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iscovery\Kentucky\2017-00349 (2017 Kentucky Rate Case)\Staff Attachments\Staff_1-71 - Model Workpapers in Excel\Relied Upons\"/>
    </mc:Choice>
  </mc:AlternateContent>
  <bookViews>
    <workbookView xWindow="7485" yWindow="-15" windowWidth="6675" windowHeight="6225"/>
  </bookViews>
  <sheets>
    <sheet name="002 Non-MC IEXP Jan'17-Jun'17" sheetId="4" r:id="rId1"/>
    <sheet name="002 MC IEXP Jan'17-Jun'17" sheetId="8" r:id="rId2"/>
  </sheets>
  <definedNames>
    <definedName name="_xlnm._FilterDatabase" localSheetId="1" hidden="1">'002 MC IEXP Jan''17-Jun''17'!$A$10:$BP$461</definedName>
    <definedName name="_xlnm._FilterDatabase" localSheetId="0" hidden="1">'002 Non-MC IEXP Jan''17-Jun''17'!$A$10:$BP$1159</definedName>
    <definedName name="bp\165">'002 Non-MC IEXP Jan''17-Jun''17'!#REF!</definedName>
    <definedName name="_xlnm.Print_Area" localSheetId="0">'002 Non-MC IEXP Jan''17-Jun''17'!$A$1:$BP$19</definedName>
    <definedName name="Z_00B45088_29C9_41D5_BB0A_80C7AECFC64F_.wvu.FilterData" localSheetId="0" hidden="1">'002 Non-MC IEXP Jan''17-Jun''17'!$A$10:$BP$104</definedName>
    <definedName name="Z_055706AD_6109_47E9_A3E1_FCCF6F29C353_.wvu.FilterData" localSheetId="0" hidden="1">'002 Non-MC IEXP Jan''17-Jun''17'!$A$10:$BP$104</definedName>
    <definedName name="Z_082E2B2D_BCF6_4B47_8BE3_AAF7674DC6ED_.wvu.FilterData" localSheetId="0" hidden="1">'002 Non-MC IEXP Jan''17-Jun''17'!$A$10:$BP$104</definedName>
    <definedName name="Z_08827332_8DE5_4979_BEF5_795148DC2092_.wvu.FilterData" localSheetId="0" hidden="1">'002 Non-MC IEXP Jan''17-Jun''17'!$A$10:$BP$104</definedName>
    <definedName name="Z_09338CAA_79E7_40F0_8011_C8723DCA0C4F_.wvu.FilterData" localSheetId="0" hidden="1">'002 Non-MC IEXP Jan''17-Jun''17'!$A$10:$BP$104</definedName>
    <definedName name="Z_099E532B_2678_4312_BAD8_1DAC0AEAD3E4_.wvu.FilterData" localSheetId="0" hidden="1">'002 Non-MC IEXP Jan''17-Jun''17'!$A$10:$BP$104</definedName>
    <definedName name="Z_0B19EF11_DEB8_408B_B46B_082558C5092E_.wvu.FilterData" localSheetId="0" hidden="1">'002 Non-MC IEXP Jan''17-Jun''17'!$A$10:$BP$104</definedName>
    <definedName name="Z_0B7B007C_1067_42A1_8484_E08B2E660C93_.wvu.FilterData" localSheetId="0" hidden="1">'002 Non-MC IEXP Jan''17-Jun''17'!$A$10:$BP$104</definedName>
    <definedName name="Z_0C1340DB_1EC9_4E0E_9009_579026A48172_.wvu.FilterData" localSheetId="0" hidden="1">'002 Non-MC IEXP Jan''17-Jun''17'!$A$10:$BP$104</definedName>
    <definedName name="Z_0FDFC26D_F26B_48FA_A945_4BF67DFC5D13_.wvu.FilterData" localSheetId="0" hidden="1">'002 Non-MC IEXP Jan''17-Jun''17'!$A$10:$BP$104</definedName>
    <definedName name="Z_106516C9_B203_48C0_BC7E_39F3A2281BCC_.wvu.FilterData" localSheetId="0" hidden="1">'002 Non-MC IEXP Jan''17-Jun''17'!$A$10:$BP$104</definedName>
    <definedName name="Z_1094C2C4_4B39_4C4F_9362_569C7E078F34_.wvu.FilterData" localSheetId="0" hidden="1">'002 Non-MC IEXP Jan''17-Jun''17'!$A$10:$BP$104</definedName>
    <definedName name="Z_10ED2890_9C69_4CF4_8B62_6AC9E7EAA56D_.wvu.FilterData" localSheetId="0" hidden="1">'002 Non-MC IEXP Jan''17-Jun''17'!$A$10:$BP$104</definedName>
    <definedName name="Z_12DFD943_9273_4B7A_B130_0808FD98BA47_.wvu.FilterData" localSheetId="0" hidden="1">'002 Non-MC IEXP Jan''17-Jun''17'!$A$10:$BP$104</definedName>
    <definedName name="Z_14DE6B1D_1964_447E_A6AF_0D1B468F6C89_.wvu.FilterData" localSheetId="0" hidden="1">'002 Non-MC IEXP Jan''17-Jun''17'!$A$10:$BP$104</definedName>
    <definedName name="Z_15931ECC_8995_429C_899C_BE7550A8B9E8_.wvu.FilterData" localSheetId="0" hidden="1">'002 Non-MC IEXP Jan''17-Jun''17'!$A$10:$BP$104</definedName>
    <definedName name="Z_19615ECB_1350_47B8_AA52_A7292B6BED07_.wvu.FilterData" localSheetId="0" hidden="1">'002 Non-MC IEXP Jan''17-Jun''17'!$A$10:$BP$104</definedName>
    <definedName name="Z_1A3DBBBC_22F1_462A_972D_BE4EC5CF8B39_.wvu.FilterData" localSheetId="0" hidden="1">'002 Non-MC IEXP Jan''17-Jun''17'!$A$10:$BP$104</definedName>
    <definedName name="Z_1DE79722_ADF5_4F03_B1A0_421A95B86A26_.wvu.FilterData" localSheetId="0" hidden="1">'002 Non-MC IEXP Jan''17-Jun''17'!$A$10:$BP$104</definedName>
    <definedName name="Z_1EE9F218_7A5E_4963_8BFD_D8EBAD468F95_.wvu.FilterData" localSheetId="0" hidden="1">'002 Non-MC IEXP Jan''17-Jun''17'!$A$10:$BP$104</definedName>
    <definedName name="Z_1F625E78_A99B_4658_844A_4D4EF909D2A0_.wvu.FilterData" localSheetId="0" hidden="1">'002 Non-MC IEXP Jan''17-Jun''17'!$A$10:$BP$104</definedName>
    <definedName name="Z_1FC80BF5_3AB1_4D04_A349_FA22F064E253_.wvu.FilterData" localSheetId="0" hidden="1">'002 Non-MC IEXP Jan''17-Jun''17'!$A$10:$BP$104</definedName>
    <definedName name="Z_1FF99CB2_ABE4_4B51_A2BE_3179867D2C59_.wvu.FilterData" localSheetId="0" hidden="1">'002 Non-MC IEXP Jan''17-Jun''17'!$A$10:$BP$104</definedName>
    <definedName name="Z_205EEA3C_9CE6_483A_935C_5841CDF54DD5_.wvu.FilterData" localSheetId="0" hidden="1">'002 Non-MC IEXP Jan''17-Jun''17'!$A$10:$BP$104</definedName>
    <definedName name="Z_22E67E57_8B4F_41A0_86AA_46D72AD19F4C_.wvu.FilterData" localSheetId="0" hidden="1">'002 Non-MC IEXP Jan''17-Jun''17'!$A$10:$BP$104</definedName>
    <definedName name="Z_230240C0_91B9_4614_AE05_E486AB510C53_.wvu.FilterData" localSheetId="0" hidden="1">'002 Non-MC IEXP Jan''17-Jun''17'!$A$10:$BP$104</definedName>
    <definedName name="Z_255F4713_8FE8_4B0C_94B1_614E230C63C8_.wvu.FilterData" localSheetId="0" hidden="1">'002 Non-MC IEXP Jan''17-Jun''17'!$A$10:$BP$104</definedName>
    <definedName name="Z_26649436_B9EB_4DCF_89CB_0DB3CB560A9A_.wvu.FilterData" localSheetId="0" hidden="1">'002 Non-MC IEXP Jan''17-Jun''17'!$A$10:$BP$104</definedName>
    <definedName name="Z_26781948_611C_45EC_AD1D_27731DE30FFA_.wvu.FilterData" localSheetId="0" hidden="1">'002 Non-MC IEXP Jan''17-Jun''17'!$A$10:$BP$104</definedName>
    <definedName name="Z_27452E13_91F2_4567_AFDC_AF555371A587_.wvu.FilterData" localSheetId="0" hidden="1">'002 Non-MC IEXP Jan''17-Jun''17'!$A$10:$BP$104</definedName>
    <definedName name="Z_27A02ADB_0063_47C1_9485_9BFABD580D4C_.wvu.FilterData" localSheetId="0" hidden="1">'002 Non-MC IEXP Jan''17-Jun''17'!$A$10:$BP$104</definedName>
    <definedName name="Z_28B1A07F_4544_4EEB_A14F_B60EA1D21291_.wvu.FilterData" localSheetId="0" hidden="1">'002 Non-MC IEXP Jan''17-Jun''17'!$A$10:$BP$104</definedName>
    <definedName name="Z_28E965C5_1DD0_4BD1_BF30_55D94EB54ED6_.wvu.FilterData" localSheetId="0" hidden="1">'002 Non-MC IEXP Jan''17-Jun''17'!$A$10:$BP$104</definedName>
    <definedName name="Z_28FDA9D1_157D_4A6B_903D_23CE1F916935_.wvu.FilterData" localSheetId="0" hidden="1">'002 Non-MC IEXP Jan''17-Jun''17'!$A$10:$BP$104</definedName>
    <definedName name="Z_29BC8CBC_63E7_4803_BC1D_C17A4D725981_.wvu.FilterData" localSheetId="0" hidden="1">'002 Non-MC IEXP Jan''17-Jun''17'!$A$10:$BP$104</definedName>
    <definedName name="Z_2DC2B590_A4E8_46F3_887F_AFEC51880631_.wvu.FilterData" localSheetId="0" hidden="1">'002 Non-MC IEXP Jan''17-Jun''17'!$A$10:$BP$104</definedName>
    <definedName name="Z_2FBC046A_447F_4296_9E74_C434579F4DCA_.wvu.FilterData" localSheetId="0" hidden="1">'002 Non-MC IEXP Jan''17-Jun''17'!$A$10:$BP$104</definedName>
    <definedName name="Z_307A9BE6_219D_4B45_8021_20CFD167ABAF_.wvu.FilterData" localSheetId="0" hidden="1">'002 Non-MC IEXP Jan''17-Jun''17'!$A$10:$BP$104</definedName>
    <definedName name="Z_31C3C583_D7FF_4117_8BE5_48EAC97678FE_.wvu.FilterData" localSheetId="0" hidden="1">'002 Non-MC IEXP Jan''17-Jun''17'!$A$10:$BP$104</definedName>
    <definedName name="Z_331A7DEE_9C83_454E_89A9_781D496128C6_.wvu.FilterData" localSheetId="0" hidden="1">'002 Non-MC IEXP Jan''17-Jun''17'!$A$10:$BP$104</definedName>
    <definedName name="Z_33A7BC56_2443_4D1D_AAB0_53ED1586D888_.wvu.FilterData" localSheetId="0" hidden="1">'002 Non-MC IEXP Jan''17-Jun''17'!$A$10:$BP$104</definedName>
    <definedName name="Z_371C5C8F_DB8E_4989_B43F_CB924E951383_.wvu.FilterData" localSheetId="0" hidden="1">'002 Non-MC IEXP Jan''17-Jun''17'!$A$10:$BP$104</definedName>
    <definedName name="Z_3821C58D_E736_493A_89E5_FFCC07871CB8_.wvu.FilterData" localSheetId="0" hidden="1">'002 Non-MC IEXP Jan''17-Jun''17'!$A$10:$BP$104</definedName>
    <definedName name="Z_38E8F111_E867_4BEF_B75C_202B8ECC0A0B_.wvu.FilterData" localSheetId="0" hidden="1">'002 Non-MC IEXP Jan''17-Jun''17'!$A$10:$BP$104</definedName>
    <definedName name="Z_3B8DF93A_C270_43E9_96DA_492AEFF3953A_.wvu.FilterData" localSheetId="0" hidden="1">'002 Non-MC IEXP Jan''17-Jun''17'!$A$10:$BP$104</definedName>
    <definedName name="Z_3D6D72C6_80A3_4D21_AE49_1ADA77080204_.wvu.FilterData" localSheetId="0" hidden="1">'002 Non-MC IEXP Jan''17-Jun''17'!$A$10:$BP$104</definedName>
    <definedName name="Z_3E1F3485_464B_4BDA_A718_1ECB6E881B49_.wvu.FilterData" localSheetId="0" hidden="1">'002 Non-MC IEXP Jan''17-Jun''17'!$A$10:$BP$104</definedName>
    <definedName name="Z_3E6875E8_3BA7_4DAC_B796_2CF294FD7FE1_.wvu.FilterData" localSheetId="0" hidden="1">'002 Non-MC IEXP Jan''17-Jun''17'!$A$10:$BP$104</definedName>
    <definedName name="Z_4048732A_D06A_4AC6_B2BB_8A2E2147C669_.wvu.FilterData" localSheetId="0" hidden="1">'002 Non-MC IEXP Jan''17-Jun''17'!$A$10:$BP$104</definedName>
    <definedName name="Z_40CCF99F_61A6_4EEC_928C_207D25E2FFB2_.wvu.FilterData" localSheetId="0" hidden="1">'002 Non-MC IEXP Jan''17-Jun''17'!$A$10:$BP$104</definedName>
    <definedName name="Z_415CFC97_D374_49ED_BB21_BE0CF30EB328_.wvu.FilterData" localSheetId="0" hidden="1">'002 Non-MC IEXP Jan''17-Jun''17'!$A$10:$BP$104</definedName>
    <definedName name="Z_42F9CF2A_59A1_42F5_961C_54E84E8A0AD5_.wvu.FilterData" localSheetId="0" hidden="1">'002 Non-MC IEXP Jan''17-Jun''17'!$A$10:$BP$104</definedName>
    <definedName name="Z_47228FE8_D707_4A53_BEA3_727ADCED877C_.wvu.FilterData" localSheetId="0" hidden="1">'002 Non-MC IEXP Jan''17-Jun''17'!$A$10:$BP$104</definedName>
    <definedName name="Z_4A4A770C_0AEA_498A_8029_FAFFD8813133_.wvu.FilterData" localSheetId="0" hidden="1">'002 Non-MC IEXP Jan''17-Jun''17'!$A$10:$BP$104</definedName>
    <definedName name="Z_4E2CCB80_1758_4B18_A34D_240987422FDF_.wvu.Cols" localSheetId="0" hidden="1">'002 Non-MC IEXP Jan''17-Jun''17'!$D:$I,'002 Non-MC IEXP Jan''17-Jun''17'!$O:$P,'002 Non-MC IEXP Jan''17-Jun''17'!#REF!,'002 Non-MC IEXP Jan''17-Jun''17'!#REF!</definedName>
    <definedName name="Z_4E2CCB80_1758_4B18_A34D_240987422FDF_.wvu.FilterData" localSheetId="0" hidden="1">'002 Non-MC IEXP Jan''17-Jun''17'!$A$10:$BP$104</definedName>
    <definedName name="Z_5093AC5B_FFD9_43A5_AF31_CAFDD59E5581_.wvu.FilterData" localSheetId="0" hidden="1">'002 Non-MC IEXP Jan''17-Jun''17'!$A$10:$BP$104</definedName>
    <definedName name="Z_52197544_4D50_4541_B03C_AE7439C7D269_.wvu.FilterData" localSheetId="0" hidden="1">'002 Non-MC IEXP Jan''17-Jun''17'!$A$10:$BP$104</definedName>
    <definedName name="Z_52FF209D_3AAD_4B84_B771_8A0D7B9F658F_.wvu.FilterData" localSheetId="0" hidden="1">'002 Non-MC IEXP Jan''17-Jun''17'!$A$10:$BP$104</definedName>
    <definedName name="Z_53BB638A_DDE1_499D_AA15_43E6F1D4A443_.wvu.FilterData" localSheetId="0" hidden="1">'002 Non-MC IEXP Jan''17-Jun''17'!$A$10:$BP$104</definedName>
    <definedName name="Z_562E56BA_D734_4BCB_9713_ADB65B9FCBD1_.wvu.FilterData" localSheetId="0" hidden="1">'002 Non-MC IEXP Jan''17-Jun''17'!$A$10:$BP$104</definedName>
    <definedName name="Z_5A9F1CF2_C6D4_4683_9814_92088DED524B_.wvu.FilterData" localSheetId="0" hidden="1">'002 Non-MC IEXP Jan''17-Jun''17'!$A$10:$BP$104</definedName>
    <definedName name="Z_5B5B0B7A_2913_4EC1_AD4F_1F57EACC01DB_.wvu.FilterData" localSheetId="0" hidden="1">'002 Non-MC IEXP Jan''17-Jun''17'!$A$10:$BP$104</definedName>
    <definedName name="Z_5C6FDE94_8798_497E_9017_3C88757BE996_.wvu.FilterData" localSheetId="0" hidden="1">'002 Non-MC IEXP Jan''17-Jun''17'!$A$10:$BP$104</definedName>
    <definedName name="Z_5CF0DCB8_E0B7_4B52_B256_CDA59AE1F36D_.wvu.FilterData" localSheetId="0" hidden="1">'002 Non-MC IEXP Jan''17-Jun''17'!$A$10:$BP$104</definedName>
    <definedName name="Z_5D89A39F_1B9C_475C_92DD_F9A9BCF1F381_.wvu.FilterData" localSheetId="0" hidden="1">'002 Non-MC IEXP Jan''17-Jun''17'!$A$10:$BP$104</definedName>
    <definedName name="Z_5DD596DC_7770_4CDD_B7D3_EEB995B27CBE_.wvu.FilterData" localSheetId="0" hidden="1">'002 Non-MC IEXP Jan''17-Jun''17'!$A$10:$BP$104</definedName>
    <definedName name="Z_612F5D02_D6F4_4090_8921_D88C48571C05_.wvu.Cols" localSheetId="0" hidden="1">'002 Non-MC IEXP Jan''17-Jun''17'!#REF!</definedName>
    <definedName name="Z_612F5D02_D6F4_4090_8921_D88C48571C05_.wvu.FilterData" localSheetId="0" hidden="1">'002 Non-MC IEXP Jan''17-Jun''17'!$A$10:$BP$104</definedName>
    <definedName name="Z_6366D08E_6E1B_4633_9D15_1F876A365233_.wvu.FilterData" localSheetId="0" hidden="1">'002 Non-MC IEXP Jan''17-Jun''17'!$A$10:$BP$104</definedName>
    <definedName name="Z_65AF8754_09D5_4A29_ADEE_B3093EB24CC6_.wvu.FilterData" localSheetId="0" hidden="1">'002 Non-MC IEXP Jan''17-Jun''17'!$A$10:$BP$104</definedName>
    <definedName name="Z_681A2EAC_4CE1_42B9_9CEA_8C82DD3532F7_.wvu.FilterData" localSheetId="0" hidden="1">'002 Non-MC IEXP Jan''17-Jun''17'!$A$10:$BP$104</definedName>
    <definedName name="Z_69EE500D_3959_40BD_9E81_CA0CE744FC7C_.wvu.FilterData" localSheetId="0" hidden="1">'002 Non-MC IEXP Jan''17-Jun''17'!$A$10:$BP$104</definedName>
    <definedName name="Z_6ADA3CE7_C415_41B8_AB74_603C7A3B507E_.wvu.FilterData" localSheetId="0" hidden="1">'002 Non-MC IEXP Jan''17-Jun''17'!$A$10:$BP$104</definedName>
    <definedName name="Z_6F9DC415_C576_4C10_AAFF_4D75249F846E_.wvu.FilterData" localSheetId="0" hidden="1">'002 Non-MC IEXP Jan''17-Jun''17'!$A$10:$BP$104</definedName>
    <definedName name="Z_71F69A14_EAC5_4889_94BD_347333D944FA_.wvu.FilterData" localSheetId="0" hidden="1">'002 Non-MC IEXP Jan''17-Jun''17'!$A$10:$BP$104</definedName>
    <definedName name="Z_743563A3_6810_4522_8778_E5F686D73A32_.wvu.FilterData" localSheetId="0" hidden="1">'002 Non-MC IEXP Jan''17-Jun''17'!$A$10:$BP$104</definedName>
    <definedName name="Z_74EBC26D_B21E_4E28_B9C3_25F8A8B3B059_.wvu.FilterData" localSheetId="0" hidden="1">'002 Non-MC IEXP Jan''17-Jun''17'!$A$10:$BP$104</definedName>
    <definedName name="Z_765207B9_9EAC_4053_98ED_998C52ADB371_.wvu.FilterData" localSheetId="0" hidden="1">'002 Non-MC IEXP Jan''17-Jun''17'!$A$10:$BP$104</definedName>
    <definedName name="Z_78594005_E435_4E3C_A09F_8714B2822983_.wvu.FilterData" localSheetId="0" hidden="1">'002 Non-MC IEXP Jan''17-Jun''17'!$A$10:$BP$104</definedName>
    <definedName name="Z_78641325_7B60_4E0C_B457_09C014BE6ED7_.wvu.FilterData" localSheetId="0" hidden="1">'002 Non-MC IEXP Jan''17-Jun''17'!$A$10:$BP$104</definedName>
    <definedName name="Z_79A9C750_1017_4190_9E13_E1B79AF19A68_.wvu.FilterData" localSheetId="0" hidden="1">'002 Non-MC IEXP Jan''17-Jun''17'!$A$10:$BP$104</definedName>
    <definedName name="Z_7A5B7EB1_9F92_4738_BC21_A86581EE374E_.wvu.Cols" localSheetId="0" hidden="1">'002 Non-MC IEXP Jan''17-Jun''17'!$D:$I,'002 Non-MC IEXP Jan''17-Jun''17'!#REF!</definedName>
    <definedName name="Z_7A5B7EB1_9F92_4738_BC21_A86581EE374E_.wvu.FilterData" localSheetId="0" hidden="1">'002 Non-MC IEXP Jan''17-Jun''17'!$A$10:$BP$104</definedName>
    <definedName name="Z_7D8F509F_3ABE_48C2_B3D8_8503B68E0694_.wvu.FilterData" localSheetId="0" hidden="1">'002 Non-MC IEXP Jan''17-Jun''17'!$A$10:$BP$104</definedName>
    <definedName name="Z_7E5D0545_7B38_4923_81CA_FEB44E1123BC_.wvu.FilterData" localSheetId="0" hidden="1">'002 Non-MC IEXP Jan''17-Jun''17'!$A$10:$BP$104</definedName>
    <definedName name="Z_8394B0E5_6DFD_4D6C_BFFC_4E295E4A0D87_.wvu.FilterData" localSheetId="0" hidden="1">'002 Non-MC IEXP Jan''17-Jun''17'!$A$10:$BP$104</definedName>
    <definedName name="Z_852C1F52_C119_46E8_960C_12E76A9EE930_.wvu.FilterData" localSheetId="0" hidden="1">'002 Non-MC IEXP Jan''17-Jun''17'!$A$10:$BP$104</definedName>
    <definedName name="Z_881A06C9_689B_4899_9127_01EFFDD19672_.wvu.FilterData" localSheetId="0" hidden="1">'002 Non-MC IEXP Jan''17-Jun''17'!$A$10:$BP$104</definedName>
    <definedName name="Z_88CF2A38_FEC1_418C_BC97_BCD58979DA3D_.wvu.FilterData" localSheetId="0" hidden="1">'002 Non-MC IEXP Jan''17-Jun''17'!$A$10:$BP$104</definedName>
    <definedName name="Z_8E4E63BB_5496_45B9_8189_28442A14042B_.wvu.FilterData" localSheetId="0" hidden="1">'002 Non-MC IEXP Jan''17-Jun''17'!$A$10:$BP$104</definedName>
    <definedName name="Z_8E56ED44_C26C_445C_A9F9_ED3B98415D13_.wvu.FilterData" localSheetId="0" hidden="1">'002 Non-MC IEXP Jan''17-Jun''17'!$A$10:$BP$104</definedName>
    <definedName name="Z_905C2CB8_E137_4ABF_ACA4_5C1C633A68C0_.wvu.Cols" localSheetId="0" hidden="1">'002 Non-MC IEXP Jan''17-Jun''17'!$D:$I,'002 Non-MC IEXP Jan''17-Jun''17'!#REF!</definedName>
    <definedName name="Z_905C2CB8_E137_4ABF_ACA4_5C1C633A68C0_.wvu.FilterData" localSheetId="0" hidden="1">'002 Non-MC IEXP Jan''17-Jun''17'!$A$10:$BP$104</definedName>
    <definedName name="Z_912897E5_9C86_45E4_91DB_154F1918B504_.wvu.FilterData" localSheetId="0" hidden="1">'002 Non-MC IEXP Jan''17-Jun''17'!$A$10:$BP$104</definedName>
    <definedName name="Z_9158F329_2F0B_4D82_BEC3_A25E44CE1E05_.wvu.FilterData" localSheetId="0" hidden="1">'002 Non-MC IEXP Jan''17-Jun''17'!$A$10:$BP$104</definedName>
    <definedName name="Z_93CF1E49_9B88_4C97_B910_5E8E2F8F48F7_.wvu.FilterData" localSheetId="0" hidden="1">'002 Non-MC IEXP Jan''17-Jun''17'!$A$10:$BP$104</definedName>
    <definedName name="Z_9669B16E_03C1_45F1_B4B1_C9B6AF359F23_.wvu.Cols" localSheetId="0" hidden="1">'002 Non-MC IEXP Jan''17-Jun''17'!$B:$B,'002 Non-MC IEXP Jan''17-Jun''17'!$I:$I,'002 Non-MC IEXP Jan''17-Jun''17'!$L:$L,'002 Non-MC IEXP Jan''17-Jun''17'!$N:$P,'002 Non-MC IEXP Jan''17-Jun''17'!$R:$R</definedName>
    <definedName name="Z_971FE965_22AF_4817_98D8_59F0B67AD3BA_.wvu.FilterData" localSheetId="0" hidden="1">'002 Non-MC IEXP Jan''17-Jun''17'!$A$10:$BP$104</definedName>
    <definedName name="Z_9859828C_31F3_411F_BFAF_72397D3A854C_.wvu.FilterData" localSheetId="0" hidden="1">'002 Non-MC IEXP Jan''17-Jun''17'!$A$10:$BP$104</definedName>
    <definedName name="Z_9A9E93C5_3705_4218_975D_F72A0E4B8337_.wvu.FilterData" localSheetId="0" hidden="1">'002 Non-MC IEXP Jan''17-Jun''17'!$A$10:$BP$104</definedName>
    <definedName name="Z_9AD8C14C_A376_4B7B_AE7C_F6E46833396E_.wvu.FilterData" localSheetId="0" hidden="1">'002 Non-MC IEXP Jan''17-Jun''17'!$A$10:$BP$104</definedName>
    <definedName name="Z_9B63B614_3058_4F91_8117_B07D4593ECCA_.wvu.FilterData" localSheetId="0" hidden="1">'002 Non-MC IEXP Jan''17-Jun''17'!$A$10:$BP$104</definedName>
    <definedName name="Z_9C193D7B_9EE2_4EB5_9FB8_78D35FD303C0_.wvu.FilterData" localSheetId="0" hidden="1">'002 Non-MC IEXP Jan''17-Jun''17'!$A$10:$BP$104</definedName>
    <definedName name="Z_9D6077B2_CED9_4CF3_A7CA_E2CE5291A1BB_.wvu.FilterData" localSheetId="0" hidden="1">'002 Non-MC IEXP Jan''17-Jun''17'!$A$10:$BP$104</definedName>
    <definedName name="Z_9D7B4C18_FE50_48F7_85DF_4D276997C281_.wvu.FilterData" localSheetId="0" hidden="1">'002 Non-MC IEXP Jan''17-Jun''17'!$A$10:$BP$104</definedName>
    <definedName name="Z_A0E8AF3C_0BDE_4586_961A_A21877FD80D3_.wvu.FilterData" localSheetId="0" hidden="1">'002 Non-MC IEXP Jan''17-Jun''17'!$A$10:$BP$104</definedName>
    <definedName name="Z_A44BA96C_97D7_432A_AF3A_A28B432C95D5_.wvu.FilterData" localSheetId="0" hidden="1">'002 Non-MC IEXP Jan''17-Jun''17'!$A$10:$BP$104</definedName>
    <definedName name="Z_A609D26F_3A85_49BE_8FEE_DD223B2EEB36_.wvu.FilterData" localSheetId="0" hidden="1">'002 Non-MC IEXP Jan''17-Jun''17'!$A$10:$BP$104</definedName>
    <definedName name="Z_A6594A1C_8F8B_4767_A83E_78AE6270E3FE_.wvu.FilterData" localSheetId="0" hidden="1">'002 Non-MC IEXP Jan''17-Jun''17'!$A$10:$BP$104</definedName>
    <definedName name="Z_A710AA96_2A0A_4EAC_A464_50E9D114A401_.wvu.FilterData" localSheetId="0" hidden="1">'002 Non-MC IEXP Jan''17-Jun''17'!$A$10:$BP$104</definedName>
    <definedName name="Z_A800601F_FFF3_4EBB_A31B_8580E1068494_.wvu.FilterData" localSheetId="0" hidden="1">'002 Non-MC IEXP Jan''17-Jun''17'!$A$10:$BP$104</definedName>
    <definedName name="Z_AA162A72_D025_4F78_A9C6_6705C0B422C2_.wvu.FilterData" localSheetId="0" hidden="1">'002 Non-MC IEXP Jan''17-Jun''17'!$A$10:$BP$104</definedName>
    <definedName name="Z_AADEE8F8_97E5_46DF_BDA0_AEF349928546_.wvu.FilterData" localSheetId="0" hidden="1">'002 Non-MC IEXP Jan''17-Jun''17'!$A$10:$BP$104</definedName>
    <definedName name="Z_AB45A21B_E209_45A1_BF32_0FABEB908322_.wvu.FilterData" localSheetId="0" hidden="1">'002 Non-MC IEXP Jan''17-Jun''17'!$A$10:$BP$104</definedName>
    <definedName name="Z_ACC2D830_59FC_4F3C_9DFF_23EB9034B075_.wvu.FilterData" localSheetId="0" hidden="1">'002 Non-MC IEXP Jan''17-Jun''17'!$A$10:$BP$104</definedName>
    <definedName name="Z_B3B2699C_24C1_4AA8_8EA0_5D0AD98CCD3F_.wvu.Cols" localSheetId="0" hidden="1">'002 Non-MC IEXP Jan''17-Jun''17'!#REF!</definedName>
    <definedName name="Z_B3B2699C_24C1_4AA8_8EA0_5D0AD98CCD3F_.wvu.FilterData" localSheetId="0" hidden="1">'002 Non-MC IEXP Jan''17-Jun''17'!$A$10:$BP$104</definedName>
    <definedName name="Z_B51CCDF0_86EE_4996_9122_1A34CEEAD040_.wvu.FilterData" localSheetId="0" hidden="1">'002 Non-MC IEXP Jan''17-Jun''17'!$A$10:$BP$104</definedName>
    <definedName name="Z_B6BD723E_49D8_4B6A_909B_E58870ACBA1F_.wvu.FilterData" localSheetId="0" hidden="1">'002 Non-MC IEXP Jan''17-Jun''17'!$A$10:$BP$104</definedName>
    <definedName name="Z_C0068CB1_CC6A_486B_A2F8_5204E983D96D_.wvu.FilterData" localSheetId="0" hidden="1">'002 Non-MC IEXP Jan''17-Jun''17'!$A$10:$BP$104</definedName>
    <definedName name="Z_C033FF01_E23E_4E41_AD41_87B5A7E923F3_.wvu.FilterData" localSheetId="0" hidden="1">'002 Non-MC IEXP Jan''17-Jun''17'!$A$10:$BP$104</definedName>
    <definedName name="Z_C171DE44_93A3_4137_BD3D_2D98186951C2_.wvu.FilterData" localSheetId="0" hidden="1">'002 Non-MC IEXP Jan''17-Jun''17'!$A$10:$BP$104</definedName>
    <definedName name="Z_C31DE199_BEC0_41F4_A26B_70445D96D084_.wvu.FilterData" localSheetId="0" hidden="1">'002 Non-MC IEXP Jan''17-Jun''17'!$A$10:$BP$104</definedName>
    <definedName name="Z_C4CECD96_CF5D_472A_B246_CE52739D8392_.wvu.FilterData" localSheetId="0" hidden="1">'002 Non-MC IEXP Jan''17-Jun''17'!$A$10:$BP$104</definedName>
    <definedName name="Z_C523C84E_DB88_48F0_BD18_02264076ADCD_.wvu.FilterData" localSheetId="0" hidden="1">'002 Non-MC IEXP Jan''17-Jun''17'!$A$10:$BP$104</definedName>
    <definedName name="Z_CD3AD153_992D_47CA_8BF5_59E84EF2423F_.wvu.FilterData" localSheetId="0" hidden="1">'002 Non-MC IEXP Jan''17-Jun''17'!$A$10:$BP$104</definedName>
    <definedName name="Z_CE0A0234_D689_4B33_B950_B0FA5DF1F599_.wvu.FilterData" localSheetId="0" hidden="1">'002 Non-MC IEXP Jan''17-Jun''17'!$A$10:$BP$104</definedName>
    <definedName name="Z_CE0F753F_5395_43E4_9804_65CB80E1592E_.wvu.FilterData" localSheetId="0" hidden="1">'002 Non-MC IEXP Jan''17-Jun''17'!$A$10:$BP$104</definedName>
    <definedName name="Z_CF19F292_456B_4190_BB94_FEAC37E5D0D1_.wvu.FilterData" localSheetId="0" hidden="1">'002 Non-MC IEXP Jan''17-Jun''17'!$A$10:$BP$104</definedName>
    <definedName name="Z_D0887B09_A434_4FF0_8568_E505645A54F7_.wvu.Cols" localSheetId="0" hidden="1">'002 Non-MC IEXP Jan''17-Jun''17'!#REF!</definedName>
    <definedName name="Z_D0887B09_A434_4FF0_8568_E505645A54F7_.wvu.FilterData" localSheetId="0" hidden="1">'002 Non-MC IEXP Jan''17-Jun''17'!$A$10:$BP$104</definedName>
    <definedName name="Z_D1ADD2FA_877F_48CD_AA0D_18BCDF5169C2_.wvu.FilterData" localSheetId="0" hidden="1">'002 Non-MC IEXP Jan''17-Jun''17'!$A$10:$BP$104</definedName>
    <definedName name="Z_D3D519CC_D8F5_4D8E_9097_FD82C824F60B_.wvu.FilterData" localSheetId="0" hidden="1">'002 Non-MC IEXP Jan''17-Jun''17'!$A$10:$BP$104</definedName>
    <definedName name="Z_D4A448FD_BC4F_4AA9_B686_D8A0E966B3E6_.wvu.FilterData" localSheetId="0" hidden="1">'002 Non-MC IEXP Jan''17-Jun''17'!$A$10:$BP$104</definedName>
    <definedName name="Z_D927E9C2_0305_42E0_B187_1D0E7CF08904_.wvu.FilterData" localSheetId="0" hidden="1">'002 Non-MC IEXP Jan''17-Jun''17'!$A$10:$BP$104</definedName>
    <definedName name="Z_DC0DE4BD_9C85_48BF_B9B3_161139520C4E_.wvu.FilterData" localSheetId="0" hidden="1">'002 Non-MC IEXP Jan''17-Jun''17'!$A$10:$BP$104</definedName>
    <definedName name="Z_DC64C89D_483D_48F7_B6CB_7B3D5319E8E5_.wvu.FilterData" localSheetId="0" hidden="1">'002 Non-MC IEXP Jan''17-Jun''17'!$A$10:$BP$104</definedName>
    <definedName name="Z_DD80C9F7_DE92_4501_8585_46EFB5ADA61C_.wvu.FilterData" localSheetId="0" hidden="1">'002 Non-MC IEXP Jan''17-Jun''17'!$A$10:$BP$104</definedName>
    <definedName name="Z_DEA6D75A_EF6A_46CD_91D3_9610752D7705_.wvu.FilterData" localSheetId="0" hidden="1">'002 Non-MC IEXP Jan''17-Jun''17'!$A$10:$BP$104</definedName>
    <definedName name="Z_DF5AC5D3_070B_45E2_ABD8_A1D3A16701BD_.wvu.FilterData" localSheetId="0" hidden="1">'002 Non-MC IEXP Jan''17-Jun''17'!$A$10:$BP$104</definedName>
    <definedName name="Z_DF98BCD6_185A_4986_8FC3_516D376F103D_.wvu.FilterData" localSheetId="0" hidden="1">'002 Non-MC IEXP Jan''17-Jun''17'!$A$10:$BP$104</definedName>
    <definedName name="Z_E190A6D6_558B_42E4_9FBA_099B1089D832_.wvu.FilterData" localSheetId="0" hidden="1">'002 Non-MC IEXP Jan''17-Jun''17'!$A$10:$BP$104</definedName>
    <definedName name="Z_E30355B3_C4F5_4807_9CB0_F386ECF1F5C9_.wvu.FilterData" localSheetId="0" hidden="1">'002 Non-MC IEXP Jan''17-Jun''17'!$A$10:$BP$104</definedName>
    <definedName name="Z_E3143EBD_31F7_4965_9A3E_A3165DFE2C89_.wvu.FilterData" localSheetId="0" hidden="1">'002 Non-MC IEXP Jan''17-Jun''17'!$A$10:$BP$104</definedName>
    <definedName name="Z_E37EFACD_0ED9_418C_A386_F9C2E9AB44EA_.wvu.FilterData" localSheetId="0" hidden="1">'002 Non-MC IEXP Jan''17-Jun''17'!$A$10:$BP$104</definedName>
    <definedName name="Z_E6267BCA_7918_4A9D_A956_3C0E24718F30_.wvu.FilterData" localSheetId="0" hidden="1">'002 Non-MC IEXP Jan''17-Jun''17'!$A$10:$BP$104</definedName>
    <definedName name="Z_E7C83AC1_177D_4FFA_B340_6F1DD0CA33E8_.wvu.FilterData" localSheetId="0" hidden="1">'002 Non-MC IEXP Jan''17-Jun''17'!$A$10:$BP$104</definedName>
    <definedName name="Z_E8D96D49_7A10_4CA7_AC03_CCE118FD27F1_.wvu.FilterData" localSheetId="0" hidden="1">'002 Non-MC IEXP Jan''17-Jun''17'!$A$10:$BP$104</definedName>
    <definedName name="Z_EA6A48CF_983C_4860_A873_FBF926F40EAE_.wvu.FilterData" localSheetId="0" hidden="1">'002 Non-MC IEXP Jan''17-Jun''17'!$A$10:$BP$104</definedName>
    <definedName name="Z_F3F9BE8D_B0BE_47FD_831F_C92DC1EA10B5_.wvu.FilterData" localSheetId="0" hidden="1">'002 Non-MC IEXP Jan''17-Jun''17'!$A$10:$BP$104</definedName>
    <definedName name="Z_F4235EE8_3A36_4B41_A663_611040F1978F_.wvu.FilterData" localSheetId="0" hidden="1">'002 Non-MC IEXP Jan''17-Jun''17'!$A$10:$BP$104</definedName>
  </definedNames>
  <calcPr calcId="152511"/>
</workbook>
</file>

<file path=xl/calcChain.xml><?xml version="1.0" encoding="utf-8"?>
<calcChain xmlns="http://schemas.openxmlformats.org/spreadsheetml/2006/main">
  <c r="BO191" i="8" l="1"/>
  <c r="BO395" i="8"/>
  <c r="BH177" i="8"/>
  <c r="BH100" i="8"/>
  <c r="BH96" i="8"/>
  <c r="BN453" i="8"/>
  <c r="BP453" i="8" s="1"/>
  <c r="BN431" i="8"/>
  <c r="BO431" i="8" s="1"/>
  <c r="BN425" i="8"/>
  <c r="BN414" i="8"/>
  <c r="BO414" i="8" s="1"/>
  <c r="BN403" i="8"/>
  <c r="BP403" i="8" s="1"/>
  <c r="BN394" i="8"/>
  <c r="BP394" i="8" s="1"/>
  <c r="BN364" i="8"/>
  <c r="BM364" i="8" s="1"/>
  <c r="BN352" i="8"/>
  <c r="BM352" i="8" s="1"/>
  <c r="BN341" i="8"/>
  <c r="BO341" i="8" s="1"/>
  <c r="BN331" i="8"/>
  <c r="BO331" i="8" s="1"/>
  <c r="BN319" i="8"/>
  <c r="BO319" i="8" s="1"/>
  <c r="BN315" i="8"/>
  <c r="BO315" i="8" s="1"/>
  <c r="BN293" i="8"/>
  <c r="BO293" i="8" s="1"/>
  <c r="BN287" i="8"/>
  <c r="BO287" i="8" s="1"/>
  <c r="BN273" i="8"/>
  <c r="BO273" i="8" s="1"/>
  <c r="BN264" i="8"/>
  <c r="BN256" i="8"/>
  <c r="BO256" i="8" s="1"/>
  <c r="BN250" i="8"/>
  <c r="BP250" i="8" s="1"/>
  <c r="BN240" i="8"/>
  <c r="BO240" i="8" s="1"/>
  <c r="BN224" i="8"/>
  <c r="BN223" i="8"/>
  <c r="BO223" i="8" s="1"/>
  <c r="BN222" i="8"/>
  <c r="BN219" i="8"/>
  <c r="BO219" i="8" s="1"/>
  <c r="BN217" i="8"/>
  <c r="BO217" i="8" s="1"/>
  <c r="BN206" i="8"/>
  <c r="BN204" i="8"/>
  <c r="BN203" i="8"/>
  <c r="BP203" i="8" s="1"/>
  <c r="BN181" i="8"/>
  <c r="BN172" i="8"/>
  <c r="BN165" i="8"/>
  <c r="BN157" i="8"/>
  <c r="BN150" i="8"/>
  <c r="BN138" i="8"/>
  <c r="BN134" i="8"/>
  <c r="BN122" i="8"/>
  <c r="BN115" i="8"/>
  <c r="BN110" i="8"/>
  <c r="BN89" i="8"/>
  <c r="BN84" i="8"/>
  <c r="BP84" i="8" s="1"/>
  <c r="BN78" i="8"/>
  <c r="BO78" i="8" s="1"/>
  <c r="BN59" i="8"/>
  <c r="BO59" i="8" s="1"/>
  <c r="BN58" i="8"/>
  <c r="BO58" i="8" s="1"/>
  <c r="BN52" i="8"/>
  <c r="BP52" i="8" s="1"/>
  <c r="BN48" i="8"/>
  <c r="BP48" i="8" s="1"/>
  <c r="BN32" i="8"/>
  <c r="BN457" i="8"/>
  <c r="BP457" i="8" s="1"/>
  <c r="BN456" i="8"/>
  <c r="BO456" i="8" s="1"/>
  <c r="BN455" i="8"/>
  <c r="BP455" i="8" s="1"/>
  <c r="BN454" i="8"/>
  <c r="BP454" i="8" s="1"/>
  <c r="AL452" i="8"/>
  <c r="BN452" i="8" s="1"/>
  <c r="BO452" i="8" s="1"/>
  <c r="BN451" i="8"/>
  <c r="BO451" i="8" s="1"/>
  <c r="BN450" i="8"/>
  <c r="BO450" i="8" s="1"/>
  <c r="BN449" i="8"/>
  <c r="BP449" i="8" s="1"/>
  <c r="BN448" i="8"/>
  <c r="BN447" i="8"/>
  <c r="BO447" i="8" s="1"/>
  <c r="BN446" i="8"/>
  <c r="BO446" i="8" s="1"/>
  <c r="BN445" i="8"/>
  <c r="BP445" i="8" s="1"/>
  <c r="BN444" i="8"/>
  <c r="BN443" i="8"/>
  <c r="BO443" i="8" s="1"/>
  <c r="BN442" i="8"/>
  <c r="BP442" i="8" s="1"/>
  <c r="BN441" i="8"/>
  <c r="BP441" i="8" s="1"/>
  <c r="BN440" i="8"/>
  <c r="BN439" i="8"/>
  <c r="BO439" i="8" s="1"/>
  <c r="BN438" i="8"/>
  <c r="BO438" i="8" s="1"/>
  <c r="BN437" i="8"/>
  <c r="BP437" i="8" s="1"/>
  <c r="BN436" i="8"/>
  <c r="AP435" i="8"/>
  <c r="AN435" i="8"/>
  <c r="BN435" i="8" s="1"/>
  <c r="BO435" i="8" s="1"/>
  <c r="BN434" i="8"/>
  <c r="BP434" i="8" s="1"/>
  <c r="BN433" i="8"/>
  <c r="BO433" i="8" s="1"/>
  <c r="AL432" i="8"/>
  <c r="BN432" i="8" s="1"/>
  <c r="BO432" i="8" s="1"/>
  <c r="BN430" i="8"/>
  <c r="BP430" i="8" s="1"/>
  <c r="BN429" i="8"/>
  <c r="BP429" i="8" s="1"/>
  <c r="BN428" i="8"/>
  <c r="BO428" i="8" s="1"/>
  <c r="BN427" i="8"/>
  <c r="BO427" i="8" s="1"/>
  <c r="BN426" i="8"/>
  <c r="BP426" i="8" s="1"/>
  <c r="BN424" i="8"/>
  <c r="BO424" i="8" s="1"/>
  <c r="BN423" i="8"/>
  <c r="AP422" i="8"/>
  <c r="AN422" i="8"/>
  <c r="BN422" i="8" s="1"/>
  <c r="BP422" i="8" s="1"/>
  <c r="AP421" i="8"/>
  <c r="AN421" i="8"/>
  <c r="BN421" i="8" s="1"/>
  <c r="BO421" i="8" s="1"/>
  <c r="BN420" i="8"/>
  <c r="BO420" i="8" s="1"/>
  <c r="BN419" i="8"/>
  <c r="BO419" i="8" s="1"/>
  <c r="BN418" i="8"/>
  <c r="BP418" i="8" s="1"/>
  <c r="BN417" i="8"/>
  <c r="AP416" i="8"/>
  <c r="AN416" i="8"/>
  <c r="BN416" i="8" s="1"/>
  <c r="BO416" i="8" s="1"/>
  <c r="BN415" i="8"/>
  <c r="BP415" i="8" s="1"/>
  <c r="AL413" i="8"/>
  <c r="AK412" i="8"/>
  <c r="AJ412" i="8"/>
  <c r="AH412" i="8"/>
  <c r="BN411" i="8"/>
  <c r="BN410" i="8"/>
  <c r="BO410" i="8" s="1"/>
  <c r="AP409" i="8"/>
  <c r="AN409" i="8"/>
  <c r="BN409" i="8" s="1"/>
  <c r="BO409" i="8" s="1"/>
  <c r="BN408" i="8"/>
  <c r="BP408" i="8" s="1"/>
  <c r="BN407" i="8"/>
  <c r="BO407" i="8" s="1"/>
  <c r="AK406" i="8"/>
  <c r="AJ406" i="8"/>
  <c r="AH406" i="8"/>
  <c r="BN405" i="8"/>
  <c r="BN404" i="8"/>
  <c r="BO404" i="8" s="1"/>
  <c r="BN402" i="8"/>
  <c r="BP402" i="8" s="1"/>
  <c r="AK401" i="8"/>
  <c r="BN400" i="8"/>
  <c r="BN399" i="8"/>
  <c r="BO399" i="8" s="1"/>
  <c r="AP398" i="8"/>
  <c r="AN398" i="8"/>
  <c r="BN398" i="8" s="1"/>
  <c r="BO398" i="8" s="1"/>
  <c r="BN397" i="8"/>
  <c r="BO397" i="8" s="1"/>
  <c r="BN396" i="8"/>
  <c r="BP396" i="8" s="1"/>
  <c r="BN395" i="8"/>
  <c r="BP395" i="8" s="1"/>
  <c r="BN393" i="8"/>
  <c r="BO393" i="8" s="1"/>
  <c r="BN392" i="8"/>
  <c r="BO392" i="8" s="1"/>
  <c r="BN391" i="8"/>
  <c r="BP391" i="8" s="1"/>
  <c r="AL390" i="8"/>
  <c r="BN390" i="8" s="1"/>
  <c r="BO390" i="8" s="1"/>
  <c r="BN389" i="8"/>
  <c r="BP389" i="8" s="1"/>
  <c r="BN388" i="8"/>
  <c r="BN387" i="8"/>
  <c r="BP387" i="8" s="1"/>
  <c r="BN386" i="8"/>
  <c r="BP386" i="8" s="1"/>
  <c r="BN385" i="8"/>
  <c r="BP385" i="8" s="1"/>
  <c r="BN384" i="8"/>
  <c r="BO384" i="8" s="1"/>
  <c r="BN383" i="8"/>
  <c r="BO383" i="8" s="1"/>
  <c r="BN382" i="8"/>
  <c r="BP382" i="8" s="1"/>
  <c r="BN381" i="8"/>
  <c r="BP381" i="8" s="1"/>
  <c r="BN380" i="8"/>
  <c r="BO380" i="8" s="1"/>
  <c r="BN379" i="8"/>
  <c r="BP379" i="8" s="1"/>
  <c r="BN378" i="8"/>
  <c r="BP378" i="8" s="1"/>
  <c r="BN377" i="8"/>
  <c r="BP377" i="8" s="1"/>
  <c r="BN376" i="8"/>
  <c r="BO376" i="8" s="1"/>
  <c r="BN375" i="8"/>
  <c r="BO375" i="8" s="1"/>
  <c r="BN374" i="8"/>
  <c r="BP374" i="8" s="1"/>
  <c r="BN373" i="8"/>
  <c r="BP373" i="8" s="1"/>
  <c r="BN372" i="8"/>
  <c r="BO372" i="8" s="1"/>
  <c r="BN371" i="8"/>
  <c r="BP371" i="8" s="1"/>
  <c r="BN370" i="8"/>
  <c r="BP370" i="8" s="1"/>
  <c r="BN369" i="8"/>
  <c r="BP369" i="8" s="1"/>
  <c r="BN368" i="8"/>
  <c r="BO368" i="8" s="1"/>
  <c r="BN367" i="8"/>
  <c r="BO367" i="8" s="1"/>
  <c r="BN366" i="8"/>
  <c r="BM366" i="8" s="1"/>
  <c r="BN365" i="8"/>
  <c r="BM365" i="8" s="1"/>
  <c r="BN363" i="8"/>
  <c r="BM363" i="8" s="1"/>
  <c r="BN362" i="8"/>
  <c r="BP362" i="8" s="1"/>
  <c r="BN361" i="8"/>
  <c r="BP361" i="8" s="1"/>
  <c r="AL360" i="8"/>
  <c r="BN360" i="8" s="1"/>
  <c r="BO360" i="8" s="1"/>
  <c r="BN359" i="8"/>
  <c r="BP359" i="8" s="1"/>
  <c r="BN358" i="8"/>
  <c r="BP358" i="8" s="1"/>
  <c r="BN357" i="8"/>
  <c r="BP357" i="8" s="1"/>
  <c r="BN356" i="8"/>
  <c r="BO356" i="8" s="1"/>
  <c r="BN355" i="8"/>
  <c r="BM355" i="8" s="1"/>
  <c r="BN354" i="8"/>
  <c r="BM354" i="8" s="1"/>
  <c r="BN353" i="8"/>
  <c r="BM353" i="8" s="1"/>
  <c r="BN351" i="8"/>
  <c r="BM351" i="8" s="1"/>
  <c r="AN350" i="8"/>
  <c r="BN350" i="8" s="1"/>
  <c r="BO350" i="8" s="1"/>
  <c r="BN349" i="8"/>
  <c r="BO349" i="8" s="1"/>
  <c r="BN348" i="8"/>
  <c r="BO348" i="8" s="1"/>
  <c r="BN347" i="8"/>
  <c r="BN346" i="8"/>
  <c r="BP346" i="8" s="1"/>
  <c r="BN345" i="8"/>
  <c r="BP345" i="8" s="1"/>
  <c r="AP344" i="8"/>
  <c r="AN344" i="8"/>
  <c r="BN344" i="8" s="1"/>
  <c r="BN343" i="8"/>
  <c r="BM343" i="8" s="1"/>
  <c r="AL342" i="8"/>
  <c r="BN342" i="8" s="1"/>
  <c r="BO342" i="8" s="1"/>
  <c r="AL340" i="8"/>
  <c r="BN340" i="8" s="1"/>
  <c r="BO340" i="8" s="1"/>
  <c r="AH339" i="8"/>
  <c r="W339" i="8"/>
  <c r="AN338" i="8"/>
  <c r="BN338" i="8" s="1"/>
  <c r="BM338" i="8" s="1"/>
  <c r="BN337" i="8"/>
  <c r="BM337" i="8" s="1"/>
  <c r="BN336" i="8"/>
  <c r="AN335" i="8"/>
  <c r="BN335" i="8" s="1"/>
  <c r="BO335" i="8" s="1"/>
  <c r="AK334" i="8"/>
  <c r="BN333" i="8"/>
  <c r="BP333" i="8" s="1"/>
  <c r="BN332" i="8"/>
  <c r="BO332" i="8" s="1"/>
  <c r="AL330" i="8"/>
  <c r="BN330" i="8" s="1"/>
  <c r="BO330" i="8" s="1"/>
  <c r="BN329" i="8"/>
  <c r="BO329" i="8" s="1"/>
  <c r="BN328" i="8"/>
  <c r="BO328" i="8" s="1"/>
  <c r="BN327" i="8"/>
  <c r="BO327" i="8" s="1"/>
  <c r="BN326" i="8"/>
  <c r="BO326" i="8" s="1"/>
  <c r="BN325" i="8"/>
  <c r="BO325" i="8" s="1"/>
  <c r="BN324" i="8"/>
  <c r="BO324" i="8" s="1"/>
  <c r="BN323" i="8"/>
  <c r="BO323" i="8" s="1"/>
  <c r="BN322" i="8"/>
  <c r="BO322" i="8" s="1"/>
  <c r="BN321" i="8"/>
  <c r="BO321" i="8" s="1"/>
  <c r="BN320" i="8"/>
  <c r="BO320" i="8" s="1"/>
  <c r="BN318" i="8"/>
  <c r="BO318" i="8" s="1"/>
  <c r="BN317" i="8"/>
  <c r="BO317" i="8" s="1"/>
  <c r="BN316" i="8"/>
  <c r="BO316" i="8" s="1"/>
  <c r="BN314" i="8"/>
  <c r="BO314" i="8" s="1"/>
  <c r="BN313" i="8"/>
  <c r="BO313" i="8" s="1"/>
  <c r="AM312" i="8"/>
  <c r="BN312" i="8" s="1"/>
  <c r="BO312" i="8" s="1"/>
  <c r="AL311" i="8"/>
  <c r="BN311" i="8" s="1"/>
  <c r="BO311" i="8" s="1"/>
  <c r="AL310" i="8"/>
  <c r="BN310" i="8" s="1"/>
  <c r="BO310" i="8" s="1"/>
  <c r="BN309" i="8"/>
  <c r="BO309" i="8" s="1"/>
  <c r="AN308" i="8"/>
  <c r="BN308" i="8" s="1"/>
  <c r="BO308" i="8" s="1"/>
  <c r="BN307" i="8"/>
  <c r="BP307" i="8" s="1"/>
  <c r="BN306" i="8"/>
  <c r="BP306" i="8" s="1"/>
  <c r="BN305" i="8"/>
  <c r="BP305" i="8" s="1"/>
  <c r="BN304" i="8"/>
  <c r="BP304" i="8" s="1"/>
  <c r="BN303" i="8"/>
  <c r="BP303" i="8" s="1"/>
  <c r="BN302" i="8"/>
  <c r="BP302" i="8" s="1"/>
  <c r="AL301" i="8"/>
  <c r="BN300" i="8"/>
  <c r="BP300" i="8" s="1"/>
  <c r="BN299" i="8"/>
  <c r="BP299" i="8" s="1"/>
  <c r="BN298" i="8"/>
  <c r="BP298" i="8" s="1"/>
  <c r="BN297" i="8"/>
  <c r="BO297" i="8" s="1"/>
  <c r="BN296" i="8"/>
  <c r="BO296" i="8" s="1"/>
  <c r="BN295" i="8"/>
  <c r="BP295" i="8" s="1"/>
  <c r="BN294" i="8"/>
  <c r="BP294" i="8" s="1"/>
  <c r="BN292" i="8"/>
  <c r="BO292" i="8" s="1"/>
  <c r="AL291" i="8"/>
  <c r="BN291" i="8" s="1"/>
  <c r="BP291" i="8" s="1"/>
  <c r="BN290" i="8"/>
  <c r="BP290" i="8" s="1"/>
  <c r="BN289" i="8"/>
  <c r="AN288" i="8"/>
  <c r="BN286" i="8"/>
  <c r="BP286" i="8" s="1"/>
  <c r="AL285" i="8"/>
  <c r="BN285" i="8" s="1"/>
  <c r="BN284" i="8"/>
  <c r="AN283" i="8"/>
  <c r="BN282" i="8"/>
  <c r="BP282" i="8" s="1"/>
  <c r="BN281" i="8"/>
  <c r="BO281" i="8" s="1"/>
  <c r="BN280" i="8"/>
  <c r="BN279" i="8"/>
  <c r="BN278" i="8"/>
  <c r="BP278" i="8" s="1"/>
  <c r="BN277" i="8"/>
  <c r="BO277" i="8" s="1"/>
  <c r="BN276" i="8"/>
  <c r="BN275" i="8"/>
  <c r="BN274" i="8"/>
  <c r="BP274" i="8" s="1"/>
  <c r="BN272" i="8"/>
  <c r="AL271" i="8"/>
  <c r="BN271" i="8" s="1"/>
  <c r="AM270" i="8"/>
  <c r="BN270" i="8" s="1"/>
  <c r="BP270" i="8" s="1"/>
  <c r="BN269" i="8"/>
  <c r="BN268" i="8"/>
  <c r="BN267" i="8"/>
  <c r="BO267" i="8" s="1"/>
  <c r="BN266" i="8"/>
  <c r="AM265" i="8"/>
  <c r="BN263" i="8"/>
  <c r="BN262" i="8"/>
  <c r="BO262" i="8" s="1"/>
  <c r="BN261" i="8"/>
  <c r="BN260" i="8"/>
  <c r="BN259" i="8"/>
  <c r="BN258" i="8"/>
  <c r="BO258" i="8" s="1"/>
  <c r="AP257" i="8"/>
  <c r="AN257" i="8"/>
  <c r="BN255" i="8"/>
  <c r="BO255" i="8" s="1"/>
  <c r="BN254" i="8"/>
  <c r="BP254" i="8" s="1"/>
  <c r="BN253" i="8"/>
  <c r="BN252" i="8"/>
  <c r="BO252" i="8" s="1"/>
  <c r="BN251" i="8"/>
  <c r="AL249" i="8"/>
  <c r="BN249" i="8" s="1"/>
  <c r="BO249" i="8" s="1"/>
  <c r="AL248" i="8"/>
  <c r="BN248" i="8" s="1"/>
  <c r="BO248" i="8" s="1"/>
  <c r="AL247" i="8"/>
  <c r="BN247" i="8" s="1"/>
  <c r="BO247" i="8" s="1"/>
  <c r="BN246" i="8"/>
  <c r="BP246" i="8" s="1"/>
  <c r="BN245" i="8"/>
  <c r="BO245" i="8" s="1"/>
  <c r="BN244" i="8"/>
  <c r="BO244" i="8" s="1"/>
  <c r="BN243" i="8"/>
  <c r="BP243" i="8" s="1"/>
  <c r="BN242" i="8"/>
  <c r="BO242" i="8" s="1"/>
  <c r="AH241" i="8"/>
  <c r="W241" i="8"/>
  <c r="BN239" i="8"/>
  <c r="BP239" i="8" s="1"/>
  <c r="AH238" i="8"/>
  <c r="BN238" i="8" s="1"/>
  <c r="BO238" i="8" s="1"/>
  <c r="BN237" i="8"/>
  <c r="BO237" i="8" s="1"/>
  <c r="BN236" i="8"/>
  <c r="BN235" i="8"/>
  <c r="BO235" i="8" s="1"/>
  <c r="BN234" i="8"/>
  <c r="BN233" i="8"/>
  <c r="BO233" i="8" s="1"/>
  <c r="AL232" i="8"/>
  <c r="BN231" i="8"/>
  <c r="BP231" i="8" s="1"/>
  <c r="BN230" i="8"/>
  <c r="BO230" i="8" s="1"/>
  <c r="AH229" i="8"/>
  <c r="W229" i="8"/>
  <c r="BN228" i="8"/>
  <c r="BO228" i="8" s="1"/>
  <c r="AN227" i="8"/>
  <c r="BN226" i="8"/>
  <c r="BN225" i="8"/>
  <c r="BO225" i="8" s="1"/>
  <c r="AH221" i="8"/>
  <c r="W221" i="8"/>
  <c r="BN220" i="8"/>
  <c r="BN218" i="8"/>
  <c r="BN216" i="8"/>
  <c r="BO216" i="8" s="1"/>
  <c r="BN215" i="8"/>
  <c r="BO215" i="8" s="1"/>
  <c r="BN214" i="8"/>
  <c r="BN213" i="8"/>
  <c r="BO213" i="8" s="1"/>
  <c r="BN212" i="8"/>
  <c r="BN211" i="8"/>
  <c r="BN210" i="8"/>
  <c r="BN209" i="8"/>
  <c r="BO209" i="8" s="1"/>
  <c r="BN208" i="8"/>
  <c r="AM207" i="8"/>
  <c r="BN207" i="8" s="1"/>
  <c r="BP207" i="8" s="1"/>
  <c r="BN205" i="8"/>
  <c r="BN202" i="8"/>
  <c r="AL201" i="8"/>
  <c r="BN201" i="8" s="1"/>
  <c r="BO201" i="8" s="1"/>
  <c r="BN200" i="8"/>
  <c r="BO200" i="8" s="1"/>
  <c r="BN199" i="8"/>
  <c r="BP199" i="8" s="1"/>
  <c r="BN198" i="8"/>
  <c r="BN197" i="8"/>
  <c r="BN196" i="8"/>
  <c r="BO196" i="8" s="1"/>
  <c r="BN195" i="8"/>
  <c r="BP195" i="8" s="1"/>
  <c r="BN194" i="8"/>
  <c r="BN193" i="8"/>
  <c r="BN192" i="8"/>
  <c r="BN191" i="8"/>
  <c r="BN190" i="8"/>
  <c r="BN189" i="8"/>
  <c r="BN188" i="8"/>
  <c r="BO188" i="8" s="1"/>
  <c r="BN187" i="8"/>
  <c r="BP187" i="8" s="1"/>
  <c r="BN186" i="8"/>
  <c r="BN185" i="8"/>
  <c r="BN184" i="8"/>
  <c r="BO184" i="8" s="1"/>
  <c r="AL183" i="8"/>
  <c r="BN183" i="8" s="1"/>
  <c r="BP183" i="8" s="1"/>
  <c r="BN182" i="8"/>
  <c r="BO182" i="8" s="1"/>
  <c r="AH180" i="8"/>
  <c r="BN180" i="8" s="1"/>
  <c r="BN179" i="8"/>
  <c r="AP178" i="8"/>
  <c r="AN178" i="8"/>
  <c r="BN178" i="8" s="1"/>
  <c r="BO178" i="8" s="1"/>
  <c r="AH177" i="8"/>
  <c r="W177" i="8"/>
  <c r="BN176" i="8"/>
  <c r="BN175" i="8"/>
  <c r="BP175" i="8" s="1"/>
  <c r="BN174" i="8"/>
  <c r="AP173" i="8"/>
  <c r="AN173" i="8"/>
  <c r="BN173" i="8" s="1"/>
  <c r="BO173" i="8" s="1"/>
  <c r="AP171" i="8"/>
  <c r="AN171" i="8"/>
  <c r="BN171" i="8" s="1"/>
  <c r="BO171" i="8" s="1"/>
  <c r="AP170" i="8"/>
  <c r="AN170" i="8"/>
  <c r="BN170" i="8" s="1"/>
  <c r="AP169" i="8"/>
  <c r="AN169" i="8"/>
  <c r="BN169" i="8" s="1"/>
  <c r="BP169" i="8" s="1"/>
  <c r="BN168" i="8"/>
  <c r="BN167" i="8"/>
  <c r="BP167" i="8" s="1"/>
  <c r="AL166" i="8"/>
  <c r="BN166" i="8" s="1"/>
  <c r="BN164" i="8"/>
  <c r="BN163" i="8"/>
  <c r="BP163" i="8" s="1"/>
  <c r="AN162" i="8"/>
  <c r="BN162" i="8" s="1"/>
  <c r="BN161" i="8"/>
  <c r="BN160" i="8"/>
  <c r="BP160" i="8" s="1"/>
  <c r="BN159" i="8"/>
  <c r="BN158" i="8"/>
  <c r="BO158" i="8" s="1"/>
  <c r="AK156" i="8"/>
  <c r="BN156" i="8" s="1"/>
  <c r="BP156" i="8" s="1"/>
  <c r="BN155" i="8"/>
  <c r="BN154" i="8"/>
  <c r="BO154" i="8" s="1"/>
  <c r="BN153" i="8"/>
  <c r="BO153" i="8" s="1"/>
  <c r="BN152" i="8"/>
  <c r="BP152" i="8" s="1"/>
  <c r="AK151" i="8"/>
  <c r="BN151" i="8" s="1"/>
  <c r="BN149" i="8"/>
  <c r="BO149" i="8" s="1"/>
  <c r="BN148" i="8"/>
  <c r="AN147" i="8"/>
  <c r="BN147" i="8" s="1"/>
  <c r="AP146" i="8"/>
  <c r="AN146" i="8"/>
  <c r="BN146" i="8" s="1"/>
  <c r="BN145" i="8"/>
  <c r="BO145" i="8" s="1"/>
  <c r="BN144" i="8"/>
  <c r="BP144" i="8" s="1"/>
  <c r="BN143" i="8"/>
  <c r="AN142" i="8"/>
  <c r="BN142" i="8" s="1"/>
  <c r="BO142" i="8" s="1"/>
  <c r="BN141" i="8"/>
  <c r="BO141" i="8" s="1"/>
  <c r="BN140" i="8"/>
  <c r="BP140" i="8" s="1"/>
  <c r="BN139" i="8"/>
  <c r="BN137" i="8"/>
  <c r="BN136" i="8"/>
  <c r="BO136" i="8" s="1"/>
  <c r="BN135" i="8"/>
  <c r="BN133" i="8"/>
  <c r="BN132" i="8"/>
  <c r="BP132" i="8" s="1"/>
  <c r="BN131" i="8"/>
  <c r="AN130" i="8"/>
  <c r="BN130" i="8" s="1"/>
  <c r="BN129" i="8"/>
  <c r="BN128" i="8"/>
  <c r="BP128" i="8" s="1"/>
  <c r="AL127" i="8"/>
  <c r="BN127" i="8" s="1"/>
  <c r="BO127" i="8" s="1"/>
  <c r="BN126" i="8"/>
  <c r="BO126" i="8" s="1"/>
  <c r="BN125" i="8"/>
  <c r="BN124" i="8"/>
  <c r="BP124" i="8" s="1"/>
  <c r="BN123" i="8"/>
  <c r="AK121" i="8"/>
  <c r="BN121" i="8" s="1"/>
  <c r="BO121" i="8" s="1"/>
  <c r="BN120" i="8"/>
  <c r="BN119" i="8"/>
  <c r="W118" i="8"/>
  <c r="BN118" i="8" s="1"/>
  <c r="BO118" i="8" s="1"/>
  <c r="BN117" i="8"/>
  <c r="BN116" i="8"/>
  <c r="BO116" i="8" s="1"/>
  <c r="BN114" i="8"/>
  <c r="BN113" i="8"/>
  <c r="BN112" i="8"/>
  <c r="BO112" i="8" s="1"/>
  <c r="BN111" i="8"/>
  <c r="BN109" i="8"/>
  <c r="BN108" i="8"/>
  <c r="BO108" i="8" s="1"/>
  <c r="BN107" i="8"/>
  <c r="BN106" i="8"/>
  <c r="AN105" i="8"/>
  <c r="BN105" i="8" s="1"/>
  <c r="BO105" i="8" s="1"/>
  <c r="AL104" i="8"/>
  <c r="BN103" i="8"/>
  <c r="AH102" i="8"/>
  <c r="BN102" i="8" s="1"/>
  <c r="BO102" i="8" s="1"/>
  <c r="BN101" i="8"/>
  <c r="BO101" i="8" s="1"/>
  <c r="AK100" i="8"/>
  <c r="AH100" i="8"/>
  <c r="BN99" i="8"/>
  <c r="AK98" i="8"/>
  <c r="BN98" i="8" s="1"/>
  <c r="BO98" i="8" s="1"/>
  <c r="BN97" i="8"/>
  <c r="BO97" i="8" s="1"/>
  <c r="AH96" i="8"/>
  <c r="W96" i="8"/>
  <c r="BN95" i="8"/>
  <c r="BO95" i="8" s="1"/>
  <c r="BN94" i="8"/>
  <c r="AH93" i="8"/>
  <c r="BN93" i="8" s="1"/>
  <c r="BN92" i="8"/>
  <c r="BN91" i="8"/>
  <c r="BN90" i="8"/>
  <c r="BO90" i="8" s="1"/>
  <c r="BN88" i="8"/>
  <c r="BO88" i="8" s="1"/>
  <c r="AH87" i="8"/>
  <c r="BN87" i="8" s="1"/>
  <c r="BO87" i="8" s="1"/>
  <c r="BN86" i="8"/>
  <c r="BN85" i="8"/>
  <c r="BO85" i="8" s="1"/>
  <c r="BN83" i="8"/>
  <c r="BO83" i="8" s="1"/>
  <c r="BN82" i="8"/>
  <c r="BN81" i="8"/>
  <c r="BO81" i="8" s="1"/>
  <c r="AN80" i="8"/>
  <c r="BN79" i="8"/>
  <c r="BN77" i="8"/>
  <c r="BN76" i="8"/>
  <c r="BN75" i="8"/>
  <c r="BO75" i="8" s="1"/>
  <c r="BN74" i="8"/>
  <c r="BN73" i="8"/>
  <c r="BN72" i="8"/>
  <c r="BN71" i="8"/>
  <c r="BO71" i="8" s="1"/>
  <c r="BN70" i="8"/>
  <c r="BN69" i="8"/>
  <c r="BN68" i="8"/>
  <c r="BN67" i="8"/>
  <c r="BO67" i="8" s="1"/>
  <c r="BN66" i="8"/>
  <c r="BO66" i="8" s="1"/>
  <c r="BN65" i="8"/>
  <c r="BN64" i="8"/>
  <c r="BN63" i="8"/>
  <c r="BO63" i="8" s="1"/>
  <c r="AK62" i="8"/>
  <c r="BN62" i="8" s="1"/>
  <c r="BN61" i="8"/>
  <c r="BN60" i="8"/>
  <c r="BN57" i="8"/>
  <c r="BN56" i="8"/>
  <c r="BN55" i="8"/>
  <c r="BO55" i="8" s="1"/>
  <c r="BN54" i="8"/>
  <c r="BO54" i="8" s="1"/>
  <c r="BN53" i="8"/>
  <c r="BN51" i="8"/>
  <c r="BN50" i="8"/>
  <c r="BO50" i="8" s="1"/>
  <c r="BN49" i="8"/>
  <c r="BN47" i="8"/>
  <c r="AL46" i="8"/>
  <c r="AK45" i="8"/>
  <c r="BN45" i="8" s="1"/>
  <c r="BN44" i="8"/>
  <c r="BN43" i="8"/>
  <c r="BN42" i="8"/>
  <c r="BN41" i="8"/>
  <c r="BN40" i="8"/>
  <c r="BO40" i="8" s="1"/>
  <c r="BN39" i="8"/>
  <c r="BN38" i="8"/>
  <c r="BN37" i="8"/>
  <c r="BO37" i="8" s="1"/>
  <c r="BN36" i="8"/>
  <c r="BN35" i="8"/>
  <c r="BO35" i="8" s="1"/>
  <c r="BN34" i="8"/>
  <c r="BO34" i="8" s="1"/>
  <c r="BN33" i="8"/>
  <c r="BN31" i="8"/>
  <c r="BN30" i="8"/>
  <c r="BO30" i="8" s="1"/>
  <c r="BN29" i="8"/>
  <c r="BN28" i="8"/>
  <c r="BN27" i="8"/>
  <c r="BN26" i="8"/>
  <c r="BN25" i="8"/>
  <c r="BP25" i="8" s="1"/>
  <c r="BN24" i="8"/>
  <c r="BN23" i="8"/>
  <c r="BN22" i="8"/>
  <c r="BN21" i="8"/>
  <c r="BN20" i="8"/>
  <c r="BN19" i="8"/>
  <c r="BO19" i="8" s="1"/>
  <c r="AH18" i="8"/>
  <c r="BN18" i="8" s="1"/>
  <c r="AH17" i="8"/>
  <c r="BN17" i="8" s="1"/>
  <c r="BN16" i="8"/>
  <c r="AN15" i="8"/>
  <c r="BN15" i="8" s="1"/>
  <c r="BN14" i="8"/>
  <c r="BN13" i="8"/>
  <c r="BN12" i="8"/>
  <c r="BO12" i="8" s="1"/>
  <c r="AK11" i="8"/>
  <c r="AH11" i="8"/>
  <c r="BN406" i="8" l="1"/>
  <c r="BO406" i="8" s="1"/>
  <c r="BO359" i="8"/>
  <c r="BO140" i="8"/>
  <c r="BN412" i="8"/>
  <c r="BO412" i="8" s="1"/>
  <c r="BO441" i="8"/>
  <c r="BO337" i="8"/>
  <c r="BN177" i="8"/>
  <c r="BO270" i="8"/>
  <c r="BO52" i="8"/>
  <c r="BO453" i="8"/>
  <c r="BO437" i="8"/>
  <c r="BO391" i="8"/>
  <c r="BO351" i="8"/>
  <c r="BO333" i="8"/>
  <c r="BO254" i="8"/>
  <c r="BO175" i="8"/>
  <c r="BO124" i="8"/>
  <c r="BO449" i="8"/>
  <c r="BO403" i="8"/>
  <c r="BO387" i="8"/>
  <c r="BO239" i="8"/>
  <c r="BO167" i="8"/>
  <c r="BO84" i="8"/>
  <c r="BO445" i="8"/>
  <c r="BO345" i="8"/>
  <c r="BO286" i="8"/>
  <c r="BO207" i="8"/>
  <c r="BO152" i="8"/>
  <c r="BP15" i="8"/>
  <c r="BO15" i="8"/>
  <c r="BP23" i="8"/>
  <c r="BO23" i="8"/>
  <c r="BP31" i="8"/>
  <c r="BO31" i="8"/>
  <c r="BP82" i="8"/>
  <c r="BO82" i="8"/>
  <c r="BP92" i="8"/>
  <c r="BO92" i="8"/>
  <c r="BP99" i="8"/>
  <c r="BO99" i="8"/>
  <c r="BP106" i="8"/>
  <c r="BO106" i="8"/>
  <c r="BP125" i="8"/>
  <c r="BO125" i="8"/>
  <c r="BP129" i="8"/>
  <c r="BO129" i="8"/>
  <c r="BP139" i="8"/>
  <c r="BO139" i="8"/>
  <c r="BP20" i="8"/>
  <c r="BO20" i="8"/>
  <c r="BP28" i="8"/>
  <c r="BO28" i="8"/>
  <c r="BP36" i="8"/>
  <c r="BO36" i="8"/>
  <c r="BP44" i="8"/>
  <c r="BO44" i="8"/>
  <c r="BP60" i="8"/>
  <c r="BO60" i="8"/>
  <c r="BP261" i="8"/>
  <c r="BO261" i="8"/>
  <c r="BP275" i="8"/>
  <c r="BO275" i="8"/>
  <c r="BP344" i="8"/>
  <c r="BO344" i="8"/>
  <c r="BP405" i="8"/>
  <c r="BO405" i="8"/>
  <c r="BP411" i="8"/>
  <c r="BO411" i="8"/>
  <c r="BP417" i="8"/>
  <c r="BO417" i="8"/>
  <c r="BP423" i="8"/>
  <c r="BO423" i="8"/>
  <c r="BP436" i="8"/>
  <c r="BO436" i="8"/>
  <c r="BP440" i="8"/>
  <c r="BO440" i="8"/>
  <c r="BP444" i="8"/>
  <c r="BO444" i="8"/>
  <c r="BP448" i="8"/>
  <c r="BO448" i="8"/>
  <c r="BP110" i="8"/>
  <c r="BO110" i="8"/>
  <c r="BP138" i="8"/>
  <c r="BO138" i="8"/>
  <c r="BP172" i="8"/>
  <c r="BO172" i="8"/>
  <c r="BP206" i="8"/>
  <c r="BO206" i="8"/>
  <c r="BP425" i="8"/>
  <c r="BO425" i="8"/>
  <c r="BO355" i="8"/>
  <c r="BP27" i="8"/>
  <c r="BO27" i="8"/>
  <c r="BP74" i="8"/>
  <c r="BO74" i="8"/>
  <c r="BP111" i="8"/>
  <c r="BO111" i="8"/>
  <c r="BP120" i="8"/>
  <c r="BO120" i="8"/>
  <c r="BP133" i="8"/>
  <c r="BO133" i="8"/>
  <c r="BP143" i="8"/>
  <c r="BO143" i="8"/>
  <c r="BP151" i="8"/>
  <c r="BO151" i="8"/>
  <c r="BP24" i="8"/>
  <c r="BO24" i="8"/>
  <c r="BM336" i="8"/>
  <c r="BO336" i="8"/>
  <c r="BP388" i="8"/>
  <c r="BO388" i="8"/>
  <c r="BP400" i="8"/>
  <c r="BO400" i="8"/>
  <c r="BP17" i="8"/>
  <c r="BO17" i="8"/>
  <c r="BP21" i="8"/>
  <c r="BO21" i="8"/>
  <c r="BP45" i="8"/>
  <c r="BO45" i="8"/>
  <c r="BP72" i="8"/>
  <c r="BO72" i="8"/>
  <c r="BP94" i="8"/>
  <c r="BO94" i="8"/>
  <c r="BP113" i="8"/>
  <c r="BO113" i="8"/>
  <c r="BP148" i="8"/>
  <c r="BO148" i="8"/>
  <c r="BP168" i="8"/>
  <c r="BO168" i="8"/>
  <c r="BP177" i="8"/>
  <c r="BO177" i="8"/>
  <c r="BP192" i="8"/>
  <c r="BO192" i="8"/>
  <c r="BP211" i="8"/>
  <c r="BO211" i="8"/>
  <c r="BP234" i="8"/>
  <c r="BO234" i="8"/>
  <c r="BO25" i="8"/>
  <c r="BP70" i="8"/>
  <c r="BO70" i="8"/>
  <c r="BP155" i="8"/>
  <c r="BO155" i="8"/>
  <c r="BP16" i="8"/>
  <c r="BO16" i="8"/>
  <c r="BP33" i="8"/>
  <c r="BO33" i="8"/>
  <c r="BP49" i="8"/>
  <c r="BO49" i="8"/>
  <c r="BP253" i="8"/>
  <c r="BO253" i="8"/>
  <c r="BP266" i="8"/>
  <c r="BO266" i="8"/>
  <c r="BP279" i="8"/>
  <c r="BO279" i="8"/>
  <c r="BP347" i="8"/>
  <c r="BO347" i="8"/>
  <c r="BP13" i="8"/>
  <c r="BO13" i="8"/>
  <c r="BP29" i="8"/>
  <c r="BO29" i="8"/>
  <c r="BP41" i="8"/>
  <c r="BO41" i="8"/>
  <c r="BP64" i="8"/>
  <c r="BO64" i="8"/>
  <c r="BP68" i="8"/>
  <c r="BO68" i="8"/>
  <c r="BP76" i="8"/>
  <c r="BO76" i="8"/>
  <c r="BP123" i="8"/>
  <c r="BO123" i="8"/>
  <c r="BP131" i="8"/>
  <c r="BO131" i="8"/>
  <c r="BP162" i="8"/>
  <c r="BO162" i="8"/>
  <c r="BP164" i="8"/>
  <c r="BO164" i="8"/>
  <c r="BP179" i="8"/>
  <c r="BO179" i="8"/>
  <c r="BN11" i="8"/>
  <c r="BO11" i="8" s="1"/>
  <c r="BP14" i="8"/>
  <c r="BO14" i="8"/>
  <c r="BP18" i="8"/>
  <c r="BO18" i="8"/>
  <c r="BP22" i="8"/>
  <c r="BO22" i="8"/>
  <c r="BP26" i="8"/>
  <c r="BO26" i="8"/>
  <c r="BP38" i="8"/>
  <c r="BO38" i="8"/>
  <c r="BP42" i="8"/>
  <c r="BO42" i="8"/>
  <c r="BP51" i="8"/>
  <c r="BO51" i="8"/>
  <c r="BP56" i="8"/>
  <c r="BO56" i="8"/>
  <c r="BP62" i="8"/>
  <c r="BO62" i="8"/>
  <c r="BO363" i="8"/>
  <c r="BO305" i="8"/>
  <c r="BP39" i="8"/>
  <c r="BO39" i="8"/>
  <c r="BP43" i="8"/>
  <c r="BO43" i="8"/>
  <c r="BP47" i="8"/>
  <c r="BO47" i="8"/>
  <c r="BP53" i="8"/>
  <c r="BO53" i="8"/>
  <c r="BP57" i="8"/>
  <c r="BO57" i="8"/>
  <c r="BP65" i="8"/>
  <c r="BO65" i="8"/>
  <c r="BP69" i="8"/>
  <c r="BO69" i="8"/>
  <c r="BP73" i="8"/>
  <c r="BO73" i="8"/>
  <c r="BP77" i="8"/>
  <c r="BO77" i="8"/>
  <c r="BP86" i="8"/>
  <c r="BO86" i="8"/>
  <c r="BP91" i="8"/>
  <c r="BO91" i="8"/>
  <c r="BP109" i="8"/>
  <c r="BO109" i="8"/>
  <c r="BP114" i="8"/>
  <c r="BO114" i="8"/>
  <c r="BP119" i="8"/>
  <c r="BO119" i="8"/>
  <c r="BP137" i="8"/>
  <c r="BO137" i="8"/>
  <c r="BP146" i="8"/>
  <c r="BO146" i="8"/>
  <c r="BP159" i="8"/>
  <c r="BO159" i="8"/>
  <c r="BP174" i="8"/>
  <c r="BO174" i="8"/>
  <c r="BP180" i="8"/>
  <c r="BO180" i="8"/>
  <c r="BP185" i="8"/>
  <c r="BO185" i="8"/>
  <c r="BP189" i="8"/>
  <c r="BO189" i="8"/>
  <c r="BP193" i="8"/>
  <c r="BO193" i="8"/>
  <c r="BP197" i="8"/>
  <c r="BO197" i="8"/>
  <c r="BP208" i="8"/>
  <c r="BO208" i="8"/>
  <c r="BP212" i="8"/>
  <c r="BO212" i="8"/>
  <c r="BP271" i="8"/>
  <c r="BO271" i="8"/>
  <c r="BP276" i="8"/>
  <c r="BO276" i="8"/>
  <c r="BP280" i="8"/>
  <c r="BO280" i="8"/>
  <c r="BP284" i="8"/>
  <c r="BO284" i="8"/>
  <c r="BP289" i="8"/>
  <c r="BO289" i="8"/>
  <c r="BP115" i="8"/>
  <c r="BO115" i="8"/>
  <c r="BP150" i="8"/>
  <c r="BO150" i="8"/>
  <c r="BP181" i="8"/>
  <c r="BO181" i="8"/>
  <c r="BP224" i="8"/>
  <c r="BO224" i="8"/>
  <c r="BP264" i="8"/>
  <c r="BO264" i="8"/>
  <c r="BO415" i="8"/>
  <c r="BO402" i="8"/>
  <c r="BO394" i="8"/>
  <c r="BO386" i="8"/>
  <c r="BO379" i="8"/>
  <c r="BO371" i="8"/>
  <c r="BO366" i="8"/>
  <c r="BO362" i="8"/>
  <c r="BO358" i="8"/>
  <c r="BO354" i="8"/>
  <c r="BO304" i="8"/>
  <c r="BO300" i="8"/>
  <c r="BO282" i="8"/>
  <c r="BO250" i="8"/>
  <c r="BO203" i="8"/>
  <c r="BO187" i="8"/>
  <c r="BO163" i="8"/>
  <c r="BO48" i="8"/>
  <c r="BP166" i="8"/>
  <c r="BO166" i="8"/>
  <c r="BP186" i="8"/>
  <c r="BO186" i="8"/>
  <c r="BP190" i="8"/>
  <c r="BO190" i="8"/>
  <c r="BP194" i="8"/>
  <c r="BO194" i="8"/>
  <c r="BP198" i="8"/>
  <c r="BO198" i="8"/>
  <c r="BP202" i="8"/>
  <c r="BO202" i="8"/>
  <c r="BP218" i="8"/>
  <c r="BO218" i="8"/>
  <c r="BP236" i="8"/>
  <c r="BO236" i="8"/>
  <c r="BP251" i="8"/>
  <c r="BO251" i="8"/>
  <c r="BP259" i="8"/>
  <c r="BO259" i="8"/>
  <c r="BP263" i="8"/>
  <c r="BO263" i="8"/>
  <c r="BP268" i="8"/>
  <c r="BO268" i="8"/>
  <c r="BP272" i="8"/>
  <c r="BO272" i="8"/>
  <c r="BP285" i="8"/>
  <c r="BO285" i="8"/>
  <c r="BP122" i="8"/>
  <c r="BO122" i="8"/>
  <c r="BP157" i="8"/>
  <c r="BO157" i="8"/>
  <c r="BO455" i="8"/>
  <c r="BO434" i="8"/>
  <c r="BO430" i="8"/>
  <c r="BO426" i="8"/>
  <c r="BO422" i="8"/>
  <c r="BO418" i="8"/>
  <c r="BO389" i="8"/>
  <c r="BO385" i="8"/>
  <c r="BO382" i="8"/>
  <c r="BO378" i="8"/>
  <c r="BO374" i="8"/>
  <c r="BO370" i="8"/>
  <c r="BO365" i="8"/>
  <c r="BO361" i="8"/>
  <c r="BO357" i="8"/>
  <c r="BO353" i="8"/>
  <c r="BO343" i="8"/>
  <c r="BO307" i="8"/>
  <c r="BO303" i="8"/>
  <c r="BO299" i="8"/>
  <c r="BO295" i="8"/>
  <c r="BO291" i="8"/>
  <c r="BO278" i="8"/>
  <c r="BO246" i="8"/>
  <c r="BO231" i="8"/>
  <c r="BO199" i="8"/>
  <c r="BO183" i="8"/>
  <c r="BO160" i="8"/>
  <c r="BO132" i="8"/>
  <c r="BP61" i="8"/>
  <c r="BO61" i="8"/>
  <c r="BP79" i="8"/>
  <c r="BO79" i="8"/>
  <c r="BP93" i="8"/>
  <c r="BO93" i="8"/>
  <c r="BP103" i="8"/>
  <c r="BO103" i="8"/>
  <c r="BP107" i="8"/>
  <c r="BO107" i="8"/>
  <c r="BP117" i="8"/>
  <c r="BO117" i="8"/>
  <c r="BP130" i="8"/>
  <c r="BO130" i="8"/>
  <c r="BP135" i="8"/>
  <c r="BO135" i="8"/>
  <c r="BP147" i="8"/>
  <c r="BO147" i="8"/>
  <c r="BP161" i="8"/>
  <c r="BO161" i="8"/>
  <c r="BP170" i="8"/>
  <c r="BO170" i="8"/>
  <c r="BP176" i="8"/>
  <c r="BO176" i="8"/>
  <c r="BP205" i="8"/>
  <c r="BO205" i="8"/>
  <c r="BP210" i="8"/>
  <c r="BO210" i="8"/>
  <c r="BP214" i="8"/>
  <c r="BO214" i="8"/>
  <c r="BP220" i="8"/>
  <c r="BO220" i="8"/>
  <c r="BP226" i="8"/>
  <c r="BO226" i="8"/>
  <c r="BP260" i="8"/>
  <c r="BO260" i="8"/>
  <c r="BP269" i="8"/>
  <c r="BO269" i="8"/>
  <c r="BP32" i="8"/>
  <c r="BO32" i="8"/>
  <c r="BP89" i="8"/>
  <c r="BO89" i="8"/>
  <c r="BP134" i="8"/>
  <c r="BO134" i="8"/>
  <c r="BP165" i="8"/>
  <c r="BO165" i="8"/>
  <c r="BP204" i="8"/>
  <c r="BO204" i="8"/>
  <c r="BP222" i="8"/>
  <c r="BO222" i="8"/>
  <c r="BO457" i="8"/>
  <c r="BO454" i="8"/>
  <c r="BO442" i="8"/>
  <c r="BO429" i="8"/>
  <c r="BO408" i="8"/>
  <c r="BO396" i="8"/>
  <c r="BO381" i="8"/>
  <c r="BO377" i="8"/>
  <c r="BO373" i="8"/>
  <c r="BO369" i="8"/>
  <c r="BO364" i="8"/>
  <c r="BO352" i="8"/>
  <c r="BO346" i="8"/>
  <c r="BO338" i="8"/>
  <c r="BO306" i="8"/>
  <c r="BO302" i="8"/>
  <c r="BO298" i="8"/>
  <c r="BO294" i="8"/>
  <c r="BO290" i="8"/>
  <c r="BO274" i="8"/>
  <c r="BO243" i="8"/>
  <c r="BO195" i="8"/>
  <c r="BO169" i="8"/>
  <c r="BO156" i="8"/>
  <c r="BO144" i="8"/>
  <c r="BO128" i="8"/>
  <c r="BN100" i="8"/>
  <c r="BO100" i="8" s="1"/>
  <c r="BN221" i="8"/>
  <c r="BO221" i="8" s="1"/>
  <c r="BN339" i="8"/>
  <c r="BO339" i="8" s="1"/>
  <c r="BN265" i="8"/>
  <c r="BN46" i="8"/>
  <c r="BN96" i="8"/>
  <c r="BO96" i="8" s="1"/>
  <c r="BP184" i="8"/>
  <c r="BP267" i="8"/>
  <c r="BM331" i="8"/>
  <c r="BM302" i="8"/>
  <c r="BM325" i="8"/>
  <c r="BM348" i="8"/>
  <c r="BP450" i="8"/>
  <c r="BM344" i="8"/>
  <c r="BM387" i="8"/>
  <c r="BP407" i="8"/>
  <c r="BP456" i="8"/>
  <c r="BP320" i="8"/>
  <c r="BM300" i="8"/>
  <c r="BM306" i="8"/>
  <c r="BM321" i="8"/>
  <c r="BP392" i="8"/>
  <c r="BP431" i="8"/>
  <c r="BP447" i="8"/>
  <c r="BP252" i="8"/>
  <c r="BP293" i="8"/>
  <c r="BP255" i="8"/>
  <c r="BP324" i="8"/>
  <c r="BP328" i="8"/>
  <c r="BP367" i="8"/>
  <c r="BP393" i="8"/>
  <c r="BP419" i="8"/>
  <c r="BP438" i="8"/>
  <c r="BP281" i="8"/>
  <c r="BM329" i="8"/>
  <c r="BP337" i="8"/>
  <c r="BP383" i="8"/>
  <c r="BP428" i="8"/>
  <c r="BP433" i="8"/>
  <c r="BP191" i="8"/>
  <c r="BP414" i="8"/>
  <c r="BP223" i="8"/>
  <c r="BP235" i="8"/>
  <c r="BP242" i="8"/>
  <c r="BP244" i="8"/>
  <c r="BP262" i="8"/>
  <c r="BM305" i="8"/>
  <c r="BP317" i="8"/>
  <c r="BP321" i="8"/>
  <c r="BP325" i="8"/>
  <c r="BP329" i="8"/>
  <c r="BP331" i="8"/>
  <c r="BP336" i="8"/>
  <c r="BP397" i="8"/>
  <c r="BP399" i="8"/>
  <c r="BP404" i="8"/>
  <c r="BP410" i="8"/>
  <c r="BP427" i="8"/>
  <c r="BP439" i="8"/>
  <c r="BP446" i="8"/>
  <c r="BP196" i="8"/>
  <c r="BP273" i="8"/>
  <c r="BP309" i="8"/>
  <c r="BP424" i="8"/>
  <c r="BP443" i="8"/>
  <c r="BP200" i="8"/>
  <c r="BP296" i="8"/>
  <c r="BM299" i="8"/>
  <c r="BM304" i="8"/>
  <c r="BP315" i="8"/>
  <c r="BM318" i="8"/>
  <c r="BM322" i="8"/>
  <c r="BM326" i="8"/>
  <c r="BM332" i="8"/>
  <c r="BM346" i="8"/>
  <c r="BP356" i="8"/>
  <c r="BP420" i="8"/>
  <c r="BP451" i="8"/>
  <c r="BM359" i="8"/>
  <c r="BP376" i="8"/>
  <c r="BM391" i="8"/>
  <c r="BM358" i="8"/>
  <c r="BM389" i="8"/>
  <c r="BP230" i="8"/>
  <c r="BP240" i="8"/>
  <c r="BP245" i="8"/>
  <c r="BP327" i="8"/>
  <c r="BP341" i="8"/>
  <c r="BP182" i="8"/>
  <c r="BP188" i="8"/>
  <c r="BP209" i="8"/>
  <c r="BP213" i="8"/>
  <c r="BP216" i="8"/>
  <c r="BP228" i="8"/>
  <c r="BP256" i="8"/>
  <c r="BP258" i="8"/>
  <c r="BP277" i="8"/>
  <c r="BP292" i="8"/>
  <c r="BP311" i="8"/>
  <c r="BP318" i="8"/>
  <c r="BM320" i="8"/>
  <c r="BP322" i="8"/>
  <c r="BM324" i="8"/>
  <c r="BP326" i="8"/>
  <c r="BM328" i="8"/>
  <c r="BP332" i="8"/>
  <c r="BP343" i="8"/>
  <c r="BP348" i="8"/>
  <c r="BP351" i="8"/>
  <c r="BP352" i="8"/>
  <c r="BP353" i="8"/>
  <c r="BP354" i="8"/>
  <c r="BP355" i="8"/>
  <c r="BP368" i="8"/>
  <c r="BP375" i="8"/>
  <c r="BP384" i="8"/>
  <c r="BP287" i="8"/>
  <c r="BP297" i="8"/>
  <c r="BP312" i="8"/>
  <c r="BP314" i="8"/>
  <c r="BP316" i="8"/>
  <c r="BP319" i="8"/>
  <c r="BP323" i="8"/>
  <c r="BP349" i="8"/>
  <c r="BP372" i="8"/>
  <c r="BP217" i="8"/>
  <c r="BM303" i="8"/>
  <c r="BM307" i="8"/>
  <c r="BP310" i="8"/>
  <c r="BP313" i="8"/>
  <c r="BM319" i="8"/>
  <c r="BM323" i="8"/>
  <c r="BM327" i="8"/>
  <c r="BM341" i="8"/>
  <c r="BM345" i="8"/>
  <c r="BM349" i="8"/>
  <c r="BM361" i="8"/>
  <c r="BP380" i="8"/>
  <c r="BM386" i="8"/>
  <c r="BM388" i="8"/>
  <c r="BP153" i="8"/>
  <c r="BP149" i="8"/>
  <c r="BP141" i="8"/>
  <c r="BP127" i="8"/>
  <c r="BP136" i="8"/>
  <c r="BP145" i="8"/>
  <c r="BP35" i="8"/>
  <c r="BP126" i="8"/>
  <c r="BP154" i="8"/>
  <c r="BP158" i="8"/>
  <c r="BP59" i="8"/>
  <c r="BP50" i="8"/>
  <c r="BP108" i="8"/>
  <c r="BP34" i="8"/>
  <c r="BP71" i="8"/>
  <c r="BP30" i="8"/>
  <c r="BP55" i="8"/>
  <c r="BP63" i="8"/>
  <c r="BP54" i="8"/>
  <c r="BP101" i="8"/>
  <c r="BP12" i="8"/>
  <c r="BP67" i="8"/>
  <c r="BP81" i="8"/>
  <c r="BP102" i="8"/>
  <c r="BP112" i="8"/>
  <c r="BP19" i="8"/>
  <c r="BP37" i="8"/>
  <c r="BP75" i="8"/>
  <c r="BP40" i="8"/>
  <c r="BP58" i="8"/>
  <c r="BP66" i="8"/>
  <c r="BP78" i="8"/>
  <c r="BP85" i="8"/>
  <c r="BP90" i="8"/>
  <c r="BP95" i="8"/>
  <c r="BP97" i="8"/>
  <c r="BP116" i="8"/>
  <c r="BP98" i="8"/>
  <c r="BP416" i="8"/>
  <c r="BP406" i="8"/>
  <c r="BP421" i="8"/>
  <c r="BP452" i="8"/>
  <c r="BP398" i="8"/>
  <c r="BP409" i="8"/>
  <c r="BP432" i="8"/>
  <c r="BP435" i="8"/>
  <c r="BN401" i="8"/>
  <c r="BO401" i="8" s="1"/>
  <c r="BN413" i="8"/>
  <c r="BO413" i="8" s="1"/>
  <c r="BP330" i="8"/>
  <c r="BM335" i="8"/>
  <c r="BP335" i="8"/>
  <c r="BM339" i="8"/>
  <c r="BP339" i="8"/>
  <c r="BM308" i="8"/>
  <c r="BP308" i="8"/>
  <c r="BP340" i="8"/>
  <c r="BM342" i="8"/>
  <c r="BP342" i="8"/>
  <c r="BM350" i="8"/>
  <c r="BP350" i="8"/>
  <c r="BP360" i="8"/>
  <c r="BP390" i="8"/>
  <c r="BN301" i="8"/>
  <c r="BO301" i="8" s="1"/>
  <c r="BM309" i="8"/>
  <c r="BM313" i="8"/>
  <c r="BM314" i="8"/>
  <c r="BM315" i="8"/>
  <c r="BM316" i="8"/>
  <c r="BM317" i="8"/>
  <c r="BN334" i="8"/>
  <c r="BO334" i="8" s="1"/>
  <c r="BP338" i="8"/>
  <c r="BP363" i="8"/>
  <c r="BP364" i="8"/>
  <c r="BP365" i="8"/>
  <c r="BP366" i="8"/>
  <c r="BP247" i="8"/>
  <c r="BP248" i="8"/>
  <c r="BP249" i="8"/>
  <c r="BP225" i="8"/>
  <c r="BN232" i="8"/>
  <c r="BO232" i="8" s="1"/>
  <c r="BP233" i="8"/>
  <c r="BP237" i="8"/>
  <c r="BP238" i="8"/>
  <c r="BP215" i="8"/>
  <c r="BP219" i="8"/>
  <c r="BP221" i="8"/>
  <c r="BN283" i="8"/>
  <c r="BO283" i="8" s="1"/>
  <c r="BN288" i="8"/>
  <c r="BO288" i="8" s="1"/>
  <c r="BN227" i="8"/>
  <c r="BO227" i="8" s="1"/>
  <c r="BN229" i="8"/>
  <c r="BO229" i="8" s="1"/>
  <c r="BN241" i="8"/>
  <c r="BO241" i="8" s="1"/>
  <c r="BN257" i="8"/>
  <c r="BO257" i="8" s="1"/>
  <c r="BP173" i="8"/>
  <c r="BP178" i="8"/>
  <c r="BP201" i="8"/>
  <c r="BP142" i="8"/>
  <c r="BP171" i="8"/>
  <c r="BP118" i="8"/>
  <c r="BP96" i="8"/>
  <c r="BP105" i="8"/>
  <c r="BP121" i="8"/>
  <c r="BP87" i="8"/>
  <c r="BN104" i="8"/>
  <c r="BO104" i="8" s="1"/>
  <c r="BP83" i="8"/>
  <c r="BP88" i="8"/>
  <c r="BN80" i="8"/>
  <c r="BO80" i="8" s="1"/>
  <c r="BP11" i="8"/>
  <c r="BP412" i="8" l="1"/>
  <c r="BP100" i="8"/>
  <c r="BP46" i="8"/>
  <c r="BO46" i="8"/>
  <c r="BP265" i="8"/>
  <c r="BO265" i="8"/>
  <c r="BP401" i="8"/>
  <c r="BP413" i="8"/>
  <c r="BP301" i="8"/>
  <c r="BM334" i="8"/>
  <c r="BP334" i="8"/>
  <c r="BP257" i="8"/>
  <c r="BP288" i="8"/>
  <c r="BP227" i="8"/>
  <c r="BP241" i="8"/>
  <c r="BP283" i="8"/>
  <c r="BP229" i="8"/>
  <c r="BP232" i="8"/>
  <c r="BP80" i="8"/>
  <c r="BP104" i="8"/>
  <c r="BN1157" i="4" l="1"/>
  <c r="BP1157" i="4" s="1"/>
  <c r="BN1156" i="4"/>
  <c r="BN1155" i="4"/>
  <c r="BN1154" i="4"/>
  <c r="BO1154" i="4" s="1"/>
  <c r="BN1153" i="4"/>
  <c r="BN1152" i="4"/>
  <c r="BP1152" i="4" s="1"/>
  <c r="BN1151" i="4"/>
  <c r="BO1151" i="4" s="1"/>
  <c r="BN1150" i="4"/>
  <c r="BO1150" i="4" s="1"/>
  <c r="BN1149" i="4"/>
  <c r="BN1148" i="4"/>
  <c r="BO1148" i="4" s="1"/>
  <c r="BN1147" i="4"/>
  <c r="BN1146" i="4"/>
  <c r="BN1145" i="4"/>
  <c r="BN1144" i="4"/>
  <c r="BN1143" i="4"/>
  <c r="BN1142" i="4"/>
  <c r="BP1142" i="4" s="1"/>
  <c r="BN1141" i="4"/>
  <c r="BN1140" i="4"/>
  <c r="BN1139" i="4"/>
  <c r="BN1138" i="4"/>
  <c r="BN1137" i="4"/>
  <c r="BN1136" i="4"/>
  <c r="BP1136" i="4" s="1"/>
  <c r="BN1135" i="4"/>
  <c r="BN1134" i="4"/>
  <c r="BP1134" i="4" s="1"/>
  <c r="BN1133" i="4"/>
  <c r="BN1132" i="4"/>
  <c r="BN1131" i="4"/>
  <c r="BP1131" i="4" s="1"/>
  <c r="BN1130" i="4"/>
  <c r="BN1129" i="4"/>
  <c r="BN1128" i="4"/>
  <c r="BN1127" i="4"/>
  <c r="BN1126" i="4"/>
  <c r="BN1125" i="4"/>
  <c r="BN1124" i="4"/>
  <c r="BO1124" i="4" s="1"/>
  <c r="BN1123" i="4"/>
  <c r="BN1122" i="4"/>
  <c r="BN1121" i="4"/>
  <c r="BP1121" i="4" s="1"/>
  <c r="BN1120" i="4"/>
  <c r="BN1119" i="4"/>
  <c r="BO1119" i="4" s="1"/>
  <c r="BN1118" i="4"/>
  <c r="BP1118" i="4" s="1"/>
  <c r="BN1117" i="4"/>
  <c r="BN1116" i="4"/>
  <c r="BN1115" i="4"/>
  <c r="BP1115" i="4" s="1"/>
  <c r="BN1114" i="4"/>
  <c r="BO1114" i="4" s="1"/>
  <c r="BN1113" i="4"/>
  <c r="BO1113" i="4" s="1"/>
  <c r="BN1112" i="4"/>
  <c r="BP1112" i="4" s="1"/>
  <c r="BN1111" i="4"/>
  <c r="BP1111" i="4" s="1"/>
  <c r="BN1110" i="4"/>
  <c r="BP1110" i="4" s="1"/>
  <c r="BN1109" i="4"/>
  <c r="BO1109" i="4" s="1"/>
  <c r="BN1108" i="4"/>
  <c r="BP1108" i="4" s="1"/>
  <c r="BN1107" i="4"/>
  <c r="BP1107" i="4" s="1"/>
  <c r="BN1106" i="4"/>
  <c r="BN1105" i="4"/>
  <c r="BN1104" i="4"/>
  <c r="BO1104" i="4" s="1"/>
  <c r="BN1103" i="4"/>
  <c r="BO1103" i="4" s="1"/>
  <c r="BN1102" i="4"/>
  <c r="BN1101" i="4"/>
  <c r="BP1101" i="4" s="1"/>
  <c r="BN1100" i="4"/>
  <c r="BO1100" i="4" s="1"/>
  <c r="BN1099" i="4"/>
  <c r="BN1098" i="4"/>
  <c r="BN1097" i="4"/>
  <c r="BN1096" i="4"/>
  <c r="BN1095" i="4"/>
  <c r="BP1095" i="4" s="1"/>
  <c r="BN1094" i="4"/>
  <c r="BP1094" i="4" s="1"/>
  <c r="BN1093" i="4"/>
  <c r="BN1092" i="4"/>
  <c r="BO1092" i="4" s="1"/>
  <c r="BN1091" i="4"/>
  <c r="BP1091" i="4" s="1"/>
  <c r="BN1090" i="4"/>
  <c r="BN1089" i="4"/>
  <c r="BN1088" i="4"/>
  <c r="BN1087" i="4"/>
  <c r="BN1086" i="4"/>
  <c r="BN1085" i="4"/>
  <c r="BN1084" i="4"/>
  <c r="BP1084" i="4" s="1"/>
  <c r="AK1083" i="4"/>
  <c r="BN1083" i="4" s="1"/>
  <c r="BO1083" i="4" s="1"/>
  <c r="BN1082" i="4"/>
  <c r="BO1082" i="4" s="1"/>
  <c r="BN1081" i="4"/>
  <c r="BN1080" i="4"/>
  <c r="BP1080" i="4" s="1"/>
  <c r="BN1079" i="4"/>
  <c r="BN1078" i="4"/>
  <c r="BN1077" i="4"/>
  <c r="BP1077" i="4" s="1"/>
  <c r="BN1076" i="4"/>
  <c r="BP1076" i="4" s="1"/>
  <c r="BN1075" i="4"/>
  <c r="AM1074" i="4"/>
  <c r="BN1074" i="4" s="1"/>
  <c r="BO1074" i="4" s="1"/>
  <c r="AM1073" i="4"/>
  <c r="BN1073" i="4" s="1"/>
  <c r="BO1073" i="4" s="1"/>
  <c r="AN1072" i="4"/>
  <c r="BN1072" i="4" s="1"/>
  <c r="BO1072" i="4" s="1"/>
  <c r="AN1071" i="4"/>
  <c r="BN1071" i="4" s="1"/>
  <c r="BO1071" i="4" s="1"/>
  <c r="AN1070" i="4"/>
  <c r="BN1070" i="4" s="1"/>
  <c r="BN1069" i="4"/>
  <c r="BO1069" i="4" s="1"/>
  <c r="BN1068" i="4"/>
  <c r="BP1068" i="4" s="1"/>
  <c r="BN1067" i="4"/>
  <c r="BN1066" i="4"/>
  <c r="BN1065" i="4"/>
  <c r="BO1065" i="4" s="1"/>
  <c r="BN1064" i="4"/>
  <c r="BN1063" i="4"/>
  <c r="BN1062" i="4"/>
  <c r="BN1061" i="4"/>
  <c r="BN1060" i="4"/>
  <c r="BO1060" i="4" s="1"/>
  <c r="BN1059" i="4"/>
  <c r="BN1058" i="4"/>
  <c r="BN1057" i="4"/>
  <c r="BO1057" i="4" s="1"/>
  <c r="BN1056" i="4"/>
  <c r="BP1056" i="4" s="1"/>
  <c r="BN1055" i="4"/>
  <c r="BN1054" i="4"/>
  <c r="BN1053" i="4"/>
  <c r="BO1053" i="4" s="1"/>
  <c r="BN1052" i="4"/>
  <c r="BP1052" i="4" s="1"/>
  <c r="BN1051" i="4"/>
  <c r="BN1050" i="4"/>
  <c r="BN1049" i="4"/>
  <c r="BO1049" i="4" s="1"/>
  <c r="BN1048" i="4"/>
  <c r="BN1047" i="4"/>
  <c r="BN1046" i="4"/>
  <c r="BN1045" i="4"/>
  <c r="BN1044" i="4"/>
  <c r="BO1044" i="4" s="1"/>
  <c r="BN1043" i="4"/>
  <c r="BN1042" i="4"/>
  <c r="AN1041" i="4"/>
  <c r="BN1041" i="4" s="1"/>
  <c r="BO1041" i="4" s="1"/>
  <c r="BN1040" i="4"/>
  <c r="BO1040" i="4" s="1"/>
  <c r="BN1039" i="4"/>
  <c r="BP1039" i="4" s="1"/>
  <c r="BN1038" i="4"/>
  <c r="BN1037" i="4"/>
  <c r="BN1036" i="4"/>
  <c r="BO1036" i="4" s="1"/>
  <c r="BN1035" i="4"/>
  <c r="BP1035" i="4" s="1"/>
  <c r="BN1034" i="4"/>
  <c r="BN1033" i="4"/>
  <c r="BO1033" i="4" s="1"/>
  <c r="BN1032" i="4"/>
  <c r="BN1031" i="4"/>
  <c r="BP1031" i="4" s="1"/>
  <c r="BN1030" i="4"/>
  <c r="BN1029" i="4"/>
  <c r="AH1028" i="4"/>
  <c r="BN1028" i="4" s="1"/>
  <c r="BO1028" i="4" s="1"/>
  <c r="AH1027" i="4"/>
  <c r="BN1027" i="4" s="1"/>
  <c r="BN1026" i="4"/>
  <c r="BO1026" i="4" s="1"/>
  <c r="BN1025" i="4"/>
  <c r="BP1025" i="4" s="1"/>
  <c r="BN1024" i="4"/>
  <c r="BN1023" i="4"/>
  <c r="AH1022" i="4"/>
  <c r="BN1022" i="4" s="1"/>
  <c r="BP1022" i="4" s="1"/>
  <c r="BN1021" i="4"/>
  <c r="BN1020" i="4"/>
  <c r="BN1019" i="4"/>
  <c r="BN1018" i="4"/>
  <c r="BN1017" i="4"/>
  <c r="BO1017" i="4" s="1"/>
  <c r="BN1016" i="4"/>
  <c r="BN1015" i="4"/>
  <c r="BN1014" i="4"/>
  <c r="BP1014" i="4" s="1"/>
  <c r="BN1013" i="4"/>
  <c r="BP1013" i="4" s="1"/>
  <c r="BN1012" i="4"/>
  <c r="BP1012" i="4" s="1"/>
  <c r="BN1011" i="4"/>
  <c r="BN1010" i="4"/>
  <c r="BN1009" i="4"/>
  <c r="BO1009" i="4" s="1"/>
  <c r="BN1008" i="4"/>
  <c r="BN1007" i="4"/>
  <c r="BN1006" i="4"/>
  <c r="BN1005" i="4"/>
  <c r="BP1005" i="4" s="1"/>
  <c r="BN1004" i="4"/>
  <c r="BN1003" i="4"/>
  <c r="BP1003" i="4" s="1"/>
  <c r="BN1002" i="4"/>
  <c r="BP1002" i="4" s="1"/>
  <c r="BN1001" i="4"/>
  <c r="BO1001" i="4" s="1"/>
  <c r="BN1000" i="4"/>
  <c r="BN999" i="4"/>
  <c r="BP999" i="4" s="1"/>
  <c r="BN998" i="4"/>
  <c r="BP998" i="4" s="1"/>
  <c r="BN997" i="4"/>
  <c r="BO997" i="4" s="1"/>
  <c r="BN996" i="4"/>
  <c r="BN995" i="4"/>
  <c r="BP995" i="4" s="1"/>
  <c r="BN994" i="4"/>
  <c r="BO994" i="4" s="1"/>
  <c r="BN993" i="4"/>
  <c r="BO993" i="4" s="1"/>
  <c r="BN992" i="4"/>
  <c r="BN991" i="4"/>
  <c r="BP991" i="4" s="1"/>
  <c r="BN990" i="4"/>
  <c r="BO990" i="4" s="1"/>
  <c r="BN989" i="4"/>
  <c r="BN988" i="4"/>
  <c r="BN987" i="4"/>
  <c r="BP987" i="4" s="1"/>
  <c r="BN986" i="4"/>
  <c r="BN985" i="4"/>
  <c r="BO985" i="4" s="1"/>
  <c r="BN984" i="4"/>
  <c r="BN983" i="4"/>
  <c r="BP983" i="4" s="1"/>
  <c r="BN982" i="4"/>
  <c r="BN981" i="4"/>
  <c r="BO981" i="4" s="1"/>
  <c r="BN980" i="4"/>
  <c r="BN979" i="4"/>
  <c r="BN978" i="4"/>
  <c r="BN977" i="4"/>
  <c r="BP977" i="4" s="1"/>
  <c r="BN976" i="4"/>
  <c r="BP976" i="4" s="1"/>
  <c r="BN975" i="4"/>
  <c r="BO975" i="4" s="1"/>
  <c r="BN974" i="4"/>
  <c r="BO974" i="4" s="1"/>
  <c r="BN973" i="4"/>
  <c r="BO973" i="4" s="1"/>
  <c r="BN972" i="4"/>
  <c r="BP972" i="4" s="1"/>
  <c r="BN971" i="4"/>
  <c r="BN970" i="4"/>
  <c r="BP970" i="4" s="1"/>
  <c r="BN969" i="4"/>
  <c r="BN968" i="4"/>
  <c r="BN967" i="4"/>
  <c r="BN966" i="4"/>
  <c r="BO966" i="4" s="1"/>
  <c r="BN965" i="4"/>
  <c r="BN964" i="4"/>
  <c r="BP964" i="4" s="1"/>
  <c r="BN963" i="4"/>
  <c r="BN962" i="4"/>
  <c r="BN961" i="4"/>
  <c r="BN960" i="4"/>
  <c r="BN959" i="4"/>
  <c r="BN958" i="4"/>
  <c r="BO958" i="4" s="1"/>
  <c r="BN957" i="4"/>
  <c r="BP957" i="4" s="1"/>
  <c r="BN956" i="4"/>
  <c r="BN955" i="4"/>
  <c r="BO955" i="4" s="1"/>
  <c r="BN954" i="4"/>
  <c r="BN953" i="4"/>
  <c r="BP953" i="4" s="1"/>
  <c r="BN952" i="4"/>
  <c r="BN951" i="4"/>
  <c r="BN950" i="4"/>
  <c r="BO950" i="4" s="1"/>
  <c r="BN949" i="4"/>
  <c r="BP949" i="4" s="1"/>
  <c r="BN948" i="4"/>
  <c r="BN947" i="4"/>
  <c r="BP947" i="4" s="1"/>
  <c r="BN946" i="4"/>
  <c r="BO946" i="4" s="1"/>
  <c r="BN945" i="4"/>
  <c r="BO945" i="4" s="1"/>
  <c r="BN944" i="4"/>
  <c r="BO944" i="4" s="1"/>
  <c r="BN943" i="4"/>
  <c r="BP943" i="4" s="1"/>
  <c r="BN942" i="4"/>
  <c r="BO942" i="4" s="1"/>
  <c r="BN941" i="4"/>
  <c r="BO941" i="4" s="1"/>
  <c r="BN940" i="4"/>
  <c r="BN939" i="4"/>
  <c r="BP939" i="4" s="1"/>
  <c r="BN938" i="4"/>
  <c r="BO938" i="4" s="1"/>
  <c r="BN937" i="4"/>
  <c r="BO937" i="4" s="1"/>
  <c r="BN936" i="4"/>
  <c r="BN935" i="4"/>
  <c r="BP935" i="4" s="1"/>
  <c r="BN934" i="4"/>
  <c r="BO934" i="4" s="1"/>
  <c r="BN933" i="4"/>
  <c r="BO933" i="4" s="1"/>
  <c r="AH932" i="4"/>
  <c r="BN932" i="4" s="1"/>
  <c r="BN931" i="4"/>
  <c r="BP931" i="4" s="1"/>
  <c r="BN930" i="4"/>
  <c r="BP930" i="4" s="1"/>
  <c r="BN929" i="4"/>
  <c r="BP929" i="4" s="1"/>
  <c r="BN928" i="4"/>
  <c r="BO928" i="4" s="1"/>
  <c r="BN927" i="4"/>
  <c r="BP927" i="4" s="1"/>
  <c r="BN926" i="4"/>
  <c r="BP926" i="4" s="1"/>
  <c r="BN925" i="4"/>
  <c r="BN924" i="4"/>
  <c r="BO924" i="4" s="1"/>
  <c r="BN923" i="4"/>
  <c r="BN922" i="4"/>
  <c r="BP922" i="4" s="1"/>
  <c r="BN921" i="4"/>
  <c r="BP921" i="4" s="1"/>
  <c r="BN920" i="4"/>
  <c r="BO920" i="4" s="1"/>
  <c r="BN919" i="4"/>
  <c r="BP919" i="4" s="1"/>
  <c r="BN918" i="4"/>
  <c r="BP918" i="4" s="1"/>
  <c r="BN917" i="4"/>
  <c r="BP917" i="4" s="1"/>
  <c r="BN916" i="4"/>
  <c r="BO916" i="4" s="1"/>
  <c r="BN915" i="4"/>
  <c r="BP915" i="4" s="1"/>
  <c r="BN914" i="4"/>
  <c r="BP914" i="4" s="1"/>
  <c r="BN913" i="4"/>
  <c r="BP913" i="4" s="1"/>
  <c r="AN912" i="4"/>
  <c r="BN912" i="4" s="1"/>
  <c r="BO912" i="4" s="1"/>
  <c r="BN911" i="4"/>
  <c r="BO911" i="4" s="1"/>
  <c r="BN910" i="4"/>
  <c r="BN909" i="4"/>
  <c r="BP909" i="4" s="1"/>
  <c r="BN908" i="4"/>
  <c r="BO908" i="4" s="1"/>
  <c r="AM907" i="4"/>
  <c r="BN907" i="4" s="1"/>
  <c r="BN906" i="4"/>
  <c r="BO906" i="4" s="1"/>
  <c r="BN905" i="4"/>
  <c r="BO905" i="4" s="1"/>
  <c r="BN904" i="4"/>
  <c r="BP904" i="4" s="1"/>
  <c r="BN903" i="4"/>
  <c r="BP903" i="4" s="1"/>
  <c r="BN902" i="4"/>
  <c r="BN901" i="4"/>
  <c r="BP901" i="4" s="1"/>
  <c r="AK900" i="4"/>
  <c r="BN900" i="4" s="1"/>
  <c r="BP900" i="4" s="1"/>
  <c r="BN899" i="4"/>
  <c r="BP899" i="4" s="1"/>
  <c r="BN898" i="4"/>
  <c r="BP898" i="4" s="1"/>
  <c r="BN897" i="4"/>
  <c r="BN896" i="4"/>
  <c r="BO896" i="4" s="1"/>
  <c r="BN895" i="4"/>
  <c r="BP895" i="4" s="1"/>
  <c r="BN894" i="4"/>
  <c r="BP894" i="4" s="1"/>
  <c r="BN893" i="4"/>
  <c r="BN892" i="4"/>
  <c r="BP892" i="4" s="1"/>
  <c r="BN891" i="4"/>
  <c r="BP891" i="4" s="1"/>
  <c r="BN890" i="4"/>
  <c r="BO890" i="4" s="1"/>
  <c r="BN889" i="4"/>
  <c r="BO889" i="4" s="1"/>
  <c r="BN888" i="4"/>
  <c r="BP888" i="4" s="1"/>
  <c r="BN887" i="4"/>
  <c r="BP887" i="4" s="1"/>
  <c r="BN886" i="4"/>
  <c r="BN885" i="4"/>
  <c r="BO885" i="4" s="1"/>
  <c r="BN884" i="4"/>
  <c r="BP884" i="4" s="1"/>
  <c r="BN883" i="4"/>
  <c r="BP883" i="4" s="1"/>
  <c r="BN882" i="4"/>
  <c r="BN881" i="4"/>
  <c r="BP881" i="4" s="1"/>
  <c r="BN880" i="4"/>
  <c r="BN879" i="4"/>
  <c r="BP879" i="4" s="1"/>
  <c r="BN878" i="4"/>
  <c r="BN877" i="4"/>
  <c r="AN876" i="4"/>
  <c r="BN876" i="4" s="1"/>
  <c r="BN875" i="4"/>
  <c r="BN874" i="4"/>
  <c r="BP874" i="4" s="1"/>
  <c r="BN873" i="4"/>
  <c r="BO873" i="4" s="1"/>
  <c r="W872" i="4"/>
  <c r="BN871" i="4"/>
  <c r="BO871" i="4" s="1"/>
  <c r="BN870" i="4"/>
  <c r="BP870" i="4" s="1"/>
  <c r="BN869" i="4"/>
  <c r="BP869" i="4" s="1"/>
  <c r="BN868" i="4"/>
  <c r="BP868" i="4" s="1"/>
  <c r="BN867" i="4"/>
  <c r="BN866" i="4"/>
  <c r="BN865" i="4"/>
  <c r="BP865" i="4" s="1"/>
  <c r="BN864" i="4"/>
  <c r="BP864" i="4" s="1"/>
  <c r="BN863" i="4"/>
  <c r="BP863" i="4" s="1"/>
  <c r="BN862" i="4"/>
  <c r="BN861" i="4"/>
  <c r="BP861" i="4" s="1"/>
  <c r="BN860" i="4"/>
  <c r="BN859" i="4"/>
  <c r="BP859" i="4" s="1"/>
  <c r="BN858" i="4"/>
  <c r="BN857" i="4"/>
  <c r="BP857" i="4" s="1"/>
  <c r="BN856" i="4"/>
  <c r="BP856" i="4" s="1"/>
  <c r="BN855" i="4"/>
  <c r="BP855" i="4" s="1"/>
  <c r="BN854" i="4"/>
  <c r="BP854" i="4" s="1"/>
  <c r="BN853" i="4"/>
  <c r="BN852" i="4"/>
  <c r="BP852" i="4" s="1"/>
  <c r="BN851" i="4"/>
  <c r="BP851" i="4" s="1"/>
  <c r="BN850" i="4"/>
  <c r="BP850" i="4" s="1"/>
  <c r="BN849" i="4"/>
  <c r="BO849" i="4" s="1"/>
  <c r="BN848" i="4"/>
  <c r="BP848" i="4" s="1"/>
  <c r="BN847" i="4"/>
  <c r="BN846" i="4"/>
  <c r="BN845" i="4"/>
  <c r="BN844" i="4"/>
  <c r="BP844" i="4" s="1"/>
  <c r="BN843" i="4"/>
  <c r="BN842" i="4"/>
  <c r="BN841" i="4"/>
  <c r="BN840" i="4"/>
  <c r="BN839" i="4"/>
  <c r="BN838" i="4"/>
  <c r="BN837" i="4"/>
  <c r="BP837" i="4" s="1"/>
  <c r="BN836" i="4"/>
  <c r="BP836" i="4" s="1"/>
  <c r="BN835" i="4"/>
  <c r="BN834" i="4"/>
  <c r="BN833" i="4"/>
  <c r="BP833" i="4" s="1"/>
  <c r="BN832" i="4"/>
  <c r="BN831" i="4"/>
  <c r="BP831" i="4" s="1"/>
  <c r="BN830" i="4"/>
  <c r="BN829" i="4"/>
  <c r="BP829" i="4" s="1"/>
  <c r="BN828" i="4"/>
  <c r="BP828" i="4" s="1"/>
  <c r="BN827" i="4"/>
  <c r="BN826" i="4"/>
  <c r="BN825" i="4"/>
  <c r="BP825" i="4" s="1"/>
  <c r="BN824" i="4"/>
  <c r="BO824" i="4" s="1"/>
  <c r="BN823" i="4"/>
  <c r="BP823" i="4" s="1"/>
  <c r="BN822" i="4"/>
  <c r="BN821" i="4"/>
  <c r="BP821" i="4" s="1"/>
  <c r="AK820" i="4"/>
  <c r="W820" i="4"/>
  <c r="BN819" i="4"/>
  <c r="BO819" i="4" s="1"/>
  <c r="BN818" i="4"/>
  <c r="BP818" i="4" s="1"/>
  <c r="BN817" i="4"/>
  <c r="BN816" i="4"/>
  <c r="BO816" i="4" s="1"/>
  <c r="BN815" i="4"/>
  <c r="BP815" i="4" s="1"/>
  <c r="BN814" i="4"/>
  <c r="BN813" i="4"/>
  <c r="BP813" i="4" s="1"/>
  <c r="BN812" i="4"/>
  <c r="BN811" i="4"/>
  <c r="BP811" i="4" s="1"/>
  <c r="BN810" i="4"/>
  <c r="BN809" i="4"/>
  <c r="BO809" i="4" s="1"/>
  <c r="BN808" i="4"/>
  <c r="BO808" i="4" s="1"/>
  <c r="BN807" i="4"/>
  <c r="BN806" i="4"/>
  <c r="BO806" i="4" s="1"/>
  <c r="BN805" i="4"/>
  <c r="BN804" i="4"/>
  <c r="BO804" i="4" s="1"/>
  <c r="BN803" i="4"/>
  <c r="BO803" i="4" s="1"/>
  <c r="BN802" i="4"/>
  <c r="BO802" i="4" s="1"/>
  <c r="BN801" i="4"/>
  <c r="BN800" i="4"/>
  <c r="BP800" i="4" s="1"/>
  <c r="BN799" i="4"/>
  <c r="BO799" i="4" s="1"/>
  <c r="BN798" i="4"/>
  <c r="BN797" i="4"/>
  <c r="BP797" i="4" s="1"/>
  <c r="BN796" i="4"/>
  <c r="BN795" i="4"/>
  <c r="BP795" i="4" s="1"/>
  <c r="BN794" i="4"/>
  <c r="BO794" i="4" s="1"/>
  <c r="BN793" i="4"/>
  <c r="BN792" i="4"/>
  <c r="BN791" i="4"/>
  <c r="BO791" i="4" s="1"/>
  <c r="BN790" i="4"/>
  <c r="BO790" i="4" s="1"/>
  <c r="BN789" i="4"/>
  <c r="BP789" i="4" s="1"/>
  <c r="BN788" i="4"/>
  <c r="BN787" i="4"/>
  <c r="BO787" i="4" s="1"/>
  <c r="BN786" i="4"/>
  <c r="BN785" i="4"/>
  <c r="BP785" i="4" s="1"/>
  <c r="BN784" i="4"/>
  <c r="BN783" i="4"/>
  <c r="BP783" i="4" s="1"/>
  <c r="BN782" i="4"/>
  <c r="BP782" i="4" s="1"/>
  <c r="BN781" i="4"/>
  <c r="BN780" i="4"/>
  <c r="BN779" i="4"/>
  <c r="BO779" i="4" s="1"/>
  <c r="BN778" i="4"/>
  <c r="BO778" i="4" s="1"/>
  <c r="BN777" i="4"/>
  <c r="BN776" i="4"/>
  <c r="BN775" i="4"/>
  <c r="BN774" i="4"/>
  <c r="BP774" i="4" s="1"/>
  <c r="BN773" i="4"/>
  <c r="BP773" i="4" s="1"/>
  <c r="BN772" i="4"/>
  <c r="BN771" i="4"/>
  <c r="BO771" i="4" s="1"/>
  <c r="BN770" i="4"/>
  <c r="BO770" i="4" s="1"/>
  <c r="BN769" i="4"/>
  <c r="BN768" i="4"/>
  <c r="BP768" i="4" s="1"/>
  <c r="BN767" i="4"/>
  <c r="BN766" i="4"/>
  <c r="BP766" i="4" s="1"/>
  <c r="BN765" i="4"/>
  <c r="BP765" i="4" s="1"/>
  <c r="BN764" i="4"/>
  <c r="BN763" i="4"/>
  <c r="BN762" i="4"/>
  <c r="BN761" i="4"/>
  <c r="BN760" i="4"/>
  <c r="BN759" i="4"/>
  <c r="BP759" i="4" s="1"/>
  <c r="BN758" i="4"/>
  <c r="BN757" i="4"/>
  <c r="BN756" i="4"/>
  <c r="BP756" i="4" s="1"/>
  <c r="BN755" i="4"/>
  <c r="BP755" i="4" s="1"/>
  <c r="BN754" i="4"/>
  <c r="BO754" i="4" s="1"/>
  <c r="W753" i="4"/>
  <c r="BN752" i="4"/>
  <c r="BP752" i="4" s="1"/>
  <c r="BN751" i="4"/>
  <c r="BN750" i="4"/>
  <c r="BN749" i="4"/>
  <c r="BO749" i="4" s="1"/>
  <c r="BN748" i="4"/>
  <c r="BN747" i="4"/>
  <c r="BN746" i="4"/>
  <c r="BO746" i="4" s="1"/>
  <c r="BN745" i="4"/>
  <c r="BP745" i="4" s="1"/>
  <c r="BN744" i="4"/>
  <c r="BO744" i="4" s="1"/>
  <c r="BN743" i="4"/>
  <c r="BN742" i="4"/>
  <c r="BN741" i="4"/>
  <c r="BP741" i="4" s="1"/>
  <c r="BN740" i="4"/>
  <c r="BP740" i="4" s="1"/>
  <c r="BN739" i="4"/>
  <c r="BP739" i="4" s="1"/>
  <c r="BN738" i="4"/>
  <c r="BO738" i="4" s="1"/>
  <c r="BN737" i="4"/>
  <c r="BO737" i="4" s="1"/>
  <c r="BN736" i="4"/>
  <c r="BP736" i="4" s="1"/>
  <c r="BN735" i="4"/>
  <c r="BO735" i="4" s="1"/>
  <c r="BN734" i="4"/>
  <c r="BN733" i="4"/>
  <c r="BN732" i="4"/>
  <c r="BO732" i="4" s="1"/>
  <c r="BN731" i="4"/>
  <c r="BP731" i="4" s="1"/>
  <c r="BN730" i="4"/>
  <c r="BO730" i="4" s="1"/>
  <c r="BN729" i="4"/>
  <c r="BP729" i="4" s="1"/>
  <c r="BN728" i="4"/>
  <c r="BN727" i="4"/>
  <c r="BN726" i="4"/>
  <c r="BP726" i="4" s="1"/>
  <c r="BN725" i="4"/>
  <c r="BN724" i="4"/>
  <c r="BP724" i="4" s="1"/>
  <c r="BN723" i="4"/>
  <c r="BO723" i="4" s="1"/>
  <c r="BN722" i="4"/>
  <c r="BN721" i="4"/>
  <c r="BP721" i="4" s="1"/>
  <c r="BN720" i="4"/>
  <c r="BO720" i="4" s="1"/>
  <c r="BN719" i="4"/>
  <c r="BN718" i="4"/>
  <c r="BN717" i="4"/>
  <c r="BP717" i="4" s="1"/>
  <c r="BN716" i="4"/>
  <c r="BO716" i="4" s="1"/>
  <c r="BN715" i="4"/>
  <c r="BO715" i="4" s="1"/>
  <c r="BN714" i="4"/>
  <c r="BN713" i="4"/>
  <c r="BN712" i="4"/>
  <c r="BN711" i="4"/>
  <c r="BP711" i="4" s="1"/>
  <c r="BN710" i="4"/>
  <c r="BN709" i="4"/>
  <c r="BN708" i="4"/>
  <c r="BO708" i="4" s="1"/>
  <c r="BN707" i="4"/>
  <c r="BO707" i="4" s="1"/>
  <c r="BN706" i="4"/>
  <c r="BO706" i="4" s="1"/>
  <c r="BN705" i="4"/>
  <c r="BO705" i="4" s="1"/>
  <c r="BN704" i="4"/>
  <c r="BO704" i="4" s="1"/>
  <c r="BN703" i="4"/>
  <c r="BO703" i="4" s="1"/>
  <c r="BN702" i="4"/>
  <c r="BO702" i="4" s="1"/>
  <c r="BN701" i="4"/>
  <c r="BP701" i="4" s="1"/>
  <c r="BN700" i="4"/>
  <c r="BP700" i="4" s="1"/>
  <c r="BN699" i="4"/>
  <c r="BP699" i="4" s="1"/>
  <c r="BN698" i="4"/>
  <c r="BN697" i="4"/>
  <c r="BP697" i="4" s="1"/>
  <c r="BN696" i="4"/>
  <c r="BP696" i="4" s="1"/>
  <c r="BN695" i="4"/>
  <c r="BO695" i="4" s="1"/>
  <c r="BN694" i="4"/>
  <c r="BP694" i="4" s="1"/>
  <c r="BN693" i="4"/>
  <c r="BN692" i="4"/>
  <c r="BP692" i="4" s="1"/>
  <c r="BN691" i="4"/>
  <c r="BO691" i="4" s="1"/>
  <c r="BN690" i="4"/>
  <c r="BP690" i="4" s="1"/>
  <c r="BN689" i="4"/>
  <c r="BN688" i="4"/>
  <c r="BN687" i="4"/>
  <c r="BP687" i="4" s="1"/>
  <c r="BN686" i="4"/>
  <c r="BO686" i="4" s="1"/>
  <c r="BN685" i="4"/>
  <c r="BO685" i="4" s="1"/>
  <c r="BN684" i="4"/>
  <c r="BN683" i="4"/>
  <c r="BP683" i="4" s="1"/>
  <c r="BN682" i="4"/>
  <c r="BP682" i="4" s="1"/>
  <c r="BN681" i="4"/>
  <c r="BN680" i="4"/>
  <c r="BN679" i="4"/>
  <c r="BN678" i="4"/>
  <c r="BO678" i="4" s="1"/>
  <c r="BN677" i="4"/>
  <c r="BN676" i="4"/>
  <c r="BP676" i="4" s="1"/>
  <c r="BN675" i="4"/>
  <c r="BP675" i="4" s="1"/>
  <c r="BN674" i="4"/>
  <c r="BO674" i="4" s="1"/>
  <c r="BN673" i="4"/>
  <c r="BN672" i="4"/>
  <c r="BP672" i="4" s="1"/>
  <c r="BN671" i="4"/>
  <c r="BN670" i="4"/>
  <c r="BN669" i="4"/>
  <c r="BN668" i="4"/>
  <c r="BP668" i="4" s="1"/>
  <c r="BN667" i="4"/>
  <c r="BP667" i="4" s="1"/>
  <c r="BN666" i="4"/>
  <c r="BP666" i="4" s="1"/>
  <c r="BN665" i="4"/>
  <c r="BP665" i="4" s="1"/>
  <c r="BN664" i="4"/>
  <c r="BP664" i="4" s="1"/>
  <c r="BN663" i="4"/>
  <c r="BP663" i="4" s="1"/>
  <c r="BN662" i="4"/>
  <c r="BO662" i="4" s="1"/>
  <c r="BN661" i="4"/>
  <c r="BN660" i="4"/>
  <c r="BP660" i="4" s="1"/>
  <c r="BN659" i="4"/>
  <c r="BO659" i="4" s="1"/>
  <c r="BN658" i="4"/>
  <c r="BP658" i="4" s="1"/>
  <c r="BN657" i="4"/>
  <c r="BP657" i="4" s="1"/>
  <c r="BN656" i="4"/>
  <c r="BP656" i="4" s="1"/>
  <c r="BN655" i="4"/>
  <c r="BO655" i="4" s="1"/>
  <c r="BN654" i="4"/>
  <c r="BO654" i="4" s="1"/>
  <c r="BN653" i="4"/>
  <c r="BP653" i="4" s="1"/>
  <c r="BN652" i="4"/>
  <c r="BP652" i="4" s="1"/>
  <c r="BN651" i="4"/>
  <c r="BO651" i="4" s="1"/>
  <c r="BN650" i="4"/>
  <c r="BN649" i="4"/>
  <c r="BN648" i="4"/>
  <c r="BN647" i="4"/>
  <c r="BO647" i="4" s="1"/>
  <c r="BN646" i="4"/>
  <c r="BP646" i="4" s="1"/>
  <c r="BN645" i="4"/>
  <c r="BP645" i="4" s="1"/>
  <c r="BN644" i="4"/>
  <c r="BP644" i="4" s="1"/>
  <c r="BN643" i="4"/>
  <c r="BO643" i="4" s="1"/>
  <c r="BN642" i="4"/>
  <c r="BP642" i="4" s="1"/>
  <c r="BN641" i="4"/>
  <c r="BP641" i="4" s="1"/>
  <c r="BN640" i="4"/>
  <c r="BN639" i="4"/>
  <c r="BP639" i="4" s="1"/>
  <c r="BN638" i="4"/>
  <c r="BP638" i="4" s="1"/>
  <c r="BN637" i="4"/>
  <c r="BO637" i="4" s="1"/>
  <c r="BN636" i="4"/>
  <c r="BP636" i="4" s="1"/>
  <c r="BN635" i="4"/>
  <c r="BO635" i="4" s="1"/>
  <c r="BN634" i="4"/>
  <c r="BP634" i="4" s="1"/>
  <c r="BN633" i="4"/>
  <c r="BP633" i="4" s="1"/>
  <c r="BN632" i="4"/>
  <c r="BP632" i="4" s="1"/>
  <c r="BN631" i="4"/>
  <c r="BO631" i="4" s="1"/>
  <c r="BN630" i="4"/>
  <c r="BP630" i="4" s="1"/>
  <c r="BN629" i="4"/>
  <c r="BP629" i="4" s="1"/>
  <c r="BN628" i="4"/>
  <c r="BN627" i="4"/>
  <c r="BP627" i="4" s="1"/>
  <c r="BN626" i="4"/>
  <c r="BP626" i="4" s="1"/>
  <c r="BN625" i="4"/>
  <c r="BN624" i="4"/>
  <c r="BP624" i="4" s="1"/>
  <c r="BN623" i="4"/>
  <c r="BO623" i="4" s="1"/>
  <c r="BN622" i="4"/>
  <c r="BP622" i="4" s="1"/>
  <c r="BN621" i="4"/>
  <c r="BN620" i="4"/>
  <c r="BN619" i="4"/>
  <c r="BP619" i="4" s="1"/>
  <c r="BN618" i="4"/>
  <c r="BN617" i="4"/>
  <c r="BP617" i="4" s="1"/>
  <c r="BN616" i="4"/>
  <c r="BN615" i="4"/>
  <c r="BN614" i="4"/>
  <c r="BN613" i="4"/>
  <c r="BP613" i="4" s="1"/>
  <c r="BN612" i="4"/>
  <c r="BP612" i="4" s="1"/>
  <c r="BN611" i="4"/>
  <c r="BN610" i="4"/>
  <c r="BP610" i="4" s="1"/>
  <c r="BN609" i="4"/>
  <c r="BP609" i="4" s="1"/>
  <c r="BN608" i="4"/>
  <c r="BP608" i="4" s="1"/>
  <c r="BN607" i="4"/>
  <c r="BO607" i="4" s="1"/>
  <c r="BN606" i="4"/>
  <c r="BP606" i="4" s="1"/>
  <c r="BN605" i="4"/>
  <c r="BN604" i="4"/>
  <c r="BO604" i="4" s="1"/>
  <c r="BN603" i="4"/>
  <c r="BO603" i="4" s="1"/>
  <c r="BN602" i="4"/>
  <c r="BN601" i="4"/>
  <c r="BN600" i="4"/>
  <c r="BN599" i="4"/>
  <c r="BO599" i="4" s="1"/>
  <c r="BN598" i="4"/>
  <c r="BO598" i="4" s="1"/>
  <c r="BN597" i="4"/>
  <c r="BN596" i="4"/>
  <c r="BO596" i="4" s="1"/>
  <c r="BN595" i="4"/>
  <c r="BN594" i="4"/>
  <c r="BP594" i="4" s="1"/>
  <c r="BN593" i="4"/>
  <c r="AN592" i="4"/>
  <c r="BN591" i="4"/>
  <c r="BO591" i="4" s="1"/>
  <c r="AN590" i="4"/>
  <c r="BN589" i="4"/>
  <c r="BP589" i="4" s="1"/>
  <c r="BN588" i="4"/>
  <c r="BP588" i="4" s="1"/>
  <c r="BN587" i="4"/>
  <c r="BN586" i="4"/>
  <c r="BO586" i="4" s="1"/>
  <c r="BN585" i="4"/>
  <c r="BO585" i="4" s="1"/>
  <c r="BN584" i="4"/>
  <c r="BP584" i="4" s="1"/>
  <c r="BN583" i="4"/>
  <c r="BN582" i="4"/>
  <c r="BO582" i="4" s="1"/>
  <c r="AK581" i="4"/>
  <c r="BN580" i="4"/>
  <c r="BP580" i="4" s="1"/>
  <c r="BN579" i="4"/>
  <c r="BP579" i="4" s="1"/>
  <c r="BN578" i="4"/>
  <c r="BP578" i="4" s="1"/>
  <c r="BN577" i="4"/>
  <c r="BN576" i="4"/>
  <c r="BO576" i="4" s="1"/>
  <c r="BN575" i="4"/>
  <c r="BN574" i="4"/>
  <c r="BN573" i="4"/>
  <c r="BP573" i="4" s="1"/>
  <c r="BN572" i="4"/>
  <c r="BN571" i="4"/>
  <c r="BP571" i="4" s="1"/>
  <c r="BN570" i="4"/>
  <c r="BN569" i="4"/>
  <c r="BN568" i="4"/>
  <c r="BN567" i="4"/>
  <c r="BN566" i="4"/>
  <c r="BN565" i="4"/>
  <c r="BN564" i="4"/>
  <c r="BP564" i="4" s="1"/>
  <c r="BN563" i="4"/>
  <c r="BP563" i="4" s="1"/>
  <c r="BN562" i="4"/>
  <c r="BP562" i="4" s="1"/>
  <c r="BN561" i="4"/>
  <c r="BN560" i="4"/>
  <c r="BP560" i="4" s="1"/>
  <c r="BN559" i="4"/>
  <c r="BN558" i="4"/>
  <c r="BP558" i="4" s="1"/>
  <c r="BN557" i="4"/>
  <c r="BO557" i="4" s="1"/>
  <c r="BN556" i="4"/>
  <c r="BP556" i="4" s="1"/>
  <c r="BN555" i="4"/>
  <c r="BO555" i="4" s="1"/>
  <c r="BN554" i="4"/>
  <c r="BN553" i="4"/>
  <c r="BP553" i="4" s="1"/>
  <c r="BN552" i="4"/>
  <c r="BP552" i="4" s="1"/>
  <c r="BN551" i="4"/>
  <c r="BP551" i="4" s="1"/>
  <c r="BN550" i="4"/>
  <c r="BN549" i="4"/>
  <c r="BO549" i="4" s="1"/>
  <c r="BN548" i="4"/>
  <c r="BN547" i="4"/>
  <c r="AN546" i="4"/>
  <c r="BN545" i="4"/>
  <c r="BN544" i="4"/>
  <c r="BO544" i="4" s="1"/>
  <c r="BN543" i="4"/>
  <c r="BP543" i="4" s="1"/>
  <c r="BN542" i="4"/>
  <c r="BP542" i="4" s="1"/>
  <c r="AN541" i="4"/>
  <c r="AN540" i="4"/>
  <c r="BN539" i="4"/>
  <c r="W538" i="4"/>
  <c r="BN537" i="4"/>
  <c r="BO537" i="4" s="1"/>
  <c r="BN536" i="4"/>
  <c r="BN535" i="4"/>
  <c r="BN534" i="4"/>
  <c r="BO534" i="4" s="1"/>
  <c r="BN533" i="4"/>
  <c r="AN532" i="4"/>
  <c r="BN531" i="4"/>
  <c r="BP531" i="4" s="1"/>
  <c r="BN530" i="4"/>
  <c r="BN529" i="4"/>
  <c r="BP529" i="4" s="1"/>
  <c r="BN528" i="4"/>
  <c r="BO528" i="4" s="1"/>
  <c r="BN527" i="4"/>
  <c r="BN526" i="4"/>
  <c r="BN525" i="4"/>
  <c r="BP525" i="4" s="1"/>
  <c r="BN524" i="4"/>
  <c r="BO524" i="4" s="1"/>
  <c r="AN523" i="4"/>
  <c r="BN522" i="4"/>
  <c r="BP522" i="4" s="1"/>
  <c r="BN521" i="4"/>
  <c r="W520" i="4"/>
  <c r="BN519" i="4"/>
  <c r="BP519" i="4" s="1"/>
  <c r="BN518" i="4"/>
  <c r="BO518" i="4" s="1"/>
  <c r="BN517" i="4"/>
  <c r="BN516" i="4"/>
  <c r="BN515" i="4"/>
  <c r="BP515" i="4" s="1"/>
  <c r="BN514" i="4"/>
  <c r="BO514" i="4" s="1"/>
  <c r="BN513" i="4"/>
  <c r="BN512" i="4"/>
  <c r="BP512" i="4" s="1"/>
  <c r="BN511" i="4"/>
  <c r="BP511" i="4" s="1"/>
  <c r="BN510" i="4"/>
  <c r="AH509" i="4"/>
  <c r="BN509" i="4" s="1"/>
  <c r="BN508" i="4"/>
  <c r="BP508" i="4" s="1"/>
  <c r="BN507" i="4"/>
  <c r="BN506" i="4"/>
  <c r="BN505" i="4"/>
  <c r="BO505" i="4" s="1"/>
  <c r="BN504" i="4"/>
  <c r="BN503" i="4"/>
  <c r="BO503" i="4" s="1"/>
  <c r="BN502" i="4"/>
  <c r="BO502" i="4" s="1"/>
  <c r="BN501" i="4"/>
  <c r="BP501" i="4" s="1"/>
  <c r="BN500" i="4"/>
  <c r="BP500" i="4" s="1"/>
  <c r="W499" i="4"/>
  <c r="BN498" i="4"/>
  <c r="BN497" i="4"/>
  <c r="BO497" i="4" s="1"/>
  <c r="BN496" i="4"/>
  <c r="BN495" i="4"/>
  <c r="BP495" i="4" s="1"/>
  <c r="BN494" i="4"/>
  <c r="BN493" i="4"/>
  <c r="BO493" i="4" s="1"/>
  <c r="BN492" i="4"/>
  <c r="BP492" i="4" s="1"/>
  <c r="BN491" i="4"/>
  <c r="AN490" i="4"/>
  <c r="BN489" i="4"/>
  <c r="BO489" i="4" s="1"/>
  <c r="BN488" i="4"/>
  <c r="BP488" i="4" s="1"/>
  <c r="BN487" i="4"/>
  <c r="BP487" i="4" s="1"/>
  <c r="BN486" i="4"/>
  <c r="BN485" i="4"/>
  <c r="BO485" i="4" s="1"/>
  <c r="BN484" i="4"/>
  <c r="BP484" i="4" s="1"/>
  <c r="BN483" i="4"/>
  <c r="BP483" i="4" s="1"/>
  <c r="BN482" i="4"/>
  <c r="BO482" i="4" s="1"/>
  <c r="BN481" i="4"/>
  <c r="BN480" i="4"/>
  <c r="BN479" i="4"/>
  <c r="BN478" i="4"/>
  <c r="BN477" i="4"/>
  <c r="BN476" i="4"/>
  <c r="BN475" i="4"/>
  <c r="BN474" i="4"/>
  <c r="BN473" i="4"/>
  <c r="BN472" i="4"/>
  <c r="BP472" i="4" s="1"/>
  <c r="BN471" i="4"/>
  <c r="BP471" i="4" s="1"/>
  <c r="BN470" i="4"/>
  <c r="BN469" i="4"/>
  <c r="BP469" i="4" s="1"/>
  <c r="BN468" i="4"/>
  <c r="BP468" i="4" s="1"/>
  <c r="BN467" i="4"/>
  <c r="BP467" i="4" s="1"/>
  <c r="BN466" i="4"/>
  <c r="BN465" i="4"/>
  <c r="BN464" i="4"/>
  <c r="BN463" i="4"/>
  <c r="BN462" i="4"/>
  <c r="BN461" i="4"/>
  <c r="BN460" i="4"/>
  <c r="BN459" i="4"/>
  <c r="BN458" i="4"/>
  <c r="BN457" i="4"/>
  <c r="BN456" i="4"/>
  <c r="BN455" i="4"/>
  <c r="BP455" i="4" s="1"/>
  <c r="BN454" i="4"/>
  <c r="BN453" i="4"/>
  <c r="BO453" i="4" s="1"/>
  <c r="BN452" i="4"/>
  <c r="BN451" i="4"/>
  <c r="BP451" i="4" s="1"/>
  <c r="BN450" i="4"/>
  <c r="BN449" i="4"/>
  <c r="BN448" i="4"/>
  <c r="BN447" i="4"/>
  <c r="BP447" i="4" s="1"/>
  <c r="BN446" i="4"/>
  <c r="BN445" i="4"/>
  <c r="BO445" i="4" s="1"/>
  <c r="BN444" i="4"/>
  <c r="BP444" i="4" s="1"/>
  <c r="BN443" i="4"/>
  <c r="BP443" i="4" s="1"/>
  <c r="BN442" i="4"/>
  <c r="BN441" i="4"/>
  <c r="BO441" i="4" s="1"/>
  <c r="BN440" i="4"/>
  <c r="BN439" i="4"/>
  <c r="BN438" i="4"/>
  <c r="BN437" i="4"/>
  <c r="BP437" i="4" s="1"/>
  <c r="BN436" i="4"/>
  <c r="BP436" i="4" s="1"/>
  <c r="BN435" i="4"/>
  <c r="BP435" i="4" s="1"/>
  <c r="BN434" i="4"/>
  <c r="BP434" i="4" s="1"/>
  <c r="BN433" i="4"/>
  <c r="BP433" i="4" s="1"/>
  <c r="BN432" i="4"/>
  <c r="BN431" i="4"/>
  <c r="BP431" i="4" s="1"/>
  <c r="BN430" i="4"/>
  <c r="BN429" i="4"/>
  <c r="BP429" i="4" s="1"/>
  <c r="BN428" i="4"/>
  <c r="BP428" i="4" s="1"/>
  <c r="BN427" i="4"/>
  <c r="BN426" i="4"/>
  <c r="BN425" i="4"/>
  <c r="BP425" i="4" s="1"/>
  <c r="BN424" i="4"/>
  <c r="BP424" i="4" s="1"/>
  <c r="BN423" i="4"/>
  <c r="BN422" i="4"/>
  <c r="BO422" i="4" s="1"/>
  <c r="BN421" i="4"/>
  <c r="BP421" i="4" s="1"/>
  <c r="BN420" i="4"/>
  <c r="BP420" i="4" s="1"/>
  <c r="BN419" i="4"/>
  <c r="BO419" i="4" s="1"/>
  <c r="BN418" i="4"/>
  <c r="BN417" i="4"/>
  <c r="BP417" i="4" s="1"/>
  <c r="BN416" i="4"/>
  <c r="BP416" i="4" s="1"/>
  <c r="BN415" i="4"/>
  <c r="BP415" i="4" s="1"/>
  <c r="BN414" i="4"/>
  <c r="BN413" i="4"/>
  <c r="BN412" i="4"/>
  <c r="BP412" i="4" s="1"/>
  <c r="BN411" i="4"/>
  <c r="BP411" i="4" s="1"/>
  <c r="BN410" i="4"/>
  <c r="BO410" i="4" s="1"/>
  <c r="BN409" i="4"/>
  <c r="BP409" i="4" s="1"/>
  <c r="BN408" i="4"/>
  <c r="BP408" i="4" s="1"/>
  <c r="BN407" i="4"/>
  <c r="BO407" i="4" s="1"/>
  <c r="BN406" i="4"/>
  <c r="BP406" i="4" s="1"/>
  <c r="BN405" i="4"/>
  <c r="BO405" i="4" s="1"/>
  <c r="BN404" i="4"/>
  <c r="BN403" i="4"/>
  <c r="BP403" i="4" s="1"/>
  <c r="BN402" i="4"/>
  <c r="BP402" i="4" s="1"/>
  <c r="BN401" i="4"/>
  <c r="BN400" i="4"/>
  <c r="BP400" i="4" s="1"/>
  <c r="BN399" i="4"/>
  <c r="BP399" i="4" s="1"/>
  <c r="BN398" i="4"/>
  <c r="BN397" i="4"/>
  <c r="BP397" i="4" s="1"/>
  <c r="BN396" i="4"/>
  <c r="BN395" i="4"/>
  <c r="BN394" i="4"/>
  <c r="BN393" i="4"/>
  <c r="BN392" i="4"/>
  <c r="BP392" i="4" s="1"/>
  <c r="BN391" i="4"/>
  <c r="BP391" i="4" s="1"/>
  <c r="BN390" i="4"/>
  <c r="BN389" i="4"/>
  <c r="BP389" i="4" s="1"/>
  <c r="BN388" i="4"/>
  <c r="BN387" i="4"/>
  <c r="BP387" i="4" s="1"/>
  <c r="BN386" i="4"/>
  <c r="BN385" i="4"/>
  <c r="BN384" i="4"/>
  <c r="BN383" i="4"/>
  <c r="BP383" i="4" s="1"/>
  <c r="BN382" i="4"/>
  <c r="BP382" i="4" s="1"/>
  <c r="BN381" i="4"/>
  <c r="BN380" i="4"/>
  <c r="BP380" i="4" s="1"/>
  <c r="BN379" i="4"/>
  <c r="BP379" i="4" s="1"/>
  <c r="BN378" i="4"/>
  <c r="BN377" i="4"/>
  <c r="BP377" i="4" s="1"/>
  <c r="BN376" i="4"/>
  <c r="BP376" i="4" s="1"/>
  <c r="BN375" i="4"/>
  <c r="BN374" i="4"/>
  <c r="BP374" i="4" s="1"/>
  <c r="BN373" i="4"/>
  <c r="BN372" i="4"/>
  <c r="BN371" i="4"/>
  <c r="BN370" i="4"/>
  <c r="BN369" i="4"/>
  <c r="BN368" i="4"/>
  <c r="BN367" i="4"/>
  <c r="BP367" i="4" s="1"/>
  <c r="BN366" i="4"/>
  <c r="BN365" i="4"/>
  <c r="BN364" i="4"/>
  <c r="BN363" i="4"/>
  <c r="BN362" i="4"/>
  <c r="BN361" i="4"/>
  <c r="BN360" i="4"/>
  <c r="BP360" i="4" s="1"/>
  <c r="BN359" i="4"/>
  <c r="BN358" i="4"/>
  <c r="BO358" i="4" s="1"/>
  <c r="BN357" i="4"/>
  <c r="BO357" i="4" s="1"/>
  <c r="BN356" i="4"/>
  <c r="BN355" i="4"/>
  <c r="BN354" i="4"/>
  <c r="BN353" i="4"/>
  <c r="AN352" i="4"/>
  <c r="BN352" i="4" s="1"/>
  <c r="BN351" i="4"/>
  <c r="BN350" i="4"/>
  <c r="BN349" i="4"/>
  <c r="BN348" i="4"/>
  <c r="BP348" i="4" s="1"/>
  <c r="BN347" i="4"/>
  <c r="BN346" i="4"/>
  <c r="BN345" i="4"/>
  <c r="BN344" i="4"/>
  <c r="BN343" i="4"/>
  <c r="BO343" i="4" s="1"/>
  <c r="BN342" i="4"/>
  <c r="BN341" i="4"/>
  <c r="BN340" i="4"/>
  <c r="BO340" i="4" s="1"/>
  <c r="BN339" i="4"/>
  <c r="BP339" i="4" s="1"/>
  <c r="BN338" i="4"/>
  <c r="BP338" i="4" s="1"/>
  <c r="BN337" i="4"/>
  <c r="BO337" i="4" s="1"/>
  <c r="BN336" i="4"/>
  <c r="BN335" i="4"/>
  <c r="BN334" i="4"/>
  <c r="BN333" i="4"/>
  <c r="BN332" i="4"/>
  <c r="BN331" i="4"/>
  <c r="BN330" i="4"/>
  <c r="BN329" i="4"/>
  <c r="BN328" i="4"/>
  <c r="BN327" i="4"/>
  <c r="BN326" i="4"/>
  <c r="BN325" i="4"/>
  <c r="BN324" i="4"/>
  <c r="BN323" i="4"/>
  <c r="BN322" i="4"/>
  <c r="BN321" i="4"/>
  <c r="BO321" i="4" s="1"/>
  <c r="BN320" i="4"/>
  <c r="BP320" i="4" s="1"/>
  <c r="BN319" i="4"/>
  <c r="BP319" i="4" s="1"/>
  <c r="BN318" i="4"/>
  <c r="BN317" i="4"/>
  <c r="BN316" i="4"/>
  <c r="BP316" i="4" s="1"/>
  <c r="BN315" i="4"/>
  <c r="BN314" i="4"/>
  <c r="BO314" i="4" s="1"/>
  <c r="BN313" i="4"/>
  <c r="BN312" i="4"/>
  <c r="BN311" i="4"/>
  <c r="BN310" i="4"/>
  <c r="BP310" i="4" s="1"/>
  <c r="BN309" i="4"/>
  <c r="BN308" i="4"/>
  <c r="BN307" i="4"/>
  <c r="BN306" i="4"/>
  <c r="BN305" i="4"/>
  <c r="BN304" i="4"/>
  <c r="BN303" i="4"/>
  <c r="BN302" i="4"/>
  <c r="BN301" i="4"/>
  <c r="BN300" i="4"/>
  <c r="BP300" i="4" s="1"/>
  <c r="BN299" i="4"/>
  <c r="BP299" i="4" s="1"/>
  <c r="BN298" i="4"/>
  <c r="BN297" i="4"/>
  <c r="BO297" i="4" s="1"/>
  <c r="BN296" i="4"/>
  <c r="BP296" i="4" s="1"/>
  <c r="BN295" i="4"/>
  <c r="BP295" i="4" s="1"/>
  <c r="BN294" i="4"/>
  <c r="BP294" i="4" s="1"/>
  <c r="BN293" i="4"/>
  <c r="BP293" i="4" s="1"/>
  <c r="BN292" i="4"/>
  <c r="BP292" i="4" s="1"/>
  <c r="BN291" i="4"/>
  <c r="BO291" i="4" s="1"/>
  <c r="BN290" i="4"/>
  <c r="BN289" i="4"/>
  <c r="BP289" i="4" s="1"/>
  <c r="BN288" i="4"/>
  <c r="BP288" i="4" s="1"/>
  <c r="BN287" i="4"/>
  <c r="BO287" i="4" s="1"/>
  <c r="BN286" i="4"/>
  <c r="BP286" i="4" s="1"/>
  <c r="BN285" i="4"/>
  <c r="BP285" i="4" s="1"/>
  <c r="BN284" i="4"/>
  <c r="BO284" i="4" s="1"/>
  <c r="BN283" i="4"/>
  <c r="BP283" i="4" s="1"/>
  <c r="BN282" i="4"/>
  <c r="BP282" i="4" s="1"/>
  <c r="BN281" i="4"/>
  <c r="BP281" i="4" s="1"/>
  <c r="BN280" i="4"/>
  <c r="BP280" i="4" s="1"/>
  <c r="BN279" i="4"/>
  <c r="BP279" i="4" s="1"/>
  <c r="BN278" i="4"/>
  <c r="BP278" i="4" s="1"/>
  <c r="BN277" i="4"/>
  <c r="BP277" i="4" s="1"/>
  <c r="BN276" i="4"/>
  <c r="BO276" i="4" s="1"/>
  <c r="BN275" i="4"/>
  <c r="BP275" i="4" s="1"/>
  <c r="BN274" i="4"/>
  <c r="BP274" i="4" s="1"/>
  <c r="BN273" i="4"/>
  <c r="BP273" i="4" s="1"/>
  <c r="BN272" i="4"/>
  <c r="BO272" i="4" s="1"/>
  <c r="BN271" i="4"/>
  <c r="BP271" i="4" s="1"/>
  <c r="BN270" i="4"/>
  <c r="BN269" i="4"/>
  <c r="BP269" i="4" s="1"/>
  <c r="BN268" i="4"/>
  <c r="BN267" i="4"/>
  <c r="BN266" i="4"/>
  <c r="BN265" i="4"/>
  <c r="BP265" i="4" s="1"/>
  <c r="BN264" i="4"/>
  <c r="BP264" i="4" s="1"/>
  <c r="BN263" i="4"/>
  <c r="BN262" i="4"/>
  <c r="BP262" i="4" s="1"/>
  <c r="BN261" i="4"/>
  <c r="BP261" i="4" s="1"/>
  <c r="BN260" i="4"/>
  <c r="BO260" i="4" s="1"/>
  <c r="BN259" i="4"/>
  <c r="BP259" i="4" s="1"/>
  <c r="BN258" i="4"/>
  <c r="BO258" i="4" s="1"/>
  <c r="BN257" i="4"/>
  <c r="BN256" i="4"/>
  <c r="BP256" i="4" s="1"/>
  <c r="BN255" i="4"/>
  <c r="BO255" i="4" s="1"/>
  <c r="BN254" i="4"/>
  <c r="BO254" i="4" s="1"/>
  <c r="BN253" i="4"/>
  <c r="BN252" i="4"/>
  <c r="BN251" i="4"/>
  <c r="BO251" i="4" s="1"/>
  <c r="BN250" i="4"/>
  <c r="BO250" i="4" s="1"/>
  <c r="BN249" i="4"/>
  <c r="BN248" i="4"/>
  <c r="BN247" i="4"/>
  <c r="BO247" i="4" s="1"/>
  <c r="BN246" i="4"/>
  <c r="BO246" i="4" s="1"/>
  <c r="BN245" i="4"/>
  <c r="BN244" i="4"/>
  <c r="BN243" i="4"/>
  <c r="BN242" i="4"/>
  <c r="BN241" i="4"/>
  <c r="BN240" i="4"/>
  <c r="BP240" i="4" s="1"/>
  <c r="BN239" i="4"/>
  <c r="BN238" i="4"/>
  <c r="BN237" i="4"/>
  <c r="BO237" i="4" s="1"/>
  <c r="BN236" i="4"/>
  <c r="BN235" i="4"/>
  <c r="BN234" i="4"/>
  <c r="BN233" i="4"/>
  <c r="BO233" i="4" s="1"/>
  <c r="BN232" i="4"/>
  <c r="BP232" i="4" s="1"/>
  <c r="BN231" i="4"/>
  <c r="BN230" i="4"/>
  <c r="BO230" i="4" s="1"/>
  <c r="BN229" i="4"/>
  <c r="BP229" i="4" s="1"/>
  <c r="BN228" i="4"/>
  <c r="BN227" i="4"/>
  <c r="BN226" i="4"/>
  <c r="BO226" i="4" s="1"/>
  <c r="BN225" i="4"/>
  <c r="BP225" i="4" s="1"/>
  <c r="BN224" i="4"/>
  <c r="BP224" i="4" s="1"/>
  <c r="BN223" i="4"/>
  <c r="BO223" i="4" s="1"/>
  <c r="BN222" i="4"/>
  <c r="BN221" i="4"/>
  <c r="BN220" i="4"/>
  <c r="BO220" i="4" s="1"/>
  <c r="BN219" i="4"/>
  <c r="BP219" i="4" s="1"/>
  <c r="BN218" i="4"/>
  <c r="BN217" i="4"/>
  <c r="BP217" i="4" s="1"/>
  <c r="BN216" i="4"/>
  <c r="BN215" i="4"/>
  <c r="BN214" i="4"/>
  <c r="BN213" i="4"/>
  <c r="BN212" i="4"/>
  <c r="BO212" i="4" s="1"/>
  <c r="BN211" i="4"/>
  <c r="BP211" i="4" s="1"/>
  <c r="BN210" i="4"/>
  <c r="BN209" i="4"/>
  <c r="BN208" i="4"/>
  <c r="BP208" i="4" s="1"/>
  <c r="BN207" i="4"/>
  <c r="BP207" i="4" s="1"/>
  <c r="BN206" i="4"/>
  <c r="BP206" i="4" s="1"/>
  <c r="BN205" i="4"/>
  <c r="BN204" i="4"/>
  <c r="BN203" i="4"/>
  <c r="BP203" i="4" s="1"/>
  <c r="BN202" i="4"/>
  <c r="BP202" i="4" s="1"/>
  <c r="BN201" i="4"/>
  <c r="BP201" i="4" s="1"/>
  <c r="BN200" i="4"/>
  <c r="BO200" i="4" s="1"/>
  <c r="BN199" i="4"/>
  <c r="BP199" i="4" s="1"/>
  <c r="BN198" i="4"/>
  <c r="BN197" i="4"/>
  <c r="BN196" i="4"/>
  <c r="BN195" i="4"/>
  <c r="BN194" i="4"/>
  <c r="BO194" i="4" s="1"/>
  <c r="BN193" i="4"/>
  <c r="BN192" i="4"/>
  <c r="BO192" i="4" s="1"/>
  <c r="BN191" i="4"/>
  <c r="BN190" i="4"/>
  <c r="BP190" i="4" s="1"/>
  <c r="BN189" i="4"/>
  <c r="BN188" i="4"/>
  <c r="BN187" i="4"/>
  <c r="BO187" i="4" s="1"/>
  <c r="BN186" i="4"/>
  <c r="BN185" i="4"/>
  <c r="BN184" i="4"/>
  <c r="BP184" i="4" s="1"/>
  <c r="BN183" i="4"/>
  <c r="BP183" i="4" s="1"/>
  <c r="BN182" i="4"/>
  <c r="BN181" i="4"/>
  <c r="BO181" i="4" s="1"/>
  <c r="BN180" i="4"/>
  <c r="BP180" i="4" s="1"/>
  <c r="BN179" i="4"/>
  <c r="BN178" i="4"/>
  <c r="BN177" i="4"/>
  <c r="BP177" i="4" s="1"/>
  <c r="BN176" i="4"/>
  <c r="BN175" i="4"/>
  <c r="BO175" i="4" s="1"/>
  <c r="BN174" i="4"/>
  <c r="BN173" i="4"/>
  <c r="BP173" i="4" s="1"/>
  <c r="BN172" i="4"/>
  <c r="BN171" i="4"/>
  <c r="BP171" i="4" s="1"/>
  <c r="BN170" i="4"/>
  <c r="BN169" i="4"/>
  <c r="BO169" i="4" s="1"/>
  <c r="BN168" i="4"/>
  <c r="BP168" i="4" s="1"/>
  <c r="AN167" i="4"/>
  <c r="BN167" i="4" s="1"/>
  <c r="BN166" i="4"/>
  <c r="BP166" i="4" s="1"/>
  <c r="BN165" i="4"/>
  <c r="BP165" i="4" s="1"/>
  <c r="BN164" i="4"/>
  <c r="BO164" i="4" s="1"/>
  <c r="BN163" i="4"/>
  <c r="BO163" i="4" s="1"/>
  <c r="BN162" i="4"/>
  <c r="BP162" i="4" s="1"/>
  <c r="BN161" i="4"/>
  <c r="BP161" i="4" s="1"/>
  <c r="BN160" i="4"/>
  <c r="BP160" i="4" s="1"/>
  <c r="BN159" i="4"/>
  <c r="BP159" i="4" s="1"/>
  <c r="BN158" i="4"/>
  <c r="BO158" i="4" s="1"/>
  <c r="BN157" i="4"/>
  <c r="BO157" i="4" s="1"/>
  <c r="BN156" i="4"/>
  <c r="BP156" i="4" s="1"/>
  <c r="BN155" i="4"/>
  <c r="BN154" i="4"/>
  <c r="BO154" i="4" s="1"/>
  <c r="BN153" i="4"/>
  <c r="BP153" i="4" s="1"/>
  <c r="BN152" i="4"/>
  <c r="BO152" i="4" s="1"/>
  <c r="BN151" i="4"/>
  <c r="BO151" i="4" s="1"/>
  <c r="BN150" i="4"/>
  <c r="BO150" i="4" s="1"/>
  <c r="BN149" i="4"/>
  <c r="BO149" i="4" s="1"/>
  <c r="BN148" i="4"/>
  <c r="BN147" i="4"/>
  <c r="BP147" i="4" s="1"/>
  <c r="BN146" i="4"/>
  <c r="BO146" i="4" s="1"/>
  <c r="BN145" i="4"/>
  <c r="BP145" i="4" s="1"/>
  <c r="BN144" i="4"/>
  <c r="BO144" i="4" s="1"/>
  <c r="BN143" i="4"/>
  <c r="BP143" i="4" s="1"/>
  <c r="BN142" i="4"/>
  <c r="BP142" i="4" s="1"/>
  <c r="BN141" i="4"/>
  <c r="BP141" i="4" s="1"/>
  <c r="BN140" i="4"/>
  <c r="BO140" i="4" s="1"/>
  <c r="BN139" i="4"/>
  <c r="BP139" i="4" s="1"/>
  <c r="BN138" i="4"/>
  <c r="BP138" i="4" s="1"/>
  <c r="BN137" i="4"/>
  <c r="BP137" i="4" s="1"/>
  <c r="BN136" i="4"/>
  <c r="BP136" i="4" s="1"/>
  <c r="BN135" i="4"/>
  <c r="BO135" i="4" s="1"/>
  <c r="BN134" i="4"/>
  <c r="BP134" i="4" s="1"/>
  <c r="BN133" i="4"/>
  <c r="BP133" i="4" s="1"/>
  <c r="BN132" i="4"/>
  <c r="BO132" i="4" s="1"/>
  <c r="BN131" i="4"/>
  <c r="BO131" i="4" s="1"/>
  <c r="BN130" i="4"/>
  <c r="BP130" i="4" s="1"/>
  <c r="BN129" i="4"/>
  <c r="BO129" i="4" s="1"/>
  <c r="BN128" i="4"/>
  <c r="BP128" i="4" s="1"/>
  <c r="BN127" i="4"/>
  <c r="BO127" i="4" s="1"/>
  <c r="BN126" i="4"/>
  <c r="BO126" i="4" s="1"/>
  <c r="BN125" i="4"/>
  <c r="BO125" i="4" s="1"/>
  <c r="BN124" i="4"/>
  <c r="BO124" i="4" s="1"/>
  <c r="BN123" i="4"/>
  <c r="BP123" i="4" s="1"/>
  <c r="BN122" i="4"/>
  <c r="BP122" i="4" s="1"/>
  <c r="BN121" i="4"/>
  <c r="BP121" i="4" s="1"/>
  <c r="BN120" i="4"/>
  <c r="BO120" i="4" s="1"/>
  <c r="BN119" i="4"/>
  <c r="BO119" i="4" s="1"/>
  <c r="BN118" i="4"/>
  <c r="BP118" i="4" s="1"/>
  <c r="BN117" i="4"/>
  <c r="BP117" i="4" s="1"/>
  <c r="BN116" i="4"/>
  <c r="BO116" i="4" s="1"/>
  <c r="BN115" i="4"/>
  <c r="BP115" i="4" s="1"/>
  <c r="BN114" i="4"/>
  <c r="BO114" i="4" s="1"/>
  <c r="BN113" i="4"/>
  <c r="BP113" i="4" s="1"/>
  <c r="BN112" i="4"/>
  <c r="BP112" i="4" s="1"/>
  <c r="BN111" i="4"/>
  <c r="BO111" i="4" s="1"/>
  <c r="BN110" i="4"/>
  <c r="BP110" i="4" s="1"/>
  <c r="BN109" i="4"/>
  <c r="BP109" i="4" s="1"/>
  <c r="BN108" i="4"/>
  <c r="BP108" i="4" s="1"/>
  <c r="BN107" i="4"/>
  <c r="BO107" i="4" s="1"/>
  <c r="BN106" i="4"/>
  <c r="BP106" i="4" s="1"/>
  <c r="BN105" i="4"/>
  <c r="BP105" i="4" s="1"/>
  <c r="BP576" i="4" l="1"/>
  <c r="BP1113" i="4"/>
  <c r="BP809" i="4"/>
  <c r="BP276" i="4"/>
  <c r="BO279" i="4"/>
  <c r="BO851" i="4"/>
  <c r="BO367" i="4"/>
  <c r="BP1148" i="4"/>
  <c r="BO667" i="4"/>
  <c r="BP908" i="4"/>
  <c r="BP911" i="4"/>
  <c r="BO1095" i="4"/>
  <c r="BO484" i="4"/>
  <c r="BO782" i="4"/>
  <c r="BP260" i="4"/>
  <c r="BP337" i="4"/>
  <c r="BO338" i="4"/>
  <c r="BP358" i="4"/>
  <c r="BP744" i="4"/>
  <c r="BP1069" i="4"/>
  <c r="BP1072" i="4"/>
  <c r="BO294" i="4"/>
  <c r="BO296" i="4"/>
  <c r="BP534" i="4"/>
  <c r="BO551" i="4"/>
  <c r="BP685" i="4"/>
  <c r="BP819" i="4"/>
  <c r="BO1152" i="4"/>
  <c r="BN523" i="4"/>
  <c r="BP523" i="4" s="1"/>
  <c r="BO377" i="4"/>
  <c r="BN581" i="4"/>
  <c r="BP581" i="4" s="1"/>
  <c r="BP212" i="4"/>
  <c r="BO160" i="4"/>
  <c r="BP181" i="4"/>
  <c r="BO184" i="4"/>
  <c r="BP314" i="4"/>
  <c r="BP343" i="4"/>
  <c r="BP481" i="4"/>
  <c r="BO481" i="4"/>
  <c r="BP600" i="4"/>
  <c r="BO600" i="4"/>
  <c r="BP465" i="4"/>
  <c r="BO465" i="4"/>
  <c r="BP595" i="4"/>
  <c r="BO595" i="4"/>
  <c r="BP695" i="4"/>
  <c r="BO697" i="4"/>
  <c r="BP707" i="4"/>
  <c r="BO741" i="4"/>
  <c r="BO815" i="4"/>
  <c r="BO892" i="4"/>
  <c r="BO1025" i="4"/>
  <c r="BP489" i="4"/>
  <c r="BP557" i="4"/>
  <c r="BP598" i="4"/>
  <c r="BO711" i="4"/>
  <c r="BP730" i="4"/>
  <c r="BO768" i="4"/>
  <c r="BP1044" i="4"/>
  <c r="BO1101" i="4"/>
  <c r="BP607" i="4"/>
  <c r="BO901" i="4"/>
  <c r="BO371" i="4"/>
  <c r="BP371" i="4"/>
  <c r="BO128" i="4"/>
  <c r="BP135" i="4"/>
  <c r="BP364" i="4"/>
  <c r="BO364" i="4"/>
  <c r="BO418" i="4"/>
  <c r="BP418" i="4"/>
  <c r="BP254" i="4"/>
  <c r="BP255" i="4"/>
  <c r="BO262" i="4"/>
  <c r="BO283" i="4"/>
  <c r="BO316" i="4"/>
  <c r="BP643" i="4"/>
  <c r="BP647" i="4"/>
  <c r="BP754" i="4"/>
  <c r="BP794" i="4"/>
  <c r="BO800" i="4"/>
  <c r="BN499" i="4"/>
  <c r="BP499" i="4" s="1"/>
  <c r="BO500" i="4"/>
  <c r="BO511" i="4"/>
  <c r="BN546" i="4"/>
  <c r="BO546" i="4" s="1"/>
  <c r="BO756" i="4"/>
  <c r="BP770" i="4"/>
  <c r="BP771" i="4"/>
  <c r="BO339" i="4"/>
  <c r="BO348" i="4"/>
  <c r="BO383" i="4"/>
  <c r="BO391" i="4"/>
  <c r="BO428" i="4"/>
  <c r="BO437" i="4"/>
  <c r="BP524" i="4"/>
  <c r="BP896" i="4"/>
  <c r="BP906" i="4"/>
  <c r="BO1039" i="4"/>
  <c r="BP1053" i="4"/>
  <c r="BO1056" i="4"/>
  <c r="BP1092" i="4"/>
  <c r="BP1100" i="4"/>
  <c r="BO1107" i="4"/>
  <c r="BP849" i="4"/>
  <c r="BO850" i="4"/>
  <c r="BP889" i="4"/>
  <c r="BP890" i="4"/>
  <c r="BP916" i="4"/>
  <c r="BO931" i="4"/>
  <c r="BO1115" i="4"/>
  <c r="BO1142" i="4"/>
  <c r="BP1151" i="4"/>
  <c r="BP352" i="4"/>
  <c r="BO352" i="4"/>
  <c r="BP323" i="4"/>
  <c r="BO323" i="4"/>
  <c r="BO143" i="4"/>
  <c r="BO206" i="4"/>
  <c r="BO271" i="4"/>
  <c r="BO387" i="4"/>
  <c r="BO396" i="4"/>
  <c r="BP396" i="4"/>
  <c r="BO414" i="4"/>
  <c r="BP414" i="4"/>
  <c r="BP132" i="4"/>
  <c r="BP192" i="4"/>
  <c r="BO285" i="4"/>
  <c r="BP120" i="4"/>
  <c r="BP246" i="4"/>
  <c r="BO288" i="4"/>
  <c r="BP303" i="4"/>
  <c r="BO303" i="4"/>
  <c r="BO320" i="4"/>
  <c r="BP321" i="4"/>
  <c r="BO365" i="4"/>
  <c r="BP365" i="4"/>
  <c r="BO376" i="4"/>
  <c r="BO380" i="4"/>
  <c r="BO382" i="4"/>
  <c r="BO413" i="4"/>
  <c r="BP413" i="4"/>
  <c r="BO368" i="4"/>
  <c r="BP368" i="4"/>
  <c r="BO123" i="4"/>
  <c r="BP154" i="4"/>
  <c r="BP157" i="4"/>
  <c r="BP114" i="4"/>
  <c r="BO139" i="4"/>
  <c r="BP158" i="4"/>
  <c r="BO168" i="4"/>
  <c r="BP187" i="4"/>
  <c r="BP223" i="4"/>
  <c r="BO264" i="4"/>
  <c r="BP301" i="4"/>
  <c r="BO301" i="4"/>
  <c r="BO319" i="4"/>
  <c r="BP335" i="4"/>
  <c r="BO335" i="4"/>
  <c r="BP347" i="4"/>
  <c r="BO347" i="4"/>
  <c r="BP357" i="4"/>
  <c r="BO379" i="4"/>
  <c r="BO401" i="4"/>
  <c r="BP401" i="4"/>
  <c r="BP453" i="4"/>
  <c r="BO468" i="4"/>
  <c r="BP482" i="4"/>
  <c r="BO488" i="4"/>
  <c r="BP514" i="4"/>
  <c r="BP528" i="4"/>
  <c r="BP537" i="4"/>
  <c r="BP604" i="4"/>
  <c r="BP637" i="4"/>
  <c r="BO639" i="4"/>
  <c r="BO641" i="4"/>
  <c r="BP654" i="4"/>
  <c r="BO472" i="4"/>
  <c r="BP493" i="4"/>
  <c r="BO495" i="4"/>
  <c r="BP502" i="4"/>
  <c r="BP518" i="4"/>
  <c r="BP549" i="4"/>
  <c r="BP585" i="4"/>
  <c r="BP603" i="4"/>
  <c r="BO653" i="4"/>
  <c r="BO657" i="4"/>
  <c r="BO658" i="4"/>
  <c r="BO736" i="4"/>
  <c r="BP746" i="4"/>
  <c r="BP791" i="4"/>
  <c r="BP804" i="4"/>
  <c r="BP715" i="4"/>
  <c r="BP716" i="4"/>
  <c r="BO717" i="4"/>
  <c r="BP723" i="4"/>
  <c r="BO729" i="4"/>
  <c r="BO812" i="4"/>
  <c r="BP812" i="4"/>
  <c r="BO835" i="4"/>
  <c r="BP835" i="4"/>
  <c r="BO694" i="4"/>
  <c r="BO740" i="4"/>
  <c r="BP877" i="4"/>
  <c r="BO877" i="4"/>
  <c r="BO897" i="4"/>
  <c r="BP897" i="4"/>
  <c r="BO1116" i="4"/>
  <c r="BP1116" i="4"/>
  <c r="BP1149" i="4"/>
  <c r="BO1149" i="4"/>
  <c r="BO854" i="4"/>
  <c r="BP961" i="4"/>
  <c r="BO961" i="4"/>
  <c r="BP1026" i="4"/>
  <c r="BP1049" i="4"/>
  <c r="BO1052" i="4"/>
  <c r="BP1060" i="4"/>
  <c r="BO1078" i="4"/>
  <c r="BP1078" i="4"/>
  <c r="BP1090" i="4"/>
  <c r="BO1090" i="4"/>
  <c r="BP1124" i="4"/>
  <c r="BO1131" i="4"/>
  <c r="BO848" i="4"/>
  <c r="BO864" i="4"/>
  <c r="BP905" i="4"/>
  <c r="BO915" i="4"/>
  <c r="BO917" i="4"/>
  <c r="BP958" i="4"/>
  <c r="BP1011" i="4"/>
  <c r="BO1011" i="4"/>
  <c r="BP808" i="4"/>
  <c r="BO828" i="4"/>
  <c r="BO831" i="4"/>
  <c r="BP1098" i="4"/>
  <c r="BO1098" i="4"/>
  <c r="BP993" i="4"/>
  <c r="BP1017" i="4"/>
  <c r="BO1136" i="4"/>
  <c r="BP107" i="4"/>
  <c r="BO110" i="4"/>
  <c r="BP119" i="4"/>
  <c r="BO141" i="4"/>
  <c r="BO180" i="4"/>
  <c r="BP164" i="4"/>
  <c r="BP175" i="4"/>
  <c r="BP200" i="4"/>
  <c r="BP220" i="4"/>
  <c r="BP250" i="4"/>
  <c r="BO336" i="4"/>
  <c r="BP336" i="4"/>
  <c r="BP388" i="4"/>
  <c r="BO388" i="4"/>
  <c r="BP587" i="4"/>
  <c r="BO587" i="4"/>
  <c r="BP616" i="4"/>
  <c r="BO616" i="4"/>
  <c r="BO620" i="4"/>
  <c r="BP620" i="4"/>
  <c r="BP650" i="4"/>
  <c r="BO650" i="4"/>
  <c r="BP680" i="4"/>
  <c r="BO680" i="4"/>
  <c r="BO330" i="4"/>
  <c r="BP330" i="4"/>
  <c r="BP375" i="4"/>
  <c r="BO375" i="4"/>
  <c r="BP127" i="4"/>
  <c r="BO159" i="4"/>
  <c r="BO171" i="4"/>
  <c r="BO199" i="4"/>
  <c r="BO208" i="4"/>
  <c r="BO229" i="4"/>
  <c r="BO232" i="4"/>
  <c r="BO240" i="4"/>
  <c r="BO259" i="4"/>
  <c r="BP291" i="4"/>
  <c r="BP304" i="4"/>
  <c r="BO304" i="4"/>
  <c r="BP315" i="4"/>
  <c r="BO315" i="4"/>
  <c r="BP328" i="4"/>
  <c r="BO328" i="4"/>
  <c r="BP340" i="4"/>
  <c r="BO372" i="4"/>
  <c r="BP372" i="4"/>
  <c r="BP385" i="4"/>
  <c r="BO385" i="4"/>
  <c r="BP395" i="4"/>
  <c r="BO395" i="4"/>
  <c r="BP423" i="4"/>
  <c r="BO423" i="4"/>
  <c r="BO449" i="4"/>
  <c r="BP449" i="4"/>
  <c r="BO457" i="4"/>
  <c r="BP457" i="4"/>
  <c r="BO480" i="4"/>
  <c r="BP480" i="4"/>
  <c r="BP507" i="4"/>
  <c r="BO507" i="4"/>
  <c r="BO510" i="4"/>
  <c r="BP510" i="4"/>
  <c r="BO147" i="4"/>
  <c r="BO162" i="4"/>
  <c r="BP163" i="4"/>
  <c r="BO165" i="4"/>
  <c r="BO166" i="4"/>
  <c r="BP169" i="4"/>
  <c r="BO177" i="4"/>
  <c r="BO217" i="4"/>
  <c r="BP258" i="4"/>
  <c r="BP272" i="4"/>
  <c r="BO275" i="4"/>
  <c r="BP284" i="4"/>
  <c r="BP287" i="4"/>
  <c r="BP297" i="4"/>
  <c r="BO300" i="4"/>
  <c r="BO310" i="4"/>
  <c r="BP326" i="4"/>
  <c r="BO326" i="4"/>
  <c r="BP362" i="4"/>
  <c r="BO362" i="4"/>
  <c r="BP384" i="4"/>
  <c r="BO384" i="4"/>
  <c r="BP404" i="4"/>
  <c r="BO404" i="4"/>
  <c r="BO440" i="4"/>
  <c r="BP440" i="4"/>
  <c r="BO426" i="4"/>
  <c r="BP426" i="4"/>
  <c r="BO456" i="4"/>
  <c r="BP456" i="4"/>
  <c r="BO458" i="4"/>
  <c r="BP458" i="4"/>
  <c r="BP461" i="4"/>
  <c r="BO461" i="4"/>
  <c r="BP479" i="4"/>
  <c r="BO479" i="4"/>
  <c r="BP535" i="4"/>
  <c r="BO535" i="4"/>
  <c r="BP566" i="4"/>
  <c r="BO566" i="4"/>
  <c r="BP615" i="4"/>
  <c r="BO615" i="4"/>
  <c r="BO478" i="4"/>
  <c r="BP478" i="4"/>
  <c r="BP496" i="4"/>
  <c r="BO496" i="4"/>
  <c r="BP517" i="4"/>
  <c r="BO517" i="4"/>
  <c r="BO565" i="4"/>
  <c r="BP565" i="4"/>
  <c r="BO459" i="4"/>
  <c r="BP459" i="4"/>
  <c r="BN540" i="4"/>
  <c r="BO540" i="4" s="1"/>
  <c r="BO550" i="4"/>
  <c r="BP550" i="4"/>
  <c r="BP570" i="4"/>
  <c r="BO570" i="4"/>
  <c r="BP649" i="4"/>
  <c r="BO649" i="4"/>
  <c r="BO671" i="4"/>
  <c r="BP671" i="4"/>
  <c r="BP679" i="4"/>
  <c r="BO679" i="4"/>
  <c r="BO563" i="4"/>
  <c r="BO571" i="4"/>
  <c r="BO608" i="4"/>
  <c r="BO610" i="4"/>
  <c r="BO612" i="4"/>
  <c r="BO617" i="4"/>
  <c r="BP623" i="4"/>
  <c r="BO648" i="4"/>
  <c r="BP648" i="4"/>
  <c r="BO670" i="4"/>
  <c r="BP670" i="4"/>
  <c r="BO698" i="4"/>
  <c r="BP698" i="4"/>
  <c r="BP555" i="4"/>
  <c r="BP582" i="4"/>
  <c r="BO681" i="4"/>
  <c r="BP681" i="4"/>
  <c r="BO689" i="4"/>
  <c r="BP689" i="4"/>
  <c r="BO663" i="4"/>
  <c r="BO665" i="4"/>
  <c r="BO666" i="4"/>
  <c r="BO675" i="4"/>
  <c r="BO682" i="4"/>
  <c r="BO690" i="4"/>
  <c r="BO693" i="4"/>
  <c r="BP693" i="4"/>
  <c r="BO699" i="4"/>
  <c r="BO700" i="4"/>
  <c r="BO701" i="4"/>
  <c r="BP708" i="4"/>
  <c r="BO724" i="4"/>
  <c r="BO745" i="4"/>
  <c r="BP749" i="4"/>
  <c r="BN753" i="4"/>
  <c r="BP753" i="4" s="1"/>
  <c r="BO765" i="4"/>
  <c r="BO766" i="4"/>
  <c r="BO773" i="4"/>
  <c r="BP779" i="4"/>
  <c r="BO797" i="4"/>
  <c r="BP737" i="4"/>
  <c r="BO739" i="4"/>
  <c r="BO752" i="4"/>
  <c r="BO759" i="4"/>
  <c r="BP799" i="4"/>
  <c r="BO811" i="4"/>
  <c r="BO818" i="4"/>
  <c r="BO837" i="4"/>
  <c r="BO855" i="4"/>
  <c r="BO859" i="4"/>
  <c r="BO861" i="4"/>
  <c r="BO865" i="4"/>
  <c r="BP806" i="4"/>
  <c r="BP816" i="4"/>
  <c r="BO823" i="4"/>
  <c r="BP824" i="4"/>
  <c r="BO844" i="4"/>
  <c r="BO852" i="4"/>
  <c r="BP876" i="4"/>
  <c r="BO876" i="4"/>
  <c r="BP871" i="4"/>
  <c r="BO881" i="4"/>
  <c r="BP885" i="4"/>
  <c r="BP973" i="4"/>
  <c r="BO976" i="4"/>
  <c r="BP981" i="4"/>
  <c r="BP985" i="4"/>
  <c r="BP990" i="4"/>
  <c r="BP1074" i="4"/>
  <c r="BO1084" i="4"/>
  <c r="BO870" i="4"/>
  <c r="BO884" i="4"/>
  <c r="BO913" i="4"/>
  <c r="BP920" i="4"/>
  <c r="BP928" i="4"/>
  <c r="BP933" i="4"/>
  <c r="BP938" i="4"/>
  <c r="BP941" i="4"/>
  <c r="BP944" i="4"/>
  <c r="BP945" i="4"/>
  <c r="BP1129" i="4"/>
  <c r="BO1129" i="4"/>
  <c r="BO983" i="4"/>
  <c r="BP997" i="4"/>
  <c r="BP1009" i="4"/>
  <c r="BP1028" i="4"/>
  <c r="BP1082" i="4"/>
  <c r="BP1123" i="4"/>
  <c r="BO1123" i="4"/>
  <c r="BP1137" i="4"/>
  <c r="BO1137" i="4"/>
  <c r="BP1145" i="4"/>
  <c r="BO1145" i="4"/>
  <c r="BP873" i="4"/>
  <c r="BP912" i="4"/>
  <c r="BO919" i="4"/>
  <c r="BO921" i="4"/>
  <c r="BP924" i="4"/>
  <c r="BO927" i="4"/>
  <c r="BO929" i="4"/>
  <c r="BP934" i="4"/>
  <c r="BP937" i="4"/>
  <c r="BP942" i="4"/>
  <c r="BP946" i="4"/>
  <c r="BP1001" i="4"/>
  <c r="BO1153" i="4"/>
  <c r="BP1153" i="4"/>
  <c r="BP1103" i="4"/>
  <c r="BO1110" i="4"/>
  <c r="BO1121" i="4"/>
  <c r="BP149" i="4"/>
  <c r="BP151" i="4"/>
  <c r="BP152" i="4"/>
  <c r="BP126" i="4"/>
  <c r="BP170" i="4"/>
  <c r="BO170" i="4"/>
  <c r="BP179" i="4"/>
  <c r="BO179" i="4"/>
  <c r="BP186" i="4"/>
  <c r="BO186" i="4"/>
  <c r="BO190" i="4"/>
  <c r="BO196" i="4"/>
  <c r="BP196" i="4"/>
  <c r="BO203" i="4"/>
  <c r="BO225" i="4"/>
  <c r="BP226" i="4"/>
  <c r="BP253" i="4"/>
  <c r="BO253" i="4"/>
  <c r="BP270" i="4"/>
  <c r="BO270" i="4"/>
  <c r="BO286" i="4"/>
  <c r="BO302" i="4"/>
  <c r="BP302" i="4"/>
  <c r="BP309" i="4"/>
  <c r="BO309" i="4"/>
  <c r="BP327" i="4"/>
  <c r="BO327" i="4"/>
  <c r="BP342" i="4"/>
  <c r="BO342" i="4"/>
  <c r="BP366" i="4"/>
  <c r="BO366" i="4"/>
  <c r="BP197" i="4"/>
  <c r="BO197" i="4"/>
  <c r="BP213" i="4"/>
  <c r="BO213" i="4"/>
  <c r="BP244" i="4"/>
  <c r="BO244" i="4"/>
  <c r="BP267" i="4"/>
  <c r="BO267" i="4"/>
  <c r="BP290" i="4"/>
  <c r="BO290" i="4"/>
  <c r="BP298" i="4"/>
  <c r="BO298" i="4"/>
  <c r="BP313" i="4"/>
  <c r="BO313" i="4"/>
  <c r="BP318" i="4"/>
  <c r="BO318" i="4"/>
  <c r="BP333" i="4"/>
  <c r="BO333" i="4"/>
  <c r="BP111" i="4"/>
  <c r="BP124" i="4"/>
  <c r="BP150" i="4"/>
  <c r="BO153" i="4"/>
  <c r="BO156" i="4"/>
  <c r="BO161" i="4"/>
  <c r="BO173" i="4"/>
  <c r="BP178" i="4"/>
  <c r="BO178" i="4"/>
  <c r="BP189" i="4"/>
  <c r="BO189" i="4"/>
  <c r="BP193" i="4"/>
  <c r="BO193" i="4"/>
  <c r="BP194" i="4"/>
  <c r="BP216" i="4"/>
  <c r="BO216" i="4"/>
  <c r="BO219" i="4"/>
  <c r="BP221" i="4"/>
  <c r="BO221" i="4"/>
  <c r="BP236" i="4"/>
  <c r="BO236" i="4"/>
  <c r="BO241" i="4"/>
  <c r="BP241" i="4"/>
  <c r="BP249" i="4"/>
  <c r="BO249" i="4"/>
  <c r="BP257" i="4"/>
  <c r="BO257" i="4"/>
  <c r="BP268" i="4"/>
  <c r="BO268" i="4"/>
  <c r="BP307" i="4"/>
  <c r="BO307" i="4"/>
  <c r="BP341" i="4"/>
  <c r="BO341" i="4"/>
  <c r="BP345" i="4"/>
  <c r="BO345" i="4"/>
  <c r="BP353" i="4"/>
  <c r="BO353" i="4"/>
  <c r="BP172" i="4"/>
  <c r="BO172" i="4"/>
  <c r="BP204" i="4"/>
  <c r="BO204" i="4"/>
  <c r="BP209" i="4"/>
  <c r="BO209" i="4"/>
  <c r="BP215" i="4"/>
  <c r="BO215" i="4"/>
  <c r="BP263" i="4"/>
  <c r="BO263" i="4"/>
  <c r="BP266" i="4"/>
  <c r="BO266" i="4"/>
  <c r="BP311" i="4"/>
  <c r="BO311" i="4"/>
  <c r="BP317" i="4"/>
  <c r="BO317" i="4"/>
  <c r="BP331" i="4"/>
  <c r="BO331" i="4"/>
  <c r="BP349" i="4"/>
  <c r="BO349" i="4"/>
  <c r="BP452" i="4"/>
  <c r="BO452" i="4"/>
  <c r="BP475" i="4"/>
  <c r="BO475" i="4"/>
  <c r="BP464" i="4"/>
  <c r="BO464" i="4"/>
  <c r="BP474" i="4"/>
  <c r="BO474" i="4"/>
  <c r="BO389" i="4"/>
  <c r="BO392" i="4"/>
  <c r="BO397" i="4"/>
  <c r="BO400" i="4"/>
  <c r="BP405" i="4"/>
  <c r="BP410" i="4"/>
  <c r="BO417" i="4"/>
  <c r="BO421" i="4"/>
  <c r="BO425" i="4"/>
  <c r="BO429" i="4"/>
  <c r="BP432" i="4"/>
  <c r="BO432" i="4"/>
  <c r="BO434" i="4"/>
  <c r="BO436" i="4"/>
  <c r="BP439" i="4"/>
  <c r="BO439" i="4"/>
  <c r="BO444" i="4"/>
  <c r="BO469" i="4"/>
  <c r="BP477" i="4"/>
  <c r="BO477" i="4"/>
  <c r="BO183" i="4"/>
  <c r="BP230" i="4"/>
  <c r="BP233" i="4"/>
  <c r="BP237" i="4"/>
  <c r="BP247" i="4"/>
  <c r="BP251" i="4"/>
  <c r="BO274" i="4"/>
  <c r="BO278" i="4"/>
  <c r="BO282" i="4"/>
  <c r="BO293" i="4"/>
  <c r="BO374" i="4"/>
  <c r="BP448" i="4"/>
  <c r="BO448" i="4"/>
  <c r="BP485" i="4"/>
  <c r="BO487" i="4"/>
  <c r="BO492" i="4"/>
  <c r="BO501" i="4"/>
  <c r="BP503" i="4"/>
  <c r="BP505" i="4"/>
  <c r="BO508" i="4"/>
  <c r="BO515" i="4"/>
  <c r="BO522" i="4"/>
  <c r="BP527" i="4"/>
  <c r="BO527" i="4"/>
  <c r="BO543" i="4"/>
  <c r="BP441" i="4"/>
  <c r="BP445" i="4"/>
  <c r="BO483" i="4"/>
  <c r="BP497" i="4"/>
  <c r="BP548" i="4"/>
  <c r="BO548" i="4"/>
  <c r="BO552" i="4"/>
  <c r="BP536" i="4"/>
  <c r="BO536" i="4"/>
  <c r="BP559" i="4"/>
  <c r="BO559" i="4"/>
  <c r="BP684" i="4"/>
  <c r="BO684" i="4"/>
  <c r="BP709" i="4"/>
  <c r="BO709" i="4"/>
  <c r="BP710" i="4"/>
  <c r="BO710" i="4"/>
  <c r="BO588" i="4"/>
  <c r="BP596" i="4"/>
  <c r="BO613" i="4"/>
  <c r="BO626" i="4"/>
  <c r="BO629" i="4"/>
  <c r="BP631" i="4"/>
  <c r="BP635" i="4"/>
  <c r="BO644" i="4"/>
  <c r="BO646" i="4"/>
  <c r="BP651" i="4"/>
  <c r="BP673" i="4"/>
  <c r="BO673" i="4"/>
  <c r="BP674" i="4"/>
  <c r="BP677" i="4"/>
  <c r="BO677" i="4"/>
  <c r="BP678" i="4"/>
  <c r="BP686" i="4"/>
  <c r="BP688" i="4"/>
  <c r="BO688" i="4"/>
  <c r="BO728" i="4"/>
  <c r="BP728" i="4"/>
  <c r="BO578" i="4"/>
  <c r="BO579" i="4"/>
  <c r="BO580" i="4"/>
  <c r="BP586" i="4"/>
  <c r="BO589" i="4"/>
  <c r="BP591" i="4"/>
  <c r="BO594" i="4"/>
  <c r="BP599" i="4"/>
  <c r="BO609" i="4"/>
  <c r="BO619" i="4"/>
  <c r="BO624" i="4"/>
  <c r="BO627" i="4"/>
  <c r="BO632" i="4"/>
  <c r="BO633" i="4"/>
  <c r="BO634" i="4"/>
  <c r="BO636" i="4"/>
  <c r="BO638" i="4"/>
  <c r="BO645" i="4"/>
  <c r="BP655" i="4"/>
  <c r="BP659" i="4"/>
  <c r="BP661" i="4"/>
  <c r="BO661" i="4"/>
  <c r="BP662" i="4"/>
  <c r="BP691" i="4"/>
  <c r="BO719" i="4"/>
  <c r="BP719" i="4"/>
  <c r="BP544" i="4"/>
  <c r="BO584" i="4"/>
  <c r="BO622" i="4"/>
  <c r="BO630" i="4"/>
  <c r="BO642" i="4"/>
  <c r="BP669" i="4"/>
  <c r="BO669" i="4"/>
  <c r="BP713" i="4"/>
  <c r="BO713" i="4"/>
  <c r="BP761" i="4"/>
  <c r="BO761" i="4"/>
  <c r="BP786" i="4"/>
  <c r="BO786" i="4"/>
  <c r="BP703" i="4"/>
  <c r="BP720" i="4"/>
  <c r="BO721" i="4"/>
  <c r="BO726" i="4"/>
  <c r="BO731" i="4"/>
  <c r="BP732" i="4"/>
  <c r="BP735" i="4"/>
  <c r="BP738" i="4"/>
  <c r="BP763" i="4"/>
  <c r="BO763" i="4"/>
  <c r="BP781" i="4"/>
  <c r="BO781" i="4"/>
  <c r="BP798" i="4"/>
  <c r="BO798" i="4"/>
  <c r="BP803" i="4"/>
  <c r="BP862" i="4"/>
  <c r="BO862" i="4"/>
  <c r="BO774" i="4"/>
  <c r="BP778" i="4"/>
  <c r="BP790" i="4"/>
  <c r="BP802" i="4"/>
  <c r="BP845" i="4"/>
  <c r="BO845" i="4"/>
  <c r="BP846" i="4"/>
  <c r="BO846" i="4"/>
  <c r="BO783" i="4"/>
  <c r="BP787" i="4"/>
  <c r="BO795" i="4"/>
  <c r="BP827" i="4"/>
  <c r="BO827" i="4"/>
  <c r="BP832" i="4"/>
  <c r="BO832" i="4"/>
  <c r="BP839" i="4"/>
  <c r="BO839" i="4"/>
  <c r="BP853" i="4"/>
  <c r="BO853" i="4"/>
  <c r="BP940" i="4"/>
  <c r="BO940" i="4"/>
  <c r="BO986" i="4"/>
  <c r="BP986" i="4"/>
  <c r="BP1064" i="4"/>
  <c r="BO1064" i="4"/>
  <c r="BO1085" i="4"/>
  <c r="BP1085" i="4"/>
  <c r="BP925" i="4"/>
  <c r="BO925" i="4"/>
  <c r="BP960" i="4"/>
  <c r="BO960" i="4"/>
  <c r="BO886" i="4"/>
  <c r="BP886" i="4"/>
  <c r="BP923" i="4"/>
  <c r="BO923" i="4"/>
  <c r="BP954" i="4"/>
  <c r="BO954" i="4"/>
  <c r="BP965" i="4"/>
  <c r="BO965" i="4"/>
  <c r="BO856" i="4"/>
  <c r="BO857" i="4"/>
  <c r="BP880" i="4"/>
  <c r="BO880" i="4"/>
  <c r="BO902" i="4"/>
  <c r="BP902" i="4"/>
  <c r="BO907" i="4"/>
  <c r="BP907" i="4"/>
  <c r="BO951" i="4"/>
  <c r="BP951" i="4"/>
  <c r="BO962" i="4"/>
  <c r="BP962" i="4"/>
  <c r="BO967" i="4"/>
  <c r="BP967" i="4"/>
  <c r="BO968" i="4"/>
  <c r="BP968" i="4"/>
  <c r="BO882" i="4"/>
  <c r="BP882" i="4"/>
  <c r="BP910" i="4"/>
  <c r="BO910" i="4"/>
  <c r="BP1081" i="4"/>
  <c r="BO1081" i="4"/>
  <c r="BO1127" i="4"/>
  <c r="BP1127" i="4"/>
  <c r="BO878" i="4"/>
  <c r="BP878" i="4"/>
  <c r="BO893" i="4"/>
  <c r="BP893" i="4"/>
  <c r="BP936" i="4"/>
  <c r="BO936" i="4"/>
  <c r="BP948" i="4"/>
  <c r="BO948" i="4"/>
  <c r="BP1010" i="4"/>
  <c r="BO1010" i="4"/>
  <c r="BP1038" i="4"/>
  <c r="BO1038" i="4"/>
  <c r="BP875" i="4"/>
  <c r="BO875" i="4"/>
  <c r="BP950" i="4"/>
  <c r="BP955" i="4"/>
  <c r="BP966" i="4"/>
  <c r="BO970" i="4"/>
  <c r="BP974" i="4"/>
  <c r="BP975" i="4"/>
  <c r="BP989" i="4"/>
  <c r="BO989" i="4"/>
  <c r="BO1023" i="4"/>
  <c r="BP1023" i="4"/>
  <c r="BP1032" i="4"/>
  <c r="BO1032" i="4"/>
  <c r="BO1029" i="4"/>
  <c r="BP1029" i="4"/>
  <c r="BO1061" i="4"/>
  <c r="BP1061" i="4"/>
  <c r="BO1070" i="4"/>
  <c r="BP1070" i="4"/>
  <c r="BP1093" i="4"/>
  <c r="BO1093" i="4"/>
  <c r="BP1096" i="4"/>
  <c r="BO1096" i="4"/>
  <c r="BO1122" i="4"/>
  <c r="BP1122" i="4"/>
  <c r="BP1140" i="4"/>
  <c r="BO1140" i="4"/>
  <c r="BP1156" i="4"/>
  <c r="BO1156" i="4"/>
  <c r="BO998" i="4"/>
  <c r="BO1002" i="4"/>
  <c r="BO1013" i="4"/>
  <c r="BP1016" i="4"/>
  <c r="BO1016" i="4"/>
  <c r="BP1021" i="4"/>
  <c r="BO1021" i="4"/>
  <c r="BP1033" i="4"/>
  <c r="BP1048" i="4"/>
  <c r="BO1048" i="4"/>
  <c r="BP1065" i="4"/>
  <c r="BO1068" i="4"/>
  <c r="BP1087" i="4"/>
  <c r="BO1087" i="4"/>
  <c r="BO1091" i="4"/>
  <c r="BO1094" i="4"/>
  <c r="BP1102" i="4"/>
  <c r="BO1102" i="4"/>
  <c r="BP1119" i="4"/>
  <c r="BP994" i="4"/>
  <c r="BO1045" i="4"/>
  <c r="BP1045" i="4"/>
  <c r="BO1077" i="4"/>
  <c r="BP1099" i="4"/>
  <c r="BO1099" i="4"/>
  <c r="BP1104" i="4"/>
  <c r="BO1106" i="4"/>
  <c r="BP1106" i="4"/>
  <c r="BO1112" i="4"/>
  <c r="BO1117" i="4"/>
  <c r="BP1117" i="4"/>
  <c r="BP1126" i="4"/>
  <c r="BO1126" i="4"/>
  <c r="BO1134" i="4"/>
  <c r="BP1144" i="4"/>
  <c r="BO1144" i="4"/>
  <c r="BO1146" i="4"/>
  <c r="BP1146" i="4"/>
  <c r="BO1120" i="4"/>
  <c r="BP1120" i="4"/>
  <c r="BP1130" i="4"/>
  <c r="BO1130" i="4"/>
  <c r="BP1036" i="4"/>
  <c r="BP1040" i="4"/>
  <c r="BP1057" i="4"/>
  <c r="BO1076" i="4"/>
  <c r="BO1080" i="4"/>
  <c r="BO1108" i="4"/>
  <c r="BP1125" i="4"/>
  <c r="BO1125" i="4"/>
  <c r="BO1128" i="4"/>
  <c r="BP1128" i="4"/>
  <c r="BP1138" i="4"/>
  <c r="BO1138" i="4"/>
  <c r="BP1143" i="4"/>
  <c r="BO1143" i="4"/>
  <c r="BP1147" i="4"/>
  <c r="BO1147" i="4"/>
  <c r="BP1150" i="4"/>
  <c r="BP1154" i="4"/>
  <c r="BO1157" i="4"/>
  <c r="BO932" i="4"/>
  <c r="BP932" i="4"/>
  <c r="BP1015" i="4"/>
  <c r="BO1015" i="4"/>
  <c r="BP1051" i="4"/>
  <c r="BO1051" i="4"/>
  <c r="BO869" i="4"/>
  <c r="BO874" i="4"/>
  <c r="BO879" i="4"/>
  <c r="BO883" i="4"/>
  <c r="BO887" i="4"/>
  <c r="BO895" i="4"/>
  <c r="BO899" i="4"/>
  <c r="BO900" i="4"/>
  <c r="BO904" i="4"/>
  <c r="BO909" i="4"/>
  <c r="BO914" i="4"/>
  <c r="BO918" i="4"/>
  <c r="BO922" i="4"/>
  <c r="BO926" i="4"/>
  <c r="BO930" i="4"/>
  <c r="BO935" i="4"/>
  <c r="BO939" i="4"/>
  <c r="BO943" i="4"/>
  <c r="BO947" i="4"/>
  <c r="BO949" i="4"/>
  <c r="BO953" i="4"/>
  <c r="BO957" i="4"/>
  <c r="BP963" i="4"/>
  <c r="BO963" i="4"/>
  <c r="BP969" i="4"/>
  <c r="BO969" i="4"/>
  <c r="BO972" i="4"/>
  <c r="BP980" i="4"/>
  <c r="BO980" i="4"/>
  <c r="BP984" i="4"/>
  <c r="BO984" i="4"/>
  <c r="BP996" i="4"/>
  <c r="BO996" i="4"/>
  <c r="BP1000" i="4"/>
  <c r="BO1000" i="4"/>
  <c r="BP1004" i="4"/>
  <c r="BO1004" i="4"/>
  <c r="BP1020" i="4"/>
  <c r="BO1020" i="4"/>
  <c r="BP1047" i="4"/>
  <c r="BO1047" i="4"/>
  <c r="BP1063" i="4"/>
  <c r="BO1063" i="4"/>
  <c r="BP1007" i="4"/>
  <c r="BO1007" i="4"/>
  <c r="BP1030" i="4"/>
  <c r="BO1030" i="4"/>
  <c r="BP1067" i="4"/>
  <c r="BO1067" i="4"/>
  <c r="BO868" i="4"/>
  <c r="BN872" i="4"/>
  <c r="BO888" i="4"/>
  <c r="BO891" i="4"/>
  <c r="BO894" i="4"/>
  <c r="BO898" i="4"/>
  <c r="BO903" i="4"/>
  <c r="BP959" i="4"/>
  <c r="BO959" i="4"/>
  <c r="BP978" i="4"/>
  <c r="BO978" i="4"/>
  <c r="BP992" i="4"/>
  <c r="BO992" i="4"/>
  <c r="BP1027" i="4"/>
  <c r="BO1027" i="4"/>
  <c r="BP1043" i="4"/>
  <c r="BO1043" i="4"/>
  <c r="BP1059" i="4"/>
  <c r="BO1059" i="4"/>
  <c r="BP952" i="4"/>
  <c r="BO952" i="4"/>
  <c r="BP956" i="4"/>
  <c r="BO956" i="4"/>
  <c r="BO964" i="4"/>
  <c r="BP971" i="4"/>
  <c r="BO971" i="4"/>
  <c r="BP979" i="4"/>
  <c r="BO979" i="4"/>
  <c r="BP982" i="4"/>
  <c r="BO982" i="4"/>
  <c r="BP988" i="4"/>
  <c r="BO988" i="4"/>
  <c r="BP1034" i="4"/>
  <c r="BO1034" i="4"/>
  <c r="BP1055" i="4"/>
  <c r="BO1055" i="4"/>
  <c r="BP1018" i="4"/>
  <c r="BO1018" i="4"/>
  <c r="BP1037" i="4"/>
  <c r="BO1037" i="4"/>
  <c r="BP1075" i="4"/>
  <c r="BO1075" i="4"/>
  <c r="BP1079" i="4"/>
  <c r="BO1079" i="4"/>
  <c r="BO977" i="4"/>
  <c r="BO987" i="4"/>
  <c r="BO991" i="4"/>
  <c r="BO995" i="4"/>
  <c r="BO999" i="4"/>
  <c r="BO1003" i="4"/>
  <c r="BO1005" i="4"/>
  <c r="BP1008" i="4"/>
  <c r="BO1008" i="4"/>
  <c r="BO1012" i="4"/>
  <c r="BO1014" i="4"/>
  <c r="BO1022" i="4"/>
  <c r="BP1024" i="4"/>
  <c r="BO1024" i="4"/>
  <c r="BO1031" i="4"/>
  <c r="BO1035" i="4"/>
  <c r="BP1041" i="4"/>
  <c r="BP1071" i="4"/>
  <c r="BP1073" i="4"/>
  <c r="BP1083" i="4"/>
  <c r="BP1006" i="4"/>
  <c r="BO1006" i="4"/>
  <c r="BP1019" i="4"/>
  <c r="BO1019" i="4"/>
  <c r="BP1042" i="4"/>
  <c r="BO1042" i="4"/>
  <c r="BP1046" i="4"/>
  <c r="BO1046" i="4"/>
  <c r="BP1050" i="4"/>
  <c r="BO1050" i="4"/>
  <c r="BP1054" i="4"/>
  <c r="BO1054" i="4"/>
  <c r="BP1058" i="4"/>
  <c r="BO1058" i="4"/>
  <c r="BP1062" i="4"/>
  <c r="BO1062" i="4"/>
  <c r="BP1066" i="4"/>
  <c r="BO1066" i="4"/>
  <c r="BP1086" i="4"/>
  <c r="BO1086" i="4"/>
  <c r="BP1088" i="4"/>
  <c r="BO1088" i="4"/>
  <c r="BP1089" i="4"/>
  <c r="BO1089" i="4"/>
  <c r="BP1133" i="4"/>
  <c r="BO1133" i="4"/>
  <c r="BP1141" i="4"/>
  <c r="BO1141" i="4"/>
  <c r="BP1097" i="4"/>
  <c r="BO1097" i="4"/>
  <c r="BP1105" i="4"/>
  <c r="BO1105" i="4"/>
  <c r="BO1139" i="4"/>
  <c r="BP1139" i="4"/>
  <c r="BP1109" i="4"/>
  <c r="BO1111" i="4"/>
  <c r="BP1114" i="4"/>
  <c r="BO1118" i="4"/>
  <c r="BO1135" i="4"/>
  <c r="BP1135" i="4"/>
  <c r="BP1132" i="4"/>
  <c r="BO1132" i="4"/>
  <c r="BP1155" i="4"/>
  <c r="BO1155" i="4"/>
  <c r="BP834" i="4"/>
  <c r="BO834" i="4"/>
  <c r="BP838" i="4"/>
  <c r="BO838" i="4"/>
  <c r="BO652" i="4"/>
  <c r="BO656" i="4"/>
  <c r="BO660" i="4"/>
  <c r="BO664" i="4"/>
  <c r="BO668" i="4"/>
  <c r="BO672" i="4"/>
  <c r="BO676" i="4"/>
  <c r="BO683" i="4"/>
  <c r="BO687" i="4"/>
  <c r="BO692" i="4"/>
  <c r="BO696" i="4"/>
  <c r="BP702" i="4"/>
  <c r="BP706" i="4"/>
  <c r="BP712" i="4"/>
  <c r="BO712" i="4"/>
  <c r="BP718" i="4"/>
  <c r="BO718" i="4"/>
  <c r="BP734" i="4"/>
  <c r="BO734" i="4"/>
  <c r="BP722" i="4"/>
  <c r="BO722" i="4"/>
  <c r="BP733" i="4"/>
  <c r="BO733" i="4"/>
  <c r="BP714" i="4"/>
  <c r="BO714" i="4"/>
  <c r="BP747" i="4"/>
  <c r="BO747" i="4"/>
  <c r="BP777" i="4"/>
  <c r="BO777" i="4"/>
  <c r="BP725" i="4"/>
  <c r="BO725" i="4"/>
  <c r="BP727" i="4"/>
  <c r="BO727" i="4"/>
  <c r="BP772" i="4"/>
  <c r="BO772" i="4"/>
  <c r="BP742" i="4"/>
  <c r="BO742" i="4"/>
  <c r="BP748" i="4"/>
  <c r="BO748" i="4"/>
  <c r="BP767" i="4"/>
  <c r="BO767" i="4"/>
  <c r="BP793" i="4"/>
  <c r="BO793" i="4"/>
  <c r="BP743" i="4"/>
  <c r="BO743" i="4"/>
  <c r="BP750" i="4"/>
  <c r="BO750" i="4"/>
  <c r="BP762" i="4"/>
  <c r="BO762" i="4"/>
  <c r="BP775" i="4"/>
  <c r="BO775" i="4"/>
  <c r="BP751" i="4"/>
  <c r="BO751" i="4"/>
  <c r="BP757" i="4"/>
  <c r="BO757" i="4"/>
  <c r="BP788" i="4"/>
  <c r="BO788" i="4"/>
  <c r="BP784" i="4"/>
  <c r="BO784" i="4"/>
  <c r="BO801" i="4"/>
  <c r="BP801" i="4"/>
  <c r="BP758" i="4"/>
  <c r="BO758" i="4"/>
  <c r="BP764" i="4"/>
  <c r="BO764" i="4"/>
  <c r="BP780" i="4"/>
  <c r="BO780" i="4"/>
  <c r="BO789" i="4"/>
  <c r="BP796" i="4"/>
  <c r="BO796" i="4"/>
  <c r="BO755" i="4"/>
  <c r="BP760" i="4"/>
  <c r="BO760" i="4"/>
  <c r="BP769" i="4"/>
  <c r="BO769" i="4"/>
  <c r="BP776" i="4"/>
  <c r="BO776" i="4"/>
  <c r="BO785" i="4"/>
  <c r="BP792" i="4"/>
  <c r="BO792" i="4"/>
  <c r="BP805" i="4"/>
  <c r="BO805" i="4"/>
  <c r="BP830" i="4"/>
  <c r="BO830" i="4"/>
  <c r="BP817" i="4"/>
  <c r="BO817" i="4"/>
  <c r="BP826" i="4"/>
  <c r="BO826" i="4"/>
  <c r="BP807" i="4"/>
  <c r="BO807" i="4"/>
  <c r="BP810" i="4"/>
  <c r="BO810" i="4"/>
  <c r="BP814" i="4"/>
  <c r="BO814" i="4"/>
  <c r="BP822" i="4"/>
  <c r="BO822" i="4"/>
  <c r="BP841" i="4"/>
  <c r="BO841" i="4"/>
  <c r="BP843" i="4"/>
  <c r="BO843" i="4"/>
  <c r="BP847" i="4"/>
  <c r="BO847" i="4"/>
  <c r="BP858" i="4"/>
  <c r="BO858" i="4"/>
  <c r="BO813" i="4"/>
  <c r="BO821" i="4"/>
  <c r="BO825" i="4"/>
  <c r="BO829" i="4"/>
  <c r="BO833" i="4"/>
  <c r="BO836" i="4"/>
  <c r="BP842" i="4"/>
  <c r="BO842" i="4"/>
  <c r="BN820" i="4"/>
  <c r="BP840" i="4"/>
  <c r="BO840" i="4"/>
  <c r="BP860" i="4"/>
  <c r="BO860" i="4"/>
  <c r="BP866" i="4"/>
  <c r="BO866" i="4"/>
  <c r="BO863" i="4"/>
  <c r="BP867" i="4"/>
  <c r="BO867" i="4"/>
  <c r="BP430" i="4"/>
  <c r="BO430" i="4"/>
  <c r="BP450" i="4"/>
  <c r="BO450" i="4"/>
  <c r="BP454" i="4"/>
  <c r="BO454" i="4"/>
  <c r="BP470" i="4"/>
  <c r="BO470" i="4"/>
  <c r="BP597" i="4"/>
  <c r="BO597" i="4"/>
  <c r="BP605" i="4"/>
  <c r="BO605" i="4"/>
  <c r="BO409" i="4"/>
  <c r="BO412" i="4"/>
  <c r="BO416" i="4"/>
  <c r="BP419" i="4"/>
  <c r="BO420" i="4"/>
  <c r="BO431" i="4"/>
  <c r="BO435" i="4"/>
  <c r="BP442" i="4"/>
  <c r="BO442" i="4"/>
  <c r="BP446" i="4"/>
  <c r="BO446" i="4"/>
  <c r="BO451" i="4"/>
  <c r="BP462" i="4"/>
  <c r="BO462" i="4"/>
  <c r="BP466" i="4"/>
  <c r="BO466" i="4"/>
  <c r="BP521" i="4"/>
  <c r="BO521" i="4"/>
  <c r="BP526" i="4"/>
  <c r="BO526" i="4"/>
  <c r="BP554" i="4"/>
  <c r="BO554" i="4"/>
  <c r="BP572" i="4"/>
  <c r="BO572" i="4"/>
  <c r="BP575" i="4"/>
  <c r="BO575" i="4"/>
  <c r="BO403" i="4"/>
  <c r="BP407" i="4"/>
  <c r="BO408" i="4"/>
  <c r="BO411" i="4"/>
  <c r="BO415" i="4"/>
  <c r="BP422" i="4"/>
  <c r="BO424" i="4"/>
  <c r="BP427" i="4"/>
  <c r="BO427" i="4"/>
  <c r="BO433" i="4"/>
  <c r="BO443" i="4"/>
  <c r="BO447" i="4"/>
  <c r="BO455" i="4"/>
  <c r="BO471" i="4"/>
  <c r="BP473" i="4"/>
  <c r="BO473" i="4"/>
  <c r="BP530" i="4"/>
  <c r="BO530" i="4"/>
  <c r="BP516" i="4"/>
  <c r="BO516" i="4"/>
  <c r="BO399" i="4"/>
  <c r="BO402" i="4"/>
  <c r="BO406" i="4"/>
  <c r="BP438" i="4"/>
  <c r="BO438" i="4"/>
  <c r="BP460" i="4"/>
  <c r="BO460" i="4"/>
  <c r="BP463" i="4"/>
  <c r="BO463" i="4"/>
  <c r="BO467" i="4"/>
  <c r="BP476" i="4"/>
  <c r="BO476" i="4"/>
  <c r="BP509" i="4"/>
  <c r="BO509" i="4"/>
  <c r="BP513" i="4"/>
  <c r="BO513" i="4"/>
  <c r="BN520" i="4"/>
  <c r="BP486" i="4"/>
  <c r="BO486" i="4"/>
  <c r="BP491" i="4"/>
  <c r="BO491" i="4"/>
  <c r="BP494" i="4"/>
  <c r="BO494" i="4"/>
  <c r="BP504" i="4"/>
  <c r="BO504" i="4"/>
  <c r="BP506" i="4"/>
  <c r="BO506" i="4"/>
  <c r="BP533" i="4"/>
  <c r="BO533" i="4"/>
  <c r="BN490" i="4"/>
  <c r="BP498" i="4"/>
  <c r="BO498" i="4"/>
  <c r="BN532" i="4"/>
  <c r="BN541" i="4"/>
  <c r="BP547" i="4"/>
  <c r="BO547" i="4"/>
  <c r="BP569" i="4"/>
  <c r="BO569" i="4"/>
  <c r="BN592" i="4"/>
  <c r="BO512" i="4"/>
  <c r="BO519" i="4"/>
  <c r="BO525" i="4"/>
  <c r="BO529" i="4"/>
  <c r="BO531" i="4"/>
  <c r="BO542" i="4"/>
  <c r="BP545" i="4"/>
  <c r="BO545" i="4"/>
  <c r="BP561" i="4"/>
  <c r="BO561" i="4"/>
  <c r="BN538" i="4"/>
  <c r="BP539" i="4"/>
  <c r="BO539" i="4"/>
  <c r="BP567" i="4"/>
  <c r="BO567" i="4"/>
  <c r="BP583" i="4"/>
  <c r="BO583" i="4"/>
  <c r="BP602" i="4"/>
  <c r="BO602" i="4"/>
  <c r="BP611" i="4"/>
  <c r="BO611" i="4"/>
  <c r="BP614" i="4"/>
  <c r="BO614" i="4"/>
  <c r="BO553" i="4"/>
  <c r="BO556" i="4"/>
  <c r="BO558" i="4"/>
  <c r="BO560" i="4"/>
  <c r="BO562" i="4"/>
  <c r="BO564" i="4"/>
  <c r="BO573" i="4"/>
  <c r="BP568" i="4"/>
  <c r="BO568" i="4"/>
  <c r="BP574" i="4"/>
  <c r="BO574" i="4"/>
  <c r="BP577" i="4"/>
  <c r="BO577" i="4"/>
  <c r="BP593" i="4"/>
  <c r="BO593" i="4"/>
  <c r="BP625" i="4"/>
  <c r="BO625" i="4"/>
  <c r="BN590" i="4"/>
  <c r="BO606" i="4"/>
  <c r="BP601" i="4"/>
  <c r="BO601" i="4"/>
  <c r="BP618" i="4"/>
  <c r="BO618" i="4"/>
  <c r="BP621" i="4"/>
  <c r="BO621" i="4"/>
  <c r="BP628" i="4"/>
  <c r="BO628" i="4"/>
  <c r="BP640" i="4"/>
  <c r="BO640" i="4"/>
  <c r="BO256" i="4"/>
  <c r="BO261" i="4"/>
  <c r="BO265" i="4"/>
  <c r="BO269" i="4"/>
  <c r="BO273" i="4"/>
  <c r="BO277" i="4"/>
  <c r="BO280" i="4"/>
  <c r="BO281" i="4"/>
  <c r="BO289" i="4"/>
  <c r="BO292" i="4"/>
  <c r="BO295" i="4"/>
  <c r="BO299" i="4"/>
  <c r="BP308" i="4"/>
  <c r="BO308" i="4"/>
  <c r="BP312" i="4"/>
  <c r="BO312" i="4"/>
  <c r="BP322" i="4"/>
  <c r="BO322" i="4"/>
  <c r="BP325" i="4"/>
  <c r="BO325" i="4"/>
  <c r="BP344" i="4"/>
  <c r="BO344" i="4"/>
  <c r="BP356" i="4"/>
  <c r="BO356" i="4"/>
  <c r="BP370" i="4"/>
  <c r="BO370" i="4"/>
  <c r="BP351" i="4"/>
  <c r="BO351" i="4"/>
  <c r="BP359" i="4"/>
  <c r="BO359" i="4"/>
  <c r="BP373" i="4"/>
  <c r="BO373" i="4"/>
  <c r="BP305" i="4"/>
  <c r="BO305" i="4"/>
  <c r="BP324" i="4"/>
  <c r="BO324" i="4"/>
  <c r="BP329" i="4"/>
  <c r="BO329" i="4"/>
  <c r="BP334" i="4"/>
  <c r="BO334" i="4"/>
  <c r="BP354" i="4"/>
  <c r="BO354" i="4"/>
  <c r="BP306" i="4"/>
  <c r="BO306" i="4"/>
  <c r="BO332" i="4"/>
  <c r="BP332" i="4"/>
  <c r="BP361" i="4"/>
  <c r="BO361" i="4"/>
  <c r="BP363" i="4"/>
  <c r="BO363" i="4"/>
  <c r="BP381" i="4"/>
  <c r="BO381" i="4"/>
  <c r="BP346" i="4"/>
  <c r="BO346" i="4"/>
  <c r="BO360" i="4"/>
  <c r="BP350" i="4"/>
  <c r="BO350" i="4"/>
  <c r="BP355" i="4"/>
  <c r="BO355" i="4"/>
  <c r="BP369" i="4"/>
  <c r="BO369" i="4"/>
  <c r="BP398" i="4"/>
  <c r="BO398" i="4"/>
  <c r="BP393" i="4"/>
  <c r="BO393" i="4"/>
  <c r="BP378" i="4"/>
  <c r="BO378" i="4"/>
  <c r="BP386" i="4"/>
  <c r="BO386" i="4"/>
  <c r="BP390" i="4"/>
  <c r="BO390" i="4"/>
  <c r="BP394" i="4"/>
  <c r="BO394" i="4"/>
  <c r="BO109" i="4"/>
  <c r="BO133" i="4"/>
  <c r="BO137" i="4"/>
  <c r="BO138" i="4"/>
  <c r="BO142" i="4"/>
  <c r="BO145" i="4"/>
  <c r="BP146" i="4"/>
  <c r="BP148" i="4"/>
  <c r="BO148" i="4"/>
  <c r="BP155" i="4"/>
  <c r="BO155" i="4"/>
  <c r="BP176" i="4"/>
  <c r="BO176" i="4"/>
  <c r="BP182" i="4"/>
  <c r="BO182" i="4"/>
  <c r="BP235" i="4"/>
  <c r="BO235" i="4"/>
  <c r="BO113" i="4"/>
  <c r="BO118" i="4"/>
  <c r="BO122" i="4"/>
  <c r="BO108" i="4"/>
  <c r="BO115" i="4"/>
  <c r="BP116" i="4"/>
  <c r="BO117" i="4"/>
  <c r="BO121" i="4"/>
  <c r="BP125" i="4"/>
  <c r="BP129" i="4"/>
  <c r="BO130" i="4"/>
  <c r="BP131" i="4"/>
  <c r="BO134" i="4"/>
  <c r="BO136" i="4"/>
  <c r="BO106" i="4"/>
  <c r="BO105" i="4"/>
  <c r="BO112" i="4"/>
  <c r="BP140" i="4"/>
  <c r="BP144" i="4"/>
  <c r="BP167" i="4"/>
  <c r="BO167" i="4"/>
  <c r="BP185" i="4"/>
  <c r="BO185" i="4"/>
  <c r="BP188" i="4"/>
  <c r="BO188" i="4"/>
  <c r="BO198" i="4"/>
  <c r="BP198" i="4"/>
  <c r="BP228" i="4"/>
  <c r="BO228" i="4"/>
  <c r="BP231" i="4"/>
  <c r="BO231" i="4"/>
  <c r="BP191" i="4"/>
  <c r="BO191" i="4"/>
  <c r="BP242" i="4"/>
  <c r="BO242" i="4"/>
  <c r="BP174" i="4"/>
  <c r="BO174" i="4"/>
  <c r="BP195" i="4"/>
  <c r="BO195" i="4"/>
  <c r="BP210" i="4"/>
  <c r="BO210" i="4"/>
  <c r="BP238" i="4"/>
  <c r="BO238" i="4"/>
  <c r="BP243" i="4"/>
  <c r="BO243" i="4"/>
  <c r="BO201" i="4"/>
  <c r="BO207" i="4"/>
  <c r="BP214" i="4"/>
  <c r="BO214" i="4"/>
  <c r="BP218" i="4"/>
  <c r="BO218" i="4"/>
  <c r="BO224" i="4"/>
  <c r="BP227" i="4"/>
  <c r="BO227" i="4"/>
  <c r="BP239" i="4"/>
  <c r="BO239" i="4"/>
  <c r="BO202" i="4"/>
  <c r="BP205" i="4"/>
  <c r="BO205" i="4"/>
  <c r="BO211" i="4"/>
  <c r="BP222" i="4"/>
  <c r="BO222" i="4"/>
  <c r="BP245" i="4"/>
  <c r="BO245" i="4"/>
  <c r="BP248" i="4"/>
  <c r="BO248" i="4"/>
  <c r="BP252" i="4"/>
  <c r="BO252" i="4"/>
  <c r="BP234" i="4"/>
  <c r="BO234" i="4"/>
  <c r="BP546" i="4" l="1"/>
  <c r="BO581" i="4"/>
  <c r="BP540" i="4"/>
  <c r="BO753" i="4"/>
  <c r="BO499" i="4"/>
  <c r="BO523" i="4"/>
  <c r="BO872" i="4"/>
  <c r="BP872" i="4"/>
  <c r="BP820" i="4"/>
  <c r="BO820" i="4"/>
  <c r="BP592" i="4"/>
  <c r="BO592" i="4"/>
  <c r="BP532" i="4"/>
  <c r="BO532" i="4"/>
  <c r="BP490" i="4"/>
  <c r="BO490" i="4"/>
  <c r="BO590" i="4"/>
  <c r="BP590" i="4"/>
  <c r="BP541" i="4"/>
  <c r="BO541" i="4"/>
  <c r="BP520" i="4"/>
  <c r="BO520" i="4"/>
  <c r="BO538" i="4"/>
  <c r="BP538" i="4"/>
  <c r="AN76" i="4" l="1"/>
  <c r="AL72" i="4"/>
  <c r="AK59" i="4" l="1"/>
  <c r="W90" i="4" l="1"/>
  <c r="BN11" i="4" l="1"/>
  <c r="BN12" i="4"/>
  <c r="BN13" i="4"/>
  <c r="BN14" i="4"/>
  <c r="BN15" i="4"/>
  <c r="BN16" i="4"/>
  <c r="BP16" i="4" s="1"/>
  <c r="BN17" i="4"/>
  <c r="BN18" i="4"/>
  <c r="BN19" i="4"/>
  <c r="BN20" i="4"/>
  <c r="BP20" i="4" s="1"/>
  <c r="BN21" i="4"/>
  <c r="BN22" i="4"/>
  <c r="BN23" i="4"/>
  <c r="BN24" i="4"/>
  <c r="BP24" i="4" s="1"/>
  <c r="BN25" i="4"/>
  <c r="BN26" i="4"/>
  <c r="BN27" i="4"/>
  <c r="BN28" i="4"/>
  <c r="BP28" i="4" s="1"/>
  <c r="BN29" i="4"/>
  <c r="BN30" i="4"/>
  <c r="BN31" i="4"/>
  <c r="BN32" i="4"/>
  <c r="BP32" i="4" s="1"/>
  <c r="BN33" i="4"/>
  <c r="BP33" i="4" s="1"/>
  <c r="BN34" i="4"/>
  <c r="BP34" i="4" s="1"/>
  <c r="BN35" i="4"/>
  <c r="BP35" i="4" s="1"/>
  <c r="BN36" i="4"/>
  <c r="BN37" i="4"/>
  <c r="BN38" i="4"/>
  <c r="BN39" i="4"/>
  <c r="BN40" i="4"/>
  <c r="BN41" i="4"/>
  <c r="BN42" i="4"/>
  <c r="BN43" i="4"/>
  <c r="BN44" i="4"/>
  <c r="BN45" i="4"/>
  <c r="BN46" i="4"/>
  <c r="BN47" i="4"/>
  <c r="BN48" i="4"/>
  <c r="BN49" i="4"/>
  <c r="BN50" i="4"/>
  <c r="BN51" i="4"/>
  <c r="BN52" i="4"/>
  <c r="BP52" i="4" s="1"/>
  <c r="BN53" i="4"/>
  <c r="BP53" i="4" s="1"/>
  <c r="BN54" i="4"/>
  <c r="BP54" i="4" s="1"/>
  <c r="BN55" i="4"/>
  <c r="BP55" i="4" s="1"/>
  <c r="BN56" i="4"/>
  <c r="BN57" i="4"/>
  <c r="BN58" i="4"/>
  <c r="BP58" i="4" s="1"/>
  <c r="BN59" i="4"/>
  <c r="BN60" i="4"/>
  <c r="BP60" i="4" s="1"/>
  <c r="BN61" i="4"/>
  <c r="BP61" i="4" s="1"/>
  <c r="BN62" i="4"/>
  <c r="BN63" i="4"/>
  <c r="BP63" i="4" s="1"/>
  <c r="BN64" i="4"/>
  <c r="BP64" i="4" s="1"/>
  <c r="BN65" i="4"/>
  <c r="BP65" i="4" s="1"/>
  <c r="BN66" i="4"/>
  <c r="BP66" i="4" s="1"/>
  <c r="BN67" i="4"/>
  <c r="BN68" i="4"/>
  <c r="BN69" i="4"/>
  <c r="BN70" i="4"/>
  <c r="BN71" i="4"/>
  <c r="BN72" i="4"/>
  <c r="BN73" i="4"/>
  <c r="BN74" i="4"/>
  <c r="BN75" i="4"/>
  <c r="BP75" i="4" s="1"/>
  <c r="BN76" i="4"/>
  <c r="BN77" i="4"/>
  <c r="BN78" i="4"/>
  <c r="BN79" i="4"/>
  <c r="BN80" i="4"/>
  <c r="BN81" i="4"/>
  <c r="BP81" i="4" s="1"/>
  <c r="BN82" i="4"/>
  <c r="BP82" i="4" s="1"/>
  <c r="BN83" i="4"/>
  <c r="BP83" i="4" s="1"/>
  <c r="BN84" i="4"/>
  <c r="BP84" i="4" s="1"/>
  <c r="BN85" i="4"/>
  <c r="BP85" i="4" s="1"/>
  <c r="BN86" i="4"/>
  <c r="BP86" i="4" s="1"/>
  <c r="BN87" i="4"/>
  <c r="BP87" i="4" s="1"/>
  <c r="BN88" i="4"/>
  <c r="BP88" i="4" s="1"/>
  <c r="BN89" i="4"/>
  <c r="BN90" i="4"/>
  <c r="BN91" i="4"/>
  <c r="BP91" i="4" s="1"/>
  <c r="BN92" i="4"/>
  <c r="BN93" i="4"/>
  <c r="BN94" i="4"/>
  <c r="BN95" i="4"/>
  <c r="BN96" i="4"/>
  <c r="BN97" i="4"/>
  <c r="BN98" i="4"/>
  <c r="BN99" i="4"/>
  <c r="BN100" i="4"/>
  <c r="BN101" i="4"/>
  <c r="BN102" i="4"/>
  <c r="BN103" i="4"/>
  <c r="BN104" i="4"/>
  <c r="BP68" i="4" l="1"/>
  <c r="BP39" i="4"/>
  <c r="BP62" i="4"/>
  <c r="BP73" i="4"/>
  <c r="BP77" i="4"/>
  <c r="BP76" i="4"/>
  <c r="BP78" i="4"/>
  <c r="BP74" i="4"/>
  <c r="BP72" i="4"/>
  <c r="BP38" i="4"/>
  <c r="BP51" i="4"/>
  <c r="BP102" i="4"/>
  <c r="BP103" i="4"/>
  <c r="BP93" i="4"/>
  <c r="BP96" i="4"/>
  <c r="BP92" i="4"/>
  <c r="BP95" i="4"/>
  <c r="BP97" i="4"/>
  <c r="BP98" i="4"/>
  <c r="BP94" i="4"/>
  <c r="BP79" i="4"/>
  <c r="BP80" i="4"/>
  <c r="BP56" i="4"/>
  <c r="BP59" i="4"/>
  <c r="BP57" i="4"/>
  <c r="BP69" i="4"/>
  <c r="BP71" i="4"/>
  <c r="BP70" i="4"/>
  <c r="BP36" i="4"/>
  <c r="BP37" i="4"/>
  <c r="BP21" i="4"/>
  <c r="BP18" i="4"/>
  <c r="BP23" i="4"/>
  <c r="BP22" i="4"/>
  <c r="BP19" i="4"/>
  <c r="BP43" i="4"/>
  <c r="BP42" i="4"/>
  <c r="BP99" i="4"/>
  <c r="BP104" i="4"/>
  <c r="BP101" i="4"/>
  <c r="BP100" i="4"/>
  <c r="BP27" i="4"/>
  <c r="BP26" i="4"/>
  <c r="BP25" i="4"/>
  <c r="BP31" i="4"/>
  <c r="BP29" i="4"/>
  <c r="BP30" i="4"/>
  <c r="BP67" i="4"/>
  <c r="BP48" i="4"/>
  <c r="BP44" i="4"/>
  <c r="BP46" i="4"/>
  <c r="BP49" i="4"/>
  <c r="BP47" i="4"/>
  <c r="BP45" i="4"/>
  <c r="BP41" i="4"/>
  <c r="BP40" i="4"/>
  <c r="BP89" i="4"/>
  <c r="BP90" i="4"/>
  <c r="BP50" i="4"/>
  <c r="BP17" i="4"/>
  <c r="BP15" i="4"/>
  <c r="BP14" i="4"/>
  <c r="BP13" i="4"/>
  <c r="BP12" i="4"/>
  <c r="BP11" i="4"/>
  <c r="BO17" i="4" l="1"/>
  <c r="BO18" i="4"/>
  <c r="BO22" i="4"/>
  <c r="BO46" i="4"/>
  <c r="BO95" i="4"/>
  <c r="BO74" i="4"/>
  <c r="BO20" i="4"/>
  <c r="BO58" i="4"/>
  <c r="BO77" i="4"/>
  <c r="BO44" i="4"/>
  <c r="BO96" i="4"/>
  <c r="BO19" i="4"/>
  <c r="BO21" i="4"/>
  <c r="BO40" i="4"/>
  <c r="BO45" i="4"/>
  <c r="BO34" i="4" l="1"/>
  <c r="BO60" i="4"/>
  <c r="BO89" i="4"/>
  <c r="BO88" i="4"/>
  <c r="BO32" i="4"/>
  <c r="BO55" i="4"/>
  <c r="BO35" i="4"/>
  <c r="BO72" i="4"/>
  <c r="BO61" i="4"/>
  <c r="BO90" i="4"/>
  <c r="BO99" i="4"/>
  <c r="BO91" i="4"/>
  <c r="BO81" i="4"/>
  <c r="BO92" i="4"/>
  <c r="BO63" i="4"/>
  <c r="BO97" i="4"/>
  <c r="BO39" i="4"/>
  <c r="BO54" i="4"/>
  <c r="BO93" i="4" l="1"/>
  <c r="BO16" i="4"/>
  <c r="BO87" i="4"/>
  <c r="BO38" i="4"/>
  <c r="BO103" i="4"/>
  <c r="BO37" i="4"/>
  <c r="BO24" i="4"/>
  <c r="BO28" i="4"/>
  <c r="BO65" i="4"/>
  <c r="BO100" i="4"/>
  <c r="BO69" i="4"/>
  <c r="BO76" i="4"/>
  <c r="BO41" i="4"/>
  <c r="BO30" i="4"/>
  <c r="BO12" i="4"/>
  <c r="BO79" i="4"/>
  <c r="BO86" i="4"/>
  <c r="BO51" i="4"/>
  <c r="BO15" i="4"/>
  <c r="BO25" i="4"/>
  <c r="BO29" i="4"/>
  <c r="BO78" i="4"/>
  <c r="BO50" i="4"/>
  <c r="BO104" i="4"/>
  <c r="BO101" i="4"/>
  <c r="BO70" i="4"/>
  <c r="BO68" i="4"/>
  <c r="BO31" i="4"/>
  <c r="BO13" i="4"/>
  <c r="BO66" i="4"/>
  <c r="BO11" i="4"/>
  <c r="BO48" i="4"/>
  <c r="BO56" i="4"/>
  <c r="BO52" i="4"/>
  <c r="BO85" i="4"/>
  <c r="BO33" i="4"/>
  <c r="BO102" i="4"/>
  <c r="BO26" i="4"/>
  <c r="BO98" i="4"/>
  <c r="BO71" i="4"/>
  <c r="BO42" i="4"/>
  <c r="BO14" i="4"/>
  <c r="BO82" i="4"/>
  <c r="BO94" i="4"/>
  <c r="BO49" i="4"/>
  <c r="BO47" i="4"/>
  <c r="BO53" i="4"/>
  <c r="BO62" i="4"/>
  <c r="BO36" i="4"/>
  <c r="BO23" i="4"/>
  <c r="BO27" i="4"/>
  <c r="BO73" i="4"/>
  <c r="BO59" i="4"/>
  <c r="BO80" i="4"/>
  <c r="BO75" i="4"/>
  <c r="BO43" i="4"/>
  <c r="BO67" i="4"/>
  <c r="BO57" i="4"/>
  <c r="BO84" i="4"/>
  <c r="BO83" i="4"/>
  <c r="BO64" i="4"/>
</calcChain>
</file>

<file path=xl/sharedStrings.xml><?xml version="1.0" encoding="utf-8"?>
<sst xmlns="http://schemas.openxmlformats.org/spreadsheetml/2006/main" count="20710" uniqueCount="1944">
  <si>
    <t>Dues</t>
  </si>
  <si>
    <t>Bar</t>
  </si>
  <si>
    <t>Lobby</t>
  </si>
  <si>
    <t>Personal</t>
  </si>
  <si>
    <t>Spousal expenses</t>
  </si>
  <si>
    <t>Spousal travel</t>
  </si>
  <si>
    <t>Spousal meals, lodging, other expenses</t>
  </si>
  <si>
    <t>Questionable establishments (OK - if proof of lunch time exists)</t>
  </si>
  <si>
    <t>Non-charitable golf sponsorships, golf gifts, golf balls, golf towels</t>
  </si>
  <si>
    <t>Hotel movies</t>
  </si>
  <si>
    <t>First class airfare</t>
  </si>
  <si>
    <t>Premium travel - limos, etc.</t>
  </si>
  <si>
    <t>Business gifts, gifts to employees, flowers, balloons</t>
  </si>
  <si>
    <t>Thank you cards, gifts, gift cards, gift certificates, cowboy hats, appreciation trips, etc.</t>
  </si>
  <si>
    <t>Children’s events, gifts, etc</t>
  </si>
  <si>
    <t>Employee welfare (spa days, mani/pedi, etc)</t>
  </si>
  <si>
    <t xml:space="preserve">Complete - With Adjustment </t>
  </si>
  <si>
    <t>Flagged - for follow-up</t>
  </si>
  <si>
    <t>Will not be reviewed - Employee Advance</t>
  </si>
  <si>
    <t>Will not be reviewed - In-Out</t>
  </si>
  <si>
    <t>Will not be reviewed - single negative amount</t>
  </si>
  <si>
    <t>Complete - No Adjustment</t>
  </si>
  <si>
    <t>Adjustment Categories and Amounts</t>
  </si>
  <si>
    <t>Alcohol</t>
  </si>
  <si>
    <t>Atmos Spirit and Related</t>
  </si>
  <si>
    <t>Lobbying or political expenses, fundraisers, PAC expenses or meetings</t>
  </si>
  <si>
    <r>
      <t xml:space="preserve">Celebrations, appreciation events, receptions, banquets, barbeques, refreshment, </t>
    </r>
    <r>
      <rPr>
        <sz val="9"/>
        <color indexed="62"/>
        <rFont val="Arial"/>
        <family val="2"/>
      </rPr>
      <t>Retirement events, parties, decorations, meals, refreshments, drinks or gifts.</t>
    </r>
  </si>
  <si>
    <t>Travel/lodging to party events</t>
  </si>
  <si>
    <t>Expenses associated with attending funerals (travel, food, flowers)</t>
  </si>
  <si>
    <t>Family photos</t>
  </si>
  <si>
    <t>Personal health (e.g. - medical visits, exams), home phone or internet, gas grill, work locker reimbursements</t>
  </si>
  <si>
    <t>Decor, artwork, art, appliances</t>
  </si>
  <si>
    <t>Adopt-a-family expenses</t>
  </si>
  <si>
    <t>College board meeting</t>
  </si>
  <si>
    <t>Furniture (chairs, tables, refrigerators, etc.)</t>
  </si>
  <si>
    <t>Expenses (not mileage) related to missing images / receipts greater than policy $25</t>
  </si>
  <si>
    <t>Expenses related to items not identified correctly (e.g. business lunches w/ no attendees or business purpose)</t>
  </si>
  <si>
    <t>Total Adjustment</t>
  </si>
  <si>
    <t>Distribution Amount Net of Adjustments</t>
  </si>
  <si>
    <t>Status</t>
  </si>
  <si>
    <t>Meals</t>
  </si>
  <si>
    <t>Excessive Tip - Tip greater than 20%, adjust the tip to 20%</t>
  </si>
  <si>
    <t>Meal expense greater than $50 per person per meal (excluding taxes)</t>
  </si>
  <si>
    <t>Meal expense greater than $25 per person per meal (excluding taxes)</t>
  </si>
  <si>
    <t>or</t>
  </si>
  <si>
    <t>Transportation</t>
  </si>
  <si>
    <t>Hotel expense greater than $250 per person per night (room rate exclusive of taxes)</t>
  </si>
  <si>
    <t>Hotel expense greater than $150 per person per night (room rate exclusive of taxes)</t>
  </si>
  <si>
    <t>Lodging</t>
  </si>
  <si>
    <t>Spousal</t>
  </si>
  <si>
    <t>Entertainment</t>
  </si>
  <si>
    <t>Gifts</t>
  </si>
  <si>
    <t>Party</t>
  </si>
  <si>
    <t>Missing "tif" file</t>
  </si>
  <si>
    <t>Missing a detailed receipt; applies to all expenditures (except for example, tips and parking meter)</t>
  </si>
  <si>
    <t>Adjustment Commentary</t>
  </si>
  <si>
    <t>Review Details</t>
  </si>
  <si>
    <t>Adjustment Status</t>
  </si>
  <si>
    <t>Line No.</t>
  </si>
  <si>
    <t>Source</t>
  </si>
  <si>
    <t>Images</t>
  </si>
  <si>
    <t>Original Data - Ledger</t>
  </si>
  <si>
    <t>Select Column AH or AJ; do not include both columns in total adjustment formula in Column BN</t>
  </si>
  <si>
    <t>Select Column AN or AP; do not include both columns in total adjustment formula in Column BN</t>
  </si>
  <si>
    <t>NOTE:  The formula in Column BN is currently set to include Columns AH (meals at $25) and AN (lodging at $150);</t>
  </si>
  <si>
    <t>Company</t>
  </si>
  <si>
    <t>Cost Center</t>
  </si>
  <si>
    <t>Request ID</t>
  </si>
  <si>
    <t>Vendor Name</t>
  </si>
  <si>
    <t>Vendor Number</t>
  </si>
  <si>
    <t>Invoice Number</t>
  </si>
  <si>
    <t>Batch Name</t>
  </si>
  <si>
    <t>Invoice Date</t>
  </si>
  <si>
    <t>GL Date</t>
  </si>
  <si>
    <t>Invoice Amount</t>
  </si>
  <si>
    <t>Dist Amt Matching</t>
  </si>
  <si>
    <t>Project Number</t>
  </si>
  <si>
    <t>FERC Account</t>
  </si>
  <si>
    <t xml:space="preserve">Sub Acct </t>
  </si>
  <si>
    <t>Service Area</t>
  </si>
  <si>
    <t>Task Number</t>
  </si>
  <si>
    <t>Org Name</t>
  </si>
  <si>
    <t>Expenditure Type</t>
  </si>
  <si>
    <t>Christmas, Thanksgiving, birthday, anniversary, picnics</t>
  </si>
  <si>
    <t>Mileage greater than $25 without any mileage detail available (e.g.-monthly mileage and no detail)</t>
  </si>
  <si>
    <t>Alcohol, liquor, wine</t>
  </si>
  <si>
    <t>Board of Directors and Board of Director committee related expense</t>
  </si>
  <si>
    <t>Board of Directors</t>
  </si>
  <si>
    <t>Country club dues, Admirals Club, Private clubs, Sam's Club Memberships</t>
  </si>
  <si>
    <t>Athletic events, suites, golf, bowling, theater, ballet, orchestra, horse racing, Bowl Games, movie passes, museums, Six Flags</t>
  </si>
  <si>
    <r>
      <t xml:space="preserve">adjust the formula based on desired level of meals and lodging (i.e. AH @ $25 </t>
    </r>
    <r>
      <rPr>
        <b/>
        <i/>
        <sz val="8"/>
        <color indexed="10"/>
        <rFont val="Arial"/>
        <family val="2"/>
      </rPr>
      <t>or</t>
    </r>
    <r>
      <rPr>
        <b/>
        <i/>
        <sz val="10"/>
        <rFont val="Arial"/>
        <family val="2"/>
      </rPr>
      <t xml:space="preserve"> AJ at $50; AN @ $150 </t>
    </r>
    <r>
      <rPr>
        <b/>
        <i/>
        <sz val="10"/>
        <color indexed="10"/>
        <rFont val="Arial"/>
        <family val="2"/>
      </rPr>
      <t>or</t>
    </r>
    <r>
      <rPr>
        <b/>
        <i/>
        <sz val="10"/>
        <rFont val="Arial"/>
        <family val="2"/>
      </rPr>
      <t xml:space="preserve"> AP @ $250).</t>
    </r>
  </si>
  <si>
    <t>Team incentives, gifts or awards expense, giveaways, retirement gifts, etc</t>
  </si>
  <si>
    <t xml:space="preserve"> </t>
  </si>
  <si>
    <t xml:space="preserve">           Other</t>
  </si>
  <si>
    <t>INV-010-002</t>
  </si>
  <si>
    <t>TDG20170105-Exp</t>
  </si>
  <si>
    <t>SelfService</t>
  </si>
  <si>
    <t>010</t>
  </si>
  <si>
    <t>002000</t>
  </si>
  <si>
    <t>TDG20170120-Exp</t>
  </si>
  <si>
    <t>1120</t>
  </si>
  <si>
    <t>05413</t>
  </si>
  <si>
    <t>1134</t>
  </si>
  <si>
    <t>05411</t>
  </si>
  <si>
    <t>Alderson, Daniel P (Dan)</t>
  </si>
  <si>
    <t>201726</t>
  </si>
  <si>
    <t>bas20160106_1_exp report</t>
  </si>
  <si>
    <t>1508</t>
  </si>
  <si>
    <t>05414</t>
  </si>
  <si>
    <t>sew20170116 iexp</t>
  </si>
  <si>
    <t>Allen, Lisa D</t>
  </si>
  <si>
    <t>275869</t>
  </si>
  <si>
    <t>TDG20170118-Exp</t>
  </si>
  <si>
    <t>1227</t>
  </si>
  <si>
    <t>05415</t>
  </si>
  <si>
    <t>Aston, Verlon R Jr (Junior)</t>
  </si>
  <si>
    <t>205860</t>
  </si>
  <si>
    <t>IEXP-1541158</t>
  </si>
  <si>
    <t>07660584.tif 07660585.tif 07660586.tif 07660587.tif 07660588.tif 07660589.tif 07660590.tif 07660591.tif 07660592.tif 07660593.tif 07660594.tif</t>
  </si>
  <si>
    <t>1503</t>
  </si>
  <si>
    <t>4265</t>
  </si>
  <si>
    <t>30743</t>
  </si>
  <si>
    <t>IEXP-1541158 Other</t>
  </si>
  <si>
    <t>4264</t>
  </si>
  <si>
    <t>05412</t>
  </si>
  <si>
    <t>IEXP-1632135</t>
  </si>
  <si>
    <t>TDG20170117-Exp</t>
  </si>
  <si>
    <t>07683223.tif 07683224.tif 07683225.tif 07683226.tif 07683227.tif 07683228.tif 07683229.tif 07683230.tif 07683231.tif</t>
  </si>
  <si>
    <t>IEXP-1632135 Other</t>
  </si>
  <si>
    <t>IEXP-1558146</t>
  </si>
  <si>
    <t>TDG20170109-Exp</t>
  </si>
  <si>
    <t>07669448.tif 07669449.tif 07669450.tif 07669451.tif 07669452.tif 07669453.tif 07669454.tif 07669455.tif 07669456.tif 07669457.tif</t>
  </si>
  <si>
    <t>IEXP-1558146 Other</t>
  </si>
  <si>
    <t>1414</t>
  </si>
  <si>
    <t>Barrilleaux, Danna H</t>
  </si>
  <si>
    <t>TDG20170123-Exp</t>
  </si>
  <si>
    <t>1833</t>
  </si>
  <si>
    <t>1167</t>
  </si>
  <si>
    <t>05420</t>
  </si>
  <si>
    <t>Biel, Stephen H (Steve)</t>
  </si>
  <si>
    <t>256085</t>
  </si>
  <si>
    <t>IEXP-1733133</t>
  </si>
  <si>
    <t>TDG20170130-Exp</t>
  </si>
  <si>
    <t>010.29044</t>
  </si>
  <si>
    <t>07706696.tif 07706697.tif 07706698.tif</t>
  </si>
  <si>
    <t>0000</t>
  </si>
  <si>
    <t>1070</t>
  </si>
  <si>
    <t>05419</t>
  </si>
  <si>
    <t>IEXP-1733133 Other Employee Expenses</t>
  </si>
  <si>
    <t>Other Employee Expenses</t>
  </si>
  <si>
    <t>TDG20170125-Exp</t>
  </si>
  <si>
    <t>TDG20170131-Exp</t>
  </si>
  <si>
    <t>1137</t>
  </si>
  <si>
    <t>IEXP-1602139</t>
  </si>
  <si>
    <t>07678901.tif 07678902.tif 07678903.tif 07678904.tif 07678905.tif 07678906.tif 07678907.tif</t>
  </si>
  <si>
    <t>IEXP-1602139 Other Employee Expenses</t>
  </si>
  <si>
    <t>Blodgett, Bronson A</t>
  </si>
  <si>
    <t>213906</t>
  </si>
  <si>
    <t>IEXP-1647134</t>
  </si>
  <si>
    <t>TDG20170119-Exp</t>
  </si>
  <si>
    <t>07684915.tif 07684916.tif 07684917.tif 07684918.tif 07684919.tif 07684920.tif 07684921.tif 07684922.tif 07684923.tif 07684924.tif 07684925.tif</t>
  </si>
  <si>
    <t>IEXP-1647134 Other</t>
  </si>
  <si>
    <t>Boles, Michele A (Shele)</t>
  </si>
  <si>
    <t>242486</t>
  </si>
  <si>
    <t>Bonner, Karen D</t>
  </si>
  <si>
    <t>249625</t>
  </si>
  <si>
    <t>IEXP-1725134</t>
  </si>
  <si>
    <t>TDG20170126-Exp</t>
  </si>
  <si>
    <t>07705888.tif 07705889.tif 07705890.tif 07705891.tif</t>
  </si>
  <si>
    <t>1822</t>
  </si>
  <si>
    <t>IEXP-1725134 Other</t>
  </si>
  <si>
    <t>1407</t>
  </si>
  <si>
    <t>Bradshaw, Joel R</t>
  </si>
  <si>
    <t>1130</t>
  </si>
  <si>
    <t>05010</t>
  </si>
  <si>
    <t>07499</t>
  </si>
  <si>
    <t>Callahan, Lorinda</t>
  </si>
  <si>
    <t>265753</t>
  </si>
  <si>
    <t>TDG20170124-Exp</t>
  </si>
  <si>
    <t>1408</t>
  </si>
  <si>
    <t>1502</t>
  </si>
  <si>
    <t>Carpenter, James (Kyle)</t>
  </si>
  <si>
    <t>253668</t>
  </si>
  <si>
    <t>IEXP-1776133</t>
  </si>
  <si>
    <t>07711169.tif 07711170.tif 07711171.tif 07711172.tif 07711173.tif 07711174.tif 07711175.tif</t>
  </si>
  <si>
    <t>1835</t>
  </si>
  <si>
    <t>IEXP-1776133 Other</t>
  </si>
  <si>
    <t>1161</t>
  </si>
  <si>
    <t>Christian, Joe T</t>
  </si>
  <si>
    <t>202021</t>
  </si>
  <si>
    <t>1154</t>
  </si>
  <si>
    <t>Travel Expense</t>
  </si>
  <si>
    <t>Croissant, Cara A</t>
  </si>
  <si>
    <t>248019</t>
  </si>
  <si>
    <t>1121</t>
  </si>
  <si>
    <t>Crowder, David B</t>
  </si>
  <si>
    <t>249761</t>
  </si>
  <si>
    <t>Daigle, Dennis G</t>
  </si>
  <si>
    <t>222724</t>
  </si>
  <si>
    <t>IEXP-1551141</t>
  </si>
  <si>
    <t>07665283.tif 07665284.tif 07665285.tif 07665286.tif 07665287.tif 07665288.tif 07665289.tif 07665290.tif 07665291.tif</t>
  </si>
  <si>
    <t>IEXP-1551141 Other</t>
  </si>
  <si>
    <t>Deweese, Amy L</t>
  </si>
  <si>
    <t>274667</t>
  </si>
  <si>
    <t>IEXP-1627133</t>
  </si>
  <si>
    <t>07683005.tif 07683006.tif 07683007.tif 07683008.tif</t>
  </si>
  <si>
    <t>1507</t>
  </si>
  <si>
    <t>05424</t>
  </si>
  <si>
    <t>IEXP-1627133 Other</t>
  </si>
  <si>
    <t>IEXP-1552149</t>
  </si>
  <si>
    <t>07666349.tif 07666350.tif 07666351.tif 07666352.tif 07666353.tif 07666354.tif 07666355.tif</t>
  </si>
  <si>
    <t>IEXP-1552149 Other</t>
  </si>
  <si>
    <t>30737</t>
  </si>
  <si>
    <t>Dutschmann, John M (John)</t>
  </si>
  <si>
    <t>1501</t>
  </si>
  <si>
    <t>Flowers, Karen J</t>
  </si>
  <si>
    <t>252916</t>
  </si>
  <si>
    <t>1133</t>
  </si>
  <si>
    <t>Fossett, Robert E</t>
  </si>
  <si>
    <t>248021</t>
  </si>
  <si>
    <t>1118</t>
  </si>
  <si>
    <t>Galvan, Joshua Tomas (Josh)</t>
  </si>
  <si>
    <t>271152</t>
  </si>
  <si>
    <t>Garcia, Carlos H</t>
  </si>
  <si>
    <t>278167</t>
  </si>
  <si>
    <t>Gooding, Scott E</t>
  </si>
  <si>
    <t>210434</t>
  </si>
  <si>
    <t>IEXP-1526237</t>
  </si>
  <si>
    <t>07663293.tif 07663294.tif 07663295.tif 07663296.tif 07663297.tif 07663298.tif 07663299.tif 07663300.tif</t>
  </si>
  <si>
    <t>1119</t>
  </si>
  <si>
    <t>IEXP-1526237 Other</t>
  </si>
  <si>
    <t>Green, Corey D</t>
  </si>
  <si>
    <t>263420</t>
  </si>
  <si>
    <t>IEXP-1716133</t>
  </si>
  <si>
    <t>07705606.tif 07705607.tif 07705608.tif 07705609.tif 07705610.tif 07705611.tif</t>
  </si>
  <si>
    <t>IEXP-1716133 Other</t>
  </si>
  <si>
    <t>Harris, Sean M</t>
  </si>
  <si>
    <t>281497</t>
  </si>
  <si>
    <t>Heil, Maryann</t>
  </si>
  <si>
    <t>279356</t>
  </si>
  <si>
    <t>Henry, John R</t>
  </si>
  <si>
    <t>268787</t>
  </si>
  <si>
    <t>1209</t>
  </si>
  <si>
    <t>1150</t>
  </si>
  <si>
    <t>Hershberger, Melissa B</t>
  </si>
  <si>
    <t>256475</t>
  </si>
  <si>
    <t>IEXP-1682179</t>
  </si>
  <si>
    <t>010.29057</t>
  </si>
  <si>
    <t>07694897.tif 07694898.tif 07694899.tif 07694900.tif 07694901.tif 07694902.tif 07694903.tif 07694904.tif 07694905.tif 07694906.tif 07694907.tif 07694908.tif 07694909.tif 07694910.tif</t>
  </si>
  <si>
    <t>IEXP-1682179 Travel Expense</t>
  </si>
  <si>
    <t>IEXP-1682179 Personal Vehicle Miles</t>
  </si>
  <si>
    <t>Personal Vehicle Miles</t>
  </si>
  <si>
    <t>IEXP-1682179 Lodgings</t>
  </si>
  <si>
    <t>Lodgings</t>
  </si>
  <si>
    <t>IEXP-1682179 Meals &amp;Entertainment</t>
  </si>
  <si>
    <t>Meals &amp;Entertainment</t>
  </si>
  <si>
    <t>IEXP-1682179 Other Employee Expenses</t>
  </si>
  <si>
    <t>Hofmann, Harold N (Nick)</t>
  </si>
  <si>
    <t>251692</t>
  </si>
  <si>
    <t>IEXP-1769134</t>
  </si>
  <si>
    <t>07710703.tif 07710704.tif 07710705.tif 07710706.tif 07710707.tif 07710708.tif 07710709.tif 07710710.tif 07710711.tif 07710712.tif 07710713.tif 07710714.tif 07710715.tif 07710716.tif 07710717.tif 07710718.tif 07710719.tif 07710720.tif</t>
  </si>
  <si>
    <t>IEXP-1769134 Other</t>
  </si>
  <si>
    <t>Huddleston, Karis M</t>
  </si>
  <si>
    <t>247305</t>
  </si>
  <si>
    <t>IEXP-1682193</t>
  </si>
  <si>
    <t>010.29603</t>
  </si>
  <si>
    <t>07706871.tif 07706872.tif 07706873.tif 07706874.tif 07706875.tif 07706876.tif 07706877.tif 07706878.tif 07706879.tif 07706880.tif 07706881.tif 07706882.tif</t>
  </si>
  <si>
    <t>IEXP-1682193 Meals &amp;Entertainment</t>
  </si>
  <si>
    <t>Jackson, Brian L</t>
  </si>
  <si>
    <t>248347</t>
  </si>
  <si>
    <t>IEXP-1553145</t>
  </si>
  <si>
    <t>07667505.tif 07667506.tif 07667507.tif 07667508.tif 07667509.tif</t>
  </si>
  <si>
    <t>1229</t>
  </si>
  <si>
    <t>IEXP-1553145 Other</t>
  </si>
  <si>
    <t>1144</t>
  </si>
  <si>
    <t>Jobe, Robert B (Brad)</t>
  </si>
  <si>
    <t>248242</t>
  </si>
  <si>
    <t>Johnson, David P</t>
  </si>
  <si>
    <t>273532</t>
  </si>
  <si>
    <t>Johnson, Edward E (Ed)</t>
  </si>
  <si>
    <t>257224</t>
  </si>
  <si>
    <t>Jones, Samantha M</t>
  </si>
  <si>
    <t>279340</t>
  </si>
  <si>
    <t>Justusson, Julane</t>
  </si>
  <si>
    <t>240728</t>
  </si>
  <si>
    <t>1108</t>
  </si>
  <si>
    <t>1823</t>
  </si>
  <si>
    <t>Macgibbon, Ruth M</t>
  </si>
  <si>
    <t>247952</t>
  </si>
  <si>
    <t>IEXP-1793134</t>
  </si>
  <si>
    <t>07712499.tif 07712500.tif 07712501.tif 07712502.tif</t>
  </si>
  <si>
    <t>IEXP-1793134 Other</t>
  </si>
  <si>
    <t>Malter, Kenneth M</t>
  </si>
  <si>
    <t>226968</t>
  </si>
  <si>
    <t>IEXP-1655133</t>
  </si>
  <si>
    <t>07685657.tif 07685658.tif 07685659.tif 07685660.tif 07685661.tif 07685662.tif 07685663.tif 07685664.tif 07685665.tif 07685666.tif 07685667.tif 07685668.tif 07685669.tif 07685670.tif 07685671.tif 07685672.tif 07685673.tif 07685674.tif 07685675.tif 07685676.tif 07685677.tif 07685678.tif 07685679.tif 07685680.tif 07685681.tif 07685682.tif 07685683.tif 07685684.tif 07685685.tif 07685686.tif 07685687.tif 07685688.tif 07685689.tif 07685690.tif 07685691.tif 07685692.tif</t>
  </si>
  <si>
    <t>1821</t>
  </si>
  <si>
    <t>IEXP-1655133 Other</t>
  </si>
  <si>
    <t>Martin, Kelli L</t>
  </si>
  <si>
    <t>243034</t>
  </si>
  <si>
    <t>1159</t>
  </si>
  <si>
    <t>07590</t>
  </si>
  <si>
    <t>1416</t>
  </si>
  <si>
    <t>Mier, Nancy H</t>
  </si>
  <si>
    <t>219397</t>
  </si>
  <si>
    <t>IEXP-1742134</t>
  </si>
  <si>
    <t>07707903.tif 07707904.tif 07707905.tif 07707906.tif 07707907.tif 07707908.tif 07707909.tif 07707910.tif 07707911.tif 07707912.tif</t>
  </si>
  <si>
    <t>IEXP-1742134 Travel Expense</t>
  </si>
  <si>
    <t>IEXP-1742134 Meals &amp;Entertainment</t>
  </si>
  <si>
    <t>IEXP-1742134 Other Employee Expenses</t>
  </si>
  <si>
    <t>IEXP-1742134 Lodgings</t>
  </si>
  <si>
    <t>Mitschke, Richard A</t>
  </si>
  <si>
    <t>258180</t>
  </si>
  <si>
    <t>Moon, Barton G</t>
  </si>
  <si>
    <t>279716</t>
  </si>
  <si>
    <t>Moore, George A (Akers)</t>
  </si>
  <si>
    <t>249135</t>
  </si>
  <si>
    <t>Murdock, Phillip J</t>
  </si>
  <si>
    <t>238764</t>
  </si>
  <si>
    <t>IEXP-1594134</t>
  </si>
  <si>
    <t>07700934.tif 07700935.tif 07700936.tif 07700937.tif 07700938.tif 07700939.tif 07700940.tif 07700941.tif 07700942.tif 07700943.tif 07700944.tif 07700945.tif 07700946.tif 07700947.tif 07700948.tif 07700949.tif 07700950.tif 07700951.tif 07700952.tif 07700953.tif 07700954.tif 07700955.tif 07700956.tif 07700957.tif 07700958.tif 07700959.tif 07700960.tif 07700961.tif 07700962.tif 07700963.tif 07700964.tif 07700965.tif 07700966.tif 07700967.tif 07700968.tif 07700969.tif 07700970.tif 07700971.tif 07700972.tif 07700973.tif 07700974.tif 07700975.tif 07703731.tif 07703732.tif 07703733.tif</t>
  </si>
  <si>
    <t>IEXP-1594134 Other</t>
  </si>
  <si>
    <t>Myers, Barbara W</t>
  </si>
  <si>
    <t>1123</t>
  </si>
  <si>
    <t>Roberts, David A</t>
  </si>
  <si>
    <t>233572</t>
  </si>
  <si>
    <t>IEXP-1745135</t>
  </si>
  <si>
    <t>07708045.tif 07708046.tif 07708047.tif 07708048.tif 07708049.tif 07708050.tif 07708051.tif 07708052.tif 07708053.tif 07708054.tif</t>
  </si>
  <si>
    <t>IEXP-1745135 Travel Expense</t>
  </si>
  <si>
    <t>IEXP-1745135 Lodgings</t>
  </si>
  <si>
    <t>IEXP-1745135 Meals &amp;Entertainment</t>
  </si>
  <si>
    <t>Roy, Jovita L</t>
  </si>
  <si>
    <t>262703</t>
  </si>
  <si>
    <t>IEXP-1529182</t>
  </si>
  <si>
    <t>07663668.tif 07663669.tif 07663670.tif</t>
  </si>
  <si>
    <t>IEXP-1529182 Other</t>
  </si>
  <si>
    <t>IEXP-1529182 Meals &amp;Entertainment</t>
  </si>
  <si>
    <t>Saenz, Arturo A (Aaron)</t>
  </si>
  <si>
    <t>260350</t>
  </si>
  <si>
    <t>IEXP-1688140</t>
  </si>
  <si>
    <t>07701592.tif 07701593.tif 07701594.tif 07701595.tif 07701596.tif 07701597.tif 07701598.tif 07701599.tif 07701600.tif 07701601.tif 07701602.tif 07701603.tif 07701604.tif 07701605.tif 07701606.tif 07701607.tif</t>
  </si>
  <si>
    <t>IEXP-1688140 Other</t>
  </si>
  <si>
    <t>Shaffer, William M (Mark)</t>
  </si>
  <si>
    <t>236997</t>
  </si>
  <si>
    <t>IEXP-1605183</t>
  </si>
  <si>
    <t>07680904.tif 07680905.tif 07680906.tif 07680907.tif 07680908.tif 07680909.tif 07680910.tif 07680911.tif 07680912.tif 07680913.tif 07680914.tif 07680915.tif 07680916.tif 07680917.tif</t>
  </si>
  <si>
    <t>IEXP-1605183 Other</t>
  </si>
  <si>
    <t>IEXP-1562150</t>
  </si>
  <si>
    <t>07670797.tif 07670798.tif 07670799.tif 07670800.tif 07670801.tif 07670802.tif 07670803.tif 07670804.tif 07670805.tif 07670806.tif 07670807.tif 07670808.tif 07670809.tif 07670810.tif 07670811.tif 07670812.tif</t>
  </si>
  <si>
    <t>IEXP-1562150 Other</t>
  </si>
  <si>
    <t>Shannon, Debbie P</t>
  </si>
  <si>
    <t>258250</t>
  </si>
  <si>
    <t>253970</t>
  </si>
  <si>
    <t>Skillestad, Claire L</t>
  </si>
  <si>
    <t>279819</t>
  </si>
  <si>
    <t>Smith, Gary L</t>
  </si>
  <si>
    <t>213840</t>
  </si>
  <si>
    <t>IEXP-1690156</t>
  </si>
  <si>
    <t>07703169.tif 07703170.tif 07703171.tif 07703172.tif 07703173.tif 07703174.tif 07703175.tif 07703176.tif 07703177.tif 07703178.tif 07703179.tif 07703180.tif 07703181.tif 07703182.tif</t>
  </si>
  <si>
    <t>IEXP-1690156 Other</t>
  </si>
  <si>
    <t>Smith, Tami L</t>
  </si>
  <si>
    <t>279193</t>
  </si>
  <si>
    <t>IEXP-1561136</t>
  </si>
  <si>
    <t>07678063.tif 07678064.tif 07678065.tif 07678066.tif 07678067.tif 07678068.tif 07678069.tif 07678070.tif 07678071.tif 07678072.tif 07678073.tif 07678074.tif 07678075.tif 07678076.tif 07678077.tif 07678078.tif 07678079.tif 07678080.tif 07678081.tif 07678082.tif 07678083.tif 07678084.tif 07678085.tif 07678834.tif 07678835.tif 07678836.tif 07678837.tif 07678838.tif 07678839.tif 07678840.tif 07678841.tif 07678842.tif 07678843.tif 07678844.tif 07678845.tif 07678846.tif 07678847.tif 07678848.tif 07678849.tif 07678850.tif 07678851.tif 07678852.tif 07678853.tif 07678854.tif 07678855.tif 07678856.tif</t>
  </si>
  <si>
    <t>IEXP-1561136 Other</t>
  </si>
  <si>
    <t>1405</t>
  </si>
  <si>
    <t>1401</t>
  </si>
  <si>
    <t>Taylor, Brannon C</t>
  </si>
  <si>
    <t>268863</t>
  </si>
  <si>
    <t>Walther, Douglas C (Doug)</t>
  </si>
  <si>
    <t>204541</t>
  </si>
  <si>
    <t>Williams, Jerod C</t>
  </si>
  <si>
    <t>256084</t>
  </si>
  <si>
    <t>Spouse</t>
  </si>
  <si>
    <t>Meal Over Limit</t>
  </si>
  <si>
    <t>Excessive Tip</t>
  </si>
  <si>
    <t>Room Over Limit</t>
  </si>
  <si>
    <t>Employee Welfare</t>
  </si>
  <si>
    <t>Political</t>
  </si>
  <si>
    <t>No Detailed Receipt</t>
  </si>
  <si>
    <t>Mileage w/No Business Purpose</t>
  </si>
  <si>
    <t>Celebratory Meal</t>
  </si>
  <si>
    <t>Meal w/No Business Purpose</t>
  </si>
  <si>
    <t>Christmas Lunch</t>
  </si>
  <si>
    <t>Lobby Directory Fee</t>
  </si>
  <si>
    <t>Parking w/NDR</t>
  </si>
  <si>
    <t>Meal w/Unclear Business Purpose</t>
  </si>
  <si>
    <t>Employee Appreciation</t>
  </si>
  <si>
    <t>Items w/Unclear Business Purpose</t>
  </si>
  <si>
    <t>Employee Recognition</t>
  </si>
  <si>
    <t>Main Cabin Extra / Preferred Seats were only ones left.</t>
  </si>
  <si>
    <t>Taxi w/NDR</t>
  </si>
  <si>
    <t/>
  </si>
  <si>
    <t xml:space="preserve">Meal Over Limit, Excessive Tip, </t>
  </si>
  <si>
    <t xml:space="preserve">Bar, Excessive Tip, </t>
  </si>
  <si>
    <t>sew20170206 iexp</t>
  </si>
  <si>
    <t>IEXP-1802134</t>
  </si>
  <si>
    <t>TDG20170201-Exp</t>
  </si>
  <si>
    <t>07713223.tif 07713224.tif 07713225.tif 07713226.tif 07713227.tif 07713228.tif 07713229.tif 07713230.tif</t>
  </si>
  <si>
    <t>IEXP-1802134 Other</t>
  </si>
  <si>
    <t xml:space="preserve">Bar, Meal Over Limit, </t>
  </si>
  <si>
    <t>IEXP-2194136</t>
  </si>
  <si>
    <t>TDG20170223-Exp</t>
  </si>
  <si>
    <t>07758429.tif 07758430.tif 07758431.tif 07758432.tif 07758433.tif 07758434.tif 07758435.tif 07758436.tif 07758437.tif 07758438.tif 07758439.tif 07758440.tif 07758441.tif 07758442.tif 07758443.tif 07758444.tif 07758445.tif 07758446.tif 07758447.tif 07758448.tif 07758449.tif 07758450.tif 07758451.tif 07758452.tif 07758453.tif</t>
  </si>
  <si>
    <t>IEXP-2194136 Other</t>
  </si>
  <si>
    <t>TDG20170224-Exp</t>
  </si>
  <si>
    <t>IEXP-2207134</t>
  </si>
  <si>
    <t>07762486.tif 07762487.tif 07762488.tif 07762489.tif 07762490.tif 07762491.tif 07762492.tif 07762493.tif 07762494.tif 07762495.tif 07762496.tif 07762497.tif 07762498.tif</t>
  </si>
  <si>
    <t>IEXP-2207134 Other</t>
  </si>
  <si>
    <t>IEXP-1862136</t>
  </si>
  <si>
    <t>TDG20170207-Exp</t>
  </si>
  <si>
    <t>07727419.tif 07727420.tif 07727421.tif 07727422.tif 07727423.tif 07727424.tif 07727425.tif 07727426.tif 07727427.tif 07727428.tif 07727429.tif 07727430.tif 07727431.tif 07727432.tif 07727433.tif 07727434.tif 07727435.tif 07727436.tif</t>
  </si>
  <si>
    <t>IEXP-1862136 Other</t>
  </si>
  <si>
    <t>The Austin Club $ minimum</t>
  </si>
  <si>
    <t>Unclear Charge at Country Club</t>
  </si>
  <si>
    <t>IEXP-1939139</t>
  </si>
  <si>
    <t>07729649.tif 07729650.tif 07729651.tif 07729652.tif 07729653.tif 07729654.tif 07729655.tif 07729656.tif 07729657.tif 07729658.tif 07729659.tif 07729660.tif 07729661.tif 07729662.tif</t>
  </si>
  <si>
    <t>IEXP-1939139 Other</t>
  </si>
  <si>
    <t>IEXP-2124134</t>
  </si>
  <si>
    <t>TDG20170216-Exp</t>
  </si>
  <si>
    <t>07745969.tif 07745970.tif 07745971.tif 07745972.tif 07745973.tif 07745974.tif 07745975.tif 07745976.tif</t>
  </si>
  <si>
    <t>IEXP-2124134 Other</t>
  </si>
  <si>
    <t>IEXP-2267191</t>
  </si>
  <si>
    <t>TDG20170228-Exp</t>
  </si>
  <si>
    <t>07775086.tif 07775087.tif 07775088.tif 07775089.tif 07775090.tif 07775091.tif 07775092.tif</t>
  </si>
  <si>
    <t>IEXP-2267191 Other</t>
  </si>
  <si>
    <t>TDG20170214-Exp</t>
  </si>
  <si>
    <t>bas20170213_1_ex report</t>
  </si>
  <si>
    <t>TDG20170202-Exp</t>
  </si>
  <si>
    <t>1141</t>
  </si>
  <si>
    <t>TDG20170208-Exp</t>
  </si>
  <si>
    <t>Boyd, Derek W</t>
  </si>
  <si>
    <t>262113</t>
  </si>
  <si>
    <t>TDG20170221-Exp</t>
  </si>
  <si>
    <t>Brock, Tommy B (Tom)</t>
  </si>
  <si>
    <t>248492</t>
  </si>
  <si>
    <t>IEXP-2055134</t>
  </si>
  <si>
    <t>TDG20170213-Exp</t>
  </si>
  <si>
    <t>07737269.tif 07737270.tif 07737271.tif 07737272.tif</t>
  </si>
  <si>
    <t>1837</t>
  </si>
  <si>
    <t>IEXP-2055134 Other</t>
  </si>
  <si>
    <t>Brooks, Lita J</t>
  </si>
  <si>
    <t>262599</t>
  </si>
  <si>
    <t>IEXP-1808135</t>
  </si>
  <si>
    <t>07713574.tif 07713575.tif 07713576.tif 07713577.tif 07713578.tif</t>
  </si>
  <si>
    <t>IEXP-1808135 Other</t>
  </si>
  <si>
    <t>TDG20170227-Exp</t>
  </si>
  <si>
    <t>Butler, Johnnie R</t>
  </si>
  <si>
    <t>232168</t>
  </si>
  <si>
    <t>IEXP-1800134</t>
  </si>
  <si>
    <t>TDG20170203-Exp</t>
  </si>
  <si>
    <t>07714115.tif 07714116.tif 07714117.tif 07714118.tif 07714119.tif 07714120.tif 07714121.tif 07714122.tif 07714123.tif 07714124.tif 07714125.tif 07714126.tif 07714127.tif 07714128.tif 07714129.tif 07714130.tif 07714131.tif 07714132.tif 07714133.tif 07714134.tif 07714135.tif 07714136.tif 07714137.tif 07714138.tif 07714139.tif 07714140.tif</t>
  </si>
  <si>
    <t>1825</t>
  </si>
  <si>
    <t>IEXP-1800134 Other</t>
  </si>
  <si>
    <t>Connelly, Melanie P</t>
  </si>
  <si>
    <t>261907</t>
  </si>
  <si>
    <t>IEXP-2175136</t>
  </si>
  <si>
    <t>TDG20170217-Exp</t>
  </si>
  <si>
    <t>07750076.tif 07750077.tif 07750078.tif 07750079.tif</t>
  </si>
  <si>
    <t>IEXP-2175136 Other</t>
  </si>
  <si>
    <t>Item w/No Business Purpose</t>
  </si>
  <si>
    <t>Ditmore, Yvonne R (Rochel)</t>
  </si>
  <si>
    <t>265337</t>
  </si>
  <si>
    <t>Erickson, Don A</t>
  </si>
  <si>
    <t>252560</t>
  </si>
  <si>
    <t>TDG20170215-Exp</t>
  </si>
  <si>
    <t>Fletcher, Ralyn L</t>
  </si>
  <si>
    <t>248079</t>
  </si>
  <si>
    <t>IEXP-2268140</t>
  </si>
  <si>
    <t>07775512.tif 07775513.tif</t>
  </si>
  <si>
    <t>30740</t>
  </si>
  <si>
    <t>IEXP-2268140 Other</t>
  </si>
  <si>
    <t>Gift Cards for Trainina Awards</t>
  </si>
  <si>
    <t>Fry, Susan M</t>
  </si>
  <si>
    <t>248305</t>
  </si>
  <si>
    <t>IEXP-2064133</t>
  </si>
  <si>
    <t>07738415.tif 07738416.tif 07738417.tif</t>
  </si>
  <si>
    <t>1153</t>
  </si>
  <si>
    <t>IEXP-2064133 Other</t>
  </si>
  <si>
    <t>Furry, Penelope L</t>
  </si>
  <si>
    <t>258410</t>
  </si>
  <si>
    <t>IEXP-2010135</t>
  </si>
  <si>
    <t>010.25034</t>
  </si>
  <si>
    <t>07733765.tif 07733766.tif 07733767.tif 07733768.tif 07733769.tif 07733770.tif 07733771.tif 07733772.tif 07733773.tif 07733774.tif</t>
  </si>
  <si>
    <t>IEXP-2010135 Lodgings</t>
  </si>
  <si>
    <t>IEXP-2010135 Travel Expense</t>
  </si>
  <si>
    <t>IEXP-2216133</t>
  </si>
  <si>
    <t>07762618.tif 07762619.tif 07762620.tif 07762621.tif 07762622.tif 07762623.tif 07762624.tif 07762625.tif 07762626.tif 07762627.tif 07762628.tif 07762629.tif 07762630.tif 07762631.tif 07762632.tif 07762633.tif 07762634.tif 07762635.tif</t>
  </si>
  <si>
    <t>IEXP-2216133 Other</t>
  </si>
  <si>
    <t>Gilmore, Cynthia A (Cindy)</t>
  </si>
  <si>
    <t>243299</t>
  </si>
  <si>
    <t>1403</t>
  </si>
  <si>
    <t>IEXP-2271136</t>
  </si>
  <si>
    <t>07777515.tif 07777516.tif 07777517.tif 07777518.tif 07777519.tif 07777520.tif 07777521.tif</t>
  </si>
  <si>
    <t>IEXP-2271136 Other</t>
  </si>
  <si>
    <t>Gregory, Christina M</t>
  </si>
  <si>
    <t>277087</t>
  </si>
  <si>
    <t>IEXP-2267180</t>
  </si>
  <si>
    <t>07774431.tif 07774432.tif 07774433.tif 07774434.tif 07774435.tif 07774436.tif 07774437.tif</t>
  </si>
  <si>
    <t>IEXP-2267180 Other</t>
  </si>
  <si>
    <t>Hall, Christopher B (Chris)</t>
  </si>
  <si>
    <t>Hanes, Margaret E (Elise)</t>
  </si>
  <si>
    <t>222350</t>
  </si>
  <si>
    <t>IEXP-1837133</t>
  </si>
  <si>
    <t>07716977.tif 07716978.tif 07716979.tif 07716980.tif 07716981.tif</t>
  </si>
  <si>
    <t>IEXP-1837133 Other</t>
  </si>
  <si>
    <t>IEXP-1895133</t>
  </si>
  <si>
    <t>07724435.tif 07724436.tif 07724437.tif 07724438.tif 07724439.tif 07724440.tif 07724441.tif 07724442.tif 07724443.tif 07724444.tif 07724445.tif 07724446.tif 07724447.tif 07724448.tif 07724449.tif 07724450.tif 07724451.tif 07724452.tif 07724453.tif 07724454.tif 07724455.tif</t>
  </si>
  <si>
    <t>IEXP-1895133 Other</t>
  </si>
  <si>
    <t>1135</t>
  </si>
  <si>
    <t>IEXP-2180133</t>
  </si>
  <si>
    <t>07751824.tif 07751825.tif 07751826.tif</t>
  </si>
  <si>
    <t>IEXP-2180133 Other</t>
  </si>
  <si>
    <t>Picture frame for award</t>
  </si>
  <si>
    <t>IEXP-1972133</t>
  </si>
  <si>
    <t>010.29029</t>
  </si>
  <si>
    <t>07751094.tif 07751095.tif 07751096.tif 07751097.tif 07751098.tif 07751099.tif 07751100.tif 07751101.tif 07751102.tif 07751103.tif 07751104.tif 07751105.tif 07751106.tif 07751107.tif 07751108.tif 07751109.tif 07751110.tif</t>
  </si>
  <si>
    <t>IEXP-1972133 Meals &amp;Entertainment</t>
  </si>
  <si>
    <t>IEXP-2151133</t>
  </si>
  <si>
    <t>07747381.tif 07747382.tif 07747383.tif 07747384.tif 07747385.tif 07747386.tif 07747387.tif 07747388.tif</t>
  </si>
  <si>
    <t>IEXP-2151133 Other</t>
  </si>
  <si>
    <t>IEXP-2099136</t>
  </si>
  <si>
    <t>07744342.tif 07744343.tif 07744344.tif 07744345.tif 07744346.tif 07744347.tif 07744348.tif 07744349.tif 07744350.tif 07744351.tif 07745405.tif 07745406.tif</t>
  </si>
  <si>
    <t>IEXP-2099136 Other</t>
  </si>
  <si>
    <t>Jefferies, Christopher C (Chris)</t>
  </si>
  <si>
    <t>271702</t>
  </si>
  <si>
    <t>IEXP-1816137</t>
  </si>
  <si>
    <t>07714379.tif 07714380.tif 07714381.tif</t>
  </si>
  <si>
    <t>IEXP-1816137 Other</t>
  </si>
  <si>
    <t>IEXP-2096136</t>
  </si>
  <si>
    <t>07744368.tif 07744369.tif 07744370.tif 07744371.tif 07744372.tif 07744373.tif 07744374.tif 07744375.tif 07744376.tif 07744377.tif 07744378.tif 07744379.tif 07744380.tif 07744381.tif 07744382.tif 07744383.tif 07744384.tif 07744385.tif 07744386.tif 07744387.tif 07744388.tif 07744389.tif</t>
  </si>
  <si>
    <t>IEXP-2096136 Other</t>
  </si>
  <si>
    <t>IEXP-2229135</t>
  </si>
  <si>
    <t>07776094.tif 07776095.tif 07776096.tif 07776097.tif 07776098.tif 07776099.tif 07776100.tif</t>
  </si>
  <si>
    <t>IEXP-2229135 Other</t>
  </si>
  <si>
    <t>IEXP-2095134</t>
  </si>
  <si>
    <t>07745088.tif 07745089.tif 07745090.tif 07745091.tif 07745092.tif 07745093.tif 07745094.tif 07745095.tif 07745096.tif 07745097.tif 07745098.tif 07745099.tif 07745100.tif 07745101.tif 07745102.tif 07745103.tif 07745104.tif 07745105.tif 07745106.tif 07745107.tif 07745108.tif</t>
  </si>
  <si>
    <t>IEXP-2095134 Other</t>
  </si>
  <si>
    <t>IEXP-1832134</t>
  </si>
  <si>
    <t>07716598.tif 07716599.tif 07716600.tif 07716601.tif 07716602.tif 07716603.tif 07716604.tif 07716605.tif</t>
  </si>
  <si>
    <t>IEXP-1832134 Other</t>
  </si>
  <si>
    <t>Kallas, Raymond C</t>
  </si>
  <si>
    <t>Kalteyer, Allison F</t>
  </si>
  <si>
    <t>259166</t>
  </si>
  <si>
    <t>Kidd, Crystal L</t>
  </si>
  <si>
    <t>259775</t>
  </si>
  <si>
    <t>IEXP-1934134</t>
  </si>
  <si>
    <t>07727131.tif 07727132.tif 07727133.tif 07727134.tif 07727135.tif</t>
  </si>
  <si>
    <t>IEXP-1934134 Lodgings</t>
  </si>
  <si>
    <t>IEXP-1934134 Meals &amp;Entertainment</t>
  </si>
  <si>
    <t>Leon, Mikala L</t>
  </si>
  <si>
    <t>IEXP-2229134</t>
  </si>
  <si>
    <t>07765405.tif 07765406.tif 07765407.tif 07765408.tif 07765409.tif 07765410.tif 07765411.tif 07765412.tif 07765413.tif 07765414.tif 07765415.tif 07765416.tif 07765417.tif 07765418.tif 07765419.tif 07765420.tif 07765421.tif 07765422.tif 07765423.tif 07765424.tif 07765425.tif 07765426.tif 07765427.tif 07765428.tif 07765429.tif 07765430.tif 07765431.tif 07765432.tif 07765433.tif 07765434.tif 07765435.tif 07765436.tif 07765437.tif 07765438.tif 07765439.tif 07765440.tif 07765441.tif 07765442.tif 07765443.tif 07765444.tif 07765445.tif 07765446.tif 07765447.tif 07765448.tif 07765449.tif 07765450.tif 07765451.tif 07765452.tif 07765453.tif 07765454.tif 07765455.tif 07765456.tif 07765457.tif 07765458.tif 07765459.tif 07765460.tif 07765461.tif 07765462.tif 07765463.tif 07765464.tif</t>
  </si>
  <si>
    <t>IEXP-2229134 Other</t>
  </si>
  <si>
    <t>Matthews, Stephen (Steve)</t>
  </si>
  <si>
    <t>247886</t>
  </si>
  <si>
    <t>IEXP-1725135</t>
  </si>
  <si>
    <t>07712691.tif 07712692.tif 07712693.tif 07712694.tif 07712695.tif 07712696.tif 07712697.tif 07712698.tif 07712699.tif 07712700.tif 07712701.tif 07712702.tif 07712703.tif 07712704.tif 07712705.tif</t>
  </si>
  <si>
    <t>IEXP-1725135 Other</t>
  </si>
  <si>
    <t>IEXP-2267171</t>
  </si>
  <si>
    <t>07774246.tif 07774247.tif 07774248.tif 07774249.tif 07774250.tif 07774251.tif 07774252.tif 07774253.tif 07774254.tif 07774255.tif 07774256.tif 07774257.tif 07774258.tif 07774259.tif 07774260.tif 07774261.tif 07774262.tif 07774263.tif 07774264.tif 07774265.tif 07777352.tif 07777353.tif</t>
  </si>
  <si>
    <t>IEXP-2267171 Other</t>
  </si>
  <si>
    <t>Matthews, William D</t>
  </si>
  <si>
    <t>251139</t>
  </si>
  <si>
    <t>Meredith, Jeffrey L</t>
  </si>
  <si>
    <t>248152</t>
  </si>
  <si>
    <t>IEXP-2099138</t>
  </si>
  <si>
    <t>07743215.tif 07743216.tif 07743217.tif 07743218.tif 07743219.tif</t>
  </si>
  <si>
    <t>IEXP-2099138 Other</t>
  </si>
  <si>
    <t>Expense w/No Business Purpose</t>
  </si>
  <si>
    <t>IEXP-1914135</t>
  </si>
  <si>
    <t>07725976.tif 07725977.tif 07725978.tif 07725979.tif 07725980.tif 07725981.tif 07725982.tif 07725983.tif 07725984.tif 07725985.tif 07725986.tif 07725987.tif 07725988.tif 07725989.tif 07725990.tif 07725991.tif 07725992.tif 07725993.tif</t>
  </si>
  <si>
    <t>IEXP-1914135 Other</t>
  </si>
  <si>
    <t>Mosley, Claude D (Dewayne)</t>
  </si>
  <si>
    <t>247835</t>
  </si>
  <si>
    <t>IEXP-2083136</t>
  </si>
  <si>
    <t>07741159.tif 07741160.tif 07741161.tif 07741162.tif 07741163.tif 07741164.tif 07783418.tif 07783419.tif</t>
  </si>
  <si>
    <t>IEXP-2083136 Other</t>
  </si>
  <si>
    <t>Unclear Business Expense</t>
  </si>
  <si>
    <t>Newton, Dana J</t>
  </si>
  <si>
    <t>223865</t>
  </si>
  <si>
    <t>IEXP-2179165</t>
  </si>
  <si>
    <t>07751705.tif 07751706.tif 07751707.tif 07751708.tif 07751709.tif 07751710.tif</t>
  </si>
  <si>
    <t>IEXP-2179165 Meals &amp;Entertainment</t>
  </si>
  <si>
    <t>Norton, Joshua D (Josh)</t>
  </si>
  <si>
    <t>267054</t>
  </si>
  <si>
    <t>IEXP-1831133</t>
  </si>
  <si>
    <t>07721827.tif 07721828.tif 07721829.tif 07721830.tif 07721831.tif 07721832.tif 07721833.tif 07721834.tif 07721835.tif 07721836.tif 07721837.tif 07721838.tif 07721839.tif 07721840.tif 07721841.tif 07721842.tif</t>
  </si>
  <si>
    <t>IEXP-1831133 Other</t>
  </si>
  <si>
    <t>Birthday Celebration</t>
  </si>
  <si>
    <t>Reitmajer, Kimberly A</t>
  </si>
  <si>
    <t>242010</t>
  </si>
  <si>
    <t>IEXP-1887134</t>
  </si>
  <si>
    <t>07724778.tif 07724779.tif 07724780.tif 07724781.tif 07724782.tif 07724783.tif 07724784.tif 07724785.tif 07724786.tif 07724787.tif 07724788.tif 07724789.tif 07724790.tif 07724791.tif 07724792.tif 07724793.tif 07724794.tif 07724795.tif 07724796.tif 07724797.tif 07724798.tif 07724799.tif 07724800.tif 07724801.tif 07724802.tif 07724803.tif 07724804.tif 07724805.tif 07724806.tif 07724807.tif 07724808.tif 07724809.tif 07724810.tif 07724811.tif 07724812.tif 07724813.tif 07724814.tif 07724815.tif 07724816.tif 07724817.tif 07724818.tif 07724819.tif 07724820.tif 07724821.tif 07724822.tif 07724823.tif 07724824.tif 07724825.tif 07724826.tif 07724827.tif 07724828.tif 07724829.tif 07724830.tif 07724831.tif 07724832.tif</t>
  </si>
  <si>
    <t>05316</t>
  </si>
  <si>
    <t>IEXP-1887134 Other</t>
  </si>
  <si>
    <t>Wireless device below the line</t>
  </si>
  <si>
    <t>1201</t>
  </si>
  <si>
    <t>Wireless mouse below the line</t>
  </si>
  <si>
    <t>Meal below the line</t>
  </si>
  <si>
    <t>Toner Cartridge below the line</t>
  </si>
  <si>
    <t>Conference room restock below the line</t>
  </si>
  <si>
    <t>Business Cards below the line</t>
  </si>
  <si>
    <t>Office  Supplies below the line</t>
  </si>
  <si>
    <t>Items below the line</t>
  </si>
  <si>
    <t>1001</t>
  </si>
  <si>
    <t>Subscription below the line</t>
  </si>
  <si>
    <t>Meal w/No List of Attendees</t>
  </si>
  <si>
    <t>Reynolds, Michael H</t>
  </si>
  <si>
    <t>223133</t>
  </si>
  <si>
    <t>IEXP-2225135</t>
  </si>
  <si>
    <t>07764290.tif 07764291.tif 07764292.tif 07764293.tif 07764294.tif 07764295.tif 07764296.tif 07764297.tif 07764298.tif 07764299.tif 07764300.tif 07764301.tif 07764302.tif 07764303.tif 07764304.tif 07764305.tif 07764306.tif 07764307.tif 07764308.tif</t>
  </si>
  <si>
    <t>1110</t>
  </si>
  <si>
    <t>IEXP-2225135 Other</t>
  </si>
  <si>
    <t>IEXP-2180135</t>
  </si>
  <si>
    <t>07752023.tif 07752024.tif 07752025.tif 07752026.tif 07752027.tif 07752028.tif 07752029.tif 07752030.tif 07752031.tif 07752032.tif 07752033.tif 07752034.tif</t>
  </si>
  <si>
    <t>IEXP-2180135 Other</t>
  </si>
  <si>
    <t>IEXP-1936136</t>
  </si>
  <si>
    <t>07727307.tif 07727308.tif 07727309.tif 07727310.tif 07727311.tif 07727312.tif 07727313.tif 07727314.tif 07727315.tif 07727316.tif 07727317.tif 07727318.tif 07727319.tif 07727320.tif</t>
  </si>
  <si>
    <t>IEXP-1936136 Other</t>
  </si>
  <si>
    <t>IEXP-1935133</t>
  </si>
  <si>
    <t>07727321.tif 07727322.tif 07727323.tif 07727324.tif 07727325.tif 07727326.tif 07727327.tif 07727328.tif 07727329.tif 07727330.tif 07727331.tif 07727332.tif 07727333.tif 07727334.tif 07727335.tif 07727336.tif 07727337.tif</t>
  </si>
  <si>
    <t>IEXP-1935133 Other</t>
  </si>
  <si>
    <t>Sheffield, Rebecca A (Becki)</t>
  </si>
  <si>
    <t>IEXP-2212134</t>
  </si>
  <si>
    <t>07775115.tif 07775116.tif</t>
  </si>
  <si>
    <t>IEXP-2212134 Other</t>
  </si>
  <si>
    <t>Gift Cards for Training Awards</t>
  </si>
  <si>
    <t>IEXP-2185165</t>
  </si>
  <si>
    <t>07762275.tif 07762276.tif 07762277.tif 07762278.tif 07762279.tif 07762280.tif 07762281.tif 07762282.tif 07762283.tif 07762284.tif 07762285.tif 07762286.tif 07762287.tif 07762288.tif 07762289.tif 07762290.tif 07762291.tif</t>
  </si>
  <si>
    <t>IEXP-2185165 Other</t>
  </si>
  <si>
    <t>IEXP-2179167</t>
  </si>
  <si>
    <t>07765203.tif 07765204.tif 07765205.tif 07773521.tif 07773522.tif 07773523.tif 07773524.tif 07773525.tif 07773526.tif 07773527.tif 07773528.tif 07773529.tif 07773530.tif 07773531.tif 07773532.tif 07773533.tif 07773534.tif 07773535.tif 07773536.tif 07773537.tif 07773538.tif 07773539.tif 07773540.tif 07773541.tif 07773542.tif</t>
  </si>
  <si>
    <t>IEXP-2179167 Other</t>
  </si>
  <si>
    <t>Birthday Cards</t>
  </si>
  <si>
    <t>1145</t>
  </si>
  <si>
    <t>Thaxton, Corley W</t>
  </si>
  <si>
    <t>275614</t>
  </si>
  <si>
    <t>IEXP-1835133</t>
  </si>
  <si>
    <t>07716784.tif 07716785.tif 07716786.tif 07716787.tif 07716788.tif 07716789.tif 07716790.tif 07716791.tif 07716792.tif</t>
  </si>
  <si>
    <t>IEXP-1835133 Meals &amp;Entertainment</t>
  </si>
  <si>
    <t>IEXP-1835133 Travel Expense</t>
  </si>
  <si>
    <t>IEXP-1835133 Lodgings</t>
  </si>
  <si>
    <t>Treadway, Lawrence A (Andy)</t>
  </si>
  <si>
    <t>232127</t>
  </si>
  <si>
    <t>IEXP-1837134</t>
  </si>
  <si>
    <t>07741365.tif 07741366.tif 07741367.tif 07741368.tif 07741369.tif 07741370.tif 07741371.tif 07741372.tif 07741373.tif 07741374.tif 07741375.tif 07741376.tif 07741377.tif 07741378.tif 07741379.tif 07741380.tif 07741381.tif 07741382.tif 07741383.tif 07741384.tif 07741385.tif 07741386.tif 07741387.tif 07741388.tif 07741389.tif</t>
  </si>
  <si>
    <t>IEXP-1837134 Other</t>
  </si>
  <si>
    <t>Vo, Amanda L</t>
  </si>
  <si>
    <t>220015</t>
  </si>
  <si>
    <t>IEXP-1818133</t>
  </si>
  <si>
    <t>07715131.tif 07715132.tif 07715133.tif 07715134.tif 07715135.tif 07715136.tif 07715137.tif 07715138.tif</t>
  </si>
  <si>
    <t>IEXP-1818133 Other</t>
  </si>
  <si>
    <t>Wedding Shower Celebration</t>
  </si>
  <si>
    <t>1155</t>
  </si>
  <si>
    <t>Voss, Joanna L</t>
  </si>
  <si>
    <t>244796</t>
  </si>
  <si>
    <t>IEXP-1856133</t>
  </si>
  <si>
    <t>07719627.tif 07719628.tif 07719629.tif</t>
  </si>
  <si>
    <t>IEXP-1856133 Other</t>
  </si>
  <si>
    <t>Wallace, Bridget K</t>
  </si>
  <si>
    <t>Waller, Gregory K (Greg)</t>
  </si>
  <si>
    <t>234849</t>
  </si>
  <si>
    <t>IEXP-2184138</t>
  </si>
  <si>
    <t>07753344.tif 07753345.tif 07753346.tif 07753347.tif 07753348.tif 07753349.tif 07753350.tif 07753351.tif 07753352.tif 07753353.tif 07753354.tif 07753355.tif 07753356.tif 07753357.tif 07753358.tif 07753359.tif 07753360.tif 07753361.tif 07753362.tif 07753363.tif 07753364.tif 07753365.tif 07753366.tif 07753367.tif 07753368.tif 07753369.tif 07753370.tif 07753371.tif 07753372.tif 07753373.tif 07753374.tif 07753375.tif 07753376.tif 07753377.tif 07753378.tif 07753379.tif</t>
  </si>
  <si>
    <t>IEXP-2184138 Other</t>
  </si>
  <si>
    <t>White, Jason M</t>
  </si>
  <si>
    <t>247911</t>
  </si>
  <si>
    <t>Wilen, Eric J</t>
  </si>
  <si>
    <t>256415</t>
  </si>
  <si>
    <t>Willis, Yvonne</t>
  </si>
  <si>
    <t>265343</t>
  </si>
  <si>
    <t>IEXP-1884133</t>
  </si>
  <si>
    <t>07723545.tif 07723546.tif 07723547.tif 07723548.tif 07723549.tif 07723550.tif 07723551.tif 07723552.tif 07723553.tif 07723554.tif 07723555.tif 07723556.tif</t>
  </si>
  <si>
    <t>IEXP-1884133 Other</t>
  </si>
  <si>
    <t>Party Decorations</t>
  </si>
  <si>
    <t>Reception</t>
  </si>
  <si>
    <t>1827</t>
  </si>
  <si>
    <t>TDG20170303-Exp</t>
  </si>
  <si>
    <t>TDG20170314-Exp</t>
  </si>
  <si>
    <t>TDG20170320-Exp</t>
  </si>
  <si>
    <t>IEXP-2348211</t>
  </si>
  <si>
    <t>07806766.tif 07806767.tif 07806768.tif 07806769.tif 07806770.tif 07806771.tif 07806772.tif 07806773.tif 07806774.tif 07806775.tif 07806776.tif 07806777.tif 07806778.tif</t>
  </si>
  <si>
    <t>IEXP-2348211 Other</t>
  </si>
  <si>
    <t>IEXP-2367136</t>
  </si>
  <si>
    <t>07806779.tif 07806780.tif 07806781.tif 07806782.tif 07806783.tif 07806784.tif 07806785.tif 07806786.tif 07806787.tif 07806788.tif 07806789.tif 07806790.tif</t>
  </si>
  <si>
    <t>IEXP-2367136 Other</t>
  </si>
  <si>
    <t>IEXP-2288163</t>
  </si>
  <si>
    <t>TDG20170307-Exp</t>
  </si>
  <si>
    <t>07792517.tif 07792518.tif 07792519.tif 07792520.tif 07792521.tif 07792522.tif 07792523.tif 07792524.tif 07792525.tif 07792526.tif 07792527.tif 07792528.tif 07792529.tif 07792530.tif</t>
  </si>
  <si>
    <t>IEXP-2288163 Other</t>
  </si>
  <si>
    <t>IEXP-2445134</t>
  </si>
  <si>
    <t>07819212.tif 07819213.tif 07819214.tif 07819215.tif 07819216.tif 07819217.tif 07819218.tif 07819219.tif 07819220.tif 07819221.tif 07819222.tif 07819223.tif 07819224.tif 07819225.tif 07819226.tif 07819227.tif 07819228.tif 07819229.tif 07819230.tif 07819231.tif 07819232.tif 07819233.tif</t>
  </si>
  <si>
    <t>IEXP-2445134 Other</t>
  </si>
  <si>
    <t>TDG20170324-Exp</t>
  </si>
  <si>
    <t>05377</t>
  </si>
  <si>
    <t>bas20190306_1_exp report</t>
  </si>
  <si>
    <t>No business purpose</t>
  </si>
  <si>
    <t>TDG20170322-Exp</t>
  </si>
  <si>
    <t>TDG20170331-Exp</t>
  </si>
  <si>
    <t>TDG20170328-Exp</t>
  </si>
  <si>
    <t>TDG20170321-Exp</t>
  </si>
  <si>
    <t>Beauchamp, Elizabeth A (Liz)</t>
  </si>
  <si>
    <t>264059</t>
  </si>
  <si>
    <t>IEXP-2314135</t>
  </si>
  <si>
    <t>07792497.tif 07792498.tif 07792499.tif 07792500.tif 07792501.tif 07792502.tif 07792503.tif 07792504.tif 07792505.tif 07792506.tif 07792507.tif 07792508.tif 07792509.tif 07792510.tif 07792511.tif 07792512.tif 07792513.tif 07792514.tif 07792515.tif 07792516.tif</t>
  </si>
  <si>
    <t>IEXP-2314135 Other</t>
  </si>
  <si>
    <t>Blessing, Rose M</t>
  </si>
  <si>
    <t>238083</t>
  </si>
  <si>
    <t>1132</t>
  </si>
  <si>
    <t>IEXP-2429133</t>
  </si>
  <si>
    <t>07840662.tif 07840663.tif 07840664.tif</t>
  </si>
  <si>
    <t>IEXP-2429133 Other</t>
  </si>
  <si>
    <t>Recognition - Below the line</t>
  </si>
  <si>
    <t>TDG20170301-Exp</t>
  </si>
  <si>
    <t>TDG20170308-Exp</t>
  </si>
  <si>
    <t>IEXP-2103134</t>
  </si>
  <si>
    <t>IEXP-2480301</t>
  </si>
  <si>
    <t>07840385.tif 07840386.tif 07840387.tif 07840388.tif 07840389.tif 07840390.tif 07840391.tif 07840392.tif 07840393.tif 07840394.tif 07840395.tif 07840396.tif 07840397.tif 07840398.tif 07840399.tif 07840400.tif 07840401.tif 07840402.tif 07840403.tif 07840404.tif 07840405.tif 07840406.tif 07840407.tif 07840408.tif 07840409.tif 07840410.tif 07840411.tif 07840412.tif 07840413.tif 07840414.tif 07840415.tif 07840416.tif 07840417.tif 07840418.tif 07840419.tif 07840420.tif 07840421.tif 07840422.tif 07840423.tif 07840424.tif 07840425.tif 07840426.tif 07840427.tif 07840428.tif 07840429.tif 07840430.tif 07840431.tif 07840432.tif 07840433.tif 07840434.tif 07840435.tif 07840436.tif 07840437.tif 07840438.tif 07840439.tif 07840440.tif 07840441.tif 07840442.tif 07840443.tif 07840444.tif 07840445.tif 07840446.tif 07840778.tif 07840779.tif</t>
  </si>
  <si>
    <t>IEXP-2480301 Other</t>
  </si>
  <si>
    <t>1840</t>
  </si>
  <si>
    <t>13823</t>
  </si>
  <si>
    <t>TDG20170302-Exp</t>
  </si>
  <si>
    <t>1829</t>
  </si>
  <si>
    <t>TDG20170315-Exp</t>
  </si>
  <si>
    <t>TDG20170330-Exp</t>
  </si>
  <si>
    <t>Darrough, Jack H</t>
  </si>
  <si>
    <t>Davidson, Mathew B</t>
  </si>
  <si>
    <t>237704</t>
  </si>
  <si>
    <t>IEXP-2401134</t>
  </si>
  <si>
    <t>SEW20170317 iexp</t>
  </si>
  <si>
    <t>07813965.tif 07813966.tif 07813967.tif 07813968.tif 07813969.tif 07813970.tif 07813971.tif 07813972.tif 07813973.tif 07813974.tif 07813975.tif 07813976.tif 07813977.tif 07813978.tif 07813979.tif 07813980.tif 07813981.tif</t>
  </si>
  <si>
    <t>1826</t>
  </si>
  <si>
    <t>IEXP-2401134 Other</t>
  </si>
  <si>
    <t>IEXP-2237136</t>
  </si>
  <si>
    <t>07766232.tif 07766233.tif 07766234.tif 07766235.tif 07766236.tif 07766237.tif 07766238.tif 07766239.tif 07766240.tif 07766241.tif 07766242.tif 07766243.tif 07766244.tif 07766245.tif 07766246.tif 07766247.tif 07766248.tif 07766249.tif 07766250.tif 07766251.tif 07766252.tif 07766253.tif 07766254.tif 07766255.tif 07766256.tif 07766257.tif 07766258.tif 07766259.tif 07766260.tif</t>
  </si>
  <si>
    <t>IEXP-2237136 Other</t>
  </si>
  <si>
    <t>TDG20170323-Exp</t>
  </si>
  <si>
    <t>IEXP-2428133</t>
  </si>
  <si>
    <t>07818648.tif 07818649.tif 07818650.tif 07818651.tif 07818652.tif 07818653.tif 07818654.tif 07818655.tif 07818656.tif 07818657.tif 07818658.tif</t>
  </si>
  <si>
    <t>IEXP-2428133 Other</t>
  </si>
  <si>
    <t>Decorations</t>
  </si>
  <si>
    <t>IEXP-2485361</t>
  </si>
  <si>
    <t>TDG20170327-Exp</t>
  </si>
  <si>
    <t>07842925.tif 07842926.tif 07842927.tif 07842928.tif 07842929.tif 07842930.tif</t>
  </si>
  <si>
    <t>IEXP-2485361 Other</t>
  </si>
  <si>
    <t>IEXP-2478235</t>
  </si>
  <si>
    <t>07831376.tif 07831377.tif 07831378.tif 07831379.tif 07831380.tif 07831381.tif 07831382.tif 07831383.tif 07831384.tif 07831385.tif 07831386.tif 07831387.tif</t>
  </si>
  <si>
    <t>IEXP-2478235 Other</t>
  </si>
  <si>
    <t>IEXP-2318134</t>
  </si>
  <si>
    <t>07792958.tif 07792959.tif 07792960.tif 07792961.tif 07792962.tif 07792963.tif 07792964.tif 07792965.tif 07792966.tif 07792967.tif 07792968.tif 07792969.tif 07792970.tif</t>
  </si>
  <si>
    <t>IEXP-2318134 Other</t>
  </si>
  <si>
    <t>Farewell lunch</t>
  </si>
  <si>
    <t>IEXP-2269170</t>
  </si>
  <si>
    <t>07777566.tif 07777567.tif 07777568.tif 07777569.tif 07777570.tif 07777571.tif 07777572.tif 07777573.tif 07777574.tif 07777575.tif 07777576.tif 07777577.tif 07777578.tif 07777579.tif 07777580.tif 07777581.tif 07777582.tif 07777583.tif 07777584.tif 07777585.tif 07777586.tif 07777587.tif 07777588.tif 07777589.tif</t>
  </si>
  <si>
    <t>IEXP-2269170 Other</t>
  </si>
  <si>
    <t>IEXP-1969134</t>
  </si>
  <si>
    <t>07786657.tif 07786658.tif 07786659.tif 07786660.tif 07786661.tif 07786662.tif 07786663.tif 07786664.tif</t>
  </si>
  <si>
    <t>IEXP-1969134 Other</t>
  </si>
  <si>
    <t>Gonzales, Erasmo A</t>
  </si>
  <si>
    <t>259146</t>
  </si>
  <si>
    <t>IEXP-2478261</t>
  </si>
  <si>
    <t>07833387.tif 07833388.tif 07833389.tif 07833390.tif 07833391.tif 07833392.tif 07833393.tif 07833394.tif 07833395.tif 07833396.tif 07833397.tif 07833398.tif 07833399.tif 07833400.tif 07833401.tif</t>
  </si>
  <si>
    <t>IEXP-2478261 Other</t>
  </si>
  <si>
    <t>Gruber, Conrad E</t>
  </si>
  <si>
    <t>205486</t>
  </si>
  <si>
    <t>IEXP-2288161</t>
  </si>
  <si>
    <t>07812705.tif 07812706.tif 07812707.tif 07812708.tif 07812709.tif 07812710.tif 07812711.tif 07812712.tif 07812713.tif 07812714.tif 07812715.tif 07812716.tif 07812717.tif 07812718.tif 07812719.tif 07812720.tif 07812721.tif 07812722.tif 07812723.tif 07812724.tif 07812725.tif 07812726.tif 07812727.tif 07812728.tif 07812729.tif 07812730.tif 07812731.tif 07812732.tif 07812733.tif 07812734.tif 07812735.tif 07812736.tif 07812737.tif 07812738.tif 07812739.tif 07812740.tif 07812741.tif 07812742.tif 07812743.tif 07812744.tif 07812745.tif 07812746.tif 07812747.tif 07812748.tif 07812749.tif 07812750.tif 07812751.tif 07812752.tif 07812753.tif 07812754.tif 07812755.tif 07812756.tif 07812757.tif 07812758.tif 07812759.tif</t>
  </si>
  <si>
    <t>IEXP-2288161 Other</t>
  </si>
  <si>
    <t>05331</t>
  </si>
  <si>
    <t>IEXP-1572136</t>
  </si>
  <si>
    <t>07788793.tif 07788794.tif 07788795.tif 07788796.tif 07788797.tif 07788798.tif 07788799.tif 07788800.tif 07788801.tif 07788802.tif 07788803.tif 07788804.tif 07788805.tif 07788806.tif 07788807.tif 07788808.tif 07788809.tif 07788810.tif 07788811.tif 07788812.tif 07788813.tif 07788814.tif 07788815.tif 07788816.tif 07788817.tif 07788818.tif 07788819.tif 07788820.tif 07788821.tif 07788822.tif 07788823.tif 07788824.tif 07788825.tif 07788826.tif 07788827.tif 07788828.tif 07788829.tif 07788830.tif 07788831.tif 07788832.tif 07788833.tif 07788834.tif 07788835.tif 07788836.tif 07788837.tif 07788838.tif 07788839.tif 07788840.tif 07788841.tif 07788842.tif 07788843.tif 07788844.tif 07788845.tif 07788846.tif 07788847.tif 07788848.tif 07788849.tif 07788850.tif 07788851.tif 07788852.tif 07788853.tif 07788854.tif 07788855.tif 07788856.tif 07788857.tif 07788858.tif 07788859.tif</t>
  </si>
  <si>
    <t>IEXP-1572136 Other</t>
  </si>
  <si>
    <t>IEXP-2486315</t>
  </si>
  <si>
    <t>07845660.tif 07845661.tif 07845662.tif 07845663.tif 07845664.tif 07845665.tif 07845666.tif 07845667.tif 07845668.tif 07845669.tif 07845670.tif 07845671.tif</t>
  </si>
  <si>
    <t>IEXP-2486315 Other</t>
  </si>
  <si>
    <t>Harris, Steve E</t>
  </si>
  <si>
    <t>252781</t>
  </si>
  <si>
    <t>IEXP-2215133</t>
  </si>
  <si>
    <t>07799414.tif 07799415.tif 07799416.tif 07799417.tif 07799418.tif 07799419.tif 07799420.tif 07799421.tif</t>
  </si>
  <si>
    <t>IEXP-2215133 Meals &amp;Entertainment</t>
  </si>
  <si>
    <t>IEXP-2486303</t>
  </si>
  <si>
    <t>07846619.tif 07846620.tif 07846621.tif 07846622.tif 07846623.tif 07846624.tif 07846625.tif 07846626.tif 07846627.tif 07846628.tif 07846629.tif 07846630.tif</t>
  </si>
  <si>
    <t>IEXP-2486303 Other</t>
  </si>
  <si>
    <t>IEXP-2267182</t>
  </si>
  <si>
    <t>SEW20170309 iexp</t>
  </si>
  <si>
    <t>07801123.tif 07801124.tif 07801125.tif 07801126.tif 07801127.tif 07801128.tif 07801129.tif</t>
  </si>
  <si>
    <t>IEXP-2267182 Other</t>
  </si>
  <si>
    <t>IEXP-2486365</t>
  </si>
  <si>
    <t>010.29741</t>
  </si>
  <si>
    <t>07846694.tif 07846695.tif 07846696.tif 07846697.tif</t>
  </si>
  <si>
    <t>IEXP-2486365 Travel Expense</t>
  </si>
  <si>
    <t>Knight, Paula J</t>
  </si>
  <si>
    <t>242160</t>
  </si>
  <si>
    <t>IEXP-2287157</t>
  </si>
  <si>
    <t>07783914.tif 07783915.tif 07783916.tif</t>
  </si>
  <si>
    <t>IEXP-2287157 Other</t>
  </si>
  <si>
    <t>Wedding shower</t>
  </si>
  <si>
    <t>IEXP-2287154</t>
  </si>
  <si>
    <t>07783902.tif 07783903.tif 07783904.tif</t>
  </si>
  <si>
    <t>IEXP-2287154 Other</t>
  </si>
  <si>
    <t>Lance-Stamport, Tamara D</t>
  </si>
  <si>
    <t>246255</t>
  </si>
  <si>
    <t>IEXP-2290154</t>
  </si>
  <si>
    <t>07789597.tif 07789598.tif 07789599.tif 07789600.tif 07789601.tif 07789602.tif 07789603.tif 07789604.tif 07789605.tif 07789606.tif 07789607.tif 07789608.tif 07789609.tif 07789610.tif 07789611.tif 07789612.tif 07789613.tif 07789614.tif 07789615.tif 07789616.tif 07789617.tif 07789618.tif 07789619.tif</t>
  </si>
  <si>
    <t>IEXP-2290154 Other</t>
  </si>
  <si>
    <t>IEXP-2231133</t>
  </si>
  <si>
    <t>07789337.tif 07789338.tif 07789339.tif 07789340.tif 07789341.tif 07789342.tif 07789343.tif 07789344.tif 07789345.tif 07789346.tif 07789347.tif 07789348.tif 07789349.tif 07789350.tif 07789351.tif 07789352.tif 07789353.tif 07789354.tif 07789355.tif 07789356.tif 07789357.tif 07789358.tif 07789359.tif 07789360.tif 07789361.tif 07789362.tif 07789363.tif 07789364.tif 07789365.tif 07789366.tif 07789367.tif 07789368.tif 07789369.tif 07789370.tif 07789371.tif</t>
  </si>
  <si>
    <t>IEXP-2231133 Other</t>
  </si>
  <si>
    <t>Flowers</t>
  </si>
  <si>
    <t>TDG20170329-Exp</t>
  </si>
  <si>
    <t>IEXP-2349193</t>
  </si>
  <si>
    <t>07809975.tif 07809976.tif 07809977.tif 07809978.tif 07809979.tif 07809980.tif 07809981.tif 07809982.tif 07809983.tif 07809984.tif 07809985.tif 07809986.tif 07809987.tif</t>
  </si>
  <si>
    <t>IEXP-2349193 Other</t>
  </si>
  <si>
    <t>IEXP-2485318</t>
  </si>
  <si>
    <t>07842444.tif 07842445.tif 07842446.tif 07842447.tif 07842448.tif 07842449.tif 07842450.tif 07842451.tif</t>
  </si>
  <si>
    <t>IEXP-2485318 Other</t>
  </si>
  <si>
    <t>SEW20170310 iexp</t>
  </si>
  <si>
    <t>IEXP-2287156</t>
  </si>
  <si>
    <t>07789383.tif 07789384.tif 07789385.tif 07789386.tif 07789387.tif 07789388.tif 07789389.tif 07789390.tif 07789391.tif 07789392.tif 07789393.tif 07789394.tif 07789395.tif 07789396.tif 07789397.tif 07789398.tif 07789399.tif 07789400.tif 07789401.tif 07789402.tif 07789403.tif 07789404.tif 07789405.tif</t>
  </si>
  <si>
    <t>IEXP-2287156 Other</t>
  </si>
  <si>
    <t>Morgan, Sharyn</t>
  </si>
  <si>
    <t>259165</t>
  </si>
  <si>
    <t>IEXP-2284133</t>
  </si>
  <si>
    <t>07782339.tif 07782340.tif 07782341.tif 07782342.tif 07782343.tif 07782344.tif 07782345.tif</t>
  </si>
  <si>
    <t>IEXP-2284133 Personal Vehicle Miles</t>
  </si>
  <si>
    <t>IEXP-2267144</t>
  </si>
  <si>
    <t>07781738.tif 07781739.tif 07781740.tif 07781741.tif 07781742.tif 07781743.tif 07781744.tif 07781745.tif 07781746.tif 07781747.tif 07781748.tif 07781749.tif 07781750.tif 07781751.tif 07781752.tif 07781753.tif 07781754.tif 07781755.tif 07781756.tif 07781757.tif 07781758.tif 07781759.tif 07781760.tif 07781761.tif 07781762.tif 07781763.tif 07781764.tif 07781765.tif</t>
  </si>
  <si>
    <t>IEXP-2267144 Travel Expense</t>
  </si>
  <si>
    <t>IEXP-2267144 Meals &amp;Entertainment</t>
  </si>
  <si>
    <t>IEXP-2267144 Lodgings</t>
  </si>
  <si>
    <t>IEXP-2405133</t>
  </si>
  <si>
    <t>07814477.tif 07814478.tif 07814479.tif 07814480.tif 07814481.tif 07814482.tif 07814483.tif 07814484.tif 07814485.tif 07814486.tif 07814487.tif 07814488.tif 07814489.tif</t>
  </si>
  <si>
    <t>IEXP-2405133 Other</t>
  </si>
  <si>
    <t>Ramirez, Elma</t>
  </si>
  <si>
    <t>IEXP-2256135</t>
  </si>
  <si>
    <t>07786638.tif 07786639.tif 07786640.tif 07786641.tif 07786642.tif 07786643.tif 07786644.tif</t>
  </si>
  <si>
    <t>IEXP-2256135 Other</t>
  </si>
  <si>
    <t>Giveaways</t>
  </si>
  <si>
    <t>IEXP-2388133</t>
  </si>
  <si>
    <t>07809304.tif 07809305.tif 07809306.tif 07809307.tif 07809308.tif 07809309.tif 07809310.tif 07809311.tif</t>
  </si>
  <si>
    <t>IEXP-2388133 Other</t>
  </si>
  <si>
    <t>Below the line</t>
  </si>
  <si>
    <t>IEXP-2459135</t>
  </si>
  <si>
    <t>07855470.tif 07855471.tif 07855472.tif 07855473.tif 07855474.tif 07855475.tif 07855476.tif 07855477.tif 07855478.tif 07855479.tif 07855480.tif 07855481.tif 07855482.tif</t>
  </si>
  <si>
    <t>IEXP-2459135 Other</t>
  </si>
  <si>
    <t>TDG20170313-Exp</t>
  </si>
  <si>
    <t>Rodriguez, William E (Bill)</t>
  </si>
  <si>
    <t>255078</t>
  </si>
  <si>
    <t>IEXP-2485464</t>
  </si>
  <si>
    <t>07844455.tif 07844456.tif 07844457.tif 07844458.tif 07844459.tif 07844460.tif 07844461.tif 07844462.tif 07844463.tif 07844464.tif 07844465.tif 07844466.tif 07844467.tif 07844468.tif 07844469.tif 07844470.tif 07844471.tif</t>
  </si>
  <si>
    <t>IEXP-2485464 Travel Expense</t>
  </si>
  <si>
    <t>IEXP-2480293</t>
  </si>
  <si>
    <t>07838284.tif 07838285.tif 07838286.tif 07838287.tif 07838288.tif 07838289.tif 07838290.tif 07838291.tif 07838292.tif 07838293.tif 07838294.tif</t>
  </si>
  <si>
    <t>IEXP-2480293 Other</t>
  </si>
  <si>
    <t>IEXP-2322134</t>
  </si>
  <si>
    <t>07793324.tif 07793325.tif 07793326.tif 07793327.tif 07793328.tif 07793329.tif 07793330.tif 07793331.tif 07793332.tif 07793333.tif</t>
  </si>
  <si>
    <t>IEXP-2322134 Other</t>
  </si>
  <si>
    <t>Rental over limit</t>
  </si>
  <si>
    <t>IEXP-2298133</t>
  </si>
  <si>
    <t>07791230.tif 07791231.tif 07791232.tif 07791233.tif 07791234.tif 07791235.tif 07791236.tif 07791237.tif 07791238.tif 07791239.tif 07791240.tif 07791241.tif 07791242.tif 07791243.tif 07791244.tif</t>
  </si>
  <si>
    <t>IEXP-2298133 Other</t>
  </si>
  <si>
    <t>IEXP-2246137</t>
  </si>
  <si>
    <t>07837619.tif 07837620.tif 07837621.tif 07837622.tif 07837623.tif 07837624.tif 07837625.tif 07837626.tif 07837627.tif 07837628.tif 07837629.tif 07837630.tif 07837631.tif 07837632.tif 07837633.tif 07837634.tif 07837635.tif 07837636.tif 07837637.tif 07837638.tif 07837639.tif 07837640.tif 07837641.tif 07837642.tif 07837643.tif 07837644.tif 07837645.tif 07837646.tif 07837647.tif 07837648.tif 07837649.tif 07837650.tif 07837651.tif 07837652.tif 07837653.tif 07837654.tif 07837655.tif 07837656.tif 07837657.tif 07837658.tif 07837659.tif 07837660.tif 07837661.tif 07837662.tif 07837663.tif 07837664.tif 07837665.tif 07837666.tif 07837667.tif 07837668.tif 07837669.tif 07837670.tif 07837671.tif 07837672.tif 07837673.tif 07837674.tif</t>
  </si>
  <si>
    <t>IEXP-2246137 Meals &amp;Entertainment</t>
  </si>
  <si>
    <t>Sharma, Prabhat K</t>
  </si>
  <si>
    <t>281697</t>
  </si>
  <si>
    <t>IEXP-2478294</t>
  </si>
  <si>
    <t>010.29122</t>
  </si>
  <si>
    <t>07843089.tif 07843090.tif 07843091.tif 07843092.tif 07843093.tif</t>
  </si>
  <si>
    <t>IEXP-2478294 Meals &amp;Entertainment</t>
  </si>
  <si>
    <t>Sievers, Bradley S (Brad)</t>
  </si>
  <si>
    <t>IEXP-2476153</t>
  </si>
  <si>
    <t>07825837.tif 07825838.tif 07825839.tif 07825840.tif</t>
  </si>
  <si>
    <t>IEXP-2476153 Travel Expense</t>
  </si>
  <si>
    <t>IEXP-2464134</t>
  </si>
  <si>
    <t>07820806.tif 07820807.tif 07820808.tif 07820809.tif 07820810.tif 07820811.tif 07820812.tif 07820813.tif 07820814.tif 07820815.tif 07820816.tif 07820817.tif 07820818.tif 07820819.tif 07820820.tif 07820821.tif 07820822.tif 07820823.tif 07820824.tif</t>
  </si>
  <si>
    <t>IEXP-2464134 Other</t>
  </si>
  <si>
    <t>Thigpen, Jack W</t>
  </si>
  <si>
    <t>282298</t>
  </si>
  <si>
    <t>IEXP-2485443</t>
  </si>
  <si>
    <t>07844174.tif 07844175.tif 07844176.tif</t>
  </si>
  <si>
    <t>1107</t>
  </si>
  <si>
    <t>IEXP-2485443 Other</t>
  </si>
  <si>
    <t>IEXP-2349176</t>
  </si>
  <si>
    <t>07804114.tif 07804115.tif 07804116.tif 07804117.tif 07804118.tif 07804119.tif</t>
  </si>
  <si>
    <t>IEXP-2349176 Other</t>
  </si>
  <si>
    <t>Thomas, Richard M</t>
  </si>
  <si>
    <t>1114</t>
  </si>
  <si>
    <t>IEXP-2270154</t>
  </si>
  <si>
    <t>07777199.tif 07777200.tif 07777201.tif 07777202.tif 07777203.tif</t>
  </si>
  <si>
    <t>IEXP-2270154 Other</t>
  </si>
  <si>
    <t>Bridal shower</t>
  </si>
  <si>
    <t>IEXP-2175137</t>
  </si>
  <si>
    <t>07777047.tif 07777048.tif 07777049.tif 07777050.tif 07777051.tif 07777052.tif 07777053.tif 07777054.tif 07777055.tif 07777056.tif 07777057.tif 07777058.tif 07777059.tif 07777060.tif 07777061.tif 07777062.tif 07777063.tif 07777064.tif 07777065.tif 07777066.tif 07777067.tif 07777068.tif 07777069.tif 07777070.tif 07777071.tif 07777072.tif 07777073.tif 07777074.tif 07777075.tif</t>
  </si>
  <si>
    <t>IEXP-2175137 Other</t>
  </si>
  <si>
    <t>Wiegers, Claire</t>
  </si>
  <si>
    <t>281819</t>
  </si>
  <si>
    <t>IEXP-2486341</t>
  </si>
  <si>
    <t>07846005.tif 07846006.tif 07846007.tif 07846008.tif 07846009.tif 07846010.tif 07846011.tif 07846012.tif 07846013.tif 07846014.tif 07846015.tif 07846016.tif 07846017.tif</t>
  </si>
  <si>
    <t>IEXP-2486341 Other</t>
  </si>
  <si>
    <t>Meal - Below the line</t>
  </si>
  <si>
    <t>1102</t>
  </si>
  <si>
    <t>IEXP-2299133</t>
  </si>
  <si>
    <t>07792890.tif 07792891.tif 07792892.tif 07792893.tif 07792894.tif 07792895.tif 07792896.tif 07792897.tif 07792898.tif</t>
  </si>
  <si>
    <t>IEXP-2299133 Other</t>
  </si>
  <si>
    <t>Celebratory reception</t>
  </si>
  <si>
    <t>TDG20170411-Exp</t>
  </si>
  <si>
    <t>TDG20170426-Exp</t>
  </si>
  <si>
    <t>IEXP-2489326</t>
  </si>
  <si>
    <t>TDG20170405-Exp</t>
  </si>
  <si>
    <t>07863197.tif 07863198.tif 07863199.tif 07863200.tif 07863201.tif 07863202.tif 07863203.tif 07863204.tif 07863205.tif 07863206.tif 07863207.tif 07863208.tif 07863209.tif 07863210.tif 07863211.tif 07863212.tif 07863213.tif 07863214.tif</t>
  </si>
  <si>
    <t>IEXP-2489326 Other</t>
  </si>
  <si>
    <t>TDG20170410-Exp</t>
  </si>
  <si>
    <t>TDG20170425-Exp</t>
  </si>
  <si>
    <t>IEXP-2488320</t>
  </si>
  <si>
    <t>07860296.tif 07860297.tif 07860298.tif 07860299.tif 07860300.tif 07860301.tif 07860302.tif 07860303.tif 07860304.tif 07860305.tif 07860306.tif 07860307.tif 07860308.tif 07860309.tif 07860310.tif 07860311.tif 07860312.tif</t>
  </si>
  <si>
    <t>IEXP-2488320 Other</t>
  </si>
  <si>
    <t>IEXP-2490454</t>
  </si>
  <si>
    <t>TDG20170412-Exp</t>
  </si>
  <si>
    <t>07877685.tif 07877686.tif 07877687.tif 07877688.tif 07877689.tif 07877690.tif 07877691.tif 07877692.tif 07877693.tif 07877694.tif 07877695.tif 07877696.tif 07877697.tif 07877698.tif 07877699.tif 07877700.tif 07877701.tif 07877702.tif 07877703.tif 07877704.tif 07877705.tif</t>
  </si>
  <si>
    <t>IEXP-2490454 Other</t>
  </si>
  <si>
    <t>TDG20170417-Exp</t>
  </si>
  <si>
    <t>TDG20170428-Exp</t>
  </si>
  <si>
    <t>IEXP-2488548</t>
  </si>
  <si>
    <t>07860277.tif 07860278.tif 07860279.tif 07860280.tif 07860281.tif 07860282.tif 07860283.tif 07860284.tif 07860285.tif 07860286.tif 07860287.tif 07860288.tif 07860289.tif 07860290.tif 07860291.tif 07860292.tif 07860293.tif 07860294.tif 07860295.tif 07865108.tif 07865109.tif</t>
  </si>
  <si>
    <t>IEXP-2488548 Other</t>
  </si>
  <si>
    <t>TDG20170407-Exp</t>
  </si>
  <si>
    <t>TDG20170404-Exp</t>
  </si>
  <si>
    <t>TDG20170419-Exp</t>
  </si>
  <si>
    <t>Appreciation lunch</t>
  </si>
  <si>
    <t>Fuel service</t>
  </si>
  <si>
    <t>TDG20170427-Exp</t>
  </si>
  <si>
    <t>IEXP-2494421</t>
  </si>
  <si>
    <t>07914554.tif 07914555.tif 07914556.tif 07914557.tif 07914558.tif 07914559.tif 07914560.tif 07914561.tif 07914562.tif 07914563.tif 07914564.tif 07914565.tif 07914566.tif 07914567.tif 07914568.tif 07914569.tif 07914570.tif 07914571.tif 07914572.tif 07914573.tif 07914574.tif 07914575.tif 07914576.tif 07914577.tif 07914578.tif</t>
  </si>
  <si>
    <t>IEXP-2494421 Other</t>
  </si>
  <si>
    <t>IEXP-2490355</t>
  </si>
  <si>
    <t>07872809.tif 07872810.tif 07872811.tif 07872812.tif 07872813.tif</t>
  </si>
  <si>
    <t>IEXP-2490355 Other</t>
  </si>
  <si>
    <t>Service aniversary</t>
  </si>
  <si>
    <t>IEXP-2489383</t>
  </si>
  <si>
    <t>07864264.tif 07864265.tif 07864266.tif 07864267.tif 07864268.tif 07864269.tif 07864270.tif 07864271.tif 07864272.tif 07864273.tif 07864274.tif 07864275.tif 07864276.tif 07864277.tif</t>
  </si>
  <si>
    <t>IEXP-2489383 Other</t>
  </si>
  <si>
    <t>Retirement party</t>
  </si>
  <si>
    <t>IEXP-2489486</t>
  </si>
  <si>
    <t>07869623.tif 07869624.tif 07869625.tif 07869626.tif 07869627.tif 07869628.tif 07869629.tif 07869630.tif 07869631.tif 07869632.tif 07869633.tif 07869634.tif 07869635.tif 07869636.tif 07869637.tif</t>
  </si>
  <si>
    <t>IEXP-2489486 Other</t>
  </si>
  <si>
    <t>Cabezuela, Joe V</t>
  </si>
  <si>
    <t>248145</t>
  </si>
  <si>
    <t>IEXP-2490546</t>
  </si>
  <si>
    <t>TDG20170418-Exp</t>
  </si>
  <si>
    <t>07884453.tif 07884454.tif</t>
  </si>
  <si>
    <t>IEXP-2490546 Other</t>
  </si>
  <si>
    <t>IEXP-2490435</t>
  </si>
  <si>
    <t>07874335.tif 07874336.tif 07874337.tif 07874338.tif 07874339.tif 07874340.tif 07874341.tif 07874342.tif 07874343.tif 07874344.tif 07874345.tif 07874346.tif 07874347.tif 07874348.tif 07874349.tif 07874350.tif 07874351.tif 07874352.tif 07874353.tif 07874354.tif 07874355.tif 07874356.tif 07874357.tif 07874358.tif 07874359.tif 07874360.tif 07874361.tif 07874362.tif 07874363.tif 07874364.tif 07874365.tif</t>
  </si>
  <si>
    <t>IEXP-2490435 Other</t>
  </si>
  <si>
    <t>IEXP-2488529</t>
  </si>
  <si>
    <t>07862944.tif 07862945.tif 07862946.tif 07862947.tif 07862948.tif 07862949.tif 07862950.tif 07862951.tif 07862952.tif 07862953.tif 07862954.tif 07862955.tif 07862956.tif 07862957.tif 07862958.tif 07862959.tif 07862960.tif 07862961.tif 07862962.tif 07862963.tif 07862964.tif 07862965.tif 07862966.tif 07862967.tif 07862968.tif 07862969.tif 07862970.tif 07862971.tif 07862972.tif 07862973.tif 07862974.tif 07862975.tif 07862976.tif 07862977.tif 07862978.tif 07862979.tif 07862980.tif 07862981.tif 07862982.tif 07862983.tif 07862984.tif 07862985.tif 07862986.tif 07862987.tif 07862988.tif 07862989.tif 07862990.tif 07862991.tif 07862992.tif 07862993.tif 07862994.tif 07862995.tif 07862996.tif 07862997.tif 07862998.tif 07862999.tif 07863000.tif 07863001.tif</t>
  </si>
  <si>
    <t>IEXP-2488529 Other</t>
  </si>
  <si>
    <t>1216</t>
  </si>
  <si>
    <t>IEXP-2493384</t>
  </si>
  <si>
    <t>07887033.tif 07887034.tif 07887035.tif 07887036.tif 07887037.tif 07887038.tif 07887039.tif 07887040.tif 07887041.tif 07887042.tif 07887043.tif 07887044.tif 07887045.tif 07887046.tif 07887047.tif 07887048.tif 07887049.tif 07887050.tif 07887051.tif 07887052.tif 07887053.tif 07887054.tif 07887055.tif 07887056.tif 07887057.tif 07887058.tif 07887059.tif 07887060.tif 07887061.tif 07887062.tif 07887063.tif 07887064.tif 07887065.tif 07887066.tif 07887067.tif 07887068.tif 07887069.tif 07887070.tif 07887071.tif 07887072.tif 07887073.tif</t>
  </si>
  <si>
    <t>IEXP-2493384 Other</t>
  </si>
  <si>
    <t>TDG20170403-Exp</t>
  </si>
  <si>
    <t>IEXP-2493624</t>
  </si>
  <si>
    <t>TDG20170424-Exp</t>
  </si>
  <si>
    <t>07904408.tif 07904409.tif 07904410.tif 07904411.tif 07904412.tif 07904413.tif 07904414.tif 07904415.tif 07904416.tif 07904417.tif 07904418.tif 07904419.tif 07904420.tif</t>
  </si>
  <si>
    <t>IEXP-2493624 Other</t>
  </si>
  <si>
    <t>Cumby, Tracy L (Trey)</t>
  </si>
  <si>
    <t>262729</t>
  </si>
  <si>
    <t>IEXP-2490404</t>
  </si>
  <si>
    <t>07876994.tif 07876995.tif 07876996.tif 07876997.tif 07876998.tif 07876999.tif 07877000.tif</t>
  </si>
  <si>
    <t>IEXP-2490404 Other</t>
  </si>
  <si>
    <t>IEXP-2488364</t>
  </si>
  <si>
    <t>07857596.tif 07857597.tif 07857598.tif 07857599.tif 07857600.tif 07857601.tif</t>
  </si>
  <si>
    <t>IEXP-2488364 Other</t>
  </si>
  <si>
    <t>IEXP-2493341</t>
  </si>
  <si>
    <t>07886845.tif 07886846.tif 07886847.tif 07886848.tif 07886849.tif 07886850.tif 07886851.tif 07886852.tif 07886853.tif 07886854.tif 07886855.tif 07886856.tif 07886076.tif 07886077.tif 07886078.tif 07886079.tif 07886080.tif 07886081.tif 07886082.tif 07886083.tif 07886084.tif 07886085.tif 07886086.tif 07886087.tif</t>
  </si>
  <si>
    <t>IEXP-2493341 Other</t>
  </si>
  <si>
    <t>SEW20170406 iexp</t>
  </si>
  <si>
    <t>TDG20170420-Exp</t>
  </si>
  <si>
    <t>IEXP-2493673</t>
  </si>
  <si>
    <t>07908939.tif 07908940.tif 07908941.tif 07908942.tif 07908943.tif 07908944.tif 07908945.tif 07908946.tif 07908947.tif 07908948.tif 07908949.tif 07908950.tif 07908951.tif 07908952.tif 07908953.tif 07908954.tif 07908955.tif 07908956.tif 07908957.tif 07908958.tif 07908959.tif</t>
  </si>
  <si>
    <t>IEXP-2493673 Other</t>
  </si>
  <si>
    <t>IEXP-2489417</t>
  </si>
  <si>
    <t>07875804.tif 07875805.tif 07875806.tif 07875807.tif 07875808.tif 07875809.tif 07875810.tif 07875811.tif 07875812.tif 07875813.tif 07875814.tif 07875815.tif 07875816.tif 07875817.tif 07875818.tif 07875819.tif 07875820.tif</t>
  </si>
  <si>
    <t>IEXP-2489417 Other</t>
  </si>
  <si>
    <t>IEXP-2490559</t>
  </si>
  <si>
    <t>07877262.tif 07877263.tif 07877264.tif 07877265.tif 07877266.tif 07877267.tif 07877268.tif 07877269.tif 07877270.tif 07877271.tif 07877272.tif 07877273.tif 07877274.tif 07877275.tif 07877276.tif</t>
  </si>
  <si>
    <t>IEXP-2490559 Meals &amp;Entertainment</t>
  </si>
  <si>
    <t>IEXP-2490559 Lodgings</t>
  </si>
  <si>
    <t>IEXP-2490559 Travel Expense</t>
  </si>
  <si>
    <t>IEXP-2490537</t>
  </si>
  <si>
    <t>07876764.tif 07876765.tif 07876766.tif 07876767.tif 07876768.tif 07876769.tif 07876770.tif 07876771.tif 07876772.tif 07876773.tif 07876774.tif 07876775.tif 07876776.tif 07876777.tif 07876778.tif 07876779.tif 07876780.tif 07876781.tif 07876782.tif 07876783.tif 07876784.tif 07876785.tif 07876786.tif</t>
  </si>
  <si>
    <t>IEXP-2490537 Other</t>
  </si>
  <si>
    <t>IEXP-2488491</t>
  </si>
  <si>
    <t>07857581.tif 07857582.tif 07857583.tif 07857584.tif 07857585.tif 07857586.tif 07857587.tif 07857588.tif 07857589.tif</t>
  </si>
  <si>
    <t>IEXP-2488491 Other</t>
  </si>
  <si>
    <t>Grooms, Kevin Julius</t>
  </si>
  <si>
    <t>263414</t>
  </si>
  <si>
    <t>IEXP-2492323</t>
  </si>
  <si>
    <t>07882159.tif 07882160.tif 07882161.tif 07882162.tif 07882163.tif 07882164.tif 07882165.tif 07882166.tif 07882167.tif 07882168.tif 07882169.tif 07882170.tif 07882171.tif</t>
  </si>
  <si>
    <t>IEXP-2492323 Other</t>
  </si>
  <si>
    <t>IEXP-2490533</t>
  </si>
  <si>
    <t>07893979.tif 07893980.tif 07893981.tif 07893982.tif 07893983.tif 07893984.tif 07893985.tif 07893986.tif 07893987.tif 07893988.tif 07893989.tif 07893990.tif 07893991.tif 07893992.tif 07893993.tif 07893994.tif 07893995.tif 07893996.tif 07893997.tif 07893998.tif 07893999.tif 07894000.tif 07894001.tif 07894002.tif 07894003.tif 07894004.tif 07894005.tif 07894006.tif 07894007.tif 07894008.tif 07894009.tif 07894010.tif 07894011.tif 07894012.tif 07894013.tif 07894014.tif 07894015.tif 07894016.tif 07894017.tif 07894018.tif 07894019.tif 07894020.tif 07894021.tif 07894022.tif 07894023.tif 07894024.tif 07894025.tif 07894026.tif 07894027.tif 07894028.tif 07894029.tif 07894030.tif 07894031.tif 07894032.tif 07894033.tif 07894034.tif 07894035.tif 07894036.tif</t>
  </si>
  <si>
    <t>IEXP-2490533 Other</t>
  </si>
  <si>
    <t>Retirement</t>
  </si>
  <si>
    <t>Business select</t>
  </si>
  <si>
    <t>Early bird</t>
  </si>
  <si>
    <t>IEXP-2490444</t>
  </si>
  <si>
    <t>07876982.tif 07876983.tif 07876984.tif 07876985.tif 07876986.tif 07876987.tif 07876988.tif 07876989.tif 07876990.tif 07876991.tif 07876992.tif 07876993.tif</t>
  </si>
  <si>
    <t>IEXP-2490444 Other</t>
  </si>
  <si>
    <t>IEXP-2493732</t>
  </si>
  <si>
    <t>07908684.tif 07908685.tif 07908686.tif 07908687.tif 07908688.tif 07908689.tif 07908690.tif 07908691.tif 07908692.tif 07908693.tif 07908694.tif</t>
  </si>
  <si>
    <t>IEXP-2493732 Meals &amp;Entertainment</t>
  </si>
  <si>
    <t>IEXP-2493732 Travel Expense</t>
  </si>
  <si>
    <t>IEXP-2493732 Lodgings</t>
  </si>
  <si>
    <t>IEXP-2493732 Personal Vehicle Miles</t>
  </si>
  <si>
    <t>IEXP-2481323</t>
  </si>
  <si>
    <t>07905381.tif 07905382.tif 07905383.tif 07905384.tif 07905385.tif 07905386.tif 07905387.tif 07905388.tif 07905389.tif 07905390.tif 07905391.tif 07905392.tif 07905393.tif 07905394.tif 07905395.tif 07905396.tif 07905397.tif 07905398.tif 07905399.tif 07905400.tif 07905401.tif 07905402.tif 07905403.tif 07905404.tif</t>
  </si>
  <si>
    <t>IEXP-2481323 Meals &amp;Entertainment</t>
  </si>
  <si>
    <t>IEXP-2481323 Other</t>
  </si>
  <si>
    <t>IEXP-2481323 Other Employee Expenses</t>
  </si>
  <si>
    <t>Johnson, Ashley S</t>
  </si>
  <si>
    <t>258459</t>
  </si>
  <si>
    <t>IEXP-2491399</t>
  </si>
  <si>
    <t>010.30019</t>
  </si>
  <si>
    <t>07880721.tif 07880722.tif 07880723.tif 07880724.tif 07880725.tif 07880726.tif</t>
  </si>
  <si>
    <t>IEXP-2491399 Lodgings</t>
  </si>
  <si>
    <t>IEXP-2491399 Travel Expense</t>
  </si>
  <si>
    <t>IEXP-2490531</t>
  </si>
  <si>
    <t>07876420.tif 07876421.tif 07876422.tif</t>
  </si>
  <si>
    <t>IEXP-2490531 Travel Expense</t>
  </si>
  <si>
    <t>IEXP-2488340</t>
  </si>
  <si>
    <t>07875535.tif 07875536.tif 07875537.tif 07875538.tif 07875539.tif 07875540.tif 07875541.tif 07875542.tif 07875543.tif 07875544.tif 07875545.tif 07875546.tif 07875547.tif 07875548.tif 07875549.tif 07875550.tif</t>
  </si>
  <si>
    <t>IEXP-2488340 Other</t>
  </si>
  <si>
    <t>IEXP-2490469</t>
  </si>
  <si>
    <t>07875165.tif 07875166.tif 07875167.tif 07875168.tif 07875169.tif 07875170.tif 07875171.tif 07875172.tif 07875173.tif 07875174.tif 07875175.tif 07875176.tif</t>
  </si>
  <si>
    <t>IEXP-2490469 Other</t>
  </si>
  <si>
    <t>Johnson, John C</t>
  </si>
  <si>
    <t>250311</t>
  </si>
  <si>
    <t>Jones, James B (Jimmy)</t>
  </si>
  <si>
    <t>232628</t>
  </si>
  <si>
    <t>IEXP-2478260</t>
  </si>
  <si>
    <t>07906792.tif 07906793.tif 07906794.tif 07906795.tif 07906796.tif 07906797.tif 07906798.tif 07906799.tif 07906800.tif 07906801.tif 07906802.tif 07906803.tif 07906804.tif 07906805.tif 07906806.tif 07906807.tif 07906808.tif</t>
  </si>
  <si>
    <t>IEXP-2478260 Other Employee Expenses</t>
  </si>
  <si>
    <t>IEXP-2478260 Meals &amp;Entertainment</t>
  </si>
  <si>
    <t>IEXP-2478260 Travel Expense</t>
  </si>
  <si>
    <t>IEXP-2478260 Lodgings</t>
  </si>
  <si>
    <t>IEXP-2492347</t>
  </si>
  <si>
    <t>TDG20170421-Exp</t>
  </si>
  <si>
    <t>07901468.tif 07901469.tif 07901470.tif 07901471.tif 07901472.tif 07901473.tif 07901474.tif 07901475.tif 07901476.tif 07901477.tif</t>
  </si>
  <si>
    <t>IEXP-2492347 Other Employee Expenses</t>
  </si>
  <si>
    <t>IEXP-2493668</t>
  </si>
  <si>
    <t>07906952.tif 07906953.tif 07906954.tif 07906955.tif 07906956.tif 07906957.tif 07906958.tif</t>
  </si>
  <si>
    <t>IEXP-2493668 Other</t>
  </si>
  <si>
    <t>IEXP-2493668 Meals &amp;Entertainment</t>
  </si>
  <si>
    <t>IEXP-2493668 Travel Expense</t>
  </si>
  <si>
    <t>IEXP-2493631</t>
  </si>
  <si>
    <t>07904648.tif 07904649.tif 07904650.tif 07904651.tif 07904652.tif 07904653.tif 07904654.tif 07904655.tif 07904656.tif 07904657.tif 07904658.tif 07904659.tif 07904660.tif 07904661.tif 07904662.tif 07904663.tif 07904664.tif 07904665.tif 07904666.tif 07904667.tif 07904668.tif</t>
  </si>
  <si>
    <t>IEXP-2493631 Lodgings</t>
  </si>
  <si>
    <t>IEXP-2493631 Travel Expense</t>
  </si>
  <si>
    <t>IEXP-2493631 Meals &amp;Entertainment</t>
  </si>
  <si>
    <t>IEXP-2493671</t>
  </si>
  <si>
    <t>07906967.tif 07906968.tif 07906969.tif 07906970.tif 07906971.tif 07906972.tif 07906973.tif 07906974.tif 07906975.tif 07906976.tif 07906977.tif 07906978.tif 07906979.tif 07906980.tif 07906981.tif 07906982.tif 07906983.tif 07906984.tif 07906985.tif 07906986.tif 07906987.tif 07906988.tif 07906989.tif 07906990.tif 07906991.tif 07906992.tif 07906993.tif 07906994.tif 07906995.tif 07906996.tif 07906997.tif 07906998.tif 07906999.tif 07907000.tif 07907001.tif</t>
  </si>
  <si>
    <t>IEXP-2493671 Travel Expense</t>
  </si>
  <si>
    <t>IEXP-2493671 Lodgings</t>
  </si>
  <si>
    <t>IEXP-2493671 Meals &amp;Entertainment</t>
  </si>
  <si>
    <t>IEXP-2493671 Other</t>
  </si>
  <si>
    <t>Room Over Limit, Cancellation fee</t>
  </si>
  <si>
    <t>IEXP-2490409</t>
  </si>
  <si>
    <t>07873571.tif 07873572.tif 07873573.tif 07873574.tif</t>
  </si>
  <si>
    <t>IEXP-2490409 Lodgings</t>
  </si>
  <si>
    <t>IEXP-2490409 Travel Expense</t>
  </si>
  <si>
    <t>Klabenes, Kyle D</t>
  </si>
  <si>
    <t>243156</t>
  </si>
  <si>
    <t>Lawrence, Scott M</t>
  </si>
  <si>
    <t>249017</t>
  </si>
  <si>
    <t>IEXP-2491414</t>
  </si>
  <si>
    <t>07880589.tif 07880590.tif 07880591.tif 07880592.tif 07880593.tif 07880594.tif 07880595.tif</t>
  </si>
  <si>
    <t>IEXP-2491414 Other</t>
  </si>
  <si>
    <t>IEXP-2491333</t>
  </si>
  <si>
    <t>07879081.tif 07879082.tif 07879083.tif 07879084.tif 07879085.tif 07879086.tif 07879087.tif 07879088.tif 07879089.tif 07879090.tif 07879091.tif 07879092.tif 07879093.tif 07879094.tif 07879095.tif 07879096.tif 07879097.tif 07879098.tif 07879099.tif 07879100.tif 07879101.tif 07879102.tif 07879103.tif 07879104.tif 07879105.tif 07879106.tif 07879107.tif 07879108.tif 07879109.tif 07879110.tif 07879111.tif 07879112.tif 07879113.tif 07879114.tif 07879115.tif 07879116.tif 07879117.tif 07879118.tif 07879119.tif 07879120.tif 07879121.tif 07879122.tif 07879123.tif 07879124.tif 07879125.tif 07879126.tif 07879127.tif 07879128.tif 07879129.tif 07879130.tif 07879131.tif 07879132.tif 07879133.tif 07879134.tif 07879135.tif 07879136.tif 07879137.tif 07879138.tif 07879139.tif 07879140.tif 07879141.tif 07879142.tif 07879143.tif 07879144.tif 07879145.tif</t>
  </si>
  <si>
    <t>IEXP-2491333 Other</t>
  </si>
  <si>
    <t>Anniversary gift</t>
  </si>
  <si>
    <t>Bereavement Expense</t>
  </si>
  <si>
    <t>IEXP-2493716</t>
  </si>
  <si>
    <t>07908033.tif 07908034.tif 07908035.tif 07908036.tif</t>
  </si>
  <si>
    <t>IEXP-2493716 Other</t>
  </si>
  <si>
    <t>IEXP-2490386</t>
  </si>
  <si>
    <t>TDG20170413-Exp</t>
  </si>
  <si>
    <t>07879341.tif 07879342.tif 07879343.tif 07879344.tif 07879345.tif</t>
  </si>
  <si>
    <t>IEXP-2490386 Other</t>
  </si>
  <si>
    <t>IEXP-2490376</t>
  </si>
  <si>
    <t>07872927.tif 07872928.tif 07872929.tif 07872930.tif 07872931.tif 07872932.tif 07872933.tif 07872934.tif 07872935.tif 07872936.tif 07872937.tif 07872938.tif 07872939.tif 07872940.tif 07872941.tif 07872942.tif 07872943.tif</t>
  </si>
  <si>
    <t>IEXP-2490376 Other</t>
  </si>
  <si>
    <t>IEXP-2486512</t>
  </si>
  <si>
    <t>07855003.tif 07855004.tif 07855005.tif 07855006.tif 07855007.tif 07855008.tif 07855009.tif 07855010.tif 07855011.tif 07855012.tif 07855013.tif 07855014.tif 07855015.tif 07855016.tif 07855017.tif 07855018.tif 07855019.tif 07855020.tif</t>
  </si>
  <si>
    <t>IEXP-2486512 Other</t>
  </si>
  <si>
    <t>IEXP-2489361</t>
  </si>
  <si>
    <t>07864385.tif 07864386.tif 07864387.tif 07864388.tif 07864389.tif 07864390.tif 07864391.tif 07864392.tif 07864393.tif 07864394.tif 07864395.tif 07864396.tif 07864397.tif 07864398.tif 07864399.tif 07864400.tif 07864401.tif 07864402.tif 07864403.tif 07864404.tif 07864405.tif 07864406.tif 07864407.tif 07864408.tif 07864409.tif</t>
  </si>
  <si>
    <t>IEXP-2489361 Other</t>
  </si>
  <si>
    <t>IEXP-2490476</t>
  </si>
  <si>
    <t>07901665.tif 07901666.tif 07901667.tif 07901668.tif 07901669.tif 07901670.tif 07901671.tif 07901672.tif 07901673.tif 07901674.tif 07901675.tif 07901676.tif 07901677.tif 07901678.tif 07901679.tif 07901680.tif 07901681.tif 07901682.tif 07901683.tif 07901684.tif 07901685.tif 07901686.tif 07901687.tif</t>
  </si>
  <si>
    <t>IEXP-2490476 Other</t>
  </si>
  <si>
    <t>Pedroza, Elizabeth (Liz)</t>
  </si>
  <si>
    <t>244212</t>
  </si>
  <si>
    <t>IEXP-2490525</t>
  </si>
  <si>
    <t>07876120.tif 07876121.tif 07876122.tif 07876123.tif 07876124.tif</t>
  </si>
  <si>
    <t>IEXP-2490525 Other</t>
  </si>
  <si>
    <t>Phillips, Vivien (Viv)</t>
  </si>
  <si>
    <t>244346</t>
  </si>
  <si>
    <t>IEXP-2489398</t>
  </si>
  <si>
    <t>07864236.tif 07864237.tif</t>
  </si>
  <si>
    <t>IEXP-2489398 Meals &amp;Entertainment</t>
  </si>
  <si>
    <t>Price, Carla D</t>
  </si>
  <si>
    <t>257301</t>
  </si>
  <si>
    <t>IEXP-2494295</t>
  </si>
  <si>
    <t>07908870.tif 07908871.tif 07908872.tif 07908873.tif 07908874.tif</t>
  </si>
  <si>
    <t>IEXP-2494295 Other</t>
  </si>
  <si>
    <t>IEXP-2489380</t>
  </si>
  <si>
    <t>07875415.tif 07875416.tif 07875417.tif 07875418.tif 07875419.tif 07875420.tif 07875421.tif 07875422.tif 07875423.tif 07875424.tif 07875425.tif 07875426.tif</t>
  </si>
  <si>
    <t>IEXP-2489380 Other</t>
  </si>
  <si>
    <t>Supplies - Below the line</t>
  </si>
  <si>
    <t>IEXP-2494539</t>
  </si>
  <si>
    <t>07917006.tif 07917007.tif 07917008.tif 07917009.tif 07917010.tif 07917011.tif 07917012.tif 07917013.tif 07917014.tif</t>
  </si>
  <si>
    <t>IEXP-2494539 Other</t>
  </si>
  <si>
    <t>IEXP-2492303</t>
  </si>
  <si>
    <t>07881514.tif 07881515.tif 07881516.tif 07881517.tif 07881518.tif 07881519.tif 07881520.tif</t>
  </si>
  <si>
    <t>IEXP-2492303 Travel Expense</t>
  </si>
  <si>
    <t>IEXP-2490468</t>
  </si>
  <si>
    <t>07875143.tif 07875144.tif 07875145.tif 07875146.tif 07875147.tif 07875148.tif 07875149.tif 07875150.tif 07875151.tif 07875152.tif 07875153.tif 07875154.tif 07875155.tif 07875156.tif 07875157.tif 07875158.tif 07875159.tif 07875160.tif 07875161.tif 07875162.tif 07875163.tif 07875164.tif</t>
  </si>
  <si>
    <t>IEXP-2490468 Lodgings</t>
  </si>
  <si>
    <t>IEXP-2490468 Travel Expense</t>
  </si>
  <si>
    <t>IEXP-2493453</t>
  </si>
  <si>
    <t>07893525.tif 07893526.tif 07893527.tif 07893528.tif 07893529.tif 07893530.tif 07893531.tif 07893532.tif 07893533.tif 07893534.tif 07893535.tif 07893536.tif 07893537.tif 07893538.tif 07893539.tif 07893540.tif 07893541.tif 07893542.tif 07893543.tif 07893544.tif 07893545.tif 07893546.tif</t>
  </si>
  <si>
    <t>IEXP-2493453 Other</t>
  </si>
  <si>
    <t>Schange, Robert Z (Zane)</t>
  </si>
  <si>
    <t>248353</t>
  </si>
  <si>
    <t>IEXP-2490412</t>
  </si>
  <si>
    <t>07873597.tif 07873598.tif 07873599.tif 07873600.tif 07873601.tif 07873602.tif 07873603.tif 07873604.tif 07873605.tif 07873606.tif 07873607.tif 07873608.tif 07873609.tif 07873610.tif 07873611.tif 07873612.tif 07873613.tif</t>
  </si>
  <si>
    <t>IEXP-2490412 Other</t>
  </si>
  <si>
    <t>IEXP-2490504</t>
  </si>
  <si>
    <t>07895090.tif 07895091.tif 07895092.tif 07895093.tif 07895094.tif 07895095.tif 07895096.tif 07895097.tif 07895098.tif</t>
  </si>
  <si>
    <t>IEXP-2490504 Other</t>
  </si>
  <si>
    <t>IEXP-2478296</t>
  </si>
  <si>
    <t>07895107.tif 07895108.tif 07895109.tif 07895110.tif 07895111.tif 07895112.tif 07895113.tif 07895114.tif 07895115.tif 07895116.tif 07895117.tif 07895118.tif 07895119.tif 07895120.tif 07895121.tif 07895122.tif 07895123.tif 07895124.tif 07895125.tif 07895126.tif 07895127.tif 07895128.tif 07895129.tif 07895130.tif 07895131.tif 07895132.tif 07895133.tif 07895134.tif 07895135.tif 07895136.tif 07895137.tif 07895138.tif 07895139.tif 07895140.tif 07895141.tif 07895142.tif 07895143.tif 07895144.tif 07895145.tif 07895146.tif 07895147.tif 07895148.tif 07895149.tif 07895150.tif 07895151.tif 07895152.tif 07895153.tif 07895154.tif 07895155.tif 07895156.tif 07895157.tif 07895158.tif 07895159.tif 07895160.tif 07895161.tif 07895162.tif 07895163.tif</t>
  </si>
  <si>
    <t>IEXP-2478296 Meals &amp;Entertainment</t>
  </si>
  <si>
    <t>IEXP-2494378</t>
  </si>
  <si>
    <t>07911302.tif 07911303.tif 07911304.tif 07911305.tif 07911306.tif 07911307.tif 07911308.tif 07911309.tif 07911310.tif 07911311.tif 07911312.tif 07911313.tif 07911314.tif 07911315.tif 07911316.tif 07911317.tif 07911318.tif 07911319.tif</t>
  </si>
  <si>
    <t>IEXP-2494378 Other</t>
  </si>
  <si>
    <t>Sims, Steven G (Steve)</t>
  </si>
  <si>
    <t>251300</t>
  </si>
  <si>
    <t>IEXP-2491329</t>
  </si>
  <si>
    <t>07878716.tif 07878717.tif 07878718.tif 07878719.tif 07878720.tif 07878721.tif 07878722.tif</t>
  </si>
  <si>
    <t>IEXP-2491329 Other</t>
  </si>
  <si>
    <t>IEXP-2491401</t>
  </si>
  <si>
    <t>07883992.tif 07883993.tif 07883994.tif 07883995.tif 07883996.tif 07883997.tif 07883998.tif 07883999.tif 07884000.tif 07884001.tif</t>
  </si>
  <si>
    <t>IEXP-2491401 Meals &amp;Entertainment</t>
  </si>
  <si>
    <t>IEXP-2491401 Travel Expense</t>
  </si>
  <si>
    <t>IEXP-2491401 Personal Vehicle Miles</t>
  </si>
  <si>
    <t>IEXP-2491401 Lodgings</t>
  </si>
  <si>
    <t>IEXP-2493538</t>
  </si>
  <si>
    <t>07900469.tif 07900470.tif 07900471.tif 07900472.tif 07900473.tif 07900474.tif 07900475.tif 07900476.tif 07900477.tif 07900478.tif 07900479.tif 07900480.tif 07900481.tif 07900482.tif 07900483.tif 07900484.tif 07900485.tif 07900486.tif 07900487.tif 07900488.tif 07900489.tif 07900490.tif 07900491.tif</t>
  </si>
  <si>
    <t>IEXP-2493538 Other</t>
  </si>
  <si>
    <t>Water bottle</t>
  </si>
  <si>
    <t>Tarrant, Nancy K</t>
  </si>
  <si>
    <t>216343</t>
  </si>
  <si>
    <t>IEXP-2489561</t>
  </si>
  <si>
    <t>07869425.tif 07869426.tif 07869427.tif 07869428.tif 07869429.tif 07869430.tif 07869431.tif 07869432.tif 07869433.tif</t>
  </si>
  <si>
    <t>IEXP-2489561 Other</t>
  </si>
  <si>
    <t>Birthday party</t>
  </si>
  <si>
    <t>IEXP-2494331</t>
  </si>
  <si>
    <t>07909519.tif 07909520.tif 07909521.tif 07909522.tif 07909523.tif 07909524.tif</t>
  </si>
  <si>
    <t>IEXP-2494331 Other</t>
  </si>
  <si>
    <t>IEXP-2494327</t>
  </si>
  <si>
    <t>07909430.tif 07909431.tif 07909432.tif 07909433.tif 07909434.tif 07909435.tif 07909436.tif 07909437.tif 07909438.tif 07909439.tif 07909440.tif 07909441.tif 07909442.tif 07909443.tif 07909444.tif 07909445.tif 07909446.tif 07909447.tif</t>
  </si>
  <si>
    <t>IEXP-2494327 Other</t>
  </si>
  <si>
    <t>IEXP-2492315</t>
  </si>
  <si>
    <t>07882080.tif 07882081.tif 07882082.tif 07882083.tif 07882084.tif 07882085.tif 07882086.tif 07882087.tif 07882088.tif 07882089.tif 07882090.tif 07882091.tif 07882092.tif 07882093.tif 07882094.tif 07882095.tif 07882096.tif 07882097.tif 07882098.tif 07882099.tif 07882100.tif 07882101.tif 07882102.tif 07882103.tif 07882104.tif 07882105.tif 07882106.tif</t>
  </si>
  <si>
    <t>IEXP-2492315 Other</t>
  </si>
  <si>
    <t>Troyer, Jan</t>
  </si>
  <si>
    <t>259213</t>
  </si>
  <si>
    <t>IEXP-2486441</t>
  </si>
  <si>
    <t>07854222.tif 07854223.tif 07854224.tif 07854225.tif 07854226.tif 07854227.tif 07854228.tif 07854229.tif 07854230.tif 07854231.tif 07854232.tif 07854233.tif 07854234.tif 07854235.tif 07854236.tif 07854237.tif 07854238.tif 07854239.tif 07854240.tif 07854241.tif 07854242.tif 07854243.tif 07854244.tif 07854245.tif</t>
  </si>
  <si>
    <t>IEXP-2486441 Other</t>
  </si>
  <si>
    <t>Celebration - Below the line</t>
  </si>
  <si>
    <t>IEXP-2491379</t>
  </si>
  <si>
    <t>07880296.tif 07880297.tif</t>
  </si>
  <si>
    <t>IEXP-2491379 Other</t>
  </si>
  <si>
    <t>Employee recognition</t>
  </si>
  <si>
    <t>IEXP-2493488</t>
  </si>
  <si>
    <t>07913152.tif 07913153.tif 07913154.tif 07913155.tif 07913156.tif 07913157.tif 07913158.tif 07913159.tif 07913160.tif 07913161.tif 07913162.tif 07913163.tif 07913164.tif 07913165.tif</t>
  </si>
  <si>
    <t>IEXP-2493488 Other</t>
  </si>
  <si>
    <t>Westfall, Casie N</t>
  </si>
  <si>
    <t>244318</t>
  </si>
  <si>
    <t>IEXP-2494476</t>
  </si>
  <si>
    <t>07914158.tif 07914159.tif 07914160.tif 07914161.tif 07914162.tif 07914163.tif 07914164.tif 07914165.tif 07914166.tif 07914167.tif 07914168.tif 07914169.tif</t>
  </si>
  <si>
    <t>IEXP-2494476 Other</t>
  </si>
  <si>
    <t>IEXP-2490461</t>
  </si>
  <si>
    <t>07915223.tif 07915224.tif 07915225.tif 07915226.tif 07915227.tif 07915228.tif 07915229.tif 07915230.tif 07915231.tif 07915232.tif 07915233.tif 07915234.tif</t>
  </si>
  <si>
    <t>IEXP-2490461 Other</t>
  </si>
  <si>
    <t>IEXP-2441136</t>
  </si>
  <si>
    <t>07870223.tif 07870224.tif 07870225.tif 07870226.tif 07870227.tif 07870228.tif 07870229.tif 07870230.tif 07870231.tif 07870232.tif 07870233.tif 07870234.tif 07870235.tif 07870236.tif 07870237.tif 07870238.tif 07870239.tif 07870240.tif 07870241.tif 07870242.tif 07870243.tif 07870244.tif 07870245.tif 07870246.tif 07870247.tif 07870248.tif 07870249.tif 07870250.tif 07870251.tif 07870252.tif 07870253.tif 07870254.tif 07870255.tif 07870256.tif 07870257.tif 07870258.tif 07870259.tif 07870260.tif 07870261.tif 07870262.tif 07870263.tif</t>
  </si>
  <si>
    <t>IEXP-2441136 Other</t>
  </si>
  <si>
    <t>IEXP-2494337</t>
  </si>
  <si>
    <t>07909682.tif 07909683.tif</t>
  </si>
  <si>
    <t>IEXP-2494337 Other</t>
  </si>
  <si>
    <t>EXP-010-002</t>
  </si>
  <si>
    <t>Addie, David L</t>
  </si>
  <si>
    <t>IEXP-2509329</t>
  </si>
  <si>
    <t>TDG20170517-Exp</t>
  </si>
  <si>
    <t xml:space="preserve"> 07954459.tif 07954460.tif 07954461.tif</t>
  </si>
  <si>
    <t>IEXP-2509329 Other</t>
  </si>
  <si>
    <t>IEXP-2510330</t>
  </si>
  <si>
    <t>TDG20170530-Exp</t>
  </si>
  <si>
    <t xml:space="preserve"> 07983863.tif 07983864.tif 07983865.tif 07983866.tif 07983867.tif 07983868.tif 07983869.tif 07983870.tif 07983871.tif 07983872.tif 07983873.tif 07983874.tif 07985839.tif 07985840.tif 07985841.tif</t>
  </si>
  <si>
    <t>IEXP-2510330 Other</t>
  </si>
  <si>
    <t>IEXP-2505329</t>
  </si>
  <si>
    <t>TDG20170516-Exp</t>
  </si>
  <si>
    <t xml:space="preserve"> 07949272.tif 07949273.tif 07949274.tif 07949275.tif 07949276.tif 07949277.tif 07949278.tif 07949279.tif 07949280.tif 07949281.tif 07949282.tif 07949283.tif 07949284.tif 07949285.tif 07949286.tif 07949287.tif 07949288.tif 07949289.tif 07949290.tif 07949291.tif</t>
  </si>
  <si>
    <t>IEXP-2505329 Other</t>
  </si>
  <si>
    <t>IEXP-2509861</t>
  </si>
  <si>
    <t>TDG20170525-Exp</t>
  </si>
  <si>
    <t xml:space="preserve"> 07977046.tif 07977047.tif 07977048.tif 07977049.tif 07977050.tif 07977051.tif 07977052.tif 07977053.tif 07977054.tif 07977055.tif 07977056.tif 07977057.tif 07977058.tif 07977059.tif 07977060.tif 07977061.tif 07977062.tif 07977063.tif 07977064.tif</t>
  </si>
  <si>
    <t>IEXP-2509861 Other</t>
  </si>
  <si>
    <t>bas20170504_1_exp r</t>
  </si>
  <si>
    <t>TDG20170531-Exp</t>
  </si>
  <si>
    <t>IEXP-2494746</t>
  </si>
  <si>
    <t xml:space="preserve"> 07925656.tif 07925657.tif 07925658.tif 07925659.tif 07925660.tif 07925661.tif 07925662.tif 07925663.tif 07925664.tif 07925665.tif</t>
  </si>
  <si>
    <t>IEXP-2494746 Other</t>
  </si>
  <si>
    <t>IEXP-2507332</t>
  </si>
  <si>
    <t>TDG20170512-Exp</t>
  </si>
  <si>
    <t xml:space="preserve"> 07948237.tif 07948238.tif 07948239.tif 07948240.tif 07948241.tif 07948242.tif 07948243.tif 07948244.tif 07948245.tif 07948246.tif 07948247.tif 07948248.tif 07948249.tif 07948250.tif 07948251.tif 07948252.tif</t>
  </si>
  <si>
    <t>IEXP-2507332 Other</t>
  </si>
  <si>
    <t>Main cabin extra</t>
  </si>
  <si>
    <t>IEXP-2510061</t>
  </si>
  <si>
    <t xml:space="preserve"> 07983745.tif 07983746.tif 07983747.tif 07983748.tif 07983749.tif 07983750.tif 07983751.tif 07983752.tif 07983753.tif 07983754.tif 07983755.tif 07983756.tif 07983757.tif 07983758.tif 07983759.tif</t>
  </si>
  <si>
    <t>IEXP-2510061 Other</t>
  </si>
  <si>
    <t>IEXP-2503358</t>
  </si>
  <si>
    <t xml:space="preserve"> 07948884.tif 07948885.tif 07948886.tif 07948887.tif 07948888.tif 07948889.tif 07948890.tif 07948891.tif 07948892.tif 07948893.tif 07948894.tif 07948895.tif 07948896.tif 07948897.tif 07948898.tif 07948899.tif 07948900.tif 07948901.tif 07948902.tif 07948903.tif 07948904.tif 07948905.tif 07948906.tif 07948907.tif 07948908.tif 07948909.tif 07948910.tif 07948911.tif 07955154.tif 07955155.tif</t>
  </si>
  <si>
    <t>IEXP-2503358 Other</t>
  </si>
  <si>
    <t>TDG20170508-Exp</t>
  </si>
  <si>
    <t>IEXP-2496311</t>
  </si>
  <si>
    <t>TDG20170503-Exp</t>
  </si>
  <si>
    <t xml:space="preserve"> 07929500.tif 07929501.tif 07929502.tif 07929503.tif 07929504.tif 07929505.tif 07929506.tif</t>
  </si>
  <si>
    <t>IEXP-2496311 Other</t>
  </si>
  <si>
    <t>Sponsored the uniforms for little league</t>
  </si>
  <si>
    <t>sew20170526 iexp</t>
  </si>
  <si>
    <t>TDG20170502-Exp</t>
  </si>
  <si>
    <t>TDG20170524-Exp</t>
  </si>
  <si>
    <t>sew20170519 iexp</t>
  </si>
  <si>
    <t>IEXP-2494534</t>
  </si>
  <si>
    <t>TDG20170501-Exp</t>
  </si>
  <si>
    <t xml:space="preserve"> 07918277.tif 07918278.tif 07918279.tif 07918280.tif</t>
  </si>
  <si>
    <t>IEXP-2494534 Other</t>
  </si>
  <si>
    <t>IEXP-2509428</t>
  </si>
  <si>
    <t xml:space="preserve"> 07978096.tif 07978097.tif 07978098.tif 07978099.tif 07978100.tif 07978101.tif 07978102.tif 07977968.tif 07977969.tif 07977970.tif 07977971.tif 07977972.tif 07977973.tif 07977974.tif</t>
  </si>
  <si>
    <t>IEXP-2509428 Other</t>
  </si>
  <si>
    <t>IEXP-2502300</t>
  </si>
  <si>
    <t xml:space="preserve"> 07936400.tif 07936401.tif 07936402.tif 07936403.tif 07936404.tif 07936405.tif 07936406.tif 07936407.tif 07936408.tif 07936409.tif 07936410.tif 07936411.tif 07936412.tif 07936413.tif</t>
  </si>
  <si>
    <t>IEXP-2502300 Other</t>
  </si>
  <si>
    <t>Appreciation Events</t>
  </si>
  <si>
    <t>Buchanan, Rebecca M</t>
  </si>
  <si>
    <t>IEXP-2495349</t>
  </si>
  <si>
    <t>TDG20170509-Exp</t>
  </si>
  <si>
    <t xml:space="preserve"> 07926567.tif 07926568.tif 07926569.tif 07926570.tif 07926571.tif 07926572.tif 07926573.tif 07926574.tif 07926575.tif 07926576.tif 07926577.tif 07926578.tif 07926579.tif 07926580.tif 07926581.tif 07926582.tif 07926583.tif 07926584.tif 07926585.tif 07926586.tif 07926587.tif 07926588.tif 07926589.tif 07926590.tif 07926591.tif 07926592.tif 07926593.tif 07926594.tif 07926595.tif 07926596.tif 07926597.tif 07926598.tif 07926599.tif 07926600.tif</t>
  </si>
  <si>
    <t>IEXP-2495349 Other</t>
  </si>
  <si>
    <t>Birthday Event</t>
  </si>
  <si>
    <t>IEXP-2508417</t>
  </si>
  <si>
    <t>sew20170518 iexp</t>
  </si>
  <si>
    <t xml:space="preserve"> 07953279.tif 07953280.tif 07953281.tif 07953282.tif 07953283.tif 07953284.tif 07953285.tif 07953286.tif 07953287.tif 07953288.tif 07953289.tif 07953290.tif 07953291.tif 07953292.tif 07953293.tif 07953294.tif 07953295.tif 07953296.tif 07953297.tif 07953298.tif 07953299.tif 07953300.tif 07953301.tif 07953302.tif 07953303.tif 07953304.tif 07953305.tif 07953306.tif 07953307.tif 07953308.tif 07953309.tif 07953310.tif</t>
  </si>
  <si>
    <t>IEXP-2508417 Other</t>
  </si>
  <si>
    <t>bas20170501_1_exp report</t>
  </si>
  <si>
    <t xml:space="preserve"> 07787457.tif 07787458.tif 07787459.tif 07787460.tif 07787461.tif 07787462.tif 07787463.tif 07787464.tif 07787465.tif 07787466.tif 07787467.tif 07787468.tif 07787469.tif 07787470.tif 07787471.tif 07787472.tif 07787473.tif 07787474.tif 07787475.tif 07787476.tif 07787477.tif 07787478.tif 07787479.tif 07787480.tif 07787481.tif</t>
  </si>
  <si>
    <t>Coding corr per A Daugherty/IEXP-2103134 Other</t>
  </si>
  <si>
    <t>IEXP-2494575</t>
  </si>
  <si>
    <t xml:space="preserve"> 07919067.tif 07919068.tif 07919069.tif 07919070.tif 07919071.tif 07919072.tif 07919073.tif 07919074.tif 07919075.tif 07919076.tif 07919077.tif 07919078.tif 07919079.tif 07919080.tif 07919081.tif 07919082.tif 07919083.tif 07919084.tif 07919085.tif 07919086.tif 07919087.tif 07919088.tif 07919089.tif 07919090.tif 07919091.tif 07919092.tif 07919093.tif 07919094.tif 07919095.tif 07919096.tif 07919097.tif 07919098.tif 07919099.tif 07919100.tif 07919101.tif 07919102.tif 07919103.tif 07919104.tif 07919105.tif 07919106.tif 07919107.tif 07919108.tif 07919109.tif 07919110.tif 07919111.tif 07919112.tif 07919113.tif 07919114.tif 07919115.tif 07919116.tif 07919117.tif 07919118.tif 07919119.tif 07919120.tif 07919121.tif 07919122.tif 07919123.tif 07919124.tif 07919125.tif 07919126.tif 07919127.tif 07919128.tif 07919129.tif 07919130.tif 07919131.tif 07919132.tif 07919133.tif 07919134.tif 07919135.tif 07919136.tif 07919137.tif 07919138.tif 07919139.tif 07919140.tif 07919141.tif 07919142.tif 07919143.tif 07919144.tif 07919145.tif 07919146.tif 07934015.tif 07934016.tif 07934017.tif 07934018.tif 07934019.tif 07934020.tif 07934021.tif 07934627.tif 07934628.tif 07934629.tif 07934630.tif</t>
  </si>
  <si>
    <t>IEXP-2494575 Other</t>
  </si>
  <si>
    <t>IEXP-2505322</t>
  </si>
  <si>
    <t>TDG20170510-Exp</t>
  </si>
  <si>
    <t xml:space="preserve"> 07941423.tif 07941424.tif 07941425.tif 07941426.tif 07941427.tif 07941428.tif 07941429.tif 07941430.tif 07941431.tif 07941432.tif 07941433.tif 07941434.tif 07941435.tif 07941436.tif 07941437.tif 07941438.tif 07941439.tif</t>
  </si>
  <si>
    <t>IEXP-2505322 Other</t>
  </si>
  <si>
    <t>Team Building Appreciation</t>
  </si>
  <si>
    <t>TDG20170505-Exp</t>
  </si>
  <si>
    <t>TDG20170511-Exp</t>
  </si>
  <si>
    <t>IEXP-2495376</t>
  </si>
  <si>
    <t xml:space="preserve"> 07927694.tif 07927695.tif 07927696.tif 07927697.tif 07927698.tif 07927699.tif 07927700.tif 07927701.tif 07927702.tif 07927703.tif 07927704.tif 07927705.tif 07927706.tif 07927707.tif 07927708.tif 07927709.tif 07927710.tif</t>
  </si>
  <si>
    <t>IEXP-2495376 Other</t>
  </si>
  <si>
    <t>IEXP-2508308</t>
  </si>
  <si>
    <t xml:space="preserve"> 07950087.tif 07950088.tif 07950089.tif 07950090.tif 07950091.tif 07950092.tif 07950093.tif 07950094.tif 07950095.tif 07950096.tif 07950097.tif 07950098.tif 07950099.tif 07950100.tif 07950101.tif 07950102.tif 07950103.tif 07950104.tif 07950105.tif 07950106.tif 07950107.tif 07950108.tif 07950109.tif 07950110.tif 07950111.tif 07950112.tif 07950113.tif 07950114.tif 07950115.tif</t>
  </si>
  <si>
    <t>IEXP-2508308 Other</t>
  </si>
  <si>
    <t>IEXP-2503359</t>
  </si>
  <si>
    <t xml:space="preserve"> 07938468.tif 07938469.tif 07938470.tif 07938471.tif 07938472.tif 07938473.tif 07938474.tif 07938475.tif 07938476.tif</t>
  </si>
  <si>
    <t>IEXP-2503359 Other</t>
  </si>
  <si>
    <t>IEXP-2495346</t>
  </si>
  <si>
    <t xml:space="preserve"> 07925794.tif 07925795.tif 07925796.tif 07925797.tif 07925798.tif 07925799.tif 07925800.tif 07925801.tif</t>
  </si>
  <si>
    <t>IEXP-2495346 Other</t>
  </si>
  <si>
    <t>IEXP-2494703</t>
  </si>
  <si>
    <t xml:space="preserve"> 07919650.tif 07919651.tif 07919652.tif 07919653.tif 07919654.tif</t>
  </si>
  <si>
    <t>IEXP-2494703 Personal Vehicle Miles</t>
  </si>
  <si>
    <t>IEXP-2494703 Other Employee Expenses</t>
  </si>
  <si>
    <t>IEXP-2509743</t>
  </si>
  <si>
    <t xml:space="preserve"> 07973626.tif 07973627.tif 07973628.tif 07973629.tif 07973630.tif 07973631.tif 07973632.tif 07973633.tif 07973634.tif 07973635.tif 07973636.tif 07973637.tif 07973638.tif</t>
  </si>
  <si>
    <t>IEXP-2509743 Other</t>
  </si>
  <si>
    <t>IEXP-2509989</t>
  </si>
  <si>
    <t xml:space="preserve"> 07979741.tif 07979742.tif 07979743.tif</t>
  </si>
  <si>
    <t>IEXP-2509989 Travel Expense</t>
  </si>
  <si>
    <t>IEXP-2508334</t>
  </si>
  <si>
    <t xml:space="preserve"> 07950770.tif 07950771.tif 07950772.tif 07950773.tif</t>
  </si>
  <si>
    <t>IEXP-2508334 Other</t>
  </si>
  <si>
    <t>IEXP-2508309</t>
  </si>
  <si>
    <t xml:space="preserve"> 07949870.tif 07949871.tif 07949872.tif 07949873.tif 07949874.tif 07949875.tif 07949876.tif</t>
  </si>
  <si>
    <t>IEXP-2508309 Other</t>
  </si>
  <si>
    <t>IEXP-2494608</t>
  </si>
  <si>
    <t xml:space="preserve"> 07918650.tif 07918651.tif 07918652.tif 07918653.tif 07918654.tif 07918655.tif 07918656.tif 07918657.tif 07918658.tif 07918659.tif 07918660.tif 07918661.tif 07918662.tif 07918663.tif 07918664.tif 07918665.tif 07918666.tif 07918667.tif</t>
  </si>
  <si>
    <t>IEXP-2494608 Other</t>
  </si>
  <si>
    <t>IEXP-2504343</t>
  </si>
  <si>
    <t xml:space="preserve"> 07940624.tif 07940625.tif 07940626.tif 07940627.tif 07940628.tif 07940629.tif 07940630.tif 07940631.tif 07940632.tif</t>
  </si>
  <si>
    <t>IEXP-2504343 Other</t>
  </si>
  <si>
    <t>IEXP-2509503</t>
  </si>
  <si>
    <t xml:space="preserve"> 07959613.tif 07959614.tif 07959615.tif 07959616.tif 07959617.tif 07959618.tif 07959619.tif 07959620.tif</t>
  </si>
  <si>
    <t>IEXP-2509503 Other</t>
  </si>
  <si>
    <t>IEXP-2509819</t>
  </si>
  <si>
    <t xml:space="preserve"> 07972989.tif 07972990.tif 07972991.tif 07972992.tif 07972993.tif 07972994.tif 07972995.tif 07972996.tif 07972997.tif 07972998.tif 07972999.tif 07973000.tif 07973001.tif 07973002.tif 07973003.tif 07973142.tif 07973143.tif 07973144.tif 07973145.tif 07973146.tif 07973147.tif 07973148.tif 07973149.tif 07973150.tif 07973151.tif 07973152.tif 07973153.tif 07973154.tif 07973155.tif 07973156.tif 07973157.tif</t>
  </si>
  <si>
    <t>IEXP-2509819 Other</t>
  </si>
  <si>
    <t>Flight w/Main Cabin Extra</t>
  </si>
  <si>
    <t>IEXP-2496326</t>
  </si>
  <si>
    <t xml:space="preserve"> 07930072.tif 07930073.tif 07930074.tif 07930075.tif 07930076.tif</t>
  </si>
  <si>
    <t>IEXP-2496326 Other</t>
  </si>
  <si>
    <t>IEXP-2509355</t>
  </si>
  <si>
    <t xml:space="preserve"> 07955112.tif 07955113.tif 07955114.tif 07955115.tif 07955116.tif 07955117.tif 07955118.tif 07955119.tif 07955120.tif 07955121.tif 07955122.tif 07955123.tif 07955124.tif</t>
  </si>
  <si>
    <t>IEXP-2509355 Other</t>
  </si>
  <si>
    <t>IEXP-2252136</t>
  </si>
  <si>
    <t xml:space="preserve"> 07979575.tif 07979576.tif 07979577.tif 07979578.tif 07979579.tif 07979580.tif 07979581.tif 07979582.tif 07979583.tif 07979584.tif 07979585.tif 07979586.tif</t>
  </si>
  <si>
    <t>IEXP-2252136 Other</t>
  </si>
  <si>
    <t>IEXP-2503363</t>
  </si>
  <si>
    <t xml:space="preserve"> 07939266.tif 07939267.tif 07939268.tif 07939269.tif 07939270.tif 07939271.tif 07939272.tif</t>
  </si>
  <si>
    <t>IEXP-2503363 Other</t>
  </si>
  <si>
    <t>IEXP-2493617</t>
  </si>
  <si>
    <t xml:space="preserve"> 07918450.tif 07918451.tif 07918452.tif 07918453.tif 07918454.tif 07918455.tif 07918456.tif 07918457.tif 07918458.tif 07918459.tif 07918460.tif 07918461.tif 07918462.tif 07918463.tif 07918464.tif 07918465.tif 07918466.tif 07918467.tif</t>
  </si>
  <si>
    <t>IEXP-2493617 Other</t>
  </si>
  <si>
    <t>IEXP-2508383</t>
  </si>
  <si>
    <t xml:space="preserve"> 07953122.tif 07953123.tif 07953124.tif 07953125.tif 07953126.tif 07953127.tif 07953128.tif 07953129.tif 07953130.tif 07953131.tif 07953132.tif 07953133.tif 07953134.tif 07953135.tif 07953136.tif 07953137.tif 07953138.tif 07953139.tif 07953140.tif 07953141.tif 07953142.tif 07953143.tif</t>
  </si>
  <si>
    <t>IEXP-2508383 Other</t>
  </si>
  <si>
    <t>IEXP-2510333</t>
  </si>
  <si>
    <t xml:space="preserve"> 07984013.tif 07984014.tif 07984015.tif 07984016.tif 07984017.tif 07984018.tif 07984019.tif 07984020.tif 07984021.tif 07984022.tif 07984023.tif 07984024.tif 07984025.tif 07984026.tif 07984027.tif 07984028.tif 07984029.tif 07984030.tif 07984031.tif 07984032.tif</t>
  </si>
  <si>
    <t>IEXP-2510333 Other</t>
  </si>
  <si>
    <t>IEXP-2494633</t>
  </si>
  <si>
    <t xml:space="preserve"> 07918976.tif 07918977.tif 07918978.tif 07918979.tif 07918980.tif</t>
  </si>
  <si>
    <t>IEXP-2494633 Other</t>
  </si>
  <si>
    <t>Anniversaries and Team Building</t>
  </si>
  <si>
    <t>Department Birthdays</t>
  </si>
  <si>
    <t>IEXP-2503315</t>
  </si>
  <si>
    <t xml:space="preserve"> 07937756.tif 07937757.tif 07937758.tif 07937759.tif 07937760.tif</t>
  </si>
  <si>
    <t>IEXP-2503315 Other</t>
  </si>
  <si>
    <t>IEXP-2509527</t>
  </si>
  <si>
    <t xml:space="preserve"> 07960108.tif 07960109.tif 07960110.tif 07960111.tif 07960112.tif 07960113.tif 07960114.tif 07960115.tif 07960116.tif 07960117.tif 07960118.tif 07960119.tif 07960120.tif 07960121.tif 07960122.tif 07960123.tif 07960124.tif 07960125.tif 07960126.tif 07960127.tif 07960128.tif 07960129.tif 07960130.tif 07960131.tif 07960132.tif 07960133.tif 07960134.tif 07960135.tif 07960136.tif 07960137.tif 07960138.tif 07960139.tif 07960140.tif 07960141.tif 07960142.tif 07960143.tif 07960144.tif 07960145.tif 07960146.tif 07960147.tif 07960148.tif 07960149.tif 07960150.tif 07960151.tif 07960152.tif 07960153.tif 07960154.tif</t>
  </si>
  <si>
    <t>IEXP-2509527 Other</t>
  </si>
  <si>
    <t>Donation</t>
  </si>
  <si>
    <t>IEXP-2498324</t>
  </si>
  <si>
    <t xml:space="preserve"> 07932626.tif 07932627.tif 07932628.tif 07932629.tif 07932630.tif 07932631.tif 07932632.tif 07932633.tif 07932634.tif 07932635.tif 07932636.tif 07932637.tif 07932638.tif 07932639.tif 07932640.tif 07932641.tif 07932642.tif 07932643.tif 07932644.tif 07932645.tif 07932646.tif 07932647.tif 07932648.tif 07932649.tif 07932650.tif 07932651.tif</t>
  </si>
  <si>
    <t>IEXP-2498324 Other</t>
  </si>
  <si>
    <t>IEXP-2509547</t>
  </si>
  <si>
    <t xml:space="preserve"> 07960831.tif 07960832.tif 07960833.tif 07960834.tif 07960835.tif 07960836.tif 07960837.tif 07960838.tif 07960839.tif 07960840.tif</t>
  </si>
  <si>
    <t>IEXP-2509547 Other</t>
  </si>
  <si>
    <t>IEXP-2509789</t>
  </si>
  <si>
    <t xml:space="preserve"> 07972663.tif 07972664.tif 07972665.tif 07972666.tif 07972667.tif 07972668.tif 07972669.tif 07972670.tif 07972671.tif 07972672.tif 07972673.tif 07972674.tif 07972675.tif 07972676.tif 07972677.tif 07972678.tif 07972679.tif 07972680.tif 07972681.tif 07972682.tif 07972683.tif 07972684.tif</t>
  </si>
  <si>
    <t>IEXP-2509789 Other</t>
  </si>
  <si>
    <t>IEXP-2508379</t>
  </si>
  <si>
    <t xml:space="preserve"> 07951639.tif 07951640.tif 07951641.tif 07951642.tif 07951643.tif 07951644.tif 07951645.tif 07951646.tif 07951647.tif 07951648.tif 07951649.tif 07951650.tif 07951651.tif 07951652.tif 07951653.tif 07951654.tif 07951655.tif 07951656.tif</t>
  </si>
  <si>
    <t>IEXP-2508379 Other</t>
  </si>
  <si>
    <t>IEXP-2506330</t>
  </si>
  <si>
    <t>TDG20170522-Exp</t>
  </si>
  <si>
    <t xml:space="preserve"> 07963262.tif 07963263.tif 07963264.tif 07963265.tif 07963266.tif 07963267.tif 07963268.tif 07963269.tif 07963270.tif 07963271.tif 07963272.tif 07963273.tif 07963274.tif 07963275.tif 07963276.tif 07963277.tif 07963278.tif 07963279.tif 07963280.tif 07963281.tif 07963282.tif 07963283.tif 07963284.tif 07963285.tif 07963286.tif 07963287.tif</t>
  </si>
  <si>
    <t>IEXP-2506330 Other</t>
  </si>
  <si>
    <t>Moore, Rosary L (Rosa)</t>
  </si>
  <si>
    <t>IEXP-2509552</t>
  </si>
  <si>
    <t xml:space="preserve"> 07960871.tif 07960872.tif 07960873.tif</t>
  </si>
  <si>
    <t>IEXP-2509552 Other</t>
  </si>
  <si>
    <t>Committee Meeting Lunch</t>
  </si>
  <si>
    <t>IEXP-2509492</t>
  </si>
  <si>
    <t xml:space="preserve"> 07959978.tif 07959979.tif 07959980.tif 07959981.tif 07959982.tif 07959983.tif 07959984.tif 07959985.tif 07959986.tif 07959987.tif 07959988.tif 07959989.tif 07959990.tif 07959991.tif 07959992.tif 07959993.tif 07959994.tif 07959995.tif 07959996.tif 07959997.tif 07959998.tif 07959999.tif 07960000.tif 07960001.tif 07960002.tif 07960003.tif 07960004.tif 07960005.tif 07960006.tif 07960007.tif 07960008.tif 07960009.tif 07960010.tif 07960011.tif 07960012.tif 07960013.tif 07960014.tif 07960015.tif 07960016.tif 07960017.tif 07960018.tif 07960019.tif 07960020.tif 07960021.tif 07960022.tif 07960023.tif 07960024.tif 07960025.tif 07960026.tif 07960027.tif 07960028.tif 07960029.tif 07960030.tif 07960031.tif 07960032.tif 07960033.tif 07960034.tif 07960035.tif 07960036.tif</t>
  </si>
  <si>
    <t>IEXP-2509492 Other</t>
  </si>
  <si>
    <t>Fuel for Work Vehicle  - Below the line</t>
  </si>
  <si>
    <t>Snacks for Board Meeting</t>
  </si>
  <si>
    <t>ATO Board Meeting Snack</t>
  </si>
  <si>
    <t>Employee Broadcast</t>
  </si>
  <si>
    <t>Vehicle Wash Below the Line</t>
  </si>
  <si>
    <t>IEXP-2494657</t>
  </si>
  <si>
    <t xml:space="preserve"> 07945202.tif 07945203.tif 07945204.tif 07945205.tif 07945206.tif 07945207.tif 07945208.tif 07945209.tif 07945210.tif 07945211.tif 07945212.tif 07945213.tif 07945214.tif 07945215.tif 07945216.tif 07945217.tif 07945218.tif 07945219.tif 07945220.tif 07945221.tif 07945222.tif 07945223.tif</t>
  </si>
  <si>
    <t>IEXP-2494657 Other</t>
  </si>
  <si>
    <t>IEXP-2509579</t>
  </si>
  <si>
    <t xml:space="preserve"> 07962310.tif 07962311.tif 07962312.tif 07962313.tif 07962314.tif 07962315.tif 07962316.tif 07962317.tif 07962318.tif 07962319.tif 07962320.tif</t>
  </si>
  <si>
    <t>IEXP-2509579 Other</t>
  </si>
  <si>
    <t>IEXP-2509578</t>
  </si>
  <si>
    <t xml:space="preserve"> 07962296.tif 07962297.tif 07962298.tif 07962299.tif 07962300.tif 07962301.tif 07962302.tif 07962303.tif 07962304.tif 07962305.tif 07962306.tif 07962307.tif 07962308.tif 07962309.tif</t>
  </si>
  <si>
    <t>IEXP-2509578 Other</t>
  </si>
  <si>
    <t>IEXP-2494328</t>
  </si>
  <si>
    <t xml:space="preserve"> 07919472.tif 07919473.tif 07919474.tif 07919475.tif 07919476.tif 07919477.tif 07919478.tif 07919479.tif 07919480.tif 07919481.tif 07919482.tif 07919483.tif 07919484.tif 07919485.tif 07919486.tif 07919487.tif 07919488.tif 07919489.tif 07919490.tif 07919491.tif 07919492.tif 07919493.tif 07919494.tif 07919495.tif 07919496.tif 07919497.tif 07919498.tif 07919499.tif 07919500.tif 07919501.tif 07919502.tif 07919503.tif 07919504.tif 07919505.tif 07919506.tif 07919507.tif 07919508.tif 07919509.tif 07919510.tif</t>
  </si>
  <si>
    <t>IEXP-2494328 Other</t>
  </si>
  <si>
    <t>IEXP-2493615</t>
  </si>
  <si>
    <t xml:space="preserve"> 07924412.tif 07924413.tif 07924414.tif 07924415.tif 07924416.tif 07924417.tif 07924418.tif 07924419.tif</t>
  </si>
  <si>
    <t>IEXP-2493615 Other</t>
  </si>
  <si>
    <t>Matt Robbins' Wall Street Journal</t>
  </si>
  <si>
    <t>IEXP-2506312</t>
  </si>
  <si>
    <t xml:space="preserve"> 07950049.tif 07950050.tif 07950051.tif 07950052.tif 07950053.tif 07950054.tif 07950055.tif 07950056.tif 07950057.tif 07950058.tif 07950059.tif 07950060.tif 07950061.tif 07950062.tif 07950063.tif 07950064.tif 07950065.tif 07950066.tif 07950067.tif 07950068.tif 07950069.tif 07950070.tif 07950071.tif 07950072.tif 07950073.tif 07950074.tif 07950075.tif</t>
  </si>
  <si>
    <t>IEXP-2506312 Other</t>
  </si>
  <si>
    <t>Get Well Gift</t>
  </si>
  <si>
    <t>IEXP-2509648</t>
  </si>
  <si>
    <t xml:space="preserve"> 07966034.tif 07966035.tif 07966036.tif</t>
  </si>
  <si>
    <t>IEXP-2509648 Meals &amp;Entertainment</t>
  </si>
  <si>
    <t>IEXP-2509644</t>
  </si>
  <si>
    <t xml:space="preserve"> 07966030.tif 07966031.tif 07966032.tif 07966033.tif</t>
  </si>
  <si>
    <t>IEXP-2509644 Meals &amp;Entertainment</t>
  </si>
  <si>
    <t>IEXP-2509644 Other</t>
  </si>
  <si>
    <t>IEXP-2509644 Other Employee Expenses</t>
  </si>
  <si>
    <t>IEXP-2509874</t>
  </si>
  <si>
    <t xml:space="preserve"> 07976130.tif 07976131.tif 07976132.tif 07976133.tif 07976134.tif 07976135.tif 07976136.tif 07976137.tif 07976138.tif 07976139.tif 07976140.tif 07976141.tif 07976142.tif 07980875.tif 07980876.tif 07980877.tif 07980878.tif 07980879.tif 07980880.tif 07980881.tif 07980882.tif 07980883.tif 07980884.tif 07980885.tif 07980886.tif 07980887.tif 07980888.tif 07980889.tif 07980890.tif 07980891.tif 07980892.tif 07980893.tif 07980894.tif 07980895.tif 07980896.tif 07980897.tif 07980898.tif 07980899.tif 07980900.tif 07980901.tif 07980902.tif</t>
  </si>
  <si>
    <t>IEXP-2509874 Other</t>
  </si>
  <si>
    <t>IEXP-2494711</t>
  </si>
  <si>
    <t xml:space="preserve"> 07920081.tif 07920082.tif 07920083.tif 07920084.tif 07920085.tif 07920086.tif 07920087.tif 07920088.tif 07920089.tif 07920090.tif 07920091.tif 07920092.tif</t>
  </si>
  <si>
    <t>IEXP-2494711 Other</t>
  </si>
  <si>
    <t>IEXP-2510316</t>
  </si>
  <si>
    <t xml:space="preserve"> 07983794.tif 07983795.tif 07983796.tif 07983797.tif 07983798.tif 07983799.tif 07983800.tif 07983801.tif 07983802.tif 07983803.tif 07983804.tif 07983805.tif 07983806.tif 07983807.tif 07983808.tif 07983809.tif 07983810.tif</t>
  </si>
  <si>
    <t>IEXP-2510316 Other</t>
  </si>
  <si>
    <t>IEXP-2494712</t>
  </si>
  <si>
    <t xml:space="preserve"> 07920093.tif 07920094.tif 07920095.tif 07920096.tif 07920097.tif 07920098.tif 07920099.tif 07920100.tif 07920101.tif 07920102.tif 07920103.tif 07920104.tif 07920105.tif 07920106.tif 07920107.tif</t>
  </si>
  <si>
    <t>IEXP-2494712 Other</t>
  </si>
  <si>
    <t>IEXP-2509590</t>
  </si>
  <si>
    <t xml:space="preserve"> 07964251.tif 07964252.tif 07964253.tif 07964254.tif 07964255.tif 07964256.tif 07964257.tif 07964258.tif 07964259.tif 07964260.tif 07964261.tif</t>
  </si>
  <si>
    <t>IEXP-2509590 Other</t>
  </si>
  <si>
    <t>IEXP-2500312</t>
  </si>
  <si>
    <t xml:space="preserve"> 07934462.tif 07934463.tif 07934464.tif 07934465.tif 07934466.tif 07934467.tif 07934468.tif 07934469.tif 07934470.tif 07934471.tif 07934472.tif 07934473.tif 07934474.tif 07934475.tif 07934476.tif 07934477.tif 07934478.tif</t>
  </si>
  <si>
    <t>IEXP-2500312 Meals &amp;Entertainment</t>
  </si>
  <si>
    <t>IEXP-2501313</t>
  </si>
  <si>
    <t xml:space="preserve"> 07935793.tif 07935794.tif 07935795.tif 07935796.tif 07935797.tif 07935798.tif 07935799.tif 07935800.tif 07935801.tif 07935802.tif 07935803.tif 07935804.tif 07935805.tif 07935806.tif 07935807.tif 07935808.tif</t>
  </si>
  <si>
    <t>IEXP-2501313 Other</t>
  </si>
  <si>
    <t>IEXP-2509603</t>
  </si>
  <si>
    <t xml:space="preserve"> 07964015.tif 07964016.tif 07964017.tif 07964018.tif 07964019.tif 07964020.tif 07964021.tif 07964022.tif 07964023.tif 07964024.tif 07964025.tif 07964026.tif 07964027.tif 07964028.tif 07964029.tif 07964030.tif 07964031.tif 07964032.tif 07964033.tif 07964034.tif 07964035.tif 07964036.tif 07964037.tif 07964038.tif 07964039.tif 07964040.tif 07964041.tif</t>
  </si>
  <si>
    <t>IEXP-2509603 Other</t>
  </si>
  <si>
    <t>Thirumavalavan, Padmaja</t>
  </si>
  <si>
    <t>IEXP-2494538</t>
  </si>
  <si>
    <t xml:space="preserve"> 07920951.tif 07920952.tif 07920953.tif 07920954.tif 07920955.tif 07920956.tif 07920957.tif 07920958.tif</t>
  </si>
  <si>
    <t>IEXP-2494538 Other</t>
  </si>
  <si>
    <t>Tran, Nina</t>
  </si>
  <si>
    <t>IEXP-2509952</t>
  </si>
  <si>
    <t xml:space="preserve"> 07979078.tif 07979079.tif 07979080.tif 07979081.tif 07979082.tif 07979083.tif 07979084.tif 07979085.tif 07979086.tif 07979087.tif 07979088.tif 07979089.tif 07979090.tif 07979091.tif 07979092.tif 07979093.tif 07979094.tif 07979095.tif 07979096.tif 07979097.tif 07979098.tif 07979099.tif 07979100.tif 07979101.tif 07979102.tif 07979103.tif 07979104.tif 07979105.tif 07979106.tif 07979107.tif 07979108.tif 07979109.tif 07979110.tif 07979111.tif 07979112.tif 07979113.tif 07979114.tif 07979115.tif</t>
  </si>
  <si>
    <t>IEXP-2509952 Meals &amp;Entertainment</t>
  </si>
  <si>
    <t>IEXP-2505343</t>
  </si>
  <si>
    <t xml:space="preserve"> 07942155.tif 07942156.tif 07942157.tif 07942158.tif 07942159.tif 07942160.tif 07942161.tif 07942162.tif 07942163.tif 07942164.tif 07942165.tif 07942166.tif 07942167.tif 07942168.tif 07942169.tif</t>
  </si>
  <si>
    <t>IEXP-2505343 Other</t>
  </si>
  <si>
    <t>IEXP-2509895</t>
  </si>
  <si>
    <t xml:space="preserve"> 07976398.tif 07976399.tif 07976400.tif 07976401.tif 07976402.tif 07976403.tif 07976404.tif 07976405.tif 07976406.tif 07976407.tif 07976408.tif 07976409.tif 07976410.tif 07976411.tif 07976412.tif 07976413.tif 07976414.tif 07976415.tif 07976416.tif 07976417.tif 07976418.tif 07976419.tif 07976420.tif 07976421.tif 07976422.tif 07976423.tif 07976424.tif 07976425.tif 07976426.tif</t>
  </si>
  <si>
    <t>IEXP-2509895 Other</t>
  </si>
  <si>
    <t>Vital, Cheryl L</t>
  </si>
  <si>
    <t>IEXP-2494507</t>
  </si>
  <si>
    <t xml:space="preserve"> 07921598.tif 07921599.tif 07921600.tif 07921601.tif 07921602.tif 07921603.tif 07921604.tif 07921605.tif 07921606.tif 07921607.tif 07921608.tif 07921609.tif 07921610.tif 07921611.tif 07921612.tif 07921613.tif 07921614.tif 07921615.tif 07921616.tif 07921617.tif 07921618.tif 07921619.tif 07921620.tif 07921621.tif 07921622.tif 07921623.tif 07921624.tif 07921625.tif 07921626.tif 07921627.tif 07921628.tif 07921629.tif 07921630.tif 07921631.tif 07921632.tif 07921633.tif 07921634.tif 07921635.tif 07921636.tif 07921637.tif 07921638.tif 07921639.tif 07921640.tif 07921641.tif 07921642.tif 07921643.tif 07921644.tif 07921645.tif 07921646.tif 07921647.tif 07921648.tif 07921649.tif 07921650.tif 07921651.tif 07921652.tif 07921653.tif 07921654.tif 07921655.tif 07921656.tif 07921657.tif 07921658.tif 07921659.tif 07921660.tif 07921661.tif 07921662.tif 07921663.tif 07921664.tif 07921665.tif 07921666.tif 07921667.tif 07921668.tif 07921669.tif 07921670.tif</t>
  </si>
  <si>
    <t>IEXP-2494507 Other</t>
  </si>
  <si>
    <t>IEXP-2494584</t>
  </si>
  <si>
    <t xml:space="preserve"> 07918255.tif 07918256.tif 07918257.tif 07918258.tif 07918259.tif 07918260.tif 07918261.tif 07918262.tif 07918263.tif 07918264.tif 07918265.tif 07918266.tif 07918267.tif 07918268.tif 07918269.tif 07918270.tif 07918271.tif 07918272.tif 07918273.tif 07918274.tif</t>
  </si>
  <si>
    <t>IEXP-2494584 Other</t>
  </si>
  <si>
    <t>Acker, Kimberly E</t>
  </si>
  <si>
    <t>260671</t>
  </si>
  <si>
    <t>IEXP-2519383</t>
  </si>
  <si>
    <t>TDG20170612-Exp</t>
  </si>
  <si>
    <t>08014260.tif 08014261.tif 08014262.tif 08014263.tif 08014264.tif 08014265.tif 08014266.tif 08014267.tif 08014268.tif 08014269.tif 08014270.tif</t>
  </si>
  <si>
    <t>IEXP-2519383 Lodgings</t>
  </si>
  <si>
    <t>IEXP-2519383 Travel Expense</t>
  </si>
  <si>
    <t>IEXP-2519383 Meals &amp;Entertainment</t>
  </si>
  <si>
    <t>IEXP-2519383 Other</t>
  </si>
  <si>
    <t>IEXP-2511493</t>
  </si>
  <si>
    <t>sew20170616 iexp</t>
  </si>
  <si>
    <t>08015656.tif 08015657.tif 08015658.tif 08015659.tif 08015660.tif 08015661.tif 08015662.tif 08015663.tif 08015664.tif 08015665.tif 08015666.tif 08015667.tif 08015668.tif 08015669.tif 08015670.tif 08015671.tif 08015672.tif 08015673.tif 08015674.tif 08015675.tif 08015676.tif</t>
  </si>
  <si>
    <t>IEXP-2511493 Other Employee Expenses</t>
  </si>
  <si>
    <t>IEXP-2511493 Lodgings</t>
  </si>
  <si>
    <t>IEXP-2511493 Meals &amp;Entertainment</t>
  </si>
  <si>
    <t>IEXP-2511493 Other</t>
  </si>
  <si>
    <t>IEXP-2511493 Travel Expense</t>
  </si>
  <si>
    <t>IEXP-2511493 Personal Vehicle Miles</t>
  </si>
  <si>
    <t>TDG20170627-Exp</t>
  </si>
  <si>
    <t>TDG20170601-Exp</t>
  </si>
  <si>
    <t>IEXP-2523447</t>
  </si>
  <si>
    <t>08024499.tif 08024500.tif 08024501.tif 08024502.tif 08024503.tif 08024504.tif 08024505.tif 08024506.tif 08024507.tif 08024508.tif 08024509.tif 08024510.tif 08024511.tif 08024512.tif 08024513.tif 08024514.tif 08024515.tif 08024516.tif 08024517.tif 08024518.tif 08024519.tif</t>
  </si>
  <si>
    <t>IEXP-2523447 Other</t>
  </si>
  <si>
    <t>IEXP-2531413</t>
  </si>
  <si>
    <t>bas20170630_2_exp reports</t>
  </si>
  <si>
    <t>08062268.tif 08062269.tif 08062270.tif 08062271.tif 08062272.tif 08062273.tif 08062274.tif 08062275.tif 08062276.tif 08062277.tif 08062278.tif 08062279.tif 08062280.tif 08062281.tif 08062282.tif 08062283.tif 08062284.tif 08062285.tif 08062286.tif 08062287.tif 08062288.tif 08062289.tif 08062290.tif 08062291.tif 08062292.tif 08062293.tif 08062294.tif 08062295.tif 08062296.tif 08062297.tif 08062298.tif 08062299.tif</t>
  </si>
  <si>
    <t>IEXP-2531413 Other</t>
  </si>
  <si>
    <t>Allen, Diane J (Dee Dee)</t>
  </si>
  <si>
    <t>278662</t>
  </si>
  <si>
    <t>TDG20170620-Exp</t>
  </si>
  <si>
    <t>IEXP-2512342</t>
  </si>
  <si>
    <t>TDG20170613-Exp</t>
  </si>
  <si>
    <t>08014323.tif 08014324.tif 08014325.tif 08014326.tif 08014327.tif 08014328.tif 08014329.tif 08014330.tif 08014331.tif 08014332.tif 08014333.tif 08014334.tif 08014335.tif 08014336.tif 08014337.tif 08014338.tif 08014339.tif 08014340.tif 08014341.tif 08014342.tif 08014343.tif</t>
  </si>
  <si>
    <t>IEXP-2512342 Travel Expense</t>
  </si>
  <si>
    <t>IEXP-2512342 Personal Vehicle Miles</t>
  </si>
  <si>
    <t>IEXP-2512342 Meals &amp;Entertainment</t>
  </si>
  <si>
    <t>IEXP-2512342 Lodgings</t>
  </si>
  <si>
    <t>IEXP-2513327</t>
  </si>
  <si>
    <t>08015474.tif 08015475.tif 08015476.tif 08015477.tif 08015478.tif 08015479.tif 08015480.tif 08015481.tif 08015482.tif 08015483.tif 08015484.tif 08015485.tif 08015486.tif 08015487.tif 08015488.tif 08015489.tif 08015490.tif 08015491.tif 08015492.tif 08015493.tif 08015494.tif 08015495.tif</t>
  </si>
  <si>
    <t>IEXP-2513327 Travel Expense</t>
  </si>
  <si>
    <t>IEXP-2513327 Personal Vehicle Miles</t>
  </si>
  <si>
    <t>IEXP-2513327 Meals &amp;Entertainment</t>
  </si>
  <si>
    <t>IEXP-2513327 Lodgings</t>
  </si>
  <si>
    <t>IEXP-2522432</t>
  </si>
  <si>
    <t>TDG20170614-Exp</t>
  </si>
  <si>
    <t>08017975.tif 08017976.tif 08017977.tif 08017978.tif 08017979.tif 08017980.tif 08017981.tif 08017982.tif 08017983.tif 08017984.tif 08017985.tif 08017986.tif 08017987.tif 08017988.tif</t>
  </si>
  <si>
    <t>IEXP-2522432 Meals &amp;Entertainment</t>
  </si>
  <si>
    <t>IEXP-2522432 Travel Expense</t>
  </si>
  <si>
    <t>IEXP-2522432 Personal Vehicle Miles</t>
  </si>
  <si>
    <t>IEXP-2522432 Lodgings</t>
  </si>
  <si>
    <t>IEXP-2522423</t>
  </si>
  <si>
    <t>08017531.tif 08017532.tif 08017533.tif 08017534.tif 08017535.tif 08017536.tif 08017537.tif 08017538.tif 08017539.tif 08017540.tif 08017541.tif 08017542.tif 08017543.tif</t>
  </si>
  <si>
    <t>IEXP-2522423 Travel Expense</t>
  </si>
  <si>
    <t>IEXP-2522423 Meals &amp;Entertainment</t>
  </si>
  <si>
    <t>IEXP-2522423 Other</t>
  </si>
  <si>
    <t>IEXP-2512345</t>
  </si>
  <si>
    <t>TDG20170607-Exp</t>
  </si>
  <si>
    <t>08005788.tif 08005789.tif 08005790.tif 08005791.tif 08005792.tif 08005793.tif 08005794.tif 08005795.tif 08005796.tif 08005797.tif 08005798.tif 08005799.tif 08005800.tif 08005801.tif 08005802.tif 08005803.tif 08005804.tif</t>
  </si>
  <si>
    <t>IEXP-2512345 Other</t>
  </si>
  <si>
    <t>IEXP-2512345 Other Employee Expenses</t>
  </si>
  <si>
    <t>IEXP-2512345 Travel Expense</t>
  </si>
  <si>
    <t>IEXP-2512345 Meals &amp;Entertainment</t>
  </si>
  <si>
    <t>IEXP-2531399</t>
  </si>
  <si>
    <t>08049800.tif 08049801.tif 08049802.tif 08049803.tif 08049804.tif 08049805.tif 08049806.tif 08049807.tif 08049808.tif 08049809.tif 08049810.tif 08049811.tif 08049812.tif 08049813.tif</t>
  </si>
  <si>
    <t>IEXP-2531399 Other</t>
  </si>
  <si>
    <t>IEXP-2516382</t>
  </si>
  <si>
    <t>08012987.tif 08012988.tif 08012989.tif 08012990.tif 08012991.tif 08012992.tif 08012993.tif 08012994.tif 08012995.tif 08012996.tif 08012997.tif 08012998.tif 08012999.tif 08013000.tif 08013001.tif 08013002.tif 08013003.tif</t>
  </si>
  <si>
    <t>IEXP-2516382 Other</t>
  </si>
  <si>
    <t>IEXP-2515382</t>
  </si>
  <si>
    <t>08011527.tif 08011528.tif 08011529.tif 08011530.tif 08011531.tif</t>
  </si>
  <si>
    <t>IEXP-2515382 Other</t>
  </si>
  <si>
    <t>sew20170606 iexp</t>
  </si>
  <si>
    <t>TDG20170623-Exp</t>
  </si>
  <si>
    <t>TDG20170605-Exp</t>
  </si>
  <si>
    <t>IEXP-2533441</t>
  </si>
  <si>
    <t>08061022.tif 08061023.tif 08061024.tif 08061025.tif 08061026.tif 08061027.tif 08061028.tif 08061029.tif 08061030.tif 08061031.tif 08061032.tif 08061033.tif 08061034.tif 08061035.tif</t>
  </si>
  <si>
    <t>IEXP-2533441 Other</t>
  </si>
  <si>
    <t>IEXP-2510447</t>
  </si>
  <si>
    <t>TDG20170602-Exp</t>
  </si>
  <si>
    <t>07991023.tif 07991024.tif 07991025.tif 07991026.tif 07991027.tif 07991028.tif 07991029.tif 07991030.tif 07991031.tif 07991032.tif 07991033.tif 07991034.tif 07991035.tif 07991036.tif 07991037.tif 07991038.tif 07991039.tif 07991040.tif 07991041.tif 07991042.tif 07991043.tif 07991044.tif 07991045.tif 07991046.tif 07991047.tif</t>
  </si>
  <si>
    <t>IEXP-2510447 Other</t>
  </si>
  <si>
    <t>TDG20170621-Exp</t>
  </si>
  <si>
    <t>IEXP-2511477</t>
  </si>
  <si>
    <t>08002059.tif 08002060.tif 08002061.tif 08002062.tif 08002063.tif 08002064.tif 08002065.tif 08002066.tif 08002067.tif 08002068.tif 08002069.tif 08002070.tif 08002071.tif</t>
  </si>
  <si>
    <t>IEXP-2511477 Other</t>
  </si>
  <si>
    <t>IEXP-2511429</t>
  </si>
  <si>
    <t>08000762.tif 08000763.tif 08000764.tif 08000765.tif 08000766.tif 08000767.tif 08000768.tif 08000769.tif 08000770.tif 08000771.tif 08000772.tif 08000773.tif 08000774.tif 08000775.tif 08000776.tif 08000777.tif 08000778.tif</t>
  </si>
  <si>
    <t>IEXP-2511429 Other</t>
  </si>
  <si>
    <t>IEXP-2524431</t>
  </si>
  <si>
    <t>TDG20170626-Exp</t>
  </si>
  <si>
    <t>08048680.tif 08048681.tif 08048682.tif 08048683.tif 08048684.tif 08048685.tif 08048686.tif</t>
  </si>
  <si>
    <t>1831</t>
  </si>
  <si>
    <t>IEXP-2524431 Other</t>
  </si>
  <si>
    <t>Bryant, Darcell S</t>
  </si>
  <si>
    <t>277165</t>
  </si>
  <si>
    <t>TDG20170621-1 Exp</t>
  </si>
  <si>
    <t>Baby shower</t>
  </si>
  <si>
    <t>IEXP-2527459</t>
  </si>
  <si>
    <t>08034855.tif 08034856.tif 08034857.tif 08034858.tif 08034859.tif 08034860.tif 08034861.tif 08034862.tif 08034863.tif 08034864.tif 08034865.tif 08034866.tif 08034867.tif 08034868.tif</t>
  </si>
  <si>
    <t>IEXP-2527459 Other</t>
  </si>
  <si>
    <t>1953</t>
  </si>
  <si>
    <t>IEXP-2510630</t>
  </si>
  <si>
    <t>07991427.tif 07991428.tif 07991429.tif 07991430.tif 07991431.tif 07991432.tif 07991433.tif 07991434.tif 07991435.tif 07991436.tif 07991437.tif 07991438.tif 07991439.tif 07991440.tif 07991441.tif 07991442.tif 07991443.tif 07991444.tif 07991445.tif 07991446.tif 07991447.tif 07991448.tif 07991449.tif</t>
  </si>
  <si>
    <t>IEXP-2510630 Other</t>
  </si>
  <si>
    <t>IEXP-2528425</t>
  </si>
  <si>
    <t>08039306.tif 08039307.tif 08039308.tif 08039309.tif 08039310.tif 08039311.tif 08039312.tif 08039313.tif 08039314.tif 08039315.tif 08039316.tif 08039317.tif 08039318.tif 08039319.tif 08039320.tif 08039321.tif 08039322.tif 08039323.tif</t>
  </si>
  <si>
    <t>IEXP-2528425 Other</t>
  </si>
  <si>
    <t>TDG20170628-Exp</t>
  </si>
  <si>
    <t>TDG20170608-Exp</t>
  </si>
  <si>
    <t>IEXP-2506319</t>
  </si>
  <si>
    <t>08045325.tif 08045326.tif 08045327.tif 08045328.tif 08045329.tif 08045330.tif 08045331.tif 08045332.tif 08045333.tif 08045334.tif 08045335.tif 08045336.tif 08045337.tif 08045338.tif 08045339.tif 08045340.tif 08045341.tif 08045342.tif</t>
  </si>
  <si>
    <t>IEXP-2506319 Other</t>
  </si>
  <si>
    <t>IEXP-2510313</t>
  </si>
  <si>
    <t>07984231.tif 07984232.tif 07984233.tif 07984234.tif 07984235.tif 07984236.tif 07984237.tif 07984238.tif 07984239.tif 07984240.tif 07984241.tif 07984242.tif 07984243.tif 07984244.tif 07984245.tif 07984246.tif 07984247.tif 07984248.tif 07984249.tif 07984250.tif 07984251.tif 07984252.tif 07984253.tif 07984254.tif 07984255.tif 07984256.tif 07984257.tif 07984258.tif 07984259.tif 07984260.tif 07984261.tif 07984262.tif</t>
  </si>
  <si>
    <t>IEXP-2510313 Other</t>
  </si>
  <si>
    <t>TDG20170619-Exp</t>
  </si>
  <si>
    <t>IEXP-2512348</t>
  </si>
  <si>
    <t>08004874.tif 08004875.tif</t>
  </si>
  <si>
    <t>IEXP-2512348 Personal Vehicle Miles</t>
  </si>
  <si>
    <t>IEXP-2512361</t>
  </si>
  <si>
    <t>08014491.tif 08014492.tif 08014493.tif 08014494.tif 08014495.tif 08014496.tif 08014497.tif 08014498.tif 08014499.tif 08014500.tif 08016369.tif 08016370.tif 08016371.tif 08016372.tif 08016373.tif 08016374.tif 08016375.tif 08016376.tif 08016377.tif 08016378.tif</t>
  </si>
  <si>
    <t>IEXP-2512361 Other</t>
  </si>
  <si>
    <t>IEXP-2530455</t>
  </si>
  <si>
    <t>08048136.tif 08048137.tif 08048138.tif 08048139.tif 08048140.tif 08048141.tif 08048142.tif 08048143.tif 08048144.tif 08048145.tif 08048146.tif 08048147.tif 08048148.tif 08048149.tif 08048150.tif 08048151.tif 08048152.tif 08048153.tif 08048154.tif 08048155.tif 08048156.tif 08048157.tif 08048158.tif 08048159.tif 08048160.tif 08048161.tif 08048162.tif 08048163.tif 08048164.tif 08048165.tif 08048166.tif 08048167.tif 08048168.tif 08048169.tif 08048170.tif</t>
  </si>
  <si>
    <t>IEXP-2530455 Other</t>
  </si>
  <si>
    <t>IEXP-2532435</t>
  </si>
  <si>
    <t>08053674.tif 08053675.tif 08053676.tif 08053677.tif 08053678.tif 08053679.tif 08053680.tif 08053681.tif 08053682.tif 08053683.tif 08053684.tif 08053685.tif 08053686.tif 08053687.tif 08053688.tif 08053689.tif 08053690.tif 08053691.tif 08053692.tif 08053693.tif 08053694.tif 08053695.tif 08053696.tif 08053697.tif 08053698.tif 08053699.tif 08053700.tif 08053701.tif 08053702.tif 08053703.tif 08053704.tif</t>
  </si>
  <si>
    <t>IEXP-2532435 Other</t>
  </si>
  <si>
    <t>IEXP-2513345</t>
  </si>
  <si>
    <t>08009172.tif 08009173.tif 08009174.tif 08009175.tif 08009176.tif 08009177.tif 08009178.tif</t>
  </si>
  <si>
    <t>IEXP-2513345 Other</t>
  </si>
  <si>
    <t>TDG20170615-Exp</t>
  </si>
  <si>
    <t>IEXP-2520441</t>
  </si>
  <si>
    <t>08015924.tif 08015925.tif 08015926.tif 08015927.tif 08015928.tif 08015929.tif 08015930.tif 08015931.tif 08015932.tif 08015933.tif 08015934.tif 08015935.tif 08015936.tif 08015937.tif 08015938.tif 08015939.tif 08015940.tif 08015941.tif 08015942.tif 08015943.tif 08015944.tif 08015945.tif 08015946.tif 08015947.tif 08015948.tif 08046672.tif 08046673.tif 08046674.tif</t>
  </si>
  <si>
    <t>IEXP-2520441 Other</t>
  </si>
  <si>
    <t>IEXP-2533383</t>
  </si>
  <si>
    <t>08058989.tif 08058990.tif 08058991.tif 08058992.tif 08058993.tif 08058994.tif 08058995.tif 08058996.tif 08058997.tif 08058998.tif 08058999.tif 08059000.tif 08059001.tif 08059002.tif 08059003.tif 08059004.tif 08059005.tif 08059006.tif 08059007.tif 08059008.tif 08059009.tif 08059010.tif 08059011.tif 08059012.tif 08059013.tif 08059014.tif 08059015.tif 08059016.tif 08059017.tif 08059018.tif 08059019.tif 08059020.tif 08059021.tif 08059022.tif 08059023.tif 08059024.tif 08059025.tif 08059026.tif 08059027.tif 08059028.tif 08064324.tif 08064325.tif 08064326.tif 08064327.tif 08064328.tif</t>
  </si>
  <si>
    <t>IEXP-2533383 Other</t>
  </si>
  <si>
    <t>IEXP-2528477</t>
  </si>
  <si>
    <t>08045323.tif 08045324.tif</t>
  </si>
  <si>
    <t>IEXP-2528477 Other</t>
  </si>
  <si>
    <t>IEXP-2522450</t>
  </si>
  <si>
    <t>08018203.tif 08018204.tif 08018205.tif 08018206.tif 08018207.tif</t>
  </si>
  <si>
    <t>IEXP-2522450 Other</t>
  </si>
  <si>
    <t>Bar - Atmospirit</t>
  </si>
  <si>
    <t>IEXP-2494445</t>
  </si>
  <si>
    <t>08003132.tif 08003133.tif 08003134.tif 08003135.tif 08003136.tif 08003137.tif 08003138.tif 08003139.tif 08003140.tif 08003141.tif 08003142.tif 08003143.tif 08003144.tif 08003145.tif 08003146.tif 08003147.tif 08003148.tif 08003149.tif 08003150.tif 08003151.tif 08003152.tif 08003153.tif 08003154.tif 08003155.tif 08003156.tif 08003157.tif 08003158.tif 08003159.tif 08003160.tif 08003161.tif 08003162.tif 08003163.tif 08003164.tif 08003165.tif 08003166.tif 08003167.tif 08003168.tif 08003169.tif 08003170.tif 08003171.tif 08003172.tif 08003173.tif 08003174.tif 08003175.tif 08003176.tif 08003177.tif 08003178.tif 08003179.tif 08003180.tif 08003181.tif 08003182.tif 08003183.tif 08003184.tif 08003185.tif 08003186.tif 08003187.tif 08003188.tif 08003189.tif 08003190.tif 08003191.tif 08003192.tif 08003193.tif 08003194.tif 08003195.tif 08003196.tif 08003197.tif 08003198.tif 08003199.tif 08003200.tif 08003201.tif 08003202.tif 08003203.tif 08003204.tif 08003205.tif 08003206.tif 08003207.tif 08003208.tif 08003209.tif 08003210.tif 08003211.tif 08003212.tif 08003213.tif 08003214.tif 08003215.tif 08003216.tif 08003217.tif 08003218.tif</t>
  </si>
  <si>
    <t>IEXP-2494445 Other</t>
  </si>
  <si>
    <t>Hartley, Sheila A</t>
  </si>
  <si>
    <t>261830</t>
  </si>
  <si>
    <t>IEXP-2532479</t>
  </si>
  <si>
    <t>08057029.tif 08057030.tif 08057031.tif 08057032.tif 08057033.tif 08057034.tif 08057035.tif</t>
  </si>
  <si>
    <t>IEXP-2532479 Other</t>
  </si>
  <si>
    <t>IEXP-2513330</t>
  </si>
  <si>
    <t>08009150.tif 08009151.tif 08009152.tif 08009153.tif 08009154.tif 08009155.tif 08009156.tif 08009157.tif 08009158.tif 08009159.tif 08009160.tif 08009161.tif 08009162.tif 08009163.tif 08009164.tif 08009165.tif 08009166.tif 08009167.tif 08009168.tif 08009169.tif 08009170.tif 08009171.tif</t>
  </si>
  <si>
    <t>IEXP-2513330 Meals &amp;Entertainment</t>
  </si>
  <si>
    <t>IEXP-2513330 Personal Vehicle Miles</t>
  </si>
  <si>
    <t>IEXP-2513330 Lodgings</t>
  </si>
  <si>
    <t>IEXP-2523421</t>
  </si>
  <si>
    <t>08020228.tif 08020229.tif 08020230.tif 08020231.tif 08020232.tif 08020233.tif 08020234.tif 08020235.tif 08020236.tif 08020237.tif</t>
  </si>
  <si>
    <t>IEXP-2523421 Travel Expense</t>
  </si>
  <si>
    <t>IEXP-2523421 Meals &amp;Entertainment</t>
  </si>
  <si>
    <t>IEXP-2523421 Lodgings</t>
  </si>
  <si>
    <t>IEXP-2523421 Personal Vehicle Miles</t>
  </si>
  <si>
    <t>IEXP-2520479</t>
  </si>
  <si>
    <t>08016690.tif 08016691.tif 08016692.tif 08016693.tif 08016694.tif 08016695.tif 08016696.tif 08016697.tif 08016698.tif 08016699.tif 08016700.tif 08016701.tif 08016702.tif 08016703.tif 08016704.tif 08016705.tif 08016706.tif 08016707.tif 08016708.tif 08016709.tif 08016710.tif 08016711.tif 08016712.tif 08016713.tif 08016714.tif 08016715.tif 08016716.tif 08016717.tif 08016718.tif 08016719.tif 08016720.tif 08016721.tif 08016722.tif 08016723.tif 08016724.tif 08016725.tif 08016726.tif 08016727.tif 08016728.tif 08016729.tif 08016730.tif 08016731.tif 08016732.tif 08016733.tif 08016734.tif 08016735.tif 08016736.tif 08016737.tif 08016738.tif 08016739.tif 08016740.tif 08016741.tif 08016742.tif 08016743.tif 08016744.tif 08016745.tif 08016746.tif 08016747.tif 08016748.tif 08016749.tif 08016750.tif 08016751.tif 08016752.tif 08016753.tif</t>
  </si>
  <si>
    <t>IEXP-2520479 Travel Expense</t>
  </si>
  <si>
    <t>IEXP-2520479 Other</t>
  </si>
  <si>
    <t>IEXP-2520479 Other Employee Expenses</t>
  </si>
  <si>
    <t>IEXP-2520479 Meals &amp;Entertainment</t>
  </si>
  <si>
    <t>IEXP-2520479 Personal Vehicle Miles</t>
  </si>
  <si>
    <t>IEXP-2520479 Lodgings</t>
  </si>
  <si>
    <t>IEXP-2510656</t>
  </si>
  <si>
    <t>07993144.tif 07993145.tif 07993146.tif 07993147.tif 07993148.tif 07993149.tif 07993150.tif 07993151.tif 07993152.tif 07993153.tif 07993154.tif 07993155.tif 07993156.tif 07993157.tif 07993158.tif 07993159.tif 07993160.tif</t>
  </si>
  <si>
    <t>IEXP-2510656 Other</t>
  </si>
  <si>
    <t>IEXP-2531402</t>
  </si>
  <si>
    <t>08049669.tif 08049670.tif 08049671.tif 08049672.tif 08049673.tif 08049674.tif 08049675.tif 08049676.tif 08049677.tif 08049678.tif 08049679.tif 08049680.tif 08049681.tif 08049682.tif 08049683.tif 08049684.tif 08049685.tif 08049686.tif 08049687.tif 08049688.tif 08049689.tif 08049690.tif 08049691.tif 08049692.tif 08049693.tif 08049694.tif 08049695.tif 08049696.tif 08049697.tif 08049698.tif 08049699.tif 08049700.tif 08049701.tif 08049702.tif 08049703.tif 08049704.tif 08049705.tif 08049706.tif 08049707.tif 08049708.tif 08049709.tif 08049710.tif 08049711.tif 08049712.tif 08049713.tif 08049714.tif 08049715.tif 08049716.tif 08049717.tif 08049718.tif 08049719.tif 08049720.tif 08049721.tif 08049722.tif 08049723.tif 08049724.tif 08049725.tif 08049726.tif 08049727.tif 08049728.tif 08049729.tif 08049730.tif 08049731.tif 08049732.tif 08049733.tif 08049734.tif 08049735.tif 08049736.tif</t>
  </si>
  <si>
    <t>IEXP-2531402 Other</t>
  </si>
  <si>
    <t>IEXP-2510534</t>
  </si>
  <si>
    <t>07989448.tif 07989449.tif 07989450.tif</t>
  </si>
  <si>
    <t>IEXP-2510534 Lodgings</t>
  </si>
  <si>
    <t>IEXP-2532447</t>
  </si>
  <si>
    <t>08053914.tif 08053915.tif 08053916.tif</t>
  </si>
  <si>
    <t>IEXP-2532447 Other</t>
  </si>
  <si>
    <t>IEXP-2527496</t>
  </si>
  <si>
    <t>08035739.tif 08035740.tif 08035741.tif 08035742.tif 08035743.tif 08035744.tif 08035745.tif 08035746.tif 08035747.tif 08035748.tif 08035749.tif 08035750.tif 08035751.tif 08035752.tif 08035753.tif 08035754.tif 08035755.tif 08035756.tif 08035757.tif 08035758.tif 08035759.tif 08035760.tif 08035761.tif 08035762.tif 08035763.tif 08035764.tif 08035765.tif 08035766.tif 08035767.tif 08035768.tif 08035769.tif</t>
  </si>
  <si>
    <t>IEXP-2527496 Other</t>
  </si>
  <si>
    <t>Birthday</t>
  </si>
  <si>
    <t>IEXP-2511514</t>
  </si>
  <si>
    <t>08003116.tif 08003117.tif 08003118.tif 08003119.tif 08003120.tif 08003121.tif 08003122.tif 08003123.tif 08003124.tif 08003125.tif 08003126.tif 08003127.tif 08003128.tif 08003129.tif 08003130.tif 08003131.tif</t>
  </si>
  <si>
    <t>IEXP-2511514 Other</t>
  </si>
  <si>
    <t>IEXP-2528447</t>
  </si>
  <si>
    <t>08048340.tif 08048341.tif 08048342.tif 08048343.tif 08048344.tif 08048345.tif 08048346.tif</t>
  </si>
  <si>
    <t>IEXP-2528447 Other</t>
  </si>
  <si>
    <t>Monger, Fred A</t>
  </si>
  <si>
    <t>249514</t>
  </si>
  <si>
    <t>IEXP-2526465</t>
  </si>
  <si>
    <t>08029377.tif 08029378.tif 08029379.tif 08029380.tif 08029381.tif 08029382.tif 08029383.tif 08029384.tif 08029385.tif 08029386.tif 08029387.tif 08029388.tif 08029389.tif 08029390.tif 08029391.tif</t>
  </si>
  <si>
    <t>IEXP-2526465 Other</t>
  </si>
  <si>
    <t>IEXP-2520430</t>
  </si>
  <si>
    <t>08016219.tif 08016220.tif 08016221.tif 08016222.tif 08016223.tif 08016224.tif 08016225.tif 08016226.tif 08016227.tif 08016228.tif</t>
  </si>
  <si>
    <t>IEXP-2520430 Other</t>
  </si>
  <si>
    <t>IEXP-2527482</t>
  </si>
  <si>
    <t>08034939.tif 08034940.tif 08034941.tif 08034942.tif 08034943.tif 08034944.tif 08034945.tif 08034946.tif 08034947.tif 08034948.tif 08034949.tif 08034950.tif 08034951.tif 08034952.tif 08034953.tif</t>
  </si>
  <si>
    <t>IEXP-2527482 Meals &amp;Entertainment</t>
  </si>
  <si>
    <t>IEXP-2509810</t>
  </si>
  <si>
    <t>08060366.tif 08060367.tif 08060368.tif 08060369.tif 08060370.tif 08060371.tif 08060372.tif 08060373.tif 08060374.tif 08060375.tif 08060376.tif 08060377.tif 08060378.tif 08060379.tif 08060380.tif 08060381.tif 08060382.tif 08060383.tif 08060384.tif 08060385.tif 08060386.tif 08060387.tif 08060388.tif 08060389.tif 08060390.tif 08060391.tif 08060392.tif 08060393.tif 08060394.tif 08060395.tif 08060396.tif 08060397.tif 08060398.tif 08060399.tif 08060400.tif 08060401.tif 08060402.tif 08060403.tif 08060404.tif 08060405.tif 08060406.tif 08060407.tif 08060408.tif 08060409.tif 08060410.tif 08060411.tif 08060412.tif 08060413.tif 08060414.tif 08060415.tif 08060416.tif 08060417.tif 08060418.tif 08060419.tif 08060420.tif 08060421.tif 08060422.tif 08060423.tif 08060424.tif 08060425.tif 08060426.tif 08060427.tif 08060428.tif</t>
  </si>
  <si>
    <t>IEXP-2509810 Other</t>
  </si>
  <si>
    <t>IEXP-2530476</t>
  </si>
  <si>
    <t>08048596.tif 08048597.tif 08048598.tif 08048599.tif 08048600.tif 08048601.tif 08048602.tif 08048603.tif 08048604.tif 08048605.tif 08048606.tif 08048607.tif 08048608.tif 08048609.tif 08048610.tif</t>
  </si>
  <si>
    <t>IEXP-2530476 Other</t>
  </si>
  <si>
    <t>O'Neal, John H</t>
  </si>
  <si>
    <t>239188</t>
  </si>
  <si>
    <t>IEXP-2523402</t>
  </si>
  <si>
    <t>08019430.tif 08019431.tif 08030231.tif 08030232.tif 08030233.tif</t>
  </si>
  <si>
    <t>IEXP-2523402 Lodgings</t>
  </si>
  <si>
    <t>Partrick, Howard G Jr (Glenn)</t>
  </si>
  <si>
    <t>249264</t>
  </si>
  <si>
    <t>IEXP-2526427</t>
  </si>
  <si>
    <t>08028250.tif 08028251.tif 08028252.tif 08028253.tif 08028254.tif 08028255.tif 08028256.tif 08028257.tif 08028258.tif 08028259.tif 08028260.tif 08028261.tif 08028262.tif</t>
  </si>
  <si>
    <t>IEXP-2526427 Other</t>
  </si>
  <si>
    <t>IEXP-2519401</t>
  </si>
  <si>
    <t>08012898.tif 08012899.tif 08012900.tif</t>
  </si>
  <si>
    <t>IEXP-2519401 Personal Vehicle Miles</t>
  </si>
  <si>
    <t>IEXP-2531489</t>
  </si>
  <si>
    <t>08051855.tif 08051856.tif 08051857.tif 08051858.tif 08051859.tif</t>
  </si>
  <si>
    <t>IEXP-2531489 Other</t>
  </si>
  <si>
    <t>IEXP-2529406</t>
  </si>
  <si>
    <t>08045143.tif 08045144.tif 08045145.tif 08045146.tif 08045147.tif 08045148.tif 08045149.tif 08045150.tif 08045151.tif 08045152.tif 08045153.tif 08045154.tif 08045155.tif 08045156.tif 08045157.tif 08045158.tif 08045159.tif 08045160.tif 08045161.tif 08045162.tif 08045163.tif 08045164.tif 08045165.tif 08045166.tif 08045167.tif 08045168.tif 08045169.tif 08045170.tif</t>
  </si>
  <si>
    <t>IEXP-2529406 Other</t>
  </si>
  <si>
    <t>Get well gift</t>
  </si>
  <si>
    <t>Drinks - Below the line</t>
  </si>
  <si>
    <t>Subscription - Below the line</t>
  </si>
  <si>
    <t>IEXP-2530452</t>
  </si>
  <si>
    <t>08064101.tif 08064102.tif 08064103.tif 08064104.tif 08064105.tif 08064106.tif 08064107.tif 08064108.tif 08064109.tif 08064110.tif 08064111.tif 08064112.tif 08064113.tif 08064114.tif 08064115.tif</t>
  </si>
  <si>
    <t>IEXP-2530452 Other</t>
  </si>
  <si>
    <t>IEXP-2529398</t>
  </si>
  <si>
    <t>08045172.tif 08045173.tif 08045174.tif 08045175.tif 08045176.tif 08045177.tif 08045178.tif 08045179.tif 08045180.tif 08045181.tif 08045182.tif 08045183.tif 08045184.tif 08045185.tif 08045186.tif 08045187.tif 08045188.tif 08045189.tif 08045190.tif 08045191.tif 08045192.tif 08045193.tif 08045194.tif 08045195.tif 08045196.tif 08045197.tif 08045198.tif 08045199.tif 08045200.tif 08045201.tif 08045202.tif 08045203.tif 08045204.tif 08045205.tif 08045206.tif 08045207.tif 08045208.tif 08045209.tif 08045210.tif 08045211.tif 08045212.tif 08045213.tif 08045214.tif 08045215.tif 08045216.tif 08045217.tif 08045218.tif 08045219.tif 08045220.tif</t>
  </si>
  <si>
    <t>IEXP-2529398 Other</t>
  </si>
  <si>
    <t>IEXP-2534443</t>
  </si>
  <si>
    <t>08064258.tif 08064259.tif 08064260.tif 08064261.tif 08064262.tif 08064263.tif 08064264.tif 08064265.tif 08064266.tif 08064267.tif 08064268.tif 08064269.tif 08064270.tif 08064271.tif 08064272.tif 08064273.tif 08064274.tif 08064275.tif 08064276.tif 08064277.tif 08064278.tif 08064279.tif 08064280.tif 08064281.tif 08064282.tif 08064283.tif 08064284.tif 08064285.tif 08064286.tif 08064287.tif</t>
  </si>
  <si>
    <t>IEXP-2534443 Other</t>
  </si>
  <si>
    <t>IEXP-2531396</t>
  </si>
  <si>
    <t>08049009.tif 08049010.tif 08049011.tif 08049012.tif 08049013.tif 08049014.tif 08049015.tif 08049016.tif 08049017.tif 08049018.tif 08049019.tif 08049020.tif 08049021.tif 08049022.tif</t>
  </si>
  <si>
    <t>IEXP-2531396 Other</t>
  </si>
  <si>
    <t>IEXP-2511456</t>
  </si>
  <si>
    <t>08001558.tif 08001559.tif 08001560.tif 08001561.tif 08001562.tif 08001563.tif 08001564.tif 08001565.tif 08001566.tif 08001567.tif 08001568.tif 08001569.tif 08001570.tif 08001571.tif 08001572.tif 08001573.tif 08001574.tif 08001575.tif 08001576.tif 08001577.tif 08001578.tif</t>
  </si>
  <si>
    <t>IEXP-2511456 Other</t>
  </si>
  <si>
    <t>IEXP-2525458</t>
  </si>
  <si>
    <t>08026955.tif 08026956.tif 08026957.tif 08026958.tif 08026959.tif 08026960.tif 08026961.tif 08026962.tif 08026963.tif 08026964.tif 08026965.tif 08026966.tif 08026967.tif 08026968.tif 08026969.tif 08026970.tif 08026971.tif 08026972.tif 08026973.tif 08026974.tif</t>
  </si>
  <si>
    <t>IEXP-2525458 Other</t>
  </si>
  <si>
    <t>IEXP-2522416</t>
  </si>
  <si>
    <t>08026075.tif 08026076.tif 08026077.tif 08026078.tif 08026079.tif 08026080.tif 08026081.tif 08026082.tif 08026083.tif 08026084.tif 08026085.tif 08026086.tif 08026087.tif 08026088.tif 08026089.tif 08026090.tif 08026091.tif</t>
  </si>
  <si>
    <t>IEXP-2522416 Other</t>
  </si>
  <si>
    <t>224230</t>
  </si>
  <si>
    <t>IEXP-2523443</t>
  </si>
  <si>
    <t>08023202.tif 08023203.tif 08023204.tif 08023205.tif 08023206.tif 08023207.tif 08023208.tif 08023209.tif 08023210.tif 08023211.tif 08023212.tif 08023213.tif 08023214.tif 08023215.tif 08023216.tif</t>
  </si>
  <si>
    <t>IEXP-2523443 Other</t>
  </si>
  <si>
    <t>258174</t>
  </si>
  <si>
    <t>IEXP-2525405</t>
  </si>
  <si>
    <t>08025258.tif 08025259.tif 08025260.tif 08025261.tif 08025262.tif 08025263.tif 08025264.tif 08025265.tif 08025266.tif 08025267.tif 08025268.tif 08025269.tif 08025270.tif 08025271.tif 08025272.tif 08025273.tif</t>
  </si>
  <si>
    <t>IEXP-2525405 Other</t>
  </si>
  <si>
    <t>IEXP-2527488</t>
  </si>
  <si>
    <t>08046061.tif 08046062.tif 08046063.tif 08046064.tif 08046065.tif 08046066.tif 08046067.tif 08046068.tif 08046069.tif 08046070.tif 08046071.tif 08046072.tif 08046073.tif 08046074.tif 08046075.tif 08046076.tif 08046077.tif 08046078.tif 08046079.tif 08046080.tif 08046081.tif 08046082.tif 08046083.tif 08046084.tif 08046085.tif 08046086.tif 08046087.tif 08046088.tif 08046089.tif</t>
  </si>
  <si>
    <t>IEXP-2527488 Other</t>
  </si>
  <si>
    <t>IEXP-2531407</t>
  </si>
  <si>
    <t>08049134.tif 08049135.tif 08049136.tif 08049137.tif 08049138.tif 08049139.tif 08049140.tif 08049141.tif 08049142.tif 08049143.tif 08049144.tif 08049145.tif 08049146.tif 08049147.tif</t>
  </si>
  <si>
    <t>IEXP-2531407 Other</t>
  </si>
  <si>
    <t>1101</t>
  </si>
  <si>
    <t>IEXP-2527428</t>
  </si>
  <si>
    <t>08031708.tif 08031709.tif 08031710.tif 08031711.tif 08031712.tif 08031713.tif 08031714.tif 08031715.tif 08031716.tif 08031717.tif 08031718.tif 08031719.tif 08031720.tif 08031721.tif 08031722.tif</t>
  </si>
  <si>
    <t>IEXP-2527428 Other</t>
  </si>
  <si>
    <t>IEXP-2527399</t>
  </si>
  <si>
    <t>08030458.tif 08030459.tif 08030460.tif 08030461.tif 08030462.tif 08030463.tif 08030464.tif 08030465.tif 08030466.tif</t>
  </si>
  <si>
    <t>IEXP-2527399 Other</t>
  </si>
  <si>
    <t>Jan</t>
  </si>
  <si>
    <t>Feb</t>
  </si>
  <si>
    <t>Mar</t>
  </si>
  <si>
    <t>Apr</t>
  </si>
  <si>
    <t>May</t>
  </si>
  <si>
    <t>Jun</t>
  </si>
  <si>
    <t>Atmos Energy Corporation</t>
  </si>
  <si>
    <t>January 2017 - June 2017</t>
  </si>
  <si>
    <t>SSU (Co 010, Div 002) Employee Expense Adjustments</t>
  </si>
  <si>
    <t>Management Committee Removed</t>
  </si>
  <si>
    <t>Akers, John K (Kevin)</t>
  </si>
  <si>
    <t>207922</t>
  </si>
  <si>
    <t>1205</t>
  </si>
  <si>
    <t>Cocklin, Kim R</t>
  </si>
  <si>
    <t>251430</t>
  </si>
  <si>
    <t>IEXP-1553157</t>
  </si>
  <si>
    <t>IEXP-1553157 Other</t>
  </si>
  <si>
    <t>Eckert, Bret J</t>
  </si>
  <si>
    <t>267965</t>
  </si>
  <si>
    <t>IEXP-1683161</t>
  </si>
  <si>
    <t>TDG20170127-Exp</t>
  </si>
  <si>
    <t>IEXP-1683161 Other</t>
  </si>
  <si>
    <t>Flight w/NDR</t>
  </si>
  <si>
    <t>AGA Financial Forum w/NDR</t>
  </si>
  <si>
    <t>IEXP-1541136</t>
  </si>
  <si>
    <t>IEXP-1541136 Other</t>
  </si>
  <si>
    <t>Estate Planning</t>
  </si>
  <si>
    <t>Forsythe, Christopher T (Chris)</t>
  </si>
  <si>
    <t>233421</t>
  </si>
  <si>
    <t>IEXP-1566140</t>
  </si>
  <si>
    <t>IEXP-1566140 Other</t>
  </si>
  <si>
    <t>Gregory, Louis P</t>
  </si>
  <si>
    <t>221330</t>
  </si>
  <si>
    <t>IEXP-1788133</t>
  </si>
  <si>
    <t>IEXP-1788133 Other</t>
  </si>
  <si>
    <t>IEXP-1614135</t>
  </si>
  <si>
    <t>IEXP-1614135 Other</t>
  </si>
  <si>
    <t>Taxi - TX Legislature Open Session</t>
  </si>
  <si>
    <t>Meal at TX Legislature…</t>
  </si>
  <si>
    <t>Airfare to TX Legislatue Open Session</t>
  </si>
  <si>
    <t>IEXP-1605175</t>
  </si>
  <si>
    <t>IEXP-1605175 Other</t>
  </si>
  <si>
    <t>Flight Upgrade - Business Select</t>
  </si>
  <si>
    <t>IEXP-1614134</t>
  </si>
  <si>
    <t>IEXP-1614134 Other</t>
  </si>
  <si>
    <t>Ornaments</t>
  </si>
  <si>
    <t>Johnson, Suzanne L (Suzie)</t>
  </si>
  <si>
    <t>211887</t>
  </si>
  <si>
    <t>IEXP-1781139</t>
  </si>
  <si>
    <t>IEXP-1781139 Other</t>
  </si>
  <si>
    <t>Airfare to Board Meeting</t>
  </si>
  <si>
    <t>Flight for Board Meeting</t>
  </si>
  <si>
    <t>Airfare for Retirement Party</t>
  </si>
  <si>
    <t>IEXP-1604135</t>
  </si>
  <si>
    <t>IEXP-1604135 Other</t>
  </si>
  <si>
    <t>Lodging for Retirement Party</t>
  </si>
  <si>
    <t>Tolls w/NDR</t>
  </si>
  <si>
    <t>Parking &amp; Tip w/NDR</t>
  </si>
  <si>
    <t>Park, David J</t>
  </si>
  <si>
    <t>247138</t>
  </si>
  <si>
    <t>IEXP-1775133</t>
  </si>
  <si>
    <t>IEXP-1775133 Other</t>
  </si>
  <si>
    <t>IEXP-2185140</t>
  </si>
  <si>
    <t>IEXP-2185140 Other</t>
  </si>
  <si>
    <t>IEXP-2010136</t>
  </si>
  <si>
    <t>IEXP-2010136 Other</t>
  </si>
  <si>
    <t>Room over limit</t>
  </si>
  <si>
    <t>OK - Only Seats Available</t>
  </si>
  <si>
    <t>Meal over limit</t>
  </si>
  <si>
    <t>Meal w/NDR</t>
  </si>
  <si>
    <t>IEXP-2088136</t>
  </si>
  <si>
    <t>IEXP-2088136 Other</t>
  </si>
  <si>
    <t>Retirement Gift</t>
  </si>
  <si>
    <t>IEXP-1819136</t>
  </si>
  <si>
    <t>IEXP-1819136 Other</t>
  </si>
  <si>
    <t>Tax Preparation</t>
  </si>
  <si>
    <t>Haefner, Michael E (Mike)</t>
  </si>
  <si>
    <t>258468</t>
  </si>
  <si>
    <t>IEXP-1516431</t>
  </si>
  <si>
    <t>IEXP-1516431 Other</t>
  </si>
  <si>
    <t>Lodging for travel to Retirement Party</t>
  </si>
  <si>
    <t>Rental Vehicle for Retirement Party</t>
  </si>
  <si>
    <t>Bar / Meal over limit</t>
  </si>
  <si>
    <t xml:space="preserve">Meal over limit / Excessive Tip </t>
  </si>
  <si>
    <t>Flight Upgrade - First Class</t>
  </si>
  <si>
    <t>Travel meal to Retirement Party</t>
  </si>
  <si>
    <t>Parking for travel to Retirement Party</t>
  </si>
  <si>
    <t>IEXP-2198133</t>
  </si>
  <si>
    <t>IEXP-2198133 Other</t>
  </si>
  <si>
    <t>Board of Directors Meeting Parking</t>
  </si>
  <si>
    <t>Board of Directors Meeting Meal</t>
  </si>
  <si>
    <t>IEXP-1925133</t>
  </si>
  <si>
    <t>IEXP-1925133 Other</t>
  </si>
  <si>
    <t>Robbins, John M (Matt)</t>
  </si>
  <si>
    <t>271354</t>
  </si>
  <si>
    <t>IEXP-1835135</t>
  </si>
  <si>
    <t>IEXP-1835135 Other</t>
  </si>
  <si>
    <t>IEXP-2326137</t>
  </si>
  <si>
    <t>IEXP-2326137 Other</t>
  </si>
  <si>
    <t>IEXP-2433133</t>
  </si>
  <si>
    <t>IEXP-2433133 Other</t>
  </si>
  <si>
    <t>IEXP-2280136</t>
  </si>
  <si>
    <t>IEXP-2280136 Other</t>
  </si>
  <si>
    <t>IEXP-2373137</t>
  </si>
  <si>
    <t>IEXP-2373137 Other</t>
  </si>
  <si>
    <t>IEXP-2346153</t>
  </si>
  <si>
    <t>IEXP-2346153 Other</t>
  </si>
  <si>
    <t>IEXP-2346187</t>
  </si>
  <si>
    <t>IEXP-2346187 Other</t>
  </si>
  <si>
    <t>IEXP-2346185</t>
  </si>
  <si>
    <t>IEXP-2346185 Other</t>
  </si>
  <si>
    <t>IEXP-2346166</t>
  </si>
  <si>
    <t>IEXP-2346166 Other</t>
  </si>
  <si>
    <t>IEXP-2478315</t>
  </si>
  <si>
    <t>IEXP-2478315 Other</t>
  </si>
  <si>
    <t>IEXP-2348203</t>
  </si>
  <si>
    <t>IEXP-2348203 Other</t>
  </si>
  <si>
    <t>IEXP-2323135</t>
  </si>
  <si>
    <t>IEXP-2323135 Other</t>
  </si>
  <si>
    <t>IEXP-2033137</t>
  </si>
  <si>
    <t>IEXP-2033137 Other</t>
  </si>
  <si>
    <t>IEXP-2490414</t>
  </si>
  <si>
    <t>IEXP-2490414 Other</t>
  </si>
  <si>
    <t>OK - Flight Upgrade but only seats available</t>
  </si>
  <si>
    <t>IEXP-2488408</t>
  </si>
  <si>
    <t>IEXP-2488408 Other</t>
  </si>
  <si>
    <t>IEXP-2493721</t>
  </si>
  <si>
    <t>IEXP-2493721 Other</t>
  </si>
  <si>
    <t>Flight Main Cabn Extra</t>
  </si>
  <si>
    <t>Flight - Main Cabin Extra</t>
  </si>
  <si>
    <t>IEXP-2486476</t>
  </si>
  <si>
    <t>IEXP-2486476 Other</t>
  </si>
  <si>
    <t xml:space="preserve"> Flight Upgrade - First Class - (Voucher was used for portion of payment)</t>
  </si>
  <si>
    <t>Flight Upgrade - Main Cabin Extra</t>
  </si>
  <si>
    <t>IEXP-2493698</t>
  </si>
  <si>
    <t>IEXP-2493698 Other</t>
  </si>
  <si>
    <t>IEXP-2490523</t>
  </si>
  <si>
    <t>IEXP-2490523 Other</t>
  </si>
  <si>
    <t>Flight - First Class</t>
  </si>
  <si>
    <t>IEXP-2491419</t>
  </si>
  <si>
    <t>IEXP-2491419 Other</t>
  </si>
  <si>
    <t>IEXP-2493667</t>
  </si>
  <si>
    <t>IEXP-2493667 Other</t>
  </si>
  <si>
    <t>Rental Car - Fuel &amp; Service</t>
  </si>
  <si>
    <t>IEXP-2489483</t>
  </si>
  <si>
    <t>IEXP-2489483 Other</t>
  </si>
  <si>
    <t>Travel to Retirement Party</t>
  </si>
  <si>
    <t>IEXP-2460134</t>
  </si>
  <si>
    <t>IEXP-2460134 Other</t>
  </si>
  <si>
    <t>IEXP-2505348</t>
  </si>
  <si>
    <t>IEXP-2505348 Other</t>
  </si>
  <si>
    <t>Flight Upgrades - Main Cabin Extra / Preferred Seating</t>
  </si>
  <si>
    <t>IEXP-2510020</t>
  </si>
  <si>
    <t>IEXP-2510020 Other</t>
  </si>
  <si>
    <t>Flight Upgrade - Main Cabin Extra / Seats</t>
  </si>
  <si>
    <t>Flight Upgrade - Preferred Seating</t>
  </si>
  <si>
    <t>Rental Vehicle - Extra Insurance</t>
  </si>
  <si>
    <t>IEXP-2509807</t>
  </si>
  <si>
    <t>IEXP-2509807 Other</t>
  </si>
  <si>
    <t>IEXP-2509806</t>
  </si>
  <si>
    <t>IEXP-2509806 Other</t>
  </si>
  <si>
    <t>IEXP-2509803</t>
  </si>
  <si>
    <t>IEXP-2509803 Other</t>
  </si>
  <si>
    <t>IEXP-2509805</t>
  </si>
  <si>
    <t>IEXP-2509805 Other</t>
  </si>
  <si>
    <t>IEXP-2509804</t>
  </si>
  <si>
    <t>IEXP-2509804 Other</t>
  </si>
  <si>
    <t>IEXP-2510071</t>
  </si>
  <si>
    <t>IEXP-2510071 Other</t>
  </si>
  <si>
    <t>Coding corr per J Abair/IEXP-2510071 Other</t>
  </si>
  <si>
    <t>Meal for Board Meeting travel</t>
  </si>
  <si>
    <t>Lodging for Board Meeting</t>
  </si>
  <si>
    <t>IEXP-2494544</t>
  </si>
  <si>
    <t>IEXP-2494544 Other</t>
  </si>
  <si>
    <t>IEXP-2503329</t>
  </si>
  <si>
    <t>IEXP-2503329 Other</t>
  </si>
  <si>
    <t>Flighrt for Board Meeting</t>
  </si>
  <si>
    <t>Spousqal Flight for Board Meeting</t>
  </si>
  <si>
    <t>Parking for Board Meeting</t>
  </si>
  <si>
    <t>In room Movie</t>
  </si>
  <si>
    <t>IEXP-2509859</t>
  </si>
  <si>
    <t>IEXP-2509859 Other</t>
  </si>
  <si>
    <t>Meals for Board of Directors</t>
  </si>
  <si>
    <t>Meal for Board of Directors</t>
  </si>
  <si>
    <t>IEXP-2506320</t>
  </si>
  <si>
    <t>IEXP-2506320 Other</t>
  </si>
  <si>
    <t>IEXP-2491338</t>
  </si>
  <si>
    <t>IEXP-2491338 Other</t>
  </si>
  <si>
    <t>IEXP-2531394</t>
  </si>
  <si>
    <t>IEXP-2531394 Other</t>
  </si>
  <si>
    <t>IEXP-2512313</t>
  </si>
  <si>
    <t>IEXP-2512313 Other</t>
  </si>
  <si>
    <t>IEXP-2508302</t>
  </si>
  <si>
    <t>IEXP-2508302 Other</t>
  </si>
  <si>
    <t>Board meeting</t>
  </si>
  <si>
    <t>IEXP-2512301</t>
  </si>
  <si>
    <t>IEXP-2512301 Other</t>
  </si>
  <si>
    <t>IEXP-2528416</t>
  </si>
  <si>
    <t>IEXP-2528416 Other</t>
  </si>
  <si>
    <t>IEXP-2522433</t>
  </si>
  <si>
    <t>IEXP-2522433 Other</t>
  </si>
  <si>
    <t>IEXP-2509714</t>
  </si>
  <si>
    <t>IEXP-2509714 Other</t>
  </si>
  <si>
    <t>IEXP-2528482</t>
  </si>
  <si>
    <t>IEXP-2528482 Other</t>
  </si>
  <si>
    <t>Management Committee</t>
  </si>
  <si>
    <t>Before MC Zeroed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</si>
</sst>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mm/dd/yyyy\ hh:mm:ss"/>
  </numFmts>
  <fonts count="19" x14ac:knownFonts="1">
    <font>
      <sz val="10"/>
      <name val="Arial"/>
    </font>
    <font>
      <sz val="10"/>
      <name val="Arial"/>
      <family val="2"/>
    </font>
    <font>
      <b/>
      <sz val="11"/>
      <name val="Arial"/>
      <family val="2"/>
    </font>
    <font>
      <b/>
      <sz val="11"/>
      <color indexed="8"/>
      <name val="Arial"/>
      <family val="2"/>
    </font>
    <font>
      <b/>
      <sz val="10"/>
      <name val="Arial"/>
      <family val="2"/>
    </font>
    <font>
      <sz val="10"/>
      <color indexed="8"/>
      <name val="Arial"/>
      <family val="2"/>
    </font>
    <font>
      <sz val="9"/>
      <color indexed="62"/>
      <name val="Arial"/>
      <family val="2"/>
    </font>
    <font>
      <b/>
      <sz val="10"/>
      <color indexed="8"/>
      <name val="Arial"/>
      <family val="2"/>
    </font>
    <font>
      <sz val="8"/>
      <name val="Arial"/>
      <family val="2"/>
    </font>
    <font>
      <b/>
      <sz val="18"/>
      <name val="Arial"/>
      <family val="2"/>
    </font>
    <font>
      <b/>
      <sz val="10"/>
      <color indexed="9"/>
      <name val="Arial"/>
      <family val="2"/>
    </font>
    <font>
      <sz val="10"/>
      <color indexed="9"/>
      <name val="Arial"/>
      <family val="2"/>
    </font>
    <font>
      <b/>
      <i/>
      <sz val="10"/>
      <name val="Arial"/>
      <family val="2"/>
    </font>
    <font>
      <b/>
      <sz val="9"/>
      <color indexed="10"/>
      <name val="Arial"/>
      <family val="2"/>
    </font>
    <font>
      <b/>
      <sz val="10"/>
      <color indexed="10"/>
      <name val="Arial"/>
      <family val="2"/>
    </font>
    <font>
      <b/>
      <i/>
      <sz val="10"/>
      <color indexed="10"/>
      <name val="Arial"/>
      <family val="2"/>
    </font>
    <font>
      <b/>
      <sz val="14"/>
      <name val="Arial"/>
      <family val="2"/>
    </font>
    <font>
      <b/>
      <sz val="9"/>
      <name val="Arial"/>
      <family val="2"/>
    </font>
    <font>
      <b/>
      <i/>
      <sz val="8"/>
      <color indexed="10"/>
      <name val="Arial"/>
      <family val="2"/>
    </font>
  </fonts>
  <fills count="13">
    <fill>
      <patternFill patternType="none"/>
    </fill>
    <fill>
      <patternFill patternType="gray125"/>
    </fill>
    <fill>
      <patternFill patternType="solid">
        <fgColor indexed="22"/>
        <bgColor indexed="9"/>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CC99"/>
        <bgColor indexed="64"/>
      </patternFill>
    </fill>
    <fill>
      <patternFill patternType="solid">
        <fgColor rgb="FFC0C0C0"/>
        <bgColor indexed="64"/>
      </patternFill>
    </fill>
  </fills>
  <borders count="21">
    <border>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5" fillId="0" borderId="0"/>
    <xf numFmtId="0" fontId="5" fillId="0" borderId="0"/>
    <xf numFmtId="0" fontId="5" fillId="0" borderId="0"/>
  </cellStyleXfs>
  <cellXfs count="128">
    <xf numFmtId="0" fontId="0" fillId="0" borderId="0" xfId="0"/>
    <xf numFmtId="0" fontId="9" fillId="0" borderId="0" xfId="3" applyFont="1" applyFill="1" applyBorder="1" applyAlignment="1" applyProtection="1">
      <alignment horizontal="left"/>
      <protection locked="0"/>
    </xf>
    <xf numFmtId="0" fontId="5" fillId="0" borderId="0" xfId="3" applyProtection="1">
      <protection locked="0"/>
    </xf>
    <xf numFmtId="0" fontId="5" fillId="0" borderId="0" xfId="3" applyAlignment="1" applyProtection="1">
      <alignment horizontal="center"/>
      <protection locked="0"/>
    </xf>
    <xf numFmtId="0" fontId="5" fillId="3" borderId="0" xfId="3" applyFill="1" applyProtection="1">
      <protection locked="0"/>
    </xf>
    <xf numFmtId="0" fontId="4" fillId="4" borderId="1" xfId="3" applyFont="1" applyFill="1" applyBorder="1" applyAlignment="1" applyProtection="1">
      <alignment horizontal="center"/>
      <protection locked="0"/>
    </xf>
    <xf numFmtId="0" fontId="6" fillId="4" borderId="3" xfId="3" applyFont="1" applyFill="1" applyBorder="1" applyAlignment="1" applyProtection="1">
      <alignment wrapText="1"/>
      <protection locked="0"/>
    </xf>
    <xf numFmtId="0" fontId="7" fillId="5" borderId="3" xfId="3" applyFont="1" applyFill="1" applyBorder="1" applyAlignment="1" applyProtection="1">
      <alignment horizontal="center" wrapText="1"/>
      <protection locked="0"/>
    </xf>
    <xf numFmtId="44" fontId="7" fillId="5" borderId="3" xfId="2" applyFont="1" applyFill="1" applyBorder="1" applyAlignment="1" applyProtection="1">
      <alignment horizontal="center" wrapText="1"/>
      <protection locked="0"/>
    </xf>
    <xf numFmtId="164" fontId="7" fillId="5" borderId="3" xfId="3" applyNumberFormat="1" applyFont="1" applyFill="1" applyBorder="1" applyAlignment="1" applyProtection="1">
      <alignment horizontal="center" wrapText="1"/>
      <protection locked="0"/>
    </xf>
    <xf numFmtId="0" fontId="5" fillId="0" borderId="0" xfId="3" applyFill="1" applyProtection="1">
      <protection locked="0"/>
    </xf>
    <xf numFmtId="165" fontId="5" fillId="0" borderId="0" xfId="3" applyNumberFormat="1" applyProtection="1">
      <protection locked="0"/>
    </xf>
    <xf numFmtId="0" fontId="10" fillId="0" borderId="0" xfId="3" applyFont="1" applyProtection="1"/>
    <xf numFmtId="0" fontId="11" fillId="0" borderId="0" xfId="3" applyFont="1" applyProtection="1"/>
    <xf numFmtId="0" fontId="5" fillId="2" borderId="5" xfId="3" applyFill="1" applyBorder="1" applyProtection="1">
      <protection locked="0"/>
    </xf>
    <xf numFmtId="0" fontId="5" fillId="2" borderId="5" xfId="3" applyFill="1" applyBorder="1" applyAlignment="1" applyProtection="1">
      <alignment horizontal="center"/>
      <protection locked="0"/>
    </xf>
    <xf numFmtId="0" fontId="5" fillId="2" borderId="5" xfId="3" applyFill="1" applyBorder="1" applyAlignment="1" applyProtection="1">
      <alignment wrapText="1"/>
      <protection locked="0"/>
    </xf>
    <xf numFmtId="0" fontId="13" fillId="7" borderId="3" xfId="3" applyFont="1" applyFill="1" applyBorder="1" applyAlignment="1" applyProtection="1">
      <alignment wrapText="1"/>
      <protection locked="0"/>
    </xf>
    <xf numFmtId="0" fontId="5" fillId="8" borderId="0" xfId="3" applyFill="1" applyProtection="1">
      <protection locked="0"/>
    </xf>
    <xf numFmtId="0" fontId="14" fillId="8" borderId="0" xfId="3" applyFont="1" applyFill="1" applyProtection="1">
      <protection locked="0"/>
    </xf>
    <xf numFmtId="0" fontId="7" fillId="0" borderId="0" xfId="3" applyFont="1" applyProtection="1">
      <protection locked="0"/>
    </xf>
    <xf numFmtId="0" fontId="16" fillId="0" borderId="0" xfId="3" applyFont="1" applyFill="1" applyBorder="1" applyAlignment="1" applyProtection="1">
      <alignment horizontal="left"/>
      <protection locked="0"/>
    </xf>
    <xf numFmtId="0" fontId="17" fillId="4" borderId="3" xfId="3" applyFont="1" applyFill="1" applyBorder="1" applyAlignment="1" applyProtection="1">
      <alignment wrapText="1"/>
      <protection locked="0"/>
    </xf>
    <xf numFmtId="0" fontId="12" fillId="8" borderId="0" xfId="3" applyFont="1" applyFill="1" applyProtection="1">
      <protection locked="0"/>
    </xf>
    <xf numFmtId="0" fontId="12" fillId="0" borderId="0" xfId="3" applyFont="1" applyAlignment="1" applyProtection="1">
      <alignment horizontal="right"/>
      <protection locked="0"/>
    </xf>
    <xf numFmtId="0" fontId="5" fillId="0" borderId="0" xfId="3" applyFill="1" applyAlignment="1" applyProtection="1">
      <alignment horizontal="center"/>
      <protection locked="0"/>
    </xf>
    <xf numFmtId="0" fontId="4" fillId="0" borderId="0" xfId="3" applyFont="1" applyFill="1" applyBorder="1" applyAlignment="1" applyProtection="1">
      <alignment horizontal="left"/>
      <protection locked="0"/>
    </xf>
    <xf numFmtId="49" fontId="0" fillId="0" borderId="0" xfId="0" applyNumberFormat="1"/>
    <xf numFmtId="14" fontId="0" fillId="0" borderId="0" xfId="0" applyNumberFormat="1"/>
    <xf numFmtId="2" fontId="5" fillId="0" borderId="0" xfId="3" applyNumberFormat="1" applyProtection="1">
      <protection locked="0"/>
    </xf>
    <xf numFmtId="2" fontId="1" fillId="0" borderId="0" xfId="3" applyNumberFormat="1" applyFont="1" applyProtection="1">
      <protection locked="0"/>
    </xf>
    <xf numFmtId="2" fontId="5" fillId="0" borderId="0" xfId="3" applyNumberFormat="1" applyFill="1" applyProtection="1">
      <protection locked="0"/>
    </xf>
    <xf numFmtId="2" fontId="5" fillId="2" borderId="5" xfId="3" applyNumberFormat="1" applyFill="1" applyBorder="1" applyAlignment="1" applyProtection="1">
      <alignment wrapText="1"/>
      <protection locked="0"/>
    </xf>
    <xf numFmtId="0" fontId="7" fillId="2" borderId="5" xfId="3" applyFont="1" applyFill="1" applyBorder="1" applyProtection="1">
      <protection locked="0"/>
    </xf>
    <xf numFmtId="0" fontId="1" fillId="10" borderId="0" xfId="3" applyFont="1" applyFill="1" applyProtection="1">
      <protection locked="0"/>
    </xf>
    <xf numFmtId="49" fontId="0" fillId="10" borderId="0" xfId="0" applyNumberFormat="1" applyFill="1"/>
    <xf numFmtId="2" fontId="0" fillId="10" borderId="0" xfId="0" applyNumberFormat="1" applyFill="1"/>
    <xf numFmtId="14" fontId="0" fillId="10" borderId="0" xfId="0" applyNumberFormat="1" applyFill="1"/>
    <xf numFmtId="0" fontId="5" fillId="10" borderId="0" xfId="3" applyFill="1" applyProtection="1">
      <protection locked="0"/>
    </xf>
    <xf numFmtId="0" fontId="4" fillId="10" borderId="0" xfId="0" applyFont="1" applyFill="1"/>
    <xf numFmtId="0" fontId="5" fillId="10" borderId="0" xfId="3" applyFill="1" applyAlignment="1" applyProtection="1">
      <alignment horizontal="center"/>
      <protection locked="0"/>
    </xf>
    <xf numFmtId="2" fontId="5" fillId="10" borderId="0" xfId="3" applyNumberFormat="1" applyFill="1" applyProtection="1">
      <protection locked="0"/>
    </xf>
    <xf numFmtId="43" fontId="7" fillId="10" borderId="16" xfId="1" applyFont="1" applyFill="1" applyBorder="1"/>
    <xf numFmtId="0" fontId="7" fillId="10" borderId="0" xfId="3" applyFont="1" applyFill="1" applyProtection="1">
      <protection locked="0"/>
    </xf>
    <xf numFmtId="165" fontId="5" fillId="10" borderId="0" xfId="3" applyNumberFormat="1" applyFill="1" applyProtection="1">
      <protection locked="0"/>
    </xf>
    <xf numFmtId="0" fontId="4" fillId="4" borderId="2" xfId="3" applyFont="1" applyFill="1" applyBorder="1" applyAlignment="1" applyProtection="1">
      <alignment horizontal="center"/>
      <protection locked="0"/>
    </xf>
    <xf numFmtId="0" fontId="2" fillId="6" borderId="4" xfId="3" applyFont="1" applyFill="1" applyBorder="1" applyAlignment="1" applyProtection="1">
      <alignment horizontal="center" vertical="top"/>
      <protection locked="0"/>
    </xf>
    <xf numFmtId="40" fontId="5" fillId="0" borderId="0" xfId="3" applyNumberFormat="1" applyFill="1" applyProtection="1">
      <protection locked="0"/>
    </xf>
    <xf numFmtId="0" fontId="5" fillId="0" borderId="0" xfId="4" applyFont="1" applyFill="1" applyProtection="1">
      <protection locked="0"/>
    </xf>
    <xf numFmtId="0" fontId="5" fillId="0" borderId="0" xfId="3" applyFill="1" applyBorder="1" applyProtection="1">
      <protection locked="0"/>
    </xf>
    <xf numFmtId="0" fontId="1" fillId="0" borderId="0" xfId="0" applyFont="1"/>
    <xf numFmtId="0" fontId="2" fillId="6" borderId="4" xfId="3" applyFont="1" applyFill="1" applyBorder="1" applyAlignment="1" applyProtection="1">
      <alignment horizontal="center" vertical="top"/>
      <protection locked="0"/>
    </xf>
    <xf numFmtId="0" fontId="0" fillId="10" borderId="0" xfId="0" applyFill="1"/>
    <xf numFmtId="0" fontId="5" fillId="11" borderId="0" xfId="3" applyFill="1" applyProtection="1">
      <protection locked="0"/>
    </xf>
    <xf numFmtId="40" fontId="5" fillId="0" borderId="0" xfId="3" applyNumberFormat="1" applyFill="1" applyBorder="1" applyProtection="1">
      <protection locked="0"/>
    </xf>
    <xf numFmtId="0" fontId="5" fillId="0" borderId="0" xfId="3" applyFont="1" applyProtection="1">
      <protection locked="0"/>
    </xf>
    <xf numFmtId="40" fontId="5" fillId="10" borderId="0" xfId="3" applyNumberFormat="1" applyFill="1" applyProtection="1">
      <protection locked="0"/>
    </xf>
    <xf numFmtId="40" fontId="5" fillId="11" borderId="0" xfId="3" applyNumberFormat="1" applyFill="1" applyProtection="1">
      <protection locked="0"/>
    </xf>
    <xf numFmtId="40" fontId="5" fillId="12" borderId="0" xfId="3" applyNumberFormat="1" applyFill="1" applyProtection="1">
      <protection locked="0"/>
    </xf>
    <xf numFmtId="40" fontId="7" fillId="11" borderId="0" xfId="3" applyNumberFormat="1" applyFont="1" applyFill="1" applyProtection="1">
      <protection locked="0"/>
    </xf>
    <xf numFmtId="40" fontId="7" fillId="0" borderId="0" xfId="3" applyNumberFormat="1" applyFont="1" applyFill="1" applyProtection="1">
      <protection locked="0"/>
    </xf>
    <xf numFmtId="2" fontId="1" fillId="10" borderId="0" xfId="3" applyNumberFormat="1" applyFont="1" applyFill="1" applyProtection="1">
      <protection locked="0"/>
    </xf>
    <xf numFmtId="2" fontId="0" fillId="0" borderId="0" xfId="0" applyNumberFormat="1" applyFill="1"/>
    <xf numFmtId="2" fontId="5" fillId="0" borderId="0" xfId="3" applyNumberFormat="1" applyFill="1" applyBorder="1" applyProtection="1">
      <protection locked="0"/>
    </xf>
    <xf numFmtId="2" fontId="0" fillId="0" borderId="0" xfId="1" applyNumberFormat="1" applyFont="1" applyFill="1"/>
    <xf numFmtId="40" fontId="7" fillId="0" borderId="16" xfId="3" applyNumberFormat="1" applyFont="1" applyBorder="1" applyProtection="1">
      <protection locked="0"/>
    </xf>
    <xf numFmtId="40" fontId="5" fillId="11" borderId="0" xfId="3" applyNumberFormat="1" applyFill="1" applyBorder="1" applyProtection="1">
      <protection locked="0"/>
    </xf>
    <xf numFmtId="40" fontId="5" fillId="12" borderId="0" xfId="3" applyNumberFormat="1" applyFill="1" applyBorder="1" applyProtection="1">
      <protection locked="0"/>
    </xf>
    <xf numFmtId="43" fontId="0" fillId="0" borderId="0" xfId="1" applyFont="1" applyFill="1"/>
    <xf numFmtId="40" fontId="5" fillId="0" borderId="0" xfId="4" applyNumberFormat="1" applyFill="1" applyProtection="1">
      <protection locked="0"/>
    </xf>
    <xf numFmtId="40" fontId="0" fillId="0" borderId="0" xfId="0" applyNumberFormat="1" applyFill="1"/>
    <xf numFmtId="0" fontId="0" fillId="0" borderId="0" xfId="0" applyFill="1"/>
    <xf numFmtId="49" fontId="0" fillId="10" borderId="0" xfId="0" applyNumberFormat="1" applyFill="1" applyBorder="1"/>
    <xf numFmtId="40" fontId="5" fillId="10" borderId="0" xfId="3" applyNumberFormat="1" applyFill="1" applyBorder="1" applyProtection="1">
      <protection locked="0"/>
    </xf>
    <xf numFmtId="49" fontId="0" fillId="0" borderId="0" xfId="0" applyNumberFormat="1" applyFill="1"/>
    <xf numFmtId="4" fontId="4" fillId="0" borderId="0" xfId="3" applyNumberFormat="1" applyFont="1" applyFill="1" applyProtection="1">
      <protection locked="0"/>
    </xf>
    <xf numFmtId="43" fontId="5" fillId="10" borderId="0" xfId="1" applyFont="1" applyFill="1" applyProtection="1">
      <protection locked="0"/>
    </xf>
    <xf numFmtId="43" fontId="1" fillId="0" borderId="0" xfId="1" applyFont="1" applyProtection="1">
      <protection locked="0"/>
    </xf>
    <xf numFmtId="43" fontId="1" fillId="0" borderId="8" xfId="1" applyFont="1" applyBorder="1" applyProtection="1">
      <protection locked="0"/>
    </xf>
    <xf numFmtId="0" fontId="1" fillId="0" borderId="0" xfId="3" applyFont="1" applyFill="1" applyBorder="1" applyAlignment="1" applyProtection="1">
      <alignment horizontal="left"/>
      <protection locked="0"/>
    </xf>
    <xf numFmtId="0" fontId="6" fillId="4" borderId="3" xfId="3" applyFont="1" applyFill="1" applyBorder="1" applyAlignment="1" applyProtection="1">
      <alignment vertical="top" wrapText="1"/>
      <protection locked="0"/>
    </xf>
    <xf numFmtId="40" fontId="5" fillId="11" borderId="0" xfId="4" applyNumberFormat="1" applyFill="1" applyProtection="1">
      <protection locked="0"/>
    </xf>
    <xf numFmtId="40" fontId="5" fillId="12" borderId="0" xfId="4" applyNumberFormat="1" applyFill="1" applyProtection="1">
      <protection locked="0"/>
    </xf>
    <xf numFmtId="40" fontId="5" fillId="0" borderId="0" xfId="3" applyNumberFormat="1" applyProtection="1">
      <protection locked="0"/>
    </xf>
    <xf numFmtId="49" fontId="0" fillId="0" borderId="0" xfId="0" applyNumberFormat="1" applyFill="1" applyBorder="1"/>
    <xf numFmtId="40" fontId="5" fillId="0" borderId="0" xfId="4" applyNumberFormat="1" applyFill="1" applyBorder="1" applyProtection="1">
      <protection locked="0"/>
    </xf>
    <xf numFmtId="40" fontId="0" fillId="0" borderId="0" xfId="0" applyNumberFormat="1" applyFill="1" applyBorder="1"/>
    <xf numFmtId="43" fontId="0" fillId="0" borderId="0" xfId="1" applyFont="1" applyFill="1" applyBorder="1"/>
    <xf numFmtId="4" fontId="4" fillId="0" borderId="0" xfId="3" applyNumberFormat="1" applyFont="1" applyFill="1" applyBorder="1" applyProtection="1">
      <protection locked="0"/>
    </xf>
    <xf numFmtId="43" fontId="5" fillId="0" borderId="0" xfId="1" applyFont="1" applyProtection="1">
      <protection locked="0"/>
    </xf>
    <xf numFmtId="43" fontId="5" fillId="10" borderId="0" xfId="3" applyNumberFormat="1" applyFill="1" applyProtection="1">
      <protection locked="0"/>
    </xf>
    <xf numFmtId="43" fontId="5" fillId="0" borderId="0" xfId="3" applyNumberFormat="1" applyProtection="1">
      <protection locked="0"/>
    </xf>
    <xf numFmtId="43" fontId="5" fillId="10" borderId="0" xfId="1" applyNumberFormat="1" applyFont="1" applyFill="1" applyProtection="1">
      <protection locked="0"/>
    </xf>
    <xf numFmtId="43" fontId="1" fillId="0" borderId="0" xfId="1" applyNumberFormat="1" applyFont="1" applyProtection="1">
      <protection locked="0"/>
    </xf>
    <xf numFmtId="43" fontId="1" fillId="0" borderId="8" xfId="1" applyNumberFormat="1" applyFont="1" applyBorder="1" applyProtection="1">
      <protection locked="0"/>
    </xf>
    <xf numFmtId="43" fontId="7" fillId="10" borderId="0" xfId="3" applyNumberFormat="1" applyFont="1" applyFill="1" applyProtection="1">
      <protection locked="0"/>
    </xf>
    <xf numFmtId="43" fontId="7" fillId="0" borderId="0" xfId="3" applyNumberFormat="1" applyFont="1" applyProtection="1">
      <protection locked="0"/>
    </xf>
    <xf numFmtId="0" fontId="5" fillId="11" borderId="0" xfId="3" applyFont="1" applyFill="1" applyProtection="1">
      <protection locked="0"/>
    </xf>
    <xf numFmtId="0" fontId="7" fillId="11" borderId="0" xfId="3" applyFont="1" applyFill="1" applyProtection="1">
      <protection locked="0"/>
    </xf>
    <xf numFmtId="2" fontId="5" fillId="11" borderId="0" xfId="3" applyNumberFormat="1" applyFont="1" applyFill="1" applyProtection="1">
      <protection locked="0"/>
    </xf>
    <xf numFmtId="0" fontId="5" fillId="12" borderId="0" xfId="3" applyFill="1" applyProtection="1">
      <protection locked="0"/>
    </xf>
    <xf numFmtId="0" fontId="2" fillId="9" borderId="19" xfId="3" applyFont="1" applyFill="1" applyBorder="1" applyAlignment="1" applyProtection="1">
      <alignment horizontal="center" wrapText="1"/>
      <protection locked="0"/>
    </xf>
    <xf numFmtId="0" fontId="2" fillId="9" borderId="5" xfId="3" applyFont="1" applyFill="1" applyBorder="1" applyAlignment="1" applyProtection="1">
      <alignment horizontal="center" wrapText="1"/>
      <protection locked="0"/>
    </xf>
    <xf numFmtId="0" fontId="3" fillId="9" borderId="10" xfId="3" applyFont="1" applyFill="1" applyBorder="1" applyAlignment="1" applyProtection="1">
      <alignment horizontal="center"/>
      <protection locked="0"/>
    </xf>
    <xf numFmtId="0" fontId="3" fillId="9" borderId="6" xfId="3" applyFont="1" applyFill="1" applyBorder="1" applyAlignment="1" applyProtection="1">
      <alignment horizontal="center"/>
      <protection locked="0"/>
    </xf>
    <xf numFmtId="0" fontId="3" fillId="9" borderId="7" xfId="3" applyFont="1" applyFill="1" applyBorder="1" applyAlignment="1" applyProtection="1">
      <alignment horizontal="center"/>
      <protection locked="0"/>
    </xf>
    <xf numFmtId="0" fontId="3" fillId="9" borderId="12" xfId="3" applyFont="1" applyFill="1" applyBorder="1" applyAlignment="1" applyProtection="1">
      <alignment horizontal="center"/>
      <protection locked="0"/>
    </xf>
    <xf numFmtId="0" fontId="3" fillId="9" borderId="8" xfId="3" applyFont="1" applyFill="1" applyBorder="1" applyAlignment="1" applyProtection="1">
      <alignment horizontal="center"/>
      <protection locked="0"/>
    </xf>
    <xf numFmtId="0" fontId="3" fillId="9" borderId="9" xfId="3" applyFont="1" applyFill="1" applyBorder="1" applyAlignment="1" applyProtection="1">
      <alignment horizontal="center"/>
      <protection locked="0"/>
    </xf>
    <xf numFmtId="0" fontId="4" fillId="4" borderId="17" xfId="3" applyFont="1" applyFill="1" applyBorder="1" applyAlignment="1" applyProtection="1">
      <alignment horizontal="center"/>
      <protection locked="0"/>
    </xf>
    <xf numFmtId="0" fontId="4" fillId="4" borderId="15" xfId="3" applyFont="1" applyFill="1" applyBorder="1" applyAlignment="1" applyProtection="1">
      <alignment horizontal="center"/>
      <protection locked="0"/>
    </xf>
    <xf numFmtId="44" fontId="2" fillId="6" borderId="18" xfId="2" applyFont="1" applyFill="1" applyBorder="1" applyAlignment="1" applyProtection="1">
      <alignment horizontal="center"/>
      <protection locked="0"/>
    </xf>
    <xf numFmtId="44" fontId="2" fillId="6" borderId="0" xfId="2" applyFont="1" applyFill="1" applyBorder="1" applyAlignment="1" applyProtection="1">
      <alignment horizontal="center"/>
      <protection locked="0"/>
    </xf>
    <xf numFmtId="44" fontId="2" fillId="6" borderId="11" xfId="2" applyFont="1" applyFill="1" applyBorder="1" applyAlignment="1" applyProtection="1">
      <alignment horizontal="center"/>
      <protection locked="0"/>
    </xf>
    <xf numFmtId="44" fontId="2" fillId="6" borderId="12" xfId="2" applyFont="1" applyFill="1" applyBorder="1" applyAlignment="1" applyProtection="1">
      <alignment horizontal="center"/>
      <protection locked="0"/>
    </xf>
    <xf numFmtId="44" fontId="2" fillId="6" borderId="8" xfId="2" applyFont="1" applyFill="1" applyBorder="1" applyAlignment="1" applyProtection="1">
      <alignment horizontal="center"/>
      <protection locked="0"/>
    </xf>
    <xf numFmtId="44" fontId="2" fillId="6" borderId="9" xfId="2" applyFont="1" applyFill="1" applyBorder="1" applyAlignment="1" applyProtection="1">
      <alignment horizontal="center"/>
      <protection locked="0"/>
    </xf>
    <xf numFmtId="0" fontId="4" fillId="4" borderId="4" xfId="3" applyFont="1" applyFill="1" applyBorder="1" applyAlignment="1" applyProtection="1">
      <alignment horizontal="center"/>
      <protection locked="0"/>
    </xf>
    <xf numFmtId="0" fontId="4" fillId="4" borderId="14" xfId="3" applyFont="1" applyFill="1" applyBorder="1" applyAlignment="1" applyProtection="1">
      <alignment horizontal="center"/>
      <protection locked="0"/>
    </xf>
    <xf numFmtId="0" fontId="4" fillId="4" borderId="13" xfId="3" applyFont="1" applyFill="1" applyBorder="1" applyAlignment="1" applyProtection="1">
      <alignment horizontal="center"/>
      <protection locked="0"/>
    </xf>
    <xf numFmtId="0" fontId="2" fillId="6" borderId="13" xfId="3" applyFont="1" applyFill="1" applyBorder="1" applyAlignment="1" applyProtection="1">
      <alignment horizontal="center" vertical="top"/>
      <protection locked="0"/>
    </xf>
    <xf numFmtId="0" fontId="2" fillId="6" borderId="4" xfId="3" applyFont="1" applyFill="1" applyBorder="1" applyAlignment="1" applyProtection="1">
      <alignment horizontal="center" vertical="top"/>
      <protection locked="0"/>
    </xf>
    <xf numFmtId="44" fontId="2" fillId="6" borderId="10" xfId="2" applyFont="1" applyFill="1" applyBorder="1" applyAlignment="1" applyProtection="1">
      <alignment horizontal="center"/>
      <protection locked="0"/>
    </xf>
    <xf numFmtId="44" fontId="2" fillId="6" borderId="6" xfId="2" applyFont="1" applyFill="1" applyBorder="1" applyAlignment="1" applyProtection="1">
      <alignment horizontal="center"/>
      <protection locked="0"/>
    </xf>
    <xf numFmtId="0" fontId="4" fillId="4" borderId="2" xfId="3" applyFont="1" applyFill="1" applyBorder="1" applyAlignment="1" applyProtection="1">
      <alignment horizontal="center"/>
      <protection locked="0"/>
    </xf>
    <xf numFmtId="0" fontId="4" fillId="4" borderId="20" xfId="3" applyFont="1" applyFill="1" applyBorder="1" applyAlignment="1" applyProtection="1">
      <alignment horizontal="center"/>
      <protection locked="0"/>
    </xf>
    <xf numFmtId="0" fontId="4" fillId="4" borderId="8" xfId="3" applyFont="1" applyFill="1" applyBorder="1" applyAlignment="1" applyProtection="1">
      <alignment horizontal="center"/>
      <protection locked="0"/>
    </xf>
    <xf numFmtId="0" fontId="2" fillId="9" borderId="3" xfId="3" applyFont="1" applyFill="1" applyBorder="1" applyAlignment="1" applyProtection="1">
      <alignment horizontal="center" wrapText="1"/>
      <protection locked="0"/>
    </xf>
  </cellXfs>
  <cellStyles count="5">
    <cellStyle name="Comma" xfId="1" builtinId="3"/>
    <cellStyle name="Currency_Aug-08_CO-080-Exp_Review_Tracker-5-11-09" xfId="2"/>
    <cellStyle name="Normal" xfId="0" builtinId="0"/>
    <cellStyle name="Normal_Aug-08_CO-080-Exp_Review_Tracker-5-11-09" xfId="3"/>
    <cellStyle name="Normal_Sheet1" xfId="4"/>
  </cellStyles>
  <dxfs count="8">
    <dxf>
      <font>
        <b val="0"/>
        <i val="0"/>
        <strike val="0"/>
        <condense val="0"/>
        <extend val="0"/>
        <outline val="0"/>
        <shadow val="0"/>
        <u val="none"/>
        <vertAlign val="baseline"/>
        <sz val="10"/>
        <color indexed="9"/>
        <name val="Arial"/>
        <scheme val="none"/>
      </font>
      <protection locked="1" hidden="0"/>
    </dxf>
    <dxf>
      <border outline="0">
        <bottom style="thin">
          <color indexed="64"/>
        </bottom>
      </border>
    </dxf>
    <dxf>
      <font>
        <b val="0"/>
        <i val="0"/>
        <strike val="0"/>
        <condense val="0"/>
        <extend val="0"/>
        <outline val="0"/>
        <shadow val="0"/>
        <u val="none"/>
        <vertAlign val="baseline"/>
        <sz val="10"/>
        <color indexed="9"/>
        <name val="Arial"/>
        <scheme val="none"/>
      </font>
      <protection locked="1" hidden="0"/>
    </dxf>
    <dxf>
      <font>
        <b/>
        <i val="0"/>
        <strike val="0"/>
        <condense val="0"/>
        <extend val="0"/>
        <outline val="0"/>
        <shadow val="0"/>
        <u val="none"/>
        <vertAlign val="baseline"/>
        <sz val="10"/>
        <color indexed="9"/>
        <name val="Arial"/>
        <scheme val="none"/>
      </font>
      <protection locked="1" hidden="0"/>
    </dxf>
    <dxf>
      <font>
        <b val="0"/>
        <i val="0"/>
        <strike val="0"/>
        <condense val="0"/>
        <extend val="0"/>
        <outline val="0"/>
        <shadow val="0"/>
        <u val="none"/>
        <vertAlign val="baseline"/>
        <sz val="10"/>
        <color indexed="9"/>
        <name val="Arial"/>
        <scheme val="none"/>
      </font>
      <protection locked="1" hidden="0"/>
    </dxf>
    <dxf>
      <border outline="0">
        <bottom style="thin">
          <color indexed="64"/>
        </bottom>
      </border>
    </dxf>
    <dxf>
      <font>
        <b val="0"/>
        <i val="0"/>
        <strike val="0"/>
        <condense val="0"/>
        <extend val="0"/>
        <outline val="0"/>
        <shadow val="0"/>
        <u val="none"/>
        <vertAlign val="baseline"/>
        <sz val="10"/>
        <color indexed="9"/>
        <name val="Arial"/>
        <scheme val="none"/>
      </font>
      <protection locked="1" hidden="0"/>
    </dxf>
    <dxf>
      <font>
        <b/>
        <i val="0"/>
        <strike val="0"/>
        <condense val="0"/>
        <extend val="0"/>
        <outline val="0"/>
        <shadow val="0"/>
        <u val="none"/>
        <vertAlign val="baseline"/>
        <sz val="10"/>
        <color indexed="9"/>
        <name val="Arial"/>
        <scheme val="none"/>
      </font>
      <protection locked="1" hidden="0"/>
    </dxf>
  </dxfs>
  <tableStyles count="0" defaultTableStyle="TableStyleMedium2" defaultPivotStyle="PivotStyleLight16"/>
  <colors>
    <mruColors>
      <color rgb="FFFFCC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List1" displayName="List1" ref="BP1:BP7" totalsRowShown="0" headerRowDxfId="7" dataDxfId="6" tableBorderDxfId="5" headerRowCellStyle="Normal_Aug-08_CO-080-Exp_Review_Tracker-5-11-09" dataCellStyle="Normal_Aug-08_CO-080-Exp_Review_Tracker-5-11-09">
  <tableColumns count="1">
    <tableColumn id="1" name="Status" dataDxfId="4" dataCellStyle="Normal_Aug-08_CO-080-Exp_Review_Tracker-5-11-09"/>
  </tableColumns>
  <tableStyleInfo showFirstColumn="0" showLastColumn="0" showRowStripes="1" showColumnStripes="0"/>
</table>
</file>

<file path=xl/tables/table2.xml><?xml version="1.0" encoding="utf-8"?>
<table xmlns="http://schemas.openxmlformats.org/spreadsheetml/2006/main" id="1" name="List12" displayName="List12" ref="BP1:BP7" totalsRowShown="0" headerRowDxfId="3" dataDxfId="2" tableBorderDxfId="1" headerRowCellStyle="Normal_Aug-08_CO-080-Exp_Review_Tracker-5-11-09" dataCellStyle="Normal_Aug-08_CO-080-Exp_Review_Tracker-5-11-09">
  <tableColumns count="1">
    <tableColumn id="1" name="Status" dataDxfId="0" dataCellStyle="Normal_Aug-08_CO-080-Exp_Review_Tracker-5-11-0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P1170"/>
  <sheetViews>
    <sheetView tabSelected="1" zoomScale="80" zoomScaleNormal="80" workbookViewId="0">
      <selection activeCell="R1169" sqref="R1169"/>
    </sheetView>
  </sheetViews>
  <sheetFormatPr defaultRowHeight="12.75" x14ac:dyDescent="0.2"/>
  <cols>
    <col min="1" max="1" width="5.85546875" style="2" customWidth="1"/>
    <col min="2" max="2" width="15.140625" style="2" customWidth="1"/>
    <col min="3" max="3" width="27.140625" style="2" customWidth="1"/>
    <col min="4" max="4" width="19.7109375" style="3" customWidth="1"/>
    <col min="5" max="5" width="16.140625" style="2" customWidth="1"/>
    <col min="6" max="6" width="12.7109375" style="2" customWidth="1"/>
    <col min="7" max="7" width="18.7109375" style="2" customWidth="1"/>
    <col min="8" max="8" width="14.85546875" style="2" customWidth="1"/>
    <col min="9" max="9" width="19.28515625" style="2" bestFit="1" customWidth="1"/>
    <col min="10" max="10" width="9.28515625" style="29" customWidth="1"/>
    <col min="11" max="11" width="13.85546875" style="30" bestFit="1" customWidth="1"/>
    <col min="12" max="12" width="1.140625" style="2" customWidth="1"/>
    <col min="13" max="13" width="10" style="20" customWidth="1"/>
    <col min="14" max="14" width="12.28515625" style="2" bestFit="1" customWidth="1"/>
    <col min="15" max="15" width="7.7109375" style="2" customWidth="1"/>
    <col min="16" max="16" width="5.7109375" style="2" customWidth="1"/>
    <col min="17" max="17" width="8.42578125" style="2" customWidth="1"/>
    <col min="18" max="18" width="8.140625" style="2" customWidth="1"/>
    <col min="19" max="19" width="1.42578125" style="2" customWidth="1"/>
    <col min="20" max="20" width="10.7109375" style="2" customWidth="1"/>
    <col min="21" max="21" width="7.140625" customWidth="1"/>
    <col min="22" max="22" width="2.140625" customWidth="1"/>
    <col min="23" max="23" width="10.5703125" bestFit="1" customWidth="1"/>
    <col min="24" max="24" width="7.85546875" customWidth="1"/>
    <col min="25" max="25" width="12.42578125" customWidth="1"/>
    <col min="26" max="26" width="8.85546875" customWidth="1"/>
    <col min="27" max="28" width="7.85546875" customWidth="1"/>
    <col min="29" max="29" width="12" customWidth="1"/>
    <col min="30" max="30" width="8.140625" customWidth="1"/>
    <col min="31" max="31" width="14.28515625" customWidth="1"/>
    <col min="32" max="32" width="10.28515625" customWidth="1"/>
    <col min="33" max="33" width="6.85546875" customWidth="1"/>
    <col min="34" max="34" width="14.85546875" customWidth="1"/>
    <col min="35" max="35" width="4" customWidth="1"/>
    <col min="36" max="36" width="15.28515625" customWidth="1"/>
    <col min="37" max="37" width="9.5703125" customWidth="1"/>
    <col min="38" max="38" width="7" customWidth="1"/>
    <col min="39" max="39" width="8.28515625" customWidth="1"/>
    <col min="40" max="40" width="15.42578125" customWidth="1"/>
    <col min="41" max="41" width="3.140625" customWidth="1"/>
    <col min="42" max="42" width="15.140625" customWidth="1"/>
    <col min="43" max="43" width="8.42578125" customWidth="1"/>
    <col min="44" max="44" width="9.85546875" customWidth="1"/>
    <col min="45" max="45" width="16.28515625" customWidth="1"/>
    <col min="46" max="46" width="9.42578125" customWidth="1"/>
    <col min="47" max="47" width="9.5703125" customWidth="1"/>
    <col min="48" max="48" width="13.5703125" customWidth="1"/>
    <col min="49" max="49" width="19.140625" customWidth="1"/>
    <col min="50" max="50" width="11.42578125" customWidth="1"/>
    <col min="51" max="51" width="6.85546875" customWidth="1"/>
    <col min="52" max="52" width="12.7109375" customWidth="1"/>
    <col min="53" max="53" width="7.5703125" customWidth="1"/>
    <col min="54" max="54" width="14.28515625" customWidth="1"/>
    <col min="55" max="55" width="8.28515625" customWidth="1"/>
    <col min="56" max="56" width="9.140625" customWidth="1"/>
    <col min="57" max="57" width="7.7109375" customWidth="1"/>
    <col min="58" max="58" width="9.140625" customWidth="1"/>
    <col min="59" max="59" width="13.85546875" customWidth="1"/>
    <col min="60" max="60" width="15.7109375" customWidth="1"/>
    <col min="61" max="61" width="7.140625" customWidth="1"/>
    <col min="62" max="62" width="10.85546875" customWidth="1"/>
    <col min="63" max="63" width="15" customWidth="1"/>
    <col min="64" max="64" width="2.140625" customWidth="1"/>
    <col min="65" max="65" width="25.5703125" customWidth="1"/>
    <col min="66" max="66" width="13.5703125" customWidth="1"/>
    <col min="67" max="67" width="14.28515625" bestFit="1" customWidth="1"/>
    <col min="68" max="68" width="27" customWidth="1"/>
  </cols>
  <sheetData>
    <row r="1" spans="1:68" s="2" customFormat="1" x14ac:dyDescent="0.2">
      <c r="A1" s="50" t="s">
        <v>1743</v>
      </c>
      <c r="D1" s="3"/>
      <c r="H1" s="20"/>
      <c r="J1" s="29"/>
      <c r="K1" s="30"/>
      <c r="M1" s="20"/>
      <c r="AH1" s="18"/>
      <c r="AI1" s="18"/>
      <c r="AJ1" s="18"/>
      <c r="AN1" s="18"/>
      <c r="AO1" s="18"/>
      <c r="AP1" s="18"/>
      <c r="BN1" s="18"/>
      <c r="BP1" s="12" t="s">
        <v>39</v>
      </c>
    </row>
    <row r="2" spans="1:68" s="2" customFormat="1" x14ac:dyDescent="0.2">
      <c r="A2" t="s">
        <v>1744</v>
      </c>
      <c r="D2" s="3"/>
      <c r="H2" s="20"/>
      <c r="J2" s="29"/>
      <c r="K2" s="30"/>
      <c r="M2" s="20"/>
      <c r="AH2" s="18"/>
      <c r="AI2" s="18"/>
      <c r="AJ2" s="18"/>
      <c r="AN2" s="18"/>
      <c r="AO2" s="18"/>
      <c r="AP2" s="18"/>
      <c r="BN2" s="18"/>
      <c r="BP2" s="13" t="s">
        <v>21</v>
      </c>
    </row>
    <row r="3" spans="1:68" s="2" customFormat="1" x14ac:dyDescent="0.2">
      <c r="A3" t="s">
        <v>1745</v>
      </c>
      <c r="D3" s="3"/>
      <c r="H3" s="20"/>
      <c r="J3" s="29"/>
      <c r="K3" s="30"/>
      <c r="M3" s="20"/>
      <c r="AH3" s="18"/>
      <c r="AI3" s="18"/>
      <c r="AJ3" s="18"/>
      <c r="AN3" s="18"/>
      <c r="AO3" s="18"/>
      <c r="AP3" s="18"/>
      <c r="BN3" s="18"/>
      <c r="BP3" s="13" t="s">
        <v>16</v>
      </c>
    </row>
    <row r="4" spans="1:68" s="2" customFormat="1" x14ac:dyDescent="0.2">
      <c r="A4" s="79" t="s">
        <v>1746</v>
      </c>
      <c r="B4" s="10"/>
      <c r="C4" s="10"/>
      <c r="D4" s="25"/>
      <c r="E4" s="10"/>
      <c r="F4" s="10"/>
      <c r="G4" s="10"/>
      <c r="H4" s="10"/>
      <c r="I4" s="10"/>
      <c r="J4" s="31"/>
      <c r="K4" s="30"/>
      <c r="M4" s="20"/>
      <c r="AH4" s="18"/>
      <c r="AI4" s="18"/>
      <c r="AJ4" s="18"/>
      <c r="AN4" s="18"/>
      <c r="AO4" s="18"/>
      <c r="AP4" s="18"/>
      <c r="BM4" s="24" t="s">
        <v>64</v>
      </c>
      <c r="BN4" s="18"/>
      <c r="BP4" s="13" t="s">
        <v>17</v>
      </c>
    </row>
    <row r="5" spans="1:68" s="2" customFormat="1" ht="15" customHeight="1" x14ac:dyDescent="0.2">
      <c r="A5" s="26"/>
      <c r="B5" s="10"/>
      <c r="C5" s="10"/>
      <c r="D5" s="25"/>
      <c r="E5" s="10"/>
      <c r="F5" s="10"/>
      <c r="G5" s="10"/>
      <c r="H5" s="10"/>
      <c r="I5" s="10"/>
      <c r="J5" s="31"/>
      <c r="K5" s="30"/>
      <c r="M5" s="20"/>
      <c r="AH5" s="23" t="s">
        <v>62</v>
      </c>
      <c r="AI5" s="19"/>
      <c r="AJ5" s="19"/>
      <c r="AN5" s="23" t="s">
        <v>63</v>
      </c>
      <c r="AO5" s="18"/>
      <c r="AP5" s="18"/>
      <c r="BM5" s="24" t="s">
        <v>90</v>
      </c>
      <c r="BN5" s="18"/>
      <c r="BP5" s="13" t="s">
        <v>18</v>
      </c>
    </row>
    <row r="6" spans="1:68" s="2" customFormat="1" ht="18.75" customHeight="1" x14ac:dyDescent="0.25">
      <c r="A6" s="21"/>
      <c r="D6" s="3"/>
      <c r="J6" s="29"/>
      <c r="K6" s="30"/>
      <c r="M6" s="20"/>
      <c r="AH6" s="18"/>
      <c r="AI6" s="18"/>
      <c r="AJ6" s="18"/>
      <c r="AN6" s="18"/>
      <c r="AO6" s="18"/>
      <c r="AP6" s="18"/>
      <c r="BN6" s="18"/>
      <c r="BP6" s="13" t="s">
        <v>19</v>
      </c>
    </row>
    <row r="7" spans="1:68" s="2" customFormat="1" ht="15" customHeight="1" x14ac:dyDescent="0.35">
      <c r="A7" s="1"/>
      <c r="D7" s="3"/>
      <c r="J7" s="29"/>
      <c r="K7" s="30"/>
      <c r="M7" s="20"/>
      <c r="AH7" s="18"/>
      <c r="AI7" s="18"/>
      <c r="AJ7" s="18"/>
      <c r="AN7" s="18"/>
      <c r="AO7" s="18"/>
      <c r="AP7" s="18"/>
      <c r="BN7" s="18"/>
      <c r="BP7" s="13" t="s">
        <v>20</v>
      </c>
    </row>
    <row r="8" spans="1:68" s="2" customFormat="1" ht="12.75" customHeight="1" x14ac:dyDescent="0.2">
      <c r="A8" s="101"/>
      <c r="B8" s="103" t="s">
        <v>61</v>
      </c>
      <c r="C8" s="104"/>
      <c r="D8" s="104"/>
      <c r="E8" s="104"/>
      <c r="F8" s="104"/>
      <c r="G8" s="104"/>
      <c r="H8" s="104"/>
      <c r="I8" s="104"/>
      <c r="J8" s="104"/>
      <c r="K8" s="104"/>
      <c r="L8" s="104"/>
      <c r="M8" s="104"/>
      <c r="N8" s="104"/>
      <c r="O8" s="104"/>
      <c r="P8" s="104"/>
      <c r="Q8" s="104"/>
      <c r="R8" s="104"/>
      <c r="S8" s="104"/>
      <c r="T8" s="104"/>
      <c r="U8" s="105"/>
      <c r="V8" s="4"/>
      <c r="W8" s="120" t="s">
        <v>22</v>
      </c>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46"/>
      <c r="BL8" s="4"/>
      <c r="BM8" s="111" t="s">
        <v>56</v>
      </c>
      <c r="BN8" s="112"/>
      <c r="BO8" s="112"/>
      <c r="BP8" s="113"/>
    </row>
    <row r="9" spans="1:68" s="2" customFormat="1" ht="30" customHeight="1" x14ac:dyDescent="0.2">
      <c r="A9" s="102"/>
      <c r="B9" s="106"/>
      <c r="C9" s="107"/>
      <c r="D9" s="107"/>
      <c r="E9" s="107"/>
      <c r="F9" s="107"/>
      <c r="G9" s="107"/>
      <c r="H9" s="107"/>
      <c r="I9" s="107"/>
      <c r="J9" s="107"/>
      <c r="K9" s="107"/>
      <c r="L9" s="107"/>
      <c r="M9" s="107"/>
      <c r="N9" s="107"/>
      <c r="O9" s="107"/>
      <c r="P9" s="107"/>
      <c r="Q9" s="107"/>
      <c r="R9" s="107"/>
      <c r="S9" s="107"/>
      <c r="T9" s="107"/>
      <c r="U9" s="108"/>
      <c r="V9" s="4"/>
      <c r="W9" s="5" t="s">
        <v>23</v>
      </c>
      <c r="X9" s="45" t="s">
        <v>24</v>
      </c>
      <c r="Y9" s="109" t="s">
        <v>87</v>
      </c>
      <c r="Z9" s="110"/>
      <c r="AA9" s="109" t="s">
        <v>49</v>
      </c>
      <c r="AB9" s="110"/>
      <c r="AC9" s="5" t="s">
        <v>0</v>
      </c>
      <c r="AD9" s="5" t="s">
        <v>1</v>
      </c>
      <c r="AE9" s="109" t="s">
        <v>50</v>
      </c>
      <c r="AF9" s="117"/>
      <c r="AG9" s="118"/>
      <c r="AH9" s="119" t="s">
        <v>40</v>
      </c>
      <c r="AI9" s="117"/>
      <c r="AJ9" s="117"/>
      <c r="AK9" s="118"/>
      <c r="AL9" s="119" t="s">
        <v>45</v>
      </c>
      <c r="AM9" s="118"/>
      <c r="AN9" s="119" t="s">
        <v>48</v>
      </c>
      <c r="AO9" s="117"/>
      <c r="AP9" s="110"/>
      <c r="AQ9" s="109" t="s">
        <v>51</v>
      </c>
      <c r="AR9" s="117"/>
      <c r="AS9" s="117"/>
      <c r="AT9" s="117"/>
      <c r="AU9" s="110"/>
      <c r="AV9" s="45" t="s">
        <v>2</v>
      </c>
      <c r="AW9" s="109" t="s">
        <v>52</v>
      </c>
      <c r="AX9" s="117"/>
      <c r="AY9" s="118"/>
      <c r="AZ9" s="119" t="s">
        <v>3</v>
      </c>
      <c r="BA9" s="117"/>
      <c r="BB9" s="118"/>
      <c r="BC9" s="119" t="s">
        <v>93</v>
      </c>
      <c r="BD9" s="117"/>
      <c r="BE9" s="117"/>
      <c r="BF9" s="117"/>
      <c r="BG9" s="117"/>
      <c r="BH9" s="117"/>
      <c r="BI9" s="117"/>
      <c r="BJ9" s="117"/>
      <c r="BK9" s="117"/>
      <c r="BL9" s="4"/>
      <c r="BM9" s="114"/>
      <c r="BN9" s="115"/>
      <c r="BO9" s="115"/>
      <c r="BP9" s="116"/>
    </row>
    <row r="10" spans="1:68" s="2" customFormat="1" ht="86.25" customHeight="1" x14ac:dyDescent="0.2">
      <c r="A10" s="14" t="s">
        <v>58</v>
      </c>
      <c r="B10" s="14" t="s">
        <v>67</v>
      </c>
      <c r="C10" s="14" t="s">
        <v>68</v>
      </c>
      <c r="D10" s="15" t="s">
        <v>69</v>
      </c>
      <c r="E10" s="16" t="s">
        <v>70</v>
      </c>
      <c r="F10" s="16" t="s">
        <v>71</v>
      </c>
      <c r="G10" s="14" t="s">
        <v>59</v>
      </c>
      <c r="H10" s="14" t="s">
        <v>72</v>
      </c>
      <c r="I10" s="14" t="s">
        <v>73</v>
      </c>
      <c r="J10" s="32" t="s">
        <v>74</v>
      </c>
      <c r="K10" s="32" t="s">
        <v>75</v>
      </c>
      <c r="L10" s="16" t="s">
        <v>76</v>
      </c>
      <c r="M10" s="33" t="s">
        <v>60</v>
      </c>
      <c r="N10" s="16" t="s">
        <v>65</v>
      </c>
      <c r="O10" s="16" t="s">
        <v>66</v>
      </c>
      <c r="P10" s="16" t="s">
        <v>77</v>
      </c>
      <c r="Q10" s="16" t="s">
        <v>78</v>
      </c>
      <c r="R10" s="16" t="s">
        <v>79</v>
      </c>
      <c r="S10" s="14" t="s">
        <v>80</v>
      </c>
      <c r="T10" s="14" t="s">
        <v>81</v>
      </c>
      <c r="U10" s="14" t="s">
        <v>82</v>
      </c>
      <c r="V10" s="4"/>
      <c r="W10" s="6" t="s">
        <v>85</v>
      </c>
      <c r="X10" s="6" t="s">
        <v>85</v>
      </c>
      <c r="Y10" s="6" t="s">
        <v>86</v>
      </c>
      <c r="Z10" s="6" t="s">
        <v>4</v>
      </c>
      <c r="AA10" s="6" t="s">
        <v>5</v>
      </c>
      <c r="AB10" s="6" t="s">
        <v>6</v>
      </c>
      <c r="AC10" s="6" t="s">
        <v>88</v>
      </c>
      <c r="AD10" s="6" t="s">
        <v>7</v>
      </c>
      <c r="AE10" s="6" t="s">
        <v>89</v>
      </c>
      <c r="AF10" s="6" t="s">
        <v>8</v>
      </c>
      <c r="AG10" s="6" t="s">
        <v>9</v>
      </c>
      <c r="AH10" s="22" t="s">
        <v>43</v>
      </c>
      <c r="AI10" s="17" t="s">
        <v>44</v>
      </c>
      <c r="AJ10" s="22" t="s">
        <v>42</v>
      </c>
      <c r="AK10" s="6" t="s">
        <v>41</v>
      </c>
      <c r="AL10" s="6" t="s">
        <v>10</v>
      </c>
      <c r="AM10" s="6" t="s">
        <v>11</v>
      </c>
      <c r="AN10" s="22" t="s">
        <v>47</v>
      </c>
      <c r="AO10" s="17" t="s">
        <v>44</v>
      </c>
      <c r="AP10" s="22" t="s">
        <v>46</v>
      </c>
      <c r="AQ10" s="6" t="s">
        <v>12</v>
      </c>
      <c r="AR10" s="6" t="s">
        <v>91</v>
      </c>
      <c r="AS10" s="6" t="s">
        <v>13</v>
      </c>
      <c r="AT10" s="6" t="s">
        <v>14</v>
      </c>
      <c r="AU10" s="6" t="s">
        <v>15</v>
      </c>
      <c r="AV10" s="6" t="s">
        <v>25</v>
      </c>
      <c r="AW10" s="6" t="s">
        <v>26</v>
      </c>
      <c r="AX10" s="6" t="s">
        <v>83</v>
      </c>
      <c r="AY10" s="6" t="s">
        <v>27</v>
      </c>
      <c r="AZ10" s="6" t="s">
        <v>28</v>
      </c>
      <c r="BA10" s="6" t="s">
        <v>29</v>
      </c>
      <c r="BB10" s="6" t="s">
        <v>30</v>
      </c>
      <c r="BC10" s="6" t="s">
        <v>31</v>
      </c>
      <c r="BD10" s="6" t="s">
        <v>32</v>
      </c>
      <c r="BE10" s="6" t="s">
        <v>33</v>
      </c>
      <c r="BF10" s="6" t="s">
        <v>34</v>
      </c>
      <c r="BG10" s="6" t="s">
        <v>84</v>
      </c>
      <c r="BH10" s="6" t="s">
        <v>36</v>
      </c>
      <c r="BI10" s="6" t="s">
        <v>53</v>
      </c>
      <c r="BJ10" s="6" t="s">
        <v>35</v>
      </c>
      <c r="BK10" s="22" t="s">
        <v>54</v>
      </c>
      <c r="BL10" s="4"/>
      <c r="BM10" s="7" t="s">
        <v>55</v>
      </c>
      <c r="BN10" s="8" t="s">
        <v>37</v>
      </c>
      <c r="BO10" s="8" t="s">
        <v>38</v>
      </c>
      <c r="BP10" s="9" t="s">
        <v>57</v>
      </c>
    </row>
    <row r="11" spans="1:68" hidden="1" x14ac:dyDescent="0.2">
      <c r="A11" s="34">
        <v>12</v>
      </c>
      <c r="B11" s="27" t="s">
        <v>94</v>
      </c>
      <c r="C11" s="27" t="s">
        <v>115</v>
      </c>
      <c r="D11" s="27" t="s">
        <v>116</v>
      </c>
      <c r="E11" s="27" t="s">
        <v>117</v>
      </c>
      <c r="F11" s="27" t="s">
        <v>95</v>
      </c>
      <c r="G11" s="35" t="s">
        <v>96</v>
      </c>
      <c r="H11" s="37">
        <v>42734</v>
      </c>
      <c r="I11" s="37">
        <v>42740</v>
      </c>
      <c r="J11" s="52">
        <v>4695.92</v>
      </c>
      <c r="K11" s="52">
        <v>3138.35</v>
      </c>
      <c r="L11" s="35"/>
      <c r="M11" s="52" t="s">
        <v>118</v>
      </c>
      <c r="N11" s="35" t="s">
        <v>97</v>
      </c>
      <c r="O11" s="35" t="s">
        <v>119</v>
      </c>
      <c r="P11" s="35" t="s">
        <v>120</v>
      </c>
      <c r="Q11" s="35" t="s">
        <v>121</v>
      </c>
      <c r="R11" s="35" t="s">
        <v>98</v>
      </c>
      <c r="S11" s="35"/>
      <c r="T11" s="35" t="s">
        <v>122</v>
      </c>
      <c r="AE11">
        <v>3138.35</v>
      </c>
      <c r="AH11" s="18"/>
      <c r="AI11" s="18"/>
      <c r="AJ11" s="18"/>
      <c r="AK11" s="2"/>
      <c r="AL11" s="2"/>
      <c r="AM11" s="2"/>
      <c r="AN11" s="18"/>
      <c r="AO11" s="18"/>
      <c r="AP11" s="18"/>
      <c r="BM11" s="47" t="s">
        <v>50</v>
      </c>
      <c r="BN11" s="18">
        <f t="shared" ref="BN11:BN31" si="0">SUM(W11:AH11)+SUM(AK11:AN11)+SUM(AQ11:BK11)</f>
        <v>3138.35</v>
      </c>
      <c r="BO11">
        <f t="shared" ref="BO11:BO37" si="1">K11-BN11</f>
        <v>0</v>
      </c>
      <c r="BP11" s="48" t="str">
        <f t="shared" ref="BP11:BP37" si="2">IF(BN11&lt;&gt;0,"Complete - With Adjustment","Complete - No Adjustment")</f>
        <v>Complete - With Adjustment</v>
      </c>
    </row>
    <row r="12" spans="1:68" hidden="1" x14ac:dyDescent="0.2">
      <c r="A12" s="34">
        <v>13</v>
      </c>
      <c r="B12" s="27" t="s">
        <v>94</v>
      </c>
      <c r="C12" s="27" t="s">
        <v>115</v>
      </c>
      <c r="D12" s="27" t="s">
        <v>116</v>
      </c>
      <c r="E12" s="27" t="s">
        <v>117</v>
      </c>
      <c r="F12" s="27" t="s">
        <v>95</v>
      </c>
      <c r="G12" s="35" t="s">
        <v>96</v>
      </c>
      <c r="H12" s="37">
        <v>42734</v>
      </c>
      <c r="I12" s="37">
        <v>42740</v>
      </c>
      <c r="J12" s="52">
        <v>4695.92</v>
      </c>
      <c r="K12" s="52">
        <v>64.25</v>
      </c>
      <c r="L12" s="35"/>
      <c r="M12" s="52" t="s">
        <v>118</v>
      </c>
      <c r="N12" s="35" t="s">
        <v>97</v>
      </c>
      <c r="O12" s="35" t="s">
        <v>119</v>
      </c>
      <c r="P12" s="35" t="s">
        <v>120</v>
      </c>
      <c r="Q12" s="35" t="s">
        <v>121</v>
      </c>
      <c r="R12" s="35" t="s">
        <v>98</v>
      </c>
      <c r="S12" s="35"/>
      <c r="T12" s="35" t="s">
        <v>122</v>
      </c>
      <c r="AE12">
        <v>64.25</v>
      </c>
      <c r="AH12" s="18"/>
      <c r="AI12" s="18"/>
      <c r="AJ12" s="18"/>
      <c r="AK12" s="2"/>
      <c r="AL12" s="2"/>
      <c r="AM12" s="2"/>
      <c r="AN12" s="18"/>
      <c r="AO12" s="18"/>
      <c r="AP12" s="18"/>
      <c r="BM12" s="47" t="s">
        <v>50</v>
      </c>
      <c r="BN12" s="18">
        <f t="shared" si="0"/>
        <v>64.25</v>
      </c>
      <c r="BO12">
        <f t="shared" si="1"/>
        <v>0</v>
      </c>
      <c r="BP12" s="48" t="str">
        <f t="shared" si="2"/>
        <v>Complete - With Adjustment</v>
      </c>
    </row>
    <row r="13" spans="1:68" hidden="1" x14ac:dyDescent="0.2">
      <c r="A13" s="34">
        <v>14</v>
      </c>
      <c r="B13" s="27" t="s">
        <v>94</v>
      </c>
      <c r="C13" s="27" t="s">
        <v>115</v>
      </c>
      <c r="D13" s="27" t="s">
        <v>116</v>
      </c>
      <c r="E13" s="27" t="s">
        <v>117</v>
      </c>
      <c r="F13" s="27" t="s">
        <v>95</v>
      </c>
      <c r="G13" s="35" t="s">
        <v>96</v>
      </c>
      <c r="H13" s="37">
        <v>42734</v>
      </c>
      <c r="I13" s="37">
        <v>42740</v>
      </c>
      <c r="J13" s="52">
        <v>4695.92</v>
      </c>
      <c r="K13" s="52">
        <v>40.5</v>
      </c>
      <c r="L13" s="35"/>
      <c r="M13" s="52" t="s">
        <v>118</v>
      </c>
      <c r="N13" s="35" t="s">
        <v>97</v>
      </c>
      <c r="O13" s="35" t="s">
        <v>119</v>
      </c>
      <c r="P13" s="35" t="s">
        <v>120</v>
      </c>
      <c r="Q13" s="35" t="s">
        <v>121</v>
      </c>
      <c r="R13" s="35" t="s">
        <v>98</v>
      </c>
      <c r="S13" s="35"/>
      <c r="T13" s="35" t="s">
        <v>122</v>
      </c>
      <c r="AE13">
        <v>40.5</v>
      </c>
      <c r="AH13" s="18"/>
      <c r="AI13" s="18"/>
      <c r="AJ13" s="18"/>
      <c r="AK13" s="2"/>
      <c r="AL13" s="2"/>
      <c r="AM13" s="2"/>
      <c r="AN13" s="18"/>
      <c r="AO13" s="18"/>
      <c r="AP13" s="18"/>
      <c r="BM13" s="47" t="s">
        <v>50</v>
      </c>
      <c r="BN13" s="18">
        <f t="shared" si="0"/>
        <v>40.5</v>
      </c>
      <c r="BO13">
        <f t="shared" si="1"/>
        <v>0</v>
      </c>
      <c r="BP13" s="48" t="str">
        <f t="shared" si="2"/>
        <v>Complete - With Adjustment</v>
      </c>
    </row>
    <row r="14" spans="1:68" hidden="1" x14ac:dyDescent="0.2">
      <c r="A14" s="34">
        <v>15</v>
      </c>
      <c r="B14" s="27" t="s">
        <v>94</v>
      </c>
      <c r="C14" s="27" t="s">
        <v>115</v>
      </c>
      <c r="D14" s="27" t="s">
        <v>116</v>
      </c>
      <c r="E14" s="27" t="s">
        <v>117</v>
      </c>
      <c r="F14" s="27" t="s">
        <v>95</v>
      </c>
      <c r="G14" s="35" t="s">
        <v>96</v>
      </c>
      <c r="H14" s="37">
        <v>42734</v>
      </c>
      <c r="I14" s="37">
        <v>42740</v>
      </c>
      <c r="J14" s="52">
        <v>4695.92</v>
      </c>
      <c r="K14" s="52">
        <v>7.82</v>
      </c>
      <c r="L14" s="35"/>
      <c r="M14" s="52" t="s">
        <v>118</v>
      </c>
      <c r="N14" s="35" t="s">
        <v>97</v>
      </c>
      <c r="O14" s="35" t="s">
        <v>119</v>
      </c>
      <c r="P14" s="35" t="s">
        <v>120</v>
      </c>
      <c r="Q14" s="35" t="s">
        <v>121</v>
      </c>
      <c r="R14" s="35" t="s">
        <v>98</v>
      </c>
      <c r="S14" s="35"/>
      <c r="T14" s="35" t="s">
        <v>122</v>
      </c>
      <c r="AE14">
        <v>7.82</v>
      </c>
      <c r="AH14" s="18"/>
      <c r="AI14" s="18"/>
      <c r="AJ14" s="18"/>
      <c r="AK14" s="2"/>
      <c r="AL14" s="2"/>
      <c r="AM14" s="2"/>
      <c r="AN14" s="18"/>
      <c r="AO14" s="18"/>
      <c r="AP14" s="18"/>
      <c r="BM14" s="47" t="s">
        <v>50</v>
      </c>
      <c r="BN14" s="18">
        <f t="shared" si="0"/>
        <v>7.82</v>
      </c>
      <c r="BO14">
        <f t="shared" si="1"/>
        <v>0</v>
      </c>
      <c r="BP14" s="48" t="str">
        <f t="shared" si="2"/>
        <v>Complete - With Adjustment</v>
      </c>
    </row>
    <row r="15" spans="1:68" hidden="1" x14ac:dyDescent="0.2">
      <c r="A15" s="34">
        <v>16</v>
      </c>
      <c r="B15" s="27" t="s">
        <v>94</v>
      </c>
      <c r="C15" s="27" t="s">
        <v>115</v>
      </c>
      <c r="D15" s="27" t="s">
        <v>116</v>
      </c>
      <c r="E15" s="27" t="s">
        <v>117</v>
      </c>
      <c r="F15" s="27" t="s">
        <v>95</v>
      </c>
      <c r="G15" s="35" t="s">
        <v>96</v>
      </c>
      <c r="H15" s="37">
        <v>42734</v>
      </c>
      <c r="I15" s="37">
        <v>42740</v>
      </c>
      <c r="J15" s="52">
        <v>4695.92</v>
      </c>
      <c r="K15" s="52">
        <v>440</v>
      </c>
      <c r="L15" s="35"/>
      <c r="M15" s="52" t="s">
        <v>118</v>
      </c>
      <c r="N15" s="35" t="s">
        <v>97</v>
      </c>
      <c r="O15" s="35" t="s">
        <v>119</v>
      </c>
      <c r="P15" s="35" t="s">
        <v>120</v>
      </c>
      <c r="Q15" s="35" t="s">
        <v>121</v>
      </c>
      <c r="R15" s="35" t="s">
        <v>98</v>
      </c>
      <c r="S15" s="35"/>
      <c r="T15" s="35" t="s">
        <v>122</v>
      </c>
      <c r="AE15">
        <v>440</v>
      </c>
      <c r="AH15" s="18"/>
      <c r="AI15" s="18"/>
      <c r="AJ15" s="18"/>
      <c r="AK15" s="2"/>
      <c r="AL15" s="2"/>
      <c r="AM15" s="2"/>
      <c r="AN15" s="18"/>
      <c r="AO15" s="18"/>
      <c r="AP15" s="18"/>
      <c r="BM15" s="47" t="s">
        <v>50</v>
      </c>
      <c r="BN15" s="18">
        <f t="shared" si="0"/>
        <v>440</v>
      </c>
      <c r="BO15">
        <f t="shared" si="1"/>
        <v>0</v>
      </c>
      <c r="BP15" s="48" t="str">
        <f t="shared" si="2"/>
        <v>Complete - With Adjustment</v>
      </c>
    </row>
    <row r="16" spans="1:68" hidden="1" x14ac:dyDescent="0.2">
      <c r="A16" s="34">
        <v>17</v>
      </c>
      <c r="B16" s="27" t="s">
        <v>94</v>
      </c>
      <c r="C16" s="27" t="s">
        <v>115</v>
      </c>
      <c r="D16" s="27" t="s">
        <v>116</v>
      </c>
      <c r="E16" s="27" t="s">
        <v>117</v>
      </c>
      <c r="F16" s="27" t="s">
        <v>95</v>
      </c>
      <c r="G16" s="35" t="s">
        <v>96</v>
      </c>
      <c r="H16" s="37">
        <v>42734</v>
      </c>
      <c r="I16" s="37">
        <v>42740</v>
      </c>
      <c r="J16" s="52">
        <v>4695.92</v>
      </c>
      <c r="K16" s="52">
        <v>785</v>
      </c>
      <c r="L16" s="35"/>
      <c r="M16" s="52" t="s">
        <v>118</v>
      </c>
      <c r="N16" s="35" t="s">
        <v>97</v>
      </c>
      <c r="O16" s="35" t="s">
        <v>119</v>
      </c>
      <c r="P16" s="35" t="s">
        <v>123</v>
      </c>
      <c r="Q16" s="35" t="s">
        <v>124</v>
      </c>
      <c r="R16" s="35" t="s">
        <v>98</v>
      </c>
      <c r="S16" s="35"/>
      <c r="T16" s="35" t="s">
        <v>122</v>
      </c>
      <c r="AB16">
        <v>785</v>
      </c>
      <c r="AH16" s="18"/>
      <c r="AI16" s="18"/>
      <c r="AJ16" s="18"/>
      <c r="AK16" s="2"/>
      <c r="AL16" s="2"/>
      <c r="AM16" s="2"/>
      <c r="AN16" s="18"/>
      <c r="AO16" s="18"/>
      <c r="AP16" s="18"/>
      <c r="BM16" s="47" t="s">
        <v>373</v>
      </c>
      <c r="BN16" s="18">
        <f t="shared" si="0"/>
        <v>785</v>
      </c>
      <c r="BO16">
        <f t="shared" si="1"/>
        <v>0</v>
      </c>
      <c r="BP16" s="48" t="str">
        <f t="shared" si="2"/>
        <v>Complete - With Adjustment</v>
      </c>
    </row>
    <row r="17" spans="1:68" hidden="1" x14ac:dyDescent="0.2">
      <c r="A17" s="34">
        <v>18</v>
      </c>
      <c r="B17" s="27" t="s">
        <v>94</v>
      </c>
      <c r="C17" s="27" t="s">
        <v>115</v>
      </c>
      <c r="D17" s="27" t="s">
        <v>116</v>
      </c>
      <c r="E17" s="27" t="s">
        <v>117</v>
      </c>
      <c r="F17" s="27" t="s">
        <v>95</v>
      </c>
      <c r="G17" s="35" t="s">
        <v>96</v>
      </c>
      <c r="H17" s="37">
        <v>42734</v>
      </c>
      <c r="I17" s="37">
        <v>42740</v>
      </c>
      <c r="J17" s="52">
        <v>4695.92</v>
      </c>
      <c r="K17" s="52">
        <v>220</v>
      </c>
      <c r="L17" s="35"/>
      <c r="M17" s="52" t="s">
        <v>118</v>
      </c>
      <c r="N17" s="35" t="s">
        <v>97</v>
      </c>
      <c r="O17" s="35" t="s">
        <v>119</v>
      </c>
      <c r="P17" s="35" t="s">
        <v>120</v>
      </c>
      <c r="Q17" s="35" t="s">
        <v>121</v>
      </c>
      <c r="R17" s="35" t="s">
        <v>98</v>
      </c>
      <c r="S17" s="35"/>
      <c r="T17" s="35" t="s">
        <v>122</v>
      </c>
      <c r="AE17">
        <v>220</v>
      </c>
      <c r="AH17" s="18"/>
      <c r="AI17" s="18"/>
      <c r="AJ17" s="18"/>
      <c r="AK17" s="2"/>
      <c r="AL17" s="2"/>
      <c r="AM17" s="2"/>
      <c r="AN17" s="18"/>
      <c r="AO17" s="18"/>
      <c r="AP17" s="18"/>
      <c r="BM17" s="47" t="s">
        <v>50</v>
      </c>
      <c r="BN17" s="18">
        <f t="shared" si="0"/>
        <v>220</v>
      </c>
      <c r="BO17">
        <f t="shared" si="1"/>
        <v>0</v>
      </c>
      <c r="BP17" s="48" t="str">
        <f t="shared" si="2"/>
        <v>Complete - With Adjustment</v>
      </c>
    </row>
    <row r="18" spans="1:68" hidden="1" x14ac:dyDescent="0.2">
      <c r="A18" s="34">
        <v>19</v>
      </c>
      <c r="B18" s="27" t="s">
        <v>94</v>
      </c>
      <c r="C18" s="27" t="s">
        <v>115</v>
      </c>
      <c r="D18" s="27" t="s">
        <v>116</v>
      </c>
      <c r="E18" s="27" t="s">
        <v>125</v>
      </c>
      <c r="F18" s="27" t="s">
        <v>126</v>
      </c>
      <c r="G18" s="35" t="s">
        <v>96</v>
      </c>
      <c r="H18" s="37">
        <v>42751</v>
      </c>
      <c r="I18" s="37">
        <v>42752</v>
      </c>
      <c r="J18" s="52">
        <v>6304.97</v>
      </c>
      <c r="K18" s="52">
        <v>220</v>
      </c>
      <c r="L18" s="35"/>
      <c r="M18" s="52" t="s">
        <v>127</v>
      </c>
      <c r="N18" s="35" t="s">
        <v>97</v>
      </c>
      <c r="O18" s="35" t="s">
        <v>119</v>
      </c>
      <c r="P18" s="35" t="s">
        <v>120</v>
      </c>
      <c r="Q18" s="35" t="s">
        <v>121</v>
      </c>
      <c r="R18" s="35" t="s">
        <v>98</v>
      </c>
      <c r="S18" s="35"/>
      <c r="T18" s="35" t="s">
        <v>128</v>
      </c>
      <c r="AE18">
        <v>220</v>
      </c>
      <c r="AH18" s="18"/>
      <c r="AI18" s="18"/>
      <c r="AJ18" s="18"/>
      <c r="AK18" s="2"/>
      <c r="AL18" s="2"/>
      <c r="AM18" s="2"/>
      <c r="AN18" s="18"/>
      <c r="AO18" s="18"/>
      <c r="AP18" s="18"/>
      <c r="BM18" s="47" t="s">
        <v>50</v>
      </c>
      <c r="BN18" s="18">
        <f t="shared" si="0"/>
        <v>220</v>
      </c>
      <c r="BO18">
        <f t="shared" si="1"/>
        <v>0</v>
      </c>
      <c r="BP18" s="48" t="str">
        <f t="shared" si="2"/>
        <v>Complete - With Adjustment</v>
      </c>
    </row>
    <row r="19" spans="1:68" hidden="1" x14ac:dyDescent="0.2">
      <c r="A19" s="34">
        <v>20</v>
      </c>
      <c r="B19" s="27" t="s">
        <v>94</v>
      </c>
      <c r="C19" s="27" t="s">
        <v>115</v>
      </c>
      <c r="D19" s="27" t="s">
        <v>116</v>
      </c>
      <c r="E19" s="27" t="s">
        <v>125</v>
      </c>
      <c r="F19" s="27" t="s">
        <v>126</v>
      </c>
      <c r="G19" s="35" t="s">
        <v>96</v>
      </c>
      <c r="H19" s="37">
        <v>42751</v>
      </c>
      <c r="I19" s="37">
        <v>42752</v>
      </c>
      <c r="J19" s="52">
        <v>6304.97</v>
      </c>
      <c r="K19" s="52">
        <v>4478.18</v>
      </c>
      <c r="L19" s="35"/>
      <c r="M19" s="52" t="s">
        <v>127</v>
      </c>
      <c r="N19" s="35" t="s">
        <v>97</v>
      </c>
      <c r="O19" s="35" t="s">
        <v>119</v>
      </c>
      <c r="P19" s="35" t="s">
        <v>120</v>
      </c>
      <c r="Q19" s="35" t="s">
        <v>121</v>
      </c>
      <c r="R19" s="35" t="s">
        <v>98</v>
      </c>
      <c r="S19" s="35"/>
      <c r="T19" s="35" t="s">
        <v>128</v>
      </c>
      <c r="AE19">
        <v>4478.18</v>
      </c>
      <c r="AH19" s="18"/>
      <c r="AI19" s="18"/>
      <c r="AJ19" s="18"/>
      <c r="AK19" s="2"/>
      <c r="AL19" s="2"/>
      <c r="AM19" s="2"/>
      <c r="AN19" s="18"/>
      <c r="AO19" s="18"/>
      <c r="AP19" s="18"/>
      <c r="BM19" s="47" t="s">
        <v>50</v>
      </c>
      <c r="BN19" s="18">
        <f t="shared" si="0"/>
        <v>4478.18</v>
      </c>
      <c r="BO19">
        <f t="shared" si="1"/>
        <v>0</v>
      </c>
      <c r="BP19" s="48" t="str">
        <f t="shared" si="2"/>
        <v>Complete - With Adjustment</v>
      </c>
    </row>
    <row r="20" spans="1:68" hidden="1" x14ac:dyDescent="0.2">
      <c r="A20" s="34">
        <v>21</v>
      </c>
      <c r="B20" s="27" t="s">
        <v>94</v>
      </c>
      <c r="C20" s="27" t="s">
        <v>115</v>
      </c>
      <c r="D20" s="27" t="s">
        <v>116</v>
      </c>
      <c r="E20" s="27" t="s">
        <v>125</v>
      </c>
      <c r="F20" s="27" t="s">
        <v>126</v>
      </c>
      <c r="G20" s="35" t="s">
        <v>96</v>
      </c>
      <c r="H20" s="37">
        <v>42751</v>
      </c>
      <c r="I20" s="37">
        <v>42752</v>
      </c>
      <c r="J20" s="52">
        <v>6304.97</v>
      </c>
      <c r="K20" s="52">
        <v>1119.55</v>
      </c>
      <c r="L20" s="35"/>
      <c r="M20" s="52" t="s">
        <v>127</v>
      </c>
      <c r="N20" s="35" t="s">
        <v>97</v>
      </c>
      <c r="O20" s="35" t="s">
        <v>119</v>
      </c>
      <c r="P20" s="35" t="s">
        <v>120</v>
      </c>
      <c r="Q20" s="35" t="s">
        <v>124</v>
      </c>
      <c r="R20" s="35" t="s">
        <v>98</v>
      </c>
      <c r="S20" s="35"/>
      <c r="T20" s="35" t="s">
        <v>128</v>
      </c>
      <c r="AB20">
        <v>1119.55</v>
      </c>
      <c r="AH20" s="18"/>
      <c r="AI20" s="18"/>
      <c r="AJ20" s="18"/>
      <c r="AK20" s="2"/>
      <c r="AL20" s="2"/>
      <c r="AM20" s="2"/>
      <c r="AN20" s="18"/>
      <c r="AO20" s="18"/>
      <c r="AP20" s="18"/>
      <c r="BM20" s="47" t="s">
        <v>373</v>
      </c>
      <c r="BN20" s="18">
        <f t="shared" si="0"/>
        <v>1119.55</v>
      </c>
      <c r="BO20">
        <f t="shared" si="1"/>
        <v>0</v>
      </c>
      <c r="BP20" s="48" t="str">
        <f t="shared" si="2"/>
        <v>Complete - With Adjustment</v>
      </c>
    </row>
    <row r="21" spans="1:68" hidden="1" x14ac:dyDescent="0.2">
      <c r="A21" s="34">
        <v>22</v>
      </c>
      <c r="B21" s="27" t="s">
        <v>94</v>
      </c>
      <c r="C21" s="27" t="s">
        <v>115</v>
      </c>
      <c r="D21" s="27" t="s">
        <v>116</v>
      </c>
      <c r="E21" s="27" t="s">
        <v>125</v>
      </c>
      <c r="F21" s="27" t="s">
        <v>126</v>
      </c>
      <c r="G21" s="35" t="s">
        <v>96</v>
      </c>
      <c r="H21" s="37">
        <v>42751</v>
      </c>
      <c r="I21" s="37">
        <v>42752</v>
      </c>
      <c r="J21" s="52">
        <v>6304.97</v>
      </c>
      <c r="K21" s="52">
        <v>40.130000000000003</v>
      </c>
      <c r="L21" s="35"/>
      <c r="M21" s="52" t="s">
        <v>127</v>
      </c>
      <c r="N21" s="35" t="s">
        <v>97</v>
      </c>
      <c r="O21" s="35" t="s">
        <v>119</v>
      </c>
      <c r="P21" s="35" t="s">
        <v>120</v>
      </c>
      <c r="Q21" s="35" t="s">
        <v>121</v>
      </c>
      <c r="R21" s="35" t="s">
        <v>98</v>
      </c>
      <c r="S21" s="35"/>
      <c r="T21" s="35" t="s">
        <v>128</v>
      </c>
      <c r="AE21">
        <v>40.130000000000003</v>
      </c>
      <c r="AH21" s="18"/>
      <c r="AI21" s="18"/>
      <c r="AJ21" s="18"/>
      <c r="AK21" s="2"/>
      <c r="AL21" s="2"/>
      <c r="AM21" s="2"/>
      <c r="AN21" s="18"/>
      <c r="AO21" s="18"/>
      <c r="AP21" s="18"/>
      <c r="BM21" s="47" t="s">
        <v>50</v>
      </c>
      <c r="BN21" s="18">
        <f t="shared" si="0"/>
        <v>40.130000000000003</v>
      </c>
      <c r="BO21">
        <f t="shared" si="1"/>
        <v>0</v>
      </c>
      <c r="BP21" s="48" t="str">
        <f t="shared" si="2"/>
        <v>Complete - With Adjustment</v>
      </c>
    </row>
    <row r="22" spans="1:68" hidden="1" x14ac:dyDescent="0.2">
      <c r="A22" s="34">
        <v>23</v>
      </c>
      <c r="B22" s="27" t="s">
        <v>94</v>
      </c>
      <c r="C22" s="27" t="s">
        <v>115</v>
      </c>
      <c r="D22" s="27" t="s">
        <v>116</v>
      </c>
      <c r="E22" s="27" t="s">
        <v>125</v>
      </c>
      <c r="F22" s="27" t="s">
        <v>126</v>
      </c>
      <c r="G22" s="35" t="s">
        <v>96</v>
      </c>
      <c r="H22" s="37">
        <v>42751</v>
      </c>
      <c r="I22" s="37">
        <v>42752</v>
      </c>
      <c r="J22" s="52">
        <v>6304.97</v>
      </c>
      <c r="K22" s="52">
        <v>7.11</v>
      </c>
      <c r="L22" s="35"/>
      <c r="M22" s="52" t="s">
        <v>127</v>
      </c>
      <c r="N22" s="35" t="s">
        <v>97</v>
      </c>
      <c r="O22" s="35" t="s">
        <v>119</v>
      </c>
      <c r="P22" s="35" t="s">
        <v>120</v>
      </c>
      <c r="Q22" s="35" t="s">
        <v>121</v>
      </c>
      <c r="R22" s="35" t="s">
        <v>98</v>
      </c>
      <c r="S22" s="35"/>
      <c r="T22" s="35" t="s">
        <v>128</v>
      </c>
      <c r="AE22">
        <v>7.11</v>
      </c>
      <c r="AH22" s="18"/>
      <c r="AI22" s="18"/>
      <c r="AJ22" s="18"/>
      <c r="AK22" s="2"/>
      <c r="AL22" s="2"/>
      <c r="AM22" s="2"/>
      <c r="AN22" s="18"/>
      <c r="AO22" s="18"/>
      <c r="AP22" s="18"/>
      <c r="BM22" s="47" t="s">
        <v>50</v>
      </c>
      <c r="BN22" s="18">
        <f t="shared" si="0"/>
        <v>7.11</v>
      </c>
      <c r="BO22">
        <f t="shared" si="1"/>
        <v>0</v>
      </c>
      <c r="BP22" s="48" t="str">
        <f t="shared" si="2"/>
        <v>Complete - With Adjustment</v>
      </c>
    </row>
    <row r="23" spans="1:68" hidden="1" x14ac:dyDescent="0.2">
      <c r="A23" s="34">
        <v>24</v>
      </c>
      <c r="B23" s="27" t="s">
        <v>94</v>
      </c>
      <c r="C23" s="27" t="s">
        <v>115</v>
      </c>
      <c r="D23" s="27" t="s">
        <v>116</v>
      </c>
      <c r="E23" s="27" t="s">
        <v>125</v>
      </c>
      <c r="F23" s="27" t="s">
        <v>126</v>
      </c>
      <c r="G23" s="35" t="s">
        <v>96</v>
      </c>
      <c r="H23" s="37">
        <v>42751</v>
      </c>
      <c r="I23" s="37">
        <v>42752</v>
      </c>
      <c r="J23" s="52">
        <v>6304.97</v>
      </c>
      <c r="K23" s="52">
        <v>440</v>
      </c>
      <c r="L23" s="35"/>
      <c r="M23" s="52" t="s">
        <v>127</v>
      </c>
      <c r="N23" s="35" t="s">
        <v>97</v>
      </c>
      <c r="O23" s="35" t="s">
        <v>119</v>
      </c>
      <c r="P23" s="35" t="s">
        <v>120</v>
      </c>
      <c r="Q23" s="35" t="s">
        <v>121</v>
      </c>
      <c r="R23" s="35" t="s">
        <v>98</v>
      </c>
      <c r="S23" s="35"/>
      <c r="T23" s="35" t="s">
        <v>128</v>
      </c>
      <c r="AE23">
        <v>440</v>
      </c>
      <c r="AH23" s="18"/>
      <c r="AI23" s="18"/>
      <c r="AJ23" s="18"/>
      <c r="AK23" s="2"/>
      <c r="AL23" s="2"/>
      <c r="AM23" s="2"/>
      <c r="AN23" s="18"/>
      <c r="AO23" s="18"/>
      <c r="AP23" s="18"/>
      <c r="BM23" s="47" t="s">
        <v>50</v>
      </c>
      <c r="BN23" s="18">
        <f t="shared" si="0"/>
        <v>440</v>
      </c>
      <c r="BO23">
        <f t="shared" si="1"/>
        <v>0</v>
      </c>
      <c r="BP23" s="48" t="str">
        <f t="shared" si="2"/>
        <v>Complete - With Adjustment</v>
      </c>
    </row>
    <row r="24" spans="1:68" hidden="1" x14ac:dyDescent="0.2">
      <c r="A24" s="34">
        <v>25</v>
      </c>
      <c r="B24" s="27" t="s">
        <v>94</v>
      </c>
      <c r="C24" s="27" t="s">
        <v>115</v>
      </c>
      <c r="D24" s="27" t="s">
        <v>116</v>
      </c>
      <c r="E24" s="27" t="s">
        <v>129</v>
      </c>
      <c r="F24" s="27" t="s">
        <v>130</v>
      </c>
      <c r="G24" s="35" t="s">
        <v>96</v>
      </c>
      <c r="H24" s="37">
        <v>42740</v>
      </c>
      <c r="I24" s="37">
        <v>42744</v>
      </c>
      <c r="J24" s="52">
        <v>10409.15</v>
      </c>
      <c r="K24" s="52">
        <v>446.42</v>
      </c>
      <c r="L24" s="35"/>
      <c r="M24" s="52" t="s">
        <v>131</v>
      </c>
      <c r="N24" s="35" t="s">
        <v>97</v>
      </c>
      <c r="O24" s="35" t="s">
        <v>119</v>
      </c>
      <c r="P24" s="35" t="s">
        <v>120</v>
      </c>
      <c r="Q24" s="35" t="s">
        <v>124</v>
      </c>
      <c r="R24" s="35" t="s">
        <v>98</v>
      </c>
      <c r="S24" s="35"/>
      <c r="T24" s="35" t="s">
        <v>132</v>
      </c>
      <c r="AB24">
        <v>446.42</v>
      </c>
      <c r="AH24" s="18"/>
      <c r="AI24" s="18"/>
      <c r="AJ24" s="18"/>
      <c r="AK24" s="2"/>
      <c r="AL24" s="2"/>
      <c r="AM24" s="2"/>
      <c r="AN24" s="18"/>
      <c r="AO24" s="18"/>
      <c r="AP24" s="18"/>
      <c r="BM24" s="47" t="s">
        <v>373</v>
      </c>
      <c r="BN24" s="18">
        <f t="shared" si="0"/>
        <v>446.42</v>
      </c>
      <c r="BO24">
        <f t="shared" si="1"/>
        <v>0</v>
      </c>
      <c r="BP24" s="48" t="str">
        <f t="shared" si="2"/>
        <v>Complete - With Adjustment</v>
      </c>
    </row>
    <row r="25" spans="1:68" hidden="1" x14ac:dyDescent="0.2">
      <c r="A25" s="34">
        <v>26</v>
      </c>
      <c r="B25" s="27" t="s">
        <v>94</v>
      </c>
      <c r="C25" s="27" t="s">
        <v>115</v>
      </c>
      <c r="D25" s="27" t="s">
        <v>116</v>
      </c>
      <c r="E25" s="27" t="s">
        <v>129</v>
      </c>
      <c r="F25" s="27" t="s">
        <v>130</v>
      </c>
      <c r="G25" s="35" t="s">
        <v>96</v>
      </c>
      <c r="H25" s="37">
        <v>42740</v>
      </c>
      <c r="I25" s="37">
        <v>42744</v>
      </c>
      <c r="J25" s="52">
        <v>10409.15</v>
      </c>
      <c r="K25" s="52">
        <v>1785.7</v>
      </c>
      <c r="L25" s="35"/>
      <c r="M25" s="52" t="s">
        <v>131</v>
      </c>
      <c r="N25" s="35" t="s">
        <v>97</v>
      </c>
      <c r="O25" s="35" t="s">
        <v>119</v>
      </c>
      <c r="P25" s="35" t="s">
        <v>120</v>
      </c>
      <c r="Q25" s="35" t="s">
        <v>121</v>
      </c>
      <c r="R25" s="35" t="s">
        <v>98</v>
      </c>
      <c r="S25" s="35"/>
      <c r="T25" s="35" t="s">
        <v>132</v>
      </c>
      <c r="AE25">
        <v>1785.7</v>
      </c>
      <c r="AH25" s="18"/>
      <c r="AI25" s="18"/>
      <c r="AJ25" s="18"/>
      <c r="AK25" s="2"/>
      <c r="AL25" s="2"/>
      <c r="AM25" s="2"/>
      <c r="AN25" s="18"/>
      <c r="AO25" s="18"/>
      <c r="AP25" s="18"/>
      <c r="BM25" s="47" t="s">
        <v>50</v>
      </c>
      <c r="BN25" s="18">
        <f t="shared" si="0"/>
        <v>1785.7</v>
      </c>
      <c r="BO25">
        <f t="shared" si="1"/>
        <v>0</v>
      </c>
      <c r="BP25" s="48" t="str">
        <f t="shared" si="2"/>
        <v>Complete - With Adjustment</v>
      </c>
    </row>
    <row r="26" spans="1:68" hidden="1" x14ac:dyDescent="0.2">
      <c r="A26" s="34">
        <v>27</v>
      </c>
      <c r="B26" s="27" t="s">
        <v>94</v>
      </c>
      <c r="C26" s="27" t="s">
        <v>115</v>
      </c>
      <c r="D26" s="27" t="s">
        <v>116</v>
      </c>
      <c r="E26" s="27" t="s">
        <v>129</v>
      </c>
      <c r="F26" s="27" t="s">
        <v>130</v>
      </c>
      <c r="G26" s="35" t="s">
        <v>96</v>
      </c>
      <c r="H26" s="37">
        <v>42740</v>
      </c>
      <c r="I26" s="37">
        <v>42744</v>
      </c>
      <c r="J26" s="52">
        <v>10409.15</v>
      </c>
      <c r="K26" s="52">
        <v>440</v>
      </c>
      <c r="L26" s="35"/>
      <c r="M26" s="52" t="s">
        <v>131</v>
      </c>
      <c r="N26" s="35" t="s">
        <v>97</v>
      </c>
      <c r="O26" s="35" t="s">
        <v>119</v>
      </c>
      <c r="P26" s="35" t="s">
        <v>120</v>
      </c>
      <c r="Q26" s="35" t="s">
        <v>121</v>
      </c>
      <c r="R26" s="35" t="s">
        <v>98</v>
      </c>
      <c r="S26" s="35"/>
      <c r="T26" s="35" t="s">
        <v>132</v>
      </c>
      <c r="AE26">
        <v>440</v>
      </c>
      <c r="AH26" s="18"/>
      <c r="AI26" s="18"/>
      <c r="AJ26" s="18"/>
      <c r="AK26" s="2"/>
      <c r="AL26" s="2"/>
      <c r="AM26" s="2"/>
      <c r="AN26" s="18"/>
      <c r="AO26" s="18"/>
      <c r="AP26" s="18"/>
      <c r="BM26" s="47" t="s">
        <v>50</v>
      </c>
      <c r="BN26" s="18">
        <f t="shared" si="0"/>
        <v>440</v>
      </c>
      <c r="BO26">
        <f t="shared" si="1"/>
        <v>0</v>
      </c>
      <c r="BP26" s="48" t="str">
        <f t="shared" si="2"/>
        <v>Complete - With Adjustment</v>
      </c>
    </row>
    <row r="27" spans="1:68" hidden="1" x14ac:dyDescent="0.2">
      <c r="A27" s="34">
        <v>28</v>
      </c>
      <c r="B27" s="27" t="s">
        <v>94</v>
      </c>
      <c r="C27" s="27" t="s">
        <v>115</v>
      </c>
      <c r="D27" s="27" t="s">
        <v>116</v>
      </c>
      <c r="E27" s="27" t="s">
        <v>129</v>
      </c>
      <c r="F27" s="27" t="s">
        <v>130</v>
      </c>
      <c r="G27" s="35" t="s">
        <v>96</v>
      </c>
      <c r="H27" s="37">
        <v>42740</v>
      </c>
      <c r="I27" s="37">
        <v>42744</v>
      </c>
      <c r="J27" s="52">
        <v>10409.15</v>
      </c>
      <c r="K27" s="52">
        <v>220</v>
      </c>
      <c r="L27" s="35"/>
      <c r="M27" s="52" t="s">
        <v>131</v>
      </c>
      <c r="N27" s="35" t="s">
        <v>97</v>
      </c>
      <c r="O27" s="35" t="s">
        <v>119</v>
      </c>
      <c r="P27" s="35" t="s">
        <v>120</v>
      </c>
      <c r="Q27" s="35" t="s">
        <v>121</v>
      </c>
      <c r="R27" s="35" t="s">
        <v>98</v>
      </c>
      <c r="S27" s="35"/>
      <c r="T27" s="35" t="s">
        <v>132</v>
      </c>
      <c r="AE27">
        <v>220</v>
      </c>
      <c r="AH27" s="18"/>
      <c r="AI27" s="18"/>
      <c r="AJ27" s="18"/>
      <c r="AK27" s="2"/>
      <c r="AL27" s="2"/>
      <c r="AM27" s="2"/>
      <c r="AN27" s="18"/>
      <c r="AO27" s="18"/>
      <c r="AP27" s="18"/>
      <c r="BM27" s="47" t="s">
        <v>50</v>
      </c>
      <c r="BN27" s="18">
        <f t="shared" si="0"/>
        <v>220</v>
      </c>
      <c r="BO27">
        <f t="shared" si="1"/>
        <v>0</v>
      </c>
      <c r="BP27" s="48" t="str">
        <f t="shared" si="2"/>
        <v>Complete - With Adjustment</v>
      </c>
    </row>
    <row r="28" spans="1:68" hidden="1" x14ac:dyDescent="0.2">
      <c r="A28" s="34">
        <v>29</v>
      </c>
      <c r="B28" s="27" t="s">
        <v>94</v>
      </c>
      <c r="C28" s="27" t="s">
        <v>115</v>
      </c>
      <c r="D28" s="27" t="s">
        <v>116</v>
      </c>
      <c r="E28" s="27" t="s">
        <v>129</v>
      </c>
      <c r="F28" s="27" t="s">
        <v>130</v>
      </c>
      <c r="G28" s="35" t="s">
        <v>96</v>
      </c>
      <c r="H28" s="37">
        <v>42740</v>
      </c>
      <c r="I28" s="37">
        <v>42744</v>
      </c>
      <c r="J28" s="52">
        <v>10409.15</v>
      </c>
      <c r="K28" s="52">
        <v>1489</v>
      </c>
      <c r="L28" s="35"/>
      <c r="M28" s="52" t="s">
        <v>131</v>
      </c>
      <c r="N28" s="35" t="s">
        <v>97</v>
      </c>
      <c r="O28" s="35" t="s">
        <v>119</v>
      </c>
      <c r="P28" s="35" t="s">
        <v>120</v>
      </c>
      <c r="Q28" s="35" t="s">
        <v>124</v>
      </c>
      <c r="R28" s="35" t="s">
        <v>98</v>
      </c>
      <c r="S28" s="35"/>
      <c r="T28" s="35" t="s">
        <v>132</v>
      </c>
      <c r="AB28">
        <v>1489</v>
      </c>
      <c r="AH28" s="18"/>
      <c r="AI28" s="18"/>
      <c r="AJ28" s="18"/>
      <c r="AK28" s="2"/>
      <c r="AL28" s="2"/>
      <c r="AM28" s="2"/>
      <c r="AN28" s="18"/>
      <c r="AO28" s="18"/>
      <c r="AP28" s="18"/>
      <c r="BM28" s="47" t="s">
        <v>373</v>
      </c>
      <c r="BN28" s="18">
        <f t="shared" si="0"/>
        <v>1489</v>
      </c>
      <c r="BO28">
        <f t="shared" si="1"/>
        <v>0</v>
      </c>
      <c r="BP28" s="48" t="str">
        <f t="shared" si="2"/>
        <v>Complete - With Adjustment</v>
      </c>
    </row>
    <row r="29" spans="1:68" hidden="1" x14ac:dyDescent="0.2">
      <c r="A29" s="34">
        <v>30</v>
      </c>
      <c r="B29" s="27" t="s">
        <v>94</v>
      </c>
      <c r="C29" s="27" t="s">
        <v>115</v>
      </c>
      <c r="D29" s="27" t="s">
        <v>116</v>
      </c>
      <c r="E29" s="27" t="s">
        <v>129</v>
      </c>
      <c r="F29" s="27" t="s">
        <v>130</v>
      </c>
      <c r="G29" s="35" t="s">
        <v>96</v>
      </c>
      <c r="H29" s="37">
        <v>42740</v>
      </c>
      <c r="I29" s="37">
        <v>42744</v>
      </c>
      <c r="J29" s="52">
        <v>10409.15</v>
      </c>
      <c r="K29" s="52">
        <v>64.209999999999994</v>
      </c>
      <c r="L29" s="35"/>
      <c r="M29" s="52" t="s">
        <v>131</v>
      </c>
      <c r="N29" s="35" t="s">
        <v>97</v>
      </c>
      <c r="O29" s="35" t="s">
        <v>119</v>
      </c>
      <c r="P29" s="35" t="s">
        <v>120</v>
      </c>
      <c r="Q29" s="35" t="s">
        <v>121</v>
      </c>
      <c r="R29" s="35" t="s">
        <v>98</v>
      </c>
      <c r="S29" s="35"/>
      <c r="T29" s="35" t="s">
        <v>132</v>
      </c>
      <c r="AE29">
        <v>64.209999999999994</v>
      </c>
      <c r="AH29" s="18"/>
      <c r="AI29" s="18"/>
      <c r="AJ29" s="18"/>
      <c r="AK29" s="2"/>
      <c r="AL29" s="2"/>
      <c r="AM29" s="2"/>
      <c r="AN29" s="18"/>
      <c r="AO29" s="18"/>
      <c r="AP29" s="18"/>
      <c r="BM29" s="47" t="s">
        <v>50</v>
      </c>
      <c r="BN29" s="18">
        <f t="shared" si="0"/>
        <v>64.209999999999994</v>
      </c>
      <c r="BO29">
        <f t="shared" si="1"/>
        <v>0</v>
      </c>
      <c r="BP29" s="48" t="str">
        <f t="shared" si="2"/>
        <v>Complete - With Adjustment</v>
      </c>
    </row>
    <row r="30" spans="1:68" hidden="1" x14ac:dyDescent="0.2">
      <c r="A30" s="34">
        <v>31</v>
      </c>
      <c r="B30" s="27" t="s">
        <v>94</v>
      </c>
      <c r="C30" s="27" t="s">
        <v>115</v>
      </c>
      <c r="D30" s="27" t="s">
        <v>116</v>
      </c>
      <c r="E30" s="27" t="s">
        <v>129</v>
      </c>
      <c r="F30" s="27" t="s">
        <v>130</v>
      </c>
      <c r="G30" s="35" t="s">
        <v>96</v>
      </c>
      <c r="H30" s="37">
        <v>42740</v>
      </c>
      <c r="I30" s="37">
        <v>42744</v>
      </c>
      <c r="J30" s="52">
        <v>10409.15</v>
      </c>
      <c r="K30" s="52">
        <v>5956</v>
      </c>
      <c r="L30" s="35"/>
      <c r="M30" s="52" t="s">
        <v>131</v>
      </c>
      <c r="N30" s="35" t="s">
        <v>97</v>
      </c>
      <c r="O30" s="35" t="s">
        <v>119</v>
      </c>
      <c r="P30" s="35" t="s">
        <v>120</v>
      </c>
      <c r="Q30" s="35" t="s">
        <v>121</v>
      </c>
      <c r="R30" s="35" t="s">
        <v>98</v>
      </c>
      <c r="S30" s="35"/>
      <c r="T30" s="35" t="s">
        <v>132</v>
      </c>
      <c r="AE30">
        <v>5956</v>
      </c>
      <c r="AH30" s="18"/>
      <c r="AI30" s="18"/>
      <c r="AJ30" s="18"/>
      <c r="AK30" s="2"/>
      <c r="AL30" s="2"/>
      <c r="AM30" s="2"/>
      <c r="AN30" s="18"/>
      <c r="AO30" s="18"/>
      <c r="AP30" s="18"/>
      <c r="BM30" s="47" t="s">
        <v>50</v>
      </c>
      <c r="BN30" s="18">
        <f t="shared" si="0"/>
        <v>5956</v>
      </c>
      <c r="BO30">
        <f t="shared" si="1"/>
        <v>0</v>
      </c>
      <c r="BP30" s="48" t="str">
        <f t="shared" si="2"/>
        <v>Complete - With Adjustment</v>
      </c>
    </row>
    <row r="31" spans="1:68" hidden="1" x14ac:dyDescent="0.2">
      <c r="A31" s="34">
        <v>32</v>
      </c>
      <c r="B31" s="27" t="s">
        <v>94</v>
      </c>
      <c r="C31" s="27" t="s">
        <v>115</v>
      </c>
      <c r="D31" s="27" t="s">
        <v>116</v>
      </c>
      <c r="E31" s="27" t="s">
        <v>129</v>
      </c>
      <c r="F31" s="27" t="s">
        <v>130</v>
      </c>
      <c r="G31" s="35" t="s">
        <v>96</v>
      </c>
      <c r="H31" s="37">
        <v>42740</v>
      </c>
      <c r="I31" s="37">
        <v>42744</v>
      </c>
      <c r="J31" s="52">
        <v>10409.15</v>
      </c>
      <c r="K31" s="52">
        <v>7.82</v>
      </c>
      <c r="L31" s="35"/>
      <c r="M31" s="52" t="s">
        <v>131</v>
      </c>
      <c r="N31" s="35" t="s">
        <v>97</v>
      </c>
      <c r="O31" s="35" t="s">
        <v>119</v>
      </c>
      <c r="P31" s="35" t="s">
        <v>120</v>
      </c>
      <c r="Q31" s="35" t="s">
        <v>121</v>
      </c>
      <c r="R31" s="35" t="s">
        <v>98</v>
      </c>
      <c r="S31" s="35"/>
      <c r="T31" s="35" t="s">
        <v>132</v>
      </c>
      <c r="AE31">
        <v>7.82</v>
      </c>
      <c r="AH31" s="18"/>
      <c r="AI31" s="18"/>
      <c r="AJ31" s="18"/>
      <c r="AK31" s="2"/>
      <c r="AL31" s="2"/>
      <c r="AM31" s="2"/>
      <c r="AN31" s="18"/>
      <c r="AO31" s="18"/>
      <c r="AP31" s="18"/>
      <c r="BM31" s="47" t="s">
        <v>50</v>
      </c>
      <c r="BN31" s="18">
        <f t="shared" si="0"/>
        <v>7.82</v>
      </c>
      <c r="BO31">
        <f t="shared" si="1"/>
        <v>0</v>
      </c>
      <c r="BP31" s="48" t="str">
        <f t="shared" si="2"/>
        <v>Complete - With Adjustment</v>
      </c>
    </row>
    <row r="32" spans="1:68" hidden="1" x14ac:dyDescent="0.2">
      <c r="A32" s="34">
        <v>45</v>
      </c>
      <c r="B32" s="27" t="s">
        <v>94</v>
      </c>
      <c r="C32" s="27" t="s">
        <v>139</v>
      </c>
      <c r="D32" s="27" t="s">
        <v>140</v>
      </c>
      <c r="E32" s="27" t="s">
        <v>141</v>
      </c>
      <c r="F32" s="27" t="s">
        <v>142</v>
      </c>
      <c r="G32" s="35" t="s">
        <v>96</v>
      </c>
      <c r="H32" s="37">
        <v>42760</v>
      </c>
      <c r="I32" s="37">
        <v>42765</v>
      </c>
      <c r="J32" s="52">
        <v>169.2</v>
      </c>
      <c r="K32" s="52">
        <v>169.2</v>
      </c>
      <c r="L32" s="35" t="s">
        <v>143</v>
      </c>
      <c r="M32" s="52" t="s">
        <v>144</v>
      </c>
      <c r="N32" s="35" t="s">
        <v>97</v>
      </c>
      <c r="O32" s="35" t="s">
        <v>145</v>
      </c>
      <c r="P32" s="35" t="s">
        <v>146</v>
      </c>
      <c r="Q32" s="35" t="s">
        <v>147</v>
      </c>
      <c r="R32" s="35" t="s">
        <v>98</v>
      </c>
      <c r="S32" s="35"/>
      <c r="T32" s="35" t="s">
        <v>148</v>
      </c>
      <c r="U32" t="s">
        <v>149</v>
      </c>
      <c r="AH32" s="18"/>
      <c r="AI32" s="18"/>
      <c r="AJ32" s="18"/>
      <c r="AK32" s="2"/>
      <c r="AL32" s="2"/>
      <c r="AM32" s="2"/>
      <c r="AN32" s="18"/>
      <c r="AO32" s="18"/>
      <c r="AP32" s="18"/>
      <c r="BM32" s="47" t="s">
        <v>392</v>
      </c>
      <c r="BN32" s="18">
        <f t="shared" ref="BN32:BN37" si="3">SUM(W32:AH32)+SUM(AK32:AN32)+SUM(AQ32:BK32)</f>
        <v>0</v>
      </c>
      <c r="BO32">
        <f t="shared" si="1"/>
        <v>169.2</v>
      </c>
      <c r="BP32" s="48" t="str">
        <f t="shared" si="2"/>
        <v>Complete - No Adjustment</v>
      </c>
    </row>
    <row r="33" spans="1:68" hidden="1" x14ac:dyDescent="0.2">
      <c r="A33" s="34">
        <v>52</v>
      </c>
      <c r="B33" s="27" t="s">
        <v>94</v>
      </c>
      <c r="C33" s="27" t="s">
        <v>139</v>
      </c>
      <c r="D33" s="27" t="s">
        <v>140</v>
      </c>
      <c r="E33" s="27" t="s">
        <v>153</v>
      </c>
      <c r="F33" s="27" t="s">
        <v>109</v>
      </c>
      <c r="G33" s="35" t="s">
        <v>96</v>
      </c>
      <c r="H33" s="37">
        <v>42747</v>
      </c>
      <c r="I33" s="37">
        <v>42751</v>
      </c>
      <c r="J33" s="52">
        <v>819.22</v>
      </c>
      <c r="K33" s="52">
        <v>183.92</v>
      </c>
      <c r="L33" s="35" t="s">
        <v>143</v>
      </c>
      <c r="M33" s="52" t="s">
        <v>154</v>
      </c>
      <c r="N33" s="35" t="s">
        <v>97</v>
      </c>
      <c r="O33" s="35" t="s">
        <v>145</v>
      </c>
      <c r="P33" s="35" t="s">
        <v>146</v>
      </c>
      <c r="Q33" s="35" t="s">
        <v>147</v>
      </c>
      <c r="R33" s="35" t="s">
        <v>98</v>
      </c>
      <c r="S33" s="35"/>
      <c r="T33" s="35" t="s">
        <v>155</v>
      </c>
      <c r="U33" t="s">
        <v>149</v>
      </c>
      <c r="AH33" s="18"/>
      <c r="AI33" s="18"/>
      <c r="AJ33" s="18"/>
      <c r="AK33" s="2"/>
      <c r="AL33" s="2"/>
      <c r="AM33" s="2"/>
      <c r="AN33" s="18"/>
      <c r="AO33" s="18"/>
      <c r="AP33" s="18"/>
      <c r="BM33" s="47" t="s">
        <v>392</v>
      </c>
      <c r="BN33" s="18">
        <f t="shared" si="3"/>
        <v>0</v>
      </c>
      <c r="BO33">
        <f t="shared" si="1"/>
        <v>183.92</v>
      </c>
      <c r="BP33" s="48" t="str">
        <f t="shared" si="2"/>
        <v>Complete - No Adjustment</v>
      </c>
    </row>
    <row r="34" spans="1:68" hidden="1" x14ac:dyDescent="0.2">
      <c r="A34" s="34">
        <v>53</v>
      </c>
      <c r="B34" s="27" t="s">
        <v>94</v>
      </c>
      <c r="C34" s="27" t="s">
        <v>139</v>
      </c>
      <c r="D34" s="27" t="s">
        <v>140</v>
      </c>
      <c r="E34" s="27" t="s">
        <v>153</v>
      </c>
      <c r="F34" s="27" t="s">
        <v>109</v>
      </c>
      <c r="G34" s="35" t="s">
        <v>96</v>
      </c>
      <c r="H34" s="37">
        <v>42747</v>
      </c>
      <c r="I34" s="37">
        <v>42751</v>
      </c>
      <c r="J34" s="52">
        <v>819.22</v>
      </c>
      <c r="K34" s="52">
        <v>183.92</v>
      </c>
      <c r="L34" s="35" t="s">
        <v>143</v>
      </c>
      <c r="M34" s="52" t="s">
        <v>154</v>
      </c>
      <c r="N34" s="35" t="s">
        <v>97</v>
      </c>
      <c r="O34" s="35" t="s">
        <v>145</v>
      </c>
      <c r="P34" s="35" t="s">
        <v>146</v>
      </c>
      <c r="Q34" s="35" t="s">
        <v>147</v>
      </c>
      <c r="R34" s="35" t="s">
        <v>98</v>
      </c>
      <c r="S34" s="35"/>
      <c r="T34" s="35" t="s">
        <v>155</v>
      </c>
      <c r="U34" t="s">
        <v>149</v>
      </c>
      <c r="AH34" s="18"/>
      <c r="AI34" s="18"/>
      <c r="AJ34" s="18"/>
      <c r="AK34" s="2"/>
      <c r="AL34" s="2"/>
      <c r="AM34" s="2"/>
      <c r="AN34" s="18"/>
      <c r="AO34" s="18"/>
      <c r="AP34" s="18"/>
      <c r="BM34" s="47" t="s">
        <v>392</v>
      </c>
      <c r="BN34" s="18">
        <f t="shared" si="3"/>
        <v>0</v>
      </c>
      <c r="BO34">
        <f t="shared" si="1"/>
        <v>183.92</v>
      </c>
      <c r="BP34" s="48" t="str">
        <f t="shared" si="2"/>
        <v>Complete - No Adjustment</v>
      </c>
    </row>
    <row r="35" spans="1:68" hidden="1" x14ac:dyDescent="0.2">
      <c r="A35" s="34">
        <v>54</v>
      </c>
      <c r="B35" s="27" t="s">
        <v>94</v>
      </c>
      <c r="C35" s="27" t="s">
        <v>139</v>
      </c>
      <c r="D35" s="27" t="s">
        <v>140</v>
      </c>
      <c r="E35" s="27" t="s">
        <v>153</v>
      </c>
      <c r="F35" s="27" t="s">
        <v>109</v>
      </c>
      <c r="G35" s="35" t="s">
        <v>96</v>
      </c>
      <c r="H35" s="37">
        <v>42747</v>
      </c>
      <c r="I35" s="37">
        <v>42751</v>
      </c>
      <c r="J35" s="52">
        <v>819.22</v>
      </c>
      <c r="K35" s="52">
        <v>451.38</v>
      </c>
      <c r="L35" s="35" t="s">
        <v>143</v>
      </c>
      <c r="M35" s="52" t="s">
        <v>154</v>
      </c>
      <c r="N35" s="35" t="s">
        <v>97</v>
      </c>
      <c r="O35" s="35" t="s">
        <v>145</v>
      </c>
      <c r="P35" s="35" t="s">
        <v>146</v>
      </c>
      <c r="Q35" s="35" t="s">
        <v>147</v>
      </c>
      <c r="R35" s="35" t="s">
        <v>98</v>
      </c>
      <c r="S35" s="35"/>
      <c r="T35" s="35" t="s">
        <v>155</v>
      </c>
      <c r="U35" t="s">
        <v>149</v>
      </c>
      <c r="AH35" s="18"/>
      <c r="AI35" s="18"/>
      <c r="AJ35" s="18"/>
      <c r="AK35" s="2"/>
      <c r="AL35" s="2"/>
      <c r="AM35" s="2"/>
      <c r="AN35" s="18"/>
      <c r="AO35" s="18"/>
      <c r="AP35" s="18"/>
      <c r="BM35" s="47" t="s">
        <v>392</v>
      </c>
      <c r="BN35" s="18">
        <f t="shared" si="3"/>
        <v>0</v>
      </c>
      <c r="BO35">
        <f t="shared" si="1"/>
        <v>451.38</v>
      </c>
      <c r="BP35" s="48" t="str">
        <f t="shared" si="2"/>
        <v>Complete - No Adjustment</v>
      </c>
    </row>
    <row r="36" spans="1:68" hidden="1" x14ac:dyDescent="0.2">
      <c r="A36" s="34">
        <v>58</v>
      </c>
      <c r="B36" s="27" t="s">
        <v>94</v>
      </c>
      <c r="C36" s="27" t="s">
        <v>156</v>
      </c>
      <c r="D36" s="27" t="s">
        <v>157</v>
      </c>
      <c r="E36" s="27" t="s">
        <v>158</v>
      </c>
      <c r="F36" s="27" t="s">
        <v>159</v>
      </c>
      <c r="G36" s="35" t="s">
        <v>96</v>
      </c>
      <c r="H36" s="37">
        <v>42752</v>
      </c>
      <c r="I36" s="37">
        <v>42754</v>
      </c>
      <c r="J36" s="52">
        <v>737.29</v>
      </c>
      <c r="K36" s="52">
        <v>45.62</v>
      </c>
      <c r="L36" s="35"/>
      <c r="M36" s="52" t="s">
        <v>160</v>
      </c>
      <c r="N36" s="35" t="s">
        <v>97</v>
      </c>
      <c r="O36" s="35" t="s">
        <v>113</v>
      </c>
      <c r="P36" s="35" t="s">
        <v>120</v>
      </c>
      <c r="Q36" s="35" t="s">
        <v>103</v>
      </c>
      <c r="R36" s="35" t="s">
        <v>98</v>
      </c>
      <c r="S36" s="35"/>
      <c r="T36" s="35" t="s">
        <v>161</v>
      </c>
      <c r="W36">
        <v>45.62</v>
      </c>
      <c r="AH36" s="18"/>
      <c r="AI36" s="18"/>
      <c r="AJ36" s="18"/>
      <c r="AK36" s="2"/>
      <c r="AL36" s="2"/>
      <c r="AM36" s="2"/>
      <c r="AN36" s="18"/>
      <c r="AO36" s="18"/>
      <c r="AP36" s="18"/>
      <c r="BM36" s="47" t="s">
        <v>1</v>
      </c>
      <c r="BN36" s="18">
        <f t="shared" si="3"/>
        <v>45.62</v>
      </c>
      <c r="BO36">
        <f t="shared" si="1"/>
        <v>0</v>
      </c>
      <c r="BP36" s="48" t="str">
        <f t="shared" si="2"/>
        <v>Complete - With Adjustment</v>
      </c>
    </row>
    <row r="37" spans="1:68" hidden="1" x14ac:dyDescent="0.2">
      <c r="A37" s="34">
        <v>59</v>
      </c>
      <c r="B37" s="27" t="s">
        <v>94</v>
      </c>
      <c r="C37" s="27" t="s">
        <v>156</v>
      </c>
      <c r="D37" s="27" t="s">
        <v>157</v>
      </c>
      <c r="E37" s="27" t="s">
        <v>158</v>
      </c>
      <c r="F37" s="27" t="s">
        <v>159</v>
      </c>
      <c r="G37" s="35" t="s">
        <v>96</v>
      </c>
      <c r="H37" s="37">
        <v>42752</v>
      </c>
      <c r="I37" s="37">
        <v>42754</v>
      </c>
      <c r="J37" s="52">
        <v>737.29</v>
      </c>
      <c r="K37" s="52">
        <v>59.98</v>
      </c>
      <c r="L37" s="35"/>
      <c r="M37" s="52" t="s">
        <v>160</v>
      </c>
      <c r="N37" s="35" t="s">
        <v>97</v>
      </c>
      <c r="O37" s="35" t="s">
        <v>113</v>
      </c>
      <c r="P37" s="35" t="s">
        <v>120</v>
      </c>
      <c r="Q37" s="35" t="s">
        <v>103</v>
      </c>
      <c r="R37" s="35" t="s">
        <v>98</v>
      </c>
      <c r="S37" s="35"/>
      <c r="T37" s="35" t="s">
        <v>161</v>
      </c>
      <c r="W37">
        <v>59.98</v>
      </c>
      <c r="AH37" s="18"/>
      <c r="AI37" s="18"/>
      <c r="AJ37" s="18"/>
      <c r="AK37" s="2"/>
      <c r="AL37" s="2"/>
      <c r="AM37" s="2"/>
      <c r="AN37" s="18"/>
      <c r="AO37" s="18"/>
      <c r="AP37" s="18"/>
      <c r="BM37" s="47" t="s">
        <v>1</v>
      </c>
      <c r="BN37" s="18">
        <f t="shared" si="3"/>
        <v>59.98</v>
      </c>
      <c r="BO37">
        <f t="shared" si="1"/>
        <v>0</v>
      </c>
      <c r="BP37" s="48" t="str">
        <f t="shared" si="2"/>
        <v>Complete - With Adjustment</v>
      </c>
    </row>
    <row r="38" spans="1:68" hidden="1" x14ac:dyDescent="0.2">
      <c r="A38" s="34">
        <v>79</v>
      </c>
      <c r="B38" s="27" t="s">
        <v>94</v>
      </c>
      <c r="C38" s="27" t="s">
        <v>164</v>
      </c>
      <c r="D38" s="27" t="s">
        <v>165</v>
      </c>
      <c r="E38" s="27" t="s">
        <v>166</v>
      </c>
      <c r="F38" s="27" t="s">
        <v>167</v>
      </c>
      <c r="G38" s="35" t="s">
        <v>96</v>
      </c>
      <c r="H38" s="37">
        <v>42760</v>
      </c>
      <c r="I38" s="37">
        <v>42761</v>
      </c>
      <c r="J38" s="52">
        <v>85</v>
      </c>
      <c r="K38" s="52">
        <v>35</v>
      </c>
      <c r="L38" s="35"/>
      <c r="M38" s="52" t="s">
        <v>168</v>
      </c>
      <c r="N38" s="35" t="s">
        <v>97</v>
      </c>
      <c r="O38" s="35" t="s">
        <v>169</v>
      </c>
      <c r="P38" s="35" t="s">
        <v>120</v>
      </c>
      <c r="Q38" s="35" t="s">
        <v>103</v>
      </c>
      <c r="R38" s="35" t="s">
        <v>98</v>
      </c>
      <c r="S38" s="35"/>
      <c r="T38" s="35" t="s">
        <v>170</v>
      </c>
      <c r="AH38" s="18"/>
      <c r="AI38" s="18"/>
      <c r="AJ38" s="18"/>
      <c r="AK38" s="2"/>
      <c r="AL38" s="2"/>
      <c r="AM38" s="2"/>
      <c r="AN38" s="18"/>
      <c r="AO38" s="18"/>
      <c r="AP38" s="18"/>
      <c r="AW38">
        <v>35</v>
      </c>
      <c r="BM38" s="47" t="s">
        <v>389</v>
      </c>
      <c r="BN38" s="18">
        <f t="shared" ref="BN38" si="4">SUM(W38:AH38)+SUM(AK38:AN38)+SUM(AQ38:BK38)</f>
        <v>35</v>
      </c>
      <c r="BO38">
        <f t="shared" ref="BO38:BO39" si="5">K38-BN38</f>
        <v>0</v>
      </c>
      <c r="BP38" s="48" t="str">
        <f t="shared" ref="BP38:BP39" si="6">IF(BN38&lt;&gt;0,"Complete - With Adjustment","Complete - No Adjustment")</f>
        <v>Complete - With Adjustment</v>
      </c>
    </row>
    <row r="39" spans="1:68" hidden="1" x14ac:dyDescent="0.2">
      <c r="A39" s="34">
        <v>108</v>
      </c>
      <c r="B39" s="27" t="s">
        <v>94</v>
      </c>
      <c r="C39" s="27" t="s">
        <v>181</v>
      </c>
      <c r="D39" s="27" t="s">
        <v>182</v>
      </c>
      <c r="E39" s="27" t="s">
        <v>183</v>
      </c>
      <c r="F39" s="27" t="s">
        <v>151</v>
      </c>
      <c r="G39" s="35" t="s">
        <v>96</v>
      </c>
      <c r="H39" s="37">
        <v>42762</v>
      </c>
      <c r="I39" s="37">
        <v>42766</v>
      </c>
      <c r="J39" s="52">
        <v>558.02</v>
      </c>
      <c r="K39" s="52">
        <v>114.86</v>
      </c>
      <c r="L39" s="35"/>
      <c r="M39" s="52" t="s">
        <v>184</v>
      </c>
      <c r="N39" s="35" t="s">
        <v>97</v>
      </c>
      <c r="O39" s="35" t="s">
        <v>185</v>
      </c>
      <c r="P39" s="35" t="s">
        <v>120</v>
      </c>
      <c r="Q39" s="35" t="s">
        <v>103</v>
      </c>
      <c r="R39" s="35" t="s">
        <v>98</v>
      </c>
      <c r="S39" s="35"/>
      <c r="T39" s="35" t="s">
        <v>186</v>
      </c>
      <c r="AH39" s="18"/>
      <c r="AI39" s="18"/>
      <c r="AJ39" s="18"/>
      <c r="AK39" s="2"/>
      <c r="AL39" s="2"/>
      <c r="AM39" s="2"/>
      <c r="AN39" s="18"/>
      <c r="AO39" s="18"/>
      <c r="AP39" s="18"/>
      <c r="AX39">
        <v>114.86</v>
      </c>
      <c r="BM39" s="47" t="s">
        <v>382</v>
      </c>
      <c r="BN39" s="18">
        <f t="shared" ref="BN39" si="7">SUM(W39:AH39)+SUM(AK39:AN39)+SUM(AQ39:BK39)</f>
        <v>114.86</v>
      </c>
      <c r="BO39">
        <f t="shared" si="5"/>
        <v>0</v>
      </c>
      <c r="BP39" s="48" t="str">
        <f t="shared" si="6"/>
        <v>Complete - With Adjustment</v>
      </c>
    </row>
    <row r="40" spans="1:68" hidden="1" x14ac:dyDescent="0.2">
      <c r="A40" s="34">
        <v>144</v>
      </c>
      <c r="B40" s="27" t="s">
        <v>94</v>
      </c>
      <c r="C40" s="27" t="s">
        <v>197</v>
      </c>
      <c r="D40" s="27" t="s">
        <v>198</v>
      </c>
      <c r="E40" s="27" t="s">
        <v>199</v>
      </c>
      <c r="F40" s="27" t="s">
        <v>95</v>
      </c>
      <c r="G40" s="35" t="s">
        <v>96</v>
      </c>
      <c r="H40" s="37">
        <v>42738</v>
      </c>
      <c r="I40" s="37">
        <v>42740</v>
      </c>
      <c r="J40" s="52">
        <v>805.96</v>
      </c>
      <c r="K40" s="52">
        <v>33</v>
      </c>
      <c r="L40" s="35"/>
      <c r="M40" s="52" t="s">
        <v>200</v>
      </c>
      <c r="N40" s="35" t="s">
        <v>97</v>
      </c>
      <c r="O40" s="35" t="s">
        <v>171</v>
      </c>
      <c r="P40" s="35" t="s">
        <v>120</v>
      </c>
      <c r="Q40" s="35" t="s">
        <v>103</v>
      </c>
      <c r="R40" s="35" t="s">
        <v>98</v>
      </c>
      <c r="S40" s="35"/>
      <c r="T40" s="35" t="s">
        <v>201</v>
      </c>
      <c r="W40">
        <v>33</v>
      </c>
      <c r="AH40" s="18"/>
      <c r="AI40" s="18"/>
      <c r="AJ40" s="18"/>
      <c r="AK40" s="2"/>
      <c r="AL40" s="2"/>
      <c r="AM40" s="2"/>
      <c r="AN40" s="18"/>
      <c r="AO40" s="18"/>
      <c r="AP40" s="18"/>
      <c r="BM40" s="47" t="s">
        <v>1</v>
      </c>
      <c r="BN40" s="18">
        <f t="shared" ref="BN40:BN49" si="8">SUM(W40:AH40)+SUM(AK40:AN40)+SUM(AQ40:BK40)</f>
        <v>33</v>
      </c>
      <c r="BO40">
        <f t="shared" ref="BO40:BO51" si="9">K40-BN40</f>
        <v>0</v>
      </c>
      <c r="BP40" s="48" t="str">
        <f t="shared" ref="BP40:BP51" si="10">IF(BN40&lt;&gt;0,"Complete - With Adjustment","Complete - No Adjustment")</f>
        <v>Complete - With Adjustment</v>
      </c>
    </row>
    <row r="41" spans="1:68" hidden="1" x14ac:dyDescent="0.2">
      <c r="A41" s="34">
        <v>145</v>
      </c>
      <c r="B41" s="27" t="s">
        <v>94</v>
      </c>
      <c r="C41" s="27" t="s">
        <v>197</v>
      </c>
      <c r="D41" s="27" t="s">
        <v>198</v>
      </c>
      <c r="E41" s="27" t="s">
        <v>199</v>
      </c>
      <c r="F41" s="27" t="s">
        <v>95</v>
      </c>
      <c r="G41" s="35" t="s">
        <v>96</v>
      </c>
      <c r="H41" s="37">
        <v>42738</v>
      </c>
      <c r="I41" s="37">
        <v>42740</v>
      </c>
      <c r="J41" s="52">
        <v>805.96</v>
      </c>
      <c r="K41" s="52">
        <v>27</v>
      </c>
      <c r="L41" s="35"/>
      <c r="M41" s="52" t="s">
        <v>200</v>
      </c>
      <c r="N41" s="35" t="s">
        <v>97</v>
      </c>
      <c r="O41" s="35" t="s">
        <v>171</v>
      </c>
      <c r="P41" s="35" t="s">
        <v>120</v>
      </c>
      <c r="Q41" s="35" t="s">
        <v>103</v>
      </c>
      <c r="R41" s="35" t="s">
        <v>98</v>
      </c>
      <c r="S41" s="35"/>
      <c r="T41" s="35" t="s">
        <v>201</v>
      </c>
      <c r="W41">
        <v>27</v>
      </c>
      <c r="AH41" s="18"/>
      <c r="AI41" s="18"/>
      <c r="AJ41" s="18"/>
      <c r="AK41" s="2"/>
      <c r="AL41" s="2"/>
      <c r="AM41" s="2"/>
      <c r="AN41" s="18"/>
      <c r="AO41" s="18"/>
      <c r="AP41" s="18"/>
      <c r="BM41" s="47" t="s">
        <v>1</v>
      </c>
      <c r="BN41" s="18">
        <f t="shared" si="8"/>
        <v>27</v>
      </c>
      <c r="BO41">
        <f t="shared" si="9"/>
        <v>0</v>
      </c>
      <c r="BP41" s="48" t="str">
        <f t="shared" si="10"/>
        <v>Complete - With Adjustment</v>
      </c>
    </row>
    <row r="42" spans="1:68" hidden="1" x14ac:dyDescent="0.2">
      <c r="A42" s="34">
        <v>147</v>
      </c>
      <c r="B42" s="27" t="s">
        <v>94</v>
      </c>
      <c r="C42" s="27" t="s">
        <v>202</v>
      </c>
      <c r="D42" s="27" t="s">
        <v>203</v>
      </c>
      <c r="E42" s="27" t="s">
        <v>204</v>
      </c>
      <c r="F42" s="27" t="s">
        <v>112</v>
      </c>
      <c r="G42" s="35" t="s">
        <v>96</v>
      </c>
      <c r="H42" s="37">
        <v>42751</v>
      </c>
      <c r="I42" s="37">
        <v>42753</v>
      </c>
      <c r="J42" s="52">
        <v>207.09</v>
      </c>
      <c r="K42" s="52">
        <v>55</v>
      </c>
      <c r="L42" s="35"/>
      <c r="M42" s="52" t="s">
        <v>205</v>
      </c>
      <c r="N42" s="35" t="s">
        <v>97</v>
      </c>
      <c r="O42" s="35" t="s">
        <v>206</v>
      </c>
      <c r="P42" s="35" t="s">
        <v>123</v>
      </c>
      <c r="Q42" s="35" t="s">
        <v>207</v>
      </c>
      <c r="R42" s="35" t="s">
        <v>98</v>
      </c>
      <c r="S42" s="35"/>
      <c r="T42" s="35" t="s">
        <v>208</v>
      </c>
      <c r="AH42" s="18"/>
      <c r="AI42" s="18"/>
      <c r="AJ42" s="18"/>
      <c r="AK42" s="2"/>
      <c r="AL42" s="2"/>
      <c r="AM42" s="2"/>
      <c r="AN42" s="18"/>
      <c r="AO42" s="18"/>
      <c r="AP42" s="18"/>
      <c r="AV42">
        <v>55</v>
      </c>
      <c r="BM42" s="47" t="s">
        <v>378</v>
      </c>
      <c r="BN42" s="18">
        <f t="shared" si="8"/>
        <v>55</v>
      </c>
      <c r="BO42">
        <f t="shared" si="9"/>
        <v>0</v>
      </c>
      <c r="BP42" s="48" t="str">
        <f t="shared" si="10"/>
        <v>Complete - With Adjustment</v>
      </c>
    </row>
    <row r="43" spans="1:68" hidden="1" x14ac:dyDescent="0.2">
      <c r="A43" s="34">
        <v>148</v>
      </c>
      <c r="B43" s="27" t="s">
        <v>94</v>
      </c>
      <c r="C43" s="27" t="s">
        <v>202</v>
      </c>
      <c r="D43" s="27" t="s">
        <v>203</v>
      </c>
      <c r="E43" s="27" t="s">
        <v>204</v>
      </c>
      <c r="F43" s="27" t="s">
        <v>112</v>
      </c>
      <c r="G43" s="35" t="s">
        <v>96</v>
      </c>
      <c r="H43" s="37">
        <v>42751</v>
      </c>
      <c r="I43" s="37">
        <v>42753</v>
      </c>
      <c r="J43" s="52">
        <v>207.09</v>
      </c>
      <c r="K43" s="52">
        <v>152.09</v>
      </c>
      <c r="L43" s="35"/>
      <c r="M43" s="52" t="s">
        <v>205</v>
      </c>
      <c r="N43" s="35" t="s">
        <v>97</v>
      </c>
      <c r="O43" s="35" t="s">
        <v>206</v>
      </c>
      <c r="P43" s="35" t="s">
        <v>123</v>
      </c>
      <c r="Q43" s="35" t="s">
        <v>103</v>
      </c>
      <c r="R43" s="35" t="s">
        <v>98</v>
      </c>
      <c r="S43" s="35"/>
      <c r="T43" s="35" t="s">
        <v>208</v>
      </c>
      <c r="AH43" s="18"/>
      <c r="AI43" s="18"/>
      <c r="AJ43" s="18"/>
      <c r="AK43" s="2"/>
      <c r="AL43" s="2"/>
      <c r="AM43" s="2"/>
      <c r="AN43" s="18"/>
      <c r="AO43" s="18"/>
      <c r="AP43" s="18"/>
      <c r="AV43">
        <v>152.09</v>
      </c>
      <c r="BM43" s="47" t="s">
        <v>378</v>
      </c>
      <c r="BN43" s="18">
        <f t="shared" si="8"/>
        <v>152.09</v>
      </c>
      <c r="BO43">
        <f t="shared" si="9"/>
        <v>0</v>
      </c>
      <c r="BP43" s="48" t="str">
        <f t="shared" si="10"/>
        <v>Complete - With Adjustment</v>
      </c>
    </row>
    <row r="44" spans="1:68" hidden="1" x14ac:dyDescent="0.2">
      <c r="A44" s="34">
        <v>149</v>
      </c>
      <c r="B44" s="27" t="s">
        <v>94</v>
      </c>
      <c r="C44" s="27" t="s">
        <v>202</v>
      </c>
      <c r="D44" s="27" t="s">
        <v>203</v>
      </c>
      <c r="E44" s="27" t="s">
        <v>209</v>
      </c>
      <c r="F44" s="27" t="s">
        <v>106</v>
      </c>
      <c r="G44" s="35" t="s">
        <v>96</v>
      </c>
      <c r="H44" s="37">
        <v>42739</v>
      </c>
      <c r="I44" s="37">
        <v>42741</v>
      </c>
      <c r="J44" s="52">
        <v>315.02999999999997</v>
      </c>
      <c r="K44" s="52">
        <v>15</v>
      </c>
      <c r="L44" s="35"/>
      <c r="M44" s="52" t="s">
        <v>210</v>
      </c>
      <c r="N44" s="35" t="s">
        <v>97</v>
      </c>
      <c r="O44" s="35" t="s">
        <v>206</v>
      </c>
      <c r="P44" s="35" t="s">
        <v>120</v>
      </c>
      <c r="Q44" s="35" t="s">
        <v>103</v>
      </c>
      <c r="R44" s="35" t="s">
        <v>98</v>
      </c>
      <c r="S44" s="35"/>
      <c r="T44" s="35" t="s">
        <v>211</v>
      </c>
      <c r="W44">
        <v>15</v>
      </c>
      <c r="AH44" s="18"/>
      <c r="AI44" s="18"/>
      <c r="AJ44" s="18"/>
      <c r="AK44" s="2"/>
      <c r="AL44" s="2"/>
      <c r="AM44" s="2"/>
      <c r="AN44" s="18"/>
      <c r="AO44" s="18"/>
      <c r="AP44" s="18"/>
      <c r="BM44" s="47" t="s">
        <v>1</v>
      </c>
      <c r="BN44" s="18">
        <f t="shared" si="8"/>
        <v>15</v>
      </c>
      <c r="BO44">
        <f t="shared" si="9"/>
        <v>0</v>
      </c>
      <c r="BP44" s="48" t="str">
        <f t="shared" si="10"/>
        <v>Complete - With Adjustment</v>
      </c>
    </row>
    <row r="45" spans="1:68" hidden="1" x14ac:dyDescent="0.2">
      <c r="A45" s="34">
        <v>150</v>
      </c>
      <c r="B45" s="27" t="s">
        <v>94</v>
      </c>
      <c r="C45" s="27" t="s">
        <v>202</v>
      </c>
      <c r="D45" s="27" t="s">
        <v>203</v>
      </c>
      <c r="E45" s="27" t="s">
        <v>209</v>
      </c>
      <c r="F45" s="27" t="s">
        <v>106</v>
      </c>
      <c r="G45" s="35" t="s">
        <v>96</v>
      </c>
      <c r="H45" s="37">
        <v>42739</v>
      </c>
      <c r="I45" s="37">
        <v>42741</v>
      </c>
      <c r="J45" s="52">
        <v>315.02999999999997</v>
      </c>
      <c r="K45" s="52">
        <v>55</v>
      </c>
      <c r="L45" s="35"/>
      <c r="M45" s="52" t="s">
        <v>210</v>
      </c>
      <c r="N45" s="35" t="s">
        <v>97</v>
      </c>
      <c r="O45" s="35" t="s">
        <v>206</v>
      </c>
      <c r="P45" s="35" t="s">
        <v>123</v>
      </c>
      <c r="Q45" s="35" t="s">
        <v>207</v>
      </c>
      <c r="R45" s="35" t="s">
        <v>98</v>
      </c>
      <c r="S45" s="35"/>
      <c r="T45" s="35" t="s">
        <v>211</v>
      </c>
      <c r="AH45" s="18"/>
      <c r="AI45" s="18"/>
      <c r="AJ45" s="18"/>
      <c r="AK45" s="2"/>
      <c r="AL45" s="2"/>
      <c r="AM45" s="2"/>
      <c r="AN45" s="18"/>
      <c r="AO45" s="18"/>
      <c r="AP45" s="18"/>
      <c r="BK45">
        <v>55</v>
      </c>
      <c r="BM45" s="47" t="s">
        <v>384</v>
      </c>
      <c r="BN45" s="18">
        <f t="shared" si="8"/>
        <v>55</v>
      </c>
      <c r="BO45">
        <f t="shared" si="9"/>
        <v>0</v>
      </c>
      <c r="BP45" s="48" t="str">
        <f t="shared" si="10"/>
        <v>Complete - With Adjustment</v>
      </c>
    </row>
    <row r="46" spans="1:68" hidden="1" x14ac:dyDescent="0.2">
      <c r="A46" s="34">
        <v>151</v>
      </c>
      <c r="B46" s="27" t="s">
        <v>94</v>
      </c>
      <c r="C46" s="27" t="s">
        <v>202</v>
      </c>
      <c r="D46" s="27" t="s">
        <v>203</v>
      </c>
      <c r="E46" s="27" t="s">
        <v>209</v>
      </c>
      <c r="F46" s="27" t="s">
        <v>106</v>
      </c>
      <c r="G46" s="35" t="s">
        <v>96</v>
      </c>
      <c r="H46" s="37">
        <v>42739</v>
      </c>
      <c r="I46" s="37">
        <v>42741</v>
      </c>
      <c r="J46" s="52">
        <v>315.02999999999997</v>
      </c>
      <c r="K46" s="52">
        <v>3</v>
      </c>
      <c r="L46" s="35"/>
      <c r="M46" s="52" t="s">
        <v>210</v>
      </c>
      <c r="N46" s="35" t="s">
        <v>97</v>
      </c>
      <c r="O46" s="35" t="s">
        <v>206</v>
      </c>
      <c r="P46" s="35" t="s">
        <v>123</v>
      </c>
      <c r="Q46" s="35" t="s">
        <v>103</v>
      </c>
      <c r="R46" s="35" t="s">
        <v>98</v>
      </c>
      <c r="S46" s="35"/>
      <c r="T46" s="35" t="s">
        <v>211</v>
      </c>
      <c r="AH46" s="18"/>
      <c r="AI46" s="18"/>
      <c r="AJ46" s="18"/>
      <c r="AK46" s="2"/>
      <c r="AL46" s="2"/>
      <c r="AM46" s="2"/>
      <c r="AN46" s="18"/>
      <c r="AO46" s="18"/>
      <c r="AP46" s="18"/>
      <c r="AV46">
        <v>3</v>
      </c>
      <c r="BM46" s="47" t="s">
        <v>378</v>
      </c>
      <c r="BN46" s="18">
        <f t="shared" si="8"/>
        <v>3</v>
      </c>
      <c r="BO46">
        <f t="shared" si="9"/>
        <v>0</v>
      </c>
      <c r="BP46" s="48" t="str">
        <f t="shared" si="10"/>
        <v>Complete - With Adjustment</v>
      </c>
    </row>
    <row r="47" spans="1:68" hidden="1" x14ac:dyDescent="0.2">
      <c r="A47" s="34">
        <v>152</v>
      </c>
      <c r="B47" s="27" t="s">
        <v>94</v>
      </c>
      <c r="C47" s="27" t="s">
        <v>202</v>
      </c>
      <c r="D47" s="27" t="s">
        <v>203</v>
      </c>
      <c r="E47" s="27" t="s">
        <v>209</v>
      </c>
      <c r="F47" s="27" t="s">
        <v>106</v>
      </c>
      <c r="G47" s="35" t="s">
        <v>96</v>
      </c>
      <c r="H47" s="37">
        <v>42739</v>
      </c>
      <c r="I47" s="37">
        <v>42741</v>
      </c>
      <c r="J47" s="52">
        <v>315.02999999999997</v>
      </c>
      <c r="K47" s="52">
        <v>158.03</v>
      </c>
      <c r="L47" s="35"/>
      <c r="M47" s="52" t="s">
        <v>210</v>
      </c>
      <c r="N47" s="35" t="s">
        <v>97</v>
      </c>
      <c r="O47" s="35" t="s">
        <v>206</v>
      </c>
      <c r="P47" s="35" t="s">
        <v>123</v>
      </c>
      <c r="Q47" s="35" t="s">
        <v>103</v>
      </c>
      <c r="R47" s="35" t="s">
        <v>98</v>
      </c>
      <c r="S47" s="35"/>
      <c r="T47" s="35" t="s">
        <v>211</v>
      </c>
      <c r="AH47" s="18"/>
      <c r="AI47" s="18"/>
      <c r="AJ47" s="18"/>
      <c r="AK47" s="2"/>
      <c r="AL47" s="2"/>
      <c r="AM47" s="2"/>
      <c r="AN47" s="18"/>
      <c r="AO47" s="18"/>
      <c r="AP47" s="18"/>
      <c r="AV47">
        <v>158.03</v>
      </c>
      <c r="BM47" s="47" t="s">
        <v>378</v>
      </c>
      <c r="BN47" s="18">
        <f t="shared" si="8"/>
        <v>158.03</v>
      </c>
      <c r="BO47">
        <f t="shared" si="9"/>
        <v>0</v>
      </c>
      <c r="BP47" s="48" t="str">
        <f t="shared" si="10"/>
        <v>Complete - With Adjustment</v>
      </c>
    </row>
    <row r="48" spans="1:68" hidden="1" x14ac:dyDescent="0.2">
      <c r="A48" s="34">
        <v>153</v>
      </c>
      <c r="B48" s="27" t="s">
        <v>94</v>
      </c>
      <c r="C48" s="27" t="s">
        <v>202</v>
      </c>
      <c r="D48" s="27" t="s">
        <v>203</v>
      </c>
      <c r="E48" s="27" t="s">
        <v>209</v>
      </c>
      <c r="F48" s="27" t="s">
        <v>106</v>
      </c>
      <c r="G48" s="35" t="s">
        <v>96</v>
      </c>
      <c r="H48" s="37">
        <v>42739</v>
      </c>
      <c r="I48" s="37">
        <v>42741</v>
      </c>
      <c r="J48" s="52">
        <v>315.02999999999997</v>
      </c>
      <c r="K48" s="52">
        <v>20</v>
      </c>
      <c r="L48" s="35"/>
      <c r="M48" s="52" t="s">
        <v>210</v>
      </c>
      <c r="N48" s="35" t="s">
        <v>97</v>
      </c>
      <c r="O48" s="35" t="s">
        <v>206</v>
      </c>
      <c r="P48" s="35" t="s">
        <v>123</v>
      </c>
      <c r="Q48" s="35" t="s">
        <v>212</v>
      </c>
      <c r="R48" s="35" t="s">
        <v>98</v>
      </c>
      <c r="S48" s="35"/>
      <c r="T48" s="35" t="s">
        <v>211</v>
      </c>
      <c r="AH48" s="18"/>
      <c r="AI48" s="18"/>
      <c r="AJ48" s="18"/>
      <c r="AK48" s="2"/>
      <c r="AL48" s="2"/>
      <c r="AM48" s="2"/>
      <c r="AN48" s="18"/>
      <c r="AO48" s="18"/>
      <c r="AP48" s="18"/>
      <c r="AV48">
        <v>20</v>
      </c>
      <c r="BM48" s="47" t="s">
        <v>378</v>
      </c>
      <c r="BN48" s="18">
        <f t="shared" si="8"/>
        <v>20</v>
      </c>
      <c r="BO48">
        <f t="shared" si="9"/>
        <v>0</v>
      </c>
      <c r="BP48" s="48" t="str">
        <f t="shared" si="10"/>
        <v>Complete - With Adjustment</v>
      </c>
    </row>
    <row r="49" spans="1:68" hidden="1" x14ac:dyDescent="0.2">
      <c r="A49" s="34">
        <v>154</v>
      </c>
      <c r="B49" s="27" t="s">
        <v>94</v>
      </c>
      <c r="C49" s="27" t="s">
        <v>202</v>
      </c>
      <c r="D49" s="27" t="s">
        <v>203</v>
      </c>
      <c r="E49" s="27" t="s">
        <v>209</v>
      </c>
      <c r="F49" s="27" t="s">
        <v>106</v>
      </c>
      <c r="G49" s="35" t="s">
        <v>96</v>
      </c>
      <c r="H49" s="37">
        <v>42739</v>
      </c>
      <c r="I49" s="37">
        <v>42741</v>
      </c>
      <c r="J49" s="52">
        <v>315.02999999999997</v>
      </c>
      <c r="K49" s="52">
        <v>64</v>
      </c>
      <c r="L49" s="35"/>
      <c r="M49" s="52" t="s">
        <v>210</v>
      </c>
      <c r="N49" s="35" t="s">
        <v>97</v>
      </c>
      <c r="O49" s="35" t="s">
        <v>206</v>
      </c>
      <c r="P49" s="35" t="s">
        <v>120</v>
      </c>
      <c r="Q49" s="35" t="s">
        <v>103</v>
      </c>
      <c r="R49" s="35" t="s">
        <v>98</v>
      </c>
      <c r="S49" s="35"/>
      <c r="T49" s="35" t="s">
        <v>211</v>
      </c>
      <c r="W49">
        <v>64</v>
      </c>
      <c r="AH49" s="18"/>
      <c r="AI49" s="18"/>
      <c r="AJ49" s="18"/>
      <c r="AK49" s="2"/>
      <c r="AL49" s="2"/>
      <c r="AM49" s="2"/>
      <c r="AN49" s="18"/>
      <c r="AO49" s="18"/>
      <c r="AP49" s="18"/>
      <c r="BM49" s="47" t="s">
        <v>1</v>
      </c>
      <c r="BN49" s="18">
        <f t="shared" si="8"/>
        <v>64</v>
      </c>
      <c r="BO49">
        <f t="shared" si="9"/>
        <v>0</v>
      </c>
      <c r="BP49" s="48" t="str">
        <f t="shared" si="10"/>
        <v>Complete - With Adjustment</v>
      </c>
    </row>
    <row r="50" spans="1:68" hidden="1" x14ac:dyDescent="0.2">
      <c r="A50" s="34">
        <v>186</v>
      </c>
      <c r="B50" s="27" t="s">
        <v>94</v>
      </c>
      <c r="C50" s="27" t="s">
        <v>225</v>
      </c>
      <c r="D50" s="27" t="s">
        <v>226</v>
      </c>
      <c r="E50" s="27" t="s">
        <v>227</v>
      </c>
      <c r="F50" s="27" t="s">
        <v>95</v>
      </c>
      <c r="G50" s="35" t="s">
        <v>96</v>
      </c>
      <c r="H50" s="37">
        <v>42738</v>
      </c>
      <c r="I50" s="37">
        <v>42740</v>
      </c>
      <c r="J50" s="52">
        <v>519.09</v>
      </c>
      <c r="K50" s="52">
        <v>188</v>
      </c>
      <c r="L50" s="35"/>
      <c r="M50" s="52" t="s">
        <v>228</v>
      </c>
      <c r="N50" s="35" t="s">
        <v>97</v>
      </c>
      <c r="O50" s="35" t="s">
        <v>229</v>
      </c>
      <c r="P50" s="35" t="s">
        <v>120</v>
      </c>
      <c r="Q50" s="35" t="s">
        <v>175</v>
      </c>
      <c r="R50" s="35" t="s">
        <v>98</v>
      </c>
      <c r="S50" s="35"/>
      <c r="T50" s="35" t="s">
        <v>230</v>
      </c>
      <c r="AH50" s="18"/>
      <c r="AI50" s="18"/>
      <c r="AJ50" s="18"/>
      <c r="AK50" s="2"/>
      <c r="AL50" s="2"/>
      <c r="AM50" s="2"/>
      <c r="AN50" s="18"/>
      <c r="AO50" s="18"/>
      <c r="AP50" s="18"/>
      <c r="AW50">
        <v>188</v>
      </c>
      <c r="BM50" s="47" t="s">
        <v>383</v>
      </c>
      <c r="BN50" s="18">
        <f t="shared" ref="BN50:BN60" si="11">SUM(W50:AH50)+SUM(AK50:AN50)+SUM(AQ50:BK50)</f>
        <v>188</v>
      </c>
      <c r="BO50">
        <f t="shared" si="9"/>
        <v>0</v>
      </c>
      <c r="BP50" s="48" t="str">
        <f t="shared" si="10"/>
        <v>Complete - With Adjustment</v>
      </c>
    </row>
    <row r="51" spans="1:68" hidden="1" x14ac:dyDescent="0.2">
      <c r="A51" s="34">
        <v>189</v>
      </c>
      <c r="B51" s="27" t="s">
        <v>94</v>
      </c>
      <c r="C51" s="27" t="s">
        <v>231</v>
      </c>
      <c r="D51" s="27" t="s">
        <v>232</v>
      </c>
      <c r="E51" s="27" t="s">
        <v>233</v>
      </c>
      <c r="F51" s="27" t="s">
        <v>167</v>
      </c>
      <c r="G51" s="35" t="s">
        <v>96</v>
      </c>
      <c r="H51" s="37">
        <v>42759</v>
      </c>
      <c r="I51" s="37">
        <v>42761</v>
      </c>
      <c r="J51" s="52">
        <v>1191.3</v>
      </c>
      <c r="K51" s="52">
        <v>297.42</v>
      </c>
      <c r="L51" s="35"/>
      <c r="M51" s="52" t="s">
        <v>234</v>
      </c>
      <c r="N51" s="35" t="s">
        <v>97</v>
      </c>
      <c r="O51" s="35" t="s">
        <v>179</v>
      </c>
      <c r="P51" s="35" t="s">
        <v>120</v>
      </c>
      <c r="Q51" s="35" t="s">
        <v>103</v>
      </c>
      <c r="R51" s="35" t="s">
        <v>98</v>
      </c>
      <c r="S51" s="35"/>
      <c r="T51" s="35" t="s">
        <v>235</v>
      </c>
      <c r="W51">
        <v>297.42</v>
      </c>
      <c r="AH51" s="18"/>
      <c r="AI51" s="18"/>
      <c r="AJ51" s="18"/>
      <c r="AK51" s="2"/>
      <c r="AL51" s="2"/>
      <c r="AM51" s="2"/>
      <c r="AN51" s="18"/>
      <c r="AO51" s="18"/>
      <c r="AP51" s="18"/>
      <c r="BM51" s="47" t="s">
        <v>1</v>
      </c>
      <c r="BN51" s="18">
        <f t="shared" si="11"/>
        <v>297.42</v>
      </c>
      <c r="BO51">
        <f t="shared" si="9"/>
        <v>0</v>
      </c>
      <c r="BP51" s="48" t="str">
        <f t="shared" si="10"/>
        <v>Complete - With Adjustment</v>
      </c>
    </row>
    <row r="52" spans="1:68" hidden="1" x14ac:dyDescent="0.2">
      <c r="A52" s="34">
        <v>218</v>
      </c>
      <c r="B52" s="27" t="s">
        <v>94</v>
      </c>
      <c r="C52" s="27" t="s">
        <v>244</v>
      </c>
      <c r="D52" s="27" t="s">
        <v>245</v>
      </c>
      <c r="E52" s="27" t="s">
        <v>246</v>
      </c>
      <c r="F52" s="27" t="s">
        <v>135</v>
      </c>
      <c r="G52" s="35" t="s">
        <v>96</v>
      </c>
      <c r="H52" s="37">
        <v>42754</v>
      </c>
      <c r="I52" s="37">
        <v>42758</v>
      </c>
      <c r="J52" s="52">
        <v>910.78</v>
      </c>
      <c r="K52" s="52">
        <v>452.4</v>
      </c>
      <c r="L52" s="35" t="s">
        <v>247</v>
      </c>
      <c r="M52" s="52" t="s">
        <v>248</v>
      </c>
      <c r="N52" s="35" t="s">
        <v>97</v>
      </c>
      <c r="O52" s="35" t="s">
        <v>145</v>
      </c>
      <c r="P52" s="35" t="s">
        <v>146</v>
      </c>
      <c r="Q52" s="35" t="s">
        <v>101</v>
      </c>
      <c r="R52" s="35" t="s">
        <v>98</v>
      </c>
      <c r="S52" s="35"/>
      <c r="T52" s="35" t="s">
        <v>249</v>
      </c>
      <c r="U52" t="s">
        <v>191</v>
      </c>
      <c r="AH52" s="18"/>
      <c r="AI52" s="18"/>
      <c r="AJ52" s="18"/>
      <c r="AK52" s="2"/>
      <c r="AL52" s="2"/>
      <c r="AM52" s="2"/>
      <c r="AN52" s="18"/>
      <c r="AO52" s="18"/>
      <c r="AP52" s="18"/>
      <c r="BM52" s="47" t="s">
        <v>392</v>
      </c>
      <c r="BN52" s="18">
        <f t="shared" si="11"/>
        <v>0</v>
      </c>
      <c r="BO52">
        <f t="shared" ref="BO52:BO62" si="12">K52-BN52</f>
        <v>452.4</v>
      </c>
      <c r="BP52" s="48" t="str">
        <f t="shared" ref="BP52:BP62" si="13">IF(BN52&lt;&gt;0,"Complete - With Adjustment","Complete - No Adjustment")</f>
        <v>Complete - No Adjustment</v>
      </c>
    </row>
    <row r="53" spans="1:68" hidden="1" x14ac:dyDescent="0.2">
      <c r="A53" s="34">
        <v>219</v>
      </c>
      <c r="B53" s="27" t="s">
        <v>94</v>
      </c>
      <c r="C53" s="27" t="s">
        <v>244</v>
      </c>
      <c r="D53" s="27" t="s">
        <v>245</v>
      </c>
      <c r="E53" s="27" t="s">
        <v>246</v>
      </c>
      <c r="F53" s="27" t="s">
        <v>135</v>
      </c>
      <c r="G53" s="35" t="s">
        <v>96</v>
      </c>
      <c r="H53" s="37">
        <v>42754</v>
      </c>
      <c r="I53" s="37">
        <v>42758</v>
      </c>
      <c r="J53" s="52">
        <v>910.78</v>
      </c>
      <c r="K53" s="52">
        <v>18</v>
      </c>
      <c r="L53" s="35" t="s">
        <v>247</v>
      </c>
      <c r="M53" s="52" t="s">
        <v>248</v>
      </c>
      <c r="N53" s="35" t="s">
        <v>97</v>
      </c>
      <c r="O53" s="35" t="s">
        <v>145</v>
      </c>
      <c r="P53" s="35" t="s">
        <v>146</v>
      </c>
      <c r="Q53" s="35" t="s">
        <v>101</v>
      </c>
      <c r="R53" s="35" t="s">
        <v>98</v>
      </c>
      <c r="S53" s="35"/>
      <c r="T53" s="35" t="s">
        <v>249</v>
      </c>
      <c r="U53" t="s">
        <v>191</v>
      </c>
      <c r="AH53" s="18"/>
      <c r="AI53" s="18"/>
      <c r="AJ53" s="18"/>
      <c r="AK53" s="2"/>
      <c r="AL53" s="2"/>
      <c r="AM53" s="2"/>
      <c r="AN53" s="18"/>
      <c r="AO53" s="18"/>
      <c r="AP53" s="18"/>
      <c r="BM53" s="47" t="s">
        <v>392</v>
      </c>
      <c r="BN53" s="18">
        <f t="shared" si="11"/>
        <v>0</v>
      </c>
      <c r="BO53">
        <f t="shared" si="12"/>
        <v>18</v>
      </c>
      <c r="BP53" s="48" t="str">
        <f t="shared" si="13"/>
        <v>Complete - No Adjustment</v>
      </c>
    </row>
    <row r="54" spans="1:68" hidden="1" x14ac:dyDescent="0.2">
      <c r="A54" s="34">
        <v>220</v>
      </c>
      <c r="B54" s="27" t="s">
        <v>94</v>
      </c>
      <c r="C54" s="27" t="s">
        <v>244</v>
      </c>
      <c r="D54" s="27" t="s">
        <v>245</v>
      </c>
      <c r="E54" s="27" t="s">
        <v>246</v>
      </c>
      <c r="F54" s="27" t="s">
        <v>135</v>
      </c>
      <c r="G54" s="35" t="s">
        <v>96</v>
      </c>
      <c r="H54" s="37">
        <v>42754</v>
      </c>
      <c r="I54" s="37">
        <v>42758</v>
      </c>
      <c r="J54" s="52">
        <v>910.78</v>
      </c>
      <c r="K54" s="52">
        <v>52.44</v>
      </c>
      <c r="L54" s="35" t="s">
        <v>247</v>
      </c>
      <c r="M54" s="52" t="s">
        <v>248</v>
      </c>
      <c r="N54" s="35" t="s">
        <v>97</v>
      </c>
      <c r="O54" s="35" t="s">
        <v>145</v>
      </c>
      <c r="P54" s="35" t="s">
        <v>146</v>
      </c>
      <c r="Q54" s="35" t="s">
        <v>147</v>
      </c>
      <c r="R54" s="35" t="s">
        <v>98</v>
      </c>
      <c r="S54" s="35"/>
      <c r="T54" s="35" t="s">
        <v>250</v>
      </c>
      <c r="U54" t="s">
        <v>251</v>
      </c>
      <c r="AH54" s="18"/>
      <c r="AI54" s="18"/>
      <c r="AJ54" s="18"/>
      <c r="AK54" s="2"/>
      <c r="AL54" s="2"/>
      <c r="AM54" s="2"/>
      <c r="AN54" s="18"/>
      <c r="AO54" s="18"/>
      <c r="AP54" s="18"/>
      <c r="BM54" s="47" t="s">
        <v>392</v>
      </c>
      <c r="BN54" s="18">
        <f t="shared" si="11"/>
        <v>0</v>
      </c>
      <c r="BO54">
        <f t="shared" si="12"/>
        <v>52.44</v>
      </c>
      <c r="BP54" s="48" t="str">
        <f t="shared" si="13"/>
        <v>Complete - No Adjustment</v>
      </c>
    </row>
    <row r="55" spans="1:68" hidden="1" x14ac:dyDescent="0.2">
      <c r="A55" s="34">
        <v>221</v>
      </c>
      <c r="B55" s="27" t="s">
        <v>94</v>
      </c>
      <c r="C55" s="27" t="s">
        <v>244</v>
      </c>
      <c r="D55" s="27" t="s">
        <v>245</v>
      </c>
      <c r="E55" s="27" t="s">
        <v>246</v>
      </c>
      <c r="F55" s="27" t="s">
        <v>135</v>
      </c>
      <c r="G55" s="35" t="s">
        <v>96</v>
      </c>
      <c r="H55" s="37">
        <v>42754</v>
      </c>
      <c r="I55" s="37">
        <v>42758</v>
      </c>
      <c r="J55" s="52">
        <v>910.78</v>
      </c>
      <c r="K55" s="52">
        <v>311.2</v>
      </c>
      <c r="L55" s="35" t="s">
        <v>247</v>
      </c>
      <c r="M55" s="52" t="s">
        <v>248</v>
      </c>
      <c r="N55" s="35" t="s">
        <v>97</v>
      </c>
      <c r="O55" s="35" t="s">
        <v>145</v>
      </c>
      <c r="P55" s="35" t="s">
        <v>146</v>
      </c>
      <c r="Q55" s="35" t="s">
        <v>108</v>
      </c>
      <c r="R55" s="35" t="s">
        <v>98</v>
      </c>
      <c r="S55" s="35"/>
      <c r="T55" s="35" t="s">
        <v>252</v>
      </c>
      <c r="U55" t="s">
        <v>253</v>
      </c>
      <c r="AH55" s="18"/>
      <c r="AI55" s="18"/>
      <c r="AJ55" s="18"/>
      <c r="AK55" s="2"/>
      <c r="AL55" s="2"/>
      <c r="AM55" s="2"/>
      <c r="AN55" s="18"/>
      <c r="AO55" s="18"/>
      <c r="AP55" s="18"/>
      <c r="BM55" s="47" t="s">
        <v>392</v>
      </c>
      <c r="BN55" s="18">
        <f t="shared" si="11"/>
        <v>0</v>
      </c>
      <c r="BO55">
        <f t="shared" si="12"/>
        <v>311.2</v>
      </c>
      <c r="BP55" s="48" t="str">
        <f t="shared" si="13"/>
        <v>Complete - No Adjustment</v>
      </c>
    </row>
    <row r="56" spans="1:68" hidden="1" x14ac:dyDescent="0.2">
      <c r="A56" s="34">
        <v>222</v>
      </c>
      <c r="B56" s="27" t="s">
        <v>94</v>
      </c>
      <c r="C56" s="27" t="s">
        <v>244</v>
      </c>
      <c r="D56" s="27" t="s">
        <v>245</v>
      </c>
      <c r="E56" s="27" t="s">
        <v>246</v>
      </c>
      <c r="F56" s="27" t="s">
        <v>135</v>
      </c>
      <c r="G56" s="35" t="s">
        <v>96</v>
      </c>
      <c r="H56" s="37">
        <v>42754</v>
      </c>
      <c r="I56" s="37">
        <v>42758</v>
      </c>
      <c r="J56" s="52">
        <v>910.78</v>
      </c>
      <c r="K56" s="52">
        <v>3.24</v>
      </c>
      <c r="L56" s="35" t="s">
        <v>247</v>
      </c>
      <c r="M56" s="52" t="s">
        <v>248</v>
      </c>
      <c r="N56" s="35" t="s">
        <v>97</v>
      </c>
      <c r="O56" s="35" t="s">
        <v>145</v>
      </c>
      <c r="P56" s="35" t="s">
        <v>146</v>
      </c>
      <c r="Q56" s="35" t="s">
        <v>103</v>
      </c>
      <c r="R56" s="35" t="s">
        <v>98</v>
      </c>
      <c r="S56" s="35"/>
      <c r="T56" s="35" t="s">
        <v>254</v>
      </c>
      <c r="U56" t="s">
        <v>255</v>
      </c>
      <c r="AH56" s="18"/>
      <c r="AI56" s="18"/>
      <c r="AJ56" s="18"/>
      <c r="AK56" s="2"/>
      <c r="AL56" s="2"/>
      <c r="AM56" s="2"/>
      <c r="AN56" s="18"/>
      <c r="AO56" s="18"/>
      <c r="AP56" s="18"/>
      <c r="BK56">
        <v>3.24</v>
      </c>
      <c r="BM56" s="47" t="s">
        <v>379</v>
      </c>
      <c r="BN56" s="18">
        <f t="shared" si="11"/>
        <v>3.24</v>
      </c>
      <c r="BO56">
        <f t="shared" si="12"/>
        <v>0</v>
      </c>
      <c r="BP56" s="48" t="str">
        <f t="shared" si="13"/>
        <v>Complete - With Adjustment</v>
      </c>
    </row>
    <row r="57" spans="1:68" hidden="1" x14ac:dyDescent="0.2">
      <c r="A57" s="34">
        <v>223</v>
      </c>
      <c r="B57" s="27" t="s">
        <v>94</v>
      </c>
      <c r="C57" s="27" t="s">
        <v>244</v>
      </c>
      <c r="D57" s="27" t="s">
        <v>245</v>
      </c>
      <c r="E57" s="27" t="s">
        <v>246</v>
      </c>
      <c r="F57" s="27" t="s">
        <v>135</v>
      </c>
      <c r="G57" s="35" t="s">
        <v>96</v>
      </c>
      <c r="H57" s="37">
        <v>42754</v>
      </c>
      <c r="I57" s="37">
        <v>42758</v>
      </c>
      <c r="J57" s="52">
        <v>910.78</v>
      </c>
      <c r="K57" s="52">
        <v>5.93</v>
      </c>
      <c r="L57" s="35" t="s">
        <v>247</v>
      </c>
      <c r="M57" s="52" t="s">
        <v>248</v>
      </c>
      <c r="N57" s="35" t="s">
        <v>97</v>
      </c>
      <c r="O57" s="35" t="s">
        <v>145</v>
      </c>
      <c r="P57" s="35" t="s">
        <v>146</v>
      </c>
      <c r="Q57" s="35" t="s">
        <v>103</v>
      </c>
      <c r="R57" s="35" t="s">
        <v>98</v>
      </c>
      <c r="S57" s="35"/>
      <c r="T57" s="35" t="s">
        <v>254</v>
      </c>
      <c r="U57" t="s">
        <v>255</v>
      </c>
      <c r="AH57" s="18"/>
      <c r="AI57" s="18"/>
      <c r="AJ57" s="18"/>
      <c r="AK57" s="2"/>
      <c r="AL57" s="2"/>
      <c r="AM57" s="2"/>
      <c r="AN57" s="18"/>
      <c r="AO57" s="18"/>
      <c r="AP57" s="18"/>
      <c r="BK57">
        <v>5.93</v>
      </c>
      <c r="BM57" s="47" t="s">
        <v>379</v>
      </c>
      <c r="BN57" s="18">
        <f t="shared" si="11"/>
        <v>5.93</v>
      </c>
      <c r="BO57">
        <f t="shared" si="12"/>
        <v>0</v>
      </c>
      <c r="BP57" s="48" t="str">
        <f t="shared" si="13"/>
        <v>Complete - With Adjustment</v>
      </c>
    </row>
    <row r="58" spans="1:68" hidden="1" x14ac:dyDescent="0.2">
      <c r="A58" s="34">
        <v>224</v>
      </c>
      <c r="B58" s="27" t="s">
        <v>94</v>
      </c>
      <c r="C58" s="27" t="s">
        <v>244</v>
      </c>
      <c r="D58" s="27" t="s">
        <v>245</v>
      </c>
      <c r="E58" s="27" t="s">
        <v>246</v>
      </c>
      <c r="F58" s="27" t="s">
        <v>135</v>
      </c>
      <c r="G58" s="35" t="s">
        <v>96</v>
      </c>
      <c r="H58" s="37">
        <v>42754</v>
      </c>
      <c r="I58" s="37">
        <v>42758</v>
      </c>
      <c r="J58" s="52">
        <v>910.78</v>
      </c>
      <c r="K58" s="52">
        <v>29.3</v>
      </c>
      <c r="L58" s="35" t="s">
        <v>247</v>
      </c>
      <c r="M58" s="52" t="s">
        <v>248</v>
      </c>
      <c r="N58" s="35" t="s">
        <v>97</v>
      </c>
      <c r="O58" s="35" t="s">
        <v>145</v>
      </c>
      <c r="P58" s="35" t="s">
        <v>146</v>
      </c>
      <c r="Q58" s="35" t="s">
        <v>147</v>
      </c>
      <c r="R58" s="35" t="s">
        <v>98</v>
      </c>
      <c r="S58" s="35"/>
      <c r="T58" s="35" t="s">
        <v>256</v>
      </c>
      <c r="U58" t="s">
        <v>149</v>
      </c>
      <c r="AH58" s="18"/>
      <c r="AI58" s="18"/>
      <c r="AJ58" s="18"/>
      <c r="AK58" s="2"/>
      <c r="AL58" s="2"/>
      <c r="AM58" s="2"/>
      <c r="AN58" s="18"/>
      <c r="AO58" s="18"/>
      <c r="AP58" s="18"/>
      <c r="BM58" s="47" t="s">
        <v>392</v>
      </c>
      <c r="BN58" s="18">
        <f t="shared" si="11"/>
        <v>0</v>
      </c>
      <c r="BO58">
        <f t="shared" si="12"/>
        <v>29.3</v>
      </c>
      <c r="BP58" s="48" t="str">
        <f t="shared" si="13"/>
        <v>Complete - No Adjustment</v>
      </c>
    </row>
    <row r="59" spans="1:68" hidden="1" x14ac:dyDescent="0.2">
      <c r="A59" s="34">
        <v>225</v>
      </c>
      <c r="B59" s="27" t="s">
        <v>94</v>
      </c>
      <c r="C59" s="27" t="s">
        <v>244</v>
      </c>
      <c r="D59" s="27" t="s">
        <v>245</v>
      </c>
      <c r="E59" s="27" t="s">
        <v>246</v>
      </c>
      <c r="F59" s="27" t="s">
        <v>135</v>
      </c>
      <c r="G59" s="35" t="s">
        <v>96</v>
      </c>
      <c r="H59" s="37">
        <v>42754</v>
      </c>
      <c r="I59" s="37">
        <v>42758</v>
      </c>
      <c r="J59" s="52">
        <v>910.78</v>
      </c>
      <c r="K59" s="52">
        <v>16.850000000000001</v>
      </c>
      <c r="L59" s="35" t="s">
        <v>247</v>
      </c>
      <c r="M59" s="52" t="s">
        <v>248</v>
      </c>
      <c r="N59" s="35" t="s">
        <v>97</v>
      </c>
      <c r="O59" s="35" t="s">
        <v>145</v>
      </c>
      <c r="P59" s="35" t="s">
        <v>146</v>
      </c>
      <c r="Q59" s="35" t="s">
        <v>103</v>
      </c>
      <c r="R59" s="35" t="s">
        <v>98</v>
      </c>
      <c r="S59" s="35"/>
      <c r="T59" s="35" t="s">
        <v>254</v>
      </c>
      <c r="U59" t="s">
        <v>255</v>
      </c>
      <c r="AH59" s="18"/>
      <c r="AI59" s="18"/>
      <c r="AJ59" s="18"/>
      <c r="AK59" s="2">
        <f>(3-13.85*20%)</f>
        <v>0.22999999999999998</v>
      </c>
      <c r="AL59" s="2"/>
      <c r="AM59" s="2"/>
      <c r="AN59" s="18"/>
      <c r="AO59" s="18"/>
      <c r="AP59" s="18"/>
      <c r="BM59" s="47" t="s">
        <v>375</v>
      </c>
      <c r="BN59" s="18">
        <f t="shared" si="11"/>
        <v>0.22999999999999998</v>
      </c>
      <c r="BO59">
        <f t="shared" si="12"/>
        <v>16.62</v>
      </c>
      <c r="BP59" s="48" t="str">
        <f t="shared" si="13"/>
        <v>Complete - With Adjustment</v>
      </c>
    </row>
    <row r="60" spans="1:68" hidden="1" x14ac:dyDescent="0.2">
      <c r="A60" s="34">
        <v>226</v>
      </c>
      <c r="B60" s="27" t="s">
        <v>94</v>
      </c>
      <c r="C60" s="27" t="s">
        <v>244</v>
      </c>
      <c r="D60" s="27" t="s">
        <v>245</v>
      </c>
      <c r="E60" s="27" t="s">
        <v>246</v>
      </c>
      <c r="F60" s="27" t="s">
        <v>135</v>
      </c>
      <c r="G60" s="35" t="s">
        <v>96</v>
      </c>
      <c r="H60" s="37">
        <v>42754</v>
      </c>
      <c r="I60" s="37">
        <v>42758</v>
      </c>
      <c r="J60" s="52">
        <v>910.78</v>
      </c>
      <c r="K60" s="52">
        <v>2.5</v>
      </c>
      <c r="L60" s="35" t="s">
        <v>247</v>
      </c>
      <c r="M60" s="52" t="s">
        <v>248</v>
      </c>
      <c r="N60" s="35" t="s">
        <v>97</v>
      </c>
      <c r="O60" s="35" t="s">
        <v>145</v>
      </c>
      <c r="P60" s="35" t="s">
        <v>146</v>
      </c>
      <c r="Q60" s="35" t="s">
        <v>103</v>
      </c>
      <c r="R60" s="35" t="s">
        <v>98</v>
      </c>
      <c r="S60" s="35"/>
      <c r="T60" s="35" t="s">
        <v>254</v>
      </c>
      <c r="U60" t="s">
        <v>255</v>
      </c>
      <c r="AH60" s="18"/>
      <c r="AI60" s="18"/>
      <c r="AJ60" s="18"/>
      <c r="AK60" s="2"/>
      <c r="AL60" s="2"/>
      <c r="AM60" s="2"/>
      <c r="AN60" s="18"/>
      <c r="AO60" s="18"/>
      <c r="AP60" s="18"/>
      <c r="BM60" s="47" t="s">
        <v>392</v>
      </c>
      <c r="BN60" s="18">
        <f t="shared" si="11"/>
        <v>0</v>
      </c>
      <c r="BO60">
        <f t="shared" si="12"/>
        <v>2.5</v>
      </c>
      <c r="BP60" s="48" t="str">
        <f t="shared" si="13"/>
        <v>Complete - No Adjustment</v>
      </c>
    </row>
    <row r="61" spans="1:68" hidden="1" x14ac:dyDescent="0.2">
      <c r="A61" s="34">
        <v>227</v>
      </c>
      <c r="B61" s="27" t="s">
        <v>94</v>
      </c>
      <c r="C61" s="27" t="s">
        <v>244</v>
      </c>
      <c r="D61" s="27" t="s">
        <v>245</v>
      </c>
      <c r="E61" s="27" t="s">
        <v>246</v>
      </c>
      <c r="F61" s="27" t="s">
        <v>135</v>
      </c>
      <c r="G61" s="35" t="s">
        <v>96</v>
      </c>
      <c r="H61" s="37">
        <v>42754</v>
      </c>
      <c r="I61" s="37">
        <v>42758</v>
      </c>
      <c r="J61" s="52">
        <v>910.78</v>
      </c>
      <c r="K61" s="52">
        <v>12.42</v>
      </c>
      <c r="L61" s="35" t="s">
        <v>247</v>
      </c>
      <c r="M61" s="52" t="s">
        <v>248</v>
      </c>
      <c r="N61" s="35" t="s">
        <v>97</v>
      </c>
      <c r="O61" s="35" t="s">
        <v>145</v>
      </c>
      <c r="P61" s="35" t="s">
        <v>146</v>
      </c>
      <c r="Q61" s="35" t="s">
        <v>103</v>
      </c>
      <c r="R61" s="35" t="s">
        <v>98</v>
      </c>
      <c r="S61" s="35"/>
      <c r="T61" s="35" t="s">
        <v>254</v>
      </c>
      <c r="U61" t="s">
        <v>255</v>
      </c>
      <c r="AH61" s="18"/>
      <c r="AI61" s="18"/>
      <c r="AJ61" s="18"/>
      <c r="AK61" s="2"/>
      <c r="AL61" s="2"/>
      <c r="AM61" s="2"/>
      <c r="AN61" s="18"/>
      <c r="AO61" s="18"/>
      <c r="AP61" s="18"/>
      <c r="BM61" s="47" t="s">
        <v>392</v>
      </c>
      <c r="BN61" s="18">
        <f t="shared" ref="BN61:BN67" si="14">SUM(W61:AH61)+SUM(AK61:AN61)+SUM(AQ61:BK61)</f>
        <v>0</v>
      </c>
      <c r="BO61">
        <f t="shared" si="12"/>
        <v>12.42</v>
      </c>
      <c r="BP61" s="48" t="str">
        <f t="shared" si="13"/>
        <v>Complete - No Adjustment</v>
      </c>
    </row>
    <row r="62" spans="1:68" hidden="1" x14ac:dyDescent="0.2">
      <c r="A62" s="34">
        <v>242</v>
      </c>
      <c r="B62" s="27" t="s">
        <v>94</v>
      </c>
      <c r="C62" s="27" t="s">
        <v>257</v>
      </c>
      <c r="D62" s="27" t="s">
        <v>258</v>
      </c>
      <c r="E62" s="27" t="s">
        <v>259</v>
      </c>
      <c r="F62" s="27" t="s">
        <v>151</v>
      </c>
      <c r="G62" s="35" t="s">
        <v>96</v>
      </c>
      <c r="H62" s="37">
        <v>42762</v>
      </c>
      <c r="I62" s="37">
        <v>42766</v>
      </c>
      <c r="J62" s="52">
        <v>668.2</v>
      </c>
      <c r="K62" s="52">
        <v>27.4</v>
      </c>
      <c r="L62" s="35"/>
      <c r="M62" s="52" t="s">
        <v>260</v>
      </c>
      <c r="N62" s="35" t="s">
        <v>97</v>
      </c>
      <c r="O62" s="35" t="s">
        <v>214</v>
      </c>
      <c r="P62" s="35" t="s">
        <v>120</v>
      </c>
      <c r="Q62" s="35" t="s">
        <v>103</v>
      </c>
      <c r="R62" s="35" t="s">
        <v>98</v>
      </c>
      <c r="S62" s="35"/>
      <c r="T62" s="35" t="s">
        <v>261</v>
      </c>
      <c r="W62">
        <v>27.4</v>
      </c>
      <c r="AH62" s="18"/>
      <c r="AI62" s="18"/>
      <c r="AJ62" s="18"/>
      <c r="AK62" s="2"/>
      <c r="AL62" s="2"/>
      <c r="AM62" s="2"/>
      <c r="AN62" s="18"/>
      <c r="AO62" s="18"/>
      <c r="AP62" s="18"/>
      <c r="BM62" s="47" t="s">
        <v>1</v>
      </c>
      <c r="BN62" s="18">
        <f t="shared" si="14"/>
        <v>27.4</v>
      </c>
      <c r="BO62">
        <f t="shared" si="12"/>
        <v>0</v>
      </c>
      <c r="BP62" s="48" t="str">
        <f t="shared" si="13"/>
        <v>Complete - With Adjustment</v>
      </c>
    </row>
    <row r="63" spans="1:68" hidden="1" x14ac:dyDescent="0.2">
      <c r="A63" s="34">
        <v>259</v>
      </c>
      <c r="B63" s="27" t="s">
        <v>94</v>
      </c>
      <c r="C63" s="27" t="s">
        <v>262</v>
      </c>
      <c r="D63" s="27" t="s">
        <v>263</v>
      </c>
      <c r="E63" s="27" t="s">
        <v>264</v>
      </c>
      <c r="F63" s="27" t="s">
        <v>142</v>
      </c>
      <c r="G63" s="35" t="s">
        <v>96</v>
      </c>
      <c r="H63" s="37">
        <v>42760</v>
      </c>
      <c r="I63" s="37">
        <v>42765</v>
      </c>
      <c r="J63" s="52">
        <v>787.82</v>
      </c>
      <c r="K63" s="52">
        <v>255.38</v>
      </c>
      <c r="L63" s="35" t="s">
        <v>265</v>
      </c>
      <c r="M63" s="52" t="s">
        <v>266</v>
      </c>
      <c r="N63" s="35" t="s">
        <v>97</v>
      </c>
      <c r="O63" s="35" t="s">
        <v>145</v>
      </c>
      <c r="P63" s="35" t="s">
        <v>146</v>
      </c>
      <c r="Q63" s="35" t="s">
        <v>103</v>
      </c>
      <c r="R63" s="35" t="s">
        <v>98</v>
      </c>
      <c r="S63" s="35"/>
      <c r="T63" s="35" t="s">
        <v>267</v>
      </c>
      <c r="U63" t="s">
        <v>255</v>
      </c>
      <c r="AH63" s="18"/>
      <c r="AI63" s="18"/>
      <c r="AJ63" s="18"/>
      <c r="AK63" s="2"/>
      <c r="AL63" s="2"/>
      <c r="AM63" s="2"/>
      <c r="AN63" s="18"/>
      <c r="AO63" s="18"/>
      <c r="AP63" s="18"/>
      <c r="BM63" s="47" t="s">
        <v>392</v>
      </c>
      <c r="BN63" s="18">
        <f t="shared" si="14"/>
        <v>0</v>
      </c>
      <c r="BO63">
        <f t="shared" ref="BO63:BO71" si="15">K63-BN63</f>
        <v>255.38</v>
      </c>
      <c r="BP63" s="48" t="str">
        <f t="shared" ref="BP63:BP71" si="16">IF(BN63&lt;&gt;0,"Complete - With Adjustment","Complete - No Adjustment")</f>
        <v>Complete - No Adjustment</v>
      </c>
    </row>
    <row r="64" spans="1:68" hidden="1" x14ac:dyDescent="0.2">
      <c r="A64" s="34">
        <v>260</v>
      </c>
      <c r="B64" s="27" t="s">
        <v>94</v>
      </c>
      <c r="C64" s="27" t="s">
        <v>262</v>
      </c>
      <c r="D64" s="27" t="s">
        <v>263</v>
      </c>
      <c r="E64" s="27" t="s">
        <v>264</v>
      </c>
      <c r="F64" s="27" t="s">
        <v>142</v>
      </c>
      <c r="G64" s="35" t="s">
        <v>96</v>
      </c>
      <c r="H64" s="37">
        <v>42760</v>
      </c>
      <c r="I64" s="37">
        <v>42765</v>
      </c>
      <c r="J64" s="52">
        <v>787.82</v>
      </c>
      <c r="K64" s="52">
        <v>197.7</v>
      </c>
      <c r="L64" s="35" t="s">
        <v>265</v>
      </c>
      <c r="M64" s="52" t="s">
        <v>266</v>
      </c>
      <c r="N64" s="35" t="s">
        <v>97</v>
      </c>
      <c r="O64" s="35" t="s">
        <v>145</v>
      </c>
      <c r="P64" s="35" t="s">
        <v>146</v>
      </c>
      <c r="Q64" s="35" t="s">
        <v>103</v>
      </c>
      <c r="R64" s="35" t="s">
        <v>98</v>
      </c>
      <c r="S64" s="35"/>
      <c r="T64" s="35" t="s">
        <v>267</v>
      </c>
      <c r="U64" t="s">
        <v>255</v>
      </c>
      <c r="AH64" s="18"/>
      <c r="AI64" s="18"/>
      <c r="AJ64" s="18"/>
      <c r="AK64" s="2"/>
      <c r="AL64" s="2"/>
      <c r="AM64" s="2"/>
      <c r="AN64" s="18"/>
      <c r="AO64" s="18"/>
      <c r="AP64" s="18"/>
      <c r="BM64" s="47" t="s">
        <v>392</v>
      </c>
      <c r="BN64" s="18">
        <f t="shared" si="14"/>
        <v>0</v>
      </c>
      <c r="BO64">
        <f t="shared" si="15"/>
        <v>197.7</v>
      </c>
      <c r="BP64" s="48" t="str">
        <f t="shared" si="16"/>
        <v>Complete - No Adjustment</v>
      </c>
    </row>
    <row r="65" spans="1:68" hidden="1" x14ac:dyDescent="0.2">
      <c r="A65" s="34">
        <v>261</v>
      </c>
      <c r="B65" s="27" t="s">
        <v>94</v>
      </c>
      <c r="C65" s="27" t="s">
        <v>262</v>
      </c>
      <c r="D65" s="27" t="s">
        <v>263</v>
      </c>
      <c r="E65" s="27" t="s">
        <v>264</v>
      </c>
      <c r="F65" s="27" t="s">
        <v>142</v>
      </c>
      <c r="G65" s="35" t="s">
        <v>96</v>
      </c>
      <c r="H65" s="37">
        <v>42760</v>
      </c>
      <c r="I65" s="37">
        <v>42765</v>
      </c>
      <c r="J65" s="52">
        <v>787.82</v>
      </c>
      <c r="K65" s="52">
        <v>292.36</v>
      </c>
      <c r="L65" s="35" t="s">
        <v>265</v>
      </c>
      <c r="M65" s="52" t="s">
        <v>266</v>
      </c>
      <c r="N65" s="35" t="s">
        <v>97</v>
      </c>
      <c r="O65" s="35" t="s">
        <v>145</v>
      </c>
      <c r="P65" s="35" t="s">
        <v>146</v>
      </c>
      <c r="Q65" s="35" t="s">
        <v>103</v>
      </c>
      <c r="R65" s="35" t="s">
        <v>98</v>
      </c>
      <c r="S65" s="35"/>
      <c r="T65" s="35" t="s">
        <v>267</v>
      </c>
      <c r="U65" t="s">
        <v>255</v>
      </c>
      <c r="AH65" s="18"/>
      <c r="AI65" s="18"/>
      <c r="AJ65" s="18"/>
      <c r="AK65" s="2"/>
      <c r="AL65" s="2"/>
      <c r="AM65" s="2"/>
      <c r="AN65" s="18"/>
      <c r="AO65" s="18"/>
      <c r="AP65" s="18"/>
      <c r="BM65" s="47" t="s">
        <v>392</v>
      </c>
      <c r="BN65" s="18">
        <f t="shared" si="14"/>
        <v>0</v>
      </c>
      <c r="BO65">
        <f t="shared" si="15"/>
        <v>292.36</v>
      </c>
      <c r="BP65" s="48" t="str">
        <f t="shared" si="16"/>
        <v>Complete - No Adjustment</v>
      </c>
    </row>
    <row r="66" spans="1:68" hidden="1" x14ac:dyDescent="0.2">
      <c r="A66" s="34">
        <v>262</v>
      </c>
      <c r="B66" s="27" t="s">
        <v>94</v>
      </c>
      <c r="C66" s="27" t="s">
        <v>262</v>
      </c>
      <c r="D66" s="27" t="s">
        <v>263</v>
      </c>
      <c r="E66" s="27" t="s">
        <v>264</v>
      </c>
      <c r="F66" s="27" t="s">
        <v>142</v>
      </c>
      <c r="G66" s="35" t="s">
        <v>96</v>
      </c>
      <c r="H66" s="37">
        <v>42760</v>
      </c>
      <c r="I66" s="37">
        <v>42765</v>
      </c>
      <c r="J66" s="52">
        <v>787.82</v>
      </c>
      <c r="K66" s="52">
        <v>42.38</v>
      </c>
      <c r="L66" s="35" t="s">
        <v>265</v>
      </c>
      <c r="M66" s="52" t="s">
        <v>266</v>
      </c>
      <c r="N66" s="35" t="s">
        <v>97</v>
      </c>
      <c r="O66" s="35" t="s">
        <v>145</v>
      </c>
      <c r="P66" s="35" t="s">
        <v>146</v>
      </c>
      <c r="Q66" s="35" t="s">
        <v>103</v>
      </c>
      <c r="R66" s="35" t="s">
        <v>98</v>
      </c>
      <c r="S66" s="35"/>
      <c r="T66" s="35" t="s">
        <v>267</v>
      </c>
      <c r="U66" t="s">
        <v>255</v>
      </c>
      <c r="AH66" s="18"/>
      <c r="AI66" s="18"/>
      <c r="AJ66" s="18"/>
      <c r="AK66" s="2"/>
      <c r="AL66" s="2"/>
      <c r="AM66" s="2"/>
      <c r="AN66" s="18"/>
      <c r="AO66" s="18"/>
      <c r="AP66" s="18"/>
      <c r="BM66" s="47" t="s">
        <v>392</v>
      </c>
      <c r="BN66" s="18">
        <f t="shared" si="14"/>
        <v>0</v>
      </c>
      <c r="BO66">
        <f t="shared" si="15"/>
        <v>42.38</v>
      </c>
      <c r="BP66" s="48" t="str">
        <f t="shared" si="16"/>
        <v>Complete - No Adjustment</v>
      </c>
    </row>
    <row r="67" spans="1:68" hidden="1" x14ac:dyDescent="0.2">
      <c r="A67" s="34">
        <v>267</v>
      </c>
      <c r="B67" s="27" t="s">
        <v>94</v>
      </c>
      <c r="C67" s="27" t="s">
        <v>268</v>
      </c>
      <c r="D67" s="27" t="s">
        <v>269</v>
      </c>
      <c r="E67" s="27" t="s">
        <v>270</v>
      </c>
      <c r="F67" s="27" t="s">
        <v>106</v>
      </c>
      <c r="G67" s="35" t="s">
        <v>96</v>
      </c>
      <c r="H67" s="37">
        <v>42739</v>
      </c>
      <c r="I67" s="37">
        <v>42741</v>
      </c>
      <c r="J67" s="52">
        <v>557.12</v>
      </c>
      <c r="K67" s="52">
        <v>9.5</v>
      </c>
      <c r="L67" s="35"/>
      <c r="M67" s="52" t="s">
        <v>271</v>
      </c>
      <c r="N67" s="35" t="s">
        <v>97</v>
      </c>
      <c r="O67" s="35" t="s">
        <v>272</v>
      </c>
      <c r="P67" s="35" t="s">
        <v>120</v>
      </c>
      <c r="Q67" s="35" t="s">
        <v>103</v>
      </c>
      <c r="R67" s="35" t="s">
        <v>98</v>
      </c>
      <c r="S67" s="35"/>
      <c r="T67" s="35" t="s">
        <v>273</v>
      </c>
      <c r="W67">
        <v>9.5</v>
      </c>
      <c r="AH67" s="18"/>
      <c r="AI67" s="18"/>
      <c r="AJ67" s="18"/>
      <c r="AK67" s="2"/>
      <c r="AL67" s="2"/>
      <c r="AM67" s="2"/>
      <c r="AN67" s="18"/>
      <c r="AO67" s="18"/>
      <c r="AP67" s="18"/>
      <c r="BM67" s="47" t="s">
        <v>1</v>
      </c>
      <c r="BN67" s="18">
        <f t="shared" si="14"/>
        <v>9.5</v>
      </c>
      <c r="BO67">
        <f t="shared" si="15"/>
        <v>0</v>
      </c>
      <c r="BP67" s="48" t="str">
        <f t="shared" si="16"/>
        <v>Complete - With Adjustment</v>
      </c>
    </row>
    <row r="68" spans="1:68" hidden="1" x14ac:dyDescent="0.2">
      <c r="A68" s="34">
        <v>293</v>
      </c>
      <c r="B68" s="27" t="s">
        <v>94</v>
      </c>
      <c r="C68" s="27" t="s">
        <v>287</v>
      </c>
      <c r="D68" s="27" t="s">
        <v>288</v>
      </c>
      <c r="E68" s="27" t="s">
        <v>289</v>
      </c>
      <c r="F68" s="27" t="s">
        <v>151</v>
      </c>
      <c r="G68" s="35" t="s">
        <v>96</v>
      </c>
      <c r="H68" s="37">
        <v>42762</v>
      </c>
      <c r="I68" s="37">
        <v>42766</v>
      </c>
      <c r="J68" s="52">
        <v>298.55</v>
      </c>
      <c r="K68" s="52">
        <v>53.31</v>
      </c>
      <c r="L68" s="35"/>
      <c r="M68" s="52" t="s">
        <v>290</v>
      </c>
      <c r="N68" s="35" t="s">
        <v>97</v>
      </c>
      <c r="O68" s="35" t="s">
        <v>187</v>
      </c>
      <c r="P68" s="35" t="s">
        <v>120</v>
      </c>
      <c r="Q68" s="35" t="s">
        <v>103</v>
      </c>
      <c r="R68" s="35" t="s">
        <v>98</v>
      </c>
      <c r="S68" s="35"/>
      <c r="T68" s="35" t="s">
        <v>291</v>
      </c>
      <c r="W68">
        <v>53.31</v>
      </c>
      <c r="AH68" s="18"/>
      <c r="AI68" s="18"/>
      <c r="AJ68" s="18"/>
      <c r="AK68" s="2"/>
      <c r="AL68" s="2"/>
      <c r="AM68" s="2"/>
      <c r="AN68" s="18"/>
      <c r="AO68" s="18"/>
      <c r="AP68" s="18"/>
      <c r="BM68" s="47" t="s">
        <v>1</v>
      </c>
      <c r="BN68" s="18">
        <f t="shared" ref="BN68:BN78" si="17">SUM(W68:AH68)+SUM(AK68:AN68)+SUM(AQ68:BK68)</f>
        <v>53.31</v>
      </c>
      <c r="BO68">
        <f t="shared" si="15"/>
        <v>0</v>
      </c>
      <c r="BP68" s="48" t="str">
        <f t="shared" si="16"/>
        <v>Complete - With Adjustment</v>
      </c>
    </row>
    <row r="69" spans="1:68" hidden="1" x14ac:dyDescent="0.2">
      <c r="A69" s="34">
        <v>295</v>
      </c>
      <c r="B69" s="27" t="s">
        <v>94</v>
      </c>
      <c r="C69" s="27" t="s">
        <v>292</v>
      </c>
      <c r="D69" s="27" t="s">
        <v>293</v>
      </c>
      <c r="E69" s="27" t="s">
        <v>294</v>
      </c>
      <c r="F69" s="27" t="s">
        <v>99</v>
      </c>
      <c r="G69" s="35" t="s">
        <v>96</v>
      </c>
      <c r="H69" s="37">
        <v>42752</v>
      </c>
      <c r="I69" s="37">
        <v>42755</v>
      </c>
      <c r="J69" s="52">
        <v>5349.13</v>
      </c>
      <c r="K69" s="52">
        <v>308</v>
      </c>
      <c r="L69" s="35"/>
      <c r="M69" s="52" t="s">
        <v>295</v>
      </c>
      <c r="N69" s="35" t="s">
        <v>97</v>
      </c>
      <c r="O69" s="35" t="s">
        <v>296</v>
      </c>
      <c r="P69" s="35" t="s">
        <v>120</v>
      </c>
      <c r="Q69" s="35" t="s">
        <v>175</v>
      </c>
      <c r="R69" s="35" t="s">
        <v>98</v>
      </c>
      <c r="S69" s="35"/>
      <c r="T69" s="35" t="s">
        <v>297</v>
      </c>
      <c r="AH69" s="18"/>
      <c r="AI69" s="18"/>
      <c r="AJ69" s="18"/>
      <c r="AK69" s="2"/>
      <c r="AL69" s="2"/>
      <c r="AM69" s="2"/>
      <c r="AN69" s="18"/>
      <c r="AO69" s="18"/>
      <c r="AP69" s="18"/>
      <c r="AW69">
        <v>308</v>
      </c>
      <c r="BM69" s="47" t="s">
        <v>388</v>
      </c>
      <c r="BN69" s="18">
        <f t="shared" si="17"/>
        <v>308</v>
      </c>
      <c r="BO69">
        <f t="shared" si="15"/>
        <v>0</v>
      </c>
      <c r="BP69" s="48" t="str">
        <f t="shared" si="16"/>
        <v>Complete - With Adjustment</v>
      </c>
    </row>
    <row r="70" spans="1:68" hidden="1" x14ac:dyDescent="0.2">
      <c r="A70" s="34">
        <v>296</v>
      </c>
      <c r="B70" s="27" t="s">
        <v>94</v>
      </c>
      <c r="C70" s="27" t="s">
        <v>292</v>
      </c>
      <c r="D70" s="27" t="s">
        <v>293</v>
      </c>
      <c r="E70" s="27" t="s">
        <v>294</v>
      </c>
      <c r="F70" s="27" t="s">
        <v>99</v>
      </c>
      <c r="G70" s="35" t="s">
        <v>96</v>
      </c>
      <c r="H70" s="37">
        <v>42752</v>
      </c>
      <c r="I70" s="37">
        <v>42755</v>
      </c>
      <c r="J70" s="52">
        <v>5349.13</v>
      </c>
      <c r="K70" s="52">
        <v>168.65</v>
      </c>
      <c r="L70" s="35"/>
      <c r="M70" s="52" t="s">
        <v>295</v>
      </c>
      <c r="N70" s="35" t="s">
        <v>97</v>
      </c>
      <c r="O70" s="35" t="s">
        <v>296</v>
      </c>
      <c r="P70" s="35" t="s">
        <v>120</v>
      </c>
      <c r="Q70" s="35" t="s">
        <v>103</v>
      </c>
      <c r="R70" s="35" t="s">
        <v>98</v>
      </c>
      <c r="S70" s="35"/>
      <c r="T70" s="35" t="s">
        <v>297</v>
      </c>
      <c r="W70">
        <v>168.65</v>
      </c>
      <c r="AH70" s="18"/>
      <c r="AI70" s="18"/>
      <c r="AJ70" s="18"/>
      <c r="AK70" s="2"/>
      <c r="AL70" s="2"/>
      <c r="AM70" s="2"/>
      <c r="AN70" s="18"/>
      <c r="AO70" s="18"/>
      <c r="AP70" s="18"/>
      <c r="BM70" s="47" t="s">
        <v>1</v>
      </c>
      <c r="BN70" s="18">
        <f t="shared" si="17"/>
        <v>168.65</v>
      </c>
      <c r="BO70">
        <f t="shared" si="15"/>
        <v>0</v>
      </c>
      <c r="BP70" s="48" t="str">
        <f t="shared" si="16"/>
        <v>Complete - With Adjustment</v>
      </c>
    </row>
    <row r="71" spans="1:68" hidden="1" x14ac:dyDescent="0.2">
      <c r="A71" s="34">
        <v>301</v>
      </c>
      <c r="B71" s="27" t="s">
        <v>94</v>
      </c>
      <c r="C71" s="27" t="s">
        <v>292</v>
      </c>
      <c r="D71" s="27" t="s">
        <v>293</v>
      </c>
      <c r="E71" s="27" t="s">
        <v>294</v>
      </c>
      <c r="F71" s="27" t="s">
        <v>99</v>
      </c>
      <c r="G71" s="35" t="s">
        <v>96</v>
      </c>
      <c r="H71" s="37">
        <v>42752</v>
      </c>
      <c r="I71" s="37">
        <v>42755</v>
      </c>
      <c r="J71" s="52">
        <v>5349.13</v>
      </c>
      <c r="K71" s="52">
        <v>441.97</v>
      </c>
      <c r="L71" s="35"/>
      <c r="M71" s="52" t="s">
        <v>295</v>
      </c>
      <c r="N71" s="35" t="s">
        <v>97</v>
      </c>
      <c r="O71" s="35" t="s">
        <v>296</v>
      </c>
      <c r="P71" s="35" t="s">
        <v>120</v>
      </c>
      <c r="Q71" s="35" t="s">
        <v>103</v>
      </c>
      <c r="R71" s="35" t="s">
        <v>98</v>
      </c>
      <c r="S71" s="35"/>
      <c r="T71" s="35" t="s">
        <v>297</v>
      </c>
      <c r="W71">
        <v>441.97</v>
      </c>
      <c r="AH71" s="18"/>
      <c r="AI71" s="18"/>
      <c r="AJ71" s="18"/>
      <c r="AK71" s="2"/>
      <c r="AL71" s="2"/>
      <c r="AM71" s="2"/>
      <c r="AN71" s="18"/>
      <c r="AO71" s="18"/>
      <c r="AP71" s="18"/>
      <c r="BM71" s="47" t="s">
        <v>1</v>
      </c>
      <c r="BN71" s="18">
        <f t="shared" si="17"/>
        <v>441.97</v>
      </c>
      <c r="BO71">
        <f t="shared" si="15"/>
        <v>0</v>
      </c>
      <c r="BP71" s="48" t="str">
        <f t="shared" si="16"/>
        <v>Complete - With Adjustment</v>
      </c>
    </row>
    <row r="72" spans="1:68" hidden="1" x14ac:dyDescent="0.2">
      <c r="A72" s="34">
        <v>342</v>
      </c>
      <c r="B72" s="27" t="s">
        <v>94</v>
      </c>
      <c r="C72" s="27" t="s">
        <v>303</v>
      </c>
      <c r="D72" s="27" t="s">
        <v>304</v>
      </c>
      <c r="E72" s="27" t="s">
        <v>305</v>
      </c>
      <c r="F72" s="27" t="s">
        <v>142</v>
      </c>
      <c r="G72" s="35" t="s">
        <v>96</v>
      </c>
      <c r="H72" s="37">
        <v>42761</v>
      </c>
      <c r="I72" s="37">
        <v>42765</v>
      </c>
      <c r="J72" s="52">
        <v>929.79</v>
      </c>
      <c r="K72" s="52">
        <v>659.97</v>
      </c>
      <c r="L72" s="35" t="s">
        <v>265</v>
      </c>
      <c r="M72" s="52" t="s">
        <v>306</v>
      </c>
      <c r="N72" s="35" t="s">
        <v>97</v>
      </c>
      <c r="O72" s="35" t="s">
        <v>145</v>
      </c>
      <c r="P72" s="35" t="s">
        <v>146</v>
      </c>
      <c r="Q72" s="35" t="s">
        <v>101</v>
      </c>
      <c r="R72" s="35" t="s">
        <v>98</v>
      </c>
      <c r="S72" s="35"/>
      <c r="T72" s="35" t="s">
        <v>307</v>
      </c>
      <c r="U72" t="s">
        <v>191</v>
      </c>
      <c r="AH72" s="18"/>
      <c r="AI72" s="18"/>
      <c r="AJ72" s="18"/>
      <c r="AK72" s="2"/>
      <c r="AL72" s="2">
        <f>11.98</f>
        <v>11.98</v>
      </c>
      <c r="AM72" s="2"/>
      <c r="AN72" s="18"/>
      <c r="AO72" s="18"/>
      <c r="AP72" s="18"/>
      <c r="BM72" s="47" t="s">
        <v>390</v>
      </c>
      <c r="BN72" s="18">
        <f t="shared" si="17"/>
        <v>11.98</v>
      </c>
      <c r="BO72">
        <f t="shared" ref="BO72:BO78" si="18">K72-BN72</f>
        <v>647.99</v>
      </c>
      <c r="BP72" s="48" t="str">
        <f t="shared" ref="BP72:BP78" si="19">IF(BN72&lt;&gt;0,"Complete - With Adjustment","Complete - No Adjustment")</f>
        <v>Complete - With Adjustment</v>
      </c>
    </row>
    <row r="73" spans="1:68" hidden="1" x14ac:dyDescent="0.2">
      <c r="A73" s="34">
        <v>343</v>
      </c>
      <c r="B73" s="27" t="s">
        <v>94</v>
      </c>
      <c r="C73" s="27" t="s">
        <v>303</v>
      </c>
      <c r="D73" s="27" t="s">
        <v>304</v>
      </c>
      <c r="E73" s="27" t="s">
        <v>305</v>
      </c>
      <c r="F73" s="27" t="s">
        <v>142</v>
      </c>
      <c r="G73" s="35" t="s">
        <v>96</v>
      </c>
      <c r="H73" s="37">
        <v>42761</v>
      </c>
      <c r="I73" s="37">
        <v>42765</v>
      </c>
      <c r="J73" s="52">
        <v>929.79</v>
      </c>
      <c r="K73" s="52">
        <v>11.23</v>
      </c>
      <c r="L73" s="35" t="s">
        <v>265</v>
      </c>
      <c r="M73" s="52" t="s">
        <v>306</v>
      </c>
      <c r="N73" s="35" t="s">
        <v>97</v>
      </c>
      <c r="O73" s="35" t="s">
        <v>145</v>
      </c>
      <c r="P73" s="35" t="s">
        <v>146</v>
      </c>
      <c r="Q73" s="35" t="s">
        <v>103</v>
      </c>
      <c r="R73" s="35" t="s">
        <v>98</v>
      </c>
      <c r="S73" s="35"/>
      <c r="T73" s="35" t="s">
        <v>308</v>
      </c>
      <c r="U73" t="s">
        <v>255</v>
      </c>
      <c r="AH73" s="18"/>
      <c r="AI73" s="18"/>
      <c r="AJ73" s="18"/>
      <c r="AK73" s="2"/>
      <c r="AL73" s="2"/>
      <c r="AM73" s="2"/>
      <c r="AN73" s="18"/>
      <c r="AO73" s="18"/>
      <c r="AP73" s="18"/>
      <c r="BK73">
        <v>11.23</v>
      </c>
      <c r="BM73" s="47" t="s">
        <v>379</v>
      </c>
      <c r="BN73" s="18">
        <f t="shared" si="17"/>
        <v>11.23</v>
      </c>
      <c r="BO73">
        <f t="shared" si="18"/>
        <v>0</v>
      </c>
      <c r="BP73" s="48" t="str">
        <f t="shared" si="19"/>
        <v>Complete - With Adjustment</v>
      </c>
    </row>
    <row r="74" spans="1:68" hidden="1" x14ac:dyDescent="0.2">
      <c r="A74" s="34">
        <v>344</v>
      </c>
      <c r="B74" s="27" t="s">
        <v>94</v>
      </c>
      <c r="C74" s="27" t="s">
        <v>303</v>
      </c>
      <c r="D74" s="27" t="s">
        <v>304</v>
      </c>
      <c r="E74" s="27" t="s">
        <v>305</v>
      </c>
      <c r="F74" s="27" t="s">
        <v>142</v>
      </c>
      <c r="G74" s="35" t="s">
        <v>96</v>
      </c>
      <c r="H74" s="37">
        <v>42761</v>
      </c>
      <c r="I74" s="37">
        <v>42765</v>
      </c>
      <c r="J74" s="52">
        <v>929.79</v>
      </c>
      <c r="K74" s="52">
        <v>7.47</v>
      </c>
      <c r="L74" s="35" t="s">
        <v>265</v>
      </c>
      <c r="M74" s="52" t="s">
        <v>306</v>
      </c>
      <c r="N74" s="35" t="s">
        <v>97</v>
      </c>
      <c r="O74" s="35" t="s">
        <v>145</v>
      </c>
      <c r="P74" s="35" t="s">
        <v>146</v>
      </c>
      <c r="Q74" s="35" t="s">
        <v>103</v>
      </c>
      <c r="R74" s="35" t="s">
        <v>98</v>
      </c>
      <c r="S74" s="35"/>
      <c r="T74" s="35" t="s">
        <v>308</v>
      </c>
      <c r="U74" t="s">
        <v>255</v>
      </c>
      <c r="AH74" s="18"/>
      <c r="AI74" s="18"/>
      <c r="AJ74" s="18"/>
      <c r="AK74" s="2"/>
      <c r="AL74" s="2"/>
      <c r="AM74" s="2"/>
      <c r="AN74" s="18"/>
      <c r="AO74" s="18"/>
      <c r="AP74" s="18"/>
      <c r="BK74">
        <v>7.47</v>
      </c>
      <c r="BM74" s="47" t="s">
        <v>379</v>
      </c>
      <c r="BN74" s="18">
        <f t="shared" si="17"/>
        <v>7.47</v>
      </c>
      <c r="BO74">
        <f t="shared" si="18"/>
        <v>0</v>
      </c>
      <c r="BP74" s="48" t="str">
        <f t="shared" si="19"/>
        <v>Complete - With Adjustment</v>
      </c>
    </row>
    <row r="75" spans="1:68" hidden="1" x14ac:dyDescent="0.2">
      <c r="A75" s="34">
        <v>345</v>
      </c>
      <c r="B75" s="27" t="s">
        <v>94</v>
      </c>
      <c r="C75" s="27" t="s">
        <v>303</v>
      </c>
      <c r="D75" s="27" t="s">
        <v>304</v>
      </c>
      <c r="E75" s="27" t="s">
        <v>305</v>
      </c>
      <c r="F75" s="27" t="s">
        <v>142</v>
      </c>
      <c r="G75" s="35" t="s">
        <v>96</v>
      </c>
      <c r="H75" s="37">
        <v>42761</v>
      </c>
      <c r="I75" s="37">
        <v>42765</v>
      </c>
      <c r="J75" s="52">
        <v>929.79</v>
      </c>
      <c r="K75" s="52">
        <v>16</v>
      </c>
      <c r="L75" s="35" t="s">
        <v>265</v>
      </c>
      <c r="M75" s="52" t="s">
        <v>306</v>
      </c>
      <c r="N75" s="35" t="s">
        <v>97</v>
      </c>
      <c r="O75" s="35" t="s">
        <v>145</v>
      </c>
      <c r="P75" s="35" t="s">
        <v>146</v>
      </c>
      <c r="Q75" s="35" t="s">
        <v>147</v>
      </c>
      <c r="R75" s="35" t="s">
        <v>98</v>
      </c>
      <c r="S75" s="35"/>
      <c r="T75" s="35" t="s">
        <v>309</v>
      </c>
      <c r="U75" t="s">
        <v>149</v>
      </c>
      <c r="AH75" s="18"/>
      <c r="AI75" s="18"/>
      <c r="AJ75" s="18"/>
      <c r="AK75" s="2"/>
      <c r="AL75" s="2"/>
      <c r="AM75" s="2"/>
      <c r="AN75" s="18"/>
      <c r="AO75" s="18"/>
      <c r="AP75" s="18"/>
      <c r="BM75" s="47" t="s">
        <v>392</v>
      </c>
      <c r="BN75" s="18">
        <f t="shared" si="17"/>
        <v>0</v>
      </c>
      <c r="BO75">
        <f t="shared" si="18"/>
        <v>16</v>
      </c>
      <c r="BP75" s="48" t="str">
        <f t="shared" si="19"/>
        <v>Complete - No Adjustment</v>
      </c>
    </row>
    <row r="76" spans="1:68" hidden="1" x14ac:dyDescent="0.2">
      <c r="A76" s="34">
        <v>346</v>
      </c>
      <c r="B76" s="27" t="s">
        <v>94</v>
      </c>
      <c r="C76" s="27" t="s">
        <v>303</v>
      </c>
      <c r="D76" s="27" t="s">
        <v>304</v>
      </c>
      <c r="E76" s="27" t="s">
        <v>305</v>
      </c>
      <c r="F76" s="27" t="s">
        <v>142</v>
      </c>
      <c r="G76" s="35" t="s">
        <v>96</v>
      </c>
      <c r="H76" s="37">
        <v>42761</v>
      </c>
      <c r="I76" s="37">
        <v>42765</v>
      </c>
      <c r="J76" s="52">
        <v>929.79</v>
      </c>
      <c r="K76" s="52">
        <v>187.15</v>
      </c>
      <c r="L76" s="35" t="s">
        <v>265</v>
      </c>
      <c r="M76" s="52" t="s">
        <v>306</v>
      </c>
      <c r="N76" s="35" t="s">
        <v>97</v>
      </c>
      <c r="O76" s="35" t="s">
        <v>145</v>
      </c>
      <c r="P76" s="35" t="s">
        <v>146</v>
      </c>
      <c r="Q76" s="35" t="s">
        <v>108</v>
      </c>
      <c r="R76" s="35" t="s">
        <v>98</v>
      </c>
      <c r="S76" s="35"/>
      <c r="T76" s="35" t="s">
        <v>310</v>
      </c>
      <c r="U76" t="s">
        <v>253</v>
      </c>
      <c r="AH76" s="18"/>
      <c r="AI76" s="18"/>
      <c r="AJ76" s="18"/>
      <c r="AK76" s="2"/>
      <c r="AL76" s="2"/>
      <c r="AM76" s="2"/>
      <c r="AN76" s="18">
        <f>165.62-150</f>
        <v>15.620000000000005</v>
      </c>
      <c r="AO76" s="18"/>
      <c r="AP76" s="18"/>
      <c r="BM76" s="47" t="s">
        <v>376</v>
      </c>
      <c r="BN76" s="18">
        <f t="shared" si="17"/>
        <v>15.620000000000005</v>
      </c>
      <c r="BO76">
        <f t="shared" si="18"/>
        <v>171.53</v>
      </c>
      <c r="BP76" s="48" t="str">
        <f t="shared" si="19"/>
        <v>Complete - With Adjustment</v>
      </c>
    </row>
    <row r="77" spans="1:68" hidden="1" x14ac:dyDescent="0.2">
      <c r="A77" s="34">
        <v>347</v>
      </c>
      <c r="B77" s="27" t="s">
        <v>94</v>
      </c>
      <c r="C77" s="27" t="s">
        <v>303</v>
      </c>
      <c r="D77" s="27" t="s">
        <v>304</v>
      </c>
      <c r="E77" s="27" t="s">
        <v>305</v>
      </c>
      <c r="F77" s="27" t="s">
        <v>142</v>
      </c>
      <c r="G77" s="35" t="s">
        <v>96</v>
      </c>
      <c r="H77" s="37">
        <v>42761</v>
      </c>
      <c r="I77" s="37">
        <v>42765</v>
      </c>
      <c r="J77" s="52">
        <v>929.79</v>
      </c>
      <c r="K77" s="52">
        <v>32.97</v>
      </c>
      <c r="L77" s="35" t="s">
        <v>265</v>
      </c>
      <c r="M77" s="52" t="s">
        <v>306</v>
      </c>
      <c r="N77" s="35" t="s">
        <v>97</v>
      </c>
      <c r="O77" s="35" t="s">
        <v>145</v>
      </c>
      <c r="P77" s="35" t="s">
        <v>146</v>
      </c>
      <c r="Q77" s="35" t="s">
        <v>103</v>
      </c>
      <c r="R77" s="35" t="s">
        <v>98</v>
      </c>
      <c r="S77" s="35"/>
      <c r="T77" s="35" t="s">
        <v>308</v>
      </c>
      <c r="U77" t="s">
        <v>255</v>
      </c>
      <c r="AH77" s="18"/>
      <c r="AI77" s="18"/>
      <c r="AJ77" s="18"/>
      <c r="AK77" s="2"/>
      <c r="AL77" s="2"/>
      <c r="AM77" s="2"/>
      <c r="AN77" s="18"/>
      <c r="AO77" s="18"/>
      <c r="AP77" s="18"/>
      <c r="BK77">
        <v>32.97</v>
      </c>
      <c r="BM77" s="47" t="s">
        <v>379</v>
      </c>
      <c r="BN77" s="18">
        <f t="shared" si="17"/>
        <v>32.97</v>
      </c>
      <c r="BO77">
        <f t="shared" si="18"/>
        <v>0</v>
      </c>
      <c r="BP77" s="48" t="str">
        <f t="shared" si="19"/>
        <v>Complete - With Adjustment</v>
      </c>
    </row>
    <row r="78" spans="1:68" hidden="1" x14ac:dyDescent="0.2">
      <c r="A78" s="34">
        <v>348</v>
      </c>
      <c r="B78" s="27" t="s">
        <v>94</v>
      </c>
      <c r="C78" s="27" t="s">
        <v>303</v>
      </c>
      <c r="D78" s="27" t="s">
        <v>304</v>
      </c>
      <c r="E78" s="27" t="s">
        <v>305</v>
      </c>
      <c r="F78" s="27" t="s">
        <v>142</v>
      </c>
      <c r="G78" s="35" t="s">
        <v>96</v>
      </c>
      <c r="H78" s="37">
        <v>42761</v>
      </c>
      <c r="I78" s="37">
        <v>42765</v>
      </c>
      <c r="J78" s="52">
        <v>929.79</v>
      </c>
      <c r="K78" s="52">
        <v>15</v>
      </c>
      <c r="L78" s="35" t="s">
        <v>265</v>
      </c>
      <c r="M78" s="52" t="s">
        <v>306</v>
      </c>
      <c r="N78" s="35" t="s">
        <v>97</v>
      </c>
      <c r="O78" s="35" t="s">
        <v>145</v>
      </c>
      <c r="P78" s="35" t="s">
        <v>146</v>
      </c>
      <c r="Q78" s="35" t="s">
        <v>101</v>
      </c>
      <c r="R78" s="35" t="s">
        <v>98</v>
      </c>
      <c r="S78" s="35"/>
      <c r="T78" s="35" t="s">
        <v>307</v>
      </c>
      <c r="U78" t="s">
        <v>191</v>
      </c>
      <c r="AH78" s="18"/>
      <c r="AI78" s="18"/>
      <c r="AJ78" s="18"/>
      <c r="AK78" s="2"/>
      <c r="AL78" s="2"/>
      <c r="AM78" s="2"/>
      <c r="AN78" s="18"/>
      <c r="AO78" s="18"/>
      <c r="AP78" s="18"/>
      <c r="BK78">
        <v>15</v>
      </c>
      <c r="BM78" s="47" t="s">
        <v>391</v>
      </c>
      <c r="BN78" s="18">
        <f t="shared" si="17"/>
        <v>15</v>
      </c>
      <c r="BO78">
        <f t="shared" si="18"/>
        <v>0</v>
      </c>
      <c r="BP78" s="48" t="str">
        <f t="shared" si="19"/>
        <v>Complete - With Adjustment</v>
      </c>
    </row>
    <row r="79" spans="1:68" hidden="1" x14ac:dyDescent="0.2">
      <c r="A79" s="34">
        <v>385</v>
      </c>
      <c r="B79" s="27" t="s">
        <v>94</v>
      </c>
      <c r="C79" s="27" t="s">
        <v>317</v>
      </c>
      <c r="D79" s="27" t="s">
        <v>318</v>
      </c>
      <c r="E79" s="27" t="s">
        <v>319</v>
      </c>
      <c r="F79" s="27" t="s">
        <v>150</v>
      </c>
      <c r="G79" s="35" t="s">
        <v>96</v>
      </c>
      <c r="H79" s="37">
        <v>42758</v>
      </c>
      <c r="I79" s="37">
        <v>42760</v>
      </c>
      <c r="J79" s="52">
        <v>2370.08</v>
      </c>
      <c r="K79" s="52">
        <v>7.74</v>
      </c>
      <c r="L79" s="35"/>
      <c r="M79" s="52" t="s">
        <v>320</v>
      </c>
      <c r="N79" s="35" t="s">
        <v>97</v>
      </c>
      <c r="O79" s="35" t="s">
        <v>242</v>
      </c>
      <c r="P79" s="35" t="s">
        <v>120</v>
      </c>
      <c r="Q79" s="35" t="s">
        <v>103</v>
      </c>
      <c r="R79" s="35" t="s">
        <v>98</v>
      </c>
      <c r="S79" s="35"/>
      <c r="T79" s="35" t="s">
        <v>321</v>
      </c>
      <c r="W79">
        <v>7.74</v>
      </c>
      <c r="AH79" s="18"/>
      <c r="AI79" s="18"/>
      <c r="AJ79" s="18"/>
      <c r="AK79" s="2"/>
      <c r="AL79" s="2"/>
      <c r="AM79" s="2"/>
      <c r="AN79" s="18"/>
      <c r="AO79" s="18"/>
      <c r="AP79" s="18"/>
      <c r="BM79" s="47" t="s">
        <v>1</v>
      </c>
      <c r="BN79" s="18">
        <f t="shared" ref="BN79:BN80" si="20">SUM(W79:AH79)+SUM(AK79:AN79)+SUM(AQ79:BK79)</f>
        <v>7.74</v>
      </c>
      <c r="BO79">
        <f t="shared" ref="BO79:BO99" si="21">K79-BN79</f>
        <v>0</v>
      </c>
      <c r="BP79" s="48" t="str">
        <f t="shared" ref="BP79:BP99" si="22">IF(BN79&lt;&gt;0,"Complete - With Adjustment","Complete - No Adjustment")</f>
        <v>Complete - With Adjustment</v>
      </c>
    </row>
    <row r="80" spans="1:68" hidden="1" x14ac:dyDescent="0.2">
      <c r="A80" s="34">
        <v>386</v>
      </c>
      <c r="B80" s="27" t="s">
        <v>94</v>
      </c>
      <c r="C80" s="27" t="s">
        <v>317</v>
      </c>
      <c r="D80" s="27" t="s">
        <v>318</v>
      </c>
      <c r="E80" s="27" t="s">
        <v>319</v>
      </c>
      <c r="F80" s="27" t="s">
        <v>150</v>
      </c>
      <c r="G80" s="35" t="s">
        <v>96</v>
      </c>
      <c r="H80" s="37">
        <v>42758</v>
      </c>
      <c r="I80" s="37">
        <v>42760</v>
      </c>
      <c r="J80" s="52">
        <v>2370.08</v>
      </c>
      <c r="K80" s="52">
        <v>6</v>
      </c>
      <c r="L80" s="35"/>
      <c r="M80" s="52" t="s">
        <v>320</v>
      </c>
      <c r="N80" s="35" t="s">
        <v>97</v>
      </c>
      <c r="O80" s="35" t="s">
        <v>242</v>
      </c>
      <c r="P80" s="35" t="s">
        <v>120</v>
      </c>
      <c r="Q80" s="35" t="s">
        <v>103</v>
      </c>
      <c r="R80" s="35" t="s">
        <v>98</v>
      </c>
      <c r="S80" s="35"/>
      <c r="T80" s="35" t="s">
        <v>321</v>
      </c>
      <c r="W80">
        <v>6</v>
      </c>
      <c r="AH80" s="18"/>
      <c r="AI80" s="18"/>
      <c r="AJ80" s="18"/>
      <c r="AK80" s="2"/>
      <c r="AL80" s="2"/>
      <c r="AM80" s="2"/>
      <c r="AN80" s="18"/>
      <c r="AO80" s="18"/>
      <c r="AP80" s="18"/>
      <c r="BM80" s="47" t="s">
        <v>1</v>
      </c>
      <c r="BN80" s="18">
        <f t="shared" si="20"/>
        <v>6</v>
      </c>
      <c r="BO80">
        <f t="shared" si="21"/>
        <v>0</v>
      </c>
      <c r="BP80" s="48" t="str">
        <f t="shared" si="22"/>
        <v>Complete - With Adjustment</v>
      </c>
    </row>
    <row r="81" spans="1:68" hidden="1" x14ac:dyDescent="0.2">
      <c r="A81" s="34">
        <v>420</v>
      </c>
      <c r="B81" s="27" t="s">
        <v>94</v>
      </c>
      <c r="C81" s="27" t="s">
        <v>324</v>
      </c>
      <c r="D81" s="27" t="s">
        <v>325</v>
      </c>
      <c r="E81" s="27" t="s">
        <v>326</v>
      </c>
      <c r="F81" s="27" t="s">
        <v>142</v>
      </c>
      <c r="G81" s="35" t="s">
        <v>96</v>
      </c>
      <c r="H81" s="37">
        <v>42761</v>
      </c>
      <c r="I81" s="37">
        <v>42765</v>
      </c>
      <c r="J81" s="52">
        <v>485.93</v>
      </c>
      <c r="K81" s="52">
        <v>41.13</v>
      </c>
      <c r="L81" s="35" t="s">
        <v>265</v>
      </c>
      <c r="M81" s="52" t="s">
        <v>327</v>
      </c>
      <c r="N81" s="35" t="s">
        <v>97</v>
      </c>
      <c r="O81" s="35" t="s">
        <v>145</v>
      </c>
      <c r="P81" s="35" t="s">
        <v>146</v>
      </c>
      <c r="Q81" s="35" t="s">
        <v>101</v>
      </c>
      <c r="R81" s="35" t="s">
        <v>98</v>
      </c>
      <c r="S81" s="35"/>
      <c r="T81" s="35" t="s">
        <v>328</v>
      </c>
      <c r="U81" t="s">
        <v>191</v>
      </c>
      <c r="AH81" s="18"/>
      <c r="AI81" s="18"/>
      <c r="AJ81" s="18"/>
      <c r="AK81" s="2"/>
      <c r="AL81" s="2"/>
      <c r="AM81" s="2"/>
      <c r="AN81" s="18"/>
      <c r="AO81" s="18"/>
      <c r="AP81" s="18"/>
      <c r="BM81" s="47" t="s">
        <v>392</v>
      </c>
      <c r="BN81" s="18">
        <f t="shared" ref="BN81:BN103" si="23">SUM(W81:AH81)+SUM(AK81:AN81)+SUM(AQ81:BK81)</f>
        <v>0</v>
      </c>
      <c r="BO81">
        <f t="shared" si="21"/>
        <v>41.13</v>
      </c>
      <c r="BP81" s="48" t="str">
        <f t="shared" si="22"/>
        <v>Complete - No Adjustment</v>
      </c>
    </row>
    <row r="82" spans="1:68" hidden="1" x14ac:dyDescent="0.2">
      <c r="A82" s="34">
        <v>421</v>
      </c>
      <c r="B82" s="27" t="s">
        <v>94</v>
      </c>
      <c r="C82" s="27" t="s">
        <v>324</v>
      </c>
      <c r="D82" s="27" t="s">
        <v>325</v>
      </c>
      <c r="E82" s="27" t="s">
        <v>326</v>
      </c>
      <c r="F82" s="27" t="s">
        <v>142</v>
      </c>
      <c r="G82" s="35" t="s">
        <v>96</v>
      </c>
      <c r="H82" s="37">
        <v>42761</v>
      </c>
      <c r="I82" s="37">
        <v>42765</v>
      </c>
      <c r="J82" s="52">
        <v>485.93</v>
      </c>
      <c r="K82" s="52">
        <v>226.71</v>
      </c>
      <c r="L82" s="35" t="s">
        <v>265</v>
      </c>
      <c r="M82" s="52" t="s">
        <v>327</v>
      </c>
      <c r="N82" s="35" t="s">
        <v>97</v>
      </c>
      <c r="O82" s="35" t="s">
        <v>145</v>
      </c>
      <c r="P82" s="35" t="s">
        <v>146</v>
      </c>
      <c r="Q82" s="35" t="s">
        <v>108</v>
      </c>
      <c r="R82" s="35" t="s">
        <v>98</v>
      </c>
      <c r="S82" s="35"/>
      <c r="T82" s="35" t="s">
        <v>329</v>
      </c>
      <c r="U82" t="s">
        <v>253</v>
      </c>
      <c r="AH82" s="18"/>
      <c r="AI82" s="18"/>
      <c r="AJ82" s="18"/>
      <c r="AK82" s="2"/>
      <c r="AL82" s="2"/>
      <c r="AM82" s="2"/>
      <c r="AN82" s="18"/>
      <c r="AO82" s="18"/>
      <c r="AP82" s="18"/>
      <c r="BM82" s="47" t="s">
        <v>392</v>
      </c>
      <c r="BN82" s="18">
        <f t="shared" si="23"/>
        <v>0</v>
      </c>
      <c r="BO82">
        <f t="shared" si="21"/>
        <v>226.71</v>
      </c>
      <c r="BP82" s="48" t="str">
        <f t="shared" si="22"/>
        <v>Complete - No Adjustment</v>
      </c>
    </row>
    <row r="83" spans="1:68" hidden="1" x14ac:dyDescent="0.2">
      <c r="A83" s="34">
        <v>422</v>
      </c>
      <c r="B83" s="27" t="s">
        <v>94</v>
      </c>
      <c r="C83" s="27" t="s">
        <v>324</v>
      </c>
      <c r="D83" s="27" t="s">
        <v>325</v>
      </c>
      <c r="E83" s="27" t="s">
        <v>326</v>
      </c>
      <c r="F83" s="27" t="s">
        <v>142</v>
      </c>
      <c r="G83" s="35" t="s">
        <v>96</v>
      </c>
      <c r="H83" s="37">
        <v>42761</v>
      </c>
      <c r="I83" s="37">
        <v>42765</v>
      </c>
      <c r="J83" s="52">
        <v>485.93</v>
      </c>
      <c r="K83" s="52">
        <v>14</v>
      </c>
      <c r="L83" s="35" t="s">
        <v>265</v>
      </c>
      <c r="M83" s="52" t="s">
        <v>327</v>
      </c>
      <c r="N83" s="35" t="s">
        <v>97</v>
      </c>
      <c r="O83" s="35" t="s">
        <v>145</v>
      </c>
      <c r="P83" s="35" t="s">
        <v>146</v>
      </c>
      <c r="Q83" s="35" t="s">
        <v>101</v>
      </c>
      <c r="R83" s="35" t="s">
        <v>98</v>
      </c>
      <c r="S83" s="35"/>
      <c r="T83" s="35" t="s">
        <v>328</v>
      </c>
      <c r="U83" t="s">
        <v>191</v>
      </c>
      <c r="AH83" s="18"/>
      <c r="AI83" s="18"/>
      <c r="AJ83" s="18"/>
      <c r="AK83" s="2"/>
      <c r="AL83" s="2"/>
      <c r="AM83" s="2"/>
      <c r="AN83" s="18"/>
      <c r="AO83" s="18"/>
      <c r="AP83" s="18"/>
      <c r="BM83" s="47" t="s">
        <v>392</v>
      </c>
      <c r="BN83" s="18">
        <f t="shared" si="23"/>
        <v>0</v>
      </c>
      <c r="BO83">
        <f t="shared" si="21"/>
        <v>14</v>
      </c>
      <c r="BP83" s="48" t="str">
        <f t="shared" si="22"/>
        <v>Complete - No Adjustment</v>
      </c>
    </row>
    <row r="84" spans="1:68" hidden="1" x14ac:dyDescent="0.2">
      <c r="A84" s="34">
        <v>423</v>
      </c>
      <c r="B84" s="27" t="s">
        <v>94</v>
      </c>
      <c r="C84" s="27" t="s">
        <v>324</v>
      </c>
      <c r="D84" s="27" t="s">
        <v>325</v>
      </c>
      <c r="E84" s="27" t="s">
        <v>326</v>
      </c>
      <c r="F84" s="27" t="s">
        <v>142</v>
      </c>
      <c r="G84" s="35" t="s">
        <v>96</v>
      </c>
      <c r="H84" s="37">
        <v>42761</v>
      </c>
      <c r="I84" s="37">
        <v>42765</v>
      </c>
      <c r="J84" s="52">
        <v>485.93</v>
      </c>
      <c r="K84" s="52">
        <v>7.96</v>
      </c>
      <c r="L84" s="35" t="s">
        <v>265</v>
      </c>
      <c r="M84" s="52" t="s">
        <v>327</v>
      </c>
      <c r="N84" s="35" t="s">
        <v>97</v>
      </c>
      <c r="O84" s="35" t="s">
        <v>145</v>
      </c>
      <c r="P84" s="35" t="s">
        <v>146</v>
      </c>
      <c r="Q84" s="35" t="s">
        <v>103</v>
      </c>
      <c r="R84" s="35" t="s">
        <v>98</v>
      </c>
      <c r="S84" s="35"/>
      <c r="T84" s="35" t="s">
        <v>330</v>
      </c>
      <c r="U84" t="s">
        <v>255</v>
      </c>
      <c r="AH84" s="18"/>
      <c r="AI84" s="18"/>
      <c r="AJ84" s="18"/>
      <c r="AK84" s="2"/>
      <c r="AL84" s="2"/>
      <c r="AM84" s="2"/>
      <c r="AN84" s="18"/>
      <c r="AO84" s="18"/>
      <c r="AP84" s="18"/>
      <c r="BM84" s="47" t="s">
        <v>392</v>
      </c>
      <c r="BN84" s="18">
        <f t="shared" si="23"/>
        <v>0</v>
      </c>
      <c r="BO84">
        <f t="shared" si="21"/>
        <v>7.96</v>
      </c>
      <c r="BP84" s="48" t="str">
        <f t="shared" si="22"/>
        <v>Complete - No Adjustment</v>
      </c>
    </row>
    <row r="85" spans="1:68" hidden="1" x14ac:dyDescent="0.2">
      <c r="A85" s="34">
        <v>424</v>
      </c>
      <c r="B85" s="27" t="s">
        <v>94</v>
      </c>
      <c r="C85" s="27" t="s">
        <v>324</v>
      </c>
      <c r="D85" s="27" t="s">
        <v>325</v>
      </c>
      <c r="E85" s="27" t="s">
        <v>326</v>
      </c>
      <c r="F85" s="27" t="s">
        <v>142</v>
      </c>
      <c r="G85" s="35" t="s">
        <v>96</v>
      </c>
      <c r="H85" s="37">
        <v>42761</v>
      </c>
      <c r="I85" s="37">
        <v>42765</v>
      </c>
      <c r="J85" s="52">
        <v>485.93</v>
      </c>
      <c r="K85" s="52">
        <v>166.31</v>
      </c>
      <c r="L85" s="35" t="s">
        <v>265</v>
      </c>
      <c r="M85" s="52" t="s">
        <v>327</v>
      </c>
      <c r="N85" s="35" t="s">
        <v>97</v>
      </c>
      <c r="O85" s="35" t="s">
        <v>145</v>
      </c>
      <c r="P85" s="35" t="s">
        <v>146</v>
      </c>
      <c r="Q85" s="35" t="s">
        <v>101</v>
      </c>
      <c r="R85" s="35" t="s">
        <v>98</v>
      </c>
      <c r="S85" s="35"/>
      <c r="T85" s="35" t="s">
        <v>328</v>
      </c>
      <c r="U85" t="s">
        <v>191</v>
      </c>
      <c r="AH85" s="18"/>
      <c r="AI85" s="18"/>
      <c r="AJ85" s="18"/>
      <c r="AK85" s="2"/>
      <c r="AL85" s="2"/>
      <c r="AM85" s="2"/>
      <c r="AN85" s="18"/>
      <c r="AO85" s="18"/>
      <c r="AP85" s="18"/>
      <c r="BM85" s="47" t="s">
        <v>392</v>
      </c>
      <c r="BN85" s="18">
        <f t="shared" si="23"/>
        <v>0</v>
      </c>
      <c r="BO85">
        <f t="shared" si="21"/>
        <v>166.31</v>
      </c>
      <c r="BP85" s="48" t="str">
        <f t="shared" si="22"/>
        <v>Complete - No Adjustment</v>
      </c>
    </row>
    <row r="86" spans="1:68" hidden="1" x14ac:dyDescent="0.2">
      <c r="A86" s="34">
        <v>425</v>
      </c>
      <c r="B86" s="27" t="s">
        <v>94</v>
      </c>
      <c r="C86" s="27" t="s">
        <v>324</v>
      </c>
      <c r="D86" s="27" t="s">
        <v>325</v>
      </c>
      <c r="E86" s="27" t="s">
        <v>326</v>
      </c>
      <c r="F86" s="27" t="s">
        <v>142</v>
      </c>
      <c r="G86" s="35" t="s">
        <v>96</v>
      </c>
      <c r="H86" s="37">
        <v>42761</v>
      </c>
      <c r="I86" s="37">
        <v>42765</v>
      </c>
      <c r="J86" s="52">
        <v>485.93</v>
      </c>
      <c r="K86" s="52">
        <v>4.5</v>
      </c>
      <c r="L86" s="35" t="s">
        <v>265</v>
      </c>
      <c r="M86" s="52" t="s">
        <v>327</v>
      </c>
      <c r="N86" s="35" t="s">
        <v>97</v>
      </c>
      <c r="O86" s="35" t="s">
        <v>145</v>
      </c>
      <c r="P86" s="35" t="s">
        <v>146</v>
      </c>
      <c r="Q86" s="35" t="s">
        <v>101</v>
      </c>
      <c r="R86" s="35" t="s">
        <v>98</v>
      </c>
      <c r="S86" s="35"/>
      <c r="T86" s="35" t="s">
        <v>328</v>
      </c>
      <c r="U86" t="s">
        <v>191</v>
      </c>
      <c r="AH86" s="18"/>
      <c r="AI86" s="18"/>
      <c r="AJ86" s="18"/>
      <c r="AK86" s="2"/>
      <c r="AL86" s="2"/>
      <c r="AM86" s="2"/>
      <c r="AN86" s="18"/>
      <c r="AO86" s="18"/>
      <c r="AP86" s="18"/>
      <c r="BM86" s="47" t="s">
        <v>392</v>
      </c>
      <c r="BN86" s="18">
        <f t="shared" si="23"/>
        <v>0</v>
      </c>
      <c r="BO86">
        <f t="shared" si="21"/>
        <v>4.5</v>
      </c>
      <c r="BP86" s="48" t="str">
        <f t="shared" si="22"/>
        <v>Complete - No Adjustment</v>
      </c>
    </row>
    <row r="87" spans="1:68" hidden="1" x14ac:dyDescent="0.2">
      <c r="A87" s="34">
        <v>426</v>
      </c>
      <c r="B87" s="27" t="s">
        <v>94</v>
      </c>
      <c r="C87" s="27" t="s">
        <v>324</v>
      </c>
      <c r="D87" s="27" t="s">
        <v>325</v>
      </c>
      <c r="E87" s="27" t="s">
        <v>326</v>
      </c>
      <c r="F87" s="27" t="s">
        <v>142</v>
      </c>
      <c r="G87" s="35" t="s">
        <v>96</v>
      </c>
      <c r="H87" s="37">
        <v>42761</v>
      </c>
      <c r="I87" s="37">
        <v>42765</v>
      </c>
      <c r="J87" s="52">
        <v>485.93</v>
      </c>
      <c r="K87" s="52">
        <v>16.45</v>
      </c>
      <c r="L87" s="35" t="s">
        <v>265</v>
      </c>
      <c r="M87" s="52" t="s">
        <v>327</v>
      </c>
      <c r="N87" s="35" t="s">
        <v>97</v>
      </c>
      <c r="O87" s="35" t="s">
        <v>145</v>
      </c>
      <c r="P87" s="35" t="s">
        <v>146</v>
      </c>
      <c r="Q87" s="35" t="s">
        <v>103</v>
      </c>
      <c r="R87" s="35" t="s">
        <v>98</v>
      </c>
      <c r="S87" s="35"/>
      <c r="T87" s="35" t="s">
        <v>330</v>
      </c>
      <c r="U87" t="s">
        <v>255</v>
      </c>
      <c r="AH87" s="18"/>
      <c r="AI87" s="18"/>
      <c r="AJ87" s="18"/>
      <c r="AK87" s="2"/>
      <c r="AL87" s="2"/>
      <c r="AM87" s="2"/>
      <c r="AN87" s="18"/>
      <c r="AO87" s="18"/>
      <c r="AP87" s="18"/>
      <c r="BM87" s="47" t="s">
        <v>392</v>
      </c>
      <c r="BN87" s="18">
        <f t="shared" si="23"/>
        <v>0</v>
      </c>
      <c r="BO87">
        <f t="shared" si="21"/>
        <v>16.45</v>
      </c>
      <c r="BP87" s="48" t="str">
        <f t="shared" si="22"/>
        <v>Complete - No Adjustment</v>
      </c>
    </row>
    <row r="88" spans="1:68" hidden="1" x14ac:dyDescent="0.2">
      <c r="A88" s="34">
        <v>427</v>
      </c>
      <c r="B88" s="27" t="s">
        <v>94</v>
      </c>
      <c r="C88" s="27" t="s">
        <v>324</v>
      </c>
      <c r="D88" s="27" t="s">
        <v>325</v>
      </c>
      <c r="E88" s="27" t="s">
        <v>326</v>
      </c>
      <c r="F88" s="27" t="s">
        <v>142</v>
      </c>
      <c r="G88" s="35" t="s">
        <v>96</v>
      </c>
      <c r="H88" s="37">
        <v>42761</v>
      </c>
      <c r="I88" s="37">
        <v>42765</v>
      </c>
      <c r="J88" s="52">
        <v>485.93</v>
      </c>
      <c r="K88" s="52">
        <v>8.8699999999999992</v>
      </c>
      <c r="L88" s="35" t="s">
        <v>265</v>
      </c>
      <c r="M88" s="52" t="s">
        <v>327</v>
      </c>
      <c r="N88" s="35" t="s">
        <v>97</v>
      </c>
      <c r="O88" s="35" t="s">
        <v>145</v>
      </c>
      <c r="P88" s="35" t="s">
        <v>146</v>
      </c>
      <c r="Q88" s="35" t="s">
        <v>103</v>
      </c>
      <c r="R88" s="35" t="s">
        <v>98</v>
      </c>
      <c r="S88" s="35"/>
      <c r="T88" s="35" t="s">
        <v>330</v>
      </c>
      <c r="U88" t="s">
        <v>255</v>
      </c>
      <c r="AH88" s="18"/>
      <c r="AI88" s="18"/>
      <c r="AJ88" s="18"/>
      <c r="AK88" s="2"/>
      <c r="AL88" s="2"/>
      <c r="AM88" s="2"/>
      <c r="AN88" s="18"/>
      <c r="AO88" s="18"/>
      <c r="AP88" s="18"/>
      <c r="BM88" s="47" t="s">
        <v>392</v>
      </c>
      <c r="BN88" s="18">
        <f t="shared" si="23"/>
        <v>0</v>
      </c>
      <c r="BO88">
        <f t="shared" si="21"/>
        <v>8.8699999999999992</v>
      </c>
      <c r="BP88" s="48" t="str">
        <f t="shared" si="22"/>
        <v>Complete - No Adjustment</v>
      </c>
    </row>
    <row r="89" spans="1:68" hidden="1" x14ac:dyDescent="0.2">
      <c r="A89" s="34">
        <v>428</v>
      </c>
      <c r="B89" s="27" t="s">
        <v>94</v>
      </c>
      <c r="C89" s="27" t="s">
        <v>331</v>
      </c>
      <c r="D89" s="27" t="s">
        <v>332</v>
      </c>
      <c r="E89" s="27" t="s">
        <v>333</v>
      </c>
      <c r="F89" s="27" t="s">
        <v>95</v>
      </c>
      <c r="G89" s="35" t="s">
        <v>96</v>
      </c>
      <c r="H89" s="37">
        <v>42738</v>
      </c>
      <c r="I89" s="37">
        <v>42740</v>
      </c>
      <c r="J89" s="52">
        <v>138.9</v>
      </c>
      <c r="K89" s="52">
        <v>21</v>
      </c>
      <c r="L89" s="35"/>
      <c r="M89" s="52" t="s">
        <v>334</v>
      </c>
      <c r="N89" s="35" t="s">
        <v>97</v>
      </c>
      <c r="O89" s="35" t="s">
        <v>137</v>
      </c>
      <c r="P89" s="35" t="s">
        <v>120</v>
      </c>
      <c r="Q89" s="35" t="s">
        <v>103</v>
      </c>
      <c r="R89" s="35" t="s">
        <v>98</v>
      </c>
      <c r="S89" s="35"/>
      <c r="T89" s="35" t="s">
        <v>335</v>
      </c>
      <c r="W89">
        <v>21</v>
      </c>
      <c r="AH89" s="18"/>
      <c r="AI89" s="18"/>
      <c r="AJ89" s="18"/>
      <c r="AK89" s="2"/>
      <c r="AL89" s="2"/>
      <c r="AM89" s="2"/>
      <c r="AN89" s="18"/>
      <c r="AO89" s="18"/>
      <c r="AP89" s="18"/>
      <c r="BM89" s="47" t="s">
        <v>1</v>
      </c>
      <c r="BN89" s="18">
        <f t="shared" si="23"/>
        <v>21</v>
      </c>
      <c r="BO89">
        <f t="shared" si="21"/>
        <v>0</v>
      </c>
      <c r="BP89" s="48" t="str">
        <f t="shared" si="22"/>
        <v>Complete - With Adjustment</v>
      </c>
    </row>
    <row r="90" spans="1:68" hidden="1" x14ac:dyDescent="0.2">
      <c r="A90" s="34">
        <v>429</v>
      </c>
      <c r="B90" s="27" t="s">
        <v>94</v>
      </c>
      <c r="C90" s="27" t="s">
        <v>331</v>
      </c>
      <c r="D90" s="27" t="s">
        <v>332</v>
      </c>
      <c r="E90" s="27" t="s">
        <v>333</v>
      </c>
      <c r="F90" s="27" t="s">
        <v>95</v>
      </c>
      <c r="G90" s="35" t="s">
        <v>96</v>
      </c>
      <c r="H90" s="37">
        <v>42738</v>
      </c>
      <c r="I90" s="37">
        <v>42740</v>
      </c>
      <c r="J90" s="52">
        <v>138.9</v>
      </c>
      <c r="K90" s="52">
        <v>57.25</v>
      </c>
      <c r="L90" s="35" t="s">
        <v>247</v>
      </c>
      <c r="M90" s="52" t="s">
        <v>334</v>
      </c>
      <c r="N90" s="35" t="s">
        <v>97</v>
      </c>
      <c r="O90" s="35" t="s">
        <v>145</v>
      </c>
      <c r="P90" s="35" t="s">
        <v>146</v>
      </c>
      <c r="Q90" s="35" t="s">
        <v>103</v>
      </c>
      <c r="R90" s="35" t="s">
        <v>98</v>
      </c>
      <c r="S90" s="35"/>
      <c r="T90" s="35" t="s">
        <v>336</v>
      </c>
      <c r="U90" t="s">
        <v>255</v>
      </c>
      <c r="W90">
        <f>1.73+4.55</f>
        <v>6.2799999999999994</v>
      </c>
      <c r="AH90" s="18"/>
      <c r="AI90" s="18"/>
      <c r="AJ90" s="18"/>
      <c r="AK90" s="2"/>
      <c r="AL90" s="2"/>
      <c r="AM90" s="2"/>
      <c r="AN90" s="18"/>
      <c r="AO90" s="18"/>
      <c r="AP90" s="18"/>
      <c r="BM90" s="47" t="s">
        <v>1</v>
      </c>
      <c r="BN90" s="18">
        <f t="shared" si="23"/>
        <v>6.2799999999999994</v>
      </c>
      <c r="BO90">
        <f t="shared" si="21"/>
        <v>50.97</v>
      </c>
      <c r="BP90" s="48" t="str">
        <f t="shared" si="22"/>
        <v>Complete - With Adjustment</v>
      </c>
    </row>
    <row r="91" spans="1:68" hidden="1" x14ac:dyDescent="0.2">
      <c r="A91" s="34">
        <v>430</v>
      </c>
      <c r="B91" s="27" t="s">
        <v>94</v>
      </c>
      <c r="C91" s="27" t="s">
        <v>331</v>
      </c>
      <c r="D91" s="27" t="s">
        <v>332</v>
      </c>
      <c r="E91" s="27" t="s">
        <v>333</v>
      </c>
      <c r="F91" s="27" t="s">
        <v>95</v>
      </c>
      <c r="G91" s="35" t="s">
        <v>96</v>
      </c>
      <c r="H91" s="37">
        <v>42738</v>
      </c>
      <c r="I91" s="37">
        <v>42740</v>
      </c>
      <c r="J91" s="52">
        <v>138.9</v>
      </c>
      <c r="K91" s="52">
        <v>60.65</v>
      </c>
      <c r="L91" s="35" t="s">
        <v>247</v>
      </c>
      <c r="M91" s="52" t="s">
        <v>334</v>
      </c>
      <c r="N91" s="35" t="s">
        <v>97</v>
      </c>
      <c r="O91" s="35" t="s">
        <v>145</v>
      </c>
      <c r="P91" s="35" t="s">
        <v>146</v>
      </c>
      <c r="Q91" s="35" t="s">
        <v>103</v>
      </c>
      <c r="R91" s="35" t="s">
        <v>98</v>
      </c>
      <c r="S91" s="35"/>
      <c r="T91" s="35" t="s">
        <v>336</v>
      </c>
      <c r="U91" t="s">
        <v>255</v>
      </c>
      <c r="AH91" s="18"/>
      <c r="AI91" s="18"/>
      <c r="AJ91" s="18"/>
      <c r="AK91" s="2"/>
      <c r="AL91" s="2"/>
      <c r="AM91" s="2"/>
      <c r="AN91" s="18"/>
      <c r="AO91" s="18"/>
      <c r="AP91" s="18"/>
      <c r="BM91" s="47" t="s">
        <v>392</v>
      </c>
      <c r="BN91" s="18">
        <f t="shared" si="23"/>
        <v>0</v>
      </c>
      <c r="BO91">
        <f t="shared" si="21"/>
        <v>60.65</v>
      </c>
      <c r="BP91" s="48" t="str">
        <f t="shared" si="22"/>
        <v>Complete - No Adjustment</v>
      </c>
    </row>
    <row r="92" spans="1:68" hidden="1" x14ac:dyDescent="0.2">
      <c r="A92" s="34">
        <v>431</v>
      </c>
      <c r="B92" s="27" t="s">
        <v>94</v>
      </c>
      <c r="C92" s="27" t="s">
        <v>337</v>
      </c>
      <c r="D92" s="27" t="s">
        <v>338</v>
      </c>
      <c r="E92" s="27" t="s">
        <v>339</v>
      </c>
      <c r="F92" s="27" t="s">
        <v>178</v>
      </c>
      <c r="G92" s="35" t="s">
        <v>96</v>
      </c>
      <c r="H92" s="37">
        <v>42758</v>
      </c>
      <c r="I92" s="37">
        <v>42759</v>
      </c>
      <c r="J92" s="52">
        <v>2181.9899999999998</v>
      </c>
      <c r="K92" s="52">
        <v>55</v>
      </c>
      <c r="L92" s="35"/>
      <c r="M92" s="52" t="s">
        <v>340</v>
      </c>
      <c r="N92" s="35" t="s">
        <v>97</v>
      </c>
      <c r="O92" s="35" t="s">
        <v>206</v>
      </c>
      <c r="P92" s="35" t="s">
        <v>123</v>
      </c>
      <c r="Q92" s="35" t="s">
        <v>207</v>
      </c>
      <c r="R92" s="35" t="s">
        <v>98</v>
      </c>
      <c r="S92" s="35"/>
      <c r="T92" s="35" t="s">
        <v>341</v>
      </c>
      <c r="AH92" s="18"/>
      <c r="AI92" s="18"/>
      <c r="AJ92" s="18"/>
      <c r="AK92" s="2"/>
      <c r="AL92" s="2"/>
      <c r="AM92" s="2"/>
      <c r="AN92" s="18"/>
      <c r="AO92" s="18"/>
      <c r="AP92" s="18"/>
      <c r="AV92">
        <v>55</v>
      </c>
      <c r="BM92" s="47" t="s">
        <v>378</v>
      </c>
      <c r="BN92" s="18">
        <f t="shared" si="23"/>
        <v>55</v>
      </c>
      <c r="BO92">
        <f t="shared" si="21"/>
        <v>0</v>
      </c>
      <c r="BP92" s="48" t="str">
        <f t="shared" si="22"/>
        <v>Complete - With Adjustment</v>
      </c>
    </row>
    <row r="93" spans="1:68" hidden="1" x14ac:dyDescent="0.2">
      <c r="A93" s="34">
        <v>432</v>
      </c>
      <c r="B93" s="27" t="s">
        <v>94</v>
      </c>
      <c r="C93" s="27" t="s">
        <v>337</v>
      </c>
      <c r="D93" s="27" t="s">
        <v>338</v>
      </c>
      <c r="E93" s="27" t="s">
        <v>339</v>
      </c>
      <c r="F93" s="27" t="s">
        <v>178</v>
      </c>
      <c r="G93" s="35" t="s">
        <v>96</v>
      </c>
      <c r="H93" s="37">
        <v>42758</v>
      </c>
      <c r="I93" s="37">
        <v>42759</v>
      </c>
      <c r="J93" s="52">
        <v>2181.9899999999998</v>
      </c>
      <c r="K93" s="52">
        <v>1420.78</v>
      </c>
      <c r="L93" s="35"/>
      <c r="M93" s="52" t="s">
        <v>340</v>
      </c>
      <c r="N93" s="35" t="s">
        <v>97</v>
      </c>
      <c r="O93" s="35" t="s">
        <v>206</v>
      </c>
      <c r="P93" s="35" t="s">
        <v>123</v>
      </c>
      <c r="Q93" s="35" t="s">
        <v>103</v>
      </c>
      <c r="R93" s="35" t="s">
        <v>98</v>
      </c>
      <c r="S93" s="35"/>
      <c r="T93" s="35" t="s">
        <v>341</v>
      </c>
      <c r="AH93" s="18"/>
      <c r="AI93" s="18"/>
      <c r="AJ93" s="18"/>
      <c r="AK93" s="2"/>
      <c r="AL93" s="2"/>
      <c r="AM93" s="2"/>
      <c r="AN93" s="18"/>
      <c r="AO93" s="18"/>
      <c r="AP93" s="18"/>
      <c r="AV93">
        <v>1420.78</v>
      </c>
      <c r="BM93" s="47" t="s">
        <v>378</v>
      </c>
      <c r="BN93" s="18">
        <f t="shared" si="23"/>
        <v>1420.78</v>
      </c>
      <c r="BO93">
        <f t="shared" si="21"/>
        <v>0</v>
      </c>
      <c r="BP93" s="48" t="str">
        <f t="shared" si="22"/>
        <v>Complete - With Adjustment</v>
      </c>
    </row>
    <row r="94" spans="1:68" hidden="1" x14ac:dyDescent="0.2">
      <c r="A94" s="34">
        <v>433</v>
      </c>
      <c r="B94" s="27" t="s">
        <v>94</v>
      </c>
      <c r="C94" s="27" t="s">
        <v>337</v>
      </c>
      <c r="D94" s="27" t="s">
        <v>338</v>
      </c>
      <c r="E94" s="27" t="s">
        <v>339</v>
      </c>
      <c r="F94" s="27" t="s">
        <v>178</v>
      </c>
      <c r="G94" s="35" t="s">
        <v>96</v>
      </c>
      <c r="H94" s="37">
        <v>42758</v>
      </c>
      <c r="I94" s="37">
        <v>42759</v>
      </c>
      <c r="J94" s="52">
        <v>2181.9899999999998</v>
      </c>
      <c r="K94" s="52">
        <v>51.77</v>
      </c>
      <c r="L94" s="35"/>
      <c r="M94" s="52" t="s">
        <v>340</v>
      </c>
      <c r="N94" s="35" t="s">
        <v>97</v>
      </c>
      <c r="O94" s="35" t="s">
        <v>206</v>
      </c>
      <c r="P94" s="35" t="s">
        <v>123</v>
      </c>
      <c r="Q94" s="35" t="s">
        <v>103</v>
      </c>
      <c r="R94" s="35" t="s">
        <v>98</v>
      </c>
      <c r="S94" s="35"/>
      <c r="T94" s="35" t="s">
        <v>341</v>
      </c>
      <c r="AH94" s="18"/>
      <c r="AI94" s="18"/>
      <c r="AJ94" s="18"/>
      <c r="AK94" s="2"/>
      <c r="AL94" s="2"/>
      <c r="AM94" s="2"/>
      <c r="AN94" s="18"/>
      <c r="AO94" s="18"/>
      <c r="AP94" s="18"/>
      <c r="AV94">
        <v>51.77</v>
      </c>
      <c r="BM94" s="47" t="s">
        <v>378</v>
      </c>
      <c r="BN94" s="18">
        <f t="shared" si="23"/>
        <v>51.77</v>
      </c>
      <c r="BO94">
        <f t="shared" si="21"/>
        <v>0</v>
      </c>
      <c r="BP94" s="48" t="str">
        <f t="shared" si="22"/>
        <v>Complete - With Adjustment</v>
      </c>
    </row>
    <row r="95" spans="1:68" hidden="1" x14ac:dyDescent="0.2">
      <c r="A95" s="34">
        <v>434</v>
      </c>
      <c r="B95" s="27" t="s">
        <v>94</v>
      </c>
      <c r="C95" s="27" t="s">
        <v>337</v>
      </c>
      <c r="D95" s="27" t="s">
        <v>338</v>
      </c>
      <c r="E95" s="27" t="s">
        <v>339</v>
      </c>
      <c r="F95" s="27" t="s">
        <v>178</v>
      </c>
      <c r="G95" s="35" t="s">
        <v>96</v>
      </c>
      <c r="H95" s="37">
        <v>42758</v>
      </c>
      <c r="I95" s="37">
        <v>42759</v>
      </c>
      <c r="J95" s="52">
        <v>2181.9899999999998</v>
      </c>
      <c r="K95" s="52">
        <v>445.88</v>
      </c>
      <c r="L95" s="35"/>
      <c r="M95" s="52" t="s">
        <v>340</v>
      </c>
      <c r="N95" s="35" t="s">
        <v>97</v>
      </c>
      <c r="O95" s="35" t="s">
        <v>206</v>
      </c>
      <c r="P95" s="35" t="s">
        <v>123</v>
      </c>
      <c r="Q95" s="35" t="s">
        <v>101</v>
      </c>
      <c r="R95" s="35" t="s">
        <v>98</v>
      </c>
      <c r="S95" s="35"/>
      <c r="T95" s="35" t="s">
        <v>341</v>
      </c>
      <c r="AH95" s="18"/>
      <c r="AI95" s="18"/>
      <c r="AJ95" s="18"/>
      <c r="AK95" s="2"/>
      <c r="AL95" s="2"/>
      <c r="AM95" s="2"/>
      <c r="AN95" s="18"/>
      <c r="AO95" s="18"/>
      <c r="AP95" s="18"/>
      <c r="AV95">
        <v>445.88</v>
      </c>
      <c r="BM95" s="47" t="s">
        <v>378</v>
      </c>
      <c r="BN95" s="18">
        <f t="shared" si="23"/>
        <v>445.88</v>
      </c>
      <c r="BO95">
        <f t="shared" si="21"/>
        <v>0</v>
      </c>
      <c r="BP95" s="48" t="str">
        <f t="shared" si="22"/>
        <v>Complete - With Adjustment</v>
      </c>
    </row>
    <row r="96" spans="1:68" hidden="1" x14ac:dyDescent="0.2">
      <c r="A96" s="34">
        <v>435</v>
      </c>
      <c r="B96" s="27" t="s">
        <v>94</v>
      </c>
      <c r="C96" s="27" t="s">
        <v>337</v>
      </c>
      <c r="D96" s="27" t="s">
        <v>338</v>
      </c>
      <c r="E96" s="27" t="s">
        <v>339</v>
      </c>
      <c r="F96" s="27" t="s">
        <v>178</v>
      </c>
      <c r="G96" s="35" t="s">
        <v>96</v>
      </c>
      <c r="H96" s="37">
        <v>42758</v>
      </c>
      <c r="I96" s="37">
        <v>42759</v>
      </c>
      <c r="J96" s="52">
        <v>2181.9899999999998</v>
      </c>
      <c r="K96" s="52">
        <v>26.73</v>
      </c>
      <c r="L96" s="35"/>
      <c r="M96" s="52" t="s">
        <v>340</v>
      </c>
      <c r="N96" s="35" t="s">
        <v>97</v>
      </c>
      <c r="O96" s="35" t="s">
        <v>206</v>
      </c>
      <c r="P96" s="35" t="s">
        <v>120</v>
      </c>
      <c r="Q96" s="35" t="s">
        <v>103</v>
      </c>
      <c r="R96" s="35" t="s">
        <v>98</v>
      </c>
      <c r="S96" s="35"/>
      <c r="T96" s="35" t="s">
        <v>341</v>
      </c>
      <c r="AH96" s="18"/>
      <c r="AI96" s="18"/>
      <c r="AJ96" s="18"/>
      <c r="AK96" s="2"/>
      <c r="AL96" s="2"/>
      <c r="AM96" s="2"/>
      <c r="AN96" s="18"/>
      <c r="AO96" s="18"/>
      <c r="AP96" s="18"/>
      <c r="AV96">
        <v>26.73</v>
      </c>
      <c r="BM96" s="47" t="s">
        <v>378</v>
      </c>
      <c r="BN96" s="18">
        <f t="shared" si="23"/>
        <v>26.73</v>
      </c>
      <c r="BO96">
        <f t="shared" si="21"/>
        <v>0</v>
      </c>
      <c r="BP96" s="48" t="str">
        <f t="shared" si="22"/>
        <v>Complete - With Adjustment</v>
      </c>
    </row>
    <row r="97" spans="1:68" hidden="1" x14ac:dyDescent="0.2">
      <c r="A97" s="34">
        <v>436</v>
      </c>
      <c r="B97" s="27" t="s">
        <v>94</v>
      </c>
      <c r="C97" s="27" t="s">
        <v>337</v>
      </c>
      <c r="D97" s="27" t="s">
        <v>338</v>
      </c>
      <c r="E97" s="27" t="s">
        <v>339</v>
      </c>
      <c r="F97" s="27" t="s">
        <v>178</v>
      </c>
      <c r="G97" s="35" t="s">
        <v>96</v>
      </c>
      <c r="H97" s="37">
        <v>42758</v>
      </c>
      <c r="I97" s="37">
        <v>42759</v>
      </c>
      <c r="J97" s="52">
        <v>2181.9899999999998</v>
      </c>
      <c r="K97" s="52">
        <v>155.6</v>
      </c>
      <c r="L97" s="35"/>
      <c r="M97" s="52" t="s">
        <v>340</v>
      </c>
      <c r="N97" s="35" t="s">
        <v>97</v>
      </c>
      <c r="O97" s="35" t="s">
        <v>206</v>
      </c>
      <c r="P97" s="35" t="s">
        <v>123</v>
      </c>
      <c r="Q97" s="35" t="s">
        <v>108</v>
      </c>
      <c r="R97" s="35" t="s">
        <v>98</v>
      </c>
      <c r="S97" s="35"/>
      <c r="T97" s="35" t="s">
        <v>341</v>
      </c>
      <c r="AH97" s="18"/>
      <c r="AI97" s="18"/>
      <c r="AJ97" s="18"/>
      <c r="AK97" s="2"/>
      <c r="AL97" s="2"/>
      <c r="AM97" s="2"/>
      <c r="AN97" s="18"/>
      <c r="AO97" s="18"/>
      <c r="AP97" s="18"/>
      <c r="AV97">
        <v>155.6</v>
      </c>
      <c r="BM97" s="47" t="s">
        <v>378</v>
      </c>
      <c r="BN97" s="18">
        <f t="shared" si="23"/>
        <v>155.6</v>
      </c>
      <c r="BO97">
        <f t="shared" si="21"/>
        <v>0</v>
      </c>
      <c r="BP97" s="48" t="str">
        <f t="shared" si="22"/>
        <v>Complete - With Adjustment</v>
      </c>
    </row>
    <row r="98" spans="1:68" hidden="1" x14ac:dyDescent="0.2">
      <c r="A98" s="34">
        <v>437</v>
      </c>
      <c r="B98" s="27" t="s">
        <v>94</v>
      </c>
      <c r="C98" s="27" t="s">
        <v>337</v>
      </c>
      <c r="D98" s="27" t="s">
        <v>338</v>
      </c>
      <c r="E98" s="27" t="s">
        <v>339</v>
      </c>
      <c r="F98" s="27" t="s">
        <v>178</v>
      </c>
      <c r="G98" s="35" t="s">
        <v>96</v>
      </c>
      <c r="H98" s="37">
        <v>42758</v>
      </c>
      <c r="I98" s="37">
        <v>42759</v>
      </c>
      <c r="J98" s="52">
        <v>2181.9899999999998</v>
      </c>
      <c r="K98" s="52">
        <v>26.23</v>
      </c>
      <c r="L98" s="35"/>
      <c r="M98" s="52" t="s">
        <v>340</v>
      </c>
      <c r="N98" s="35" t="s">
        <v>97</v>
      </c>
      <c r="O98" s="35" t="s">
        <v>206</v>
      </c>
      <c r="P98" s="35" t="s">
        <v>123</v>
      </c>
      <c r="Q98" s="35" t="s">
        <v>101</v>
      </c>
      <c r="R98" s="35" t="s">
        <v>98</v>
      </c>
      <c r="S98" s="35"/>
      <c r="T98" s="35" t="s">
        <v>341</v>
      </c>
      <c r="AH98" s="18"/>
      <c r="AI98" s="18"/>
      <c r="AJ98" s="18"/>
      <c r="AK98" s="2"/>
      <c r="AL98" s="2"/>
      <c r="AM98" s="2"/>
      <c r="AN98" s="18"/>
      <c r="AO98" s="18"/>
      <c r="AP98" s="18"/>
      <c r="AV98">
        <v>26.23</v>
      </c>
      <c r="BM98" s="47" t="s">
        <v>378</v>
      </c>
      <c r="BN98" s="18">
        <f t="shared" si="23"/>
        <v>26.23</v>
      </c>
      <c r="BO98">
        <f t="shared" si="21"/>
        <v>0</v>
      </c>
      <c r="BP98" s="48" t="str">
        <f t="shared" si="22"/>
        <v>Complete - With Adjustment</v>
      </c>
    </row>
    <row r="99" spans="1:68" hidden="1" x14ac:dyDescent="0.2">
      <c r="A99" s="34">
        <v>446</v>
      </c>
      <c r="B99" s="27" t="s">
        <v>94</v>
      </c>
      <c r="C99" s="27" t="s">
        <v>342</v>
      </c>
      <c r="D99" s="27" t="s">
        <v>343</v>
      </c>
      <c r="E99" s="27" t="s">
        <v>344</v>
      </c>
      <c r="F99" s="27" t="s">
        <v>109</v>
      </c>
      <c r="G99" s="35" t="s">
        <v>96</v>
      </c>
      <c r="H99" s="37">
        <v>42748</v>
      </c>
      <c r="I99" s="37">
        <v>42751</v>
      </c>
      <c r="J99" s="52">
        <v>1397.56</v>
      </c>
      <c r="K99" s="52">
        <v>3.5</v>
      </c>
      <c r="L99" s="35"/>
      <c r="M99" s="52" t="s">
        <v>345</v>
      </c>
      <c r="N99" s="35" t="s">
        <v>97</v>
      </c>
      <c r="O99" s="35" t="s">
        <v>152</v>
      </c>
      <c r="P99" s="35" t="s">
        <v>120</v>
      </c>
      <c r="Q99" s="35" t="s">
        <v>103</v>
      </c>
      <c r="R99" s="35" t="s">
        <v>98</v>
      </c>
      <c r="S99" s="35"/>
      <c r="T99" s="35" t="s">
        <v>346</v>
      </c>
      <c r="W99">
        <v>3.5</v>
      </c>
      <c r="AH99" s="18"/>
      <c r="AI99" s="18"/>
      <c r="AJ99" s="18"/>
      <c r="AK99" s="2"/>
      <c r="AL99" s="2"/>
      <c r="AM99" s="2"/>
      <c r="AN99" s="18"/>
      <c r="AO99" s="18"/>
      <c r="AP99" s="18"/>
      <c r="BM99" s="47" t="s">
        <v>1</v>
      </c>
      <c r="BN99" s="18">
        <f t="shared" si="23"/>
        <v>3.5</v>
      </c>
      <c r="BO99">
        <f t="shared" si="21"/>
        <v>0</v>
      </c>
      <c r="BP99" s="48" t="str">
        <f t="shared" si="22"/>
        <v>Complete - With Adjustment</v>
      </c>
    </row>
    <row r="100" spans="1:68" hidden="1" x14ac:dyDescent="0.2">
      <c r="A100" s="34">
        <v>470</v>
      </c>
      <c r="B100" s="27" t="s">
        <v>94</v>
      </c>
      <c r="C100" s="27" t="s">
        <v>342</v>
      </c>
      <c r="D100" s="27" t="s">
        <v>343</v>
      </c>
      <c r="E100" s="27" t="s">
        <v>347</v>
      </c>
      <c r="F100" s="27" t="s">
        <v>130</v>
      </c>
      <c r="G100" s="35" t="s">
        <v>96</v>
      </c>
      <c r="H100" s="37">
        <v>42741</v>
      </c>
      <c r="I100" s="37">
        <v>42744</v>
      </c>
      <c r="J100" s="52">
        <v>1703.06</v>
      </c>
      <c r="K100" s="52">
        <v>3.5</v>
      </c>
      <c r="L100" s="35"/>
      <c r="M100" s="52" t="s">
        <v>348</v>
      </c>
      <c r="N100" s="35" t="s">
        <v>97</v>
      </c>
      <c r="O100" s="35" t="s">
        <v>152</v>
      </c>
      <c r="P100" s="35" t="s">
        <v>120</v>
      </c>
      <c r="Q100" s="35" t="s">
        <v>103</v>
      </c>
      <c r="R100" s="35" t="s">
        <v>98</v>
      </c>
      <c r="S100" s="35"/>
      <c r="T100" s="35" t="s">
        <v>349</v>
      </c>
      <c r="W100">
        <v>3.5</v>
      </c>
      <c r="AH100" s="18"/>
      <c r="AI100" s="18"/>
      <c r="AJ100" s="18"/>
      <c r="AK100" s="2"/>
      <c r="AL100" s="2"/>
      <c r="AM100" s="2"/>
      <c r="AN100" s="18"/>
      <c r="AO100" s="18"/>
      <c r="AP100" s="18"/>
      <c r="BM100" s="47" t="s">
        <v>1</v>
      </c>
      <c r="BN100" s="18">
        <f t="shared" si="23"/>
        <v>3.5</v>
      </c>
      <c r="BO100">
        <f t="shared" ref="BO100:BO104" si="24">K100-BN100</f>
        <v>0</v>
      </c>
      <c r="BP100" s="48" t="str">
        <f t="shared" ref="BP100:BP104" si="25">IF(BN100&lt;&gt;0,"Complete - With Adjustment","Complete - No Adjustment")</f>
        <v>Complete - With Adjustment</v>
      </c>
    </row>
    <row r="101" spans="1:68" hidden="1" x14ac:dyDescent="0.2">
      <c r="A101" s="34">
        <v>471</v>
      </c>
      <c r="B101" s="27" t="s">
        <v>94</v>
      </c>
      <c r="C101" s="27" t="s">
        <v>342</v>
      </c>
      <c r="D101" s="27" t="s">
        <v>343</v>
      </c>
      <c r="E101" s="27" t="s">
        <v>347</v>
      </c>
      <c r="F101" s="27" t="s">
        <v>130</v>
      </c>
      <c r="G101" s="35" t="s">
        <v>96</v>
      </c>
      <c r="H101" s="37">
        <v>42741</v>
      </c>
      <c r="I101" s="37">
        <v>42744</v>
      </c>
      <c r="J101" s="52">
        <v>1703.06</v>
      </c>
      <c r="K101" s="52">
        <v>7</v>
      </c>
      <c r="L101" s="35"/>
      <c r="M101" s="52" t="s">
        <v>348</v>
      </c>
      <c r="N101" s="35" t="s">
        <v>97</v>
      </c>
      <c r="O101" s="35" t="s">
        <v>152</v>
      </c>
      <c r="P101" s="35" t="s">
        <v>120</v>
      </c>
      <c r="Q101" s="35" t="s">
        <v>103</v>
      </c>
      <c r="R101" s="35" t="s">
        <v>98</v>
      </c>
      <c r="S101" s="35"/>
      <c r="T101" s="35" t="s">
        <v>349</v>
      </c>
      <c r="W101">
        <v>7</v>
      </c>
      <c r="AH101" s="18"/>
      <c r="AI101" s="18"/>
      <c r="AJ101" s="18"/>
      <c r="AK101" s="2"/>
      <c r="AL101" s="2"/>
      <c r="AM101" s="2"/>
      <c r="AN101" s="18"/>
      <c r="AO101" s="18"/>
      <c r="AP101" s="18"/>
      <c r="BM101" s="47" t="s">
        <v>1</v>
      </c>
      <c r="BN101" s="18">
        <f t="shared" si="23"/>
        <v>7</v>
      </c>
      <c r="BO101">
        <f t="shared" si="24"/>
        <v>0</v>
      </c>
      <c r="BP101" s="48" t="str">
        <f t="shared" si="25"/>
        <v>Complete - With Adjustment</v>
      </c>
    </row>
    <row r="102" spans="1:68" hidden="1" x14ac:dyDescent="0.2">
      <c r="A102" s="34">
        <v>480</v>
      </c>
      <c r="B102" s="27" t="s">
        <v>94</v>
      </c>
      <c r="C102" s="27" t="s">
        <v>355</v>
      </c>
      <c r="D102" s="27" t="s">
        <v>356</v>
      </c>
      <c r="E102" s="27" t="s">
        <v>357</v>
      </c>
      <c r="F102" s="27" t="s">
        <v>150</v>
      </c>
      <c r="G102" s="35" t="s">
        <v>96</v>
      </c>
      <c r="H102" s="37">
        <v>42758</v>
      </c>
      <c r="I102" s="37">
        <v>42760</v>
      </c>
      <c r="J102" s="52">
        <v>1252.8399999999999</v>
      </c>
      <c r="K102" s="52">
        <v>124</v>
      </c>
      <c r="L102" s="35"/>
      <c r="M102" s="52" t="s">
        <v>358</v>
      </c>
      <c r="N102" s="35" t="s">
        <v>97</v>
      </c>
      <c r="O102" s="35" t="s">
        <v>190</v>
      </c>
      <c r="P102" s="35" t="s">
        <v>120</v>
      </c>
      <c r="Q102" s="35" t="s">
        <v>103</v>
      </c>
      <c r="R102" s="35" t="s">
        <v>98</v>
      </c>
      <c r="S102" s="35"/>
      <c r="T102" s="35" t="s">
        <v>359</v>
      </c>
      <c r="W102">
        <v>124</v>
      </c>
      <c r="AH102" s="18"/>
      <c r="AI102" s="18"/>
      <c r="AJ102" s="18"/>
      <c r="AK102" s="2"/>
      <c r="AL102" s="2"/>
      <c r="AM102" s="2"/>
      <c r="AN102" s="18"/>
      <c r="AO102" s="18"/>
      <c r="AP102" s="18"/>
      <c r="BM102" s="47" t="s">
        <v>1</v>
      </c>
      <c r="BN102" s="18">
        <f t="shared" si="23"/>
        <v>124</v>
      </c>
      <c r="BO102">
        <f t="shared" si="24"/>
        <v>0</v>
      </c>
      <c r="BP102" s="48" t="str">
        <f t="shared" si="25"/>
        <v>Complete - With Adjustment</v>
      </c>
    </row>
    <row r="103" spans="1:68" hidden="1" x14ac:dyDescent="0.2">
      <c r="A103" s="34">
        <v>481</v>
      </c>
      <c r="B103" s="27" t="s">
        <v>94</v>
      </c>
      <c r="C103" s="27" t="s">
        <v>355</v>
      </c>
      <c r="D103" s="27" t="s">
        <v>356</v>
      </c>
      <c r="E103" s="27" t="s">
        <v>357</v>
      </c>
      <c r="F103" s="27" t="s">
        <v>150</v>
      </c>
      <c r="G103" s="35" t="s">
        <v>96</v>
      </c>
      <c r="H103" s="37">
        <v>42758</v>
      </c>
      <c r="I103" s="37">
        <v>42760</v>
      </c>
      <c r="J103" s="52">
        <v>1252.8399999999999</v>
      </c>
      <c r="K103" s="52">
        <v>45.73</v>
      </c>
      <c r="L103" s="35"/>
      <c r="M103" s="52" t="s">
        <v>358</v>
      </c>
      <c r="N103" s="35" t="s">
        <v>97</v>
      </c>
      <c r="O103" s="35" t="s">
        <v>190</v>
      </c>
      <c r="P103" s="35" t="s">
        <v>120</v>
      </c>
      <c r="Q103" s="35" t="s">
        <v>103</v>
      </c>
      <c r="R103" s="35" t="s">
        <v>98</v>
      </c>
      <c r="S103" s="35"/>
      <c r="T103" s="35" t="s">
        <v>359</v>
      </c>
      <c r="W103">
        <v>45.73</v>
      </c>
      <c r="AH103" s="18"/>
      <c r="AI103" s="18"/>
      <c r="AJ103" s="18"/>
      <c r="AK103" s="2"/>
      <c r="AL103" s="2"/>
      <c r="AM103" s="2"/>
      <c r="AN103" s="18"/>
      <c r="AO103" s="18"/>
      <c r="AP103" s="18"/>
      <c r="BM103" s="47" t="s">
        <v>1</v>
      </c>
      <c r="BN103" s="18">
        <f t="shared" si="23"/>
        <v>45.73</v>
      </c>
      <c r="BO103">
        <f t="shared" si="24"/>
        <v>0</v>
      </c>
      <c r="BP103" s="48" t="str">
        <f t="shared" si="25"/>
        <v>Complete - With Adjustment</v>
      </c>
    </row>
    <row r="104" spans="1:68" hidden="1" x14ac:dyDescent="0.2">
      <c r="A104" s="34">
        <v>499</v>
      </c>
      <c r="B104" s="27" t="s">
        <v>94</v>
      </c>
      <c r="C104" s="27" t="s">
        <v>360</v>
      </c>
      <c r="D104" s="27" t="s">
        <v>361</v>
      </c>
      <c r="E104" s="27" t="s">
        <v>362</v>
      </c>
      <c r="F104" s="27" t="s">
        <v>126</v>
      </c>
      <c r="G104" s="35" t="s">
        <v>96</v>
      </c>
      <c r="H104" s="37">
        <v>42747</v>
      </c>
      <c r="I104" s="37">
        <v>42752</v>
      </c>
      <c r="J104" s="52">
        <v>1946.13</v>
      </c>
      <c r="K104" s="52">
        <v>65</v>
      </c>
      <c r="L104" s="35"/>
      <c r="M104" s="52" t="s">
        <v>363</v>
      </c>
      <c r="N104" s="35" t="s">
        <v>97</v>
      </c>
      <c r="O104" s="35" t="s">
        <v>366</v>
      </c>
      <c r="P104" s="35" t="s">
        <v>120</v>
      </c>
      <c r="Q104" s="35" t="s">
        <v>175</v>
      </c>
      <c r="R104" s="35" t="s">
        <v>98</v>
      </c>
      <c r="S104" s="35"/>
      <c r="T104" s="35" t="s">
        <v>364</v>
      </c>
      <c r="AH104" s="18"/>
      <c r="AI104" s="18"/>
      <c r="AJ104" s="18"/>
      <c r="AK104" s="2"/>
      <c r="AL104" s="2"/>
      <c r="AM104" s="2"/>
      <c r="AN104" s="18"/>
      <c r="AO104" s="18"/>
      <c r="AP104" s="18"/>
      <c r="AU104">
        <v>65</v>
      </c>
      <c r="BM104" s="47" t="s">
        <v>377</v>
      </c>
      <c r="BN104" s="18">
        <f t="shared" ref="BN104" si="26">SUM(W104:AH104)+SUM(AK104:AN104)+SUM(AQ104:BK104)</f>
        <v>65</v>
      </c>
      <c r="BO104">
        <f t="shared" si="24"/>
        <v>0</v>
      </c>
      <c r="BP104" s="48" t="str">
        <f t="shared" si="25"/>
        <v>Complete - With Adjustment</v>
      </c>
    </row>
    <row r="105" spans="1:68" s="10" customFormat="1" hidden="1" x14ac:dyDescent="0.2">
      <c r="A105" s="34">
        <v>536</v>
      </c>
      <c r="B105" s="27" t="s">
        <v>94</v>
      </c>
      <c r="C105" s="27" t="s">
        <v>104</v>
      </c>
      <c r="D105" s="27" t="s">
        <v>105</v>
      </c>
      <c r="E105" s="27" t="s">
        <v>396</v>
      </c>
      <c r="F105" s="27" t="s">
        <v>397</v>
      </c>
      <c r="G105" s="27" t="s">
        <v>96</v>
      </c>
      <c r="H105" s="37">
        <v>42765</v>
      </c>
      <c r="I105" s="37">
        <v>42767</v>
      </c>
      <c r="J105" s="52">
        <v>764.7</v>
      </c>
      <c r="K105" s="52">
        <v>23</v>
      </c>
      <c r="L105" s="35"/>
      <c r="M105" s="52" t="s">
        <v>398</v>
      </c>
      <c r="N105" s="35" t="s">
        <v>97</v>
      </c>
      <c r="O105" s="35" t="s">
        <v>107</v>
      </c>
      <c r="P105" s="35" t="s">
        <v>120</v>
      </c>
      <c r="Q105" s="35" t="s">
        <v>103</v>
      </c>
      <c r="R105" s="27" t="s">
        <v>98</v>
      </c>
      <c r="S105" s="27"/>
      <c r="T105" s="27" t="s">
        <v>399</v>
      </c>
      <c r="U105" s="27"/>
      <c r="W105" s="10">
        <v>23</v>
      </c>
      <c r="Y105" s="31"/>
      <c r="Z105" s="30"/>
      <c r="AD105" s="31"/>
      <c r="AE105" s="30"/>
      <c r="AH105" s="53"/>
      <c r="AI105" s="31"/>
      <c r="AJ105" s="53"/>
      <c r="AN105" s="53"/>
      <c r="AO105" s="30"/>
      <c r="AP105" s="53"/>
      <c r="AS105" s="31"/>
      <c r="AT105" s="30"/>
      <c r="AX105" s="31"/>
      <c r="AY105" s="30"/>
      <c r="BC105" s="31"/>
      <c r="BD105" s="30"/>
      <c r="BH105" s="31"/>
      <c r="BI105" s="30"/>
      <c r="BM105" s="47" t="s">
        <v>1</v>
      </c>
      <c r="BN105" s="30">
        <f t="shared" ref="BN105:BN128" si="27">SUM(W105:AH105)+SUM(AK105:AN105)+SUM(AQ105:BK105)</f>
        <v>23</v>
      </c>
      <c r="BO105" s="47">
        <f t="shared" ref="BO105:BO114" si="28">K105-BN105</f>
        <v>0</v>
      </c>
      <c r="BP105" s="48" t="str">
        <f t="shared" ref="BP105:BP114" si="29">IF(BN105&lt;&gt;0,"Complete - With Adjustment","Complete - No Adjustment")</f>
        <v>Complete - With Adjustment</v>
      </c>
    </row>
    <row r="106" spans="1:68" s="10" customFormat="1" hidden="1" x14ac:dyDescent="0.2">
      <c r="A106" s="34">
        <v>551</v>
      </c>
      <c r="B106" s="27" t="s">
        <v>94</v>
      </c>
      <c r="C106" s="27" t="s">
        <v>104</v>
      </c>
      <c r="D106" s="27" t="s">
        <v>105</v>
      </c>
      <c r="E106" s="27" t="s">
        <v>401</v>
      </c>
      <c r="F106" s="27" t="s">
        <v>402</v>
      </c>
      <c r="G106" s="27" t="s">
        <v>96</v>
      </c>
      <c r="H106" s="37">
        <v>42786</v>
      </c>
      <c r="I106" s="37">
        <v>42789</v>
      </c>
      <c r="J106" s="52">
        <v>1263.04</v>
      </c>
      <c r="K106" s="52">
        <v>38.46</v>
      </c>
      <c r="L106" s="35"/>
      <c r="M106" s="52" t="s">
        <v>403</v>
      </c>
      <c r="N106" s="35" t="s">
        <v>97</v>
      </c>
      <c r="O106" s="35" t="s">
        <v>107</v>
      </c>
      <c r="P106" s="35" t="s">
        <v>120</v>
      </c>
      <c r="Q106" s="35" t="s">
        <v>103</v>
      </c>
      <c r="R106" s="27" t="s">
        <v>98</v>
      </c>
      <c r="S106" s="27"/>
      <c r="T106" s="27" t="s">
        <v>404</v>
      </c>
      <c r="U106" s="27"/>
      <c r="W106" s="10">
        <v>38.46</v>
      </c>
      <c r="Y106" s="31"/>
      <c r="Z106" s="30"/>
      <c r="AD106" s="31"/>
      <c r="AE106" s="30"/>
      <c r="AH106" s="53"/>
      <c r="AI106" s="31"/>
      <c r="AJ106" s="53"/>
      <c r="AN106" s="53"/>
      <c r="AO106" s="30"/>
      <c r="AP106" s="53"/>
      <c r="AS106" s="31"/>
      <c r="AT106" s="30"/>
      <c r="AX106" s="31"/>
      <c r="AY106" s="30"/>
      <c r="BC106" s="31"/>
      <c r="BD106" s="30"/>
      <c r="BH106" s="31"/>
      <c r="BI106" s="30"/>
      <c r="BM106" s="47" t="s">
        <v>1</v>
      </c>
      <c r="BN106" s="30">
        <f t="shared" si="27"/>
        <v>38.46</v>
      </c>
      <c r="BO106" s="47">
        <f t="shared" si="28"/>
        <v>0</v>
      </c>
      <c r="BP106" s="48" t="str">
        <f t="shared" si="29"/>
        <v>Complete - With Adjustment</v>
      </c>
    </row>
    <row r="107" spans="1:68" s="10" customFormat="1" hidden="1" x14ac:dyDescent="0.2">
      <c r="A107" s="34">
        <v>568</v>
      </c>
      <c r="B107" s="27" t="s">
        <v>94</v>
      </c>
      <c r="C107" s="27" t="s">
        <v>115</v>
      </c>
      <c r="D107" s="27" t="s">
        <v>116</v>
      </c>
      <c r="E107" s="27" t="s">
        <v>406</v>
      </c>
      <c r="F107" s="27" t="s">
        <v>405</v>
      </c>
      <c r="G107" s="27" t="s">
        <v>96</v>
      </c>
      <c r="H107" s="37">
        <v>42786</v>
      </c>
      <c r="I107" s="37">
        <v>42790</v>
      </c>
      <c r="J107" s="52">
        <v>1188.3800000000001</v>
      </c>
      <c r="K107" s="52">
        <v>27</v>
      </c>
      <c r="L107" s="35"/>
      <c r="M107" s="52" t="s">
        <v>407</v>
      </c>
      <c r="N107" s="35" t="s">
        <v>97</v>
      </c>
      <c r="O107" s="35" t="s">
        <v>119</v>
      </c>
      <c r="P107" s="35" t="s">
        <v>123</v>
      </c>
      <c r="Q107" s="35" t="s">
        <v>101</v>
      </c>
      <c r="R107" s="27" t="s">
        <v>98</v>
      </c>
      <c r="S107" s="27"/>
      <c r="T107" s="27" t="s">
        <v>408</v>
      </c>
      <c r="U107" s="27"/>
      <c r="V107" s="2"/>
      <c r="W107" s="2"/>
      <c r="X107" s="2"/>
      <c r="Y107" s="29"/>
      <c r="Z107" s="30"/>
      <c r="AA107" s="2"/>
      <c r="AB107" s="2"/>
      <c r="AC107" s="2"/>
      <c r="AD107" s="29"/>
      <c r="AE107" s="30"/>
      <c r="AF107" s="2"/>
      <c r="AG107" s="2"/>
      <c r="AH107" s="53"/>
      <c r="AI107" s="29"/>
      <c r="AJ107" s="53"/>
      <c r="AK107" s="2"/>
      <c r="AL107" s="2"/>
      <c r="AM107" s="2"/>
      <c r="AN107" s="53"/>
      <c r="AO107" s="30"/>
      <c r="AP107" s="53"/>
      <c r="AQ107" s="2"/>
      <c r="AR107" s="2"/>
      <c r="AS107" s="29"/>
      <c r="AT107" s="30"/>
      <c r="AU107" s="2"/>
      <c r="AV107" s="55">
        <v>27</v>
      </c>
      <c r="AW107" s="2"/>
      <c r="AX107" s="29"/>
      <c r="AY107" s="30"/>
      <c r="AZ107" s="2"/>
      <c r="BA107" s="2"/>
      <c r="BB107" s="2"/>
      <c r="BC107" s="29"/>
      <c r="BD107" s="30"/>
      <c r="BE107" s="2"/>
      <c r="BF107" s="2"/>
      <c r="BG107" s="2"/>
      <c r="BH107" s="29"/>
      <c r="BI107" s="30"/>
      <c r="BJ107" s="2"/>
      <c r="BK107" s="2"/>
      <c r="BL107" s="2"/>
      <c r="BM107" s="47" t="s">
        <v>378</v>
      </c>
      <c r="BN107" s="30">
        <f t="shared" si="27"/>
        <v>27</v>
      </c>
      <c r="BO107" s="47">
        <f t="shared" si="28"/>
        <v>0</v>
      </c>
      <c r="BP107" s="48" t="str">
        <f t="shared" si="29"/>
        <v>Complete - With Adjustment</v>
      </c>
    </row>
    <row r="108" spans="1:68" s="10" customFormat="1" hidden="1" x14ac:dyDescent="0.2">
      <c r="A108" s="34">
        <v>569</v>
      </c>
      <c r="B108" s="27" t="s">
        <v>94</v>
      </c>
      <c r="C108" s="27" t="s">
        <v>115</v>
      </c>
      <c r="D108" s="27" t="s">
        <v>116</v>
      </c>
      <c r="E108" s="27" t="s">
        <v>406</v>
      </c>
      <c r="F108" s="27" t="s">
        <v>405</v>
      </c>
      <c r="G108" s="27" t="s">
        <v>96</v>
      </c>
      <c r="H108" s="37">
        <v>42786</v>
      </c>
      <c r="I108" s="37">
        <v>42790</v>
      </c>
      <c r="J108" s="52">
        <v>1188.3800000000001</v>
      </c>
      <c r="K108" s="52">
        <v>701.88</v>
      </c>
      <c r="L108" s="35"/>
      <c r="M108" s="52" t="s">
        <v>407</v>
      </c>
      <c r="N108" s="35" t="s">
        <v>97</v>
      </c>
      <c r="O108" s="35" t="s">
        <v>119</v>
      </c>
      <c r="P108" s="35" t="s">
        <v>123</v>
      </c>
      <c r="Q108" s="35" t="s">
        <v>101</v>
      </c>
      <c r="R108" s="27" t="s">
        <v>98</v>
      </c>
      <c r="S108" s="27"/>
      <c r="T108" s="27" t="s">
        <v>408</v>
      </c>
      <c r="U108" s="27"/>
      <c r="V108" s="2"/>
      <c r="W108" s="20"/>
      <c r="X108" s="2"/>
      <c r="Y108" s="29"/>
      <c r="Z108" s="30"/>
      <c r="AA108" s="2"/>
      <c r="AB108" s="20"/>
      <c r="AC108" s="2"/>
      <c r="AD108" s="29"/>
      <c r="AE108" s="30"/>
      <c r="AF108" s="2"/>
      <c r="AG108" s="20"/>
      <c r="AH108" s="53"/>
      <c r="AI108" s="29"/>
      <c r="AJ108" s="53"/>
      <c r="AK108" s="2"/>
      <c r="AL108" s="20"/>
      <c r="AM108" s="2"/>
      <c r="AN108" s="53"/>
      <c r="AO108" s="30"/>
      <c r="AP108" s="53"/>
      <c r="AQ108" s="20"/>
      <c r="AR108" s="2"/>
      <c r="AS108" s="29"/>
      <c r="AT108" s="30"/>
      <c r="AU108" s="2"/>
      <c r="AV108" s="55">
        <v>701.88</v>
      </c>
      <c r="AW108" s="2"/>
      <c r="AX108" s="29"/>
      <c r="AY108" s="30"/>
      <c r="AZ108" s="2"/>
      <c r="BA108" s="20"/>
      <c r="BB108" s="2"/>
      <c r="BC108" s="29"/>
      <c r="BD108" s="30"/>
      <c r="BE108" s="2"/>
      <c r="BF108" s="20"/>
      <c r="BG108" s="2"/>
      <c r="BH108" s="29"/>
      <c r="BI108" s="30"/>
      <c r="BJ108" s="2"/>
      <c r="BK108" s="20"/>
      <c r="BL108" s="2"/>
      <c r="BM108" s="47" t="s">
        <v>378</v>
      </c>
      <c r="BN108" s="30">
        <f t="shared" si="27"/>
        <v>701.88</v>
      </c>
      <c r="BO108" s="47">
        <f t="shared" si="28"/>
        <v>0</v>
      </c>
      <c r="BP108" s="48" t="str">
        <f t="shared" si="29"/>
        <v>Complete - With Adjustment</v>
      </c>
    </row>
    <row r="109" spans="1:68" s="10" customFormat="1" hidden="1" x14ac:dyDescent="0.2">
      <c r="A109" s="34">
        <v>570</v>
      </c>
      <c r="B109" s="27" t="s">
        <v>94</v>
      </c>
      <c r="C109" s="27" t="s">
        <v>115</v>
      </c>
      <c r="D109" s="27" t="s">
        <v>116</v>
      </c>
      <c r="E109" s="27" t="s">
        <v>406</v>
      </c>
      <c r="F109" s="27" t="s">
        <v>405</v>
      </c>
      <c r="G109" s="27" t="s">
        <v>96</v>
      </c>
      <c r="H109" s="37">
        <v>42786</v>
      </c>
      <c r="I109" s="37">
        <v>42790</v>
      </c>
      <c r="J109" s="52">
        <v>1188.3800000000001</v>
      </c>
      <c r="K109" s="52">
        <v>77.44</v>
      </c>
      <c r="L109" s="35"/>
      <c r="M109" s="52" t="s">
        <v>407</v>
      </c>
      <c r="N109" s="35" t="s">
        <v>97</v>
      </c>
      <c r="O109" s="35" t="s">
        <v>119</v>
      </c>
      <c r="P109" s="35" t="s">
        <v>123</v>
      </c>
      <c r="Q109" s="35" t="s">
        <v>103</v>
      </c>
      <c r="R109" s="27" t="s">
        <v>98</v>
      </c>
      <c r="S109" s="27"/>
      <c r="T109" s="27" t="s">
        <v>408</v>
      </c>
      <c r="U109" s="27"/>
      <c r="Y109" s="31"/>
      <c r="Z109" s="30"/>
      <c r="AD109" s="31"/>
      <c r="AE109" s="30"/>
      <c r="AH109" s="53"/>
      <c r="AI109" s="31"/>
      <c r="AJ109" s="53"/>
      <c r="AN109" s="53"/>
      <c r="AO109" s="30"/>
      <c r="AP109" s="53"/>
      <c r="AS109" s="31"/>
      <c r="AT109" s="30"/>
      <c r="AV109" s="55">
        <v>77.44</v>
      </c>
      <c r="AX109" s="31"/>
      <c r="AY109" s="30"/>
      <c r="BC109" s="31"/>
      <c r="BD109" s="30"/>
      <c r="BH109" s="31"/>
      <c r="BI109" s="30"/>
      <c r="BM109" s="47" t="s">
        <v>378</v>
      </c>
      <c r="BN109" s="30">
        <f t="shared" si="27"/>
        <v>77.44</v>
      </c>
      <c r="BO109" s="47">
        <f t="shared" si="28"/>
        <v>0</v>
      </c>
      <c r="BP109" s="48" t="str">
        <f t="shared" si="29"/>
        <v>Complete - With Adjustment</v>
      </c>
    </row>
    <row r="110" spans="1:68" s="10" customFormat="1" hidden="1" x14ac:dyDescent="0.2">
      <c r="A110" s="34">
        <v>571</v>
      </c>
      <c r="B110" s="27" t="s">
        <v>94</v>
      </c>
      <c r="C110" s="27" t="s">
        <v>115</v>
      </c>
      <c r="D110" s="27" t="s">
        <v>116</v>
      </c>
      <c r="E110" s="27" t="s">
        <v>406</v>
      </c>
      <c r="F110" s="27" t="s">
        <v>405</v>
      </c>
      <c r="G110" s="27" t="s">
        <v>96</v>
      </c>
      <c r="H110" s="37">
        <v>42786</v>
      </c>
      <c r="I110" s="37">
        <v>42790</v>
      </c>
      <c r="J110" s="52">
        <v>1188.3800000000001</v>
      </c>
      <c r="K110" s="52">
        <v>126.26</v>
      </c>
      <c r="L110" s="35"/>
      <c r="M110" s="52" t="s">
        <v>407</v>
      </c>
      <c r="N110" s="35" t="s">
        <v>97</v>
      </c>
      <c r="O110" s="35" t="s">
        <v>119</v>
      </c>
      <c r="P110" s="35" t="s">
        <v>123</v>
      </c>
      <c r="Q110" s="35" t="s">
        <v>103</v>
      </c>
      <c r="R110" s="27" t="s">
        <v>98</v>
      </c>
      <c r="S110" s="27"/>
      <c r="T110" s="27" t="s">
        <v>408</v>
      </c>
      <c r="U110" s="27"/>
      <c r="Y110" s="31"/>
      <c r="Z110" s="30"/>
      <c r="AD110" s="31"/>
      <c r="AE110" s="30"/>
      <c r="AH110" s="53"/>
      <c r="AI110" s="31"/>
      <c r="AJ110" s="53"/>
      <c r="AN110" s="53"/>
      <c r="AO110" s="30"/>
      <c r="AP110" s="53"/>
      <c r="AS110" s="31"/>
      <c r="AT110" s="30"/>
      <c r="AV110" s="55">
        <v>126.26</v>
      </c>
      <c r="AX110" s="31"/>
      <c r="AY110" s="30"/>
      <c r="BC110" s="31"/>
      <c r="BD110" s="30"/>
      <c r="BH110" s="31"/>
      <c r="BI110" s="30"/>
      <c r="BM110" s="47" t="s">
        <v>378</v>
      </c>
      <c r="BN110" s="30">
        <f t="shared" si="27"/>
        <v>126.26</v>
      </c>
      <c r="BO110" s="47">
        <f t="shared" si="28"/>
        <v>0</v>
      </c>
      <c r="BP110" s="48" t="str">
        <f t="shared" si="29"/>
        <v>Complete - With Adjustment</v>
      </c>
    </row>
    <row r="111" spans="1:68" s="10" customFormat="1" hidden="1" x14ac:dyDescent="0.2">
      <c r="A111" s="34">
        <v>572</v>
      </c>
      <c r="B111" s="27" t="s">
        <v>94</v>
      </c>
      <c r="C111" s="27" t="s">
        <v>115</v>
      </c>
      <c r="D111" s="27" t="s">
        <v>116</v>
      </c>
      <c r="E111" s="27" t="s">
        <v>406</v>
      </c>
      <c r="F111" s="27" t="s">
        <v>405</v>
      </c>
      <c r="G111" s="27" t="s">
        <v>96</v>
      </c>
      <c r="H111" s="37">
        <v>42786</v>
      </c>
      <c r="I111" s="37">
        <v>42790</v>
      </c>
      <c r="J111" s="52">
        <v>1188.3800000000001</v>
      </c>
      <c r="K111" s="52">
        <v>37.770000000000003</v>
      </c>
      <c r="L111" s="35"/>
      <c r="M111" s="52" t="s">
        <v>407</v>
      </c>
      <c r="N111" s="35" t="s">
        <v>97</v>
      </c>
      <c r="O111" s="35" t="s">
        <v>119</v>
      </c>
      <c r="P111" s="35" t="s">
        <v>123</v>
      </c>
      <c r="Q111" s="35" t="s">
        <v>103</v>
      </c>
      <c r="R111" s="27" t="s">
        <v>98</v>
      </c>
      <c r="S111" s="27"/>
      <c r="T111" s="27" t="s">
        <v>408</v>
      </c>
      <c r="U111" s="27"/>
      <c r="V111" s="2"/>
      <c r="W111" s="2"/>
      <c r="X111" s="2"/>
      <c r="Y111" s="29"/>
      <c r="Z111" s="30"/>
      <c r="AA111" s="2"/>
      <c r="AB111" s="2"/>
      <c r="AC111" s="2"/>
      <c r="AD111" s="29"/>
      <c r="AE111" s="30"/>
      <c r="AF111" s="2"/>
      <c r="AG111" s="2"/>
      <c r="AH111" s="53"/>
      <c r="AI111" s="29"/>
      <c r="AJ111" s="53"/>
      <c r="AK111" s="2"/>
      <c r="AL111" s="2"/>
      <c r="AM111" s="2"/>
      <c r="AN111" s="53"/>
      <c r="AO111" s="30"/>
      <c r="AP111" s="53"/>
      <c r="AQ111" s="2"/>
      <c r="AR111" s="2"/>
      <c r="AS111" s="29"/>
      <c r="AT111" s="30"/>
      <c r="AU111" s="2"/>
      <c r="AV111" s="55">
        <v>37.770000000000003</v>
      </c>
      <c r="AW111" s="2"/>
      <c r="AX111" s="29"/>
      <c r="AY111" s="30"/>
      <c r="AZ111" s="2"/>
      <c r="BA111" s="2"/>
      <c r="BB111" s="2"/>
      <c r="BC111" s="29"/>
      <c r="BD111" s="30"/>
      <c r="BE111" s="2"/>
      <c r="BF111" s="2"/>
      <c r="BG111" s="2"/>
      <c r="BH111" s="29"/>
      <c r="BI111" s="30"/>
      <c r="BJ111" s="2"/>
      <c r="BK111" s="2"/>
      <c r="BL111" s="2"/>
      <c r="BM111" s="47" t="s">
        <v>378</v>
      </c>
      <c r="BN111" s="30">
        <f t="shared" si="27"/>
        <v>37.770000000000003</v>
      </c>
      <c r="BO111" s="47">
        <f t="shared" si="28"/>
        <v>0</v>
      </c>
      <c r="BP111" s="48" t="str">
        <f t="shared" si="29"/>
        <v>Complete - With Adjustment</v>
      </c>
    </row>
    <row r="112" spans="1:68" s="10" customFormat="1" hidden="1" x14ac:dyDescent="0.2">
      <c r="A112" s="34">
        <v>573</v>
      </c>
      <c r="B112" s="27" t="s">
        <v>94</v>
      </c>
      <c r="C112" s="27" t="s">
        <v>115</v>
      </c>
      <c r="D112" s="27" t="s">
        <v>116</v>
      </c>
      <c r="E112" s="27" t="s">
        <v>406</v>
      </c>
      <c r="F112" s="27" t="s">
        <v>405</v>
      </c>
      <c r="G112" s="27" t="s">
        <v>96</v>
      </c>
      <c r="H112" s="37">
        <v>42786</v>
      </c>
      <c r="I112" s="37">
        <v>42790</v>
      </c>
      <c r="J112" s="52">
        <v>1188.3800000000001</v>
      </c>
      <c r="K112" s="52">
        <v>218.03</v>
      </c>
      <c r="L112" s="35"/>
      <c r="M112" s="52" t="s">
        <v>407</v>
      </c>
      <c r="N112" s="35" t="s">
        <v>97</v>
      </c>
      <c r="O112" s="35" t="s">
        <v>119</v>
      </c>
      <c r="P112" s="35" t="s">
        <v>123</v>
      </c>
      <c r="Q112" s="35" t="s">
        <v>108</v>
      </c>
      <c r="R112" s="27" t="s">
        <v>98</v>
      </c>
      <c r="S112" s="27"/>
      <c r="T112" s="27" t="s">
        <v>408</v>
      </c>
      <c r="U112" s="27"/>
      <c r="Y112" s="31"/>
      <c r="Z112" s="30"/>
      <c r="AD112" s="31"/>
      <c r="AE112" s="30"/>
      <c r="AH112" s="53"/>
      <c r="AI112" s="31"/>
      <c r="AJ112" s="53"/>
      <c r="AN112" s="53"/>
      <c r="AO112" s="30"/>
      <c r="AP112" s="53"/>
      <c r="AS112" s="31"/>
      <c r="AT112" s="30"/>
      <c r="AV112" s="55">
        <v>218.03</v>
      </c>
      <c r="AX112" s="31"/>
      <c r="AY112" s="30"/>
      <c r="BC112" s="31"/>
      <c r="BD112" s="30"/>
      <c r="BH112" s="31"/>
      <c r="BI112" s="30"/>
      <c r="BM112" s="47" t="s">
        <v>378</v>
      </c>
      <c r="BN112" s="30">
        <f t="shared" si="27"/>
        <v>218.03</v>
      </c>
      <c r="BO112" s="47">
        <f t="shared" si="28"/>
        <v>0</v>
      </c>
      <c r="BP112" s="48" t="str">
        <f t="shared" si="29"/>
        <v>Complete - With Adjustment</v>
      </c>
    </row>
    <row r="113" spans="1:68" s="10" customFormat="1" hidden="1" x14ac:dyDescent="0.2">
      <c r="A113" s="34">
        <v>574</v>
      </c>
      <c r="B113" s="27" t="s">
        <v>94</v>
      </c>
      <c r="C113" s="27" t="s">
        <v>115</v>
      </c>
      <c r="D113" s="27" t="s">
        <v>116</v>
      </c>
      <c r="E113" s="27" t="s">
        <v>409</v>
      </c>
      <c r="F113" s="27" t="s">
        <v>410</v>
      </c>
      <c r="G113" s="27" t="s">
        <v>96</v>
      </c>
      <c r="H113" s="37">
        <v>42769</v>
      </c>
      <c r="I113" s="37">
        <v>42773</v>
      </c>
      <c r="J113" s="52">
        <v>1236.3900000000001</v>
      </c>
      <c r="K113" s="52">
        <v>17</v>
      </c>
      <c r="L113" s="35"/>
      <c r="M113" s="52" t="s">
        <v>411</v>
      </c>
      <c r="N113" s="35" t="s">
        <v>97</v>
      </c>
      <c r="O113" s="35" t="s">
        <v>119</v>
      </c>
      <c r="P113" s="35" t="s">
        <v>123</v>
      </c>
      <c r="Q113" s="35" t="s">
        <v>101</v>
      </c>
      <c r="R113" s="27" t="s">
        <v>98</v>
      </c>
      <c r="S113" s="27"/>
      <c r="T113" s="27" t="s">
        <v>412</v>
      </c>
      <c r="U113" s="27"/>
      <c r="Y113" s="31"/>
      <c r="Z113" s="30"/>
      <c r="AD113" s="31"/>
      <c r="AE113" s="30"/>
      <c r="AH113" s="53"/>
      <c r="AI113" s="31"/>
      <c r="AJ113" s="53"/>
      <c r="AN113" s="53"/>
      <c r="AO113" s="30"/>
      <c r="AP113" s="53"/>
      <c r="AS113" s="31"/>
      <c r="AT113" s="30"/>
      <c r="AV113" s="10">
        <v>17</v>
      </c>
      <c r="AX113" s="31"/>
      <c r="AY113" s="30"/>
      <c r="BC113" s="31"/>
      <c r="BD113" s="30"/>
      <c r="BH113" s="31"/>
      <c r="BI113" s="30"/>
      <c r="BM113" s="47" t="s">
        <v>378</v>
      </c>
      <c r="BN113" s="30">
        <f t="shared" si="27"/>
        <v>17</v>
      </c>
      <c r="BO113" s="47">
        <f t="shared" si="28"/>
        <v>0</v>
      </c>
      <c r="BP113" s="48" t="str">
        <f t="shared" si="29"/>
        <v>Complete - With Adjustment</v>
      </c>
    </row>
    <row r="114" spans="1:68" s="10" customFormat="1" hidden="1" x14ac:dyDescent="0.2">
      <c r="A114" s="34">
        <v>576</v>
      </c>
      <c r="B114" s="27" t="s">
        <v>94</v>
      </c>
      <c r="C114" s="27" t="s">
        <v>115</v>
      </c>
      <c r="D114" s="27" t="s">
        <v>116</v>
      </c>
      <c r="E114" s="27" t="s">
        <v>409</v>
      </c>
      <c r="F114" s="27" t="s">
        <v>410</v>
      </c>
      <c r="G114" s="27" t="s">
        <v>96</v>
      </c>
      <c r="H114" s="37">
        <v>42769</v>
      </c>
      <c r="I114" s="37">
        <v>42773</v>
      </c>
      <c r="J114" s="52">
        <v>1236.3900000000001</v>
      </c>
      <c r="K114" s="52">
        <v>71.42</v>
      </c>
      <c r="L114" s="35"/>
      <c r="M114" s="52" t="s">
        <v>411</v>
      </c>
      <c r="N114" s="35" t="s">
        <v>97</v>
      </c>
      <c r="O114" s="35" t="s">
        <v>119</v>
      </c>
      <c r="P114" s="35" t="s">
        <v>123</v>
      </c>
      <c r="Q114" s="35" t="s">
        <v>103</v>
      </c>
      <c r="R114" s="27" t="s">
        <v>98</v>
      </c>
      <c r="S114" s="27"/>
      <c r="T114" s="27" t="s">
        <v>412</v>
      </c>
      <c r="U114" s="27"/>
      <c r="V114" s="2"/>
      <c r="W114" s="20"/>
      <c r="X114" s="2"/>
      <c r="Y114" s="29"/>
      <c r="Z114" s="30"/>
      <c r="AA114" s="2"/>
      <c r="AB114" s="20"/>
      <c r="AC114" s="2"/>
      <c r="AD114" s="29"/>
      <c r="AE114" s="30"/>
      <c r="AF114" s="2"/>
      <c r="AG114" s="20"/>
      <c r="AH114" s="53"/>
      <c r="AI114" s="29"/>
      <c r="AJ114" s="53"/>
      <c r="AK114" s="2"/>
      <c r="AL114" s="20"/>
      <c r="AM114" s="2"/>
      <c r="AN114" s="53"/>
      <c r="AO114" s="30"/>
      <c r="AP114" s="53"/>
      <c r="AQ114" s="20"/>
      <c r="AR114" s="2"/>
      <c r="AS114" s="29"/>
      <c r="AT114" s="30"/>
      <c r="AU114" s="2"/>
      <c r="AV114" s="55">
        <v>71.42</v>
      </c>
      <c r="AW114" s="2"/>
      <c r="AX114" s="29"/>
      <c r="AY114" s="30"/>
      <c r="AZ114" s="2"/>
      <c r="BA114" s="20"/>
      <c r="BB114" s="2"/>
      <c r="BC114" s="29"/>
      <c r="BD114" s="30"/>
      <c r="BE114" s="2"/>
      <c r="BF114" s="20"/>
      <c r="BG114" s="2"/>
      <c r="BH114" s="29"/>
      <c r="BI114" s="30"/>
      <c r="BJ114" s="2"/>
      <c r="BK114" s="20"/>
      <c r="BL114" s="2"/>
      <c r="BM114" s="47" t="s">
        <v>413</v>
      </c>
      <c r="BN114" s="30">
        <f t="shared" si="27"/>
        <v>71.42</v>
      </c>
      <c r="BO114" s="47">
        <f t="shared" si="28"/>
        <v>0</v>
      </c>
      <c r="BP114" s="48" t="str">
        <f t="shared" si="29"/>
        <v>Complete - With Adjustment</v>
      </c>
    </row>
    <row r="115" spans="1:68" s="10" customFormat="1" hidden="1" x14ac:dyDescent="0.2">
      <c r="A115" s="34">
        <v>577</v>
      </c>
      <c r="B115" s="27" t="s">
        <v>94</v>
      </c>
      <c r="C115" s="27" t="s">
        <v>115</v>
      </c>
      <c r="D115" s="27" t="s">
        <v>116</v>
      </c>
      <c r="E115" s="27" t="s">
        <v>409</v>
      </c>
      <c r="F115" s="27" t="s">
        <v>410</v>
      </c>
      <c r="G115" s="27" t="s">
        <v>96</v>
      </c>
      <c r="H115" s="37">
        <v>42769</v>
      </c>
      <c r="I115" s="37">
        <v>42773</v>
      </c>
      <c r="J115" s="52">
        <v>1236.3900000000001</v>
      </c>
      <c r="K115" s="52">
        <v>19.73</v>
      </c>
      <c r="L115" s="35"/>
      <c r="M115" s="52" t="s">
        <v>411</v>
      </c>
      <c r="N115" s="35" t="s">
        <v>97</v>
      </c>
      <c r="O115" s="35" t="s">
        <v>119</v>
      </c>
      <c r="P115" s="35" t="s">
        <v>123</v>
      </c>
      <c r="Q115" s="35" t="s">
        <v>103</v>
      </c>
      <c r="R115" s="27" t="s">
        <v>98</v>
      </c>
      <c r="S115" s="27"/>
      <c r="T115" s="27" t="s">
        <v>412</v>
      </c>
      <c r="U115" s="27"/>
      <c r="Y115" s="31"/>
      <c r="Z115" s="30"/>
      <c r="AD115" s="31"/>
      <c r="AE115" s="30"/>
      <c r="AH115" s="53"/>
      <c r="AI115" s="31"/>
      <c r="AJ115" s="53"/>
      <c r="AN115" s="53"/>
      <c r="AO115" s="30"/>
      <c r="AP115" s="53"/>
      <c r="AS115" s="31"/>
      <c r="AT115" s="30"/>
      <c r="AV115" s="10">
        <v>19.73</v>
      </c>
      <c r="AX115" s="31"/>
      <c r="AY115" s="30"/>
      <c r="BC115" s="31"/>
      <c r="BD115" s="30"/>
      <c r="BH115" s="31"/>
      <c r="BI115" s="30"/>
      <c r="BM115" s="47" t="s">
        <v>378</v>
      </c>
      <c r="BN115" s="30">
        <f t="shared" si="27"/>
        <v>19.73</v>
      </c>
      <c r="BO115" s="47">
        <f t="shared" ref="BO115:BO131" si="30">K115-BN115</f>
        <v>0</v>
      </c>
      <c r="BP115" s="48" t="str">
        <f t="shared" ref="BP115:BP131" si="31">IF(BN115&lt;&gt;0,"Complete - With Adjustment","Complete - No Adjustment")</f>
        <v>Complete - With Adjustment</v>
      </c>
    </row>
    <row r="116" spans="1:68" s="10" customFormat="1" hidden="1" x14ac:dyDescent="0.2">
      <c r="A116" s="34">
        <v>578</v>
      </c>
      <c r="B116" s="27" t="s">
        <v>94</v>
      </c>
      <c r="C116" s="27" t="s">
        <v>115</v>
      </c>
      <c r="D116" s="27" t="s">
        <v>116</v>
      </c>
      <c r="E116" s="27" t="s">
        <v>409</v>
      </c>
      <c r="F116" s="27" t="s">
        <v>410</v>
      </c>
      <c r="G116" s="27" t="s">
        <v>96</v>
      </c>
      <c r="H116" s="37">
        <v>42769</v>
      </c>
      <c r="I116" s="37">
        <v>42773</v>
      </c>
      <c r="J116" s="52">
        <v>1236.3900000000001</v>
      </c>
      <c r="K116" s="52">
        <v>275.14</v>
      </c>
      <c r="L116" s="35"/>
      <c r="M116" s="52" t="s">
        <v>411</v>
      </c>
      <c r="N116" s="35" t="s">
        <v>97</v>
      </c>
      <c r="O116" s="35" t="s">
        <v>119</v>
      </c>
      <c r="P116" s="35" t="s">
        <v>123</v>
      </c>
      <c r="Q116" s="35" t="s">
        <v>175</v>
      </c>
      <c r="R116" s="27" t="s">
        <v>98</v>
      </c>
      <c r="S116" s="27"/>
      <c r="T116" s="27" t="s">
        <v>412</v>
      </c>
      <c r="U116" s="27"/>
      <c r="V116" s="2"/>
      <c r="W116" s="20"/>
      <c r="X116" s="2"/>
      <c r="Y116" s="29"/>
      <c r="Z116" s="30"/>
      <c r="AA116" s="2"/>
      <c r="AB116" s="20"/>
      <c r="AC116" s="2"/>
      <c r="AD116" s="29"/>
      <c r="AE116" s="30"/>
      <c r="AF116" s="2"/>
      <c r="AG116" s="20"/>
      <c r="AH116" s="53"/>
      <c r="AI116" s="29"/>
      <c r="AJ116" s="53"/>
      <c r="AK116" s="2"/>
      <c r="AL116" s="20"/>
      <c r="AM116" s="2"/>
      <c r="AN116" s="53"/>
      <c r="AO116" s="30"/>
      <c r="AP116" s="53"/>
      <c r="AQ116" s="20"/>
      <c r="AR116" s="2"/>
      <c r="AS116" s="29"/>
      <c r="AT116" s="30"/>
      <c r="AU116" s="2"/>
      <c r="AV116" s="55">
        <v>275.14</v>
      </c>
      <c r="AW116" s="2"/>
      <c r="AX116" s="29"/>
      <c r="AY116" s="30"/>
      <c r="AZ116" s="2"/>
      <c r="BA116" s="20"/>
      <c r="BB116" s="2"/>
      <c r="BC116" s="29"/>
      <c r="BD116" s="30"/>
      <c r="BE116" s="2"/>
      <c r="BF116" s="20"/>
      <c r="BG116" s="2"/>
      <c r="BH116" s="29"/>
      <c r="BI116" s="30"/>
      <c r="BJ116" s="2"/>
      <c r="BK116" s="20"/>
      <c r="BL116" s="2"/>
      <c r="BM116" s="47" t="s">
        <v>414</v>
      </c>
      <c r="BN116" s="30">
        <f t="shared" si="27"/>
        <v>275.14</v>
      </c>
      <c r="BO116" s="47">
        <f t="shared" si="30"/>
        <v>0</v>
      </c>
      <c r="BP116" s="48" t="str">
        <f t="shared" si="31"/>
        <v>Complete - With Adjustment</v>
      </c>
    </row>
    <row r="117" spans="1:68" s="10" customFormat="1" hidden="1" x14ac:dyDescent="0.2">
      <c r="A117" s="34">
        <v>581</v>
      </c>
      <c r="B117" s="27" t="s">
        <v>94</v>
      </c>
      <c r="C117" s="27" t="s">
        <v>115</v>
      </c>
      <c r="D117" s="27" t="s">
        <v>116</v>
      </c>
      <c r="E117" s="27" t="s">
        <v>409</v>
      </c>
      <c r="F117" s="27" t="s">
        <v>410</v>
      </c>
      <c r="G117" s="27" t="s">
        <v>96</v>
      </c>
      <c r="H117" s="37">
        <v>42769</v>
      </c>
      <c r="I117" s="37">
        <v>42773</v>
      </c>
      <c r="J117" s="52">
        <v>1236.3900000000001</v>
      </c>
      <c r="K117" s="52">
        <v>3.7</v>
      </c>
      <c r="L117" s="35"/>
      <c r="M117" s="52" t="s">
        <v>411</v>
      </c>
      <c r="N117" s="35" t="s">
        <v>97</v>
      </c>
      <c r="O117" s="35" t="s">
        <v>119</v>
      </c>
      <c r="P117" s="35" t="s">
        <v>123</v>
      </c>
      <c r="Q117" s="35" t="s">
        <v>103</v>
      </c>
      <c r="R117" s="27" t="s">
        <v>98</v>
      </c>
      <c r="S117" s="27"/>
      <c r="T117" s="27" t="s">
        <v>412</v>
      </c>
      <c r="U117" s="27"/>
      <c r="Y117" s="31"/>
      <c r="Z117" s="30"/>
      <c r="AD117" s="31"/>
      <c r="AE117" s="30"/>
      <c r="AH117" s="53"/>
      <c r="AI117" s="31"/>
      <c r="AJ117" s="53"/>
      <c r="AN117" s="53"/>
      <c r="AO117" s="30"/>
      <c r="AP117" s="53"/>
      <c r="AS117" s="31"/>
      <c r="AT117" s="30"/>
      <c r="AV117" s="10">
        <v>3.7</v>
      </c>
      <c r="AX117" s="31"/>
      <c r="AY117" s="30"/>
      <c r="BC117" s="31"/>
      <c r="BD117" s="30"/>
      <c r="BH117" s="31"/>
      <c r="BI117" s="30"/>
      <c r="BM117" s="47" t="s">
        <v>378</v>
      </c>
      <c r="BN117" s="30">
        <f t="shared" si="27"/>
        <v>3.7</v>
      </c>
      <c r="BO117" s="47">
        <f t="shared" si="30"/>
        <v>0</v>
      </c>
      <c r="BP117" s="48" t="str">
        <f t="shared" si="31"/>
        <v>Complete - With Adjustment</v>
      </c>
    </row>
    <row r="118" spans="1:68" s="10" customFormat="1" hidden="1" x14ac:dyDescent="0.2">
      <c r="A118" s="34">
        <v>582</v>
      </c>
      <c r="B118" s="27" t="s">
        <v>94</v>
      </c>
      <c r="C118" s="27" t="s">
        <v>115</v>
      </c>
      <c r="D118" s="27" t="s">
        <v>116</v>
      </c>
      <c r="E118" s="27" t="s">
        <v>409</v>
      </c>
      <c r="F118" s="27" t="s">
        <v>410</v>
      </c>
      <c r="G118" s="27" t="s">
        <v>96</v>
      </c>
      <c r="H118" s="37">
        <v>42769</v>
      </c>
      <c r="I118" s="37">
        <v>42773</v>
      </c>
      <c r="J118" s="52">
        <v>1236.3900000000001</v>
      </c>
      <c r="K118" s="52">
        <v>5.63</v>
      </c>
      <c r="L118" s="35"/>
      <c r="M118" s="52" t="s">
        <v>411</v>
      </c>
      <c r="N118" s="35" t="s">
        <v>97</v>
      </c>
      <c r="O118" s="35" t="s">
        <v>119</v>
      </c>
      <c r="P118" s="35" t="s">
        <v>123</v>
      </c>
      <c r="Q118" s="35" t="s">
        <v>101</v>
      </c>
      <c r="R118" s="27" t="s">
        <v>98</v>
      </c>
      <c r="S118" s="27"/>
      <c r="T118" s="27" t="s">
        <v>412</v>
      </c>
      <c r="U118" s="27"/>
      <c r="V118" s="2"/>
      <c r="W118" s="20"/>
      <c r="X118" s="2"/>
      <c r="Y118" s="29"/>
      <c r="Z118" s="30"/>
      <c r="AA118" s="2"/>
      <c r="AB118" s="20"/>
      <c r="AC118" s="2"/>
      <c r="AD118" s="29"/>
      <c r="AE118" s="30"/>
      <c r="AF118" s="2"/>
      <c r="AG118" s="20"/>
      <c r="AH118" s="53"/>
      <c r="AI118" s="29"/>
      <c r="AJ118" s="53"/>
      <c r="AK118" s="2"/>
      <c r="AL118" s="20"/>
      <c r="AM118" s="2"/>
      <c r="AN118" s="53"/>
      <c r="AO118" s="30"/>
      <c r="AP118" s="53"/>
      <c r="AQ118" s="20"/>
      <c r="AR118" s="2"/>
      <c r="AS118" s="29"/>
      <c r="AT118" s="30"/>
      <c r="AU118" s="2"/>
      <c r="AV118" s="20">
        <v>5.63</v>
      </c>
      <c r="AW118" s="2"/>
      <c r="AX118" s="29"/>
      <c r="AY118" s="30"/>
      <c r="AZ118" s="2"/>
      <c r="BA118" s="20"/>
      <c r="BB118" s="2"/>
      <c r="BC118" s="29"/>
      <c r="BD118" s="30"/>
      <c r="BE118" s="2"/>
      <c r="BF118" s="20"/>
      <c r="BG118" s="2"/>
      <c r="BH118" s="29"/>
      <c r="BI118" s="30"/>
      <c r="BJ118" s="2"/>
      <c r="BK118" s="20"/>
      <c r="BL118" s="2"/>
      <c r="BM118" s="47" t="s">
        <v>378</v>
      </c>
      <c r="BN118" s="30">
        <f t="shared" si="27"/>
        <v>5.63</v>
      </c>
      <c r="BO118" s="47">
        <f t="shared" si="30"/>
        <v>0</v>
      </c>
      <c r="BP118" s="48" t="str">
        <f t="shared" si="31"/>
        <v>Complete - With Adjustment</v>
      </c>
    </row>
    <row r="119" spans="1:68" s="10" customFormat="1" hidden="1" x14ac:dyDescent="0.2">
      <c r="A119" s="34">
        <v>583</v>
      </c>
      <c r="B119" s="27" t="s">
        <v>94</v>
      </c>
      <c r="C119" s="27" t="s">
        <v>115</v>
      </c>
      <c r="D119" s="27" t="s">
        <v>116</v>
      </c>
      <c r="E119" s="27" t="s">
        <v>409</v>
      </c>
      <c r="F119" s="27" t="s">
        <v>410</v>
      </c>
      <c r="G119" s="27" t="s">
        <v>96</v>
      </c>
      <c r="H119" s="37">
        <v>42769</v>
      </c>
      <c r="I119" s="37">
        <v>42773</v>
      </c>
      <c r="J119" s="52">
        <v>1236.3900000000001</v>
      </c>
      <c r="K119" s="52">
        <v>48.82</v>
      </c>
      <c r="L119" s="35"/>
      <c r="M119" s="52" t="s">
        <v>411</v>
      </c>
      <c r="N119" s="35" t="s">
        <v>97</v>
      </c>
      <c r="O119" s="35" t="s">
        <v>119</v>
      </c>
      <c r="P119" s="35" t="s">
        <v>123</v>
      </c>
      <c r="Q119" s="35" t="s">
        <v>103</v>
      </c>
      <c r="R119" s="27" t="s">
        <v>98</v>
      </c>
      <c r="S119" s="27"/>
      <c r="T119" s="27" t="s">
        <v>412</v>
      </c>
      <c r="U119" s="27"/>
      <c r="V119" s="2"/>
      <c r="W119" s="2"/>
      <c r="X119" s="2"/>
      <c r="Y119" s="29"/>
      <c r="Z119" s="30"/>
      <c r="AA119" s="2"/>
      <c r="AB119" s="2"/>
      <c r="AC119" s="2"/>
      <c r="AD119" s="29"/>
      <c r="AE119" s="30"/>
      <c r="AF119" s="2"/>
      <c r="AG119" s="2"/>
      <c r="AH119" s="53"/>
      <c r="AI119" s="29"/>
      <c r="AJ119" s="53"/>
      <c r="AK119" s="2"/>
      <c r="AL119" s="2"/>
      <c r="AM119" s="2"/>
      <c r="AN119" s="53"/>
      <c r="AO119" s="30"/>
      <c r="AP119" s="53"/>
      <c r="AQ119" s="2"/>
      <c r="AR119" s="2"/>
      <c r="AS119" s="29"/>
      <c r="AT119" s="30"/>
      <c r="AU119" s="2"/>
      <c r="AV119" s="2">
        <v>48.82</v>
      </c>
      <c r="AW119" s="2"/>
      <c r="AX119" s="29"/>
      <c r="AY119" s="30"/>
      <c r="AZ119" s="2"/>
      <c r="BA119" s="2"/>
      <c r="BB119" s="2"/>
      <c r="BC119" s="29"/>
      <c r="BD119" s="30"/>
      <c r="BE119" s="2"/>
      <c r="BF119" s="2"/>
      <c r="BG119" s="2"/>
      <c r="BH119" s="29"/>
      <c r="BI119" s="30"/>
      <c r="BJ119" s="2"/>
      <c r="BK119" s="2"/>
      <c r="BL119" s="2"/>
      <c r="BM119" s="47" t="s">
        <v>378</v>
      </c>
      <c r="BN119" s="30">
        <f t="shared" si="27"/>
        <v>48.82</v>
      </c>
      <c r="BO119" s="47">
        <f t="shared" si="30"/>
        <v>0</v>
      </c>
      <c r="BP119" s="48" t="str">
        <f t="shared" si="31"/>
        <v>Complete - With Adjustment</v>
      </c>
    </row>
    <row r="120" spans="1:68" s="10" customFormat="1" hidden="1" x14ac:dyDescent="0.2">
      <c r="A120" s="34">
        <v>584</v>
      </c>
      <c r="B120" s="27" t="s">
        <v>94</v>
      </c>
      <c r="C120" s="27" t="s">
        <v>115</v>
      </c>
      <c r="D120" s="27" t="s">
        <v>116</v>
      </c>
      <c r="E120" s="27" t="s">
        <v>409</v>
      </c>
      <c r="F120" s="27" t="s">
        <v>410</v>
      </c>
      <c r="G120" s="27" t="s">
        <v>96</v>
      </c>
      <c r="H120" s="37">
        <v>42769</v>
      </c>
      <c r="I120" s="37">
        <v>42773</v>
      </c>
      <c r="J120" s="52">
        <v>1236.3900000000001</v>
      </c>
      <c r="K120" s="52">
        <v>445.88</v>
      </c>
      <c r="L120" s="35"/>
      <c r="M120" s="52" t="s">
        <v>411</v>
      </c>
      <c r="N120" s="35" t="s">
        <v>97</v>
      </c>
      <c r="O120" s="35" t="s">
        <v>119</v>
      </c>
      <c r="P120" s="35" t="s">
        <v>123</v>
      </c>
      <c r="Q120" s="35" t="s">
        <v>101</v>
      </c>
      <c r="R120" s="27" t="s">
        <v>98</v>
      </c>
      <c r="S120" s="27"/>
      <c r="T120" s="27" t="s">
        <v>412</v>
      </c>
      <c r="U120" s="27"/>
      <c r="Y120" s="31"/>
      <c r="Z120" s="30"/>
      <c r="AD120" s="31"/>
      <c r="AE120" s="30"/>
      <c r="AH120" s="53"/>
      <c r="AI120" s="31"/>
      <c r="AJ120" s="53"/>
      <c r="AN120" s="53"/>
      <c r="AO120" s="30"/>
      <c r="AP120" s="53"/>
      <c r="AS120" s="31"/>
      <c r="AT120" s="30"/>
      <c r="AV120" s="10">
        <v>445.88</v>
      </c>
      <c r="AX120" s="31"/>
      <c r="AY120" s="30"/>
      <c r="BC120" s="31"/>
      <c r="BD120" s="30"/>
      <c r="BH120" s="31"/>
      <c r="BI120" s="30"/>
      <c r="BM120" s="47" t="s">
        <v>378</v>
      </c>
      <c r="BN120" s="30">
        <f t="shared" si="27"/>
        <v>445.88</v>
      </c>
      <c r="BO120" s="47">
        <f t="shared" si="30"/>
        <v>0</v>
      </c>
      <c r="BP120" s="48" t="str">
        <f t="shared" si="31"/>
        <v>Complete - With Adjustment</v>
      </c>
    </row>
    <row r="121" spans="1:68" s="10" customFormat="1" hidden="1" x14ac:dyDescent="0.2">
      <c r="A121" s="34">
        <v>585</v>
      </c>
      <c r="B121" s="27" t="s">
        <v>94</v>
      </c>
      <c r="C121" s="27" t="s">
        <v>115</v>
      </c>
      <c r="D121" s="27" t="s">
        <v>116</v>
      </c>
      <c r="E121" s="27" t="s">
        <v>415</v>
      </c>
      <c r="F121" s="27" t="s">
        <v>410</v>
      </c>
      <c r="G121" s="27" t="s">
        <v>96</v>
      </c>
      <c r="H121" s="37">
        <v>42772</v>
      </c>
      <c r="I121" s="37">
        <v>42773</v>
      </c>
      <c r="J121" s="52">
        <v>2669.56</v>
      </c>
      <c r="K121" s="52">
        <v>30</v>
      </c>
      <c r="L121" s="35"/>
      <c r="M121" s="52" t="s">
        <v>416</v>
      </c>
      <c r="N121" s="35" t="s">
        <v>97</v>
      </c>
      <c r="O121" s="35" t="s">
        <v>119</v>
      </c>
      <c r="P121" s="35" t="s">
        <v>123</v>
      </c>
      <c r="Q121" s="35" t="s">
        <v>101</v>
      </c>
      <c r="R121" s="27" t="s">
        <v>98</v>
      </c>
      <c r="S121" s="27"/>
      <c r="T121" s="27" t="s">
        <v>417</v>
      </c>
      <c r="U121" s="27"/>
      <c r="Y121" s="31"/>
      <c r="Z121" s="30"/>
      <c r="AD121" s="31"/>
      <c r="AE121" s="30"/>
      <c r="AH121" s="53"/>
      <c r="AI121" s="31"/>
      <c r="AJ121" s="53"/>
      <c r="AN121" s="53"/>
      <c r="AO121" s="30"/>
      <c r="AP121" s="53"/>
      <c r="AS121" s="31"/>
      <c r="AT121" s="30"/>
      <c r="AV121" s="2">
        <v>30</v>
      </c>
      <c r="AX121" s="31"/>
      <c r="AY121" s="30"/>
      <c r="BC121" s="31"/>
      <c r="BD121" s="30"/>
      <c r="BH121" s="31"/>
      <c r="BI121" s="30"/>
      <c r="BM121" s="47" t="s">
        <v>378</v>
      </c>
      <c r="BN121" s="30">
        <f t="shared" si="27"/>
        <v>30</v>
      </c>
      <c r="BO121" s="47">
        <f t="shared" si="30"/>
        <v>0</v>
      </c>
      <c r="BP121" s="48" t="str">
        <f t="shared" si="31"/>
        <v>Complete - With Adjustment</v>
      </c>
    </row>
    <row r="122" spans="1:68" s="10" customFormat="1" hidden="1" x14ac:dyDescent="0.2">
      <c r="A122" s="34">
        <v>586</v>
      </c>
      <c r="B122" s="27" t="s">
        <v>94</v>
      </c>
      <c r="C122" s="27" t="s">
        <v>115</v>
      </c>
      <c r="D122" s="27" t="s">
        <v>116</v>
      </c>
      <c r="E122" s="27" t="s">
        <v>415</v>
      </c>
      <c r="F122" s="27" t="s">
        <v>410</v>
      </c>
      <c r="G122" s="27" t="s">
        <v>96</v>
      </c>
      <c r="H122" s="37">
        <v>42772</v>
      </c>
      <c r="I122" s="37">
        <v>42773</v>
      </c>
      <c r="J122" s="52">
        <v>2669.56</v>
      </c>
      <c r="K122" s="52">
        <v>57</v>
      </c>
      <c r="L122" s="35"/>
      <c r="M122" s="52" t="s">
        <v>416</v>
      </c>
      <c r="N122" s="35" t="s">
        <v>97</v>
      </c>
      <c r="O122" s="35" t="s">
        <v>119</v>
      </c>
      <c r="P122" s="35" t="s">
        <v>123</v>
      </c>
      <c r="Q122" s="35" t="s">
        <v>103</v>
      </c>
      <c r="R122" s="27" t="s">
        <v>98</v>
      </c>
      <c r="S122" s="27"/>
      <c r="T122" s="27" t="s">
        <v>417</v>
      </c>
      <c r="U122" s="27"/>
      <c r="V122" s="2"/>
      <c r="W122" s="20"/>
      <c r="X122" s="2"/>
      <c r="Y122" s="29"/>
      <c r="Z122" s="30"/>
      <c r="AA122" s="2"/>
      <c r="AB122" s="20"/>
      <c r="AC122" s="2"/>
      <c r="AD122" s="29"/>
      <c r="AE122" s="30"/>
      <c r="AF122" s="2"/>
      <c r="AG122" s="20"/>
      <c r="AH122" s="53"/>
      <c r="AI122" s="29"/>
      <c r="AJ122" s="53"/>
      <c r="AK122" s="2"/>
      <c r="AL122" s="20"/>
      <c r="AM122" s="2"/>
      <c r="AN122" s="53"/>
      <c r="AO122" s="30"/>
      <c r="AP122" s="53"/>
      <c r="AQ122" s="20"/>
      <c r="AR122" s="2"/>
      <c r="AS122" s="29"/>
      <c r="AT122" s="30"/>
      <c r="AU122" s="2"/>
      <c r="AV122" s="2">
        <v>57</v>
      </c>
      <c r="AW122" s="2"/>
      <c r="AX122" s="29"/>
      <c r="AY122" s="30"/>
      <c r="AZ122" s="2"/>
      <c r="BA122" s="20"/>
      <c r="BB122" s="2"/>
      <c r="BC122" s="29"/>
      <c r="BD122" s="30"/>
      <c r="BE122" s="2"/>
      <c r="BF122" s="20"/>
      <c r="BG122" s="2"/>
      <c r="BH122" s="29"/>
      <c r="BI122" s="30"/>
      <c r="BJ122" s="2"/>
      <c r="BK122" s="20"/>
      <c r="BL122" s="2"/>
      <c r="BM122" s="47" t="s">
        <v>378</v>
      </c>
      <c r="BN122" s="30">
        <f t="shared" si="27"/>
        <v>57</v>
      </c>
      <c r="BO122" s="47">
        <f t="shared" si="30"/>
        <v>0</v>
      </c>
      <c r="BP122" s="48" t="str">
        <f t="shared" si="31"/>
        <v>Complete - With Adjustment</v>
      </c>
    </row>
    <row r="123" spans="1:68" s="10" customFormat="1" hidden="1" x14ac:dyDescent="0.2">
      <c r="A123" s="34">
        <v>587</v>
      </c>
      <c r="B123" s="27" t="s">
        <v>94</v>
      </c>
      <c r="C123" s="27" t="s">
        <v>115</v>
      </c>
      <c r="D123" s="27" t="s">
        <v>116</v>
      </c>
      <c r="E123" s="27" t="s">
        <v>415</v>
      </c>
      <c r="F123" s="27" t="s">
        <v>410</v>
      </c>
      <c r="G123" s="27" t="s">
        <v>96</v>
      </c>
      <c r="H123" s="37">
        <v>42772</v>
      </c>
      <c r="I123" s="37">
        <v>42773</v>
      </c>
      <c r="J123" s="52">
        <v>2669.56</v>
      </c>
      <c r="K123" s="52">
        <v>124.59</v>
      </c>
      <c r="L123" s="35"/>
      <c r="M123" s="52" t="s">
        <v>416</v>
      </c>
      <c r="N123" s="35" t="s">
        <v>97</v>
      </c>
      <c r="O123" s="35" t="s">
        <v>119</v>
      </c>
      <c r="P123" s="35" t="s">
        <v>123</v>
      </c>
      <c r="Q123" s="35" t="s">
        <v>103</v>
      </c>
      <c r="R123" s="27" t="s">
        <v>98</v>
      </c>
      <c r="S123" s="27"/>
      <c r="T123" s="27" t="s">
        <v>417</v>
      </c>
      <c r="U123" s="27"/>
      <c r="Y123" s="31"/>
      <c r="Z123" s="30"/>
      <c r="AD123" s="31"/>
      <c r="AE123" s="30"/>
      <c r="AH123" s="53"/>
      <c r="AI123" s="31"/>
      <c r="AJ123" s="53"/>
      <c r="AN123" s="53"/>
      <c r="AO123" s="30"/>
      <c r="AP123" s="53"/>
      <c r="AS123" s="31"/>
      <c r="AT123" s="30"/>
      <c r="AV123" s="2">
        <v>124.59</v>
      </c>
      <c r="AX123" s="31"/>
      <c r="AY123" s="30"/>
      <c r="BC123" s="31"/>
      <c r="BD123" s="30"/>
      <c r="BH123" s="31"/>
      <c r="BI123" s="30"/>
      <c r="BM123" s="47" t="s">
        <v>378</v>
      </c>
      <c r="BN123" s="30">
        <f t="shared" si="27"/>
        <v>124.59</v>
      </c>
      <c r="BO123" s="47">
        <f t="shared" si="30"/>
        <v>0</v>
      </c>
      <c r="BP123" s="48" t="str">
        <f t="shared" si="31"/>
        <v>Complete - With Adjustment</v>
      </c>
    </row>
    <row r="124" spans="1:68" s="10" customFormat="1" hidden="1" x14ac:dyDescent="0.2">
      <c r="A124" s="34">
        <v>588</v>
      </c>
      <c r="B124" s="27" t="s">
        <v>94</v>
      </c>
      <c r="C124" s="27" t="s">
        <v>115</v>
      </c>
      <c r="D124" s="27" t="s">
        <v>116</v>
      </c>
      <c r="E124" s="27" t="s">
        <v>415</v>
      </c>
      <c r="F124" s="27" t="s">
        <v>410</v>
      </c>
      <c r="G124" s="27" t="s">
        <v>96</v>
      </c>
      <c r="H124" s="37">
        <v>42772</v>
      </c>
      <c r="I124" s="37">
        <v>42773</v>
      </c>
      <c r="J124" s="52">
        <v>2669.56</v>
      </c>
      <c r="K124" s="52">
        <v>1661.34</v>
      </c>
      <c r="L124" s="35"/>
      <c r="M124" s="52" t="s">
        <v>416</v>
      </c>
      <c r="N124" s="35" t="s">
        <v>97</v>
      </c>
      <c r="O124" s="35" t="s">
        <v>119</v>
      </c>
      <c r="P124" s="35" t="s">
        <v>123</v>
      </c>
      <c r="Q124" s="35" t="s">
        <v>103</v>
      </c>
      <c r="R124" s="27" t="s">
        <v>98</v>
      </c>
      <c r="S124" s="27"/>
      <c r="T124" s="27" t="s">
        <v>417</v>
      </c>
      <c r="U124" s="27"/>
      <c r="Y124" s="31"/>
      <c r="Z124" s="30"/>
      <c r="AD124" s="31"/>
      <c r="AE124" s="30"/>
      <c r="AH124" s="53"/>
      <c r="AI124" s="31"/>
      <c r="AJ124" s="53"/>
      <c r="AN124" s="53"/>
      <c r="AO124" s="30"/>
      <c r="AP124" s="53"/>
      <c r="AS124" s="31"/>
      <c r="AT124" s="30"/>
      <c r="AV124" s="2">
        <v>1661.34</v>
      </c>
      <c r="AX124" s="31"/>
      <c r="AY124" s="30"/>
      <c r="BC124" s="31"/>
      <c r="BD124" s="30"/>
      <c r="BH124" s="31"/>
      <c r="BI124" s="30"/>
      <c r="BM124" s="47" t="s">
        <v>378</v>
      </c>
      <c r="BN124" s="30">
        <f t="shared" si="27"/>
        <v>1661.34</v>
      </c>
      <c r="BO124" s="47">
        <f t="shared" si="30"/>
        <v>0</v>
      </c>
      <c r="BP124" s="48" t="str">
        <f t="shared" si="31"/>
        <v>Complete - With Adjustment</v>
      </c>
    </row>
    <row r="125" spans="1:68" s="10" customFormat="1" hidden="1" x14ac:dyDescent="0.2">
      <c r="A125" s="34">
        <v>590</v>
      </c>
      <c r="B125" s="27" t="s">
        <v>94</v>
      </c>
      <c r="C125" s="27" t="s">
        <v>115</v>
      </c>
      <c r="D125" s="27" t="s">
        <v>116</v>
      </c>
      <c r="E125" s="27" t="s">
        <v>415</v>
      </c>
      <c r="F125" s="27" t="s">
        <v>410</v>
      </c>
      <c r="G125" s="27" t="s">
        <v>96</v>
      </c>
      <c r="H125" s="37">
        <v>42772</v>
      </c>
      <c r="I125" s="37">
        <v>42773</v>
      </c>
      <c r="J125" s="52">
        <v>2669.56</v>
      </c>
      <c r="K125" s="52">
        <v>235.75</v>
      </c>
      <c r="L125" s="35"/>
      <c r="M125" s="52" t="s">
        <v>416</v>
      </c>
      <c r="N125" s="35" t="s">
        <v>97</v>
      </c>
      <c r="O125" s="35" t="s">
        <v>119</v>
      </c>
      <c r="P125" s="35" t="s">
        <v>123</v>
      </c>
      <c r="Q125" s="35" t="s">
        <v>108</v>
      </c>
      <c r="R125" s="27" t="s">
        <v>98</v>
      </c>
      <c r="S125" s="27"/>
      <c r="T125" s="27" t="s">
        <v>417</v>
      </c>
      <c r="U125" s="27"/>
      <c r="Y125" s="31"/>
      <c r="Z125" s="30"/>
      <c r="AD125" s="31"/>
      <c r="AE125" s="30"/>
      <c r="AH125" s="53"/>
      <c r="AI125" s="31"/>
      <c r="AJ125" s="53"/>
      <c r="AN125" s="53"/>
      <c r="AO125" s="30"/>
      <c r="AP125" s="53"/>
      <c r="AS125" s="31"/>
      <c r="AT125" s="30"/>
      <c r="AV125" s="2">
        <v>235.75</v>
      </c>
      <c r="AX125" s="31"/>
      <c r="AY125" s="30"/>
      <c r="BC125" s="31"/>
      <c r="BD125" s="30"/>
      <c r="BH125" s="31"/>
      <c r="BI125" s="30"/>
      <c r="BM125" s="47" t="s">
        <v>378</v>
      </c>
      <c r="BN125" s="30">
        <f t="shared" si="27"/>
        <v>235.75</v>
      </c>
      <c r="BO125" s="47">
        <f t="shared" si="30"/>
        <v>0</v>
      </c>
      <c r="BP125" s="48" t="str">
        <f t="shared" si="31"/>
        <v>Complete - With Adjustment</v>
      </c>
    </row>
    <row r="126" spans="1:68" s="10" customFormat="1" hidden="1" x14ac:dyDescent="0.2">
      <c r="A126" s="34">
        <v>591</v>
      </c>
      <c r="B126" s="27" t="s">
        <v>94</v>
      </c>
      <c r="C126" s="27" t="s">
        <v>115</v>
      </c>
      <c r="D126" s="27" t="s">
        <v>116</v>
      </c>
      <c r="E126" s="27" t="s">
        <v>415</v>
      </c>
      <c r="F126" s="27" t="s">
        <v>410</v>
      </c>
      <c r="G126" s="27" t="s">
        <v>96</v>
      </c>
      <c r="H126" s="37">
        <v>42772</v>
      </c>
      <c r="I126" s="37">
        <v>42773</v>
      </c>
      <c r="J126" s="52">
        <v>2669.56</v>
      </c>
      <c r="K126" s="52">
        <v>10</v>
      </c>
      <c r="L126" s="35"/>
      <c r="M126" s="52" t="s">
        <v>416</v>
      </c>
      <c r="N126" s="35" t="s">
        <v>97</v>
      </c>
      <c r="O126" s="35" t="s">
        <v>119</v>
      </c>
      <c r="P126" s="35" t="s">
        <v>123</v>
      </c>
      <c r="Q126" s="35" t="s">
        <v>301</v>
      </c>
      <c r="R126" s="27" t="s">
        <v>98</v>
      </c>
      <c r="S126" s="27"/>
      <c r="T126" s="27" t="s">
        <v>417</v>
      </c>
      <c r="U126" s="27"/>
      <c r="V126" s="2"/>
      <c r="W126" s="20"/>
      <c r="X126" s="2"/>
      <c r="Y126" s="29"/>
      <c r="Z126" s="30"/>
      <c r="AA126" s="2"/>
      <c r="AB126" s="20"/>
      <c r="AC126" s="2"/>
      <c r="AD126" s="29"/>
      <c r="AE126" s="30"/>
      <c r="AF126" s="2"/>
      <c r="AG126" s="20"/>
      <c r="AH126" s="53"/>
      <c r="AI126" s="29"/>
      <c r="AJ126" s="53"/>
      <c r="AK126" s="2"/>
      <c r="AL126" s="20"/>
      <c r="AM126" s="2"/>
      <c r="AN126" s="53"/>
      <c r="AO126" s="30"/>
      <c r="AP126" s="53"/>
      <c r="AQ126" s="20"/>
      <c r="AR126" s="2"/>
      <c r="AS126" s="29"/>
      <c r="AT126" s="30"/>
      <c r="AU126" s="2"/>
      <c r="AV126" s="2">
        <v>10</v>
      </c>
      <c r="AW126" s="2"/>
      <c r="AX126" s="29"/>
      <c r="AY126" s="30"/>
      <c r="AZ126" s="2"/>
      <c r="BA126" s="20"/>
      <c r="BB126" s="2"/>
      <c r="BC126" s="29"/>
      <c r="BD126" s="30"/>
      <c r="BE126" s="2"/>
      <c r="BF126" s="20"/>
      <c r="BG126" s="2"/>
      <c r="BH126" s="29"/>
      <c r="BI126" s="30"/>
      <c r="BJ126" s="2"/>
      <c r="BK126" s="20"/>
      <c r="BL126" s="2"/>
      <c r="BM126" s="47" t="s">
        <v>378</v>
      </c>
      <c r="BN126" s="30">
        <f t="shared" si="27"/>
        <v>10</v>
      </c>
      <c r="BO126" s="47">
        <f t="shared" si="30"/>
        <v>0</v>
      </c>
      <c r="BP126" s="48" t="str">
        <f t="shared" si="31"/>
        <v>Complete - With Adjustment</v>
      </c>
    </row>
    <row r="127" spans="1:68" s="10" customFormat="1" hidden="1" x14ac:dyDescent="0.2">
      <c r="A127" s="34">
        <v>592</v>
      </c>
      <c r="B127" s="27" t="s">
        <v>94</v>
      </c>
      <c r="C127" s="27" t="s">
        <v>115</v>
      </c>
      <c r="D127" s="27" t="s">
        <v>116</v>
      </c>
      <c r="E127" s="27" t="s">
        <v>415</v>
      </c>
      <c r="F127" s="27" t="s">
        <v>410</v>
      </c>
      <c r="G127" s="27" t="s">
        <v>96</v>
      </c>
      <c r="H127" s="37">
        <v>42772</v>
      </c>
      <c r="I127" s="37">
        <v>42773</v>
      </c>
      <c r="J127" s="52">
        <v>2669.56</v>
      </c>
      <c r="K127" s="52">
        <v>445.88</v>
      </c>
      <c r="L127" s="35"/>
      <c r="M127" s="52" t="s">
        <v>416</v>
      </c>
      <c r="N127" s="35" t="s">
        <v>97</v>
      </c>
      <c r="O127" s="35" t="s">
        <v>119</v>
      </c>
      <c r="P127" s="35" t="s">
        <v>123</v>
      </c>
      <c r="Q127" s="35" t="s">
        <v>101</v>
      </c>
      <c r="R127" s="27" t="s">
        <v>98</v>
      </c>
      <c r="S127" s="27"/>
      <c r="T127" s="27" t="s">
        <v>417</v>
      </c>
      <c r="U127" s="27"/>
      <c r="V127" s="2"/>
      <c r="W127" s="2"/>
      <c r="X127" s="2"/>
      <c r="Y127" s="29"/>
      <c r="Z127" s="30"/>
      <c r="AA127" s="2"/>
      <c r="AB127" s="2"/>
      <c r="AC127" s="2"/>
      <c r="AD127" s="29"/>
      <c r="AE127" s="30"/>
      <c r="AF127" s="2"/>
      <c r="AG127" s="2"/>
      <c r="AH127" s="53"/>
      <c r="AI127" s="29"/>
      <c r="AJ127" s="53"/>
      <c r="AK127" s="2"/>
      <c r="AL127" s="2"/>
      <c r="AM127" s="2"/>
      <c r="AN127" s="53"/>
      <c r="AO127" s="30"/>
      <c r="AP127" s="53"/>
      <c r="AQ127" s="2"/>
      <c r="AR127" s="2"/>
      <c r="AS127" s="29"/>
      <c r="AT127" s="30"/>
      <c r="AU127" s="2"/>
      <c r="AV127" s="2">
        <v>445.88</v>
      </c>
      <c r="AW127" s="2"/>
      <c r="AX127" s="29"/>
      <c r="AY127" s="30"/>
      <c r="AZ127" s="2"/>
      <c r="BA127" s="2"/>
      <c r="BB127" s="2"/>
      <c r="BC127" s="29"/>
      <c r="BD127" s="30"/>
      <c r="BE127" s="2"/>
      <c r="BF127" s="2"/>
      <c r="BG127" s="2"/>
      <c r="BH127" s="29"/>
      <c r="BI127" s="30"/>
      <c r="BJ127" s="2"/>
      <c r="BK127" s="2"/>
      <c r="BL127" s="2"/>
      <c r="BM127" s="47" t="s">
        <v>378</v>
      </c>
      <c r="BN127" s="30">
        <f t="shared" si="27"/>
        <v>445.88</v>
      </c>
      <c r="BO127" s="47">
        <f t="shared" si="30"/>
        <v>0</v>
      </c>
      <c r="BP127" s="48" t="str">
        <f t="shared" si="31"/>
        <v>Complete - With Adjustment</v>
      </c>
    </row>
    <row r="128" spans="1:68" s="10" customFormat="1" hidden="1" x14ac:dyDescent="0.2">
      <c r="A128" s="34">
        <v>596</v>
      </c>
      <c r="B128" s="27" t="s">
        <v>94</v>
      </c>
      <c r="C128" s="27" t="s">
        <v>115</v>
      </c>
      <c r="D128" s="27" t="s">
        <v>116</v>
      </c>
      <c r="E128" s="27" t="s">
        <v>418</v>
      </c>
      <c r="F128" s="27" t="s">
        <v>419</v>
      </c>
      <c r="G128" s="27" t="s">
        <v>96</v>
      </c>
      <c r="H128" s="37">
        <v>42780</v>
      </c>
      <c r="I128" s="37">
        <v>42782</v>
      </c>
      <c r="J128" s="52">
        <v>2724.33</v>
      </c>
      <c r="K128" s="52">
        <v>640</v>
      </c>
      <c r="L128" s="35"/>
      <c r="M128" s="52" t="s">
        <v>420</v>
      </c>
      <c r="N128" s="35" t="s">
        <v>97</v>
      </c>
      <c r="O128" s="35" t="s">
        <v>119</v>
      </c>
      <c r="P128" s="35" t="s">
        <v>120</v>
      </c>
      <c r="Q128" s="35" t="s">
        <v>103</v>
      </c>
      <c r="R128" s="27" t="s">
        <v>98</v>
      </c>
      <c r="S128" s="27"/>
      <c r="T128" s="27" t="s">
        <v>421</v>
      </c>
      <c r="U128" s="27"/>
      <c r="W128" s="10">
        <v>640</v>
      </c>
      <c r="Y128" s="31"/>
      <c r="Z128" s="30"/>
      <c r="AD128" s="31"/>
      <c r="AE128" s="30"/>
      <c r="AH128" s="53"/>
      <c r="AI128" s="31"/>
      <c r="AJ128" s="53"/>
      <c r="AN128" s="53"/>
      <c r="AO128" s="30"/>
      <c r="AP128" s="53"/>
      <c r="AS128" s="31"/>
      <c r="AT128" s="30"/>
      <c r="AX128" s="31"/>
      <c r="AY128" s="30"/>
      <c r="BC128" s="31"/>
      <c r="BD128" s="30"/>
      <c r="BH128" s="31"/>
      <c r="BI128" s="30"/>
      <c r="BM128" s="47" t="s">
        <v>1</v>
      </c>
      <c r="BN128" s="30">
        <f t="shared" si="27"/>
        <v>640</v>
      </c>
      <c r="BO128" s="47">
        <f t="shared" si="30"/>
        <v>0</v>
      </c>
      <c r="BP128" s="48" t="str">
        <f t="shared" si="31"/>
        <v>Complete - With Adjustment</v>
      </c>
    </row>
    <row r="129" spans="1:68" s="10" customFormat="1" hidden="1" x14ac:dyDescent="0.2">
      <c r="A129" s="34">
        <v>599</v>
      </c>
      <c r="B129" s="27" t="s">
        <v>94</v>
      </c>
      <c r="C129" s="27" t="s">
        <v>115</v>
      </c>
      <c r="D129" s="27" t="s">
        <v>116</v>
      </c>
      <c r="E129" s="27" t="s">
        <v>418</v>
      </c>
      <c r="F129" s="27" t="s">
        <v>419</v>
      </c>
      <c r="G129" s="27" t="s">
        <v>96</v>
      </c>
      <c r="H129" s="37">
        <v>42780</v>
      </c>
      <c r="I129" s="37">
        <v>42782</v>
      </c>
      <c r="J129" s="52">
        <v>2724.33</v>
      </c>
      <c r="K129" s="52">
        <v>8.49</v>
      </c>
      <c r="L129" s="35"/>
      <c r="M129" s="52" t="s">
        <v>420</v>
      </c>
      <c r="N129" s="35" t="s">
        <v>97</v>
      </c>
      <c r="O129" s="35" t="s">
        <v>119</v>
      </c>
      <c r="P129" s="35" t="s">
        <v>123</v>
      </c>
      <c r="Q129" s="35" t="s">
        <v>124</v>
      </c>
      <c r="R129" s="27" t="s">
        <v>98</v>
      </c>
      <c r="S129" s="27"/>
      <c r="T129" s="27" t="s">
        <v>421</v>
      </c>
      <c r="U129" s="27"/>
      <c r="Y129" s="31"/>
      <c r="Z129" s="30"/>
      <c r="AB129">
        <v>8.49</v>
      </c>
      <c r="AD129" s="31"/>
      <c r="AE129" s="30"/>
      <c r="AH129" s="53"/>
      <c r="AI129" s="31"/>
      <c r="AJ129" s="53"/>
      <c r="AN129" s="53"/>
      <c r="AO129" s="30"/>
      <c r="AP129" s="53"/>
      <c r="AS129" s="31"/>
      <c r="AT129" s="30"/>
      <c r="AX129" s="31"/>
      <c r="AY129" s="30"/>
      <c r="BC129" s="31"/>
      <c r="BD129" s="30"/>
      <c r="BH129" s="31"/>
      <c r="BI129" s="30"/>
      <c r="BM129" s="47" t="s">
        <v>373</v>
      </c>
      <c r="BN129" s="30">
        <f t="shared" ref="BN129:BN131" si="32">SUM(W129:AH129)+SUM(AK129:AN129)+SUM(AQ129:BK129)</f>
        <v>8.49</v>
      </c>
      <c r="BO129" s="47">
        <f t="shared" si="30"/>
        <v>0</v>
      </c>
      <c r="BP129" s="48" t="str">
        <f t="shared" si="31"/>
        <v>Complete - With Adjustment</v>
      </c>
    </row>
    <row r="130" spans="1:68" s="10" customFormat="1" hidden="1" x14ac:dyDescent="0.2">
      <c r="A130" s="34">
        <v>602</v>
      </c>
      <c r="B130" s="27" t="s">
        <v>94</v>
      </c>
      <c r="C130" s="27" t="s">
        <v>115</v>
      </c>
      <c r="D130" s="27" t="s">
        <v>116</v>
      </c>
      <c r="E130" s="27" t="s">
        <v>422</v>
      </c>
      <c r="F130" s="27" t="s">
        <v>423</v>
      </c>
      <c r="G130" s="27" t="s">
        <v>96</v>
      </c>
      <c r="H130" s="37">
        <v>42789</v>
      </c>
      <c r="I130" s="37">
        <v>42794</v>
      </c>
      <c r="J130" s="52">
        <v>2968.46</v>
      </c>
      <c r="K130" s="52">
        <v>579.96</v>
      </c>
      <c r="L130" s="35"/>
      <c r="M130" s="52" t="s">
        <v>424</v>
      </c>
      <c r="N130" s="35" t="s">
        <v>97</v>
      </c>
      <c r="O130" s="35" t="s">
        <v>217</v>
      </c>
      <c r="P130" s="35" t="s">
        <v>120</v>
      </c>
      <c r="Q130" s="35" t="s">
        <v>103</v>
      </c>
      <c r="R130" s="27" t="s">
        <v>98</v>
      </c>
      <c r="S130" s="27"/>
      <c r="T130" s="27" t="s">
        <v>425</v>
      </c>
      <c r="U130" s="27"/>
      <c r="W130" s="10">
        <v>579.96</v>
      </c>
      <c r="Y130" s="31"/>
      <c r="Z130" s="30"/>
      <c r="AD130" s="31"/>
      <c r="AE130" s="30"/>
      <c r="AH130" s="53"/>
      <c r="AI130" s="31"/>
      <c r="AJ130" s="53"/>
      <c r="AN130" s="53"/>
      <c r="AO130" s="30"/>
      <c r="AP130" s="53"/>
      <c r="AS130" s="31"/>
      <c r="AT130" s="30"/>
      <c r="AX130" s="31"/>
      <c r="AY130" s="30"/>
      <c r="BC130" s="31"/>
      <c r="BD130" s="30"/>
      <c r="BH130" s="31"/>
      <c r="BI130" s="30"/>
      <c r="BM130" s="47" t="s">
        <v>1</v>
      </c>
      <c r="BN130" s="30">
        <f t="shared" si="32"/>
        <v>579.96</v>
      </c>
      <c r="BO130" s="47">
        <f t="shared" si="30"/>
        <v>0</v>
      </c>
      <c r="BP130" s="48" t="str">
        <f t="shared" si="31"/>
        <v>Complete - With Adjustment</v>
      </c>
    </row>
    <row r="131" spans="1:68" s="10" customFormat="1" hidden="1" x14ac:dyDescent="0.2">
      <c r="A131" s="34">
        <v>603</v>
      </c>
      <c r="B131" s="27" t="s">
        <v>94</v>
      </c>
      <c r="C131" s="27" t="s">
        <v>115</v>
      </c>
      <c r="D131" s="27" t="s">
        <v>116</v>
      </c>
      <c r="E131" s="27" t="s">
        <v>422</v>
      </c>
      <c r="F131" s="27" t="s">
        <v>423</v>
      </c>
      <c r="G131" s="27" t="s">
        <v>96</v>
      </c>
      <c r="H131" s="37">
        <v>42789</v>
      </c>
      <c r="I131" s="37">
        <v>42794</v>
      </c>
      <c r="J131" s="52">
        <v>2968.46</v>
      </c>
      <c r="K131" s="52">
        <v>92.23</v>
      </c>
      <c r="L131" s="35"/>
      <c r="M131" s="52" t="s">
        <v>424</v>
      </c>
      <c r="N131" s="35" t="s">
        <v>97</v>
      </c>
      <c r="O131" s="35" t="s">
        <v>217</v>
      </c>
      <c r="P131" s="35" t="s">
        <v>120</v>
      </c>
      <c r="Q131" s="35" t="s">
        <v>103</v>
      </c>
      <c r="R131" s="27" t="s">
        <v>98</v>
      </c>
      <c r="S131" s="27"/>
      <c r="T131" s="27" t="s">
        <v>425</v>
      </c>
      <c r="U131" s="27"/>
      <c r="W131" s="10">
        <v>92.23</v>
      </c>
      <c r="Y131" s="31"/>
      <c r="Z131" s="30"/>
      <c r="AD131" s="31"/>
      <c r="AE131" s="30"/>
      <c r="AH131" s="53"/>
      <c r="AI131" s="31"/>
      <c r="AJ131" s="53"/>
      <c r="AN131" s="53"/>
      <c r="AO131" s="30"/>
      <c r="AP131" s="53"/>
      <c r="AS131" s="31"/>
      <c r="AT131" s="30"/>
      <c r="AX131" s="31"/>
      <c r="AY131" s="30"/>
      <c r="BC131" s="31"/>
      <c r="BD131" s="30"/>
      <c r="BH131" s="31"/>
      <c r="BI131" s="30"/>
      <c r="BM131" s="47" t="s">
        <v>1</v>
      </c>
      <c r="BN131" s="30">
        <f t="shared" si="32"/>
        <v>92.23</v>
      </c>
      <c r="BO131" s="47">
        <f t="shared" si="30"/>
        <v>0</v>
      </c>
      <c r="BP131" s="48" t="str">
        <f t="shared" si="31"/>
        <v>Complete - With Adjustment</v>
      </c>
    </row>
    <row r="132" spans="1:68" s="10" customFormat="1" hidden="1" x14ac:dyDescent="0.2">
      <c r="A132" s="34">
        <v>663</v>
      </c>
      <c r="B132" s="27" t="s">
        <v>94</v>
      </c>
      <c r="C132" s="27" t="s">
        <v>434</v>
      </c>
      <c r="D132" s="27" t="s">
        <v>435</v>
      </c>
      <c r="E132" s="27" t="s">
        <v>436</v>
      </c>
      <c r="F132" s="27" t="s">
        <v>437</v>
      </c>
      <c r="G132" s="27" t="s">
        <v>96</v>
      </c>
      <c r="H132" s="37">
        <v>42775</v>
      </c>
      <c r="I132" s="37">
        <v>42779</v>
      </c>
      <c r="J132" s="52">
        <v>40</v>
      </c>
      <c r="K132" s="52">
        <v>40</v>
      </c>
      <c r="L132" s="35"/>
      <c r="M132" s="52" t="s">
        <v>438</v>
      </c>
      <c r="N132" s="35" t="s">
        <v>97</v>
      </c>
      <c r="O132" s="35" t="s">
        <v>439</v>
      </c>
      <c r="P132" s="35" t="s">
        <v>120</v>
      </c>
      <c r="Q132" s="35" t="s">
        <v>103</v>
      </c>
      <c r="R132" s="27" t="s">
        <v>98</v>
      </c>
      <c r="S132" s="27"/>
      <c r="T132" s="27" t="s">
        <v>440</v>
      </c>
      <c r="U132" s="27"/>
      <c r="Y132" s="31"/>
      <c r="Z132" s="30"/>
      <c r="AD132" s="31"/>
      <c r="AE132" s="30"/>
      <c r="AH132" s="53"/>
      <c r="AI132" s="31"/>
      <c r="AJ132" s="53"/>
      <c r="AN132" s="53"/>
      <c r="AO132" s="30"/>
      <c r="AP132" s="53"/>
      <c r="AS132" s="31"/>
      <c r="AT132" s="30"/>
      <c r="AX132" s="31">
        <v>40</v>
      </c>
      <c r="AY132" s="30"/>
      <c r="BC132" s="31"/>
      <c r="BD132" s="30"/>
      <c r="BH132" s="31"/>
      <c r="BI132" s="30"/>
      <c r="BM132" s="47" t="s">
        <v>381</v>
      </c>
      <c r="BN132" s="30">
        <f t="shared" ref="BN132:BN137" si="33">SUM(W132:AH132)+SUM(AK132:AN132)+SUM(AQ132:BK132)</f>
        <v>40</v>
      </c>
      <c r="BO132" s="47">
        <f t="shared" ref="BO132:BO137" si="34">K132-BN132</f>
        <v>0</v>
      </c>
      <c r="BP132" s="48" t="str">
        <f t="shared" ref="BP132:BP137" si="35">IF(BN132&lt;&gt;0,"Complete - With Adjustment","Complete - No Adjustment")</f>
        <v>Complete - With Adjustment</v>
      </c>
    </row>
    <row r="133" spans="1:68" s="10" customFormat="1" hidden="1" x14ac:dyDescent="0.2">
      <c r="A133" s="34">
        <v>665</v>
      </c>
      <c r="B133" s="27" t="s">
        <v>94</v>
      </c>
      <c r="C133" s="27" t="s">
        <v>441</v>
      </c>
      <c r="D133" s="27" t="s">
        <v>442</v>
      </c>
      <c r="E133" s="27" t="s">
        <v>443</v>
      </c>
      <c r="F133" s="27" t="s">
        <v>397</v>
      </c>
      <c r="G133" s="27" t="s">
        <v>96</v>
      </c>
      <c r="H133" s="37">
        <v>42765</v>
      </c>
      <c r="I133" s="37">
        <v>42767</v>
      </c>
      <c r="J133" s="52">
        <v>165</v>
      </c>
      <c r="K133" s="52">
        <v>65</v>
      </c>
      <c r="L133" s="35"/>
      <c r="M133" s="52" t="s">
        <v>444</v>
      </c>
      <c r="N133" s="35" t="s">
        <v>97</v>
      </c>
      <c r="O133" s="35" t="s">
        <v>439</v>
      </c>
      <c r="P133" s="35" t="s">
        <v>120</v>
      </c>
      <c r="Q133" s="35" t="s">
        <v>103</v>
      </c>
      <c r="R133" s="27" t="s">
        <v>98</v>
      </c>
      <c r="S133" s="27"/>
      <c r="T133" s="27" t="s">
        <v>445</v>
      </c>
      <c r="U133" s="27"/>
      <c r="V133" s="2"/>
      <c r="W133" s="20"/>
      <c r="X133" s="2"/>
      <c r="Y133" s="29"/>
      <c r="Z133" s="30"/>
      <c r="AA133" s="2"/>
      <c r="AB133" s="20"/>
      <c r="AC133" s="2"/>
      <c r="AD133" s="29"/>
      <c r="AE133" s="30"/>
      <c r="AF133" s="2"/>
      <c r="AG133" s="20"/>
      <c r="AH133" s="53"/>
      <c r="AI133" s="29"/>
      <c r="AJ133" s="53"/>
      <c r="AK133" s="2"/>
      <c r="AL133" s="20"/>
      <c r="AM133" s="2"/>
      <c r="AN133" s="53"/>
      <c r="AO133" s="30"/>
      <c r="AP133" s="53"/>
      <c r="AQ133" s="20"/>
      <c r="AR133" s="2"/>
      <c r="AS133" s="29"/>
      <c r="AT133" s="30"/>
      <c r="AU133" s="2"/>
      <c r="AV133" s="20"/>
      <c r="AW133" s="2"/>
      <c r="AX133" s="29">
        <v>65</v>
      </c>
      <c r="AY133" s="30"/>
      <c r="AZ133" s="2"/>
      <c r="BA133" s="20"/>
      <c r="BB133" s="2"/>
      <c r="BC133" s="29"/>
      <c r="BD133" s="30"/>
      <c r="BE133" s="2"/>
      <c r="BF133" s="20"/>
      <c r="BG133" s="2"/>
      <c r="BH133" s="29"/>
      <c r="BI133" s="30"/>
      <c r="BJ133" s="2"/>
      <c r="BK133" s="20"/>
      <c r="BL133" s="2"/>
      <c r="BM133" s="47" t="s">
        <v>381</v>
      </c>
      <c r="BN133" s="30">
        <f t="shared" si="33"/>
        <v>65</v>
      </c>
      <c r="BO133" s="47">
        <f t="shared" si="34"/>
        <v>0</v>
      </c>
      <c r="BP133" s="48" t="str">
        <f t="shared" si="35"/>
        <v>Complete - With Adjustment</v>
      </c>
    </row>
    <row r="134" spans="1:68" s="10" customFormat="1" hidden="1" x14ac:dyDescent="0.2">
      <c r="A134" s="34">
        <v>673</v>
      </c>
      <c r="B134" s="27" t="s">
        <v>94</v>
      </c>
      <c r="C134" s="27" t="s">
        <v>447</v>
      </c>
      <c r="D134" s="27" t="s">
        <v>448</v>
      </c>
      <c r="E134" s="27" t="s">
        <v>449</v>
      </c>
      <c r="F134" s="27" t="s">
        <v>450</v>
      </c>
      <c r="G134" s="27" t="s">
        <v>96</v>
      </c>
      <c r="H134" s="37">
        <v>42765</v>
      </c>
      <c r="I134" s="37">
        <v>42769</v>
      </c>
      <c r="J134" s="52">
        <v>2907.36</v>
      </c>
      <c r="K134" s="52">
        <v>24</v>
      </c>
      <c r="L134" s="35"/>
      <c r="M134" s="52" t="s">
        <v>451</v>
      </c>
      <c r="N134" s="35" t="s">
        <v>97</v>
      </c>
      <c r="O134" s="35" t="s">
        <v>452</v>
      </c>
      <c r="P134" s="35" t="s">
        <v>120</v>
      </c>
      <c r="Q134" s="35" t="s">
        <v>103</v>
      </c>
      <c r="R134" s="27" t="s">
        <v>98</v>
      </c>
      <c r="S134" s="27"/>
      <c r="T134" s="27" t="s">
        <v>453</v>
      </c>
      <c r="U134" s="27"/>
      <c r="V134" s="2"/>
      <c r="W134" s="55">
        <v>24</v>
      </c>
      <c r="X134" s="2"/>
      <c r="Y134" s="29"/>
      <c r="Z134" s="30"/>
      <c r="AA134" s="2"/>
      <c r="AB134" s="20"/>
      <c r="AC134" s="2"/>
      <c r="AD134" s="29"/>
      <c r="AE134" s="30"/>
      <c r="AF134" s="2"/>
      <c r="AG134" s="20"/>
      <c r="AH134" s="53"/>
      <c r="AI134" s="29"/>
      <c r="AJ134" s="53"/>
      <c r="AK134" s="2"/>
      <c r="AL134" s="20"/>
      <c r="AM134" s="2"/>
      <c r="AN134" s="53"/>
      <c r="AO134" s="30"/>
      <c r="AP134" s="53"/>
      <c r="AQ134" s="20"/>
      <c r="AR134" s="2"/>
      <c r="AS134" s="29"/>
      <c r="AT134" s="30"/>
      <c r="AU134" s="2"/>
      <c r="AV134" s="20"/>
      <c r="AW134" s="2"/>
      <c r="AX134" s="29"/>
      <c r="AY134" s="30"/>
      <c r="AZ134" s="2"/>
      <c r="BA134" s="20"/>
      <c r="BB134" s="2"/>
      <c r="BC134" s="29"/>
      <c r="BD134" s="30"/>
      <c r="BE134" s="2"/>
      <c r="BF134" s="20"/>
      <c r="BG134" s="2"/>
      <c r="BH134" s="29"/>
      <c r="BI134" s="30"/>
      <c r="BJ134" s="2"/>
      <c r="BK134" s="20"/>
      <c r="BL134" s="2"/>
      <c r="BM134" s="47" t="s">
        <v>1</v>
      </c>
      <c r="BN134" s="30">
        <f t="shared" si="33"/>
        <v>24</v>
      </c>
      <c r="BO134" s="47">
        <f t="shared" si="34"/>
        <v>0</v>
      </c>
      <c r="BP134" s="48" t="str">
        <f t="shared" si="35"/>
        <v>Complete - With Adjustment</v>
      </c>
    </row>
    <row r="135" spans="1:68" s="10" customFormat="1" hidden="1" x14ac:dyDescent="0.2">
      <c r="A135" s="34">
        <v>676</v>
      </c>
      <c r="B135" s="27" t="s">
        <v>94</v>
      </c>
      <c r="C135" s="27" t="s">
        <v>447</v>
      </c>
      <c r="D135" s="27" t="s">
        <v>448</v>
      </c>
      <c r="E135" s="27" t="s">
        <v>449</v>
      </c>
      <c r="F135" s="27" t="s">
        <v>450</v>
      </c>
      <c r="G135" s="27" t="s">
        <v>96</v>
      </c>
      <c r="H135" s="37">
        <v>42765</v>
      </c>
      <c r="I135" s="37">
        <v>42769</v>
      </c>
      <c r="J135" s="52">
        <v>2907.36</v>
      </c>
      <c r="K135" s="52">
        <v>12</v>
      </c>
      <c r="L135" s="35"/>
      <c r="M135" s="52" t="s">
        <v>451</v>
      </c>
      <c r="N135" s="35" t="s">
        <v>97</v>
      </c>
      <c r="O135" s="35" t="s">
        <v>452</v>
      </c>
      <c r="P135" s="35" t="s">
        <v>120</v>
      </c>
      <c r="Q135" s="35" t="s">
        <v>103</v>
      </c>
      <c r="R135" s="27" t="s">
        <v>98</v>
      </c>
      <c r="S135" s="27"/>
      <c r="T135" s="27" t="s">
        <v>453</v>
      </c>
      <c r="U135" s="27"/>
      <c r="V135" s="2"/>
      <c r="W135" s="2">
        <v>12</v>
      </c>
      <c r="X135" s="2"/>
      <c r="Y135" s="29"/>
      <c r="Z135" s="30"/>
      <c r="AA135" s="2"/>
      <c r="AB135" s="2"/>
      <c r="AC135" s="2"/>
      <c r="AD135" s="29"/>
      <c r="AE135" s="30"/>
      <c r="AF135" s="2"/>
      <c r="AG135" s="2"/>
      <c r="AH135" s="53"/>
      <c r="AI135" s="29"/>
      <c r="AJ135" s="53"/>
      <c r="AK135" s="2"/>
      <c r="AL135" s="2"/>
      <c r="AM135" s="2"/>
      <c r="AN135" s="53"/>
      <c r="AO135" s="30"/>
      <c r="AP135" s="53"/>
      <c r="AQ135" s="2"/>
      <c r="AR135" s="2"/>
      <c r="AS135" s="29"/>
      <c r="AT135" s="30"/>
      <c r="AU135" s="2"/>
      <c r="AV135" s="2"/>
      <c r="AW135" s="2"/>
      <c r="AX135" s="29"/>
      <c r="AY135" s="30"/>
      <c r="AZ135" s="2"/>
      <c r="BA135" s="2"/>
      <c r="BB135" s="2"/>
      <c r="BC135" s="29"/>
      <c r="BD135" s="30"/>
      <c r="BE135" s="2"/>
      <c r="BF135" s="2"/>
      <c r="BG135" s="2"/>
      <c r="BH135" s="29"/>
      <c r="BI135" s="30"/>
      <c r="BJ135" s="2"/>
      <c r="BK135" s="2"/>
      <c r="BL135" s="2"/>
      <c r="BM135" s="47" t="s">
        <v>1</v>
      </c>
      <c r="BN135" s="30">
        <f t="shared" si="33"/>
        <v>12</v>
      </c>
      <c r="BO135" s="47">
        <f t="shared" si="34"/>
        <v>0</v>
      </c>
      <c r="BP135" s="48" t="str">
        <f t="shared" si="35"/>
        <v>Complete - With Adjustment</v>
      </c>
    </row>
    <row r="136" spans="1:68" s="10" customFormat="1" hidden="1" x14ac:dyDescent="0.2">
      <c r="A136" s="34">
        <v>685</v>
      </c>
      <c r="B136" s="27" t="s">
        <v>94</v>
      </c>
      <c r="C136" s="27" t="s">
        <v>447</v>
      </c>
      <c r="D136" s="27" t="s">
        <v>448</v>
      </c>
      <c r="E136" s="27" t="s">
        <v>449</v>
      </c>
      <c r="F136" s="27" t="s">
        <v>450</v>
      </c>
      <c r="G136" s="27" t="s">
        <v>96</v>
      </c>
      <c r="H136" s="37">
        <v>42765</v>
      </c>
      <c r="I136" s="37">
        <v>42769</v>
      </c>
      <c r="J136" s="52">
        <v>2907.36</v>
      </c>
      <c r="K136" s="52">
        <v>52</v>
      </c>
      <c r="L136" s="35"/>
      <c r="M136" s="52" t="s">
        <v>451</v>
      </c>
      <c r="N136" s="35" t="s">
        <v>97</v>
      </c>
      <c r="O136" s="35" t="s">
        <v>452</v>
      </c>
      <c r="P136" s="35" t="s">
        <v>120</v>
      </c>
      <c r="Q136" s="35" t="s">
        <v>103</v>
      </c>
      <c r="R136" s="27" t="s">
        <v>98</v>
      </c>
      <c r="S136" s="27"/>
      <c r="T136" s="27" t="s">
        <v>453</v>
      </c>
      <c r="U136" s="27"/>
      <c r="W136" s="10">
        <v>52</v>
      </c>
      <c r="Y136" s="31"/>
      <c r="Z136" s="30"/>
      <c r="AD136" s="31"/>
      <c r="AE136" s="30"/>
      <c r="AH136" s="53"/>
      <c r="AI136" s="31"/>
      <c r="AJ136" s="53"/>
      <c r="AN136" s="53"/>
      <c r="AO136" s="30"/>
      <c r="AP136" s="53"/>
      <c r="AS136" s="31"/>
      <c r="AT136" s="30"/>
      <c r="AX136" s="31"/>
      <c r="AY136" s="30"/>
      <c r="BC136" s="31"/>
      <c r="BD136" s="30"/>
      <c r="BH136" s="31"/>
      <c r="BI136" s="30"/>
      <c r="BM136" s="47" t="s">
        <v>1</v>
      </c>
      <c r="BN136" s="30">
        <f t="shared" si="33"/>
        <v>52</v>
      </c>
      <c r="BO136" s="47">
        <f t="shared" si="34"/>
        <v>0</v>
      </c>
      <c r="BP136" s="48" t="str">
        <f t="shared" si="35"/>
        <v>Complete - With Adjustment</v>
      </c>
    </row>
    <row r="137" spans="1:68" s="10" customFormat="1" hidden="1" x14ac:dyDescent="0.2">
      <c r="A137" s="34">
        <v>688</v>
      </c>
      <c r="B137" s="27" t="s">
        <v>94</v>
      </c>
      <c r="C137" s="27" t="s">
        <v>447</v>
      </c>
      <c r="D137" s="27" t="s">
        <v>448</v>
      </c>
      <c r="E137" s="27" t="s">
        <v>449</v>
      </c>
      <c r="F137" s="27" t="s">
        <v>450</v>
      </c>
      <c r="G137" s="27" t="s">
        <v>96</v>
      </c>
      <c r="H137" s="37">
        <v>42765</v>
      </c>
      <c r="I137" s="37">
        <v>42769</v>
      </c>
      <c r="J137" s="52">
        <v>2907.36</v>
      </c>
      <c r="K137" s="52">
        <v>19</v>
      </c>
      <c r="L137" s="35"/>
      <c r="M137" s="52" t="s">
        <v>451</v>
      </c>
      <c r="N137" s="35" t="s">
        <v>97</v>
      </c>
      <c r="O137" s="35" t="s">
        <v>452</v>
      </c>
      <c r="P137" s="35" t="s">
        <v>120</v>
      </c>
      <c r="Q137" s="35" t="s">
        <v>103</v>
      </c>
      <c r="R137" s="27" t="s">
        <v>98</v>
      </c>
      <c r="S137" s="27"/>
      <c r="T137" s="27" t="s">
        <v>453</v>
      </c>
      <c r="U137" s="27"/>
      <c r="V137" s="2"/>
      <c r="W137" s="2">
        <v>19</v>
      </c>
      <c r="X137" s="2"/>
      <c r="Y137" s="29"/>
      <c r="Z137" s="30"/>
      <c r="AA137" s="2"/>
      <c r="AB137" s="2"/>
      <c r="AC137" s="2"/>
      <c r="AD137" s="29"/>
      <c r="AE137" s="30"/>
      <c r="AF137" s="2"/>
      <c r="AG137" s="2"/>
      <c r="AH137" s="53"/>
      <c r="AI137" s="29"/>
      <c r="AJ137" s="53"/>
      <c r="AK137" s="2"/>
      <c r="AL137" s="2"/>
      <c r="AM137" s="2"/>
      <c r="AN137" s="53"/>
      <c r="AO137" s="30"/>
      <c r="AP137" s="53"/>
      <c r="AQ137" s="2"/>
      <c r="AR137" s="2"/>
      <c r="AS137" s="29"/>
      <c r="AT137" s="30"/>
      <c r="AU137" s="2"/>
      <c r="AV137" s="2"/>
      <c r="AW137" s="2"/>
      <c r="AX137" s="29"/>
      <c r="AY137" s="30"/>
      <c r="AZ137" s="2"/>
      <c r="BA137" s="2"/>
      <c r="BB137" s="2"/>
      <c r="BC137" s="29"/>
      <c r="BD137" s="30"/>
      <c r="BE137" s="2"/>
      <c r="BF137" s="2"/>
      <c r="BG137" s="2"/>
      <c r="BH137" s="29"/>
      <c r="BI137" s="30"/>
      <c r="BJ137" s="2"/>
      <c r="BK137" s="2"/>
      <c r="BL137" s="2"/>
      <c r="BM137" s="47" t="s">
        <v>1</v>
      </c>
      <c r="BN137" s="30">
        <f t="shared" si="33"/>
        <v>19</v>
      </c>
      <c r="BO137" s="47">
        <f t="shared" si="34"/>
        <v>0</v>
      </c>
      <c r="BP137" s="48" t="str">
        <f t="shared" si="35"/>
        <v>Complete - With Adjustment</v>
      </c>
    </row>
    <row r="138" spans="1:68" s="10" customFormat="1" hidden="1" x14ac:dyDescent="0.2">
      <c r="A138" s="34">
        <v>738</v>
      </c>
      <c r="B138" s="27" t="s">
        <v>94</v>
      </c>
      <c r="C138" s="27" t="s">
        <v>202</v>
      </c>
      <c r="D138" s="27" t="s">
        <v>203</v>
      </c>
      <c r="E138" s="27" t="s">
        <v>456</v>
      </c>
      <c r="F138" s="27" t="s">
        <v>457</v>
      </c>
      <c r="G138" s="27" t="s">
        <v>96</v>
      </c>
      <c r="H138" s="37">
        <v>42781</v>
      </c>
      <c r="I138" s="37">
        <v>42783</v>
      </c>
      <c r="J138" s="52">
        <v>118.9</v>
      </c>
      <c r="K138" s="52">
        <v>73.400000000000006</v>
      </c>
      <c r="L138" s="35"/>
      <c r="M138" s="52" t="s">
        <v>458</v>
      </c>
      <c r="N138" s="35" t="s">
        <v>97</v>
      </c>
      <c r="O138" s="35" t="s">
        <v>206</v>
      </c>
      <c r="P138" s="35" t="s">
        <v>123</v>
      </c>
      <c r="Q138" s="35" t="s">
        <v>174</v>
      </c>
      <c r="R138" s="27" t="s">
        <v>98</v>
      </c>
      <c r="S138" s="27"/>
      <c r="T138" s="27" t="s">
        <v>459</v>
      </c>
      <c r="U138" s="27"/>
      <c r="V138" s="2"/>
      <c r="W138" s="20"/>
      <c r="X138" s="2"/>
      <c r="Y138" s="29"/>
      <c r="Z138" s="30"/>
      <c r="AA138" s="2"/>
      <c r="AB138" s="20"/>
      <c r="AC138" s="2"/>
      <c r="AD138" s="29"/>
      <c r="AE138" s="30"/>
      <c r="AF138" s="2"/>
      <c r="AG138" s="20"/>
      <c r="AH138" s="53"/>
      <c r="AI138" s="29"/>
      <c r="AJ138" s="53"/>
      <c r="AK138" s="2"/>
      <c r="AL138" s="20"/>
      <c r="AM138" s="2"/>
      <c r="AN138" s="53"/>
      <c r="AO138" s="30"/>
      <c r="AP138" s="53"/>
      <c r="AQ138" s="20"/>
      <c r="AR138" s="2"/>
      <c r="AS138" s="29"/>
      <c r="AT138" s="30"/>
      <c r="AU138" s="2"/>
      <c r="AV138" s="20"/>
      <c r="AW138" s="2"/>
      <c r="AX138" s="29"/>
      <c r="AY138" s="30"/>
      <c r="AZ138" s="2"/>
      <c r="BA138" s="20"/>
      <c r="BB138" s="2"/>
      <c r="BC138" s="29"/>
      <c r="BD138" s="30"/>
      <c r="BE138" s="2"/>
      <c r="BF138" s="55">
        <v>73.400000000000006</v>
      </c>
      <c r="BG138" s="2"/>
      <c r="BH138" s="29"/>
      <c r="BI138" s="30"/>
      <c r="BJ138" s="2"/>
      <c r="BK138" s="20"/>
      <c r="BL138" s="2"/>
      <c r="BM138" s="47" t="s">
        <v>460</v>
      </c>
      <c r="BN138" s="30">
        <f t="shared" ref="BN138:BN140" si="36">SUM(W138:AH138)+SUM(AK138:AN138)+SUM(AQ138:BK138)</f>
        <v>73.400000000000006</v>
      </c>
      <c r="BO138" s="47">
        <f t="shared" ref="BO138:BO141" si="37">K138-BN138</f>
        <v>0</v>
      </c>
      <c r="BP138" s="48" t="str">
        <f t="shared" ref="BP138:BP141" si="38">IF(BN138&lt;&gt;0,"Complete - With Adjustment","Complete - No Adjustment")</f>
        <v>Complete - With Adjustment</v>
      </c>
    </row>
    <row r="139" spans="1:68" s="10" customFormat="1" hidden="1" x14ac:dyDescent="0.2">
      <c r="A139" s="34">
        <v>739</v>
      </c>
      <c r="B139" s="27" t="s">
        <v>94</v>
      </c>
      <c r="C139" s="27" t="s">
        <v>202</v>
      </c>
      <c r="D139" s="27" t="s">
        <v>203</v>
      </c>
      <c r="E139" s="27" t="s">
        <v>456</v>
      </c>
      <c r="F139" s="27" t="s">
        <v>457</v>
      </c>
      <c r="G139" s="27" t="s">
        <v>96</v>
      </c>
      <c r="H139" s="37">
        <v>42781</v>
      </c>
      <c r="I139" s="37">
        <v>42783</v>
      </c>
      <c r="J139" s="52">
        <v>118.9</v>
      </c>
      <c r="K139" s="52">
        <v>37.5</v>
      </c>
      <c r="L139" s="35"/>
      <c r="M139" s="52" t="s">
        <v>458</v>
      </c>
      <c r="N139" s="35" t="s">
        <v>97</v>
      </c>
      <c r="O139" s="35" t="s">
        <v>206</v>
      </c>
      <c r="P139" s="35" t="s">
        <v>120</v>
      </c>
      <c r="Q139" s="35" t="s">
        <v>103</v>
      </c>
      <c r="R139" s="27" t="s">
        <v>98</v>
      </c>
      <c r="S139" s="27"/>
      <c r="T139" s="27" t="s">
        <v>459</v>
      </c>
      <c r="U139" s="27"/>
      <c r="W139" s="10">
        <v>37.5</v>
      </c>
      <c r="Y139" s="31"/>
      <c r="Z139" s="30"/>
      <c r="AD139" s="31"/>
      <c r="AE139" s="30"/>
      <c r="AH139" s="53"/>
      <c r="AI139" s="31"/>
      <c r="AJ139" s="53"/>
      <c r="AN139" s="53"/>
      <c r="AO139" s="30"/>
      <c r="AP139" s="53"/>
      <c r="AS139" s="31"/>
      <c r="AT139" s="30"/>
      <c r="AX139" s="31"/>
      <c r="AY139" s="30"/>
      <c r="BC139" s="31"/>
      <c r="BD139" s="30"/>
      <c r="BH139" s="31"/>
      <c r="BI139" s="30"/>
      <c r="BM139" s="47" t="s">
        <v>1</v>
      </c>
      <c r="BN139" s="30">
        <f t="shared" si="36"/>
        <v>37.5</v>
      </c>
      <c r="BO139" s="47">
        <f t="shared" si="37"/>
        <v>0</v>
      </c>
      <c r="BP139" s="48" t="str">
        <f t="shared" si="38"/>
        <v>Complete - With Adjustment</v>
      </c>
    </row>
    <row r="140" spans="1:68" s="10" customFormat="1" hidden="1" x14ac:dyDescent="0.2">
      <c r="A140" s="34">
        <v>740</v>
      </c>
      <c r="B140" s="27" t="s">
        <v>94</v>
      </c>
      <c r="C140" s="27" t="s">
        <v>202</v>
      </c>
      <c r="D140" s="27" t="s">
        <v>203</v>
      </c>
      <c r="E140" s="27" t="s">
        <v>456</v>
      </c>
      <c r="F140" s="27" t="s">
        <v>457</v>
      </c>
      <c r="G140" s="27" t="s">
        <v>96</v>
      </c>
      <c r="H140" s="37">
        <v>42781</v>
      </c>
      <c r="I140" s="37">
        <v>42783</v>
      </c>
      <c r="J140" s="52">
        <v>118.9</v>
      </c>
      <c r="K140" s="52">
        <v>8</v>
      </c>
      <c r="L140" s="35"/>
      <c r="M140" s="52" t="s">
        <v>458</v>
      </c>
      <c r="N140" s="35" t="s">
        <v>97</v>
      </c>
      <c r="O140" s="35" t="s">
        <v>206</v>
      </c>
      <c r="P140" s="35" t="s">
        <v>123</v>
      </c>
      <c r="Q140" s="35" t="s">
        <v>103</v>
      </c>
      <c r="R140" s="27" t="s">
        <v>98</v>
      </c>
      <c r="S140" s="27"/>
      <c r="T140" s="27" t="s">
        <v>459</v>
      </c>
      <c r="U140" s="27"/>
      <c r="W140" s="10">
        <v>8</v>
      </c>
      <c r="Y140" s="31"/>
      <c r="Z140" s="30"/>
      <c r="AD140" s="31"/>
      <c r="AE140" s="30"/>
      <c r="AH140" s="53"/>
      <c r="AI140" s="31"/>
      <c r="AJ140" s="53"/>
      <c r="AN140" s="53"/>
      <c r="AO140" s="30"/>
      <c r="AP140" s="53"/>
      <c r="AS140" s="31"/>
      <c r="AT140" s="30"/>
      <c r="AX140" s="31"/>
      <c r="AY140" s="30"/>
      <c r="BC140" s="31"/>
      <c r="BD140" s="30"/>
      <c r="BH140" s="31"/>
      <c r="BI140" s="30"/>
      <c r="BM140" s="47" t="s">
        <v>1</v>
      </c>
      <c r="BN140" s="30">
        <f t="shared" si="36"/>
        <v>8</v>
      </c>
      <c r="BO140" s="47">
        <f t="shared" si="37"/>
        <v>0</v>
      </c>
      <c r="BP140" s="48" t="str">
        <f t="shared" si="38"/>
        <v>Complete - With Adjustment</v>
      </c>
    </row>
    <row r="141" spans="1:68" s="10" customFormat="1" hidden="1" x14ac:dyDescent="0.2">
      <c r="A141" s="34">
        <v>766</v>
      </c>
      <c r="B141" s="27" t="s">
        <v>94</v>
      </c>
      <c r="C141" s="27" t="s">
        <v>215</v>
      </c>
      <c r="D141" s="27" t="s">
        <v>216</v>
      </c>
      <c r="E141" s="27" t="s">
        <v>468</v>
      </c>
      <c r="F141" s="27" t="s">
        <v>423</v>
      </c>
      <c r="G141" s="27" t="s">
        <v>96</v>
      </c>
      <c r="H141" s="37">
        <v>42790</v>
      </c>
      <c r="I141" s="37">
        <v>42794</v>
      </c>
      <c r="J141" s="52">
        <v>74.819999999999993</v>
      </c>
      <c r="K141" s="52">
        <v>74.819999999999993</v>
      </c>
      <c r="L141" s="35"/>
      <c r="M141" s="52" t="s">
        <v>469</v>
      </c>
      <c r="N141" s="35" t="s">
        <v>97</v>
      </c>
      <c r="O141" s="35" t="s">
        <v>217</v>
      </c>
      <c r="P141" s="35" t="s">
        <v>120</v>
      </c>
      <c r="Q141" s="35" t="s">
        <v>470</v>
      </c>
      <c r="R141" s="27" t="s">
        <v>98</v>
      </c>
      <c r="S141" s="27"/>
      <c r="T141" s="27" t="s">
        <v>471</v>
      </c>
      <c r="U141" s="27"/>
      <c r="Y141" s="31"/>
      <c r="Z141" s="30"/>
      <c r="AD141" s="31"/>
      <c r="AE141" s="30"/>
      <c r="AH141" s="53"/>
      <c r="AI141" s="31"/>
      <c r="AJ141" s="53"/>
      <c r="AN141" s="53"/>
      <c r="AO141" s="30"/>
      <c r="AP141" s="53"/>
      <c r="AQ141" s="10">
        <v>74.819999999999993</v>
      </c>
      <c r="AS141" s="31"/>
      <c r="AT141" s="30"/>
      <c r="AX141" s="31"/>
      <c r="AY141" s="30"/>
      <c r="BC141" s="31"/>
      <c r="BD141" s="30"/>
      <c r="BH141" s="31"/>
      <c r="BI141" s="30"/>
      <c r="BM141" s="47" t="s">
        <v>472</v>
      </c>
      <c r="BN141" s="30">
        <f t="shared" ref="BN141:BN147" si="39">SUM(W141:AH141)+SUM(AK141:AN141)+SUM(AQ141:BK141)</f>
        <v>74.819999999999993</v>
      </c>
      <c r="BO141" s="47">
        <f t="shared" si="37"/>
        <v>0</v>
      </c>
      <c r="BP141" s="48" t="str">
        <f t="shared" si="38"/>
        <v>Complete - With Adjustment</v>
      </c>
    </row>
    <row r="142" spans="1:68" s="10" customFormat="1" hidden="1" x14ac:dyDescent="0.2">
      <c r="A142" s="34">
        <v>786</v>
      </c>
      <c r="B142" s="27" t="s">
        <v>94</v>
      </c>
      <c r="C142" s="27" t="s">
        <v>473</v>
      </c>
      <c r="D142" s="27" t="s">
        <v>474</v>
      </c>
      <c r="E142" s="27" t="s">
        <v>475</v>
      </c>
      <c r="F142" s="27" t="s">
        <v>427</v>
      </c>
      <c r="G142" s="27" t="s">
        <v>96</v>
      </c>
      <c r="H142" s="37">
        <v>42775</v>
      </c>
      <c r="I142" s="37">
        <v>42779</v>
      </c>
      <c r="J142" s="52">
        <v>259.8</v>
      </c>
      <c r="K142" s="52">
        <v>68</v>
      </c>
      <c r="L142" s="35"/>
      <c r="M142" s="52" t="s">
        <v>476</v>
      </c>
      <c r="N142" s="35" t="s">
        <v>97</v>
      </c>
      <c r="O142" s="35" t="s">
        <v>477</v>
      </c>
      <c r="P142" s="35" t="s">
        <v>120</v>
      </c>
      <c r="Q142" s="35" t="s">
        <v>103</v>
      </c>
      <c r="R142" s="27" t="s">
        <v>98</v>
      </c>
      <c r="S142" s="27"/>
      <c r="T142" s="27" t="s">
        <v>478</v>
      </c>
      <c r="U142" s="27"/>
      <c r="V142" s="2"/>
      <c r="W142" s="55">
        <v>68</v>
      </c>
      <c r="X142" s="2"/>
      <c r="Y142" s="29"/>
      <c r="Z142" s="30"/>
      <c r="AA142" s="2"/>
      <c r="AB142" s="20"/>
      <c r="AC142" s="2"/>
      <c r="AD142" s="29"/>
      <c r="AE142" s="30"/>
      <c r="AF142" s="2"/>
      <c r="AG142" s="20"/>
      <c r="AH142" s="53"/>
      <c r="AI142" s="29"/>
      <c r="AJ142" s="53"/>
      <c r="AK142" s="2"/>
      <c r="AL142" s="20"/>
      <c r="AM142" s="2"/>
      <c r="AN142" s="53"/>
      <c r="AO142" s="30"/>
      <c r="AP142" s="53"/>
      <c r="AQ142" s="20"/>
      <c r="AR142" s="2"/>
      <c r="AS142" s="29"/>
      <c r="AT142" s="30"/>
      <c r="AU142" s="2"/>
      <c r="AV142" s="20"/>
      <c r="AW142" s="2"/>
      <c r="AX142" s="29"/>
      <c r="AY142" s="30"/>
      <c r="AZ142" s="2"/>
      <c r="BA142" s="20"/>
      <c r="BB142" s="2"/>
      <c r="BC142" s="29"/>
      <c r="BD142" s="30"/>
      <c r="BE142" s="2"/>
      <c r="BF142" s="20"/>
      <c r="BG142" s="2"/>
      <c r="BH142" s="29"/>
      <c r="BI142" s="30"/>
      <c r="BJ142" s="2"/>
      <c r="BK142" s="20"/>
      <c r="BL142" s="2"/>
      <c r="BM142" s="47" t="s">
        <v>1</v>
      </c>
      <c r="BN142" s="30">
        <f t="shared" si="39"/>
        <v>68</v>
      </c>
      <c r="BO142" s="47">
        <f t="shared" ref="BO142:BO150" si="40">K142-BN142</f>
        <v>0</v>
      </c>
      <c r="BP142" s="48" t="str">
        <f t="shared" ref="BP142:BP150" si="41">IF(BN142&lt;&gt;0,"Complete - With Adjustment","Complete - No Adjustment")</f>
        <v>Complete - With Adjustment</v>
      </c>
    </row>
    <row r="143" spans="1:68" s="10" customFormat="1" hidden="1" x14ac:dyDescent="0.2">
      <c r="A143" s="34">
        <v>787</v>
      </c>
      <c r="B143" s="27" t="s">
        <v>94</v>
      </c>
      <c r="C143" s="27" t="s">
        <v>479</v>
      </c>
      <c r="D143" s="27" t="s">
        <v>480</v>
      </c>
      <c r="E143" s="27" t="s">
        <v>481</v>
      </c>
      <c r="F143" s="27" t="s">
        <v>430</v>
      </c>
      <c r="G143" s="27" t="s">
        <v>96</v>
      </c>
      <c r="H143" s="37">
        <v>42773</v>
      </c>
      <c r="I143" s="37">
        <v>42774</v>
      </c>
      <c r="J143" s="52">
        <v>1111.57</v>
      </c>
      <c r="K143" s="52">
        <v>136.38</v>
      </c>
      <c r="L143" s="35" t="s">
        <v>482</v>
      </c>
      <c r="M143" s="52" t="s">
        <v>483</v>
      </c>
      <c r="N143" s="35" t="s">
        <v>97</v>
      </c>
      <c r="O143" s="35" t="s">
        <v>145</v>
      </c>
      <c r="P143" s="35" t="s">
        <v>146</v>
      </c>
      <c r="Q143" s="35" t="s">
        <v>108</v>
      </c>
      <c r="R143" s="27" t="s">
        <v>98</v>
      </c>
      <c r="S143" s="27"/>
      <c r="T143" s="27" t="s">
        <v>484</v>
      </c>
      <c r="U143" s="27" t="s">
        <v>253</v>
      </c>
      <c r="V143" s="2"/>
      <c r="W143" s="20"/>
      <c r="X143" s="2"/>
      <c r="Y143" s="29"/>
      <c r="Z143" s="30"/>
      <c r="AA143" s="2"/>
      <c r="AB143" s="20"/>
      <c r="AC143" s="2"/>
      <c r="AD143" s="29"/>
      <c r="AE143" s="30"/>
      <c r="AF143" s="2"/>
      <c r="AG143" s="20"/>
      <c r="AH143" s="53"/>
      <c r="AI143" s="29"/>
      <c r="AJ143" s="53"/>
      <c r="AK143" s="2"/>
      <c r="AL143" s="20"/>
      <c r="AM143" s="2"/>
      <c r="AN143" s="53"/>
      <c r="AO143" s="30"/>
      <c r="AP143" s="53"/>
      <c r="AQ143" s="20"/>
      <c r="AR143" s="2"/>
      <c r="AS143" s="29"/>
      <c r="AT143" s="30"/>
      <c r="AU143" s="2"/>
      <c r="AV143" s="20"/>
      <c r="AW143" s="2"/>
      <c r="AX143" s="29"/>
      <c r="AY143" s="30"/>
      <c r="AZ143" s="2"/>
      <c r="BA143" s="20"/>
      <c r="BB143" s="2"/>
      <c r="BC143" s="29"/>
      <c r="BD143" s="30"/>
      <c r="BE143" s="2"/>
      <c r="BF143" s="20"/>
      <c r="BG143" s="2"/>
      <c r="BH143" s="29"/>
      <c r="BI143" s="30"/>
      <c r="BJ143" s="2"/>
      <c r="BK143" s="20"/>
      <c r="BL143" s="2"/>
      <c r="BM143" s="47" t="s">
        <v>392</v>
      </c>
      <c r="BN143" s="30">
        <f t="shared" si="39"/>
        <v>0</v>
      </c>
      <c r="BO143" s="47">
        <f t="shared" si="40"/>
        <v>136.38</v>
      </c>
      <c r="BP143" s="48" t="str">
        <f t="shared" si="41"/>
        <v>Complete - No Adjustment</v>
      </c>
    </row>
    <row r="144" spans="1:68" s="10" customFormat="1" hidden="1" x14ac:dyDescent="0.2">
      <c r="A144" s="34">
        <v>788</v>
      </c>
      <c r="B144" s="27" t="s">
        <v>94</v>
      </c>
      <c r="C144" s="27" t="s">
        <v>479</v>
      </c>
      <c r="D144" s="27" t="s">
        <v>480</v>
      </c>
      <c r="E144" s="27" t="s">
        <v>481</v>
      </c>
      <c r="F144" s="27" t="s">
        <v>430</v>
      </c>
      <c r="G144" s="27" t="s">
        <v>96</v>
      </c>
      <c r="H144" s="37">
        <v>42773</v>
      </c>
      <c r="I144" s="37">
        <v>42774</v>
      </c>
      <c r="J144" s="52">
        <v>1111.57</v>
      </c>
      <c r="K144" s="52">
        <v>350.4</v>
      </c>
      <c r="L144" s="35" t="s">
        <v>482</v>
      </c>
      <c r="M144" s="52" t="s">
        <v>483</v>
      </c>
      <c r="N144" s="35" t="s">
        <v>97</v>
      </c>
      <c r="O144" s="35" t="s">
        <v>145</v>
      </c>
      <c r="P144" s="35" t="s">
        <v>146</v>
      </c>
      <c r="Q144" s="35" t="s">
        <v>101</v>
      </c>
      <c r="R144" s="27" t="s">
        <v>98</v>
      </c>
      <c r="S144" s="27"/>
      <c r="T144" s="27" t="s">
        <v>485</v>
      </c>
      <c r="U144" s="27" t="s">
        <v>191</v>
      </c>
      <c r="V144" s="2"/>
      <c r="W144" s="20"/>
      <c r="X144" s="2"/>
      <c r="Y144" s="29"/>
      <c r="Z144" s="30"/>
      <c r="AA144" s="2"/>
      <c r="AB144" s="20"/>
      <c r="AC144" s="2"/>
      <c r="AD144" s="29"/>
      <c r="AE144" s="30"/>
      <c r="AF144" s="2"/>
      <c r="AG144" s="20"/>
      <c r="AH144" s="53"/>
      <c r="AI144" s="29"/>
      <c r="AJ144" s="53"/>
      <c r="AK144" s="2"/>
      <c r="AL144" s="20"/>
      <c r="AM144" s="2"/>
      <c r="AN144" s="53"/>
      <c r="AO144" s="30"/>
      <c r="AP144" s="53"/>
      <c r="AQ144" s="20"/>
      <c r="AR144" s="2"/>
      <c r="AS144" s="29"/>
      <c r="AT144" s="30"/>
      <c r="AU144" s="2"/>
      <c r="AV144" s="20"/>
      <c r="AW144" s="2"/>
      <c r="AX144" s="29"/>
      <c r="AY144" s="30"/>
      <c r="AZ144" s="2"/>
      <c r="BA144" s="20"/>
      <c r="BB144" s="2"/>
      <c r="BC144" s="29"/>
      <c r="BD144" s="30"/>
      <c r="BE144" s="2"/>
      <c r="BF144" s="20"/>
      <c r="BG144" s="2"/>
      <c r="BH144" s="29"/>
      <c r="BI144" s="30"/>
      <c r="BJ144" s="2"/>
      <c r="BK144" s="20"/>
      <c r="BL144" s="2"/>
      <c r="BM144" s="47" t="s">
        <v>392</v>
      </c>
      <c r="BN144" s="30">
        <f t="shared" si="39"/>
        <v>0</v>
      </c>
      <c r="BO144" s="47">
        <f t="shared" si="40"/>
        <v>350.4</v>
      </c>
      <c r="BP144" s="48" t="str">
        <f t="shared" si="41"/>
        <v>Complete - No Adjustment</v>
      </c>
    </row>
    <row r="145" spans="1:68" s="10" customFormat="1" hidden="1" x14ac:dyDescent="0.2">
      <c r="A145" s="34">
        <v>789</v>
      </c>
      <c r="B145" s="27" t="s">
        <v>94</v>
      </c>
      <c r="C145" s="27" t="s">
        <v>223</v>
      </c>
      <c r="D145" s="27" t="s">
        <v>224</v>
      </c>
      <c r="E145" s="27" t="s">
        <v>486</v>
      </c>
      <c r="F145" s="27" t="s">
        <v>405</v>
      </c>
      <c r="G145" s="27" t="s">
        <v>96</v>
      </c>
      <c r="H145" s="37">
        <v>42786</v>
      </c>
      <c r="I145" s="37">
        <v>42790</v>
      </c>
      <c r="J145" s="52">
        <v>485.09</v>
      </c>
      <c r="K145" s="52">
        <v>12.99</v>
      </c>
      <c r="L145" s="35"/>
      <c r="M145" s="52" t="s">
        <v>487</v>
      </c>
      <c r="N145" s="35" t="s">
        <v>97</v>
      </c>
      <c r="O145" s="35" t="s">
        <v>214</v>
      </c>
      <c r="P145" s="35" t="s">
        <v>120</v>
      </c>
      <c r="Q145" s="35" t="s">
        <v>103</v>
      </c>
      <c r="R145" s="27" t="s">
        <v>98</v>
      </c>
      <c r="S145" s="27"/>
      <c r="T145" s="27" t="s">
        <v>488</v>
      </c>
      <c r="U145" s="27"/>
      <c r="W145" s="10">
        <v>12.99</v>
      </c>
      <c r="Y145" s="31"/>
      <c r="Z145" s="30"/>
      <c r="AD145" s="31"/>
      <c r="AE145" s="30"/>
      <c r="AH145" s="53"/>
      <c r="AI145" s="31"/>
      <c r="AJ145" s="53"/>
      <c r="AN145" s="53"/>
      <c r="AO145" s="30"/>
      <c r="AP145" s="53"/>
      <c r="AS145" s="31"/>
      <c r="AT145" s="30"/>
      <c r="AX145" s="31"/>
      <c r="AY145" s="30"/>
      <c r="BC145" s="31"/>
      <c r="BD145" s="30"/>
      <c r="BH145" s="31"/>
      <c r="BI145" s="30"/>
      <c r="BM145" s="47" t="s">
        <v>1</v>
      </c>
      <c r="BN145" s="30">
        <f t="shared" si="39"/>
        <v>12.99</v>
      </c>
      <c r="BO145" s="47">
        <f t="shared" si="40"/>
        <v>0</v>
      </c>
      <c r="BP145" s="48" t="str">
        <f t="shared" si="41"/>
        <v>Complete - With Adjustment</v>
      </c>
    </row>
    <row r="146" spans="1:68" s="10" customFormat="1" hidden="1" x14ac:dyDescent="0.2">
      <c r="A146" s="34">
        <v>792</v>
      </c>
      <c r="B146" s="27" t="s">
        <v>94</v>
      </c>
      <c r="C146" s="27" t="s">
        <v>223</v>
      </c>
      <c r="D146" s="27" t="s">
        <v>224</v>
      </c>
      <c r="E146" s="27" t="s">
        <v>486</v>
      </c>
      <c r="F146" s="27" t="s">
        <v>405</v>
      </c>
      <c r="G146" s="27" t="s">
        <v>96</v>
      </c>
      <c r="H146" s="37">
        <v>42786</v>
      </c>
      <c r="I146" s="37">
        <v>42790</v>
      </c>
      <c r="J146" s="52">
        <v>485.09</v>
      </c>
      <c r="K146" s="52">
        <v>20</v>
      </c>
      <c r="L146" s="35"/>
      <c r="M146" s="52" t="s">
        <v>487</v>
      </c>
      <c r="N146" s="35" t="s">
        <v>97</v>
      </c>
      <c r="O146" s="35" t="s">
        <v>214</v>
      </c>
      <c r="P146" s="35" t="s">
        <v>120</v>
      </c>
      <c r="Q146" s="35" t="s">
        <v>103</v>
      </c>
      <c r="R146" s="27" t="s">
        <v>98</v>
      </c>
      <c r="S146" s="27"/>
      <c r="T146" s="27" t="s">
        <v>488</v>
      </c>
      <c r="U146" s="27"/>
      <c r="V146" s="2"/>
      <c r="W146" s="20"/>
      <c r="X146" s="2"/>
      <c r="Y146" s="29"/>
      <c r="Z146" s="30"/>
      <c r="AA146" s="2"/>
      <c r="AB146" s="20"/>
      <c r="AC146" s="2"/>
      <c r="AD146" s="29"/>
      <c r="AE146" s="30"/>
      <c r="AF146" s="2"/>
      <c r="AG146" s="20"/>
      <c r="AH146" s="53"/>
      <c r="AI146" s="29"/>
      <c r="AJ146" s="53"/>
      <c r="AK146" s="2"/>
      <c r="AL146" s="20"/>
      <c r="AM146" s="2"/>
      <c r="AN146" s="53"/>
      <c r="AO146" s="30"/>
      <c r="AP146" s="53"/>
      <c r="AQ146" s="20"/>
      <c r="AR146" s="2"/>
      <c r="AS146" s="29"/>
      <c r="AT146" s="30"/>
      <c r="AU146" s="2"/>
      <c r="AV146" s="20"/>
      <c r="AW146" s="2"/>
      <c r="AX146" s="29"/>
      <c r="AY146" s="30"/>
      <c r="AZ146" s="2"/>
      <c r="BA146" s="20"/>
      <c r="BB146" s="2"/>
      <c r="BC146" s="29"/>
      <c r="BD146" s="30"/>
      <c r="BE146" s="2"/>
      <c r="BF146" s="20"/>
      <c r="BG146" s="2"/>
      <c r="BH146" s="29"/>
      <c r="BI146" s="30"/>
      <c r="BJ146" s="2"/>
      <c r="BK146" s="55">
        <v>20</v>
      </c>
      <c r="BL146" s="2"/>
      <c r="BM146" s="47" t="s">
        <v>379</v>
      </c>
      <c r="BN146" s="30">
        <f t="shared" si="39"/>
        <v>20</v>
      </c>
      <c r="BO146" s="47">
        <f t="shared" si="40"/>
        <v>0</v>
      </c>
      <c r="BP146" s="48" t="str">
        <f t="shared" si="41"/>
        <v>Complete - With Adjustment</v>
      </c>
    </row>
    <row r="147" spans="1:68" s="10" customFormat="1" hidden="1" x14ac:dyDescent="0.2">
      <c r="A147" s="34">
        <v>794</v>
      </c>
      <c r="B147" s="27" t="s">
        <v>94</v>
      </c>
      <c r="C147" s="27" t="s">
        <v>223</v>
      </c>
      <c r="D147" s="27" t="s">
        <v>224</v>
      </c>
      <c r="E147" s="27" t="s">
        <v>486</v>
      </c>
      <c r="F147" s="27" t="s">
        <v>405</v>
      </c>
      <c r="G147" s="27" t="s">
        <v>96</v>
      </c>
      <c r="H147" s="37">
        <v>42786</v>
      </c>
      <c r="I147" s="37">
        <v>42790</v>
      </c>
      <c r="J147" s="52">
        <v>485.09</v>
      </c>
      <c r="K147" s="52">
        <v>16.75</v>
      </c>
      <c r="L147" s="35"/>
      <c r="M147" s="52" t="s">
        <v>487</v>
      </c>
      <c r="N147" s="35" t="s">
        <v>97</v>
      </c>
      <c r="O147" s="35" t="s">
        <v>214</v>
      </c>
      <c r="P147" s="35" t="s">
        <v>120</v>
      </c>
      <c r="Q147" s="35" t="s">
        <v>103</v>
      </c>
      <c r="R147" s="27" t="s">
        <v>98</v>
      </c>
      <c r="S147" s="27"/>
      <c r="T147" s="27" t="s">
        <v>488</v>
      </c>
      <c r="U147" s="27"/>
      <c r="W147" s="10">
        <v>16.75</v>
      </c>
      <c r="Y147" s="31"/>
      <c r="Z147" s="30"/>
      <c r="AD147" s="31"/>
      <c r="AE147" s="30"/>
      <c r="AH147" s="53"/>
      <c r="AI147" s="31"/>
      <c r="AJ147" s="53"/>
      <c r="AN147" s="53"/>
      <c r="AO147" s="30"/>
      <c r="AP147" s="53"/>
      <c r="AS147" s="31"/>
      <c r="AT147" s="30"/>
      <c r="AX147" s="31"/>
      <c r="AY147" s="30"/>
      <c r="BC147" s="31"/>
      <c r="BD147" s="30"/>
      <c r="BH147" s="31"/>
      <c r="BI147" s="30"/>
      <c r="BM147" s="47" t="s">
        <v>1</v>
      </c>
      <c r="BN147" s="30">
        <f t="shared" si="39"/>
        <v>16.75</v>
      </c>
      <c r="BO147" s="47">
        <f t="shared" si="40"/>
        <v>0</v>
      </c>
      <c r="BP147" s="48" t="str">
        <f t="shared" si="41"/>
        <v>Complete - With Adjustment</v>
      </c>
    </row>
    <row r="148" spans="1:68" s="10" customFormat="1" hidden="1" x14ac:dyDescent="0.2">
      <c r="A148" s="34">
        <v>823</v>
      </c>
      <c r="B148" s="27" t="s">
        <v>94</v>
      </c>
      <c r="C148" s="27" t="s">
        <v>231</v>
      </c>
      <c r="D148" s="27" t="s">
        <v>232</v>
      </c>
      <c r="E148" s="27" t="s">
        <v>492</v>
      </c>
      <c r="F148" s="27" t="s">
        <v>423</v>
      </c>
      <c r="G148" s="27" t="s">
        <v>96</v>
      </c>
      <c r="H148" s="37">
        <v>42790</v>
      </c>
      <c r="I148" s="37">
        <v>42794</v>
      </c>
      <c r="J148" s="52">
        <v>1679.37</v>
      </c>
      <c r="K148" s="52">
        <v>409.75</v>
      </c>
      <c r="L148" s="35"/>
      <c r="M148" s="52" t="s">
        <v>493</v>
      </c>
      <c r="N148" s="35" t="s">
        <v>97</v>
      </c>
      <c r="O148" s="35" t="s">
        <v>179</v>
      </c>
      <c r="P148" s="35" t="s">
        <v>120</v>
      </c>
      <c r="Q148" s="35" t="s">
        <v>103</v>
      </c>
      <c r="R148" s="27" t="s">
        <v>98</v>
      </c>
      <c r="S148" s="27"/>
      <c r="T148" s="27" t="s">
        <v>494</v>
      </c>
      <c r="U148" s="27"/>
      <c r="V148" s="2"/>
      <c r="W148" s="55">
        <v>409.75</v>
      </c>
      <c r="X148" s="2"/>
      <c r="Y148" s="29"/>
      <c r="Z148" s="30"/>
      <c r="AA148" s="2"/>
      <c r="AB148" s="20"/>
      <c r="AC148" s="2"/>
      <c r="AD148" s="29"/>
      <c r="AE148" s="30"/>
      <c r="AF148" s="2"/>
      <c r="AG148" s="20"/>
      <c r="AH148" s="53"/>
      <c r="AI148" s="29"/>
      <c r="AJ148" s="53"/>
      <c r="AK148" s="2"/>
      <c r="AL148" s="20"/>
      <c r="AM148" s="2"/>
      <c r="AN148" s="53"/>
      <c r="AO148" s="30"/>
      <c r="AP148" s="53"/>
      <c r="AQ148" s="20"/>
      <c r="AR148" s="2"/>
      <c r="AS148" s="29"/>
      <c r="AT148" s="30"/>
      <c r="AU148" s="2"/>
      <c r="AV148" s="20"/>
      <c r="AW148" s="2"/>
      <c r="AX148" s="29"/>
      <c r="AY148" s="30"/>
      <c r="AZ148" s="2"/>
      <c r="BA148" s="20"/>
      <c r="BB148" s="2"/>
      <c r="BC148" s="29"/>
      <c r="BD148" s="30"/>
      <c r="BE148" s="2"/>
      <c r="BF148" s="20"/>
      <c r="BG148" s="2"/>
      <c r="BH148" s="29"/>
      <c r="BI148" s="30"/>
      <c r="BJ148" s="2"/>
      <c r="BK148" s="20"/>
      <c r="BL148" s="2"/>
      <c r="BM148" s="47" t="s">
        <v>1</v>
      </c>
      <c r="BN148" s="30">
        <f t="shared" ref="BN148:BN151" si="42">SUM(W148:AH148)+SUM(AK148:AN148)+SUM(AQ148:BK148)</f>
        <v>409.75</v>
      </c>
      <c r="BO148" s="47">
        <f t="shared" si="40"/>
        <v>0</v>
      </c>
      <c r="BP148" s="48" t="str">
        <f t="shared" si="41"/>
        <v>Complete - With Adjustment</v>
      </c>
    </row>
    <row r="149" spans="1:68" s="10" customFormat="1" hidden="1" x14ac:dyDescent="0.2">
      <c r="A149" s="34">
        <v>825</v>
      </c>
      <c r="B149" s="27" t="s">
        <v>94</v>
      </c>
      <c r="C149" s="27" t="s">
        <v>495</v>
      </c>
      <c r="D149" s="27" t="s">
        <v>496</v>
      </c>
      <c r="E149" s="27" t="s">
        <v>497</v>
      </c>
      <c r="F149" s="27" t="s">
        <v>423</v>
      </c>
      <c r="G149" s="27" t="s">
        <v>96</v>
      </c>
      <c r="H149" s="37">
        <v>42789</v>
      </c>
      <c r="I149" s="37">
        <v>42794</v>
      </c>
      <c r="J149" s="52">
        <v>665.38</v>
      </c>
      <c r="K149" s="52">
        <v>157.22999999999999</v>
      </c>
      <c r="L149" s="35"/>
      <c r="M149" s="52" t="s">
        <v>498</v>
      </c>
      <c r="N149" s="35" t="s">
        <v>97</v>
      </c>
      <c r="O149" s="35" t="s">
        <v>179</v>
      </c>
      <c r="P149" s="35" t="s">
        <v>120</v>
      </c>
      <c r="Q149" s="35" t="s">
        <v>103</v>
      </c>
      <c r="R149" s="27" t="s">
        <v>98</v>
      </c>
      <c r="S149" s="27"/>
      <c r="T149" s="27" t="s">
        <v>499</v>
      </c>
      <c r="U149" s="27"/>
      <c r="X149" s="10">
        <v>157.22999999999999</v>
      </c>
      <c r="Y149" s="31"/>
      <c r="Z149" s="30"/>
      <c r="AD149" s="31"/>
      <c r="AE149" s="30"/>
      <c r="AH149" s="53"/>
      <c r="AI149" s="31"/>
      <c r="AJ149" s="53"/>
      <c r="AN149" s="53"/>
      <c r="AO149" s="30"/>
      <c r="AP149" s="53"/>
      <c r="AS149" s="31"/>
      <c r="AT149" s="30"/>
      <c r="AX149" s="31"/>
      <c r="AY149" s="30"/>
      <c r="BC149" s="31"/>
      <c r="BD149" s="30"/>
      <c r="BH149" s="31"/>
      <c r="BI149" s="30"/>
      <c r="BM149" s="47" t="s">
        <v>1</v>
      </c>
      <c r="BN149" s="30">
        <f t="shared" si="42"/>
        <v>157.22999999999999</v>
      </c>
      <c r="BO149" s="47">
        <f t="shared" si="40"/>
        <v>0</v>
      </c>
      <c r="BP149" s="48" t="str">
        <f t="shared" si="41"/>
        <v>Complete - With Adjustment</v>
      </c>
    </row>
    <row r="150" spans="1:68" s="10" customFormat="1" hidden="1" x14ac:dyDescent="0.2">
      <c r="A150" s="34">
        <v>831</v>
      </c>
      <c r="B150" s="27" t="s">
        <v>94</v>
      </c>
      <c r="C150" s="27" t="s">
        <v>501</v>
      </c>
      <c r="D150" s="27" t="s">
        <v>502</v>
      </c>
      <c r="E150" s="27" t="s">
        <v>503</v>
      </c>
      <c r="F150" s="27" t="s">
        <v>428</v>
      </c>
      <c r="G150" s="27" t="s">
        <v>96</v>
      </c>
      <c r="H150" s="37">
        <v>42766</v>
      </c>
      <c r="I150" s="37">
        <v>42768</v>
      </c>
      <c r="J150" s="52">
        <v>1237.2</v>
      </c>
      <c r="K150" s="52">
        <v>8.5</v>
      </c>
      <c r="L150" s="35"/>
      <c r="M150" s="52" t="s">
        <v>504</v>
      </c>
      <c r="N150" s="35" t="s">
        <v>97</v>
      </c>
      <c r="O150" s="35" t="s">
        <v>242</v>
      </c>
      <c r="P150" s="35" t="s">
        <v>120</v>
      </c>
      <c r="Q150" s="35" t="s">
        <v>103</v>
      </c>
      <c r="R150" s="27" t="s">
        <v>98</v>
      </c>
      <c r="S150" s="27"/>
      <c r="T150" s="27" t="s">
        <v>505</v>
      </c>
      <c r="U150" s="27"/>
      <c r="V150" s="2"/>
      <c r="W150" s="20">
        <v>8.5</v>
      </c>
      <c r="X150" s="2"/>
      <c r="Y150" s="29"/>
      <c r="Z150" s="30"/>
      <c r="AA150" s="2"/>
      <c r="AB150" s="20"/>
      <c r="AC150" s="2"/>
      <c r="AD150" s="29"/>
      <c r="AE150" s="30"/>
      <c r="AF150" s="2"/>
      <c r="AG150" s="20"/>
      <c r="AH150" s="53"/>
      <c r="AI150" s="29"/>
      <c r="AJ150" s="53"/>
      <c r="AK150" s="2"/>
      <c r="AL150" s="20"/>
      <c r="AM150" s="2"/>
      <c r="AN150" s="53"/>
      <c r="AO150" s="30"/>
      <c r="AP150" s="53"/>
      <c r="AQ150" s="20"/>
      <c r="AR150" s="2"/>
      <c r="AS150" s="29"/>
      <c r="AT150" s="30"/>
      <c r="AU150" s="2"/>
      <c r="AV150" s="20"/>
      <c r="AW150" s="2"/>
      <c r="AX150" s="29"/>
      <c r="AY150" s="30"/>
      <c r="AZ150" s="2"/>
      <c r="BA150" s="20"/>
      <c r="BB150" s="2"/>
      <c r="BC150" s="29"/>
      <c r="BD150" s="30"/>
      <c r="BE150" s="2"/>
      <c r="BF150" s="20"/>
      <c r="BG150" s="2"/>
      <c r="BH150" s="29"/>
      <c r="BI150" s="30"/>
      <c r="BJ150" s="2"/>
      <c r="BK150" s="20"/>
      <c r="BL150" s="2"/>
      <c r="BM150" s="47" t="s">
        <v>1</v>
      </c>
      <c r="BN150" s="30">
        <f t="shared" si="42"/>
        <v>8.5</v>
      </c>
      <c r="BO150" s="47">
        <f t="shared" si="40"/>
        <v>0</v>
      </c>
      <c r="BP150" s="48" t="str">
        <f t="shared" si="41"/>
        <v>Complete - With Adjustment</v>
      </c>
    </row>
    <row r="151" spans="1:68" s="10" customFormat="1" hidden="1" x14ac:dyDescent="0.2">
      <c r="A151" s="34">
        <v>844</v>
      </c>
      <c r="B151" s="27" t="s">
        <v>94</v>
      </c>
      <c r="C151" s="27" t="s">
        <v>236</v>
      </c>
      <c r="D151" s="27" t="s">
        <v>237</v>
      </c>
      <c r="E151" s="27" t="s">
        <v>506</v>
      </c>
      <c r="F151" s="27" t="s">
        <v>450</v>
      </c>
      <c r="G151" s="27" t="s">
        <v>96</v>
      </c>
      <c r="H151" s="37">
        <v>42767</v>
      </c>
      <c r="I151" s="37">
        <v>42769</v>
      </c>
      <c r="J151" s="52">
        <v>767.93</v>
      </c>
      <c r="K151" s="52">
        <v>4.25</v>
      </c>
      <c r="L151" s="35"/>
      <c r="M151" s="52" t="s">
        <v>507</v>
      </c>
      <c r="N151" s="35" t="s">
        <v>97</v>
      </c>
      <c r="O151" s="35" t="s">
        <v>107</v>
      </c>
      <c r="P151" s="35" t="s">
        <v>120</v>
      </c>
      <c r="Q151" s="35" t="s">
        <v>103</v>
      </c>
      <c r="R151" s="27" t="s">
        <v>98</v>
      </c>
      <c r="S151" s="27"/>
      <c r="T151" s="27" t="s">
        <v>508</v>
      </c>
      <c r="U151" s="27"/>
      <c r="V151" s="2"/>
      <c r="W151" s="2">
        <v>4.25</v>
      </c>
      <c r="X151" s="2"/>
      <c r="Y151" s="29"/>
      <c r="Z151" s="30"/>
      <c r="AA151" s="2"/>
      <c r="AB151" s="2"/>
      <c r="AC151" s="2"/>
      <c r="AD151" s="29"/>
      <c r="AE151" s="30"/>
      <c r="AF151" s="2"/>
      <c r="AG151" s="2"/>
      <c r="AH151" s="53"/>
      <c r="AI151" s="29"/>
      <c r="AJ151" s="53"/>
      <c r="AK151" s="2"/>
      <c r="AL151" s="2"/>
      <c r="AM151" s="2"/>
      <c r="AN151" s="53"/>
      <c r="AO151" s="30"/>
      <c r="AP151" s="53"/>
      <c r="AQ151" s="2"/>
      <c r="AR151" s="2"/>
      <c r="AS151" s="29"/>
      <c r="AT151" s="30"/>
      <c r="AU151" s="2"/>
      <c r="AV151" s="2"/>
      <c r="AW151" s="2"/>
      <c r="AX151" s="29"/>
      <c r="AY151" s="30"/>
      <c r="AZ151" s="2"/>
      <c r="BA151" s="2"/>
      <c r="BB151" s="2"/>
      <c r="BC151" s="29"/>
      <c r="BD151" s="30"/>
      <c r="BE151" s="2"/>
      <c r="BF151" s="2"/>
      <c r="BG151" s="2"/>
      <c r="BH151" s="29"/>
      <c r="BI151" s="30"/>
      <c r="BJ151" s="2"/>
      <c r="BK151" s="2"/>
      <c r="BL151" s="2"/>
      <c r="BM151" s="47" t="s">
        <v>1</v>
      </c>
      <c r="BN151" s="30">
        <f t="shared" si="42"/>
        <v>4.25</v>
      </c>
      <c r="BO151" s="47">
        <f t="shared" ref="BO151" si="43">K151-BN151</f>
        <v>0</v>
      </c>
      <c r="BP151" s="48" t="str">
        <f t="shared" ref="BP151" si="44">IF(BN151&lt;&gt;0,"Complete - With Adjustment","Complete - No Adjustment")</f>
        <v>Complete - With Adjustment</v>
      </c>
    </row>
    <row r="152" spans="1:68" s="10" customFormat="1" hidden="1" x14ac:dyDescent="0.2">
      <c r="A152" s="34">
        <v>870</v>
      </c>
      <c r="B152" s="27" t="s">
        <v>94</v>
      </c>
      <c r="C152" s="27" t="s">
        <v>238</v>
      </c>
      <c r="D152" s="27" t="s">
        <v>239</v>
      </c>
      <c r="E152" s="27" t="s">
        <v>510</v>
      </c>
      <c r="F152" s="27" t="s">
        <v>457</v>
      </c>
      <c r="G152" s="27" t="s">
        <v>96</v>
      </c>
      <c r="H152" s="37">
        <v>42782</v>
      </c>
      <c r="I152" s="37">
        <v>42783</v>
      </c>
      <c r="J152" s="52">
        <v>6.43</v>
      </c>
      <c r="K152" s="52">
        <v>6.43</v>
      </c>
      <c r="L152" s="35"/>
      <c r="M152" s="52" t="s">
        <v>511</v>
      </c>
      <c r="N152" s="35" t="s">
        <v>97</v>
      </c>
      <c r="O152" s="35" t="s">
        <v>113</v>
      </c>
      <c r="P152" s="35" t="s">
        <v>120</v>
      </c>
      <c r="Q152" s="35" t="s">
        <v>470</v>
      </c>
      <c r="R152" s="27" t="s">
        <v>98</v>
      </c>
      <c r="S152" s="27"/>
      <c r="T152" s="27" t="s">
        <v>512</v>
      </c>
      <c r="U152" s="27"/>
      <c r="V152" s="2"/>
      <c r="W152" s="2"/>
      <c r="X152" s="2"/>
      <c r="Y152" s="29"/>
      <c r="Z152" s="30"/>
      <c r="AA152" s="2"/>
      <c r="AB152" s="2"/>
      <c r="AC152" s="2"/>
      <c r="AD152" s="29"/>
      <c r="AE152" s="30"/>
      <c r="AF152" s="2"/>
      <c r="AG152" s="2"/>
      <c r="AH152" s="53"/>
      <c r="AI152" s="29"/>
      <c r="AJ152" s="53"/>
      <c r="AK152" s="2"/>
      <c r="AL152" s="2"/>
      <c r="AM152" s="2"/>
      <c r="AN152" s="53"/>
      <c r="AO152" s="30"/>
      <c r="AP152" s="53"/>
      <c r="AQ152" s="2"/>
      <c r="AR152" s="2"/>
      <c r="AS152" s="29"/>
      <c r="AT152" s="30"/>
      <c r="AU152" s="2"/>
      <c r="AW152" s="2"/>
      <c r="AX152" s="29"/>
      <c r="AY152" s="30"/>
      <c r="AZ152" s="2"/>
      <c r="BA152" s="2"/>
      <c r="BB152" s="2"/>
      <c r="BC152" s="29"/>
      <c r="BD152" s="30"/>
      <c r="BE152" s="2"/>
      <c r="BF152" s="2"/>
      <c r="BG152" s="2"/>
      <c r="BH152" s="29">
        <v>6.43</v>
      </c>
      <c r="BI152" s="30"/>
      <c r="BJ152" s="2"/>
      <c r="BK152" s="2"/>
      <c r="BL152" s="2"/>
      <c r="BM152" s="47" t="s">
        <v>513</v>
      </c>
      <c r="BN152" s="30">
        <f t="shared" ref="BN152" si="45">SUM(W152:AH152)+SUM(AK152:AN152)+SUM(AQ152:BK152)</f>
        <v>6.43</v>
      </c>
      <c r="BO152" s="47">
        <f t="shared" ref="BO152:BO157" si="46">K152-BN152</f>
        <v>0</v>
      </c>
      <c r="BP152" s="48" t="str">
        <f t="shared" ref="BP152:BP157" si="47">IF(BN152&lt;&gt;0,"Complete - With Adjustment","Complete - No Adjustment")</f>
        <v>Complete - With Adjustment</v>
      </c>
    </row>
    <row r="153" spans="1:68" s="10" customFormat="1" hidden="1" x14ac:dyDescent="0.2">
      <c r="A153" s="34">
        <v>885</v>
      </c>
      <c r="B153" s="27" t="s">
        <v>94</v>
      </c>
      <c r="C153" s="27" t="s">
        <v>262</v>
      </c>
      <c r="D153" s="27" t="s">
        <v>263</v>
      </c>
      <c r="E153" s="27" t="s">
        <v>514</v>
      </c>
      <c r="F153" s="27" t="s">
        <v>433</v>
      </c>
      <c r="G153" s="27" t="s">
        <v>96</v>
      </c>
      <c r="H153" s="37">
        <v>42782</v>
      </c>
      <c r="I153" s="37">
        <v>42787</v>
      </c>
      <c r="J153" s="52">
        <v>646</v>
      </c>
      <c r="K153" s="52">
        <v>41.18</v>
      </c>
      <c r="L153" s="35" t="s">
        <v>515</v>
      </c>
      <c r="M153" s="52" t="s">
        <v>516</v>
      </c>
      <c r="N153" s="35" t="s">
        <v>97</v>
      </c>
      <c r="O153" s="35" t="s">
        <v>145</v>
      </c>
      <c r="P153" s="35" t="s">
        <v>146</v>
      </c>
      <c r="Q153" s="35" t="s">
        <v>103</v>
      </c>
      <c r="R153" s="27" t="s">
        <v>98</v>
      </c>
      <c r="S153" s="27"/>
      <c r="T153" s="27" t="s">
        <v>517</v>
      </c>
      <c r="U153" s="27" t="s">
        <v>255</v>
      </c>
      <c r="V153" s="2"/>
      <c r="W153" s="20"/>
      <c r="X153" s="2"/>
      <c r="Y153" s="29"/>
      <c r="Z153" s="30"/>
      <c r="AA153" s="2"/>
      <c r="AB153" s="20"/>
      <c r="AC153" s="2"/>
      <c r="AD153" s="29"/>
      <c r="AE153" s="30"/>
      <c r="AF153" s="2"/>
      <c r="AG153" s="20"/>
      <c r="AH153" s="53"/>
      <c r="AI153" s="29"/>
      <c r="AJ153" s="53"/>
      <c r="AK153" s="2"/>
      <c r="AL153" s="20"/>
      <c r="AM153" s="2"/>
      <c r="AN153" s="53"/>
      <c r="AO153" s="30"/>
      <c r="AP153" s="53"/>
      <c r="AQ153" s="20"/>
      <c r="AR153" s="2"/>
      <c r="AS153" s="29"/>
      <c r="AT153" s="30"/>
      <c r="AU153" s="2"/>
      <c r="AV153" s="20"/>
      <c r="AW153" s="2"/>
      <c r="AX153" s="29"/>
      <c r="AY153" s="30"/>
      <c r="AZ153" s="2"/>
      <c r="BA153" s="20"/>
      <c r="BB153" s="2"/>
      <c r="BC153" s="29"/>
      <c r="BD153" s="30"/>
      <c r="BE153" s="2"/>
      <c r="BF153" s="20"/>
      <c r="BG153" s="2"/>
      <c r="BH153" s="29"/>
      <c r="BI153" s="30"/>
      <c r="BJ153" s="2"/>
      <c r="BK153" s="20"/>
      <c r="BL153" s="2"/>
      <c r="BM153" s="47" t="s">
        <v>392</v>
      </c>
      <c r="BN153" s="30">
        <f t="shared" ref="BN153:BN165" si="48">SUM(W153:AH153)+SUM(AK153:AN153)+SUM(AQ153:BK153)</f>
        <v>0</v>
      </c>
      <c r="BO153" s="47">
        <f t="shared" si="46"/>
        <v>41.18</v>
      </c>
      <c r="BP153" s="48" t="str">
        <f t="shared" si="47"/>
        <v>Complete - No Adjustment</v>
      </c>
    </row>
    <row r="154" spans="1:68" s="10" customFormat="1" hidden="1" x14ac:dyDescent="0.2">
      <c r="A154" s="34">
        <v>887</v>
      </c>
      <c r="B154" s="27" t="s">
        <v>94</v>
      </c>
      <c r="C154" s="27" t="s">
        <v>262</v>
      </c>
      <c r="D154" s="27" t="s">
        <v>263</v>
      </c>
      <c r="E154" s="27" t="s">
        <v>514</v>
      </c>
      <c r="F154" s="27" t="s">
        <v>433</v>
      </c>
      <c r="G154" s="27" t="s">
        <v>96</v>
      </c>
      <c r="H154" s="37">
        <v>42782</v>
      </c>
      <c r="I154" s="37">
        <v>42787</v>
      </c>
      <c r="J154" s="52">
        <v>646</v>
      </c>
      <c r="K154" s="52">
        <v>36.840000000000003</v>
      </c>
      <c r="L154" s="35" t="s">
        <v>247</v>
      </c>
      <c r="M154" s="52" t="s">
        <v>516</v>
      </c>
      <c r="N154" s="35" t="s">
        <v>97</v>
      </c>
      <c r="O154" s="35" t="s">
        <v>145</v>
      </c>
      <c r="P154" s="35" t="s">
        <v>146</v>
      </c>
      <c r="Q154" s="35" t="s">
        <v>103</v>
      </c>
      <c r="R154" s="27" t="s">
        <v>98</v>
      </c>
      <c r="S154" s="27"/>
      <c r="T154" s="27" t="s">
        <v>517</v>
      </c>
      <c r="U154" s="27" t="s">
        <v>255</v>
      </c>
      <c r="Y154" s="31"/>
      <c r="Z154" s="30"/>
      <c r="AD154" s="31"/>
      <c r="AE154" s="30"/>
      <c r="AH154" s="53"/>
      <c r="AI154" s="31"/>
      <c r="AJ154" s="53"/>
      <c r="AN154" s="53"/>
      <c r="AO154" s="30"/>
      <c r="AP154" s="53"/>
      <c r="AS154" s="31"/>
      <c r="AT154" s="30"/>
      <c r="AX154" s="31"/>
      <c r="AY154" s="30"/>
      <c r="BC154" s="31"/>
      <c r="BD154" s="30"/>
      <c r="BH154" s="31"/>
      <c r="BI154" s="30"/>
      <c r="BM154" s="47" t="s">
        <v>392</v>
      </c>
      <c r="BN154" s="30">
        <f t="shared" si="48"/>
        <v>0</v>
      </c>
      <c r="BO154" s="47">
        <f t="shared" si="46"/>
        <v>36.840000000000003</v>
      </c>
      <c r="BP154" s="48" t="str">
        <f t="shared" si="47"/>
        <v>Complete - No Adjustment</v>
      </c>
    </row>
    <row r="155" spans="1:68" s="10" customFormat="1" hidden="1" x14ac:dyDescent="0.2">
      <c r="A155" s="34">
        <v>888</v>
      </c>
      <c r="B155" s="27" t="s">
        <v>94</v>
      </c>
      <c r="C155" s="27" t="s">
        <v>262</v>
      </c>
      <c r="D155" s="27" t="s">
        <v>263</v>
      </c>
      <c r="E155" s="27" t="s">
        <v>514</v>
      </c>
      <c r="F155" s="27" t="s">
        <v>433</v>
      </c>
      <c r="G155" s="27" t="s">
        <v>96</v>
      </c>
      <c r="H155" s="37">
        <v>42782</v>
      </c>
      <c r="I155" s="37">
        <v>42787</v>
      </c>
      <c r="J155" s="52">
        <v>646</v>
      </c>
      <c r="K155" s="52">
        <v>36.47</v>
      </c>
      <c r="L155" s="35" t="s">
        <v>247</v>
      </c>
      <c r="M155" s="52" t="s">
        <v>516</v>
      </c>
      <c r="N155" s="35" t="s">
        <v>97</v>
      </c>
      <c r="O155" s="35" t="s">
        <v>145</v>
      </c>
      <c r="P155" s="35" t="s">
        <v>146</v>
      </c>
      <c r="Q155" s="35" t="s">
        <v>103</v>
      </c>
      <c r="R155" s="27" t="s">
        <v>98</v>
      </c>
      <c r="S155" s="27"/>
      <c r="T155" s="27" t="s">
        <v>517</v>
      </c>
      <c r="U155" s="27" t="s">
        <v>255</v>
      </c>
      <c r="Y155" s="31"/>
      <c r="Z155" s="30"/>
      <c r="AD155" s="31"/>
      <c r="AE155" s="30"/>
      <c r="AH155" s="53"/>
      <c r="AI155" s="31"/>
      <c r="AJ155" s="53"/>
      <c r="AN155" s="53"/>
      <c r="AO155" s="30"/>
      <c r="AP155" s="53"/>
      <c r="AS155" s="31"/>
      <c r="AT155" s="30"/>
      <c r="AX155" s="31"/>
      <c r="AY155" s="30"/>
      <c r="BC155" s="31"/>
      <c r="BD155" s="30"/>
      <c r="BH155" s="31"/>
      <c r="BI155" s="30"/>
      <c r="BM155" s="47" t="s">
        <v>392</v>
      </c>
      <c r="BN155" s="30">
        <f t="shared" si="48"/>
        <v>0</v>
      </c>
      <c r="BO155" s="47">
        <f t="shared" si="46"/>
        <v>36.47</v>
      </c>
      <c r="BP155" s="48" t="str">
        <f t="shared" si="47"/>
        <v>Complete - No Adjustment</v>
      </c>
    </row>
    <row r="156" spans="1:68" s="10" customFormat="1" hidden="1" x14ac:dyDescent="0.2">
      <c r="A156" s="34">
        <v>889</v>
      </c>
      <c r="B156" s="27" t="s">
        <v>94</v>
      </c>
      <c r="C156" s="27" t="s">
        <v>262</v>
      </c>
      <c r="D156" s="27" t="s">
        <v>263</v>
      </c>
      <c r="E156" s="27" t="s">
        <v>514</v>
      </c>
      <c r="F156" s="27" t="s">
        <v>433</v>
      </c>
      <c r="G156" s="27" t="s">
        <v>96</v>
      </c>
      <c r="H156" s="37">
        <v>42782</v>
      </c>
      <c r="I156" s="37">
        <v>42787</v>
      </c>
      <c r="J156" s="52">
        <v>646</v>
      </c>
      <c r="K156" s="52">
        <v>256.39</v>
      </c>
      <c r="L156" s="35" t="s">
        <v>265</v>
      </c>
      <c r="M156" s="52" t="s">
        <v>516</v>
      </c>
      <c r="N156" s="35" t="s">
        <v>97</v>
      </c>
      <c r="O156" s="35" t="s">
        <v>145</v>
      </c>
      <c r="P156" s="35" t="s">
        <v>146</v>
      </c>
      <c r="Q156" s="35" t="s">
        <v>103</v>
      </c>
      <c r="R156" s="27" t="s">
        <v>98</v>
      </c>
      <c r="S156" s="27"/>
      <c r="T156" s="27" t="s">
        <v>517</v>
      </c>
      <c r="U156" s="27" t="s">
        <v>255</v>
      </c>
      <c r="V156" s="2"/>
      <c r="W156" s="2"/>
      <c r="X156" s="2"/>
      <c r="Y156" s="29"/>
      <c r="Z156" s="30"/>
      <c r="AA156" s="2"/>
      <c r="AB156" s="2"/>
      <c r="AC156" s="2"/>
      <c r="AD156" s="29"/>
      <c r="AE156" s="30"/>
      <c r="AF156" s="2"/>
      <c r="AG156" s="2"/>
      <c r="AH156" s="53"/>
      <c r="AI156" s="29"/>
      <c r="AJ156" s="53"/>
      <c r="AK156" s="2"/>
      <c r="AL156" s="2"/>
      <c r="AM156" s="2"/>
      <c r="AN156" s="53"/>
      <c r="AO156" s="30"/>
      <c r="AP156" s="53"/>
      <c r="AQ156" s="2"/>
      <c r="AR156" s="2"/>
      <c r="AS156" s="29"/>
      <c r="AT156" s="30"/>
      <c r="AU156" s="2"/>
      <c r="AV156" s="2"/>
      <c r="AW156" s="2"/>
      <c r="AX156" s="29"/>
      <c r="AY156" s="30"/>
      <c r="AZ156" s="2"/>
      <c r="BA156" s="2"/>
      <c r="BB156" s="2"/>
      <c r="BC156" s="29"/>
      <c r="BD156" s="30"/>
      <c r="BE156" s="2"/>
      <c r="BF156" s="2"/>
      <c r="BG156" s="2"/>
      <c r="BH156" s="29"/>
      <c r="BI156" s="30"/>
      <c r="BJ156" s="2"/>
      <c r="BK156" s="2"/>
      <c r="BL156" s="2"/>
      <c r="BM156" s="47" t="s">
        <v>392</v>
      </c>
      <c r="BN156" s="30">
        <f t="shared" si="48"/>
        <v>0</v>
      </c>
      <c r="BO156" s="47">
        <f t="shared" si="46"/>
        <v>256.39</v>
      </c>
      <c r="BP156" s="48" t="str">
        <f t="shared" si="47"/>
        <v>Complete - No Adjustment</v>
      </c>
    </row>
    <row r="157" spans="1:68" s="10" customFormat="1" hidden="1" x14ac:dyDescent="0.2">
      <c r="A157" s="34">
        <v>890</v>
      </c>
      <c r="B157" s="27" t="s">
        <v>94</v>
      </c>
      <c r="C157" s="27" t="s">
        <v>262</v>
      </c>
      <c r="D157" s="27" t="s">
        <v>263</v>
      </c>
      <c r="E157" s="27" t="s">
        <v>514</v>
      </c>
      <c r="F157" s="27" t="s">
        <v>433</v>
      </c>
      <c r="G157" s="27" t="s">
        <v>96</v>
      </c>
      <c r="H157" s="37">
        <v>42782</v>
      </c>
      <c r="I157" s="37">
        <v>42787</v>
      </c>
      <c r="J157" s="52">
        <v>646</v>
      </c>
      <c r="K157" s="52">
        <v>188.62</v>
      </c>
      <c r="L157" s="35" t="s">
        <v>515</v>
      </c>
      <c r="M157" s="52" t="s">
        <v>516</v>
      </c>
      <c r="N157" s="35" t="s">
        <v>97</v>
      </c>
      <c r="O157" s="35" t="s">
        <v>145</v>
      </c>
      <c r="P157" s="35" t="s">
        <v>146</v>
      </c>
      <c r="Q157" s="35" t="s">
        <v>103</v>
      </c>
      <c r="R157" s="27" t="s">
        <v>98</v>
      </c>
      <c r="S157" s="27"/>
      <c r="T157" s="27" t="s">
        <v>517</v>
      </c>
      <c r="U157" s="27" t="s">
        <v>255</v>
      </c>
      <c r="V157" s="2"/>
      <c r="W157" s="20"/>
      <c r="X157" s="2"/>
      <c r="Y157" s="29"/>
      <c r="Z157" s="30"/>
      <c r="AA157" s="2"/>
      <c r="AB157" s="20"/>
      <c r="AC157" s="2"/>
      <c r="AD157" s="29"/>
      <c r="AE157" s="30"/>
      <c r="AF157" s="2"/>
      <c r="AG157" s="20"/>
      <c r="AH157" s="53"/>
      <c r="AI157" s="29"/>
      <c r="AJ157" s="53"/>
      <c r="AK157" s="2"/>
      <c r="AL157" s="20"/>
      <c r="AM157" s="2"/>
      <c r="AN157" s="53"/>
      <c r="AO157" s="30"/>
      <c r="AP157" s="53"/>
      <c r="AQ157" s="20"/>
      <c r="AR157" s="2"/>
      <c r="AS157" s="29"/>
      <c r="AT157" s="30"/>
      <c r="AU157" s="2"/>
      <c r="AV157" s="20"/>
      <c r="AW157" s="2"/>
      <c r="AX157" s="29"/>
      <c r="AY157" s="30"/>
      <c r="AZ157" s="2"/>
      <c r="BA157" s="20"/>
      <c r="BB157" s="2"/>
      <c r="BC157" s="29"/>
      <c r="BD157" s="30"/>
      <c r="BE157" s="2"/>
      <c r="BF157" s="20"/>
      <c r="BG157" s="2"/>
      <c r="BH157" s="29"/>
      <c r="BI157" s="30"/>
      <c r="BJ157" s="2"/>
      <c r="BK157" s="20"/>
      <c r="BL157" s="2"/>
      <c r="BM157" s="47" t="s">
        <v>392</v>
      </c>
      <c r="BN157" s="30">
        <f t="shared" si="48"/>
        <v>0</v>
      </c>
      <c r="BO157" s="47">
        <f t="shared" si="46"/>
        <v>188.62</v>
      </c>
      <c r="BP157" s="48" t="str">
        <f t="shared" si="47"/>
        <v>Complete - No Adjustment</v>
      </c>
    </row>
    <row r="158" spans="1:68" s="10" customFormat="1" hidden="1" x14ac:dyDescent="0.2">
      <c r="A158" s="34">
        <v>900</v>
      </c>
      <c r="B158" s="27" t="s">
        <v>94</v>
      </c>
      <c r="C158" s="27" t="s">
        <v>268</v>
      </c>
      <c r="D158" s="27" t="s">
        <v>269</v>
      </c>
      <c r="E158" s="27" t="s">
        <v>518</v>
      </c>
      <c r="F158" s="27" t="s">
        <v>419</v>
      </c>
      <c r="G158" s="27" t="s">
        <v>96</v>
      </c>
      <c r="H158" s="37">
        <v>42780</v>
      </c>
      <c r="I158" s="37">
        <v>42782</v>
      </c>
      <c r="J158" s="52">
        <v>613.33000000000004</v>
      </c>
      <c r="K158" s="52">
        <v>63</v>
      </c>
      <c r="L158" s="35"/>
      <c r="M158" s="52" t="s">
        <v>519</v>
      </c>
      <c r="N158" s="35" t="s">
        <v>97</v>
      </c>
      <c r="O158" s="35" t="s">
        <v>272</v>
      </c>
      <c r="P158" s="35" t="s">
        <v>120</v>
      </c>
      <c r="Q158" s="35" t="s">
        <v>103</v>
      </c>
      <c r="R158" s="27" t="s">
        <v>98</v>
      </c>
      <c r="S158" s="27"/>
      <c r="T158" s="27" t="s">
        <v>520</v>
      </c>
      <c r="U158" s="27"/>
      <c r="W158" s="10">
        <v>63</v>
      </c>
      <c r="Y158" s="31"/>
      <c r="Z158" s="30"/>
      <c r="AD158" s="31"/>
      <c r="AE158" s="30"/>
      <c r="AH158" s="53"/>
      <c r="AI158" s="31"/>
      <c r="AJ158" s="53"/>
      <c r="AN158" s="53"/>
      <c r="AO158" s="30"/>
      <c r="AP158" s="53"/>
      <c r="AS158" s="31"/>
      <c r="AT158" s="30"/>
      <c r="AX158" s="31"/>
      <c r="AY158" s="30"/>
      <c r="BC158" s="31"/>
      <c r="BD158" s="30"/>
      <c r="BH158" s="31"/>
      <c r="BI158" s="30"/>
      <c r="BM158" s="47" t="s">
        <v>1</v>
      </c>
      <c r="BN158" s="30">
        <f t="shared" si="48"/>
        <v>63</v>
      </c>
      <c r="BO158" s="47">
        <f t="shared" ref="BO158:BO166" si="49">K158-BN158</f>
        <v>0</v>
      </c>
      <c r="BP158" s="48" t="str">
        <f t="shared" ref="BP158:BP166" si="50">IF(BN158&lt;&gt;0,"Complete - With Adjustment","Complete - No Adjustment")</f>
        <v>Complete - With Adjustment</v>
      </c>
    </row>
    <row r="159" spans="1:68" s="10" customFormat="1" hidden="1" x14ac:dyDescent="0.2">
      <c r="A159" s="34">
        <v>904</v>
      </c>
      <c r="B159" s="27" t="s">
        <v>94</v>
      </c>
      <c r="C159" s="27" t="s">
        <v>268</v>
      </c>
      <c r="D159" s="27" t="s">
        <v>269</v>
      </c>
      <c r="E159" s="27" t="s">
        <v>518</v>
      </c>
      <c r="F159" s="27" t="s">
        <v>419</v>
      </c>
      <c r="G159" s="27" t="s">
        <v>96</v>
      </c>
      <c r="H159" s="37">
        <v>42780</v>
      </c>
      <c r="I159" s="37">
        <v>42782</v>
      </c>
      <c r="J159" s="52">
        <v>613.33000000000004</v>
      </c>
      <c r="K159" s="52">
        <v>10</v>
      </c>
      <c r="L159" s="35"/>
      <c r="M159" s="52" t="s">
        <v>519</v>
      </c>
      <c r="N159" s="35" t="s">
        <v>97</v>
      </c>
      <c r="O159" s="35" t="s">
        <v>272</v>
      </c>
      <c r="P159" s="35" t="s">
        <v>120</v>
      </c>
      <c r="Q159" s="35" t="s">
        <v>103</v>
      </c>
      <c r="R159" s="27" t="s">
        <v>98</v>
      </c>
      <c r="S159" s="27"/>
      <c r="T159" s="27" t="s">
        <v>520</v>
      </c>
      <c r="U159" s="27"/>
      <c r="V159" s="2"/>
      <c r="W159" s="20"/>
      <c r="X159" s="2"/>
      <c r="Y159" s="29"/>
      <c r="Z159" s="30"/>
      <c r="AA159" s="2"/>
      <c r="AB159" s="20"/>
      <c r="AC159" s="2"/>
      <c r="AD159" s="29"/>
      <c r="AE159" s="30"/>
      <c r="AF159" s="2"/>
      <c r="AG159" s="20"/>
      <c r="AH159" s="53"/>
      <c r="AI159" s="29"/>
      <c r="AJ159" s="53"/>
      <c r="AK159" s="2"/>
      <c r="AL159" s="20"/>
      <c r="AM159" s="2"/>
      <c r="AN159" s="53"/>
      <c r="AO159" s="30"/>
      <c r="AP159" s="53"/>
      <c r="AQ159" s="20"/>
      <c r="AR159" s="2"/>
      <c r="AS159" s="29"/>
      <c r="AT159" s="30"/>
      <c r="AU159" s="2"/>
      <c r="AV159" s="20"/>
      <c r="AW159" s="2"/>
      <c r="AX159" s="29"/>
      <c r="AY159" s="30"/>
      <c r="AZ159" s="2"/>
      <c r="BA159" s="20"/>
      <c r="BB159" s="2"/>
      <c r="BC159" s="29"/>
      <c r="BD159" s="30"/>
      <c r="BE159" s="2"/>
      <c r="BF159" s="20"/>
      <c r="BG159" s="2"/>
      <c r="BH159" s="29"/>
      <c r="BI159" s="30"/>
      <c r="BJ159" s="2"/>
      <c r="BK159" s="20"/>
      <c r="BL159" s="2"/>
      <c r="BM159" s="47" t="s">
        <v>392</v>
      </c>
      <c r="BN159" s="30">
        <f t="shared" si="48"/>
        <v>0</v>
      </c>
      <c r="BO159" s="47">
        <f t="shared" si="49"/>
        <v>10</v>
      </c>
      <c r="BP159" s="48" t="str">
        <f t="shared" si="50"/>
        <v>Complete - No Adjustment</v>
      </c>
    </row>
    <row r="160" spans="1:68" s="10" customFormat="1" hidden="1" x14ac:dyDescent="0.2">
      <c r="A160" s="34">
        <v>910</v>
      </c>
      <c r="B160" s="27" t="s">
        <v>94</v>
      </c>
      <c r="C160" s="27" t="s">
        <v>268</v>
      </c>
      <c r="D160" s="27" t="s">
        <v>269</v>
      </c>
      <c r="E160" s="27" t="s">
        <v>521</v>
      </c>
      <c r="F160" s="27" t="s">
        <v>426</v>
      </c>
      <c r="G160" s="27" t="s">
        <v>96</v>
      </c>
      <c r="H160" s="37">
        <v>42779</v>
      </c>
      <c r="I160" s="37">
        <v>42780</v>
      </c>
      <c r="J160" s="52">
        <v>2250.1799999999998</v>
      </c>
      <c r="K160" s="52">
        <v>33</v>
      </c>
      <c r="L160" s="35"/>
      <c r="M160" s="52" t="s">
        <v>522</v>
      </c>
      <c r="N160" s="35" t="s">
        <v>97</v>
      </c>
      <c r="O160" s="35" t="s">
        <v>272</v>
      </c>
      <c r="P160" s="35" t="s">
        <v>120</v>
      </c>
      <c r="Q160" s="35" t="s">
        <v>103</v>
      </c>
      <c r="R160" s="27" t="s">
        <v>98</v>
      </c>
      <c r="S160" s="27"/>
      <c r="T160" s="27" t="s">
        <v>523</v>
      </c>
      <c r="U160" s="27"/>
      <c r="W160" s="10">
        <v>33</v>
      </c>
      <c r="Y160" s="31"/>
      <c r="Z160" s="30"/>
      <c r="AD160" s="31"/>
      <c r="AE160" s="30"/>
      <c r="AH160" s="53"/>
      <c r="AI160" s="31"/>
      <c r="AJ160" s="53"/>
      <c r="AN160" s="53"/>
      <c r="AO160" s="30"/>
      <c r="AP160" s="53"/>
      <c r="AS160" s="31"/>
      <c r="AT160" s="30"/>
      <c r="AX160" s="31"/>
      <c r="AY160" s="30"/>
      <c r="BC160" s="31"/>
      <c r="BD160" s="30"/>
      <c r="BH160" s="31"/>
      <c r="BI160" s="30"/>
      <c r="BM160" s="47" t="s">
        <v>1</v>
      </c>
      <c r="BN160" s="30">
        <f t="shared" si="48"/>
        <v>33</v>
      </c>
      <c r="BO160" s="47">
        <f t="shared" si="49"/>
        <v>0</v>
      </c>
      <c r="BP160" s="48" t="str">
        <f t="shared" si="50"/>
        <v>Complete - With Adjustment</v>
      </c>
    </row>
    <row r="161" spans="1:68" s="10" customFormat="1" hidden="1" x14ac:dyDescent="0.2">
      <c r="A161" s="34">
        <v>912</v>
      </c>
      <c r="B161" s="27" t="s">
        <v>94</v>
      </c>
      <c r="C161" s="27" t="s">
        <v>524</v>
      </c>
      <c r="D161" s="27" t="s">
        <v>525</v>
      </c>
      <c r="E161" s="27" t="s">
        <v>526</v>
      </c>
      <c r="F161" s="27" t="s">
        <v>397</v>
      </c>
      <c r="G161" s="27" t="s">
        <v>96</v>
      </c>
      <c r="H161" s="37">
        <v>42765</v>
      </c>
      <c r="I161" s="37">
        <v>42767</v>
      </c>
      <c r="J161" s="52">
        <v>75</v>
      </c>
      <c r="K161" s="52">
        <v>19.03</v>
      </c>
      <c r="L161" s="35"/>
      <c r="M161" s="52" t="s">
        <v>527</v>
      </c>
      <c r="N161" s="35" t="s">
        <v>97</v>
      </c>
      <c r="O161" s="35" t="s">
        <v>439</v>
      </c>
      <c r="P161" s="35" t="s">
        <v>120</v>
      </c>
      <c r="Q161" s="35" t="s">
        <v>103</v>
      </c>
      <c r="R161" s="27" t="s">
        <v>98</v>
      </c>
      <c r="S161" s="27"/>
      <c r="T161" s="27" t="s">
        <v>528</v>
      </c>
      <c r="U161" s="27"/>
      <c r="V161" s="2"/>
      <c r="W161" s="2">
        <v>19.03</v>
      </c>
      <c r="X161" s="2"/>
      <c r="Y161" s="29"/>
      <c r="Z161" s="30"/>
      <c r="AA161" s="2"/>
      <c r="AB161" s="2"/>
      <c r="AC161" s="2"/>
      <c r="AD161" s="29"/>
      <c r="AE161" s="30"/>
      <c r="AF161" s="2"/>
      <c r="AG161" s="2"/>
      <c r="AH161" s="53"/>
      <c r="AI161" s="29"/>
      <c r="AJ161" s="53"/>
      <c r="AK161" s="2"/>
      <c r="AL161" s="2"/>
      <c r="AM161" s="2"/>
      <c r="AN161" s="53"/>
      <c r="AO161" s="30"/>
      <c r="AP161" s="53"/>
      <c r="AQ161" s="2"/>
      <c r="AR161" s="2"/>
      <c r="AS161" s="29"/>
      <c r="AT161" s="30"/>
      <c r="AU161" s="2"/>
      <c r="AV161" s="2"/>
      <c r="AW161" s="2"/>
      <c r="AX161" s="29"/>
      <c r="AY161" s="30"/>
      <c r="AZ161" s="2"/>
      <c r="BA161" s="2"/>
      <c r="BB161" s="2"/>
      <c r="BC161" s="29"/>
      <c r="BD161" s="30"/>
      <c r="BE161" s="2"/>
      <c r="BF161" s="2"/>
      <c r="BG161" s="2"/>
      <c r="BH161" s="29"/>
      <c r="BI161" s="30"/>
      <c r="BJ161" s="2"/>
      <c r="BK161" s="2"/>
      <c r="BL161" s="2"/>
      <c r="BM161" s="47" t="s">
        <v>1</v>
      </c>
      <c r="BN161" s="30">
        <f t="shared" si="48"/>
        <v>19.03</v>
      </c>
      <c r="BO161" s="47">
        <f t="shared" si="49"/>
        <v>0</v>
      </c>
      <c r="BP161" s="48" t="str">
        <f t="shared" si="50"/>
        <v>Complete - With Adjustment</v>
      </c>
    </row>
    <row r="162" spans="1:68" s="10" customFormat="1" hidden="1" x14ac:dyDescent="0.2">
      <c r="A162" s="34">
        <v>917</v>
      </c>
      <c r="B162" s="27" t="s">
        <v>94</v>
      </c>
      <c r="C162" s="27" t="s">
        <v>275</v>
      </c>
      <c r="D162" s="27" t="s">
        <v>276</v>
      </c>
      <c r="E162" s="27" t="s">
        <v>529</v>
      </c>
      <c r="F162" s="27" t="s">
        <v>426</v>
      </c>
      <c r="G162" s="27" t="s">
        <v>96</v>
      </c>
      <c r="H162" s="37">
        <v>42779</v>
      </c>
      <c r="I162" s="37">
        <v>42780</v>
      </c>
      <c r="J162" s="52">
        <v>1476.79</v>
      </c>
      <c r="K162" s="52">
        <v>18</v>
      </c>
      <c r="L162" s="35"/>
      <c r="M162" s="52" t="s">
        <v>530</v>
      </c>
      <c r="N162" s="35" t="s">
        <v>97</v>
      </c>
      <c r="O162" s="35" t="s">
        <v>133</v>
      </c>
      <c r="P162" s="35" t="s">
        <v>120</v>
      </c>
      <c r="Q162" s="35" t="s">
        <v>103</v>
      </c>
      <c r="R162" s="27" t="s">
        <v>98</v>
      </c>
      <c r="S162" s="27"/>
      <c r="T162" s="27" t="s">
        <v>531</v>
      </c>
      <c r="U162" s="27"/>
      <c r="W162" s="10">
        <v>18</v>
      </c>
      <c r="Y162" s="31"/>
      <c r="Z162" s="30"/>
      <c r="AD162" s="31"/>
      <c r="AE162" s="30"/>
      <c r="AH162" s="53"/>
      <c r="AI162" s="31"/>
      <c r="AJ162" s="53"/>
      <c r="AN162" s="53"/>
      <c r="AO162" s="30"/>
      <c r="AP162" s="53"/>
      <c r="AS162" s="31"/>
      <c r="AT162" s="30"/>
      <c r="AX162" s="31"/>
      <c r="AY162" s="30"/>
      <c r="BC162" s="31"/>
      <c r="BD162" s="30"/>
      <c r="BH162" s="31"/>
      <c r="BI162" s="30"/>
      <c r="BM162" s="47" t="s">
        <v>1</v>
      </c>
      <c r="BN162" s="30">
        <f t="shared" si="48"/>
        <v>18</v>
      </c>
      <c r="BO162" s="47">
        <f t="shared" si="49"/>
        <v>0</v>
      </c>
      <c r="BP162" s="48" t="str">
        <f t="shared" si="50"/>
        <v>Complete - With Adjustment</v>
      </c>
    </row>
    <row r="163" spans="1:68" s="10" customFormat="1" hidden="1" x14ac:dyDescent="0.2">
      <c r="A163" s="34">
        <v>929</v>
      </c>
      <c r="B163" s="27" t="s">
        <v>94</v>
      </c>
      <c r="C163" s="27" t="s">
        <v>277</v>
      </c>
      <c r="D163" s="27" t="s">
        <v>278</v>
      </c>
      <c r="E163" s="27" t="s">
        <v>532</v>
      </c>
      <c r="F163" s="27" t="s">
        <v>423</v>
      </c>
      <c r="G163" s="27" t="s">
        <v>96</v>
      </c>
      <c r="H163" s="37">
        <v>42790</v>
      </c>
      <c r="I163" s="37">
        <v>42794</v>
      </c>
      <c r="J163" s="52">
        <v>945.01</v>
      </c>
      <c r="K163" s="52">
        <v>72.959999999999994</v>
      </c>
      <c r="L163" s="35"/>
      <c r="M163" s="52" t="s">
        <v>533</v>
      </c>
      <c r="N163" s="35" t="s">
        <v>97</v>
      </c>
      <c r="O163" s="35" t="s">
        <v>220</v>
      </c>
      <c r="P163" s="35" t="s">
        <v>120</v>
      </c>
      <c r="Q163" s="35" t="s">
        <v>103</v>
      </c>
      <c r="R163" s="27" t="s">
        <v>98</v>
      </c>
      <c r="S163" s="27"/>
      <c r="T163" s="27" t="s">
        <v>534</v>
      </c>
      <c r="U163" s="27"/>
      <c r="W163" s="10">
        <v>72.959999999999994</v>
      </c>
      <c r="Y163" s="31"/>
      <c r="Z163" s="30"/>
      <c r="AD163" s="31"/>
      <c r="AE163" s="30"/>
      <c r="AH163" s="53"/>
      <c r="AI163" s="31"/>
      <c r="AJ163" s="53"/>
      <c r="AN163" s="53"/>
      <c r="AO163" s="30"/>
      <c r="AP163" s="53"/>
      <c r="AS163" s="31"/>
      <c r="AT163" s="30"/>
      <c r="AX163" s="31"/>
      <c r="AY163" s="30"/>
      <c r="BC163" s="31"/>
      <c r="BD163" s="30"/>
      <c r="BH163" s="31"/>
      <c r="BI163" s="30"/>
      <c r="BM163" s="47" t="s">
        <v>1</v>
      </c>
      <c r="BN163" s="30">
        <f t="shared" si="48"/>
        <v>72.959999999999994</v>
      </c>
      <c r="BO163" s="47">
        <f t="shared" si="49"/>
        <v>0</v>
      </c>
      <c r="BP163" s="48" t="str">
        <f t="shared" si="50"/>
        <v>Complete - With Adjustment</v>
      </c>
    </row>
    <row r="164" spans="1:68" s="10" customFormat="1" hidden="1" x14ac:dyDescent="0.2">
      <c r="A164" s="34">
        <v>935</v>
      </c>
      <c r="B164" s="27" t="s">
        <v>94</v>
      </c>
      <c r="C164" s="27" t="s">
        <v>277</v>
      </c>
      <c r="D164" s="27" t="s">
        <v>278</v>
      </c>
      <c r="E164" s="27" t="s">
        <v>535</v>
      </c>
      <c r="F164" s="27" t="s">
        <v>465</v>
      </c>
      <c r="G164" s="27" t="s">
        <v>96</v>
      </c>
      <c r="H164" s="37">
        <v>42779</v>
      </c>
      <c r="I164" s="37">
        <v>42781</v>
      </c>
      <c r="J164" s="52">
        <v>1464.85</v>
      </c>
      <c r="K164" s="52">
        <v>28.84</v>
      </c>
      <c r="L164" s="35"/>
      <c r="M164" s="52" t="s">
        <v>536</v>
      </c>
      <c r="N164" s="35" t="s">
        <v>97</v>
      </c>
      <c r="O164" s="35" t="s">
        <v>220</v>
      </c>
      <c r="P164" s="35" t="s">
        <v>120</v>
      </c>
      <c r="Q164" s="35" t="s">
        <v>103</v>
      </c>
      <c r="R164" s="27" t="s">
        <v>98</v>
      </c>
      <c r="S164" s="27"/>
      <c r="T164" s="27" t="s">
        <v>537</v>
      </c>
      <c r="U164" s="27"/>
      <c r="W164" s="10">
        <v>28.84</v>
      </c>
      <c r="Y164" s="31"/>
      <c r="Z164" s="30"/>
      <c r="AD164" s="31"/>
      <c r="AE164" s="30"/>
      <c r="AH164" s="53"/>
      <c r="AI164" s="31"/>
      <c r="AJ164" s="53"/>
      <c r="AN164" s="53"/>
      <c r="AO164" s="30"/>
      <c r="AP164" s="53"/>
      <c r="AS164" s="31"/>
      <c r="AT164" s="30"/>
      <c r="AX164" s="31"/>
      <c r="AY164" s="30"/>
      <c r="BC164" s="31"/>
      <c r="BD164" s="30"/>
      <c r="BH164" s="31"/>
      <c r="BI164" s="30"/>
      <c r="BM164" s="47" t="s">
        <v>1</v>
      </c>
      <c r="BN164" s="30">
        <f t="shared" si="48"/>
        <v>28.84</v>
      </c>
      <c r="BO164" s="47">
        <f t="shared" si="49"/>
        <v>0</v>
      </c>
      <c r="BP164" s="48" t="str">
        <f t="shared" si="50"/>
        <v>Complete - With Adjustment</v>
      </c>
    </row>
    <row r="165" spans="1:68" s="10" customFormat="1" hidden="1" x14ac:dyDescent="0.2">
      <c r="A165" s="34">
        <v>941</v>
      </c>
      <c r="B165" s="27" t="s">
        <v>94</v>
      </c>
      <c r="C165" s="27" t="s">
        <v>277</v>
      </c>
      <c r="D165" s="27" t="s">
        <v>278</v>
      </c>
      <c r="E165" s="27" t="s">
        <v>535</v>
      </c>
      <c r="F165" s="27" t="s">
        <v>465</v>
      </c>
      <c r="G165" s="27" t="s">
        <v>96</v>
      </c>
      <c r="H165" s="37">
        <v>42779</v>
      </c>
      <c r="I165" s="37">
        <v>42781</v>
      </c>
      <c r="J165" s="52">
        <v>1464.85</v>
      </c>
      <c r="K165" s="52">
        <v>41.64</v>
      </c>
      <c r="L165" s="35"/>
      <c r="M165" s="52" t="s">
        <v>536</v>
      </c>
      <c r="N165" s="35" t="s">
        <v>97</v>
      </c>
      <c r="O165" s="35" t="s">
        <v>220</v>
      </c>
      <c r="P165" s="35" t="s">
        <v>120</v>
      </c>
      <c r="Q165" s="35" t="s">
        <v>103</v>
      </c>
      <c r="R165" s="27" t="s">
        <v>98</v>
      </c>
      <c r="S165" s="27"/>
      <c r="T165" s="27" t="s">
        <v>537</v>
      </c>
      <c r="U165" s="27"/>
      <c r="V165" s="2"/>
      <c r="W165" s="2">
        <v>41.64</v>
      </c>
      <c r="X165" s="2"/>
      <c r="Y165" s="29"/>
      <c r="Z165" s="30"/>
      <c r="AA165" s="2"/>
      <c r="AB165" s="2"/>
      <c r="AC165" s="2"/>
      <c r="AD165" s="29"/>
      <c r="AE165" s="30"/>
      <c r="AF165" s="2"/>
      <c r="AG165" s="2"/>
      <c r="AH165" s="53"/>
      <c r="AI165" s="29"/>
      <c r="AJ165" s="53"/>
      <c r="AK165" s="2"/>
      <c r="AL165" s="2"/>
      <c r="AM165" s="2"/>
      <c r="AN165" s="53"/>
      <c r="AO165" s="30"/>
      <c r="AP165" s="53"/>
      <c r="AQ165" s="2"/>
      <c r="AR165" s="2"/>
      <c r="AS165" s="29"/>
      <c r="AT165" s="30"/>
      <c r="AU165" s="2"/>
      <c r="AV165" s="2"/>
      <c r="AW165" s="2"/>
      <c r="AX165" s="29"/>
      <c r="AY165" s="30"/>
      <c r="AZ165" s="2"/>
      <c r="BA165" s="2"/>
      <c r="BB165" s="2"/>
      <c r="BC165" s="29"/>
      <c r="BD165" s="30"/>
      <c r="BE165" s="2"/>
      <c r="BF165" s="2"/>
      <c r="BG165" s="2"/>
      <c r="BH165" s="29"/>
      <c r="BI165" s="30"/>
      <c r="BJ165" s="2"/>
      <c r="BK165" s="2"/>
      <c r="BL165" s="2"/>
      <c r="BM165" s="47" t="s">
        <v>1</v>
      </c>
      <c r="BN165" s="30">
        <f t="shared" si="48"/>
        <v>41.64</v>
      </c>
      <c r="BO165" s="47">
        <f t="shared" si="49"/>
        <v>0</v>
      </c>
      <c r="BP165" s="48" t="str">
        <f t="shared" si="50"/>
        <v>Complete - With Adjustment</v>
      </c>
    </row>
    <row r="166" spans="1:68" s="10" customFormat="1" hidden="1" x14ac:dyDescent="0.2">
      <c r="A166" s="34">
        <v>952</v>
      </c>
      <c r="B166" s="27" t="s">
        <v>94</v>
      </c>
      <c r="C166" s="27" t="s">
        <v>279</v>
      </c>
      <c r="D166" s="27" t="s">
        <v>280</v>
      </c>
      <c r="E166" s="27" t="s">
        <v>538</v>
      </c>
      <c r="F166" s="27" t="s">
        <v>428</v>
      </c>
      <c r="G166" s="27" t="s">
        <v>96</v>
      </c>
      <c r="H166" s="37">
        <v>42766</v>
      </c>
      <c r="I166" s="37">
        <v>42768</v>
      </c>
      <c r="J166" s="52">
        <v>941.78</v>
      </c>
      <c r="K166" s="52">
        <v>12</v>
      </c>
      <c r="L166" s="35"/>
      <c r="M166" s="52" t="s">
        <v>539</v>
      </c>
      <c r="N166" s="35" t="s">
        <v>97</v>
      </c>
      <c r="O166" s="35" t="s">
        <v>179</v>
      </c>
      <c r="P166" s="35" t="s">
        <v>120</v>
      </c>
      <c r="Q166" s="35" t="s">
        <v>103</v>
      </c>
      <c r="R166" s="27" t="s">
        <v>98</v>
      </c>
      <c r="S166" s="27"/>
      <c r="T166" s="27" t="s">
        <v>540</v>
      </c>
      <c r="U166" s="27"/>
      <c r="W166" s="10">
        <v>12</v>
      </c>
      <c r="Y166" s="31"/>
      <c r="Z166" s="30"/>
      <c r="AD166" s="31"/>
      <c r="AE166" s="30"/>
      <c r="AH166" s="53"/>
      <c r="AI166" s="31"/>
      <c r="AJ166" s="53"/>
      <c r="AN166" s="53"/>
      <c r="AO166" s="30"/>
      <c r="AP166" s="53"/>
      <c r="AS166" s="31"/>
      <c r="AT166" s="30"/>
      <c r="AX166" s="31"/>
      <c r="AY166" s="30"/>
      <c r="BC166" s="31"/>
      <c r="BD166" s="30"/>
      <c r="BH166" s="31"/>
      <c r="BI166" s="30"/>
      <c r="BM166" s="47" t="s">
        <v>1</v>
      </c>
      <c r="BN166" s="30">
        <f t="shared" ref="BN166:BN172" si="51">SUM(W166:AH166)+SUM(AK166:AN166)+SUM(AQ166:BK166)</f>
        <v>12</v>
      </c>
      <c r="BO166" s="47">
        <f t="shared" si="49"/>
        <v>0</v>
      </c>
      <c r="BP166" s="48" t="str">
        <f t="shared" si="50"/>
        <v>Complete - With Adjustment</v>
      </c>
    </row>
    <row r="167" spans="1:68" s="10" customFormat="1" hidden="1" x14ac:dyDescent="0.2">
      <c r="A167" s="34">
        <v>969</v>
      </c>
      <c r="B167" s="27" t="s">
        <v>94</v>
      </c>
      <c r="C167" s="27" t="s">
        <v>544</v>
      </c>
      <c r="D167" s="27" t="s">
        <v>545</v>
      </c>
      <c r="E167" s="27" t="s">
        <v>546</v>
      </c>
      <c r="F167" s="27" t="s">
        <v>410</v>
      </c>
      <c r="G167" s="27" t="s">
        <v>96</v>
      </c>
      <c r="H167" s="37">
        <v>42769</v>
      </c>
      <c r="I167" s="37">
        <v>42773</v>
      </c>
      <c r="J167" s="52">
        <v>219.03</v>
      </c>
      <c r="K167" s="52">
        <v>174.09</v>
      </c>
      <c r="L167" s="35" t="s">
        <v>265</v>
      </c>
      <c r="M167" s="52" t="s">
        <v>547</v>
      </c>
      <c r="N167" s="35" t="s">
        <v>97</v>
      </c>
      <c r="O167" s="35" t="s">
        <v>145</v>
      </c>
      <c r="P167" s="35" t="s">
        <v>146</v>
      </c>
      <c r="Q167" s="35" t="s">
        <v>108</v>
      </c>
      <c r="R167" s="27" t="s">
        <v>98</v>
      </c>
      <c r="S167" s="27"/>
      <c r="T167" s="27" t="s">
        <v>548</v>
      </c>
      <c r="U167" s="27" t="s">
        <v>253</v>
      </c>
      <c r="Y167" s="31"/>
      <c r="Z167" s="30"/>
      <c r="AD167" s="31"/>
      <c r="AE167" s="30"/>
      <c r="AH167" s="53"/>
      <c r="AI167" s="31"/>
      <c r="AJ167" s="53"/>
      <c r="AN167" s="53">
        <f>(151.05-150)</f>
        <v>1.0500000000000114</v>
      </c>
      <c r="AO167" s="30"/>
      <c r="AP167" s="53"/>
      <c r="AS167" s="31"/>
      <c r="AT167" s="30"/>
      <c r="AX167" s="31"/>
      <c r="AY167" s="30"/>
      <c r="BC167" s="31"/>
      <c r="BD167" s="30"/>
      <c r="BH167" s="31"/>
      <c r="BI167" s="30"/>
      <c r="BM167" s="47" t="s">
        <v>376</v>
      </c>
      <c r="BN167" s="30">
        <f t="shared" si="51"/>
        <v>1.0500000000000114</v>
      </c>
      <c r="BO167" s="47">
        <f t="shared" ref="BO167:BO172" si="52">K167-BN167</f>
        <v>173.04</v>
      </c>
      <c r="BP167" s="48" t="str">
        <f t="shared" ref="BP167:BP172" si="53">IF(BN167&lt;&gt;0,"Complete - With Adjustment","Complete - No Adjustment")</f>
        <v>Complete - With Adjustment</v>
      </c>
    </row>
    <row r="168" spans="1:68" s="10" customFormat="1" hidden="1" x14ac:dyDescent="0.2">
      <c r="A168" s="34">
        <v>970</v>
      </c>
      <c r="B168" s="27" t="s">
        <v>94</v>
      </c>
      <c r="C168" s="27" t="s">
        <v>544</v>
      </c>
      <c r="D168" s="27" t="s">
        <v>545</v>
      </c>
      <c r="E168" s="27" t="s">
        <v>546</v>
      </c>
      <c r="F168" s="27" t="s">
        <v>410</v>
      </c>
      <c r="G168" s="27" t="s">
        <v>96</v>
      </c>
      <c r="H168" s="37">
        <v>42769</v>
      </c>
      <c r="I168" s="37">
        <v>42773</v>
      </c>
      <c r="J168" s="52">
        <v>219.03</v>
      </c>
      <c r="K168" s="52">
        <v>15</v>
      </c>
      <c r="L168" s="35" t="s">
        <v>265</v>
      </c>
      <c r="M168" s="52" t="s">
        <v>547</v>
      </c>
      <c r="N168" s="35" t="s">
        <v>97</v>
      </c>
      <c r="O168" s="35" t="s">
        <v>145</v>
      </c>
      <c r="P168" s="35" t="s">
        <v>146</v>
      </c>
      <c r="Q168" s="35" t="s">
        <v>108</v>
      </c>
      <c r="R168" s="27" t="s">
        <v>98</v>
      </c>
      <c r="S168" s="27"/>
      <c r="T168" s="27" t="s">
        <v>548</v>
      </c>
      <c r="U168" s="27" t="s">
        <v>253</v>
      </c>
      <c r="V168" s="2"/>
      <c r="W168" s="2"/>
      <c r="X168" s="2"/>
      <c r="Y168" s="29"/>
      <c r="Z168" s="30"/>
      <c r="AA168" s="2"/>
      <c r="AB168" s="2"/>
      <c r="AC168" s="2"/>
      <c r="AD168" s="29"/>
      <c r="AE168" s="30"/>
      <c r="AF168" s="2"/>
      <c r="AG168" s="2"/>
      <c r="AH168" s="53"/>
      <c r="AI168" s="29"/>
      <c r="AJ168" s="53"/>
      <c r="AK168" s="2"/>
      <c r="AL168" s="2"/>
      <c r="AM168" s="2"/>
      <c r="AN168" s="53"/>
      <c r="AO168" s="30"/>
      <c r="AP168" s="53"/>
      <c r="AQ168" s="2"/>
      <c r="AR168" s="2"/>
      <c r="AS168" s="29"/>
      <c r="AT168" s="30"/>
      <c r="AU168" s="2"/>
      <c r="AV168" s="2"/>
      <c r="AW168" s="2"/>
      <c r="AX168" s="29"/>
      <c r="AY168" s="30"/>
      <c r="AZ168" s="2"/>
      <c r="BA168" s="2"/>
      <c r="BB168" s="2"/>
      <c r="BC168" s="29"/>
      <c r="BD168" s="30"/>
      <c r="BE168" s="2"/>
      <c r="BF168" s="2"/>
      <c r="BG168" s="2"/>
      <c r="BH168" s="29"/>
      <c r="BI168" s="30"/>
      <c r="BJ168" s="2"/>
      <c r="BK168" s="2"/>
      <c r="BL168" s="2"/>
      <c r="BM168" s="47" t="s">
        <v>392</v>
      </c>
      <c r="BN168" s="30">
        <f t="shared" si="51"/>
        <v>0</v>
      </c>
      <c r="BO168" s="47">
        <f t="shared" si="52"/>
        <v>15</v>
      </c>
      <c r="BP168" s="48" t="str">
        <f t="shared" si="53"/>
        <v>Complete - No Adjustment</v>
      </c>
    </row>
    <row r="169" spans="1:68" s="10" customFormat="1" hidden="1" x14ac:dyDescent="0.2">
      <c r="A169" s="34">
        <v>971</v>
      </c>
      <c r="B169" s="27" t="s">
        <v>94</v>
      </c>
      <c r="C169" s="27" t="s">
        <v>544</v>
      </c>
      <c r="D169" s="27" t="s">
        <v>545</v>
      </c>
      <c r="E169" s="27" t="s">
        <v>546</v>
      </c>
      <c r="F169" s="27" t="s">
        <v>410</v>
      </c>
      <c r="G169" s="27" t="s">
        <v>96</v>
      </c>
      <c r="H169" s="37">
        <v>42769</v>
      </c>
      <c r="I169" s="37">
        <v>42773</v>
      </c>
      <c r="J169" s="52">
        <v>219.03</v>
      </c>
      <c r="K169" s="52">
        <v>17.11</v>
      </c>
      <c r="L169" s="35" t="s">
        <v>265</v>
      </c>
      <c r="M169" s="52" t="s">
        <v>547</v>
      </c>
      <c r="N169" s="35" t="s">
        <v>97</v>
      </c>
      <c r="O169" s="35" t="s">
        <v>145</v>
      </c>
      <c r="P169" s="35" t="s">
        <v>146</v>
      </c>
      <c r="Q169" s="35" t="s">
        <v>103</v>
      </c>
      <c r="R169" s="27" t="s">
        <v>98</v>
      </c>
      <c r="S169" s="27"/>
      <c r="T169" s="27" t="s">
        <v>549</v>
      </c>
      <c r="U169" s="27" t="s">
        <v>255</v>
      </c>
      <c r="V169" s="2"/>
      <c r="W169" s="20"/>
      <c r="X169" s="2"/>
      <c r="Y169" s="29"/>
      <c r="Z169" s="30"/>
      <c r="AA169" s="2"/>
      <c r="AB169" s="20"/>
      <c r="AC169" s="2"/>
      <c r="AD169" s="29"/>
      <c r="AE169" s="30"/>
      <c r="AF169" s="2"/>
      <c r="AG169" s="20"/>
      <c r="AH169" s="53"/>
      <c r="AI169" s="29"/>
      <c r="AJ169" s="53"/>
      <c r="AK169" s="2"/>
      <c r="AL169" s="20"/>
      <c r="AM169" s="2"/>
      <c r="AN169" s="53"/>
      <c r="AO169" s="30"/>
      <c r="AP169" s="53"/>
      <c r="AQ169" s="20"/>
      <c r="AR169" s="2"/>
      <c r="AS169" s="29"/>
      <c r="AT169" s="30"/>
      <c r="AU169" s="2"/>
      <c r="AV169" s="20"/>
      <c r="AW169" s="2"/>
      <c r="AX169" s="29"/>
      <c r="AY169" s="30"/>
      <c r="AZ169" s="2"/>
      <c r="BA169" s="20"/>
      <c r="BB169" s="2"/>
      <c r="BC169" s="29"/>
      <c r="BD169" s="30"/>
      <c r="BE169" s="2"/>
      <c r="BF169" s="20"/>
      <c r="BG169" s="2"/>
      <c r="BH169" s="29"/>
      <c r="BI169" s="30"/>
      <c r="BJ169" s="2"/>
      <c r="BK169" s="55">
        <v>17.11</v>
      </c>
      <c r="BL169" s="2"/>
      <c r="BM169" s="47" t="s">
        <v>379</v>
      </c>
      <c r="BN169" s="30">
        <f t="shared" si="51"/>
        <v>17.11</v>
      </c>
      <c r="BO169" s="47">
        <f t="shared" si="52"/>
        <v>0</v>
      </c>
      <c r="BP169" s="48" t="str">
        <f t="shared" si="53"/>
        <v>Complete - With Adjustment</v>
      </c>
    </row>
    <row r="170" spans="1:68" s="10" customFormat="1" hidden="1" x14ac:dyDescent="0.2">
      <c r="A170" s="34">
        <v>972</v>
      </c>
      <c r="B170" s="27" t="s">
        <v>94</v>
      </c>
      <c r="C170" s="27" t="s">
        <v>544</v>
      </c>
      <c r="D170" s="27" t="s">
        <v>545</v>
      </c>
      <c r="E170" s="27" t="s">
        <v>546</v>
      </c>
      <c r="F170" s="27" t="s">
        <v>410</v>
      </c>
      <c r="G170" s="27" t="s">
        <v>96</v>
      </c>
      <c r="H170" s="37">
        <v>42769</v>
      </c>
      <c r="I170" s="37">
        <v>42773</v>
      </c>
      <c r="J170" s="52">
        <v>219.03</v>
      </c>
      <c r="K170" s="52">
        <v>12.83</v>
      </c>
      <c r="L170" s="35" t="s">
        <v>265</v>
      </c>
      <c r="M170" s="52" t="s">
        <v>547</v>
      </c>
      <c r="N170" s="35" t="s">
        <v>97</v>
      </c>
      <c r="O170" s="35" t="s">
        <v>145</v>
      </c>
      <c r="P170" s="35" t="s">
        <v>146</v>
      </c>
      <c r="Q170" s="35" t="s">
        <v>103</v>
      </c>
      <c r="R170" s="27" t="s">
        <v>98</v>
      </c>
      <c r="S170" s="27"/>
      <c r="T170" s="27" t="s">
        <v>549</v>
      </c>
      <c r="U170" s="27" t="s">
        <v>255</v>
      </c>
      <c r="Y170" s="31"/>
      <c r="Z170" s="30"/>
      <c r="AD170" s="31"/>
      <c r="AE170" s="30"/>
      <c r="AH170" s="53"/>
      <c r="AI170" s="31"/>
      <c r="AJ170" s="53"/>
      <c r="AN170" s="53"/>
      <c r="AO170" s="30"/>
      <c r="AP170" s="53"/>
      <c r="AS170" s="31"/>
      <c r="AT170" s="30"/>
      <c r="AX170" s="31"/>
      <c r="AY170" s="30"/>
      <c r="BC170" s="31"/>
      <c r="BD170" s="30"/>
      <c r="BH170" s="31"/>
      <c r="BI170" s="30"/>
      <c r="BK170" s="10">
        <v>12.83</v>
      </c>
      <c r="BM170" s="47" t="s">
        <v>379</v>
      </c>
      <c r="BN170" s="30">
        <f t="shared" si="51"/>
        <v>12.83</v>
      </c>
      <c r="BO170" s="47">
        <f t="shared" si="52"/>
        <v>0</v>
      </c>
      <c r="BP170" s="48" t="str">
        <f t="shared" si="53"/>
        <v>Complete - With Adjustment</v>
      </c>
    </row>
    <row r="171" spans="1:68" s="10" customFormat="1" hidden="1" x14ac:dyDescent="0.2">
      <c r="A171" s="34">
        <v>994</v>
      </c>
      <c r="B171" s="27" t="s">
        <v>94</v>
      </c>
      <c r="C171" s="27" t="s">
        <v>292</v>
      </c>
      <c r="D171" s="27" t="s">
        <v>293</v>
      </c>
      <c r="E171" s="27" t="s">
        <v>551</v>
      </c>
      <c r="F171" s="27" t="s">
        <v>405</v>
      </c>
      <c r="G171" s="27" t="s">
        <v>96</v>
      </c>
      <c r="H171" s="37">
        <v>42787</v>
      </c>
      <c r="I171" s="37">
        <v>42790</v>
      </c>
      <c r="J171" s="52">
        <v>3461.51</v>
      </c>
      <c r="K171" s="52">
        <v>9.5</v>
      </c>
      <c r="L171" s="35"/>
      <c r="M171" s="52" t="s">
        <v>552</v>
      </c>
      <c r="N171" s="35" t="s">
        <v>97</v>
      </c>
      <c r="O171" s="35" t="s">
        <v>296</v>
      </c>
      <c r="P171" s="35" t="s">
        <v>120</v>
      </c>
      <c r="Q171" s="35" t="s">
        <v>103</v>
      </c>
      <c r="R171" s="27" t="s">
        <v>98</v>
      </c>
      <c r="S171" s="27"/>
      <c r="T171" s="27" t="s">
        <v>553</v>
      </c>
      <c r="U171" s="27"/>
      <c r="W171" s="10">
        <v>9.5</v>
      </c>
      <c r="Y171" s="31"/>
      <c r="Z171" s="30"/>
      <c r="AD171" s="31"/>
      <c r="AE171" s="30"/>
      <c r="AH171" s="53"/>
      <c r="AI171" s="31"/>
      <c r="AJ171" s="53"/>
      <c r="AN171" s="53"/>
      <c r="AO171" s="30"/>
      <c r="AP171" s="53"/>
      <c r="AS171" s="31"/>
      <c r="AT171" s="30"/>
      <c r="AX171" s="31"/>
      <c r="AY171" s="30"/>
      <c r="BC171" s="31"/>
      <c r="BD171" s="30"/>
      <c r="BH171" s="31"/>
      <c r="BI171" s="30"/>
      <c r="BM171" s="47" t="s">
        <v>1</v>
      </c>
      <c r="BN171" s="30">
        <f t="shared" si="51"/>
        <v>9.5</v>
      </c>
      <c r="BO171" s="47">
        <f t="shared" si="52"/>
        <v>0</v>
      </c>
      <c r="BP171" s="48" t="str">
        <f t="shared" si="53"/>
        <v>Complete - With Adjustment</v>
      </c>
    </row>
    <row r="172" spans="1:68" s="10" customFormat="1" hidden="1" x14ac:dyDescent="0.2">
      <c r="A172" s="34">
        <v>1003</v>
      </c>
      <c r="B172" s="27" t="s">
        <v>94</v>
      </c>
      <c r="C172" s="27" t="s">
        <v>292</v>
      </c>
      <c r="D172" s="27" t="s">
        <v>293</v>
      </c>
      <c r="E172" s="27" t="s">
        <v>551</v>
      </c>
      <c r="F172" s="27" t="s">
        <v>405</v>
      </c>
      <c r="G172" s="27" t="s">
        <v>96</v>
      </c>
      <c r="H172" s="37">
        <v>42787</v>
      </c>
      <c r="I172" s="37">
        <v>42790</v>
      </c>
      <c r="J172" s="52">
        <v>3461.51</v>
      </c>
      <c r="K172" s="52">
        <v>40</v>
      </c>
      <c r="L172" s="35"/>
      <c r="M172" s="52" t="s">
        <v>552</v>
      </c>
      <c r="N172" s="35" t="s">
        <v>97</v>
      </c>
      <c r="O172" s="35" t="s">
        <v>296</v>
      </c>
      <c r="P172" s="35" t="s">
        <v>120</v>
      </c>
      <c r="Q172" s="35" t="s">
        <v>103</v>
      </c>
      <c r="R172" s="27" t="s">
        <v>98</v>
      </c>
      <c r="S172" s="27"/>
      <c r="T172" s="27" t="s">
        <v>553</v>
      </c>
      <c r="U172" s="27"/>
      <c r="W172" s="10">
        <v>40</v>
      </c>
      <c r="Y172" s="31"/>
      <c r="Z172" s="30"/>
      <c r="AD172" s="31"/>
      <c r="AE172" s="30"/>
      <c r="AH172" s="53"/>
      <c r="AI172" s="31"/>
      <c r="AJ172" s="53"/>
      <c r="AN172" s="53"/>
      <c r="AO172" s="30"/>
      <c r="AP172" s="53"/>
      <c r="AS172" s="31"/>
      <c r="AT172" s="30"/>
      <c r="AX172" s="31"/>
      <c r="AY172" s="30"/>
      <c r="BC172" s="31"/>
      <c r="BD172" s="30"/>
      <c r="BH172" s="31"/>
      <c r="BI172" s="30"/>
      <c r="BM172" s="47" t="s">
        <v>1</v>
      </c>
      <c r="BN172" s="30">
        <f t="shared" si="51"/>
        <v>40</v>
      </c>
      <c r="BO172" s="47">
        <f t="shared" si="52"/>
        <v>0</v>
      </c>
      <c r="BP172" s="48" t="str">
        <f t="shared" si="53"/>
        <v>Complete - With Adjustment</v>
      </c>
    </row>
    <row r="173" spans="1:68" s="10" customFormat="1" hidden="1" x14ac:dyDescent="0.2">
      <c r="A173" s="34">
        <v>1024</v>
      </c>
      <c r="B173" s="27" t="s">
        <v>94</v>
      </c>
      <c r="C173" s="27" t="s">
        <v>554</v>
      </c>
      <c r="D173" s="27" t="s">
        <v>555</v>
      </c>
      <c r="E173" s="27" t="s">
        <v>556</v>
      </c>
      <c r="F173" s="27" t="s">
        <v>397</v>
      </c>
      <c r="G173" s="27" t="s">
        <v>96</v>
      </c>
      <c r="H173" s="37">
        <v>42765</v>
      </c>
      <c r="I173" s="37">
        <v>42767</v>
      </c>
      <c r="J173" s="52">
        <v>1334.59</v>
      </c>
      <c r="K173" s="52">
        <v>3.9</v>
      </c>
      <c r="L173" s="35"/>
      <c r="M173" s="52" t="s">
        <v>557</v>
      </c>
      <c r="N173" s="35" t="s">
        <v>97</v>
      </c>
      <c r="O173" s="35" t="s">
        <v>119</v>
      </c>
      <c r="P173" s="35" t="s">
        <v>123</v>
      </c>
      <c r="Q173" s="35" t="s">
        <v>101</v>
      </c>
      <c r="R173" s="27" t="s">
        <v>98</v>
      </c>
      <c r="S173" s="27"/>
      <c r="T173" s="27" t="s">
        <v>558</v>
      </c>
      <c r="U173" s="27"/>
      <c r="Y173" s="31"/>
      <c r="Z173" s="30"/>
      <c r="AD173" s="31"/>
      <c r="AE173" s="30"/>
      <c r="AH173" s="53"/>
      <c r="AI173" s="31"/>
      <c r="AJ173" s="53"/>
      <c r="AN173" s="53"/>
      <c r="AO173" s="30"/>
      <c r="AP173" s="53"/>
      <c r="AS173" s="31"/>
      <c r="AT173" s="30"/>
      <c r="AV173" s="10">
        <v>3.9</v>
      </c>
      <c r="AX173" s="31"/>
      <c r="AY173" s="30"/>
      <c r="BC173" s="31"/>
      <c r="BD173" s="30"/>
      <c r="BH173" s="31"/>
      <c r="BI173" s="30"/>
      <c r="BM173" s="47" t="s">
        <v>378</v>
      </c>
      <c r="BN173" s="30">
        <f t="shared" ref="BN173:BN194" si="54">SUM(W173:AH173)+SUM(AK173:AN173)+SUM(AQ173:BK173)</f>
        <v>3.9</v>
      </c>
      <c r="BO173" s="47">
        <f t="shared" ref="BO173:BO195" si="55">K173-BN173</f>
        <v>0</v>
      </c>
      <c r="BP173" s="48" t="str">
        <f t="shared" ref="BP173:BP195" si="56">IF(BN173&lt;&gt;0,"Complete - With Adjustment","Complete - No Adjustment")</f>
        <v>Complete - With Adjustment</v>
      </c>
    </row>
    <row r="174" spans="1:68" s="10" customFormat="1" hidden="1" x14ac:dyDescent="0.2">
      <c r="A174" s="34">
        <v>1026</v>
      </c>
      <c r="B174" s="27" t="s">
        <v>94</v>
      </c>
      <c r="C174" s="27" t="s">
        <v>554</v>
      </c>
      <c r="D174" s="27" t="s">
        <v>555</v>
      </c>
      <c r="E174" s="27" t="s">
        <v>556</v>
      </c>
      <c r="F174" s="27" t="s">
        <v>397</v>
      </c>
      <c r="G174" s="27" t="s">
        <v>96</v>
      </c>
      <c r="H174" s="37">
        <v>42765</v>
      </c>
      <c r="I174" s="37">
        <v>42767</v>
      </c>
      <c r="J174" s="52">
        <v>1334.59</v>
      </c>
      <c r="K174" s="52">
        <v>45.48</v>
      </c>
      <c r="L174" s="35"/>
      <c r="M174" s="52" t="s">
        <v>557</v>
      </c>
      <c r="N174" s="35" t="s">
        <v>97</v>
      </c>
      <c r="O174" s="35" t="s">
        <v>119</v>
      </c>
      <c r="P174" s="35" t="s">
        <v>123</v>
      </c>
      <c r="Q174" s="35" t="s">
        <v>101</v>
      </c>
      <c r="R174" s="27" t="s">
        <v>98</v>
      </c>
      <c r="S174" s="27"/>
      <c r="T174" s="27" t="s">
        <v>558</v>
      </c>
      <c r="U174" s="27"/>
      <c r="V174" s="2"/>
      <c r="W174" s="20"/>
      <c r="X174" s="2"/>
      <c r="Y174" s="29"/>
      <c r="Z174" s="30"/>
      <c r="AA174" s="2"/>
      <c r="AB174" s="20"/>
      <c r="AC174" s="2"/>
      <c r="AD174" s="29"/>
      <c r="AE174" s="30"/>
      <c r="AF174" s="2"/>
      <c r="AG174" s="20"/>
      <c r="AH174" s="53"/>
      <c r="AI174" s="29"/>
      <c r="AJ174" s="53"/>
      <c r="AK174" s="2"/>
      <c r="AL174" s="20"/>
      <c r="AM174" s="2"/>
      <c r="AN174" s="53"/>
      <c r="AO174" s="30"/>
      <c r="AP174" s="53"/>
      <c r="AQ174" s="20"/>
      <c r="AR174" s="2"/>
      <c r="AS174" s="29"/>
      <c r="AT174" s="30"/>
      <c r="AU174" s="2"/>
      <c r="AV174" s="55">
        <v>45.48</v>
      </c>
      <c r="AW174" s="2"/>
      <c r="AX174" s="29"/>
      <c r="AY174" s="30"/>
      <c r="AZ174" s="2"/>
      <c r="BA174" s="20"/>
      <c r="BB174" s="2"/>
      <c r="BC174" s="29"/>
      <c r="BD174" s="30"/>
      <c r="BE174" s="2"/>
      <c r="BF174" s="20"/>
      <c r="BG174" s="2"/>
      <c r="BH174" s="29"/>
      <c r="BI174" s="30"/>
      <c r="BJ174" s="2"/>
      <c r="BK174" s="20"/>
      <c r="BL174" s="2"/>
      <c r="BM174" s="47" t="s">
        <v>378</v>
      </c>
      <c r="BN174" s="30">
        <f t="shared" si="54"/>
        <v>45.48</v>
      </c>
      <c r="BO174" s="47">
        <f t="shared" si="55"/>
        <v>0</v>
      </c>
      <c r="BP174" s="48" t="str">
        <f t="shared" si="56"/>
        <v>Complete - With Adjustment</v>
      </c>
    </row>
    <row r="175" spans="1:68" s="10" customFormat="1" hidden="1" x14ac:dyDescent="0.2">
      <c r="A175" s="34">
        <v>1028</v>
      </c>
      <c r="B175" s="27" t="s">
        <v>94</v>
      </c>
      <c r="C175" s="27" t="s">
        <v>554</v>
      </c>
      <c r="D175" s="27" t="s">
        <v>555</v>
      </c>
      <c r="E175" s="27" t="s">
        <v>556</v>
      </c>
      <c r="F175" s="27" t="s">
        <v>397</v>
      </c>
      <c r="G175" s="27" t="s">
        <v>96</v>
      </c>
      <c r="H175" s="37">
        <v>42765</v>
      </c>
      <c r="I175" s="37">
        <v>42767</v>
      </c>
      <c r="J175" s="52">
        <v>1334.59</v>
      </c>
      <c r="K175" s="52">
        <v>3.9</v>
      </c>
      <c r="L175" s="35"/>
      <c r="M175" s="52" t="s">
        <v>557</v>
      </c>
      <c r="N175" s="35" t="s">
        <v>97</v>
      </c>
      <c r="O175" s="35" t="s">
        <v>119</v>
      </c>
      <c r="P175" s="35" t="s">
        <v>123</v>
      </c>
      <c r="Q175" s="35" t="s">
        <v>101</v>
      </c>
      <c r="R175" s="27" t="s">
        <v>98</v>
      </c>
      <c r="S175" s="27"/>
      <c r="T175" s="27" t="s">
        <v>558</v>
      </c>
      <c r="U175" s="27"/>
      <c r="Y175" s="31"/>
      <c r="Z175" s="30"/>
      <c r="AD175" s="31"/>
      <c r="AE175" s="30"/>
      <c r="AH175" s="53"/>
      <c r="AI175" s="31"/>
      <c r="AJ175" s="53"/>
      <c r="AN175" s="53"/>
      <c r="AO175" s="30"/>
      <c r="AP175" s="53"/>
      <c r="AS175" s="31"/>
      <c r="AT175" s="30"/>
      <c r="AV175" s="10">
        <v>3.9</v>
      </c>
      <c r="AX175" s="31"/>
      <c r="AY175" s="30"/>
      <c r="BC175" s="31"/>
      <c r="BD175" s="30"/>
      <c r="BH175" s="31"/>
      <c r="BI175" s="30"/>
      <c r="BM175" s="47" t="s">
        <v>378</v>
      </c>
      <c r="BN175" s="30">
        <f t="shared" si="54"/>
        <v>3.9</v>
      </c>
      <c r="BO175" s="47">
        <f t="shared" si="55"/>
        <v>0</v>
      </c>
      <c r="BP175" s="48" t="str">
        <f t="shared" si="56"/>
        <v>Complete - With Adjustment</v>
      </c>
    </row>
    <row r="176" spans="1:68" s="10" customFormat="1" hidden="1" x14ac:dyDescent="0.2">
      <c r="A176" s="34">
        <v>1030</v>
      </c>
      <c r="B176" s="27" t="s">
        <v>94</v>
      </c>
      <c r="C176" s="27" t="s">
        <v>554</v>
      </c>
      <c r="D176" s="27" t="s">
        <v>555</v>
      </c>
      <c r="E176" s="27" t="s">
        <v>556</v>
      </c>
      <c r="F176" s="27" t="s">
        <v>397</v>
      </c>
      <c r="G176" s="27" t="s">
        <v>96</v>
      </c>
      <c r="H176" s="37">
        <v>42765</v>
      </c>
      <c r="I176" s="37">
        <v>42767</v>
      </c>
      <c r="J176" s="52">
        <v>1334.59</v>
      </c>
      <c r="K176" s="52">
        <v>42.43</v>
      </c>
      <c r="L176" s="35"/>
      <c r="M176" s="52" t="s">
        <v>557</v>
      </c>
      <c r="N176" s="35" t="s">
        <v>97</v>
      </c>
      <c r="O176" s="35" t="s">
        <v>119</v>
      </c>
      <c r="P176" s="35" t="s">
        <v>123</v>
      </c>
      <c r="Q176" s="35" t="s">
        <v>101</v>
      </c>
      <c r="R176" s="27" t="s">
        <v>98</v>
      </c>
      <c r="S176" s="27"/>
      <c r="T176" s="27" t="s">
        <v>558</v>
      </c>
      <c r="U176" s="27"/>
      <c r="V176" s="2"/>
      <c r="W176" s="20"/>
      <c r="X176" s="2"/>
      <c r="Y176" s="29"/>
      <c r="Z176" s="30"/>
      <c r="AA176" s="2"/>
      <c r="AB176" s="20"/>
      <c r="AC176" s="2"/>
      <c r="AD176" s="29"/>
      <c r="AE176" s="30"/>
      <c r="AF176" s="2"/>
      <c r="AG176" s="20"/>
      <c r="AH176" s="53"/>
      <c r="AI176" s="29"/>
      <c r="AJ176" s="53"/>
      <c r="AK176" s="2"/>
      <c r="AL176" s="20"/>
      <c r="AM176" s="2"/>
      <c r="AN176" s="53"/>
      <c r="AO176" s="30"/>
      <c r="AP176" s="53"/>
      <c r="AQ176" s="20"/>
      <c r="AR176" s="2"/>
      <c r="AS176" s="29"/>
      <c r="AT176" s="30"/>
      <c r="AU176" s="2"/>
      <c r="AV176" s="55">
        <v>42.43</v>
      </c>
      <c r="AW176" s="2"/>
      <c r="AX176" s="29"/>
      <c r="AY176" s="30"/>
      <c r="AZ176" s="2"/>
      <c r="BA176" s="20"/>
      <c r="BB176" s="2"/>
      <c r="BC176" s="29"/>
      <c r="BD176" s="30"/>
      <c r="BE176" s="2"/>
      <c r="BF176" s="20"/>
      <c r="BG176" s="2"/>
      <c r="BH176" s="29"/>
      <c r="BI176" s="30"/>
      <c r="BJ176" s="2"/>
      <c r="BK176" s="20"/>
      <c r="BL176" s="2"/>
      <c r="BM176" s="47" t="s">
        <v>378</v>
      </c>
      <c r="BN176" s="30">
        <f t="shared" si="54"/>
        <v>42.43</v>
      </c>
      <c r="BO176" s="47">
        <f t="shared" si="55"/>
        <v>0</v>
      </c>
      <c r="BP176" s="48" t="str">
        <f t="shared" si="56"/>
        <v>Complete - With Adjustment</v>
      </c>
    </row>
    <row r="177" spans="1:68" s="10" customFormat="1" hidden="1" x14ac:dyDescent="0.2">
      <c r="A177" s="34">
        <v>1032</v>
      </c>
      <c r="B177" s="27" t="s">
        <v>94</v>
      </c>
      <c r="C177" s="27" t="s">
        <v>554</v>
      </c>
      <c r="D177" s="27" t="s">
        <v>555</v>
      </c>
      <c r="E177" s="27" t="s">
        <v>556</v>
      </c>
      <c r="F177" s="27" t="s">
        <v>397</v>
      </c>
      <c r="G177" s="27" t="s">
        <v>96</v>
      </c>
      <c r="H177" s="37">
        <v>42765</v>
      </c>
      <c r="I177" s="37">
        <v>42767</v>
      </c>
      <c r="J177" s="52">
        <v>1334.59</v>
      </c>
      <c r="K177" s="52">
        <v>37.24</v>
      </c>
      <c r="L177" s="35"/>
      <c r="M177" s="52" t="s">
        <v>557</v>
      </c>
      <c r="N177" s="35" t="s">
        <v>97</v>
      </c>
      <c r="O177" s="35" t="s">
        <v>119</v>
      </c>
      <c r="P177" s="35" t="s">
        <v>123</v>
      </c>
      <c r="Q177" s="35" t="s">
        <v>101</v>
      </c>
      <c r="R177" s="27" t="s">
        <v>98</v>
      </c>
      <c r="S177" s="27"/>
      <c r="T177" s="27" t="s">
        <v>558</v>
      </c>
      <c r="U177" s="27"/>
      <c r="Y177" s="31"/>
      <c r="Z177" s="30"/>
      <c r="AD177" s="31"/>
      <c r="AE177" s="30"/>
      <c r="AH177" s="53"/>
      <c r="AI177" s="31"/>
      <c r="AJ177" s="53"/>
      <c r="AN177" s="53"/>
      <c r="AO177" s="30"/>
      <c r="AP177" s="53"/>
      <c r="AS177" s="31"/>
      <c r="AT177" s="30"/>
      <c r="AV177" s="10">
        <v>37.24</v>
      </c>
      <c r="AX177" s="31"/>
      <c r="AY177" s="30"/>
      <c r="BC177" s="31"/>
      <c r="BD177" s="30"/>
      <c r="BH177" s="31"/>
      <c r="BI177" s="30"/>
      <c r="BM177" s="47" t="s">
        <v>378</v>
      </c>
      <c r="BN177" s="30">
        <f t="shared" si="54"/>
        <v>37.24</v>
      </c>
      <c r="BO177" s="47">
        <f t="shared" si="55"/>
        <v>0</v>
      </c>
      <c r="BP177" s="48" t="str">
        <f t="shared" si="56"/>
        <v>Complete - With Adjustment</v>
      </c>
    </row>
    <row r="178" spans="1:68" s="10" customFormat="1" hidden="1" x14ac:dyDescent="0.2">
      <c r="A178" s="34">
        <v>1034</v>
      </c>
      <c r="B178" s="27" t="s">
        <v>94</v>
      </c>
      <c r="C178" s="27" t="s">
        <v>554</v>
      </c>
      <c r="D178" s="27" t="s">
        <v>555</v>
      </c>
      <c r="E178" s="27" t="s">
        <v>556</v>
      </c>
      <c r="F178" s="27" t="s">
        <v>397</v>
      </c>
      <c r="G178" s="27" t="s">
        <v>96</v>
      </c>
      <c r="H178" s="37">
        <v>42765</v>
      </c>
      <c r="I178" s="37">
        <v>42767</v>
      </c>
      <c r="J178" s="52">
        <v>1334.59</v>
      </c>
      <c r="K178" s="52">
        <v>40.54</v>
      </c>
      <c r="L178" s="35"/>
      <c r="M178" s="52" t="s">
        <v>557</v>
      </c>
      <c r="N178" s="35" t="s">
        <v>97</v>
      </c>
      <c r="O178" s="35" t="s">
        <v>119</v>
      </c>
      <c r="P178" s="35" t="s">
        <v>123</v>
      </c>
      <c r="Q178" s="35" t="s">
        <v>101</v>
      </c>
      <c r="R178" s="27" t="s">
        <v>98</v>
      </c>
      <c r="S178" s="27"/>
      <c r="T178" s="27" t="s">
        <v>558</v>
      </c>
      <c r="U178" s="27"/>
      <c r="V178" s="2"/>
      <c r="W178" s="20"/>
      <c r="X178" s="2"/>
      <c r="Y178" s="29"/>
      <c r="Z178" s="30"/>
      <c r="AA178" s="2"/>
      <c r="AB178" s="20"/>
      <c r="AC178" s="2"/>
      <c r="AD178" s="29"/>
      <c r="AE178" s="30"/>
      <c r="AF178" s="2"/>
      <c r="AG178" s="20"/>
      <c r="AH178" s="53"/>
      <c r="AI178" s="29"/>
      <c r="AJ178" s="53"/>
      <c r="AK178" s="2"/>
      <c r="AL178" s="20"/>
      <c r="AM178" s="2"/>
      <c r="AN178" s="53"/>
      <c r="AO178" s="30"/>
      <c r="AP178" s="53"/>
      <c r="AQ178" s="20"/>
      <c r="AR178" s="2"/>
      <c r="AS178" s="29"/>
      <c r="AT178" s="30"/>
      <c r="AU178" s="2"/>
      <c r="AV178" s="55">
        <v>40.54</v>
      </c>
      <c r="AW178" s="2"/>
      <c r="AX178" s="29"/>
      <c r="AY178" s="30"/>
      <c r="AZ178" s="2"/>
      <c r="BA178" s="20"/>
      <c r="BB178" s="2"/>
      <c r="BC178" s="29"/>
      <c r="BD178" s="30"/>
      <c r="BE178" s="2"/>
      <c r="BF178" s="20"/>
      <c r="BG178" s="2"/>
      <c r="BH178" s="29"/>
      <c r="BI178" s="30"/>
      <c r="BJ178" s="2"/>
      <c r="BK178" s="20"/>
      <c r="BL178" s="2"/>
      <c r="BM178" s="47" t="s">
        <v>378</v>
      </c>
      <c r="BN178" s="30">
        <f t="shared" si="54"/>
        <v>40.54</v>
      </c>
      <c r="BO178" s="47">
        <f t="shared" si="55"/>
        <v>0</v>
      </c>
      <c r="BP178" s="48" t="str">
        <f t="shared" si="56"/>
        <v>Complete - With Adjustment</v>
      </c>
    </row>
    <row r="179" spans="1:68" s="10" customFormat="1" hidden="1" x14ac:dyDescent="0.2">
      <c r="A179" s="34">
        <v>1036</v>
      </c>
      <c r="B179" s="27" t="s">
        <v>94</v>
      </c>
      <c r="C179" s="27" t="s">
        <v>554</v>
      </c>
      <c r="D179" s="27" t="s">
        <v>555</v>
      </c>
      <c r="E179" s="27" t="s">
        <v>559</v>
      </c>
      <c r="F179" s="27" t="s">
        <v>446</v>
      </c>
      <c r="G179" s="27" t="s">
        <v>96</v>
      </c>
      <c r="H179" s="37">
        <v>42789</v>
      </c>
      <c r="I179" s="37">
        <v>42793</v>
      </c>
      <c r="J179" s="52">
        <v>2958.13</v>
      </c>
      <c r="K179" s="52">
        <v>68.62</v>
      </c>
      <c r="L179" s="35"/>
      <c r="M179" s="52" t="s">
        <v>560</v>
      </c>
      <c r="N179" s="35" t="s">
        <v>97</v>
      </c>
      <c r="O179" s="35" t="s">
        <v>119</v>
      </c>
      <c r="P179" s="35" t="s">
        <v>123</v>
      </c>
      <c r="Q179" s="35" t="s">
        <v>101</v>
      </c>
      <c r="R179" s="27" t="s">
        <v>98</v>
      </c>
      <c r="S179" s="27"/>
      <c r="T179" s="27" t="s">
        <v>561</v>
      </c>
      <c r="U179" s="27"/>
      <c r="Y179" s="31"/>
      <c r="Z179" s="30"/>
      <c r="AD179" s="31"/>
      <c r="AE179" s="30"/>
      <c r="AH179" s="53"/>
      <c r="AI179" s="31"/>
      <c r="AJ179" s="53"/>
      <c r="AN179" s="53"/>
      <c r="AO179" s="30"/>
      <c r="AP179" s="53"/>
      <c r="AS179" s="31"/>
      <c r="AT179" s="30"/>
      <c r="AV179" s="10">
        <v>68.62</v>
      </c>
      <c r="AX179" s="31"/>
      <c r="AY179" s="30"/>
      <c r="BC179" s="31"/>
      <c r="BD179" s="30"/>
      <c r="BH179" s="31"/>
      <c r="BI179" s="30"/>
      <c r="BM179" s="47" t="s">
        <v>378</v>
      </c>
      <c r="BN179" s="30">
        <f t="shared" si="54"/>
        <v>68.62</v>
      </c>
      <c r="BO179" s="47">
        <f t="shared" si="55"/>
        <v>0</v>
      </c>
      <c r="BP179" s="48" t="str">
        <f t="shared" si="56"/>
        <v>Complete - With Adjustment</v>
      </c>
    </row>
    <row r="180" spans="1:68" s="10" customFormat="1" hidden="1" x14ac:dyDescent="0.2">
      <c r="A180" s="34">
        <v>1037</v>
      </c>
      <c r="B180" s="27" t="s">
        <v>94</v>
      </c>
      <c r="C180" s="27" t="s">
        <v>554</v>
      </c>
      <c r="D180" s="27" t="s">
        <v>555</v>
      </c>
      <c r="E180" s="27" t="s">
        <v>559</v>
      </c>
      <c r="F180" s="27" t="s">
        <v>446</v>
      </c>
      <c r="G180" s="27" t="s">
        <v>96</v>
      </c>
      <c r="H180" s="37">
        <v>42789</v>
      </c>
      <c r="I180" s="37">
        <v>42793</v>
      </c>
      <c r="J180" s="52">
        <v>2958.13</v>
      </c>
      <c r="K180" s="52">
        <v>80.02</v>
      </c>
      <c r="L180" s="35"/>
      <c r="M180" s="52" t="s">
        <v>560</v>
      </c>
      <c r="N180" s="35" t="s">
        <v>97</v>
      </c>
      <c r="O180" s="35" t="s">
        <v>119</v>
      </c>
      <c r="P180" s="35" t="s">
        <v>123</v>
      </c>
      <c r="Q180" s="35" t="s">
        <v>103</v>
      </c>
      <c r="R180" s="27" t="s">
        <v>98</v>
      </c>
      <c r="S180" s="27"/>
      <c r="T180" s="27" t="s">
        <v>561</v>
      </c>
      <c r="U180" s="27"/>
      <c r="V180" s="2"/>
      <c r="W180" s="2"/>
      <c r="X180" s="2"/>
      <c r="Y180" s="29"/>
      <c r="Z180" s="30"/>
      <c r="AA180" s="2"/>
      <c r="AB180" s="2"/>
      <c r="AC180" s="2"/>
      <c r="AD180" s="29"/>
      <c r="AE180" s="30"/>
      <c r="AF180" s="2"/>
      <c r="AG180" s="2"/>
      <c r="AH180" s="53"/>
      <c r="AI180" s="29"/>
      <c r="AJ180" s="53"/>
      <c r="AK180" s="2"/>
      <c r="AL180" s="2"/>
      <c r="AM180" s="2"/>
      <c r="AN180" s="53"/>
      <c r="AO180" s="30"/>
      <c r="AP180" s="53"/>
      <c r="AQ180" s="2"/>
      <c r="AR180" s="2"/>
      <c r="AS180" s="29"/>
      <c r="AT180" s="30"/>
      <c r="AU180" s="2"/>
      <c r="AV180" s="2">
        <v>80.02</v>
      </c>
      <c r="AW180" s="2"/>
      <c r="AX180" s="29"/>
      <c r="AY180" s="30"/>
      <c r="AZ180" s="2"/>
      <c r="BA180" s="2"/>
      <c r="BB180" s="2"/>
      <c r="BC180" s="29"/>
      <c r="BD180" s="30"/>
      <c r="BE180" s="2"/>
      <c r="BF180" s="2"/>
      <c r="BG180" s="2"/>
      <c r="BH180" s="29"/>
      <c r="BI180" s="30"/>
      <c r="BJ180" s="2"/>
      <c r="BK180" s="2"/>
      <c r="BL180" s="2"/>
      <c r="BM180" s="47" t="s">
        <v>378</v>
      </c>
      <c r="BN180" s="30">
        <f t="shared" si="54"/>
        <v>80.02</v>
      </c>
      <c r="BO180" s="47">
        <f t="shared" si="55"/>
        <v>0</v>
      </c>
      <c r="BP180" s="48" t="str">
        <f t="shared" si="56"/>
        <v>Complete - With Adjustment</v>
      </c>
    </row>
    <row r="181" spans="1:68" s="10" customFormat="1" hidden="1" x14ac:dyDescent="0.2">
      <c r="A181" s="34">
        <v>1038</v>
      </c>
      <c r="B181" s="27" t="s">
        <v>94</v>
      </c>
      <c r="C181" s="27" t="s">
        <v>554</v>
      </c>
      <c r="D181" s="27" t="s">
        <v>555</v>
      </c>
      <c r="E181" s="27" t="s">
        <v>559</v>
      </c>
      <c r="F181" s="27" t="s">
        <v>446</v>
      </c>
      <c r="G181" s="27" t="s">
        <v>96</v>
      </c>
      <c r="H181" s="37">
        <v>42789</v>
      </c>
      <c r="I181" s="37">
        <v>42793</v>
      </c>
      <c r="J181" s="52">
        <v>2958.13</v>
      </c>
      <c r="K181" s="52">
        <v>535.53</v>
      </c>
      <c r="L181" s="35"/>
      <c r="M181" s="52" t="s">
        <v>560</v>
      </c>
      <c r="N181" s="35" t="s">
        <v>97</v>
      </c>
      <c r="O181" s="35" t="s">
        <v>119</v>
      </c>
      <c r="P181" s="35" t="s">
        <v>123</v>
      </c>
      <c r="Q181" s="35" t="s">
        <v>103</v>
      </c>
      <c r="R181" s="27" t="s">
        <v>98</v>
      </c>
      <c r="S181" s="27"/>
      <c r="T181" s="27" t="s">
        <v>561</v>
      </c>
      <c r="U181" s="27"/>
      <c r="V181" s="2"/>
      <c r="W181" s="20"/>
      <c r="X181" s="2"/>
      <c r="Y181" s="29"/>
      <c r="Z181" s="30"/>
      <c r="AA181" s="2"/>
      <c r="AB181" s="20"/>
      <c r="AC181" s="2"/>
      <c r="AD181" s="29"/>
      <c r="AE181" s="30"/>
      <c r="AF181" s="2"/>
      <c r="AG181" s="20"/>
      <c r="AH181" s="53"/>
      <c r="AI181" s="29"/>
      <c r="AJ181" s="53"/>
      <c r="AK181" s="2"/>
      <c r="AL181" s="20"/>
      <c r="AM181" s="2"/>
      <c r="AN181" s="53"/>
      <c r="AO181" s="30"/>
      <c r="AP181" s="53"/>
      <c r="AQ181" s="20"/>
      <c r="AR181" s="2"/>
      <c r="AS181" s="29"/>
      <c r="AT181" s="30"/>
      <c r="AU181" s="2"/>
      <c r="AV181" s="55">
        <v>535.53</v>
      </c>
      <c r="AW181" s="2"/>
      <c r="AX181" s="29"/>
      <c r="AY181" s="30"/>
      <c r="AZ181" s="2"/>
      <c r="BA181" s="20"/>
      <c r="BB181" s="2"/>
      <c r="BC181" s="29"/>
      <c r="BD181" s="30"/>
      <c r="BE181" s="2"/>
      <c r="BF181" s="20"/>
      <c r="BG181" s="2"/>
      <c r="BH181" s="29"/>
      <c r="BI181" s="30"/>
      <c r="BJ181" s="2"/>
      <c r="BK181" s="20"/>
      <c r="BL181" s="2"/>
      <c r="BM181" s="47" t="s">
        <v>378</v>
      </c>
      <c r="BN181" s="30">
        <f t="shared" si="54"/>
        <v>535.53</v>
      </c>
      <c r="BO181" s="47">
        <f t="shared" si="55"/>
        <v>0</v>
      </c>
      <c r="BP181" s="48" t="str">
        <f t="shared" si="56"/>
        <v>Complete - With Adjustment</v>
      </c>
    </row>
    <row r="182" spans="1:68" s="10" customFormat="1" hidden="1" x14ac:dyDescent="0.2">
      <c r="A182" s="34">
        <v>1039</v>
      </c>
      <c r="B182" s="27" t="s">
        <v>94</v>
      </c>
      <c r="C182" s="27" t="s">
        <v>554</v>
      </c>
      <c r="D182" s="27" t="s">
        <v>555</v>
      </c>
      <c r="E182" s="27" t="s">
        <v>559</v>
      </c>
      <c r="F182" s="27" t="s">
        <v>446</v>
      </c>
      <c r="G182" s="27" t="s">
        <v>96</v>
      </c>
      <c r="H182" s="37">
        <v>42789</v>
      </c>
      <c r="I182" s="37">
        <v>42793</v>
      </c>
      <c r="J182" s="52">
        <v>2958.13</v>
      </c>
      <c r="K182" s="52">
        <v>343.42</v>
      </c>
      <c r="L182" s="35"/>
      <c r="M182" s="52" t="s">
        <v>560</v>
      </c>
      <c r="N182" s="35" t="s">
        <v>97</v>
      </c>
      <c r="O182" s="35" t="s">
        <v>119</v>
      </c>
      <c r="P182" s="35" t="s">
        <v>120</v>
      </c>
      <c r="Q182" s="35" t="s">
        <v>103</v>
      </c>
      <c r="R182" s="27" t="s">
        <v>98</v>
      </c>
      <c r="S182" s="27"/>
      <c r="T182" s="27" t="s">
        <v>561</v>
      </c>
      <c r="U182" s="27"/>
      <c r="W182" s="10">
        <v>343.42</v>
      </c>
      <c r="Y182" s="31"/>
      <c r="Z182" s="30"/>
      <c r="AD182" s="31"/>
      <c r="AE182" s="30"/>
      <c r="AH182" s="53"/>
      <c r="AI182" s="31"/>
      <c r="AJ182" s="53"/>
      <c r="AN182" s="53"/>
      <c r="AO182" s="30"/>
      <c r="AP182" s="53"/>
      <c r="AS182" s="31"/>
      <c r="AT182" s="30"/>
      <c r="AX182" s="31"/>
      <c r="AY182" s="30"/>
      <c r="BC182" s="31"/>
      <c r="BD182" s="30"/>
      <c r="BH182" s="31"/>
      <c r="BI182" s="30"/>
      <c r="BM182" s="47" t="s">
        <v>1</v>
      </c>
      <c r="BN182" s="30">
        <f t="shared" si="54"/>
        <v>343.42</v>
      </c>
      <c r="BO182" s="47">
        <f t="shared" si="55"/>
        <v>0</v>
      </c>
      <c r="BP182" s="48" t="str">
        <f t="shared" si="56"/>
        <v>Complete - With Adjustment</v>
      </c>
    </row>
    <row r="183" spans="1:68" s="10" customFormat="1" hidden="1" x14ac:dyDescent="0.2">
      <c r="A183" s="34">
        <v>1040</v>
      </c>
      <c r="B183" s="27" t="s">
        <v>94</v>
      </c>
      <c r="C183" s="27" t="s">
        <v>554</v>
      </c>
      <c r="D183" s="27" t="s">
        <v>555</v>
      </c>
      <c r="E183" s="27" t="s">
        <v>559</v>
      </c>
      <c r="F183" s="27" t="s">
        <v>446</v>
      </c>
      <c r="G183" s="27" t="s">
        <v>96</v>
      </c>
      <c r="H183" s="37">
        <v>42789</v>
      </c>
      <c r="I183" s="37">
        <v>42793</v>
      </c>
      <c r="J183" s="52">
        <v>2958.13</v>
      </c>
      <c r="K183" s="52">
        <v>27.84</v>
      </c>
      <c r="L183" s="35"/>
      <c r="M183" s="52" t="s">
        <v>560</v>
      </c>
      <c r="N183" s="35" t="s">
        <v>97</v>
      </c>
      <c r="O183" s="35" t="s">
        <v>119</v>
      </c>
      <c r="P183" s="35" t="s">
        <v>123</v>
      </c>
      <c r="Q183" s="35" t="s">
        <v>124</v>
      </c>
      <c r="R183" s="27" t="s">
        <v>98</v>
      </c>
      <c r="S183" s="27"/>
      <c r="T183" s="27" t="s">
        <v>561</v>
      </c>
      <c r="U183" s="27"/>
      <c r="Y183" s="31"/>
      <c r="Z183" s="30"/>
      <c r="AB183">
        <v>27.84</v>
      </c>
      <c r="AD183" s="31"/>
      <c r="AE183" s="30"/>
      <c r="AH183" s="53"/>
      <c r="AI183" s="31"/>
      <c r="AJ183" s="53"/>
      <c r="AN183" s="53"/>
      <c r="AO183" s="30"/>
      <c r="AP183" s="53"/>
      <c r="AS183" s="31"/>
      <c r="AT183" s="30"/>
      <c r="AX183" s="31"/>
      <c r="AY183" s="30"/>
      <c r="BC183" s="31"/>
      <c r="BD183" s="30"/>
      <c r="BH183" s="31"/>
      <c r="BI183" s="30"/>
      <c r="BM183" s="47" t="s">
        <v>373</v>
      </c>
      <c r="BN183" s="30">
        <f t="shared" si="54"/>
        <v>27.84</v>
      </c>
      <c r="BO183" s="47">
        <f t="shared" si="55"/>
        <v>0</v>
      </c>
      <c r="BP183" s="48" t="str">
        <f t="shared" si="56"/>
        <v>Complete - With Adjustment</v>
      </c>
    </row>
    <row r="184" spans="1:68" s="10" customFormat="1" hidden="1" x14ac:dyDescent="0.2">
      <c r="A184" s="34">
        <v>1041</v>
      </c>
      <c r="B184" s="27" t="s">
        <v>94</v>
      </c>
      <c r="C184" s="27" t="s">
        <v>554</v>
      </c>
      <c r="D184" s="27" t="s">
        <v>555</v>
      </c>
      <c r="E184" s="27" t="s">
        <v>559</v>
      </c>
      <c r="F184" s="27" t="s">
        <v>446</v>
      </c>
      <c r="G184" s="27" t="s">
        <v>96</v>
      </c>
      <c r="H184" s="37">
        <v>42789</v>
      </c>
      <c r="I184" s="37">
        <v>42793</v>
      </c>
      <c r="J184" s="52">
        <v>2958.13</v>
      </c>
      <c r="K184" s="52">
        <v>4.16</v>
      </c>
      <c r="L184" s="35"/>
      <c r="M184" s="52" t="s">
        <v>560</v>
      </c>
      <c r="N184" s="35" t="s">
        <v>97</v>
      </c>
      <c r="O184" s="35" t="s">
        <v>119</v>
      </c>
      <c r="P184" s="35" t="s">
        <v>123</v>
      </c>
      <c r="Q184" s="35" t="s">
        <v>124</v>
      </c>
      <c r="R184" s="27" t="s">
        <v>98</v>
      </c>
      <c r="S184" s="27"/>
      <c r="T184" s="27" t="s">
        <v>561</v>
      </c>
      <c r="U184" s="27"/>
      <c r="Y184" s="31"/>
      <c r="Z184" s="30"/>
      <c r="AB184">
        <v>4.16</v>
      </c>
      <c r="AD184" s="31"/>
      <c r="AE184" s="30"/>
      <c r="AH184" s="53"/>
      <c r="AI184" s="31"/>
      <c r="AJ184" s="53"/>
      <c r="AN184" s="53"/>
      <c r="AO184" s="30"/>
      <c r="AP184" s="53"/>
      <c r="AS184" s="31"/>
      <c r="AT184" s="30"/>
      <c r="AX184" s="31"/>
      <c r="AY184" s="30"/>
      <c r="BC184" s="31"/>
      <c r="BD184" s="30"/>
      <c r="BH184" s="31"/>
      <c r="BI184" s="30"/>
      <c r="BM184" s="47" t="s">
        <v>373</v>
      </c>
      <c r="BN184" s="30">
        <f t="shared" si="54"/>
        <v>4.16</v>
      </c>
      <c r="BO184" s="47">
        <f t="shared" si="55"/>
        <v>0</v>
      </c>
      <c r="BP184" s="48" t="str">
        <f t="shared" si="56"/>
        <v>Complete - With Adjustment</v>
      </c>
    </row>
    <row r="185" spans="1:68" s="10" customFormat="1" hidden="1" x14ac:dyDescent="0.2">
      <c r="A185" s="34">
        <v>1043</v>
      </c>
      <c r="B185" s="27" t="s">
        <v>94</v>
      </c>
      <c r="C185" s="27" t="s">
        <v>554</v>
      </c>
      <c r="D185" s="27" t="s">
        <v>555</v>
      </c>
      <c r="E185" s="27" t="s">
        <v>559</v>
      </c>
      <c r="F185" s="27" t="s">
        <v>446</v>
      </c>
      <c r="G185" s="27" t="s">
        <v>96</v>
      </c>
      <c r="H185" s="37">
        <v>42789</v>
      </c>
      <c r="I185" s="37">
        <v>42793</v>
      </c>
      <c r="J185" s="52">
        <v>2958.13</v>
      </c>
      <c r="K185" s="52">
        <v>0.26</v>
      </c>
      <c r="L185" s="35"/>
      <c r="M185" s="52" t="s">
        <v>560</v>
      </c>
      <c r="N185" s="35" t="s">
        <v>97</v>
      </c>
      <c r="O185" s="35" t="s">
        <v>119</v>
      </c>
      <c r="P185" s="35" t="s">
        <v>123</v>
      </c>
      <c r="Q185" s="35" t="s">
        <v>101</v>
      </c>
      <c r="R185" s="27" t="s">
        <v>98</v>
      </c>
      <c r="S185" s="27"/>
      <c r="T185" s="27" t="s">
        <v>561</v>
      </c>
      <c r="U185" s="27"/>
      <c r="V185" s="2"/>
      <c r="W185" s="20"/>
      <c r="X185" s="2"/>
      <c r="Y185" s="29"/>
      <c r="Z185" s="30"/>
      <c r="AA185" s="2"/>
      <c r="AB185" s="20"/>
      <c r="AC185" s="2"/>
      <c r="AD185" s="29"/>
      <c r="AE185" s="30"/>
      <c r="AF185" s="2"/>
      <c r="AG185" s="20"/>
      <c r="AH185" s="53"/>
      <c r="AI185" s="29"/>
      <c r="AJ185" s="53"/>
      <c r="AK185" s="2"/>
      <c r="AL185" s="20"/>
      <c r="AM185" s="2"/>
      <c r="AN185" s="53"/>
      <c r="AO185" s="30"/>
      <c r="AP185" s="53"/>
      <c r="AQ185" s="20"/>
      <c r="AR185" s="2"/>
      <c r="AS185" s="29"/>
      <c r="AT185" s="30"/>
      <c r="AU185" s="2"/>
      <c r="AV185" s="55">
        <v>0.26</v>
      </c>
      <c r="AW185" s="2"/>
      <c r="AX185" s="29"/>
      <c r="AY185" s="30"/>
      <c r="AZ185" s="2"/>
      <c r="BA185" s="20"/>
      <c r="BB185" s="2"/>
      <c r="BC185" s="29"/>
      <c r="BD185" s="30"/>
      <c r="BE185" s="2"/>
      <c r="BF185" s="20"/>
      <c r="BG185" s="2"/>
      <c r="BH185" s="29"/>
      <c r="BI185" s="30"/>
      <c r="BJ185" s="2"/>
      <c r="BK185" s="20"/>
      <c r="BL185" s="2"/>
      <c r="BM185" s="47" t="s">
        <v>378</v>
      </c>
      <c r="BN185" s="30">
        <f t="shared" si="54"/>
        <v>0.26</v>
      </c>
      <c r="BO185" s="47">
        <f t="shared" si="55"/>
        <v>0</v>
      </c>
      <c r="BP185" s="48" t="str">
        <f t="shared" si="56"/>
        <v>Complete - With Adjustment</v>
      </c>
    </row>
    <row r="186" spans="1:68" s="10" customFormat="1" hidden="1" x14ac:dyDescent="0.2">
      <c r="A186" s="34">
        <v>1045</v>
      </c>
      <c r="B186" s="27" t="s">
        <v>94</v>
      </c>
      <c r="C186" s="27" t="s">
        <v>554</v>
      </c>
      <c r="D186" s="27" t="s">
        <v>555</v>
      </c>
      <c r="E186" s="27" t="s">
        <v>559</v>
      </c>
      <c r="F186" s="27" t="s">
        <v>446</v>
      </c>
      <c r="G186" s="27" t="s">
        <v>96</v>
      </c>
      <c r="H186" s="37">
        <v>42789</v>
      </c>
      <c r="I186" s="37">
        <v>42793</v>
      </c>
      <c r="J186" s="52">
        <v>2958.13</v>
      </c>
      <c r="K186" s="52">
        <v>30.65</v>
      </c>
      <c r="L186" s="35"/>
      <c r="M186" s="52" t="s">
        <v>560</v>
      </c>
      <c r="N186" s="35" t="s">
        <v>97</v>
      </c>
      <c r="O186" s="35" t="s">
        <v>119</v>
      </c>
      <c r="P186" s="35" t="s">
        <v>123</v>
      </c>
      <c r="Q186" s="35" t="s">
        <v>108</v>
      </c>
      <c r="R186" s="27" t="s">
        <v>98</v>
      </c>
      <c r="S186" s="27"/>
      <c r="T186" s="27" t="s">
        <v>561</v>
      </c>
      <c r="U186" s="27"/>
      <c r="Y186" s="31"/>
      <c r="Z186" s="30"/>
      <c r="AD186" s="31"/>
      <c r="AE186" s="30"/>
      <c r="AH186" s="53"/>
      <c r="AI186" s="31"/>
      <c r="AJ186" s="53"/>
      <c r="AN186" s="53"/>
      <c r="AO186" s="30"/>
      <c r="AP186" s="53"/>
      <c r="AS186" s="31"/>
      <c r="AT186" s="30"/>
      <c r="AV186" s="10">
        <v>30.65</v>
      </c>
      <c r="AX186" s="31"/>
      <c r="AY186" s="30"/>
      <c r="BC186" s="31"/>
      <c r="BD186" s="30"/>
      <c r="BH186" s="31"/>
      <c r="BI186" s="30"/>
      <c r="BM186" s="47" t="s">
        <v>378</v>
      </c>
      <c r="BN186" s="30">
        <f t="shared" si="54"/>
        <v>30.65</v>
      </c>
      <c r="BO186" s="47">
        <f t="shared" si="55"/>
        <v>0</v>
      </c>
      <c r="BP186" s="48" t="str">
        <f t="shared" si="56"/>
        <v>Complete - With Adjustment</v>
      </c>
    </row>
    <row r="187" spans="1:68" s="10" customFormat="1" hidden="1" x14ac:dyDescent="0.2">
      <c r="A187" s="34">
        <v>1047</v>
      </c>
      <c r="B187" s="27" t="s">
        <v>94</v>
      </c>
      <c r="C187" s="27" t="s">
        <v>554</v>
      </c>
      <c r="D187" s="27" t="s">
        <v>555</v>
      </c>
      <c r="E187" s="27" t="s">
        <v>559</v>
      </c>
      <c r="F187" s="27" t="s">
        <v>446</v>
      </c>
      <c r="G187" s="27" t="s">
        <v>96</v>
      </c>
      <c r="H187" s="37">
        <v>42789</v>
      </c>
      <c r="I187" s="37">
        <v>42793</v>
      </c>
      <c r="J187" s="52">
        <v>2958.13</v>
      </c>
      <c r="K187" s="52">
        <v>2.99</v>
      </c>
      <c r="L187" s="35"/>
      <c r="M187" s="52" t="s">
        <v>560</v>
      </c>
      <c r="N187" s="35" t="s">
        <v>97</v>
      </c>
      <c r="O187" s="35" t="s">
        <v>119</v>
      </c>
      <c r="P187" s="35" t="s">
        <v>123</v>
      </c>
      <c r="Q187" s="35" t="s">
        <v>101</v>
      </c>
      <c r="R187" s="27" t="s">
        <v>98</v>
      </c>
      <c r="S187" s="27"/>
      <c r="T187" s="27" t="s">
        <v>561</v>
      </c>
      <c r="U187" s="27"/>
      <c r="Y187" s="31"/>
      <c r="Z187" s="30"/>
      <c r="AD187" s="31"/>
      <c r="AE187" s="30"/>
      <c r="AH187" s="53"/>
      <c r="AI187" s="31"/>
      <c r="AJ187" s="53"/>
      <c r="AN187" s="53"/>
      <c r="AO187" s="30"/>
      <c r="AP187" s="53"/>
      <c r="AS187" s="31"/>
      <c r="AT187" s="30"/>
      <c r="AV187" s="10">
        <v>2.99</v>
      </c>
      <c r="AX187" s="31"/>
      <c r="AY187" s="30"/>
      <c r="BC187" s="31"/>
      <c r="BD187" s="30"/>
      <c r="BH187" s="31"/>
      <c r="BI187" s="30"/>
      <c r="BM187" s="47" t="s">
        <v>378</v>
      </c>
      <c r="BN187" s="30">
        <f t="shared" si="54"/>
        <v>2.99</v>
      </c>
      <c r="BO187" s="47">
        <f t="shared" si="55"/>
        <v>0</v>
      </c>
      <c r="BP187" s="48" t="str">
        <f t="shared" si="56"/>
        <v>Complete - With Adjustment</v>
      </c>
    </row>
    <row r="188" spans="1:68" s="10" customFormat="1" hidden="1" x14ac:dyDescent="0.2">
      <c r="A188" s="34">
        <v>1049</v>
      </c>
      <c r="B188" s="27" t="s">
        <v>94</v>
      </c>
      <c r="C188" s="27" t="s">
        <v>554</v>
      </c>
      <c r="D188" s="27" t="s">
        <v>555</v>
      </c>
      <c r="E188" s="27" t="s">
        <v>559</v>
      </c>
      <c r="F188" s="27" t="s">
        <v>446</v>
      </c>
      <c r="G188" s="27" t="s">
        <v>96</v>
      </c>
      <c r="H188" s="37">
        <v>42789</v>
      </c>
      <c r="I188" s="37">
        <v>42793</v>
      </c>
      <c r="J188" s="52">
        <v>2958.13</v>
      </c>
      <c r="K188" s="52">
        <v>3.9</v>
      </c>
      <c r="L188" s="35"/>
      <c r="M188" s="52" t="s">
        <v>560</v>
      </c>
      <c r="N188" s="35" t="s">
        <v>97</v>
      </c>
      <c r="O188" s="35" t="s">
        <v>119</v>
      </c>
      <c r="P188" s="35" t="s">
        <v>123</v>
      </c>
      <c r="Q188" s="35" t="s">
        <v>101</v>
      </c>
      <c r="R188" s="27" t="s">
        <v>98</v>
      </c>
      <c r="S188" s="27"/>
      <c r="T188" s="27" t="s">
        <v>561</v>
      </c>
      <c r="U188" s="27"/>
      <c r="V188" s="2"/>
      <c r="W188" s="2"/>
      <c r="X188" s="2"/>
      <c r="Y188" s="29"/>
      <c r="Z188" s="30"/>
      <c r="AA188" s="2"/>
      <c r="AB188" s="2"/>
      <c r="AC188" s="2"/>
      <c r="AD188" s="29"/>
      <c r="AE188" s="30"/>
      <c r="AF188" s="2"/>
      <c r="AG188" s="2"/>
      <c r="AH188" s="53"/>
      <c r="AI188" s="29"/>
      <c r="AJ188" s="53"/>
      <c r="AK188" s="2"/>
      <c r="AL188" s="2"/>
      <c r="AM188" s="2"/>
      <c r="AN188" s="53"/>
      <c r="AO188" s="30"/>
      <c r="AP188" s="53"/>
      <c r="AQ188" s="2"/>
      <c r="AR188" s="2"/>
      <c r="AS188" s="29"/>
      <c r="AT188" s="30"/>
      <c r="AU188" s="2"/>
      <c r="AV188" s="2">
        <v>3.9</v>
      </c>
      <c r="AW188" s="2"/>
      <c r="AX188" s="29"/>
      <c r="AY188" s="30"/>
      <c r="AZ188" s="2"/>
      <c r="BA188" s="2"/>
      <c r="BB188" s="2"/>
      <c r="BC188" s="29"/>
      <c r="BD188" s="30"/>
      <c r="BE188" s="2"/>
      <c r="BF188" s="2"/>
      <c r="BG188" s="2"/>
      <c r="BH188" s="29"/>
      <c r="BI188" s="30"/>
      <c r="BJ188" s="2"/>
      <c r="BK188" s="2"/>
      <c r="BL188" s="2"/>
      <c r="BM188" s="47" t="s">
        <v>378</v>
      </c>
      <c r="BN188" s="30">
        <f t="shared" si="54"/>
        <v>3.9</v>
      </c>
      <c r="BO188" s="47">
        <f t="shared" si="55"/>
        <v>0</v>
      </c>
      <c r="BP188" s="48" t="str">
        <f t="shared" si="56"/>
        <v>Complete - With Adjustment</v>
      </c>
    </row>
    <row r="189" spans="1:68" s="10" customFormat="1" hidden="1" x14ac:dyDescent="0.2">
      <c r="A189" s="34">
        <v>1051</v>
      </c>
      <c r="B189" s="27" t="s">
        <v>94</v>
      </c>
      <c r="C189" s="27" t="s">
        <v>554</v>
      </c>
      <c r="D189" s="27" t="s">
        <v>555</v>
      </c>
      <c r="E189" s="27" t="s">
        <v>559</v>
      </c>
      <c r="F189" s="27" t="s">
        <v>446</v>
      </c>
      <c r="G189" s="27" t="s">
        <v>96</v>
      </c>
      <c r="H189" s="37">
        <v>42789</v>
      </c>
      <c r="I189" s="37">
        <v>42793</v>
      </c>
      <c r="J189" s="52">
        <v>2958.13</v>
      </c>
      <c r="K189" s="52">
        <v>232.72</v>
      </c>
      <c r="L189" s="35"/>
      <c r="M189" s="52" t="s">
        <v>560</v>
      </c>
      <c r="N189" s="35" t="s">
        <v>97</v>
      </c>
      <c r="O189" s="35" t="s">
        <v>119</v>
      </c>
      <c r="P189" s="35" t="s">
        <v>123</v>
      </c>
      <c r="Q189" s="35" t="s">
        <v>103</v>
      </c>
      <c r="R189" s="27" t="s">
        <v>98</v>
      </c>
      <c r="S189" s="27"/>
      <c r="T189" s="27" t="s">
        <v>561</v>
      </c>
      <c r="U189" s="27"/>
      <c r="Y189" s="31"/>
      <c r="Z189" s="30"/>
      <c r="AD189" s="31"/>
      <c r="AE189" s="30"/>
      <c r="AH189" s="53"/>
      <c r="AI189" s="31"/>
      <c r="AJ189" s="53"/>
      <c r="AN189" s="53"/>
      <c r="AO189" s="30"/>
      <c r="AP189" s="53"/>
      <c r="AS189" s="31"/>
      <c r="AT189" s="30"/>
      <c r="AV189" s="10">
        <v>232.72</v>
      </c>
      <c r="AX189" s="31"/>
      <c r="AY189" s="30"/>
      <c r="BC189" s="31"/>
      <c r="BD189" s="30"/>
      <c r="BH189" s="31"/>
      <c r="BI189" s="30"/>
      <c r="BM189" s="47" t="s">
        <v>378</v>
      </c>
      <c r="BN189" s="30">
        <f t="shared" si="54"/>
        <v>232.72</v>
      </c>
      <c r="BO189" s="47">
        <f t="shared" si="55"/>
        <v>0</v>
      </c>
      <c r="BP189" s="48" t="str">
        <f t="shared" si="56"/>
        <v>Complete - With Adjustment</v>
      </c>
    </row>
    <row r="190" spans="1:68" s="10" customFormat="1" hidden="1" x14ac:dyDescent="0.2">
      <c r="A190" s="34">
        <v>1052</v>
      </c>
      <c r="B190" s="27" t="s">
        <v>94</v>
      </c>
      <c r="C190" s="27" t="s">
        <v>554</v>
      </c>
      <c r="D190" s="27" t="s">
        <v>555</v>
      </c>
      <c r="E190" s="27" t="s">
        <v>559</v>
      </c>
      <c r="F190" s="27" t="s">
        <v>446</v>
      </c>
      <c r="G190" s="27" t="s">
        <v>96</v>
      </c>
      <c r="H190" s="37">
        <v>42789</v>
      </c>
      <c r="I190" s="37">
        <v>42793</v>
      </c>
      <c r="J190" s="52">
        <v>2958.13</v>
      </c>
      <c r="K190" s="52">
        <v>34.78</v>
      </c>
      <c r="L190" s="35"/>
      <c r="M190" s="52" t="s">
        <v>560</v>
      </c>
      <c r="N190" s="35" t="s">
        <v>97</v>
      </c>
      <c r="O190" s="35" t="s">
        <v>119</v>
      </c>
      <c r="P190" s="35" t="s">
        <v>123</v>
      </c>
      <c r="Q190" s="35" t="s">
        <v>103</v>
      </c>
      <c r="R190" s="27" t="s">
        <v>98</v>
      </c>
      <c r="S190" s="27"/>
      <c r="T190" s="27" t="s">
        <v>561</v>
      </c>
      <c r="U190" s="27"/>
      <c r="V190" s="2"/>
      <c r="W190" s="2"/>
      <c r="X190" s="2"/>
      <c r="Y190" s="29"/>
      <c r="Z190" s="30"/>
      <c r="AA190" s="2"/>
      <c r="AB190" s="2"/>
      <c r="AC190" s="2"/>
      <c r="AD190" s="29"/>
      <c r="AE190" s="30"/>
      <c r="AF190" s="2"/>
      <c r="AG190" s="2"/>
      <c r="AH190" s="53"/>
      <c r="AI190" s="29"/>
      <c r="AJ190" s="53"/>
      <c r="AK190" s="2"/>
      <c r="AL190" s="2"/>
      <c r="AM190" s="2"/>
      <c r="AN190" s="53"/>
      <c r="AO190" s="30"/>
      <c r="AP190" s="53"/>
      <c r="AQ190" s="2"/>
      <c r="AR190" s="2"/>
      <c r="AS190" s="29"/>
      <c r="AT190" s="30"/>
      <c r="AU190" s="2"/>
      <c r="AV190" s="2">
        <v>34.78</v>
      </c>
      <c r="AW190" s="2"/>
      <c r="AX190" s="29"/>
      <c r="AY190" s="30"/>
      <c r="AZ190" s="2"/>
      <c r="BA190" s="2"/>
      <c r="BB190" s="2"/>
      <c r="BC190" s="29"/>
      <c r="BD190" s="30"/>
      <c r="BE190" s="2"/>
      <c r="BF190" s="2"/>
      <c r="BG190" s="2"/>
      <c r="BH190" s="29"/>
      <c r="BI190" s="30"/>
      <c r="BJ190" s="2"/>
      <c r="BK190" s="2"/>
      <c r="BL190" s="2"/>
      <c r="BM190" s="47" t="s">
        <v>378</v>
      </c>
      <c r="BN190" s="30">
        <f t="shared" si="54"/>
        <v>34.78</v>
      </c>
      <c r="BO190" s="47">
        <f t="shared" si="55"/>
        <v>0</v>
      </c>
      <c r="BP190" s="48" t="str">
        <f t="shared" si="56"/>
        <v>Complete - With Adjustment</v>
      </c>
    </row>
    <row r="191" spans="1:68" s="10" customFormat="1" hidden="1" x14ac:dyDescent="0.2">
      <c r="A191" s="34">
        <v>1053</v>
      </c>
      <c r="B191" s="27" t="s">
        <v>94</v>
      </c>
      <c r="C191" s="27" t="s">
        <v>554</v>
      </c>
      <c r="D191" s="27" t="s">
        <v>555</v>
      </c>
      <c r="E191" s="27" t="s">
        <v>559</v>
      </c>
      <c r="F191" s="27" t="s">
        <v>446</v>
      </c>
      <c r="G191" s="27" t="s">
        <v>96</v>
      </c>
      <c r="H191" s="37">
        <v>42789</v>
      </c>
      <c r="I191" s="37">
        <v>42793</v>
      </c>
      <c r="J191" s="52">
        <v>2958.13</v>
      </c>
      <c r="K191" s="52">
        <v>28.34</v>
      </c>
      <c r="L191" s="35"/>
      <c r="M191" s="52" t="s">
        <v>560</v>
      </c>
      <c r="N191" s="35" t="s">
        <v>97</v>
      </c>
      <c r="O191" s="35" t="s">
        <v>119</v>
      </c>
      <c r="P191" s="35" t="s">
        <v>123</v>
      </c>
      <c r="Q191" s="35" t="s">
        <v>108</v>
      </c>
      <c r="R191" s="27" t="s">
        <v>98</v>
      </c>
      <c r="S191" s="27"/>
      <c r="T191" s="27" t="s">
        <v>561</v>
      </c>
      <c r="U191" s="27"/>
      <c r="V191" s="2"/>
      <c r="W191" s="2"/>
      <c r="X191" s="2"/>
      <c r="Y191" s="29"/>
      <c r="Z191" s="30"/>
      <c r="AA191" s="2"/>
      <c r="AB191" s="2"/>
      <c r="AC191" s="2"/>
      <c r="AD191" s="29"/>
      <c r="AE191" s="30"/>
      <c r="AF191" s="2"/>
      <c r="AG191" s="2"/>
      <c r="AH191" s="53"/>
      <c r="AI191" s="29"/>
      <c r="AJ191" s="53"/>
      <c r="AK191" s="2"/>
      <c r="AL191" s="2"/>
      <c r="AM191" s="2"/>
      <c r="AN191" s="53"/>
      <c r="AO191" s="30"/>
      <c r="AP191" s="53"/>
      <c r="AQ191" s="2"/>
      <c r="AR191" s="2"/>
      <c r="AS191" s="29"/>
      <c r="AT191" s="30"/>
      <c r="AU191" s="2"/>
      <c r="AV191" s="2">
        <v>28.34</v>
      </c>
      <c r="AW191" s="2"/>
      <c r="AX191" s="29"/>
      <c r="AY191" s="30"/>
      <c r="AZ191" s="2"/>
      <c r="BA191" s="2"/>
      <c r="BB191" s="2"/>
      <c r="BC191" s="29"/>
      <c r="BD191" s="30"/>
      <c r="BE191" s="2"/>
      <c r="BF191" s="2"/>
      <c r="BG191" s="2"/>
      <c r="BH191" s="29"/>
      <c r="BI191" s="30"/>
      <c r="BJ191" s="2"/>
      <c r="BK191" s="2"/>
      <c r="BL191" s="2"/>
      <c r="BM191" s="47" t="s">
        <v>378</v>
      </c>
      <c r="BN191" s="30">
        <f t="shared" si="54"/>
        <v>28.34</v>
      </c>
      <c r="BO191" s="47">
        <f t="shared" si="55"/>
        <v>0</v>
      </c>
      <c r="BP191" s="48" t="str">
        <f t="shared" si="56"/>
        <v>Complete - With Adjustment</v>
      </c>
    </row>
    <row r="192" spans="1:68" s="10" customFormat="1" hidden="1" x14ac:dyDescent="0.2">
      <c r="A192" s="34">
        <v>1055</v>
      </c>
      <c r="B192" s="27" t="s">
        <v>94</v>
      </c>
      <c r="C192" s="27" t="s">
        <v>554</v>
      </c>
      <c r="D192" s="27" t="s">
        <v>555</v>
      </c>
      <c r="E192" s="27" t="s">
        <v>559</v>
      </c>
      <c r="F192" s="27" t="s">
        <v>446</v>
      </c>
      <c r="G192" s="27" t="s">
        <v>96</v>
      </c>
      <c r="H192" s="37">
        <v>42789</v>
      </c>
      <c r="I192" s="37">
        <v>42793</v>
      </c>
      <c r="J192" s="52">
        <v>2958.13</v>
      </c>
      <c r="K192" s="52">
        <v>645</v>
      </c>
      <c r="L192" s="35"/>
      <c r="M192" s="52" t="s">
        <v>560</v>
      </c>
      <c r="N192" s="35" t="s">
        <v>97</v>
      </c>
      <c r="O192" s="35" t="s">
        <v>119</v>
      </c>
      <c r="P192" s="35" t="s">
        <v>120</v>
      </c>
      <c r="Q192" s="35" t="s">
        <v>103</v>
      </c>
      <c r="R192" s="27" t="s">
        <v>98</v>
      </c>
      <c r="S192" s="27"/>
      <c r="T192" s="27" t="s">
        <v>561</v>
      </c>
      <c r="U192" s="27"/>
      <c r="V192" s="2"/>
      <c r="W192" s="55">
        <v>645</v>
      </c>
      <c r="X192" s="2"/>
      <c r="Y192" s="29"/>
      <c r="Z192" s="30"/>
      <c r="AA192" s="2"/>
      <c r="AB192" s="20"/>
      <c r="AC192" s="2"/>
      <c r="AD192" s="29"/>
      <c r="AE192" s="30"/>
      <c r="AF192" s="2"/>
      <c r="AG192" s="20"/>
      <c r="AH192" s="53"/>
      <c r="AI192" s="29"/>
      <c r="AJ192" s="53"/>
      <c r="AK192" s="2"/>
      <c r="AL192" s="20"/>
      <c r="AM192" s="2"/>
      <c r="AN192" s="53"/>
      <c r="AO192" s="30"/>
      <c r="AP192" s="53"/>
      <c r="AQ192" s="20"/>
      <c r="AR192" s="2"/>
      <c r="AS192" s="29"/>
      <c r="AT192" s="30"/>
      <c r="AU192" s="2"/>
      <c r="AV192" s="20"/>
      <c r="AW192" s="2"/>
      <c r="AX192" s="29"/>
      <c r="AY192" s="30"/>
      <c r="AZ192" s="2"/>
      <c r="BA192" s="20"/>
      <c r="BB192" s="2"/>
      <c r="BC192" s="29"/>
      <c r="BD192" s="30"/>
      <c r="BE192" s="2"/>
      <c r="BF192" s="20"/>
      <c r="BG192" s="2"/>
      <c r="BH192" s="29"/>
      <c r="BI192" s="30"/>
      <c r="BJ192" s="2"/>
      <c r="BK192" s="20"/>
      <c r="BL192" s="2"/>
      <c r="BM192" s="47" t="s">
        <v>1</v>
      </c>
      <c r="BN192" s="30">
        <f t="shared" si="54"/>
        <v>645</v>
      </c>
      <c r="BO192" s="47">
        <f t="shared" si="55"/>
        <v>0</v>
      </c>
      <c r="BP192" s="48" t="str">
        <f t="shared" si="56"/>
        <v>Complete - With Adjustment</v>
      </c>
    </row>
    <row r="193" spans="1:68" s="10" customFormat="1" hidden="1" x14ac:dyDescent="0.2">
      <c r="A193" s="34">
        <v>1056</v>
      </c>
      <c r="B193" s="27" t="s">
        <v>94</v>
      </c>
      <c r="C193" s="27" t="s">
        <v>554</v>
      </c>
      <c r="D193" s="27" t="s">
        <v>555</v>
      </c>
      <c r="E193" s="27" t="s">
        <v>559</v>
      </c>
      <c r="F193" s="27" t="s">
        <v>446</v>
      </c>
      <c r="G193" s="27" t="s">
        <v>96</v>
      </c>
      <c r="H193" s="37">
        <v>42789</v>
      </c>
      <c r="I193" s="37">
        <v>42793</v>
      </c>
      <c r="J193" s="52">
        <v>2958.13</v>
      </c>
      <c r="K193" s="52">
        <v>2.34</v>
      </c>
      <c r="L193" s="35"/>
      <c r="M193" s="52" t="s">
        <v>560</v>
      </c>
      <c r="N193" s="35" t="s">
        <v>97</v>
      </c>
      <c r="O193" s="35" t="s">
        <v>119</v>
      </c>
      <c r="P193" s="35" t="s">
        <v>123</v>
      </c>
      <c r="Q193" s="35" t="s">
        <v>101</v>
      </c>
      <c r="R193" s="27" t="s">
        <v>98</v>
      </c>
      <c r="S193" s="27"/>
      <c r="T193" s="27" t="s">
        <v>561</v>
      </c>
      <c r="U193" s="27"/>
      <c r="Y193" s="31"/>
      <c r="Z193" s="30"/>
      <c r="AD193" s="31"/>
      <c r="AE193" s="30"/>
      <c r="AH193" s="53"/>
      <c r="AI193" s="31"/>
      <c r="AJ193" s="53"/>
      <c r="AN193" s="53"/>
      <c r="AO193" s="30"/>
      <c r="AP193" s="53"/>
      <c r="AS193" s="31"/>
      <c r="AT193" s="30"/>
      <c r="AV193" s="10">
        <v>2.34</v>
      </c>
      <c r="AX193" s="31"/>
      <c r="AY193" s="30"/>
      <c r="BC193" s="31"/>
      <c r="BD193" s="30"/>
      <c r="BH193" s="31"/>
      <c r="BI193" s="30"/>
      <c r="BM193" s="47" t="s">
        <v>378</v>
      </c>
      <c r="BN193" s="30">
        <f t="shared" si="54"/>
        <v>2.34</v>
      </c>
      <c r="BO193" s="47">
        <f t="shared" si="55"/>
        <v>0</v>
      </c>
      <c r="BP193" s="48" t="str">
        <f t="shared" si="56"/>
        <v>Complete - With Adjustment</v>
      </c>
    </row>
    <row r="194" spans="1:68" s="10" customFormat="1" hidden="1" x14ac:dyDescent="0.2">
      <c r="A194" s="34">
        <v>1071</v>
      </c>
      <c r="B194" s="27" t="s">
        <v>94</v>
      </c>
      <c r="C194" s="27" t="s">
        <v>564</v>
      </c>
      <c r="D194" s="27" t="s">
        <v>565</v>
      </c>
      <c r="E194" s="27" t="s">
        <v>566</v>
      </c>
      <c r="F194" s="27" t="s">
        <v>426</v>
      </c>
      <c r="G194" s="27" t="s">
        <v>96</v>
      </c>
      <c r="H194" s="37">
        <v>42779</v>
      </c>
      <c r="I194" s="37">
        <v>42780</v>
      </c>
      <c r="J194" s="52">
        <v>699</v>
      </c>
      <c r="K194" s="52">
        <v>100</v>
      </c>
      <c r="L194" s="35"/>
      <c r="M194" s="52" t="s">
        <v>567</v>
      </c>
      <c r="N194" s="35" t="s">
        <v>97</v>
      </c>
      <c r="O194" s="35" t="s">
        <v>439</v>
      </c>
      <c r="P194" s="35" t="s">
        <v>120</v>
      </c>
      <c r="Q194" s="35" t="s">
        <v>470</v>
      </c>
      <c r="R194" s="27" t="s">
        <v>98</v>
      </c>
      <c r="S194" s="27"/>
      <c r="T194" s="27" t="s">
        <v>568</v>
      </c>
      <c r="U194" s="27"/>
      <c r="V194" s="2"/>
      <c r="W194" s="20"/>
      <c r="X194" s="2"/>
      <c r="Y194" s="29"/>
      <c r="Z194" s="30"/>
      <c r="AA194" s="2"/>
      <c r="AB194" s="20"/>
      <c r="AC194" s="2"/>
      <c r="AD194" s="29"/>
      <c r="AE194" s="30"/>
      <c r="AF194" s="2"/>
      <c r="AG194" s="20"/>
      <c r="AH194" s="53"/>
      <c r="AI194" s="29"/>
      <c r="AJ194" s="53"/>
      <c r="AK194" s="2"/>
      <c r="AL194" s="20"/>
      <c r="AM194" s="2"/>
      <c r="AN194" s="53"/>
      <c r="AO194" s="30"/>
      <c r="AP194" s="53"/>
      <c r="AQ194" s="20"/>
      <c r="AR194" s="2"/>
      <c r="AS194" s="29"/>
      <c r="AT194" s="30"/>
      <c r="AU194" s="2"/>
      <c r="AV194" s="20"/>
      <c r="AW194" s="2"/>
      <c r="AX194" s="29"/>
      <c r="AY194" s="30"/>
      <c r="AZ194" s="2"/>
      <c r="BA194" s="20"/>
      <c r="BB194" s="2"/>
      <c r="BC194" s="29"/>
      <c r="BD194" s="30"/>
      <c r="BE194" s="2"/>
      <c r="BF194" s="20"/>
      <c r="BG194" s="2"/>
      <c r="BH194" s="29">
        <v>100</v>
      </c>
      <c r="BI194" s="30"/>
      <c r="BJ194" s="2"/>
      <c r="BK194" s="20"/>
      <c r="BL194" s="2"/>
      <c r="BM194" s="47" t="s">
        <v>569</v>
      </c>
      <c r="BN194" s="30">
        <f t="shared" si="54"/>
        <v>100</v>
      </c>
      <c r="BO194" s="47">
        <f t="shared" si="55"/>
        <v>0</v>
      </c>
      <c r="BP194" s="48" t="str">
        <f t="shared" si="56"/>
        <v>Complete - With Adjustment</v>
      </c>
    </row>
    <row r="195" spans="1:68" s="10" customFormat="1" hidden="1" x14ac:dyDescent="0.2">
      <c r="A195" s="34">
        <v>1084</v>
      </c>
      <c r="B195" s="27" t="s">
        <v>94</v>
      </c>
      <c r="C195" s="27" t="s">
        <v>315</v>
      </c>
      <c r="D195" s="27" t="s">
        <v>316</v>
      </c>
      <c r="E195" s="27" t="s">
        <v>570</v>
      </c>
      <c r="F195" s="27" t="s">
        <v>395</v>
      </c>
      <c r="G195" s="27" t="s">
        <v>96</v>
      </c>
      <c r="H195" s="37">
        <v>42768</v>
      </c>
      <c r="I195" s="37">
        <v>42772</v>
      </c>
      <c r="J195" s="52">
        <v>903.75</v>
      </c>
      <c r="K195" s="52">
        <v>19.75</v>
      </c>
      <c r="L195" s="35"/>
      <c r="M195" s="52" t="s">
        <v>571</v>
      </c>
      <c r="N195" s="35" t="s">
        <v>97</v>
      </c>
      <c r="O195" s="35" t="s">
        <v>220</v>
      </c>
      <c r="P195" s="35" t="s">
        <v>120</v>
      </c>
      <c r="Q195" s="35" t="s">
        <v>103</v>
      </c>
      <c r="R195" s="27" t="s">
        <v>98</v>
      </c>
      <c r="S195" s="27"/>
      <c r="T195" s="27" t="s">
        <v>572</v>
      </c>
      <c r="U195" s="27"/>
      <c r="V195" s="2"/>
      <c r="W195" s="55">
        <v>19.75</v>
      </c>
      <c r="X195" s="2"/>
      <c r="Y195" s="29"/>
      <c r="Z195" s="30"/>
      <c r="AA195" s="2"/>
      <c r="AB195" s="20"/>
      <c r="AC195" s="2"/>
      <c r="AD195" s="29"/>
      <c r="AE195" s="30"/>
      <c r="AF195" s="2"/>
      <c r="AG195" s="20"/>
      <c r="AH195" s="53"/>
      <c r="AI195" s="29"/>
      <c r="AJ195" s="53"/>
      <c r="AK195" s="2"/>
      <c r="AL195" s="20"/>
      <c r="AM195" s="2"/>
      <c r="AN195" s="53"/>
      <c r="AO195" s="30"/>
      <c r="AP195" s="53"/>
      <c r="AQ195" s="20"/>
      <c r="AR195" s="2"/>
      <c r="AS195" s="29"/>
      <c r="AT195" s="30"/>
      <c r="AU195" s="2"/>
      <c r="AV195" s="20"/>
      <c r="AW195" s="2"/>
      <c r="AX195" s="29"/>
      <c r="AY195" s="30"/>
      <c r="AZ195" s="2"/>
      <c r="BA195" s="20"/>
      <c r="BB195" s="2"/>
      <c r="BC195" s="29"/>
      <c r="BD195" s="30"/>
      <c r="BE195" s="2"/>
      <c r="BF195" s="20"/>
      <c r="BG195" s="2"/>
      <c r="BH195" s="29"/>
      <c r="BI195" s="30"/>
      <c r="BJ195" s="2"/>
      <c r="BK195" s="20"/>
      <c r="BL195" s="2"/>
      <c r="BM195" s="47" t="s">
        <v>1</v>
      </c>
      <c r="BN195" s="30">
        <f t="shared" ref="BN195:BN201" si="57">SUM(W195:AH195)+SUM(AK195:AN195)+SUM(AQ195:BK195)</f>
        <v>19.75</v>
      </c>
      <c r="BO195" s="47">
        <f t="shared" si="55"/>
        <v>0</v>
      </c>
      <c r="BP195" s="48" t="str">
        <f t="shared" si="56"/>
        <v>Complete - With Adjustment</v>
      </c>
    </row>
    <row r="196" spans="1:68" s="10" customFormat="1" hidden="1" x14ac:dyDescent="0.2">
      <c r="A196" s="34">
        <v>1087</v>
      </c>
      <c r="B196" s="27" t="s">
        <v>94</v>
      </c>
      <c r="C196" s="27" t="s">
        <v>315</v>
      </c>
      <c r="D196" s="27" t="s">
        <v>316</v>
      </c>
      <c r="E196" s="27" t="s">
        <v>570</v>
      </c>
      <c r="F196" s="27" t="s">
        <v>395</v>
      </c>
      <c r="G196" s="27" t="s">
        <v>96</v>
      </c>
      <c r="H196" s="37">
        <v>42768</v>
      </c>
      <c r="I196" s="37">
        <v>42772</v>
      </c>
      <c r="J196" s="52">
        <v>903.75</v>
      </c>
      <c r="K196" s="52">
        <v>46.47</v>
      </c>
      <c r="L196" s="35"/>
      <c r="M196" s="52" t="s">
        <v>571</v>
      </c>
      <c r="N196" s="35" t="s">
        <v>97</v>
      </c>
      <c r="O196" s="35" t="s">
        <v>220</v>
      </c>
      <c r="P196" s="35" t="s">
        <v>120</v>
      </c>
      <c r="Q196" s="35" t="s">
        <v>103</v>
      </c>
      <c r="R196" s="27" t="s">
        <v>98</v>
      </c>
      <c r="S196" s="27"/>
      <c r="T196" s="27" t="s">
        <v>572</v>
      </c>
      <c r="U196" s="27"/>
      <c r="V196" s="2"/>
      <c r="W196" s="2">
        <v>46.47</v>
      </c>
      <c r="X196" s="2"/>
      <c r="Y196" s="29"/>
      <c r="Z196" s="30"/>
      <c r="AA196" s="2"/>
      <c r="AB196" s="2"/>
      <c r="AC196" s="2"/>
      <c r="AD196" s="29"/>
      <c r="AE196" s="30"/>
      <c r="AF196" s="2"/>
      <c r="AG196" s="2"/>
      <c r="AH196" s="53"/>
      <c r="AI196" s="29"/>
      <c r="AJ196" s="53"/>
      <c r="AK196" s="2"/>
      <c r="AL196" s="2"/>
      <c r="AM196" s="2"/>
      <c r="AN196" s="53"/>
      <c r="AO196" s="30"/>
      <c r="AP196" s="53"/>
      <c r="AQ196" s="2"/>
      <c r="AR196" s="2"/>
      <c r="AS196" s="29"/>
      <c r="AT196" s="30"/>
      <c r="AU196" s="2"/>
      <c r="AV196" s="2"/>
      <c r="AW196" s="2"/>
      <c r="AX196" s="29"/>
      <c r="AY196" s="30"/>
      <c r="AZ196" s="2"/>
      <c r="BA196" s="2"/>
      <c r="BB196" s="2"/>
      <c r="BC196" s="29"/>
      <c r="BD196" s="30"/>
      <c r="BE196" s="2"/>
      <c r="BF196" s="2"/>
      <c r="BG196" s="2"/>
      <c r="BH196" s="29"/>
      <c r="BI196" s="30"/>
      <c r="BJ196" s="2"/>
      <c r="BK196" s="2"/>
      <c r="BL196" s="2"/>
      <c r="BM196" s="47" t="s">
        <v>1</v>
      </c>
      <c r="BN196" s="30">
        <f t="shared" si="57"/>
        <v>46.47</v>
      </c>
      <c r="BO196" s="47">
        <f t="shared" ref="BO196:BO201" si="58">K196-BN196</f>
        <v>0</v>
      </c>
      <c r="BP196" s="48" t="str">
        <f t="shared" ref="BP196:BP201" si="59">IF(BN196&lt;&gt;0,"Complete - With Adjustment","Complete - No Adjustment")</f>
        <v>Complete - With Adjustment</v>
      </c>
    </row>
    <row r="197" spans="1:68" s="10" customFormat="1" hidden="1" x14ac:dyDescent="0.2">
      <c r="A197" s="34">
        <v>1100</v>
      </c>
      <c r="B197" s="27" t="s">
        <v>94</v>
      </c>
      <c r="C197" s="27" t="s">
        <v>573</v>
      </c>
      <c r="D197" s="27" t="s">
        <v>574</v>
      </c>
      <c r="E197" s="27" t="s">
        <v>575</v>
      </c>
      <c r="F197" s="27" t="s">
        <v>437</v>
      </c>
      <c r="G197" s="27" t="s">
        <v>96</v>
      </c>
      <c r="H197" s="37">
        <v>42776</v>
      </c>
      <c r="I197" s="37">
        <v>42779</v>
      </c>
      <c r="J197" s="52">
        <v>699</v>
      </c>
      <c r="K197" s="52">
        <v>100</v>
      </c>
      <c r="L197" s="35"/>
      <c r="M197" s="52" t="s">
        <v>576</v>
      </c>
      <c r="N197" s="35" t="s">
        <v>97</v>
      </c>
      <c r="O197" s="35" t="s">
        <v>439</v>
      </c>
      <c r="P197" s="35" t="s">
        <v>120</v>
      </c>
      <c r="Q197" s="35" t="s">
        <v>175</v>
      </c>
      <c r="R197" s="27" t="s">
        <v>98</v>
      </c>
      <c r="S197" s="27"/>
      <c r="T197" s="27" t="s">
        <v>577</v>
      </c>
      <c r="U197" s="27"/>
      <c r="V197" s="2"/>
      <c r="W197" s="2"/>
      <c r="X197" s="2"/>
      <c r="Y197" s="29"/>
      <c r="Z197" s="30"/>
      <c r="AA197" s="2"/>
      <c r="AB197" s="2"/>
      <c r="AC197" s="2"/>
      <c r="AD197" s="29"/>
      <c r="AE197" s="30"/>
      <c r="AF197" s="2"/>
      <c r="AG197" s="2"/>
      <c r="AH197" s="53"/>
      <c r="AI197" s="29"/>
      <c r="AJ197" s="53"/>
      <c r="AK197" s="2"/>
      <c r="AL197" s="2"/>
      <c r="AM197" s="2"/>
      <c r="AN197" s="53"/>
      <c r="AO197" s="30"/>
      <c r="AP197" s="53"/>
      <c r="AQ197" s="2"/>
      <c r="AR197" s="2"/>
      <c r="AS197" s="29"/>
      <c r="AT197" s="30"/>
      <c r="AU197" s="2"/>
      <c r="AV197" s="2"/>
      <c r="AW197" s="2"/>
      <c r="AX197" s="29"/>
      <c r="AY197" s="30"/>
      <c r="AZ197" s="2"/>
      <c r="BA197" s="2"/>
      <c r="BB197" s="2"/>
      <c r="BC197" s="29"/>
      <c r="BD197" s="30"/>
      <c r="BE197" s="2"/>
      <c r="BF197" s="2"/>
      <c r="BG197" s="2"/>
      <c r="BH197" s="29">
        <v>100</v>
      </c>
      <c r="BI197" s="30"/>
      <c r="BJ197" s="2"/>
      <c r="BK197" s="2"/>
      <c r="BL197" s="2"/>
      <c r="BM197" s="47" t="s">
        <v>578</v>
      </c>
      <c r="BN197" s="30">
        <f t="shared" si="57"/>
        <v>100</v>
      </c>
      <c r="BO197" s="47">
        <f t="shared" si="58"/>
        <v>0</v>
      </c>
      <c r="BP197" s="48" t="str">
        <f t="shared" si="59"/>
        <v>Complete - With Adjustment</v>
      </c>
    </row>
    <row r="198" spans="1:68" s="10" customFormat="1" hidden="1" x14ac:dyDescent="0.2">
      <c r="A198" s="34">
        <v>1103</v>
      </c>
      <c r="B198" s="27" t="s">
        <v>94</v>
      </c>
      <c r="C198" s="27" t="s">
        <v>579</v>
      </c>
      <c r="D198" s="27" t="s">
        <v>580</v>
      </c>
      <c r="E198" s="27" t="s">
        <v>581</v>
      </c>
      <c r="F198" s="27" t="s">
        <v>433</v>
      </c>
      <c r="G198" s="27" t="s">
        <v>96</v>
      </c>
      <c r="H198" s="37">
        <v>42782</v>
      </c>
      <c r="I198" s="37">
        <v>42787</v>
      </c>
      <c r="J198" s="52">
        <v>1226.1199999999999</v>
      </c>
      <c r="K198" s="52">
        <v>592.66999999999996</v>
      </c>
      <c r="L198" s="35" t="s">
        <v>515</v>
      </c>
      <c r="M198" s="52" t="s">
        <v>582</v>
      </c>
      <c r="N198" s="35" t="s">
        <v>97</v>
      </c>
      <c r="O198" s="35" t="s">
        <v>145</v>
      </c>
      <c r="P198" s="35" t="s">
        <v>146</v>
      </c>
      <c r="Q198" s="35" t="s">
        <v>103</v>
      </c>
      <c r="R198" s="27" t="s">
        <v>98</v>
      </c>
      <c r="S198" s="27"/>
      <c r="T198" s="27" t="s">
        <v>583</v>
      </c>
      <c r="U198" s="27" t="s">
        <v>255</v>
      </c>
      <c r="Y198" s="31"/>
      <c r="Z198" s="30"/>
      <c r="AD198" s="31"/>
      <c r="AE198" s="30"/>
      <c r="AH198" s="53"/>
      <c r="AI198" s="31"/>
      <c r="AJ198" s="53"/>
      <c r="AN198" s="53"/>
      <c r="AO198" s="30"/>
      <c r="AP198" s="53"/>
      <c r="AS198" s="31"/>
      <c r="AT198" s="30"/>
      <c r="AX198" s="31"/>
      <c r="AY198" s="30"/>
      <c r="BC198" s="31"/>
      <c r="BD198" s="30"/>
      <c r="BH198" s="31"/>
      <c r="BI198" s="30"/>
      <c r="BM198" s="47" t="s">
        <v>392</v>
      </c>
      <c r="BN198" s="30">
        <f t="shared" si="57"/>
        <v>0</v>
      </c>
      <c r="BO198" s="47">
        <f t="shared" si="58"/>
        <v>592.66999999999996</v>
      </c>
      <c r="BP198" s="48" t="str">
        <f t="shared" si="59"/>
        <v>Complete - No Adjustment</v>
      </c>
    </row>
    <row r="199" spans="1:68" s="10" customFormat="1" hidden="1" x14ac:dyDescent="0.2">
      <c r="A199" s="34">
        <v>1104</v>
      </c>
      <c r="B199" s="27" t="s">
        <v>94</v>
      </c>
      <c r="C199" s="27" t="s">
        <v>579</v>
      </c>
      <c r="D199" s="27" t="s">
        <v>580</v>
      </c>
      <c r="E199" s="27" t="s">
        <v>581</v>
      </c>
      <c r="F199" s="27" t="s">
        <v>433</v>
      </c>
      <c r="G199" s="27" t="s">
        <v>96</v>
      </c>
      <c r="H199" s="37">
        <v>42782</v>
      </c>
      <c r="I199" s="37">
        <v>42787</v>
      </c>
      <c r="J199" s="52">
        <v>1226.1199999999999</v>
      </c>
      <c r="K199" s="52">
        <v>633.45000000000005</v>
      </c>
      <c r="L199" s="35" t="s">
        <v>515</v>
      </c>
      <c r="M199" s="52" t="s">
        <v>582</v>
      </c>
      <c r="N199" s="35" t="s">
        <v>97</v>
      </c>
      <c r="O199" s="35" t="s">
        <v>145</v>
      </c>
      <c r="P199" s="35" t="s">
        <v>146</v>
      </c>
      <c r="Q199" s="35" t="s">
        <v>103</v>
      </c>
      <c r="R199" s="27" t="s">
        <v>98</v>
      </c>
      <c r="S199" s="27"/>
      <c r="T199" s="27" t="s">
        <v>583</v>
      </c>
      <c r="U199" s="27" t="s">
        <v>255</v>
      </c>
      <c r="Y199" s="31"/>
      <c r="Z199" s="30"/>
      <c r="AD199" s="31"/>
      <c r="AE199" s="30"/>
      <c r="AH199" s="53"/>
      <c r="AI199" s="31"/>
      <c r="AJ199" s="53"/>
      <c r="AN199" s="53"/>
      <c r="AO199" s="30"/>
      <c r="AP199" s="53"/>
      <c r="AS199" s="31"/>
      <c r="AT199" s="30"/>
      <c r="AX199" s="31"/>
      <c r="AY199" s="30"/>
      <c r="BC199" s="31"/>
      <c r="BD199" s="30"/>
      <c r="BH199" s="31"/>
      <c r="BI199" s="30"/>
      <c r="BM199" s="47" t="s">
        <v>392</v>
      </c>
      <c r="BN199" s="30">
        <f t="shared" si="57"/>
        <v>0</v>
      </c>
      <c r="BO199" s="47">
        <f t="shared" si="58"/>
        <v>633.45000000000005</v>
      </c>
      <c r="BP199" s="48" t="str">
        <f t="shared" si="59"/>
        <v>Complete - No Adjustment</v>
      </c>
    </row>
    <row r="200" spans="1:68" s="10" customFormat="1" hidden="1" x14ac:dyDescent="0.2">
      <c r="A200" s="34">
        <v>1110</v>
      </c>
      <c r="B200" s="27" t="s">
        <v>94</v>
      </c>
      <c r="C200" s="27" t="s">
        <v>584</v>
      </c>
      <c r="D200" s="27" t="s">
        <v>585</v>
      </c>
      <c r="E200" s="27" t="s">
        <v>586</v>
      </c>
      <c r="F200" s="27" t="s">
        <v>428</v>
      </c>
      <c r="G200" s="27" t="s">
        <v>96</v>
      </c>
      <c r="H200" s="37">
        <v>42767</v>
      </c>
      <c r="I200" s="37">
        <v>42768</v>
      </c>
      <c r="J200" s="52">
        <v>1087.4000000000001</v>
      </c>
      <c r="K200" s="52">
        <v>26</v>
      </c>
      <c r="L200" s="35"/>
      <c r="M200" s="52" t="s">
        <v>587</v>
      </c>
      <c r="N200" s="35" t="s">
        <v>97</v>
      </c>
      <c r="O200" s="35" t="s">
        <v>179</v>
      </c>
      <c r="P200" s="35" t="s">
        <v>120</v>
      </c>
      <c r="Q200" s="35" t="s">
        <v>103</v>
      </c>
      <c r="R200" s="27" t="s">
        <v>98</v>
      </c>
      <c r="S200" s="27"/>
      <c r="T200" s="27" t="s">
        <v>588</v>
      </c>
      <c r="U200" s="27"/>
      <c r="V200" s="2"/>
      <c r="W200" s="2">
        <v>26</v>
      </c>
      <c r="X200" s="2"/>
      <c r="Y200" s="29"/>
      <c r="Z200" s="30"/>
      <c r="AA200" s="2"/>
      <c r="AB200" s="2"/>
      <c r="AC200" s="2"/>
      <c r="AD200" s="29"/>
      <c r="AE200" s="30"/>
      <c r="AF200" s="2"/>
      <c r="AG200" s="2"/>
      <c r="AH200" s="53"/>
      <c r="AI200" s="29"/>
      <c r="AJ200" s="53"/>
      <c r="AK200" s="2"/>
      <c r="AL200" s="2"/>
      <c r="AM200" s="2"/>
      <c r="AN200" s="53"/>
      <c r="AO200" s="30"/>
      <c r="AP200" s="53"/>
      <c r="AQ200" s="2"/>
      <c r="AR200" s="2"/>
      <c r="AS200" s="29"/>
      <c r="AT200" s="30"/>
      <c r="AU200" s="2"/>
      <c r="AV200" s="2"/>
      <c r="AW200" s="2"/>
      <c r="AX200" s="29"/>
      <c r="AY200" s="30"/>
      <c r="AZ200" s="2"/>
      <c r="BA200" s="2"/>
      <c r="BB200" s="2"/>
      <c r="BC200" s="29"/>
      <c r="BD200" s="30"/>
      <c r="BE200" s="2"/>
      <c r="BF200" s="2"/>
      <c r="BG200" s="2"/>
      <c r="BH200" s="29"/>
      <c r="BI200" s="30"/>
      <c r="BJ200" s="2"/>
      <c r="BK200" s="2"/>
      <c r="BL200" s="2"/>
      <c r="BM200" s="47" t="s">
        <v>1</v>
      </c>
      <c r="BN200" s="30">
        <f t="shared" si="57"/>
        <v>26</v>
      </c>
      <c r="BO200" s="47">
        <f t="shared" si="58"/>
        <v>0</v>
      </c>
      <c r="BP200" s="48" t="str">
        <f t="shared" si="59"/>
        <v>Complete - With Adjustment</v>
      </c>
    </row>
    <row r="201" spans="1:68" s="10" customFormat="1" hidden="1" x14ac:dyDescent="0.2">
      <c r="A201" s="34">
        <v>1114</v>
      </c>
      <c r="B201" s="27" t="s">
        <v>94</v>
      </c>
      <c r="C201" s="27" t="s">
        <v>584</v>
      </c>
      <c r="D201" s="27" t="s">
        <v>585</v>
      </c>
      <c r="E201" s="27" t="s">
        <v>586</v>
      </c>
      <c r="F201" s="27" t="s">
        <v>428</v>
      </c>
      <c r="G201" s="27" t="s">
        <v>96</v>
      </c>
      <c r="H201" s="37">
        <v>42767</v>
      </c>
      <c r="I201" s="37">
        <v>42768</v>
      </c>
      <c r="J201" s="52">
        <v>1087.4000000000001</v>
      </c>
      <c r="K201" s="52">
        <v>40</v>
      </c>
      <c r="L201" s="35"/>
      <c r="M201" s="52" t="s">
        <v>587</v>
      </c>
      <c r="N201" s="35" t="s">
        <v>97</v>
      </c>
      <c r="O201" s="35" t="s">
        <v>179</v>
      </c>
      <c r="P201" s="35" t="s">
        <v>120</v>
      </c>
      <c r="Q201" s="35" t="s">
        <v>103</v>
      </c>
      <c r="R201" s="27" t="s">
        <v>98</v>
      </c>
      <c r="S201" s="27"/>
      <c r="T201" s="27" t="s">
        <v>588</v>
      </c>
      <c r="U201" s="27"/>
      <c r="W201" s="10">
        <v>40</v>
      </c>
      <c r="Y201" s="31"/>
      <c r="Z201" s="30"/>
      <c r="AD201" s="31"/>
      <c r="AE201" s="30"/>
      <c r="AH201" s="53"/>
      <c r="AI201" s="31"/>
      <c r="AJ201" s="53"/>
      <c r="AN201" s="53"/>
      <c r="AO201" s="30"/>
      <c r="AP201" s="53"/>
      <c r="AS201" s="31"/>
      <c r="AT201" s="30"/>
      <c r="AX201" s="31"/>
      <c r="AY201" s="30"/>
      <c r="BC201" s="31"/>
      <c r="BD201" s="30"/>
      <c r="BH201" s="31"/>
      <c r="BI201" s="30"/>
      <c r="BM201" s="47" t="s">
        <v>1</v>
      </c>
      <c r="BN201" s="30">
        <f t="shared" si="57"/>
        <v>40</v>
      </c>
      <c r="BO201" s="47">
        <f t="shared" si="58"/>
        <v>0</v>
      </c>
      <c r="BP201" s="48" t="str">
        <f t="shared" si="59"/>
        <v>Complete - With Adjustment</v>
      </c>
    </row>
    <row r="202" spans="1:68" s="10" customFormat="1" hidden="1" x14ac:dyDescent="0.2">
      <c r="A202" s="34">
        <v>1157</v>
      </c>
      <c r="B202" s="27" t="s">
        <v>94</v>
      </c>
      <c r="C202" s="27" t="s">
        <v>590</v>
      </c>
      <c r="D202" s="27" t="s">
        <v>591</v>
      </c>
      <c r="E202" s="27" t="s">
        <v>592</v>
      </c>
      <c r="F202" s="27" t="s">
        <v>450</v>
      </c>
      <c r="G202" s="27" t="s">
        <v>96</v>
      </c>
      <c r="H202" s="37">
        <v>42767</v>
      </c>
      <c r="I202" s="37">
        <v>42769</v>
      </c>
      <c r="J202" s="52">
        <v>5063.9799999999996</v>
      </c>
      <c r="K202" s="52">
        <v>32.35</v>
      </c>
      <c r="L202" s="35"/>
      <c r="M202" s="52" t="s">
        <v>593</v>
      </c>
      <c r="N202" s="35" t="s">
        <v>97</v>
      </c>
      <c r="O202" s="35" t="s">
        <v>491</v>
      </c>
      <c r="P202" s="35" t="s">
        <v>120</v>
      </c>
      <c r="Q202" s="35" t="s">
        <v>594</v>
      </c>
      <c r="R202" s="27" t="s">
        <v>98</v>
      </c>
      <c r="S202" s="27"/>
      <c r="T202" s="27" t="s">
        <v>595</v>
      </c>
      <c r="U202" s="27"/>
      <c r="Y202" s="31"/>
      <c r="Z202" s="30"/>
      <c r="AD202" s="31"/>
      <c r="AE202" s="30"/>
      <c r="AH202" s="53"/>
      <c r="AI202" s="31"/>
      <c r="AJ202" s="53"/>
      <c r="AN202" s="53"/>
      <c r="AO202" s="30"/>
      <c r="AP202" s="53"/>
      <c r="AS202" s="31"/>
      <c r="AT202" s="30"/>
      <c r="AX202" s="31"/>
      <c r="AY202" s="30"/>
      <c r="BC202" s="31"/>
      <c r="BD202" s="30"/>
      <c r="BH202" s="31">
        <v>32.35</v>
      </c>
      <c r="BI202" s="30"/>
      <c r="BM202" s="47" t="s">
        <v>596</v>
      </c>
      <c r="BN202" s="30">
        <f t="shared" ref="BN202:BN222" si="60">SUM(W202:AH202)+SUM(AK202:AN202)+SUM(AQ202:BK202)</f>
        <v>32.35</v>
      </c>
      <c r="BO202" s="47">
        <f t="shared" ref="BO202:BO222" si="61">K202-BN202</f>
        <v>0</v>
      </c>
      <c r="BP202" s="48" t="str">
        <f t="shared" ref="BP202:BP222" si="62">IF(BN202&lt;&gt;0,"Complete - With Adjustment","Complete - No Adjustment")</f>
        <v>Complete - With Adjustment</v>
      </c>
    </row>
    <row r="203" spans="1:68" s="10" customFormat="1" hidden="1" x14ac:dyDescent="0.2">
      <c r="A203" s="34">
        <v>1159</v>
      </c>
      <c r="B203" s="27" t="s">
        <v>94</v>
      </c>
      <c r="C203" s="27" t="s">
        <v>590</v>
      </c>
      <c r="D203" s="27" t="s">
        <v>591</v>
      </c>
      <c r="E203" s="27" t="s">
        <v>592</v>
      </c>
      <c r="F203" s="27" t="s">
        <v>450</v>
      </c>
      <c r="G203" s="27" t="s">
        <v>96</v>
      </c>
      <c r="H203" s="37">
        <v>42767</v>
      </c>
      <c r="I203" s="37">
        <v>42769</v>
      </c>
      <c r="J203" s="52">
        <v>5063.9799999999996</v>
      </c>
      <c r="K203" s="52">
        <v>21.64</v>
      </c>
      <c r="L203" s="35"/>
      <c r="M203" s="52" t="s">
        <v>593</v>
      </c>
      <c r="N203" s="35" t="s">
        <v>97</v>
      </c>
      <c r="O203" s="35" t="s">
        <v>597</v>
      </c>
      <c r="P203" s="35" t="s">
        <v>120</v>
      </c>
      <c r="Q203" s="35" t="s">
        <v>174</v>
      </c>
      <c r="R203" s="27" t="s">
        <v>98</v>
      </c>
      <c r="S203" s="27"/>
      <c r="T203" s="27" t="s">
        <v>595</v>
      </c>
      <c r="U203" s="27"/>
      <c r="Y203" s="31"/>
      <c r="Z203" s="30"/>
      <c r="AD203" s="31"/>
      <c r="AE203" s="30"/>
      <c r="AH203" s="53"/>
      <c r="AI203" s="31"/>
      <c r="AJ203" s="53"/>
      <c r="AN203" s="53"/>
      <c r="AO203" s="30"/>
      <c r="AP203" s="53"/>
      <c r="AS203" s="31"/>
      <c r="AT203" s="30"/>
      <c r="AX203" s="31"/>
      <c r="AY203" s="30"/>
      <c r="BC203" s="31"/>
      <c r="BD203" s="30"/>
      <c r="BH203" s="31">
        <v>21.64</v>
      </c>
      <c r="BI203" s="30"/>
      <c r="BM203" s="47" t="s">
        <v>598</v>
      </c>
      <c r="BN203" s="30">
        <f t="shared" si="60"/>
        <v>21.64</v>
      </c>
      <c r="BO203" s="47">
        <f t="shared" si="61"/>
        <v>0</v>
      </c>
      <c r="BP203" s="48" t="str">
        <f t="shared" si="62"/>
        <v>Complete - With Adjustment</v>
      </c>
    </row>
    <row r="204" spans="1:68" s="10" customFormat="1" hidden="1" x14ac:dyDescent="0.2">
      <c r="A204" s="34">
        <v>1163</v>
      </c>
      <c r="B204" s="27" t="s">
        <v>94</v>
      </c>
      <c r="C204" s="27" t="s">
        <v>590</v>
      </c>
      <c r="D204" s="27" t="s">
        <v>591</v>
      </c>
      <c r="E204" s="27" t="s">
        <v>592</v>
      </c>
      <c r="F204" s="27" t="s">
        <v>450</v>
      </c>
      <c r="G204" s="27" t="s">
        <v>96</v>
      </c>
      <c r="H204" s="37">
        <v>42767</v>
      </c>
      <c r="I204" s="37">
        <v>42769</v>
      </c>
      <c r="J204" s="52">
        <v>5063.9799999999996</v>
      </c>
      <c r="K204" s="52">
        <v>21.25</v>
      </c>
      <c r="L204" s="35"/>
      <c r="M204" s="52" t="s">
        <v>593</v>
      </c>
      <c r="N204" s="35" t="s">
        <v>97</v>
      </c>
      <c r="O204" s="35" t="s">
        <v>597</v>
      </c>
      <c r="P204" s="35" t="s">
        <v>120</v>
      </c>
      <c r="Q204" s="35" t="s">
        <v>103</v>
      </c>
      <c r="R204" s="27" t="s">
        <v>98</v>
      </c>
      <c r="S204" s="27"/>
      <c r="T204" s="27" t="s">
        <v>595</v>
      </c>
      <c r="U204" s="27"/>
      <c r="Y204" s="31"/>
      <c r="Z204" s="30"/>
      <c r="AD204" s="31"/>
      <c r="AE204" s="30"/>
      <c r="AH204" s="53"/>
      <c r="AI204" s="31"/>
      <c r="AJ204" s="53"/>
      <c r="AN204" s="53"/>
      <c r="AO204" s="30"/>
      <c r="AP204" s="53"/>
      <c r="AS204" s="31"/>
      <c r="AT204" s="30"/>
      <c r="AX204" s="31"/>
      <c r="AY204" s="30"/>
      <c r="BC204" s="31"/>
      <c r="BD204" s="30"/>
      <c r="BH204" s="31">
        <v>21.25</v>
      </c>
      <c r="BI204" s="30"/>
      <c r="BM204" s="47" t="s">
        <v>599</v>
      </c>
      <c r="BN204" s="30">
        <f t="shared" si="60"/>
        <v>21.25</v>
      </c>
      <c r="BO204" s="47">
        <f t="shared" si="61"/>
        <v>0</v>
      </c>
      <c r="BP204" s="48" t="str">
        <f t="shared" si="62"/>
        <v>Complete - With Adjustment</v>
      </c>
    </row>
    <row r="205" spans="1:68" s="10" customFormat="1" hidden="1" x14ac:dyDescent="0.2">
      <c r="A205" s="34">
        <v>1164</v>
      </c>
      <c r="B205" s="27" t="s">
        <v>94</v>
      </c>
      <c r="C205" s="27" t="s">
        <v>590</v>
      </c>
      <c r="D205" s="27" t="s">
        <v>591</v>
      </c>
      <c r="E205" s="27" t="s">
        <v>592</v>
      </c>
      <c r="F205" s="27" t="s">
        <v>450</v>
      </c>
      <c r="G205" s="27" t="s">
        <v>96</v>
      </c>
      <c r="H205" s="37">
        <v>42767</v>
      </c>
      <c r="I205" s="37">
        <v>42769</v>
      </c>
      <c r="J205" s="52">
        <v>5063.9799999999996</v>
      </c>
      <c r="K205" s="52">
        <v>44.88</v>
      </c>
      <c r="L205" s="35"/>
      <c r="M205" s="52" t="s">
        <v>593</v>
      </c>
      <c r="N205" s="35" t="s">
        <v>97</v>
      </c>
      <c r="O205" s="35" t="s">
        <v>597</v>
      </c>
      <c r="P205" s="35" t="s">
        <v>120</v>
      </c>
      <c r="Q205" s="35" t="s">
        <v>174</v>
      </c>
      <c r="R205" s="27" t="s">
        <v>98</v>
      </c>
      <c r="S205" s="27"/>
      <c r="T205" s="27" t="s">
        <v>595</v>
      </c>
      <c r="U205" s="27"/>
      <c r="Y205" s="31"/>
      <c r="Z205" s="30"/>
      <c r="AD205" s="31"/>
      <c r="AE205" s="30"/>
      <c r="AH205" s="53"/>
      <c r="AI205" s="31"/>
      <c r="AJ205" s="53"/>
      <c r="AN205" s="53"/>
      <c r="AO205" s="30"/>
      <c r="AP205" s="53"/>
      <c r="AS205" s="31"/>
      <c r="AT205" s="30"/>
      <c r="AX205" s="31"/>
      <c r="AY205" s="30"/>
      <c r="BC205" s="31"/>
      <c r="BD205" s="30"/>
      <c r="BH205" s="31">
        <v>44.88</v>
      </c>
      <c r="BI205" s="30"/>
      <c r="BM205" s="47" t="s">
        <v>600</v>
      </c>
      <c r="BN205" s="30">
        <f t="shared" si="60"/>
        <v>44.88</v>
      </c>
      <c r="BO205" s="47">
        <f t="shared" si="61"/>
        <v>0</v>
      </c>
      <c r="BP205" s="48" t="str">
        <f t="shared" si="62"/>
        <v>Complete - With Adjustment</v>
      </c>
    </row>
    <row r="206" spans="1:68" s="10" customFormat="1" hidden="1" x14ac:dyDescent="0.2">
      <c r="A206" s="34">
        <v>1166</v>
      </c>
      <c r="B206" s="27" t="s">
        <v>94</v>
      </c>
      <c r="C206" s="27" t="s">
        <v>590</v>
      </c>
      <c r="D206" s="27" t="s">
        <v>591</v>
      </c>
      <c r="E206" s="27" t="s">
        <v>592</v>
      </c>
      <c r="F206" s="27" t="s">
        <v>450</v>
      </c>
      <c r="G206" s="27" t="s">
        <v>96</v>
      </c>
      <c r="H206" s="37">
        <v>42767</v>
      </c>
      <c r="I206" s="37">
        <v>42769</v>
      </c>
      <c r="J206" s="52">
        <v>5063.9799999999996</v>
      </c>
      <c r="K206" s="52">
        <v>1296.8</v>
      </c>
      <c r="L206" s="35"/>
      <c r="M206" s="52" t="s">
        <v>593</v>
      </c>
      <c r="N206" s="35" t="s">
        <v>97</v>
      </c>
      <c r="O206" s="35" t="s">
        <v>491</v>
      </c>
      <c r="P206" s="35" t="s">
        <v>120</v>
      </c>
      <c r="Q206" s="35" t="s">
        <v>121</v>
      </c>
      <c r="R206" s="27" t="s">
        <v>98</v>
      </c>
      <c r="S206" s="27"/>
      <c r="T206" s="27" t="s">
        <v>595</v>
      </c>
      <c r="U206" s="27"/>
      <c r="Y206" s="31"/>
      <c r="Z206" s="30"/>
      <c r="AD206" s="31"/>
      <c r="AE206" s="30">
        <v>1296.8</v>
      </c>
      <c r="AH206" s="53"/>
      <c r="AI206" s="31"/>
      <c r="AJ206" s="53"/>
      <c r="AN206" s="53"/>
      <c r="AO206" s="30"/>
      <c r="AP206" s="53"/>
      <c r="AS206" s="31"/>
      <c r="AT206" s="30"/>
      <c r="AX206" s="31"/>
      <c r="AY206" s="30"/>
      <c r="BC206" s="31"/>
      <c r="BD206" s="30"/>
      <c r="BH206" s="31"/>
      <c r="BI206" s="30"/>
      <c r="BM206" s="47" t="s">
        <v>50</v>
      </c>
      <c r="BN206" s="30">
        <f t="shared" si="60"/>
        <v>1296.8</v>
      </c>
      <c r="BO206" s="47">
        <f t="shared" si="61"/>
        <v>0</v>
      </c>
      <c r="BP206" s="48" t="str">
        <f t="shared" si="62"/>
        <v>Complete - With Adjustment</v>
      </c>
    </row>
    <row r="207" spans="1:68" s="10" customFormat="1" hidden="1" x14ac:dyDescent="0.2">
      <c r="A207" s="34">
        <v>1169</v>
      </c>
      <c r="B207" s="27" t="s">
        <v>94</v>
      </c>
      <c r="C207" s="27" t="s">
        <v>590</v>
      </c>
      <c r="D207" s="27" t="s">
        <v>591</v>
      </c>
      <c r="E207" s="27" t="s">
        <v>592</v>
      </c>
      <c r="F207" s="27" t="s">
        <v>450</v>
      </c>
      <c r="G207" s="27" t="s">
        <v>96</v>
      </c>
      <c r="H207" s="37">
        <v>42767</v>
      </c>
      <c r="I207" s="37">
        <v>42769</v>
      </c>
      <c r="J207" s="52">
        <v>5063.9799999999996</v>
      </c>
      <c r="K207" s="52">
        <v>375</v>
      </c>
      <c r="L207" s="35"/>
      <c r="M207" s="52" t="s">
        <v>593</v>
      </c>
      <c r="N207" s="35" t="s">
        <v>97</v>
      </c>
      <c r="O207" s="35" t="s">
        <v>597</v>
      </c>
      <c r="P207" s="35" t="s">
        <v>120</v>
      </c>
      <c r="Q207" s="35" t="s">
        <v>103</v>
      </c>
      <c r="R207" s="27" t="s">
        <v>98</v>
      </c>
      <c r="S207" s="27"/>
      <c r="T207" s="27" t="s">
        <v>595</v>
      </c>
      <c r="U207" s="27"/>
      <c r="Y207" s="31"/>
      <c r="Z207" s="30"/>
      <c r="AD207" s="31"/>
      <c r="AE207" s="30"/>
      <c r="AH207" s="53"/>
      <c r="AI207" s="31"/>
      <c r="AJ207" s="53"/>
      <c r="AN207" s="53"/>
      <c r="AO207" s="30"/>
      <c r="AP207" s="53"/>
      <c r="AS207" s="31"/>
      <c r="AT207" s="30"/>
      <c r="AX207" s="31"/>
      <c r="AY207" s="30"/>
      <c r="BC207" s="31"/>
      <c r="BD207" s="30"/>
      <c r="BH207" s="31">
        <v>375</v>
      </c>
      <c r="BI207" s="30"/>
      <c r="BM207" s="47" t="s">
        <v>601</v>
      </c>
      <c r="BN207" s="30">
        <f t="shared" si="60"/>
        <v>375</v>
      </c>
      <c r="BO207" s="47">
        <f t="shared" si="61"/>
        <v>0</v>
      </c>
      <c r="BP207" s="48" t="str">
        <f t="shared" si="62"/>
        <v>Complete - With Adjustment</v>
      </c>
    </row>
    <row r="208" spans="1:68" s="10" customFormat="1" hidden="1" x14ac:dyDescent="0.2">
      <c r="A208" s="34">
        <v>1170</v>
      </c>
      <c r="B208" s="27" t="s">
        <v>94</v>
      </c>
      <c r="C208" s="27" t="s">
        <v>590</v>
      </c>
      <c r="D208" s="27" t="s">
        <v>591</v>
      </c>
      <c r="E208" s="27" t="s">
        <v>592</v>
      </c>
      <c r="F208" s="27" t="s">
        <v>450</v>
      </c>
      <c r="G208" s="27" t="s">
        <v>96</v>
      </c>
      <c r="H208" s="37">
        <v>42767</v>
      </c>
      <c r="I208" s="37">
        <v>42769</v>
      </c>
      <c r="J208" s="52">
        <v>5063.9799999999996</v>
      </c>
      <c r="K208" s="52">
        <v>285.20999999999998</v>
      </c>
      <c r="L208" s="35"/>
      <c r="M208" s="52" t="s">
        <v>593</v>
      </c>
      <c r="N208" s="35" t="s">
        <v>97</v>
      </c>
      <c r="O208" s="35" t="s">
        <v>491</v>
      </c>
      <c r="P208" s="35" t="s">
        <v>120</v>
      </c>
      <c r="Q208" s="35" t="s">
        <v>174</v>
      </c>
      <c r="R208" s="27" t="s">
        <v>98</v>
      </c>
      <c r="S208" s="27"/>
      <c r="T208" s="27" t="s">
        <v>595</v>
      </c>
      <c r="U208" s="27"/>
      <c r="V208" s="2"/>
      <c r="W208" s="2"/>
      <c r="X208" s="2"/>
      <c r="Y208" s="29"/>
      <c r="Z208" s="30"/>
      <c r="AA208" s="2"/>
      <c r="AB208" s="2"/>
      <c r="AC208" s="2"/>
      <c r="AD208" s="29"/>
      <c r="AE208" s="30"/>
      <c r="AF208" s="2"/>
      <c r="AG208" s="2"/>
      <c r="AH208" s="53"/>
      <c r="AI208" s="29"/>
      <c r="AJ208" s="53"/>
      <c r="AK208" s="2"/>
      <c r="AL208" s="2"/>
      <c r="AM208" s="2"/>
      <c r="AN208" s="53"/>
      <c r="AO208" s="30"/>
      <c r="AP208" s="53"/>
      <c r="AQ208" s="2"/>
      <c r="AR208" s="2"/>
      <c r="AS208" s="29"/>
      <c r="AT208" s="30"/>
      <c r="AU208" s="2"/>
      <c r="AV208" s="2"/>
      <c r="AW208" s="2"/>
      <c r="AX208" s="29"/>
      <c r="AY208" s="30"/>
      <c r="AZ208" s="2"/>
      <c r="BA208" s="2"/>
      <c r="BB208" s="2"/>
      <c r="BC208" s="29"/>
      <c r="BD208" s="30"/>
      <c r="BE208" s="2"/>
      <c r="BF208" s="2"/>
      <c r="BG208" s="2"/>
      <c r="BH208" s="29">
        <v>285.20999999999998</v>
      </c>
      <c r="BI208" s="30"/>
      <c r="BJ208" s="2"/>
      <c r="BK208" s="2"/>
      <c r="BL208" s="2"/>
      <c r="BM208" s="47" t="s">
        <v>602</v>
      </c>
      <c r="BN208" s="30">
        <f t="shared" si="60"/>
        <v>285.20999999999998</v>
      </c>
      <c r="BO208" s="47">
        <f t="shared" si="61"/>
        <v>0</v>
      </c>
      <c r="BP208" s="48" t="str">
        <f t="shared" si="62"/>
        <v>Complete - With Adjustment</v>
      </c>
    </row>
    <row r="209" spans="1:68" s="10" customFormat="1" hidden="1" x14ac:dyDescent="0.2">
      <c r="A209" s="34">
        <v>1171</v>
      </c>
      <c r="B209" s="27" t="s">
        <v>94</v>
      </c>
      <c r="C209" s="27" t="s">
        <v>590</v>
      </c>
      <c r="D209" s="27" t="s">
        <v>591</v>
      </c>
      <c r="E209" s="27" t="s">
        <v>592</v>
      </c>
      <c r="F209" s="27" t="s">
        <v>450</v>
      </c>
      <c r="G209" s="27" t="s">
        <v>96</v>
      </c>
      <c r="H209" s="37">
        <v>42767</v>
      </c>
      <c r="I209" s="37">
        <v>42769</v>
      </c>
      <c r="J209" s="52">
        <v>5063.9799999999996</v>
      </c>
      <c r="K209" s="52">
        <v>179.88</v>
      </c>
      <c r="L209" s="35"/>
      <c r="M209" s="52" t="s">
        <v>593</v>
      </c>
      <c r="N209" s="35" t="s">
        <v>97</v>
      </c>
      <c r="O209" s="35" t="s">
        <v>597</v>
      </c>
      <c r="P209" s="35" t="s">
        <v>120</v>
      </c>
      <c r="Q209" s="35" t="s">
        <v>174</v>
      </c>
      <c r="R209" s="27" t="s">
        <v>98</v>
      </c>
      <c r="S209" s="27"/>
      <c r="T209" s="27" t="s">
        <v>595</v>
      </c>
      <c r="U209" s="27"/>
      <c r="V209" s="2"/>
      <c r="W209" s="20"/>
      <c r="X209" s="2"/>
      <c r="Y209" s="29"/>
      <c r="Z209" s="30"/>
      <c r="AA209" s="2"/>
      <c r="AB209" s="20"/>
      <c r="AC209" s="2"/>
      <c r="AD209" s="29"/>
      <c r="AE209" s="30"/>
      <c r="AF209" s="2"/>
      <c r="AG209" s="20"/>
      <c r="AH209" s="53"/>
      <c r="AI209" s="29"/>
      <c r="AJ209" s="53"/>
      <c r="AK209" s="2"/>
      <c r="AL209" s="20"/>
      <c r="AM209" s="2"/>
      <c r="AN209" s="53"/>
      <c r="AO209" s="30"/>
      <c r="AP209" s="53"/>
      <c r="AQ209" s="20"/>
      <c r="AR209" s="2"/>
      <c r="AS209" s="29"/>
      <c r="AT209" s="30"/>
      <c r="AU209" s="2"/>
      <c r="AV209" s="20"/>
      <c r="AW209" s="2"/>
      <c r="AX209" s="29"/>
      <c r="AY209" s="30"/>
      <c r="AZ209" s="2"/>
      <c r="BA209" s="20"/>
      <c r="BB209" s="2"/>
      <c r="BC209" s="29"/>
      <c r="BD209" s="30"/>
      <c r="BE209" s="2"/>
      <c r="BF209" s="20"/>
      <c r="BG209" s="2"/>
      <c r="BH209" s="29">
        <v>179.88</v>
      </c>
      <c r="BI209" s="30"/>
      <c r="BJ209" s="2"/>
      <c r="BK209" s="20"/>
      <c r="BL209" s="2"/>
      <c r="BM209" s="47" t="s">
        <v>603</v>
      </c>
      <c r="BN209" s="30">
        <f t="shared" si="60"/>
        <v>179.88</v>
      </c>
      <c r="BO209" s="47">
        <f t="shared" si="61"/>
        <v>0</v>
      </c>
      <c r="BP209" s="48" t="str">
        <f t="shared" si="62"/>
        <v>Complete - With Adjustment</v>
      </c>
    </row>
    <row r="210" spans="1:68" s="10" customFormat="1" hidden="1" x14ac:dyDescent="0.2">
      <c r="A210" s="34">
        <v>1172</v>
      </c>
      <c r="B210" s="27" t="s">
        <v>94</v>
      </c>
      <c r="C210" s="27" t="s">
        <v>590</v>
      </c>
      <c r="D210" s="27" t="s">
        <v>591</v>
      </c>
      <c r="E210" s="27" t="s">
        <v>592</v>
      </c>
      <c r="F210" s="27" t="s">
        <v>450</v>
      </c>
      <c r="G210" s="27" t="s">
        <v>96</v>
      </c>
      <c r="H210" s="37">
        <v>42767</v>
      </c>
      <c r="I210" s="37">
        <v>42769</v>
      </c>
      <c r="J210" s="52">
        <v>5063.9799999999996</v>
      </c>
      <c r="K210" s="52">
        <v>37.979999999999997</v>
      </c>
      <c r="L210" s="35"/>
      <c r="M210" s="52" t="s">
        <v>593</v>
      </c>
      <c r="N210" s="35" t="s">
        <v>97</v>
      </c>
      <c r="O210" s="35" t="s">
        <v>597</v>
      </c>
      <c r="P210" s="35" t="s">
        <v>120</v>
      </c>
      <c r="Q210" s="35" t="s">
        <v>174</v>
      </c>
      <c r="R210" s="27" t="s">
        <v>98</v>
      </c>
      <c r="S210" s="27"/>
      <c r="T210" s="27" t="s">
        <v>595</v>
      </c>
      <c r="U210" s="27"/>
      <c r="Y210" s="31"/>
      <c r="Z210" s="30"/>
      <c r="AD210" s="31"/>
      <c r="AE210" s="30"/>
      <c r="AH210" s="53"/>
      <c r="AI210" s="31"/>
      <c r="AJ210" s="53"/>
      <c r="AN210" s="53"/>
      <c r="AO210" s="30"/>
      <c r="AP210" s="53"/>
      <c r="AS210" s="31"/>
      <c r="AT210" s="30"/>
      <c r="AX210" s="31"/>
      <c r="AY210" s="30"/>
      <c r="BC210" s="31"/>
      <c r="BD210" s="30"/>
      <c r="BH210" s="31">
        <v>37.979999999999997</v>
      </c>
      <c r="BI210" s="30"/>
      <c r="BM210" s="47" t="s">
        <v>604</v>
      </c>
      <c r="BN210" s="30">
        <f t="shared" si="60"/>
        <v>37.979999999999997</v>
      </c>
      <c r="BO210" s="47">
        <f t="shared" si="61"/>
        <v>0</v>
      </c>
      <c r="BP210" s="48" t="str">
        <f t="shared" si="62"/>
        <v>Complete - With Adjustment</v>
      </c>
    </row>
    <row r="211" spans="1:68" s="10" customFormat="1" hidden="1" x14ac:dyDescent="0.2">
      <c r="A211" s="34">
        <v>1173</v>
      </c>
      <c r="B211" s="27" t="s">
        <v>94</v>
      </c>
      <c r="C211" s="27" t="s">
        <v>590</v>
      </c>
      <c r="D211" s="27" t="s">
        <v>591</v>
      </c>
      <c r="E211" s="27" t="s">
        <v>592</v>
      </c>
      <c r="F211" s="27" t="s">
        <v>450</v>
      </c>
      <c r="G211" s="27" t="s">
        <v>96</v>
      </c>
      <c r="H211" s="37">
        <v>42767</v>
      </c>
      <c r="I211" s="37">
        <v>42769</v>
      </c>
      <c r="J211" s="52">
        <v>5063.9799999999996</v>
      </c>
      <c r="K211" s="52">
        <v>103.74</v>
      </c>
      <c r="L211" s="35"/>
      <c r="M211" s="52" t="s">
        <v>593</v>
      </c>
      <c r="N211" s="35" t="s">
        <v>97</v>
      </c>
      <c r="O211" s="35" t="s">
        <v>605</v>
      </c>
      <c r="P211" s="35" t="s">
        <v>120</v>
      </c>
      <c r="Q211" s="35" t="s">
        <v>207</v>
      </c>
      <c r="R211" s="27" t="s">
        <v>98</v>
      </c>
      <c r="S211" s="27"/>
      <c r="T211" s="27" t="s">
        <v>595</v>
      </c>
      <c r="U211" s="27"/>
      <c r="V211" s="2"/>
      <c r="W211" s="2"/>
      <c r="X211" s="2"/>
      <c r="Y211" s="29"/>
      <c r="Z211" s="30"/>
      <c r="AA211" s="2"/>
      <c r="AB211" s="2"/>
      <c r="AC211" s="2"/>
      <c r="AD211" s="29"/>
      <c r="AE211" s="30"/>
      <c r="AF211" s="2"/>
      <c r="AG211" s="2"/>
      <c r="AH211" s="53"/>
      <c r="AI211" s="29"/>
      <c r="AJ211" s="53"/>
      <c r="AK211" s="2"/>
      <c r="AL211" s="2"/>
      <c r="AM211" s="2"/>
      <c r="AN211" s="53"/>
      <c r="AO211" s="30"/>
      <c r="AP211" s="53"/>
      <c r="AQ211" s="2"/>
      <c r="AR211" s="2"/>
      <c r="AS211" s="29"/>
      <c r="AT211" s="30"/>
      <c r="AU211" s="2"/>
      <c r="AV211" s="2"/>
      <c r="AW211" s="2"/>
      <c r="AX211" s="29"/>
      <c r="AY211" s="30"/>
      <c r="AZ211" s="2"/>
      <c r="BA211" s="2"/>
      <c r="BB211" s="2"/>
      <c r="BC211" s="29"/>
      <c r="BD211" s="30"/>
      <c r="BE211" s="2"/>
      <c r="BF211" s="2"/>
      <c r="BG211" s="2"/>
      <c r="BH211" s="29">
        <v>103.74</v>
      </c>
      <c r="BI211" s="30"/>
      <c r="BJ211" s="2"/>
      <c r="BK211" s="2"/>
      <c r="BL211" s="2"/>
      <c r="BM211" s="47" t="s">
        <v>606</v>
      </c>
      <c r="BN211" s="30">
        <f t="shared" si="60"/>
        <v>103.74</v>
      </c>
      <c r="BO211" s="47">
        <f t="shared" si="61"/>
        <v>0</v>
      </c>
      <c r="BP211" s="48" t="str">
        <f t="shared" si="62"/>
        <v>Complete - With Adjustment</v>
      </c>
    </row>
    <row r="212" spans="1:68" s="10" customFormat="1" hidden="1" x14ac:dyDescent="0.2">
      <c r="A212" s="34">
        <v>1174</v>
      </c>
      <c r="B212" s="27" t="s">
        <v>94</v>
      </c>
      <c r="C212" s="27" t="s">
        <v>590</v>
      </c>
      <c r="D212" s="27" t="s">
        <v>591</v>
      </c>
      <c r="E212" s="27" t="s">
        <v>592</v>
      </c>
      <c r="F212" s="27" t="s">
        <v>450</v>
      </c>
      <c r="G212" s="27" t="s">
        <v>96</v>
      </c>
      <c r="H212" s="37">
        <v>42767</v>
      </c>
      <c r="I212" s="37">
        <v>42769</v>
      </c>
      <c r="J212" s="52">
        <v>5063.9799999999996</v>
      </c>
      <c r="K212" s="52">
        <v>117.33</v>
      </c>
      <c r="L212" s="35"/>
      <c r="M212" s="52" t="s">
        <v>593</v>
      </c>
      <c r="N212" s="35" t="s">
        <v>97</v>
      </c>
      <c r="O212" s="35" t="s">
        <v>597</v>
      </c>
      <c r="P212" s="35" t="s">
        <v>120</v>
      </c>
      <c r="Q212" s="35" t="s">
        <v>103</v>
      </c>
      <c r="R212" s="27" t="s">
        <v>98</v>
      </c>
      <c r="S212" s="27"/>
      <c r="T212" s="27" t="s">
        <v>595</v>
      </c>
      <c r="U212" s="27"/>
      <c r="V212" s="2"/>
      <c r="W212" s="2"/>
      <c r="X212" s="2"/>
      <c r="Y212" s="29"/>
      <c r="Z212" s="30"/>
      <c r="AA212" s="2"/>
      <c r="AB212" s="2"/>
      <c r="AC212" s="2"/>
      <c r="AD212" s="29"/>
      <c r="AE212" s="30"/>
      <c r="AF212" s="2"/>
      <c r="AG212" s="2"/>
      <c r="AH212" s="53"/>
      <c r="AI212" s="29"/>
      <c r="AJ212" s="53"/>
      <c r="AK212" s="2"/>
      <c r="AL212" s="2"/>
      <c r="AM212" s="2"/>
      <c r="AN212" s="53"/>
      <c r="AO212" s="30"/>
      <c r="AP212" s="53"/>
      <c r="AQ212" s="2"/>
      <c r="AR212" s="2"/>
      <c r="AS212" s="29"/>
      <c r="AT212" s="30"/>
      <c r="AU212" s="2"/>
      <c r="AV212" s="2"/>
      <c r="AW212" s="2"/>
      <c r="AX212" s="29"/>
      <c r="AY212" s="30"/>
      <c r="AZ212" s="2"/>
      <c r="BA212" s="2"/>
      <c r="BB212" s="2"/>
      <c r="BC212" s="29"/>
      <c r="BD212" s="30"/>
      <c r="BE212" s="2"/>
      <c r="BF212" s="2"/>
      <c r="BG212" s="2"/>
      <c r="BH212" s="29">
        <v>117.33</v>
      </c>
      <c r="BI212" s="30"/>
      <c r="BJ212" s="2"/>
      <c r="BK212" s="2"/>
      <c r="BL212" s="2"/>
      <c r="BM212" s="47" t="s">
        <v>599</v>
      </c>
      <c r="BN212" s="30">
        <f t="shared" si="60"/>
        <v>117.33</v>
      </c>
      <c r="BO212" s="47">
        <f t="shared" si="61"/>
        <v>0</v>
      </c>
      <c r="BP212" s="48" t="str">
        <f t="shared" si="62"/>
        <v>Complete - With Adjustment</v>
      </c>
    </row>
    <row r="213" spans="1:68" s="10" customFormat="1" hidden="1" x14ac:dyDescent="0.2">
      <c r="A213" s="34">
        <v>1175</v>
      </c>
      <c r="B213" s="27" t="s">
        <v>94</v>
      </c>
      <c r="C213" s="27" t="s">
        <v>590</v>
      </c>
      <c r="D213" s="27" t="s">
        <v>591</v>
      </c>
      <c r="E213" s="27" t="s">
        <v>592</v>
      </c>
      <c r="F213" s="27" t="s">
        <v>450</v>
      </c>
      <c r="G213" s="27" t="s">
        <v>96</v>
      </c>
      <c r="H213" s="37">
        <v>42767</v>
      </c>
      <c r="I213" s="37">
        <v>42769</v>
      </c>
      <c r="J213" s="52">
        <v>5063.9799999999996</v>
      </c>
      <c r="K213" s="52">
        <v>10.4</v>
      </c>
      <c r="L213" s="35"/>
      <c r="M213" s="52" t="s">
        <v>593</v>
      </c>
      <c r="N213" s="35" t="s">
        <v>97</v>
      </c>
      <c r="O213" s="35" t="s">
        <v>597</v>
      </c>
      <c r="P213" s="35" t="s">
        <v>120</v>
      </c>
      <c r="Q213" s="35" t="s">
        <v>174</v>
      </c>
      <c r="R213" s="27" t="s">
        <v>98</v>
      </c>
      <c r="S213" s="27"/>
      <c r="T213" s="27" t="s">
        <v>595</v>
      </c>
      <c r="U213" s="27"/>
      <c r="Y213" s="31"/>
      <c r="Z213" s="30"/>
      <c r="AD213" s="31"/>
      <c r="AE213" s="30"/>
      <c r="AH213" s="53"/>
      <c r="AI213" s="31"/>
      <c r="AJ213" s="53"/>
      <c r="AN213" s="53"/>
      <c r="AO213" s="30"/>
      <c r="AP213" s="53"/>
      <c r="AS213" s="31"/>
      <c r="AT213" s="30"/>
      <c r="AX213" s="31"/>
      <c r="AY213" s="30"/>
      <c r="BC213" s="31"/>
      <c r="BD213" s="30"/>
      <c r="BH213" s="31">
        <v>10.4</v>
      </c>
      <c r="BI213" s="30"/>
      <c r="BM213" s="47" t="s">
        <v>388</v>
      </c>
      <c r="BN213" s="30">
        <f t="shared" si="60"/>
        <v>10.4</v>
      </c>
      <c r="BO213" s="47">
        <f t="shared" si="61"/>
        <v>0</v>
      </c>
      <c r="BP213" s="48" t="str">
        <f t="shared" si="62"/>
        <v>Complete - With Adjustment</v>
      </c>
    </row>
    <row r="214" spans="1:68" s="10" customFormat="1" hidden="1" x14ac:dyDescent="0.2">
      <c r="A214" s="34">
        <v>1176</v>
      </c>
      <c r="B214" s="27" t="s">
        <v>94</v>
      </c>
      <c r="C214" s="27" t="s">
        <v>590</v>
      </c>
      <c r="D214" s="27" t="s">
        <v>591</v>
      </c>
      <c r="E214" s="27" t="s">
        <v>592</v>
      </c>
      <c r="F214" s="27" t="s">
        <v>450</v>
      </c>
      <c r="G214" s="27" t="s">
        <v>96</v>
      </c>
      <c r="H214" s="37">
        <v>42767</v>
      </c>
      <c r="I214" s="37">
        <v>42769</v>
      </c>
      <c r="J214" s="52">
        <v>5063.9799999999996</v>
      </c>
      <c r="K214" s="52">
        <v>968.23</v>
      </c>
      <c r="L214" s="35"/>
      <c r="M214" s="52" t="s">
        <v>593</v>
      </c>
      <c r="N214" s="35" t="s">
        <v>97</v>
      </c>
      <c r="O214" s="35" t="s">
        <v>597</v>
      </c>
      <c r="P214" s="35" t="s">
        <v>120</v>
      </c>
      <c r="Q214" s="35" t="s">
        <v>103</v>
      </c>
      <c r="R214" s="27" t="s">
        <v>98</v>
      </c>
      <c r="S214" s="27"/>
      <c r="T214" s="27" t="s">
        <v>595</v>
      </c>
      <c r="U214" s="27"/>
      <c r="V214" s="2"/>
      <c r="W214" s="20"/>
      <c r="X214" s="2"/>
      <c r="Y214" s="29"/>
      <c r="Z214" s="30"/>
      <c r="AA214" s="2"/>
      <c r="AB214" s="20"/>
      <c r="AC214" s="2"/>
      <c r="AD214" s="29"/>
      <c r="AE214" s="30"/>
      <c r="AF214" s="2"/>
      <c r="AG214" s="20"/>
      <c r="AH214" s="53"/>
      <c r="AI214" s="29"/>
      <c r="AJ214" s="53"/>
      <c r="AK214" s="2"/>
      <c r="AL214" s="20"/>
      <c r="AM214" s="2"/>
      <c r="AN214" s="53"/>
      <c r="AO214" s="30"/>
      <c r="AP214" s="53"/>
      <c r="AQ214" s="20"/>
      <c r="AR214" s="2"/>
      <c r="AS214" s="29"/>
      <c r="AT214" s="30"/>
      <c r="AU214" s="2"/>
      <c r="AV214" s="20"/>
      <c r="AW214" s="2"/>
      <c r="AX214" s="29"/>
      <c r="AY214" s="30"/>
      <c r="AZ214" s="2"/>
      <c r="BA214" s="20"/>
      <c r="BB214" s="2"/>
      <c r="BC214" s="29"/>
      <c r="BD214" s="30"/>
      <c r="BE214" s="2"/>
      <c r="BF214" s="20"/>
      <c r="BG214" s="2"/>
      <c r="BH214" s="29">
        <v>968.23</v>
      </c>
      <c r="BI214" s="30"/>
      <c r="BJ214" s="2"/>
      <c r="BK214" s="20"/>
      <c r="BL214" s="2"/>
      <c r="BM214" s="47" t="s">
        <v>607</v>
      </c>
      <c r="BN214" s="30">
        <f t="shared" si="60"/>
        <v>968.23</v>
      </c>
      <c r="BO214" s="47">
        <f t="shared" si="61"/>
        <v>0</v>
      </c>
      <c r="BP214" s="48" t="str">
        <f t="shared" si="62"/>
        <v>Complete - With Adjustment</v>
      </c>
    </row>
    <row r="215" spans="1:68" s="10" customFormat="1" hidden="1" x14ac:dyDescent="0.2">
      <c r="A215" s="34">
        <v>1177</v>
      </c>
      <c r="B215" s="27" t="s">
        <v>94</v>
      </c>
      <c r="C215" s="27" t="s">
        <v>590</v>
      </c>
      <c r="D215" s="27" t="s">
        <v>591</v>
      </c>
      <c r="E215" s="27" t="s">
        <v>592</v>
      </c>
      <c r="F215" s="27" t="s">
        <v>450</v>
      </c>
      <c r="G215" s="27" t="s">
        <v>96</v>
      </c>
      <c r="H215" s="37">
        <v>42767</v>
      </c>
      <c r="I215" s="37">
        <v>42769</v>
      </c>
      <c r="J215" s="52">
        <v>5063.9799999999996</v>
      </c>
      <c r="K215" s="52">
        <v>12.24</v>
      </c>
      <c r="L215" s="35"/>
      <c r="M215" s="52" t="s">
        <v>593</v>
      </c>
      <c r="N215" s="35" t="s">
        <v>97</v>
      </c>
      <c r="O215" s="35" t="s">
        <v>491</v>
      </c>
      <c r="P215" s="35" t="s">
        <v>120</v>
      </c>
      <c r="Q215" s="35" t="s">
        <v>207</v>
      </c>
      <c r="R215" s="27" t="s">
        <v>98</v>
      </c>
      <c r="S215" s="27"/>
      <c r="T215" s="27" t="s">
        <v>595</v>
      </c>
      <c r="U215" s="27"/>
      <c r="V215" s="2"/>
      <c r="W215" s="20"/>
      <c r="X215" s="2"/>
      <c r="Y215" s="29"/>
      <c r="Z215" s="30"/>
      <c r="AA215" s="2"/>
      <c r="AB215" s="20"/>
      <c r="AC215" s="2"/>
      <c r="AD215" s="29"/>
      <c r="AE215" s="30"/>
      <c r="AF215" s="2"/>
      <c r="AG215" s="20"/>
      <c r="AH215" s="53"/>
      <c r="AI215" s="29"/>
      <c r="AJ215" s="53"/>
      <c r="AK215" s="2"/>
      <c r="AL215" s="20"/>
      <c r="AM215" s="2"/>
      <c r="AN215" s="53"/>
      <c r="AO215" s="30"/>
      <c r="AP215" s="53"/>
      <c r="AQ215" s="20"/>
      <c r="AR215" s="2"/>
      <c r="AS215" s="29"/>
      <c r="AT215" s="30"/>
      <c r="AU215" s="2"/>
      <c r="AV215" s="20"/>
      <c r="AW215" s="2"/>
      <c r="AX215" s="29"/>
      <c r="AY215" s="30"/>
      <c r="AZ215" s="2"/>
      <c r="BA215" s="20"/>
      <c r="BB215" s="2"/>
      <c r="BC215" s="29"/>
      <c r="BD215" s="30"/>
      <c r="BE215" s="2"/>
      <c r="BF215" s="20"/>
      <c r="BG215" s="2"/>
      <c r="BH215" s="29">
        <v>12.24</v>
      </c>
      <c r="BI215" s="30"/>
      <c r="BJ215" s="2"/>
      <c r="BK215" s="20"/>
      <c r="BL215" s="2"/>
      <c r="BM215" s="47" t="s">
        <v>606</v>
      </c>
      <c r="BN215" s="30">
        <f t="shared" si="60"/>
        <v>12.24</v>
      </c>
      <c r="BO215" s="47">
        <f t="shared" si="61"/>
        <v>0</v>
      </c>
      <c r="BP215" s="48" t="str">
        <f t="shared" si="62"/>
        <v>Complete - With Adjustment</v>
      </c>
    </row>
    <row r="216" spans="1:68" s="10" customFormat="1" hidden="1" x14ac:dyDescent="0.2">
      <c r="A216" s="34">
        <v>1181</v>
      </c>
      <c r="B216" s="27" t="s">
        <v>94</v>
      </c>
      <c r="C216" s="27" t="s">
        <v>608</v>
      </c>
      <c r="D216" s="27" t="s">
        <v>609</v>
      </c>
      <c r="E216" s="27" t="s">
        <v>610</v>
      </c>
      <c r="F216" s="27" t="s">
        <v>446</v>
      </c>
      <c r="G216" s="27" t="s">
        <v>96</v>
      </c>
      <c r="H216" s="37">
        <v>42787</v>
      </c>
      <c r="I216" s="37">
        <v>42793</v>
      </c>
      <c r="J216" s="52">
        <v>2010.86</v>
      </c>
      <c r="K216" s="52">
        <v>32.75</v>
      </c>
      <c r="L216" s="35"/>
      <c r="M216" s="52" t="s">
        <v>611</v>
      </c>
      <c r="N216" s="35" t="s">
        <v>97</v>
      </c>
      <c r="O216" s="35" t="s">
        <v>612</v>
      </c>
      <c r="P216" s="35" t="s">
        <v>120</v>
      </c>
      <c r="Q216" s="35" t="s">
        <v>103</v>
      </c>
      <c r="R216" s="27" t="s">
        <v>98</v>
      </c>
      <c r="S216" s="27"/>
      <c r="T216" s="27" t="s">
        <v>613</v>
      </c>
      <c r="U216" s="27"/>
      <c r="Y216" s="31"/>
      <c r="Z216" s="30"/>
      <c r="AD216" s="31"/>
      <c r="AE216" s="30"/>
      <c r="AH216" s="53"/>
      <c r="AI216" s="31"/>
      <c r="AJ216" s="53"/>
      <c r="AN216" s="53"/>
      <c r="AO216" s="30"/>
      <c r="AP216" s="53"/>
      <c r="AS216" s="31"/>
      <c r="AT216" s="30"/>
      <c r="AX216" s="31"/>
      <c r="AY216" s="30"/>
      <c r="BC216" s="31"/>
      <c r="BD216" s="30"/>
      <c r="BH216" s="31"/>
      <c r="BI216" s="30"/>
      <c r="BM216" s="47" t="s">
        <v>392</v>
      </c>
      <c r="BN216" s="30">
        <f t="shared" si="60"/>
        <v>0</v>
      </c>
      <c r="BO216" s="47">
        <f t="shared" si="61"/>
        <v>32.75</v>
      </c>
      <c r="BP216" s="48" t="str">
        <f t="shared" si="62"/>
        <v>Complete - No Adjustment</v>
      </c>
    </row>
    <row r="217" spans="1:68" s="10" customFormat="1" hidden="1" x14ac:dyDescent="0.2">
      <c r="A217" s="34">
        <v>1188</v>
      </c>
      <c r="B217" s="27" t="s">
        <v>94</v>
      </c>
      <c r="C217" s="27" t="s">
        <v>337</v>
      </c>
      <c r="D217" s="27" t="s">
        <v>338</v>
      </c>
      <c r="E217" s="27" t="s">
        <v>614</v>
      </c>
      <c r="F217" s="27" t="s">
        <v>433</v>
      </c>
      <c r="G217" s="27" t="s">
        <v>96</v>
      </c>
      <c r="H217" s="37">
        <v>42782</v>
      </c>
      <c r="I217" s="37">
        <v>42787</v>
      </c>
      <c r="J217" s="52">
        <v>772.07</v>
      </c>
      <c r="K217" s="52">
        <v>48.15</v>
      </c>
      <c r="L217" s="35"/>
      <c r="M217" s="52" t="s">
        <v>615</v>
      </c>
      <c r="N217" s="35" t="s">
        <v>97</v>
      </c>
      <c r="O217" s="35" t="s">
        <v>206</v>
      </c>
      <c r="P217" s="35" t="s">
        <v>123</v>
      </c>
      <c r="Q217" s="35" t="s">
        <v>101</v>
      </c>
      <c r="R217" s="27" t="s">
        <v>98</v>
      </c>
      <c r="S217" s="27"/>
      <c r="T217" s="27" t="s">
        <v>616</v>
      </c>
      <c r="U217" s="27"/>
      <c r="Y217" s="31"/>
      <c r="Z217" s="30"/>
      <c r="AD217" s="31"/>
      <c r="AE217" s="30"/>
      <c r="AH217" s="53"/>
      <c r="AI217" s="31"/>
      <c r="AJ217" s="53"/>
      <c r="AN217" s="53"/>
      <c r="AO217" s="30"/>
      <c r="AP217" s="53"/>
      <c r="AS217" s="31"/>
      <c r="AT217" s="30"/>
      <c r="AV217" s="10">
        <v>48.15</v>
      </c>
      <c r="AX217" s="31"/>
      <c r="AY217" s="30"/>
      <c r="BC217" s="31"/>
      <c r="BD217" s="30"/>
      <c r="BH217" s="31"/>
      <c r="BI217" s="30"/>
      <c r="BM217" s="47" t="s">
        <v>378</v>
      </c>
      <c r="BN217" s="30">
        <f t="shared" si="60"/>
        <v>48.15</v>
      </c>
      <c r="BO217" s="47">
        <f t="shared" si="61"/>
        <v>0</v>
      </c>
      <c r="BP217" s="48" t="str">
        <f t="shared" si="62"/>
        <v>Complete - With Adjustment</v>
      </c>
    </row>
    <row r="218" spans="1:68" s="10" customFormat="1" hidden="1" x14ac:dyDescent="0.2">
      <c r="A218" s="34">
        <v>1189</v>
      </c>
      <c r="B218" s="27" t="s">
        <v>94</v>
      </c>
      <c r="C218" s="27" t="s">
        <v>337</v>
      </c>
      <c r="D218" s="27" t="s">
        <v>338</v>
      </c>
      <c r="E218" s="27" t="s">
        <v>614</v>
      </c>
      <c r="F218" s="27" t="s">
        <v>433</v>
      </c>
      <c r="G218" s="27" t="s">
        <v>96</v>
      </c>
      <c r="H218" s="37">
        <v>42782</v>
      </c>
      <c r="I218" s="37">
        <v>42787</v>
      </c>
      <c r="J218" s="52">
        <v>772.07</v>
      </c>
      <c r="K218" s="52">
        <v>263.52</v>
      </c>
      <c r="L218" s="35"/>
      <c r="M218" s="52" t="s">
        <v>615</v>
      </c>
      <c r="N218" s="35" t="s">
        <v>97</v>
      </c>
      <c r="O218" s="35" t="s">
        <v>206</v>
      </c>
      <c r="P218" s="35" t="s">
        <v>120</v>
      </c>
      <c r="Q218" s="35" t="s">
        <v>103</v>
      </c>
      <c r="R218" s="27" t="s">
        <v>98</v>
      </c>
      <c r="S218" s="27"/>
      <c r="T218" s="27" t="s">
        <v>616</v>
      </c>
      <c r="U218" s="27"/>
      <c r="V218" s="2"/>
      <c r="W218" s="2"/>
      <c r="X218" s="2"/>
      <c r="Y218" s="29"/>
      <c r="Z218" s="30"/>
      <c r="AA218" s="2"/>
      <c r="AB218" s="2"/>
      <c r="AC218" s="2"/>
      <c r="AD218" s="29"/>
      <c r="AE218" s="30"/>
      <c r="AF218" s="2"/>
      <c r="AG218" s="2"/>
      <c r="AH218" s="53"/>
      <c r="AI218" s="29"/>
      <c r="AJ218" s="53"/>
      <c r="AK218" s="2"/>
      <c r="AL218" s="2"/>
      <c r="AM218" s="2"/>
      <c r="AN218" s="53"/>
      <c r="AO218" s="30"/>
      <c r="AP218" s="53"/>
      <c r="AQ218" s="2"/>
      <c r="AR218" s="2"/>
      <c r="AS218" s="29"/>
      <c r="AT218" s="30"/>
      <c r="AU218" s="2"/>
      <c r="AV218" s="10">
        <v>263.52</v>
      </c>
      <c r="AW218" s="2"/>
      <c r="AX218" s="29"/>
      <c r="AY218" s="30"/>
      <c r="AZ218" s="2"/>
      <c r="BA218" s="2"/>
      <c r="BB218" s="2"/>
      <c r="BC218" s="29"/>
      <c r="BD218" s="30"/>
      <c r="BE218" s="2"/>
      <c r="BF218" s="2"/>
      <c r="BG218" s="2"/>
      <c r="BH218" s="29"/>
      <c r="BI218" s="30"/>
      <c r="BJ218" s="2"/>
      <c r="BK218" s="2"/>
      <c r="BL218" s="2"/>
      <c r="BM218" s="47" t="s">
        <v>378</v>
      </c>
      <c r="BN218" s="30">
        <f t="shared" si="60"/>
        <v>263.52</v>
      </c>
      <c r="BO218" s="47">
        <f t="shared" si="61"/>
        <v>0</v>
      </c>
      <c r="BP218" s="48" t="str">
        <f t="shared" si="62"/>
        <v>Complete - With Adjustment</v>
      </c>
    </row>
    <row r="219" spans="1:68" s="10" customFormat="1" hidden="1" x14ac:dyDescent="0.2">
      <c r="A219" s="34">
        <v>1190</v>
      </c>
      <c r="B219" s="27" t="s">
        <v>94</v>
      </c>
      <c r="C219" s="27" t="s">
        <v>337</v>
      </c>
      <c r="D219" s="27" t="s">
        <v>338</v>
      </c>
      <c r="E219" s="27" t="s">
        <v>614</v>
      </c>
      <c r="F219" s="27" t="s">
        <v>433</v>
      </c>
      <c r="G219" s="27" t="s">
        <v>96</v>
      </c>
      <c r="H219" s="37">
        <v>42782</v>
      </c>
      <c r="I219" s="37">
        <v>42787</v>
      </c>
      <c r="J219" s="52">
        <v>772.07</v>
      </c>
      <c r="K219" s="52">
        <v>90.86</v>
      </c>
      <c r="L219" s="35"/>
      <c r="M219" s="52" t="s">
        <v>615</v>
      </c>
      <c r="N219" s="35" t="s">
        <v>97</v>
      </c>
      <c r="O219" s="35" t="s">
        <v>206</v>
      </c>
      <c r="P219" s="35" t="s">
        <v>123</v>
      </c>
      <c r="Q219" s="35" t="s">
        <v>103</v>
      </c>
      <c r="R219" s="27" t="s">
        <v>98</v>
      </c>
      <c r="S219" s="27"/>
      <c r="T219" s="27" t="s">
        <v>616</v>
      </c>
      <c r="U219" s="27"/>
      <c r="V219" s="2"/>
      <c r="W219" s="20"/>
      <c r="X219" s="2"/>
      <c r="Y219" s="29"/>
      <c r="Z219" s="30"/>
      <c r="AA219" s="2"/>
      <c r="AB219" s="20"/>
      <c r="AC219" s="2"/>
      <c r="AD219" s="29"/>
      <c r="AE219" s="30"/>
      <c r="AF219" s="2"/>
      <c r="AG219" s="20"/>
      <c r="AH219" s="53"/>
      <c r="AI219" s="29"/>
      <c r="AJ219" s="53"/>
      <c r="AK219" s="2"/>
      <c r="AL219" s="20"/>
      <c r="AM219" s="2"/>
      <c r="AN219" s="53"/>
      <c r="AO219" s="30"/>
      <c r="AP219" s="53"/>
      <c r="AQ219" s="20"/>
      <c r="AR219" s="2"/>
      <c r="AS219" s="29"/>
      <c r="AT219" s="30"/>
      <c r="AU219" s="2"/>
      <c r="AV219" s="10">
        <v>90.86</v>
      </c>
      <c r="AW219" s="2"/>
      <c r="AX219" s="29"/>
      <c r="AY219" s="30"/>
      <c r="AZ219" s="2"/>
      <c r="BA219" s="20"/>
      <c r="BB219" s="2"/>
      <c r="BC219" s="29"/>
      <c r="BD219" s="30"/>
      <c r="BE219" s="2"/>
      <c r="BF219" s="20"/>
      <c r="BG219" s="2"/>
      <c r="BH219" s="29"/>
      <c r="BI219" s="30"/>
      <c r="BJ219" s="2"/>
      <c r="BK219" s="20"/>
      <c r="BL219" s="2"/>
      <c r="BM219" s="47" t="s">
        <v>378</v>
      </c>
      <c r="BN219" s="30">
        <f t="shared" si="60"/>
        <v>90.86</v>
      </c>
      <c r="BO219" s="47">
        <f t="shared" si="61"/>
        <v>0</v>
      </c>
      <c r="BP219" s="48" t="str">
        <f t="shared" si="62"/>
        <v>Complete - With Adjustment</v>
      </c>
    </row>
    <row r="220" spans="1:68" s="10" customFormat="1" hidden="1" x14ac:dyDescent="0.2">
      <c r="A220" s="34">
        <v>1191</v>
      </c>
      <c r="B220" s="27" t="s">
        <v>94</v>
      </c>
      <c r="C220" s="27" t="s">
        <v>337</v>
      </c>
      <c r="D220" s="27" t="s">
        <v>338</v>
      </c>
      <c r="E220" s="27" t="s">
        <v>614</v>
      </c>
      <c r="F220" s="27" t="s">
        <v>433</v>
      </c>
      <c r="G220" s="27" t="s">
        <v>96</v>
      </c>
      <c r="H220" s="37">
        <v>42782</v>
      </c>
      <c r="I220" s="37">
        <v>42787</v>
      </c>
      <c r="J220" s="52">
        <v>772.07</v>
      </c>
      <c r="K220" s="52">
        <v>126.28</v>
      </c>
      <c r="L220" s="35"/>
      <c r="M220" s="52" t="s">
        <v>615</v>
      </c>
      <c r="N220" s="35" t="s">
        <v>97</v>
      </c>
      <c r="O220" s="35" t="s">
        <v>206</v>
      </c>
      <c r="P220" s="35" t="s">
        <v>120</v>
      </c>
      <c r="Q220" s="35" t="s">
        <v>103</v>
      </c>
      <c r="R220" s="27" t="s">
        <v>98</v>
      </c>
      <c r="S220" s="27"/>
      <c r="T220" s="27" t="s">
        <v>616</v>
      </c>
      <c r="U220" s="27"/>
      <c r="Y220" s="31"/>
      <c r="Z220" s="30"/>
      <c r="AD220" s="31"/>
      <c r="AE220" s="30"/>
      <c r="AH220" s="53"/>
      <c r="AI220" s="31"/>
      <c r="AJ220" s="53"/>
      <c r="AN220" s="53"/>
      <c r="AO220" s="30"/>
      <c r="AP220" s="53"/>
      <c r="AS220" s="31"/>
      <c r="AT220" s="30"/>
      <c r="AV220" s="10">
        <v>126.28</v>
      </c>
      <c r="AX220" s="31"/>
      <c r="AY220" s="30"/>
      <c r="BC220" s="31"/>
      <c r="BD220" s="30"/>
      <c r="BH220" s="31"/>
      <c r="BI220" s="30"/>
      <c r="BM220" s="47" t="s">
        <v>378</v>
      </c>
      <c r="BN220" s="30">
        <f t="shared" si="60"/>
        <v>126.28</v>
      </c>
      <c r="BO220" s="47">
        <f t="shared" si="61"/>
        <v>0</v>
      </c>
      <c r="BP220" s="48" t="str">
        <f t="shared" si="62"/>
        <v>Complete - With Adjustment</v>
      </c>
    </row>
    <row r="221" spans="1:68" s="10" customFormat="1" hidden="1" x14ac:dyDescent="0.2">
      <c r="A221" s="34">
        <v>1192</v>
      </c>
      <c r="B221" s="27" t="s">
        <v>94</v>
      </c>
      <c r="C221" s="27" t="s">
        <v>337</v>
      </c>
      <c r="D221" s="27" t="s">
        <v>338</v>
      </c>
      <c r="E221" s="27" t="s">
        <v>614</v>
      </c>
      <c r="F221" s="27" t="s">
        <v>433</v>
      </c>
      <c r="G221" s="27" t="s">
        <v>96</v>
      </c>
      <c r="H221" s="37">
        <v>42782</v>
      </c>
      <c r="I221" s="37">
        <v>42787</v>
      </c>
      <c r="J221" s="52">
        <v>772.07</v>
      </c>
      <c r="K221" s="52">
        <v>128.25</v>
      </c>
      <c r="L221" s="35"/>
      <c r="M221" s="52" t="s">
        <v>615</v>
      </c>
      <c r="N221" s="35" t="s">
        <v>97</v>
      </c>
      <c r="O221" s="35" t="s">
        <v>206</v>
      </c>
      <c r="P221" s="35" t="s">
        <v>123</v>
      </c>
      <c r="Q221" s="35" t="s">
        <v>103</v>
      </c>
      <c r="R221" s="27" t="s">
        <v>98</v>
      </c>
      <c r="S221" s="27"/>
      <c r="T221" s="27" t="s">
        <v>616</v>
      </c>
      <c r="U221" s="27"/>
      <c r="Y221" s="31"/>
      <c r="Z221" s="30"/>
      <c r="AD221" s="31"/>
      <c r="AE221" s="30"/>
      <c r="AH221" s="53"/>
      <c r="AI221" s="31"/>
      <c r="AJ221" s="53"/>
      <c r="AN221" s="53"/>
      <c r="AO221" s="30"/>
      <c r="AP221" s="53"/>
      <c r="AS221" s="31"/>
      <c r="AT221" s="30"/>
      <c r="AV221" s="10">
        <v>128.25</v>
      </c>
      <c r="AX221" s="31"/>
      <c r="AY221" s="30"/>
      <c r="BC221" s="31"/>
      <c r="BD221" s="30"/>
      <c r="BH221" s="31"/>
      <c r="BI221" s="30"/>
      <c r="BM221" s="47" t="s">
        <v>378</v>
      </c>
      <c r="BN221" s="30">
        <f t="shared" si="60"/>
        <v>128.25</v>
      </c>
      <c r="BO221" s="47">
        <f t="shared" si="61"/>
        <v>0</v>
      </c>
      <c r="BP221" s="48" t="str">
        <f t="shared" si="62"/>
        <v>Complete - With Adjustment</v>
      </c>
    </row>
    <row r="222" spans="1:68" s="10" customFormat="1" hidden="1" x14ac:dyDescent="0.2">
      <c r="A222" s="34">
        <v>1193</v>
      </c>
      <c r="B222" s="27" t="s">
        <v>94</v>
      </c>
      <c r="C222" s="27" t="s">
        <v>337</v>
      </c>
      <c r="D222" s="27" t="s">
        <v>338</v>
      </c>
      <c r="E222" s="27" t="s">
        <v>614</v>
      </c>
      <c r="F222" s="27" t="s">
        <v>433</v>
      </c>
      <c r="G222" s="27" t="s">
        <v>96</v>
      </c>
      <c r="H222" s="37">
        <v>42782</v>
      </c>
      <c r="I222" s="37">
        <v>42787</v>
      </c>
      <c r="J222" s="52">
        <v>772.07</v>
      </c>
      <c r="K222" s="52">
        <v>115.01</v>
      </c>
      <c r="L222" s="35"/>
      <c r="M222" s="52" t="s">
        <v>615</v>
      </c>
      <c r="N222" s="35" t="s">
        <v>97</v>
      </c>
      <c r="O222" s="35" t="s">
        <v>206</v>
      </c>
      <c r="P222" s="35" t="s">
        <v>123</v>
      </c>
      <c r="Q222" s="35" t="s">
        <v>103</v>
      </c>
      <c r="R222" s="27" t="s">
        <v>98</v>
      </c>
      <c r="S222" s="27"/>
      <c r="T222" s="27" t="s">
        <v>616</v>
      </c>
      <c r="U222" s="27"/>
      <c r="V222" s="2"/>
      <c r="W222" s="2"/>
      <c r="X222" s="2"/>
      <c r="Y222" s="29"/>
      <c r="Z222" s="30"/>
      <c r="AA222" s="2"/>
      <c r="AB222" s="2"/>
      <c r="AC222" s="2"/>
      <c r="AD222" s="29"/>
      <c r="AE222" s="30"/>
      <c r="AF222" s="2"/>
      <c r="AG222" s="2"/>
      <c r="AH222" s="53"/>
      <c r="AI222" s="29"/>
      <c r="AJ222" s="53"/>
      <c r="AK222" s="2"/>
      <c r="AL222" s="2"/>
      <c r="AM222" s="2"/>
      <c r="AN222" s="53"/>
      <c r="AO222" s="30"/>
      <c r="AP222" s="53"/>
      <c r="AQ222" s="2"/>
      <c r="AR222" s="2"/>
      <c r="AS222" s="29"/>
      <c r="AT222" s="30"/>
      <c r="AU222" s="2"/>
      <c r="AV222" s="10">
        <v>115.01</v>
      </c>
      <c r="AW222" s="2"/>
      <c r="AX222" s="29"/>
      <c r="AY222" s="30"/>
      <c r="AZ222" s="2"/>
      <c r="BA222" s="2"/>
      <c r="BB222" s="2"/>
      <c r="BC222" s="29"/>
      <c r="BD222" s="30"/>
      <c r="BE222" s="2"/>
      <c r="BF222" s="2"/>
      <c r="BG222" s="2"/>
      <c r="BH222" s="29"/>
      <c r="BI222" s="30"/>
      <c r="BJ222" s="2"/>
      <c r="BK222" s="2"/>
      <c r="BL222" s="2"/>
      <c r="BM222" s="47" t="s">
        <v>378</v>
      </c>
      <c r="BN222" s="30">
        <f t="shared" si="60"/>
        <v>115.01</v>
      </c>
      <c r="BO222" s="47">
        <f t="shared" si="61"/>
        <v>0</v>
      </c>
      <c r="BP222" s="48" t="str">
        <f t="shared" si="62"/>
        <v>Complete - With Adjustment</v>
      </c>
    </row>
    <row r="223" spans="1:68" s="10" customFormat="1" hidden="1" x14ac:dyDescent="0.2">
      <c r="A223" s="34">
        <v>1215</v>
      </c>
      <c r="B223" s="27" t="s">
        <v>94</v>
      </c>
      <c r="C223" s="27" t="s">
        <v>342</v>
      </c>
      <c r="D223" s="27" t="s">
        <v>343</v>
      </c>
      <c r="E223" s="27" t="s">
        <v>617</v>
      </c>
      <c r="F223" s="27" t="s">
        <v>395</v>
      </c>
      <c r="G223" s="27" t="s">
        <v>96</v>
      </c>
      <c r="H223" s="37">
        <v>42769</v>
      </c>
      <c r="I223" s="37">
        <v>42772</v>
      </c>
      <c r="J223" s="52">
        <v>1703.67</v>
      </c>
      <c r="K223" s="52">
        <v>3.5</v>
      </c>
      <c r="L223" s="35"/>
      <c r="M223" s="52" t="s">
        <v>618</v>
      </c>
      <c r="N223" s="35" t="s">
        <v>97</v>
      </c>
      <c r="O223" s="35" t="s">
        <v>152</v>
      </c>
      <c r="P223" s="35" t="s">
        <v>120</v>
      </c>
      <c r="Q223" s="35" t="s">
        <v>103</v>
      </c>
      <c r="R223" s="27" t="s">
        <v>98</v>
      </c>
      <c r="S223" s="27"/>
      <c r="T223" s="27" t="s">
        <v>619</v>
      </c>
      <c r="U223" s="27"/>
      <c r="V223" s="2"/>
      <c r="W223" s="55">
        <v>3.5</v>
      </c>
      <c r="X223" s="2"/>
      <c r="Y223" s="29"/>
      <c r="Z223" s="30"/>
      <c r="AA223" s="2"/>
      <c r="AB223" s="20"/>
      <c r="AC223" s="2"/>
      <c r="AD223" s="29"/>
      <c r="AE223" s="30"/>
      <c r="AF223" s="2"/>
      <c r="AG223" s="20"/>
      <c r="AH223" s="53"/>
      <c r="AI223" s="29"/>
      <c r="AJ223" s="53"/>
      <c r="AK223" s="2"/>
      <c r="AL223" s="20"/>
      <c r="AM223" s="2"/>
      <c r="AN223" s="53"/>
      <c r="AO223" s="30"/>
      <c r="AP223" s="53"/>
      <c r="AQ223" s="20"/>
      <c r="AR223" s="2"/>
      <c r="AS223" s="29"/>
      <c r="AT223" s="30"/>
      <c r="AU223" s="2"/>
      <c r="AV223" s="20"/>
      <c r="AW223" s="2"/>
      <c r="AX223" s="29"/>
      <c r="AY223" s="30"/>
      <c r="AZ223" s="2"/>
      <c r="BA223" s="20"/>
      <c r="BB223" s="2"/>
      <c r="BC223" s="29"/>
      <c r="BD223" s="30"/>
      <c r="BE223" s="2"/>
      <c r="BF223" s="20"/>
      <c r="BG223" s="2"/>
      <c r="BH223" s="29"/>
      <c r="BI223" s="30"/>
      <c r="BJ223" s="2"/>
      <c r="BK223" s="20"/>
      <c r="BL223" s="2"/>
      <c r="BM223" s="47" t="s">
        <v>1</v>
      </c>
      <c r="BN223" s="30">
        <f t="shared" ref="BN223:BN230" si="63">SUM(W223:AH223)+SUM(AK223:AN223)+SUM(AQ223:BK223)</f>
        <v>3.5</v>
      </c>
      <c r="BO223" s="47">
        <f t="shared" ref="BO223:BO230" si="64">K223-BN223</f>
        <v>0</v>
      </c>
      <c r="BP223" s="48" t="str">
        <f t="shared" ref="BP223:BP230" si="65">IF(BN223&lt;&gt;0,"Complete - With Adjustment","Complete - No Adjustment")</f>
        <v>Complete - With Adjustment</v>
      </c>
    </row>
    <row r="224" spans="1:68" s="10" customFormat="1" hidden="1" x14ac:dyDescent="0.2">
      <c r="A224" s="34">
        <v>1222</v>
      </c>
      <c r="B224" s="27" t="s">
        <v>94</v>
      </c>
      <c r="C224" s="27" t="s">
        <v>342</v>
      </c>
      <c r="D224" s="27" t="s">
        <v>343</v>
      </c>
      <c r="E224" s="27" t="s">
        <v>620</v>
      </c>
      <c r="F224" s="27" t="s">
        <v>395</v>
      </c>
      <c r="G224" s="27" t="s">
        <v>96</v>
      </c>
      <c r="H224" s="37">
        <v>42769</v>
      </c>
      <c r="I224" s="37">
        <v>42772</v>
      </c>
      <c r="J224" s="52">
        <v>1759.97</v>
      </c>
      <c r="K224" s="52">
        <v>3.5</v>
      </c>
      <c r="L224" s="35"/>
      <c r="M224" s="52" t="s">
        <v>621</v>
      </c>
      <c r="N224" s="35" t="s">
        <v>97</v>
      </c>
      <c r="O224" s="35" t="s">
        <v>152</v>
      </c>
      <c r="P224" s="35" t="s">
        <v>120</v>
      </c>
      <c r="Q224" s="35" t="s">
        <v>103</v>
      </c>
      <c r="R224" s="27" t="s">
        <v>98</v>
      </c>
      <c r="S224" s="27"/>
      <c r="T224" s="27" t="s">
        <v>622</v>
      </c>
      <c r="U224" s="27"/>
      <c r="V224" s="2"/>
      <c r="W224" s="2">
        <v>3.5</v>
      </c>
      <c r="X224" s="2"/>
      <c r="Y224" s="29"/>
      <c r="Z224" s="30"/>
      <c r="AA224" s="2"/>
      <c r="AB224" s="2"/>
      <c r="AC224" s="2"/>
      <c r="AD224" s="29"/>
      <c r="AE224" s="30"/>
      <c r="AF224" s="2"/>
      <c r="AG224" s="2"/>
      <c r="AH224" s="53"/>
      <c r="AI224" s="29"/>
      <c r="AJ224" s="53"/>
      <c r="AK224" s="2"/>
      <c r="AL224" s="2"/>
      <c r="AM224" s="2"/>
      <c r="AN224" s="53"/>
      <c r="AO224" s="30"/>
      <c r="AP224" s="53"/>
      <c r="AQ224" s="2"/>
      <c r="AR224" s="2"/>
      <c r="AS224" s="29"/>
      <c r="AT224" s="30"/>
      <c r="AU224" s="2"/>
      <c r="AV224" s="2"/>
      <c r="AW224" s="2"/>
      <c r="AX224" s="29"/>
      <c r="AY224" s="30"/>
      <c r="AZ224" s="2"/>
      <c r="BA224" s="2"/>
      <c r="BB224" s="2"/>
      <c r="BC224" s="29"/>
      <c r="BD224" s="30"/>
      <c r="BE224" s="2"/>
      <c r="BF224" s="2"/>
      <c r="BG224" s="2"/>
      <c r="BH224" s="29"/>
      <c r="BI224" s="30"/>
      <c r="BJ224" s="2"/>
      <c r="BK224" s="2"/>
      <c r="BL224" s="2"/>
      <c r="BM224" s="47" t="s">
        <v>1</v>
      </c>
      <c r="BN224" s="30">
        <f t="shared" si="63"/>
        <v>3.5</v>
      </c>
      <c r="BO224" s="47">
        <f t="shared" si="64"/>
        <v>0</v>
      </c>
      <c r="BP224" s="48" t="str">
        <f t="shared" si="65"/>
        <v>Complete - With Adjustment</v>
      </c>
    </row>
    <row r="225" spans="1:68" s="10" customFormat="1" hidden="1" x14ac:dyDescent="0.2">
      <c r="A225" s="34">
        <v>1242</v>
      </c>
      <c r="B225" s="27" t="s">
        <v>94</v>
      </c>
      <c r="C225" s="27" t="s">
        <v>353</v>
      </c>
      <c r="D225" s="27" t="s">
        <v>354</v>
      </c>
      <c r="E225" s="27" t="s">
        <v>624</v>
      </c>
      <c r="F225" s="27" t="s">
        <v>423</v>
      </c>
      <c r="G225" s="27" t="s">
        <v>96</v>
      </c>
      <c r="H225" s="37">
        <v>42789</v>
      </c>
      <c r="I225" s="37">
        <v>42794</v>
      </c>
      <c r="J225" s="52">
        <v>137.85</v>
      </c>
      <c r="K225" s="52">
        <v>137.85</v>
      </c>
      <c r="L225" s="35"/>
      <c r="M225" s="52" t="s">
        <v>625</v>
      </c>
      <c r="N225" s="35" t="s">
        <v>97</v>
      </c>
      <c r="O225" s="35" t="s">
        <v>217</v>
      </c>
      <c r="P225" s="35" t="s">
        <v>120</v>
      </c>
      <c r="Q225" s="35" t="s">
        <v>470</v>
      </c>
      <c r="R225" s="27" t="s">
        <v>98</v>
      </c>
      <c r="S225" s="27"/>
      <c r="T225" s="27" t="s">
        <v>626</v>
      </c>
      <c r="U225" s="27"/>
      <c r="Y225" s="31"/>
      <c r="Z225" s="30"/>
      <c r="AD225" s="31"/>
      <c r="AE225" s="30"/>
      <c r="AH225" s="53"/>
      <c r="AI225" s="31"/>
      <c r="AJ225" s="53"/>
      <c r="AN225" s="53"/>
      <c r="AO225" s="30"/>
      <c r="AP225" s="53"/>
      <c r="AQ225" s="10">
        <v>137.85</v>
      </c>
      <c r="AS225" s="31"/>
      <c r="AT225" s="30"/>
      <c r="AX225" s="31"/>
      <c r="AY225" s="30"/>
      <c r="BC225" s="31"/>
      <c r="BD225" s="30"/>
      <c r="BH225" s="31"/>
      <c r="BI225" s="30"/>
      <c r="BM225" s="47" t="s">
        <v>627</v>
      </c>
      <c r="BN225" s="30">
        <f t="shared" si="63"/>
        <v>137.85</v>
      </c>
      <c r="BO225" s="47">
        <f t="shared" si="64"/>
        <v>0</v>
      </c>
      <c r="BP225" s="48" t="str">
        <f t="shared" si="65"/>
        <v>Complete - With Adjustment</v>
      </c>
    </row>
    <row r="226" spans="1:68" s="10" customFormat="1" hidden="1" x14ac:dyDescent="0.2">
      <c r="A226" s="34">
        <v>1247</v>
      </c>
      <c r="B226" s="27" t="s">
        <v>94</v>
      </c>
      <c r="C226" s="27" t="s">
        <v>355</v>
      </c>
      <c r="D226" s="27" t="s">
        <v>356</v>
      </c>
      <c r="E226" s="27" t="s">
        <v>628</v>
      </c>
      <c r="F226" s="27" t="s">
        <v>405</v>
      </c>
      <c r="G226" s="27" t="s">
        <v>96</v>
      </c>
      <c r="H226" s="37">
        <v>42786</v>
      </c>
      <c r="I226" s="37">
        <v>42790</v>
      </c>
      <c r="J226" s="52">
        <v>2063.4</v>
      </c>
      <c r="K226" s="52">
        <v>13.2</v>
      </c>
      <c r="L226" s="35"/>
      <c r="M226" s="52" t="s">
        <v>629</v>
      </c>
      <c r="N226" s="35" t="s">
        <v>97</v>
      </c>
      <c r="O226" s="35" t="s">
        <v>190</v>
      </c>
      <c r="P226" s="35" t="s">
        <v>120</v>
      </c>
      <c r="Q226" s="35" t="s">
        <v>103</v>
      </c>
      <c r="R226" s="27" t="s">
        <v>98</v>
      </c>
      <c r="S226" s="27"/>
      <c r="T226" s="27" t="s">
        <v>630</v>
      </c>
      <c r="U226" s="27"/>
      <c r="V226" s="2"/>
      <c r="W226" s="55">
        <v>13.2</v>
      </c>
      <c r="X226" s="2"/>
      <c r="Y226" s="29"/>
      <c r="Z226" s="30"/>
      <c r="AA226" s="2"/>
      <c r="AB226" s="20"/>
      <c r="AC226" s="2"/>
      <c r="AD226" s="29"/>
      <c r="AE226" s="30"/>
      <c r="AF226" s="2"/>
      <c r="AG226" s="20"/>
      <c r="AH226" s="53"/>
      <c r="AI226" s="29"/>
      <c r="AJ226" s="53"/>
      <c r="AK226" s="2"/>
      <c r="AL226" s="20"/>
      <c r="AM226" s="2"/>
      <c r="AN226" s="53"/>
      <c r="AO226" s="30"/>
      <c r="AP226" s="53"/>
      <c r="AQ226" s="20"/>
      <c r="AR226" s="2"/>
      <c r="AS226" s="29"/>
      <c r="AT226" s="30"/>
      <c r="AU226" s="2"/>
      <c r="AV226" s="20"/>
      <c r="AW226" s="2"/>
      <c r="AX226" s="29"/>
      <c r="AY226" s="30"/>
      <c r="AZ226" s="2"/>
      <c r="BA226" s="20"/>
      <c r="BB226" s="2"/>
      <c r="BC226" s="29"/>
      <c r="BD226" s="30"/>
      <c r="BE226" s="2"/>
      <c r="BF226" s="20"/>
      <c r="BG226" s="2"/>
      <c r="BH226" s="29"/>
      <c r="BI226" s="30"/>
      <c r="BJ226" s="2"/>
      <c r="BK226" s="20"/>
      <c r="BL226" s="2"/>
      <c r="BM226" s="47" t="s">
        <v>1</v>
      </c>
      <c r="BN226" s="30">
        <f t="shared" si="63"/>
        <v>13.2</v>
      </c>
      <c r="BO226" s="47">
        <f t="shared" si="64"/>
        <v>0</v>
      </c>
      <c r="BP226" s="48" t="str">
        <f t="shared" si="65"/>
        <v>Complete - With Adjustment</v>
      </c>
    </row>
    <row r="227" spans="1:68" s="10" customFormat="1" hidden="1" x14ac:dyDescent="0.2">
      <c r="A227" s="34">
        <v>1249</v>
      </c>
      <c r="B227" s="27" t="s">
        <v>94</v>
      </c>
      <c r="C227" s="27" t="s">
        <v>355</v>
      </c>
      <c r="D227" s="27" t="s">
        <v>356</v>
      </c>
      <c r="E227" s="27" t="s">
        <v>628</v>
      </c>
      <c r="F227" s="27" t="s">
        <v>405</v>
      </c>
      <c r="G227" s="27" t="s">
        <v>96</v>
      </c>
      <c r="H227" s="37">
        <v>42786</v>
      </c>
      <c r="I227" s="37">
        <v>42790</v>
      </c>
      <c r="J227" s="52">
        <v>2063.4</v>
      </c>
      <c r="K227" s="52">
        <v>82</v>
      </c>
      <c r="L227" s="35"/>
      <c r="M227" s="52" t="s">
        <v>629</v>
      </c>
      <c r="N227" s="35" t="s">
        <v>97</v>
      </c>
      <c r="O227" s="35" t="s">
        <v>190</v>
      </c>
      <c r="P227" s="35" t="s">
        <v>120</v>
      </c>
      <c r="Q227" s="35" t="s">
        <v>103</v>
      </c>
      <c r="R227" s="27" t="s">
        <v>98</v>
      </c>
      <c r="S227" s="27"/>
      <c r="T227" s="27" t="s">
        <v>630</v>
      </c>
      <c r="U227" s="27"/>
      <c r="W227" s="10">
        <v>82</v>
      </c>
      <c r="Y227" s="31"/>
      <c r="Z227" s="30"/>
      <c r="AD227" s="31"/>
      <c r="AE227" s="30"/>
      <c r="AH227" s="53"/>
      <c r="AI227" s="31"/>
      <c r="AJ227" s="53"/>
      <c r="AN227" s="53"/>
      <c r="AO227" s="30"/>
      <c r="AP227" s="53"/>
      <c r="AS227" s="31"/>
      <c r="AT227" s="30"/>
      <c r="AX227" s="31"/>
      <c r="AY227" s="30"/>
      <c r="BC227" s="31"/>
      <c r="BD227" s="30"/>
      <c r="BH227" s="31"/>
      <c r="BI227" s="30"/>
      <c r="BM227" s="47" t="s">
        <v>1</v>
      </c>
      <c r="BN227" s="30">
        <f t="shared" si="63"/>
        <v>82</v>
      </c>
      <c r="BO227" s="47">
        <f t="shared" si="64"/>
        <v>0</v>
      </c>
      <c r="BP227" s="48" t="str">
        <f t="shared" si="65"/>
        <v>Complete - With Adjustment</v>
      </c>
    </row>
    <row r="228" spans="1:68" s="10" customFormat="1" hidden="1" x14ac:dyDescent="0.2">
      <c r="A228" s="34">
        <v>1262</v>
      </c>
      <c r="B228" s="27" t="s">
        <v>94</v>
      </c>
      <c r="C228" s="27" t="s">
        <v>360</v>
      </c>
      <c r="D228" s="27" t="s">
        <v>361</v>
      </c>
      <c r="E228" s="27" t="s">
        <v>631</v>
      </c>
      <c r="F228" s="27" t="s">
        <v>446</v>
      </c>
      <c r="G228" s="27" t="s">
        <v>96</v>
      </c>
      <c r="H228" s="37">
        <v>42787</v>
      </c>
      <c r="I228" s="37">
        <v>42793</v>
      </c>
      <c r="J228" s="52">
        <v>1349.1</v>
      </c>
      <c r="K228" s="52">
        <v>4.99</v>
      </c>
      <c r="L228" s="35"/>
      <c r="M228" s="52" t="s">
        <v>632</v>
      </c>
      <c r="N228" s="35" t="s">
        <v>97</v>
      </c>
      <c r="O228" s="35" t="s">
        <v>302</v>
      </c>
      <c r="P228" s="35" t="s">
        <v>120</v>
      </c>
      <c r="Q228" s="35" t="s">
        <v>175</v>
      </c>
      <c r="R228" s="27" t="s">
        <v>98</v>
      </c>
      <c r="S228" s="27"/>
      <c r="T228" s="27" t="s">
        <v>633</v>
      </c>
      <c r="U228" s="27"/>
      <c r="Y228" s="31"/>
      <c r="Z228" s="30"/>
      <c r="AD228" s="31"/>
      <c r="AE228" s="30"/>
      <c r="AH228" s="53"/>
      <c r="AI228" s="31"/>
      <c r="AJ228" s="53"/>
      <c r="AN228" s="53"/>
      <c r="AO228" s="30"/>
      <c r="AP228" s="53"/>
      <c r="AS228" s="31"/>
      <c r="AT228" s="30"/>
      <c r="AX228" s="31"/>
      <c r="AY228" s="30"/>
      <c r="BC228" s="31"/>
      <c r="BD228" s="30"/>
      <c r="BH228" s="29">
        <v>4.99</v>
      </c>
      <c r="BI228" s="30"/>
      <c r="BM228" s="47" t="s">
        <v>634</v>
      </c>
      <c r="BN228" s="30">
        <f t="shared" si="63"/>
        <v>4.99</v>
      </c>
      <c r="BO228" s="47">
        <f t="shared" si="64"/>
        <v>0</v>
      </c>
      <c r="BP228" s="48" t="str">
        <f t="shared" si="65"/>
        <v>Complete - With Adjustment</v>
      </c>
    </row>
    <row r="229" spans="1:68" s="10" customFormat="1" hidden="1" x14ac:dyDescent="0.2">
      <c r="A229" s="34">
        <v>1263</v>
      </c>
      <c r="B229" s="27" t="s">
        <v>94</v>
      </c>
      <c r="C229" s="27" t="s">
        <v>360</v>
      </c>
      <c r="D229" s="27" t="s">
        <v>361</v>
      </c>
      <c r="E229" s="27" t="s">
        <v>631</v>
      </c>
      <c r="F229" s="27" t="s">
        <v>446</v>
      </c>
      <c r="G229" s="27" t="s">
        <v>96</v>
      </c>
      <c r="H229" s="37">
        <v>42787</v>
      </c>
      <c r="I229" s="37">
        <v>42793</v>
      </c>
      <c r="J229" s="52">
        <v>1349.1</v>
      </c>
      <c r="K229" s="52">
        <v>5</v>
      </c>
      <c r="L229" s="35"/>
      <c r="M229" s="52" t="s">
        <v>632</v>
      </c>
      <c r="N229" s="35" t="s">
        <v>97</v>
      </c>
      <c r="O229" s="35" t="s">
        <v>365</v>
      </c>
      <c r="P229" s="35" t="s">
        <v>120</v>
      </c>
      <c r="Q229" s="35" t="s">
        <v>175</v>
      </c>
      <c r="R229" s="27" t="s">
        <v>98</v>
      </c>
      <c r="S229" s="27"/>
      <c r="T229" s="27" t="s">
        <v>633</v>
      </c>
      <c r="U229" s="27"/>
      <c r="V229" s="2"/>
      <c r="W229" s="2"/>
      <c r="X229" s="2"/>
      <c r="Y229" s="29"/>
      <c r="Z229" s="30"/>
      <c r="AA229" s="2"/>
      <c r="AB229" s="2"/>
      <c r="AC229" s="2"/>
      <c r="AD229" s="29"/>
      <c r="AE229" s="30"/>
      <c r="AF229" s="2"/>
      <c r="AG229" s="2"/>
      <c r="AH229" s="53"/>
      <c r="AI229" s="29"/>
      <c r="AJ229" s="53"/>
      <c r="AK229" s="2"/>
      <c r="AL229" s="2"/>
      <c r="AM229" s="2"/>
      <c r="AN229" s="53"/>
      <c r="AO229" s="30"/>
      <c r="AP229" s="53"/>
      <c r="AQ229" s="2"/>
      <c r="AR229" s="2"/>
      <c r="AS229" s="29"/>
      <c r="AT229" s="30"/>
      <c r="AU229" s="2"/>
      <c r="AV229" s="2"/>
      <c r="AW229" s="2"/>
      <c r="AX229" s="29"/>
      <c r="AY229" s="30"/>
      <c r="AZ229" s="2"/>
      <c r="BA229" s="2"/>
      <c r="BB229" s="2"/>
      <c r="BC229" s="29"/>
      <c r="BD229" s="30"/>
      <c r="BE229" s="2"/>
      <c r="BF229" s="2"/>
      <c r="BG229" s="2"/>
      <c r="BH229" s="29">
        <v>5</v>
      </c>
      <c r="BI229" s="30"/>
      <c r="BJ229" s="2"/>
      <c r="BK229" s="2"/>
      <c r="BL229" s="2"/>
      <c r="BM229" s="47" t="s">
        <v>634</v>
      </c>
      <c r="BN229" s="30">
        <f t="shared" si="63"/>
        <v>5</v>
      </c>
      <c r="BO229" s="47">
        <f t="shared" si="64"/>
        <v>0</v>
      </c>
      <c r="BP229" s="48" t="str">
        <f t="shared" si="65"/>
        <v>Complete - With Adjustment</v>
      </c>
    </row>
    <row r="230" spans="1:68" s="10" customFormat="1" hidden="1" x14ac:dyDescent="0.2">
      <c r="A230" s="34">
        <v>1264</v>
      </c>
      <c r="B230" s="27" t="s">
        <v>94</v>
      </c>
      <c r="C230" s="27" t="s">
        <v>360</v>
      </c>
      <c r="D230" s="27" t="s">
        <v>361</v>
      </c>
      <c r="E230" s="27" t="s">
        <v>631</v>
      </c>
      <c r="F230" s="27" t="s">
        <v>446</v>
      </c>
      <c r="G230" s="27" t="s">
        <v>96</v>
      </c>
      <c r="H230" s="37">
        <v>42787</v>
      </c>
      <c r="I230" s="37">
        <v>42793</v>
      </c>
      <c r="J230" s="52">
        <v>1349.1</v>
      </c>
      <c r="K230" s="52">
        <v>5</v>
      </c>
      <c r="L230" s="35"/>
      <c r="M230" s="52" t="s">
        <v>632</v>
      </c>
      <c r="N230" s="35" t="s">
        <v>97</v>
      </c>
      <c r="O230" s="35" t="s">
        <v>366</v>
      </c>
      <c r="P230" s="35" t="s">
        <v>120</v>
      </c>
      <c r="Q230" s="35" t="s">
        <v>175</v>
      </c>
      <c r="R230" s="27" t="s">
        <v>98</v>
      </c>
      <c r="S230" s="27"/>
      <c r="T230" s="27" t="s">
        <v>633</v>
      </c>
      <c r="U230" s="27"/>
      <c r="V230" s="2"/>
      <c r="W230" s="20"/>
      <c r="X230" s="2"/>
      <c r="Y230" s="29"/>
      <c r="Z230" s="30"/>
      <c r="AA230" s="2"/>
      <c r="AB230" s="20"/>
      <c r="AC230" s="2"/>
      <c r="AD230" s="29"/>
      <c r="AE230" s="30"/>
      <c r="AF230" s="2"/>
      <c r="AG230" s="20"/>
      <c r="AH230" s="53"/>
      <c r="AI230" s="29"/>
      <c r="AJ230" s="53"/>
      <c r="AK230" s="2"/>
      <c r="AL230" s="20"/>
      <c r="AM230" s="2"/>
      <c r="AN230" s="53"/>
      <c r="AO230" s="30"/>
      <c r="AP230" s="53"/>
      <c r="AQ230" s="20"/>
      <c r="AR230" s="2"/>
      <c r="AS230" s="29"/>
      <c r="AT230" s="30"/>
      <c r="AU230" s="2"/>
      <c r="AV230" s="20"/>
      <c r="AW230" s="2"/>
      <c r="AX230" s="29"/>
      <c r="AY230" s="30"/>
      <c r="AZ230" s="2"/>
      <c r="BA230" s="20"/>
      <c r="BB230" s="2"/>
      <c r="BC230" s="29"/>
      <c r="BD230" s="30"/>
      <c r="BE230" s="2"/>
      <c r="BF230" s="20"/>
      <c r="BG230" s="2"/>
      <c r="BH230" s="29">
        <v>5</v>
      </c>
      <c r="BI230" s="30"/>
      <c r="BJ230" s="2"/>
      <c r="BK230" s="20"/>
      <c r="BL230" s="2"/>
      <c r="BM230" s="47" t="s">
        <v>634</v>
      </c>
      <c r="BN230" s="30">
        <f t="shared" si="63"/>
        <v>5</v>
      </c>
      <c r="BO230" s="47">
        <f t="shared" si="64"/>
        <v>0</v>
      </c>
      <c r="BP230" s="48" t="str">
        <f t="shared" si="65"/>
        <v>Complete - With Adjustment</v>
      </c>
    </row>
    <row r="231" spans="1:68" s="10" customFormat="1" hidden="1" x14ac:dyDescent="0.2">
      <c r="A231" s="34">
        <v>1278</v>
      </c>
      <c r="B231" s="27" t="s">
        <v>94</v>
      </c>
      <c r="C231" s="27" t="s">
        <v>636</v>
      </c>
      <c r="D231" s="27" t="s">
        <v>637</v>
      </c>
      <c r="E231" s="27" t="s">
        <v>638</v>
      </c>
      <c r="F231" s="27" t="s">
        <v>428</v>
      </c>
      <c r="G231" s="27" t="s">
        <v>96</v>
      </c>
      <c r="H231" s="37">
        <v>42766</v>
      </c>
      <c r="I231" s="37">
        <v>42768</v>
      </c>
      <c r="J231" s="52">
        <v>538.97</v>
      </c>
      <c r="K231" s="52">
        <v>11.3</v>
      </c>
      <c r="L231" s="35" t="s">
        <v>265</v>
      </c>
      <c r="M231" s="52" t="s">
        <v>639</v>
      </c>
      <c r="N231" s="35" t="s">
        <v>97</v>
      </c>
      <c r="O231" s="35" t="s">
        <v>145</v>
      </c>
      <c r="P231" s="35" t="s">
        <v>146</v>
      </c>
      <c r="Q231" s="35" t="s">
        <v>103</v>
      </c>
      <c r="R231" s="27" t="s">
        <v>98</v>
      </c>
      <c r="S231" s="27"/>
      <c r="T231" s="27" t="s">
        <v>640</v>
      </c>
      <c r="U231" s="27" t="s">
        <v>255</v>
      </c>
      <c r="Y231" s="31"/>
      <c r="Z231" s="30"/>
      <c r="AD231" s="31"/>
      <c r="AE231" s="30"/>
      <c r="AH231" s="53"/>
      <c r="AI231" s="31"/>
      <c r="AJ231" s="53"/>
      <c r="AN231" s="53"/>
      <c r="AO231" s="30"/>
      <c r="AP231" s="53"/>
      <c r="AS231" s="31"/>
      <c r="AT231" s="30"/>
      <c r="AX231" s="31"/>
      <c r="AY231" s="30"/>
      <c r="BC231" s="31"/>
      <c r="BD231" s="30"/>
      <c r="BH231" s="31"/>
      <c r="BI231" s="30"/>
      <c r="BM231" s="47" t="s">
        <v>392</v>
      </c>
      <c r="BN231" s="30">
        <f t="shared" ref="BN231:BN243" si="66">SUM(W231:AH231)+SUM(AK231:AN231)+SUM(AQ231:BK231)</f>
        <v>0</v>
      </c>
      <c r="BO231" s="47">
        <f t="shared" ref="BO231:BO245" si="67">K231-BN231</f>
        <v>11.3</v>
      </c>
      <c r="BP231" s="48" t="str">
        <f t="shared" ref="BP231:BP245" si="68">IF(BN231&lt;&gt;0,"Complete - With Adjustment","Complete - No Adjustment")</f>
        <v>Complete - No Adjustment</v>
      </c>
    </row>
    <row r="232" spans="1:68" s="10" customFormat="1" hidden="1" x14ac:dyDescent="0.2">
      <c r="A232" s="34">
        <v>1279</v>
      </c>
      <c r="B232" s="27" t="s">
        <v>94</v>
      </c>
      <c r="C232" s="27" t="s">
        <v>636</v>
      </c>
      <c r="D232" s="27" t="s">
        <v>637</v>
      </c>
      <c r="E232" s="27" t="s">
        <v>638</v>
      </c>
      <c r="F232" s="27" t="s">
        <v>428</v>
      </c>
      <c r="G232" s="27" t="s">
        <v>96</v>
      </c>
      <c r="H232" s="37">
        <v>42766</v>
      </c>
      <c r="I232" s="37">
        <v>42768</v>
      </c>
      <c r="J232" s="52">
        <v>538.97</v>
      </c>
      <c r="K232" s="52">
        <v>33.01</v>
      </c>
      <c r="L232" s="35" t="s">
        <v>265</v>
      </c>
      <c r="M232" s="52" t="s">
        <v>639</v>
      </c>
      <c r="N232" s="35" t="s">
        <v>97</v>
      </c>
      <c r="O232" s="35" t="s">
        <v>145</v>
      </c>
      <c r="P232" s="35" t="s">
        <v>146</v>
      </c>
      <c r="Q232" s="35" t="s">
        <v>103</v>
      </c>
      <c r="R232" s="27" t="s">
        <v>98</v>
      </c>
      <c r="S232" s="27"/>
      <c r="T232" s="27" t="s">
        <v>640</v>
      </c>
      <c r="U232" s="27" t="s">
        <v>255</v>
      </c>
      <c r="V232" s="2"/>
      <c r="W232" s="2"/>
      <c r="X232" s="2"/>
      <c r="Y232" s="29"/>
      <c r="Z232" s="30"/>
      <c r="AA232" s="2"/>
      <c r="AB232" s="2"/>
      <c r="AC232" s="2"/>
      <c r="AD232" s="29"/>
      <c r="AE232" s="30"/>
      <c r="AF232" s="2"/>
      <c r="AG232" s="2"/>
      <c r="AH232" s="53"/>
      <c r="AI232" s="29"/>
      <c r="AJ232" s="53"/>
      <c r="AK232" s="2"/>
      <c r="AL232" s="2"/>
      <c r="AM232" s="2"/>
      <c r="AN232" s="53"/>
      <c r="AO232" s="30"/>
      <c r="AP232" s="53"/>
      <c r="AQ232" s="2"/>
      <c r="AR232" s="2"/>
      <c r="AS232" s="29"/>
      <c r="AT232" s="30"/>
      <c r="AU232" s="2"/>
      <c r="AV232" s="2"/>
      <c r="AW232" s="2"/>
      <c r="AX232" s="29"/>
      <c r="AY232" s="30"/>
      <c r="AZ232" s="2"/>
      <c r="BA232" s="2"/>
      <c r="BB232" s="2"/>
      <c r="BC232" s="29"/>
      <c r="BD232" s="30"/>
      <c r="BE232" s="2"/>
      <c r="BF232" s="2"/>
      <c r="BG232" s="2"/>
      <c r="BH232" s="29"/>
      <c r="BI232" s="30"/>
      <c r="BJ232" s="2"/>
      <c r="BK232" s="2"/>
      <c r="BL232" s="2"/>
      <c r="BM232" s="47" t="s">
        <v>392</v>
      </c>
      <c r="BN232" s="30">
        <f t="shared" si="66"/>
        <v>0</v>
      </c>
      <c r="BO232" s="47">
        <f t="shared" si="67"/>
        <v>33.01</v>
      </c>
      <c r="BP232" s="48" t="str">
        <f t="shared" si="68"/>
        <v>Complete - No Adjustment</v>
      </c>
    </row>
    <row r="233" spans="1:68" s="10" customFormat="1" hidden="1" x14ac:dyDescent="0.2">
      <c r="A233" s="34">
        <v>1280</v>
      </c>
      <c r="B233" s="27" t="s">
        <v>94</v>
      </c>
      <c r="C233" s="27" t="s">
        <v>636</v>
      </c>
      <c r="D233" s="27" t="s">
        <v>637</v>
      </c>
      <c r="E233" s="27" t="s">
        <v>638</v>
      </c>
      <c r="F233" s="27" t="s">
        <v>428</v>
      </c>
      <c r="G233" s="27" t="s">
        <v>96</v>
      </c>
      <c r="H233" s="37">
        <v>42766</v>
      </c>
      <c r="I233" s="37">
        <v>42768</v>
      </c>
      <c r="J233" s="52">
        <v>538.97</v>
      </c>
      <c r="K233" s="52">
        <v>44.99</v>
      </c>
      <c r="L233" s="35" t="s">
        <v>265</v>
      </c>
      <c r="M233" s="52" t="s">
        <v>639</v>
      </c>
      <c r="N233" s="35" t="s">
        <v>97</v>
      </c>
      <c r="O233" s="35" t="s">
        <v>145</v>
      </c>
      <c r="P233" s="35" t="s">
        <v>146</v>
      </c>
      <c r="Q233" s="35" t="s">
        <v>103</v>
      </c>
      <c r="R233" s="27" t="s">
        <v>98</v>
      </c>
      <c r="S233" s="27"/>
      <c r="T233" s="27" t="s">
        <v>640</v>
      </c>
      <c r="U233" s="27" t="s">
        <v>255</v>
      </c>
      <c r="V233" s="2"/>
      <c r="W233" s="20"/>
      <c r="X233" s="2"/>
      <c r="Y233" s="29"/>
      <c r="Z233" s="30"/>
      <c r="AA233" s="2"/>
      <c r="AB233" s="20"/>
      <c r="AC233" s="2"/>
      <c r="AD233" s="29"/>
      <c r="AE233" s="30"/>
      <c r="AF233" s="2"/>
      <c r="AG233" s="20"/>
      <c r="AH233" s="53"/>
      <c r="AI233" s="29"/>
      <c r="AJ233" s="53"/>
      <c r="AK233" s="2"/>
      <c r="AL233" s="20"/>
      <c r="AM233" s="2"/>
      <c r="AN233" s="53"/>
      <c r="AO233" s="30"/>
      <c r="AP233" s="53"/>
      <c r="AQ233" s="20"/>
      <c r="AR233" s="2"/>
      <c r="AS233" s="29"/>
      <c r="AT233" s="30"/>
      <c r="AU233" s="2"/>
      <c r="AV233" s="20"/>
      <c r="AW233" s="2"/>
      <c r="AX233" s="29"/>
      <c r="AY233" s="30"/>
      <c r="AZ233" s="2"/>
      <c r="BA233" s="20"/>
      <c r="BB233" s="2"/>
      <c r="BC233" s="29"/>
      <c r="BD233" s="30"/>
      <c r="BE233" s="2"/>
      <c r="BF233" s="20"/>
      <c r="BG233" s="2"/>
      <c r="BH233" s="29"/>
      <c r="BI233" s="30"/>
      <c r="BJ233" s="2"/>
      <c r="BK233" s="20"/>
      <c r="BL233" s="2"/>
      <c r="BM233" s="47" t="s">
        <v>392</v>
      </c>
      <c r="BN233" s="30">
        <f t="shared" si="66"/>
        <v>0</v>
      </c>
      <c r="BO233" s="47">
        <f t="shared" si="67"/>
        <v>44.99</v>
      </c>
      <c r="BP233" s="48" t="str">
        <f t="shared" si="68"/>
        <v>Complete - No Adjustment</v>
      </c>
    </row>
    <row r="234" spans="1:68" s="10" customFormat="1" hidden="1" x14ac:dyDescent="0.2">
      <c r="A234" s="34">
        <v>1281</v>
      </c>
      <c r="B234" s="27" t="s">
        <v>94</v>
      </c>
      <c r="C234" s="27" t="s">
        <v>636</v>
      </c>
      <c r="D234" s="27" t="s">
        <v>637</v>
      </c>
      <c r="E234" s="27" t="s">
        <v>638</v>
      </c>
      <c r="F234" s="27" t="s">
        <v>428</v>
      </c>
      <c r="G234" s="27" t="s">
        <v>96</v>
      </c>
      <c r="H234" s="37">
        <v>42766</v>
      </c>
      <c r="I234" s="37">
        <v>42768</v>
      </c>
      <c r="J234" s="52">
        <v>538.97</v>
      </c>
      <c r="K234" s="52">
        <v>36.799999999999997</v>
      </c>
      <c r="L234" s="35" t="s">
        <v>265</v>
      </c>
      <c r="M234" s="52" t="s">
        <v>639</v>
      </c>
      <c r="N234" s="35" t="s">
        <v>97</v>
      </c>
      <c r="O234" s="35" t="s">
        <v>145</v>
      </c>
      <c r="P234" s="35" t="s">
        <v>146</v>
      </c>
      <c r="Q234" s="35" t="s">
        <v>101</v>
      </c>
      <c r="R234" s="27" t="s">
        <v>98</v>
      </c>
      <c r="S234" s="27"/>
      <c r="T234" s="27" t="s">
        <v>641</v>
      </c>
      <c r="U234" s="27" t="s">
        <v>191</v>
      </c>
      <c r="V234" s="2"/>
      <c r="W234" s="2"/>
      <c r="X234" s="2"/>
      <c r="Y234" s="29"/>
      <c r="Z234" s="30"/>
      <c r="AA234" s="2"/>
      <c r="AB234" s="2"/>
      <c r="AC234" s="2"/>
      <c r="AD234" s="29"/>
      <c r="AE234" s="30"/>
      <c r="AF234" s="2"/>
      <c r="AG234" s="2"/>
      <c r="AH234" s="53"/>
      <c r="AI234" s="29"/>
      <c r="AJ234" s="53"/>
      <c r="AK234" s="2"/>
      <c r="AL234" s="2"/>
      <c r="AM234" s="2"/>
      <c r="AN234" s="53"/>
      <c r="AO234" s="30"/>
      <c r="AP234" s="53"/>
      <c r="AQ234" s="2"/>
      <c r="AR234" s="2"/>
      <c r="AS234" s="29"/>
      <c r="AT234" s="30"/>
      <c r="AU234" s="2"/>
      <c r="AV234" s="2"/>
      <c r="AW234" s="2"/>
      <c r="AX234" s="29"/>
      <c r="AY234" s="30"/>
      <c r="AZ234" s="2"/>
      <c r="BA234" s="2"/>
      <c r="BB234" s="2"/>
      <c r="BC234" s="29"/>
      <c r="BD234" s="30"/>
      <c r="BE234" s="2"/>
      <c r="BF234" s="2"/>
      <c r="BG234" s="2"/>
      <c r="BH234" s="29"/>
      <c r="BI234" s="30"/>
      <c r="BJ234" s="2"/>
      <c r="BK234" s="2"/>
      <c r="BL234" s="2"/>
      <c r="BM234" s="47" t="s">
        <v>392</v>
      </c>
      <c r="BN234" s="30">
        <f t="shared" si="66"/>
        <v>0</v>
      </c>
      <c r="BO234" s="47">
        <f t="shared" si="67"/>
        <v>36.799999999999997</v>
      </c>
      <c r="BP234" s="48" t="str">
        <f t="shared" si="68"/>
        <v>Complete - No Adjustment</v>
      </c>
    </row>
    <row r="235" spans="1:68" s="10" customFormat="1" hidden="1" x14ac:dyDescent="0.2">
      <c r="A235" s="34">
        <v>1282</v>
      </c>
      <c r="B235" s="27" t="s">
        <v>94</v>
      </c>
      <c r="C235" s="27" t="s">
        <v>636</v>
      </c>
      <c r="D235" s="27" t="s">
        <v>637</v>
      </c>
      <c r="E235" s="27" t="s">
        <v>638</v>
      </c>
      <c r="F235" s="27" t="s">
        <v>428</v>
      </c>
      <c r="G235" s="27" t="s">
        <v>96</v>
      </c>
      <c r="H235" s="37">
        <v>42766</v>
      </c>
      <c r="I235" s="37">
        <v>42768</v>
      </c>
      <c r="J235" s="52">
        <v>538.97</v>
      </c>
      <c r="K235" s="52">
        <v>311.2</v>
      </c>
      <c r="L235" s="35" t="s">
        <v>265</v>
      </c>
      <c r="M235" s="52" t="s">
        <v>639</v>
      </c>
      <c r="N235" s="35" t="s">
        <v>97</v>
      </c>
      <c r="O235" s="35" t="s">
        <v>145</v>
      </c>
      <c r="P235" s="35" t="s">
        <v>146</v>
      </c>
      <c r="Q235" s="35" t="s">
        <v>108</v>
      </c>
      <c r="R235" s="27" t="s">
        <v>98</v>
      </c>
      <c r="S235" s="27"/>
      <c r="T235" s="27" t="s">
        <v>642</v>
      </c>
      <c r="U235" s="27" t="s">
        <v>253</v>
      </c>
      <c r="Y235" s="31"/>
      <c r="Z235" s="30"/>
      <c r="AD235" s="31"/>
      <c r="AE235" s="30"/>
      <c r="AH235" s="53"/>
      <c r="AI235" s="31"/>
      <c r="AJ235" s="53"/>
      <c r="AN235" s="53"/>
      <c r="AO235" s="30"/>
      <c r="AP235" s="53"/>
      <c r="AS235" s="31"/>
      <c r="AT235" s="30"/>
      <c r="AX235" s="31"/>
      <c r="AY235" s="30"/>
      <c r="BC235" s="31"/>
      <c r="BD235" s="30"/>
      <c r="BH235" s="31"/>
      <c r="BI235" s="30"/>
      <c r="BM235" s="47" t="s">
        <v>392</v>
      </c>
      <c r="BN235" s="30">
        <f t="shared" si="66"/>
        <v>0</v>
      </c>
      <c r="BO235" s="47">
        <f t="shared" si="67"/>
        <v>311.2</v>
      </c>
      <c r="BP235" s="48" t="str">
        <f t="shared" si="68"/>
        <v>Complete - No Adjustment</v>
      </c>
    </row>
    <row r="236" spans="1:68" s="10" customFormat="1" hidden="1" x14ac:dyDescent="0.2">
      <c r="A236" s="34">
        <v>1287</v>
      </c>
      <c r="B236" s="27" t="s">
        <v>94</v>
      </c>
      <c r="C236" s="27" t="s">
        <v>643</v>
      </c>
      <c r="D236" s="27" t="s">
        <v>644</v>
      </c>
      <c r="E236" s="27" t="s">
        <v>645</v>
      </c>
      <c r="F236" s="27" t="s">
        <v>427</v>
      </c>
      <c r="G236" s="27" t="s">
        <v>96</v>
      </c>
      <c r="H236" s="37">
        <v>42776</v>
      </c>
      <c r="I236" s="37">
        <v>42779</v>
      </c>
      <c r="J236" s="52">
        <v>1485.72</v>
      </c>
      <c r="K236" s="52">
        <v>7.49</v>
      </c>
      <c r="L236" s="35"/>
      <c r="M236" s="52" t="s">
        <v>646</v>
      </c>
      <c r="N236" s="35" t="s">
        <v>97</v>
      </c>
      <c r="O236" s="35" t="s">
        <v>272</v>
      </c>
      <c r="P236" s="35" t="s">
        <v>120</v>
      </c>
      <c r="Q236" s="35" t="s">
        <v>103</v>
      </c>
      <c r="R236" s="27" t="s">
        <v>98</v>
      </c>
      <c r="S236" s="27"/>
      <c r="T236" s="27" t="s">
        <v>647</v>
      </c>
      <c r="U236" s="27"/>
      <c r="W236" s="10">
        <v>7.49</v>
      </c>
      <c r="Y236" s="31"/>
      <c r="Z236" s="30"/>
      <c r="AD236" s="31"/>
      <c r="AE236" s="30"/>
      <c r="AH236" s="53"/>
      <c r="AI236" s="31"/>
      <c r="AJ236" s="53"/>
      <c r="AN236" s="53"/>
      <c r="AO236" s="30"/>
      <c r="AP236" s="53"/>
      <c r="AS236" s="31"/>
      <c r="AT236" s="30"/>
      <c r="AX236" s="31"/>
      <c r="AY236" s="30"/>
      <c r="BC236" s="31"/>
      <c r="BD236" s="30"/>
      <c r="BH236" s="31"/>
      <c r="BI236" s="30"/>
      <c r="BM236" s="47" t="s">
        <v>1</v>
      </c>
      <c r="BN236" s="30">
        <f t="shared" si="66"/>
        <v>7.49</v>
      </c>
      <c r="BO236" s="47">
        <f t="shared" si="67"/>
        <v>0</v>
      </c>
      <c r="BP236" s="48" t="str">
        <f t="shared" si="68"/>
        <v>Complete - With Adjustment</v>
      </c>
    </row>
    <row r="237" spans="1:68" s="10" customFormat="1" hidden="1" x14ac:dyDescent="0.2">
      <c r="A237" s="34">
        <v>1294</v>
      </c>
      <c r="B237" s="27" t="s">
        <v>94</v>
      </c>
      <c r="C237" s="27" t="s">
        <v>648</v>
      </c>
      <c r="D237" s="27" t="s">
        <v>649</v>
      </c>
      <c r="E237" s="27" t="s">
        <v>650</v>
      </c>
      <c r="F237" s="27" t="s">
        <v>397</v>
      </c>
      <c r="G237" s="27" t="s">
        <v>96</v>
      </c>
      <c r="H237" s="37">
        <v>42765</v>
      </c>
      <c r="I237" s="37">
        <v>42767</v>
      </c>
      <c r="J237" s="52">
        <v>97.94</v>
      </c>
      <c r="K237" s="52">
        <v>19.59</v>
      </c>
      <c r="L237" s="35"/>
      <c r="M237" s="52" t="s">
        <v>651</v>
      </c>
      <c r="N237" s="35" t="s">
        <v>97</v>
      </c>
      <c r="O237" s="35" t="s">
        <v>429</v>
      </c>
      <c r="P237" s="35" t="s">
        <v>120</v>
      </c>
      <c r="Q237" s="35" t="s">
        <v>175</v>
      </c>
      <c r="R237" s="27" t="s">
        <v>98</v>
      </c>
      <c r="S237" s="27"/>
      <c r="T237" s="27" t="s">
        <v>652</v>
      </c>
      <c r="U237" s="27"/>
      <c r="Y237" s="31"/>
      <c r="Z237" s="30"/>
      <c r="AD237" s="31"/>
      <c r="AE237" s="30"/>
      <c r="AH237" s="53"/>
      <c r="AI237" s="31"/>
      <c r="AJ237" s="53"/>
      <c r="AN237" s="53"/>
      <c r="AO237" s="30"/>
      <c r="AP237" s="53"/>
      <c r="AS237" s="31"/>
      <c r="AT237" s="30"/>
      <c r="AX237" s="31">
        <v>19.59</v>
      </c>
      <c r="AY237" s="30"/>
      <c r="BC237" s="31"/>
      <c r="BD237" s="30"/>
      <c r="BH237" s="31"/>
      <c r="BI237" s="30"/>
      <c r="BM237" s="47" t="s">
        <v>653</v>
      </c>
      <c r="BN237" s="30">
        <f t="shared" si="66"/>
        <v>19.59</v>
      </c>
      <c r="BO237" s="47">
        <f t="shared" si="67"/>
        <v>0</v>
      </c>
      <c r="BP237" s="48" t="str">
        <f t="shared" si="68"/>
        <v>Complete - With Adjustment</v>
      </c>
    </row>
    <row r="238" spans="1:68" s="10" customFormat="1" hidden="1" x14ac:dyDescent="0.2">
      <c r="A238" s="34">
        <v>1295</v>
      </c>
      <c r="B238" s="27" t="s">
        <v>94</v>
      </c>
      <c r="C238" s="27" t="s">
        <v>648</v>
      </c>
      <c r="D238" s="27" t="s">
        <v>649</v>
      </c>
      <c r="E238" s="27" t="s">
        <v>650</v>
      </c>
      <c r="F238" s="27" t="s">
        <v>397</v>
      </c>
      <c r="G238" s="27" t="s">
        <v>96</v>
      </c>
      <c r="H238" s="37">
        <v>42765</v>
      </c>
      <c r="I238" s="37">
        <v>42767</v>
      </c>
      <c r="J238" s="52">
        <v>97.94</v>
      </c>
      <c r="K238" s="52">
        <v>19.59</v>
      </c>
      <c r="L238" s="35"/>
      <c r="M238" s="52" t="s">
        <v>651</v>
      </c>
      <c r="N238" s="35" t="s">
        <v>97</v>
      </c>
      <c r="O238" s="35" t="s">
        <v>654</v>
      </c>
      <c r="P238" s="35" t="s">
        <v>120</v>
      </c>
      <c r="Q238" s="35" t="s">
        <v>175</v>
      </c>
      <c r="R238" s="27" t="s">
        <v>98</v>
      </c>
      <c r="S238" s="27"/>
      <c r="T238" s="27" t="s">
        <v>652</v>
      </c>
      <c r="U238" s="27"/>
      <c r="Y238" s="31"/>
      <c r="Z238" s="30"/>
      <c r="AD238" s="31"/>
      <c r="AE238" s="30"/>
      <c r="AH238" s="53"/>
      <c r="AI238" s="31"/>
      <c r="AJ238" s="53"/>
      <c r="AN238" s="53"/>
      <c r="AO238" s="30"/>
      <c r="AP238" s="53"/>
      <c r="AS238" s="31"/>
      <c r="AT238" s="30"/>
      <c r="AX238" s="31">
        <v>19.59</v>
      </c>
      <c r="AY238" s="30"/>
      <c r="BC238" s="31"/>
      <c r="BD238" s="30"/>
      <c r="BH238" s="31"/>
      <c r="BI238" s="30"/>
      <c r="BM238" s="47" t="s">
        <v>653</v>
      </c>
      <c r="BN238" s="30">
        <f t="shared" si="66"/>
        <v>19.59</v>
      </c>
      <c r="BO238" s="47">
        <f t="shared" si="67"/>
        <v>0</v>
      </c>
      <c r="BP238" s="48" t="str">
        <f t="shared" si="68"/>
        <v>Complete - With Adjustment</v>
      </c>
    </row>
    <row r="239" spans="1:68" s="10" customFormat="1" hidden="1" x14ac:dyDescent="0.2">
      <c r="A239" s="34">
        <v>1296</v>
      </c>
      <c r="B239" s="27" t="s">
        <v>94</v>
      </c>
      <c r="C239" s="27" t="s">
        <v>648</v>
      </c>
      <c r="D239" s="27" t="s">
        <v>649</v>
      </c>
      <c r="E239" s="27" t="s">
        <v>650</v>
      </c>
      <c r="F239" s="27" t="s">
        <v>397</v>
      </c>
      <c r="G239" s="27" t="s">
        <v>96</v>
      </c>
      <c r="H239" s="37">
        <v>42765</v>
      </c>
      <c r="I239" s="37">
        <v>42767</v>
      </c>
      <c r="J239" s="52">
        <v>97.94</v>
      </c>
      <c r="K239" s="52">
        <v>19.59</v>
      </c>
      <c r="L239" s="35"/>
      <c r="M239" s="52" t="s">
        <v>651</v>
      </c>
      <c r="N239" s="35" t="s">
        <v>97</v>
      </c>
      <c r="O239" s="35" t="s">
        <v>274</v>
      </c>
      <c r="P239" s="35" t="s">
        <v>120</v>
      </c>
      <c r="Q239" s="35" t="s">
        <v>175</v>
      </c>
      <c r="R239" s="27" t="s">
        <v>98</v>
      </c>
      <c r="S239" s="27"/>
      <c r="T239" s="27" t="s">
        <v>652</v>
      </c>
      <c r="U239" s="27"/>
      <c r="V239" s="2"/>
      <c r="W239" s="2"/>
      <c r="X239" s="2"/>
      <c r="Y239" s="29"/>
      <c r="Z239" s="30"/>
      <c r="AA239" s="2"/>
      <c r="AB239" s="2"/>
      <c r="AC239" s="2"/>
      <c r="AD239" s="29"/>
      <c r="AE239" s="30"/>
      <c r="AF239" s="2"/>
      <c r="AG239" s="2"/>
      <c r="AH239" s="53"/>
      <c r="AI239" s="29"/>
      <c r="AJ239" s="53"/>
      <c r="AK239" s="2"/>
      <c r="AL239" s="2"/>
      <c r="AM239" s="2"/>
      <c r="AN239" s="53"/>
      <c r="AO239" s="30"/>
      <c r="AP239" s="53"/>
      <c r="AQ239" s="2"/>
      <c r="AR239" s="2"/>
      <c r="AS239" s="29"/>
      <c r="AT239" s="30"/>
      <c r="AU239" s="2"/>
      <c r="AV239" s="2"/>
      <c r="AW239" s="2"/>
      <c r="AX239" s="31">
        <v>19.59</v>
      </c>
      <c r="AY239" s="30"/>
      <c r="AZ239" s="2"/>
      <c r="BA239" s="2"/>
      <c r="BB239" s="2"/>
      <c r="BC239" s="29"/>
      <c r="BD239" s="30"/>
      <c r="BE239" s="2"/>
      <c r="BF239" s="2"/>
      <c r="BG239" s="2"/>
      <c r="BH239" s="29"/>
      <c r="BI239" s="30"/>
      <c r="BJ239" s="2"/>
      <c r="BK239" s="2"/>
      <c r="BL239" s="2"/>
      <c r="BM239" s="47" t="s">
        <v>653</v>
      </c>
      <c r="BN239" s="30">
        <f t="shared" si="66"/>
        <v>19.59</v>
      </c>
      <c r="BO239" s="47">
        <f t="shared" si="67"/>
        <v>0</v>
      </c>
      <c r="BP239" s="48" t="str">
        <f t="shared" si="68"/>
        <v>Complete - With Adjustment</v>
      </c>
    </row>
    <row r="240" spans="1:68" s="10" customFormat="1" hidden="1" x14ac:dyDescent="0.2">
      <c r="A240" s="34">
        <v>1297</v>
      </c>
      <c r="B240" s="27" t="s">
        <v>94</v>
      </c>
      <c r="C240" s="27" t="s">
        <v>648</v>
      </c>
      <c r="D240" s="27" t="s">
        <v>649</v>
      </c>
      <c r="E240" s="27" t="s">
        <v>650</v>
      </c>
      <c r="F240" s="27" t="s">
        <v>397</v>
      </c>
      <c r="G240" s="27" t="s">
        <v>96</v>
      </c>
      <c r="H240" s="37">
        <v>42765</v>
      </c>
      <c r="I240" s="37">
        <v>42767</v>
      </c>
      <c r="J240" s="52">
        <v>97.94</v>
      </c>
      <c r="K240" s="52">
        <v>19.579999999999998</v>
      </c>
      <c r="L240" s="35"/>
      <c r="M240" s="52" t="s">
        <v>651</v>
      </c>
      <c r="N240" s="35" t="s">
        <v>97</v>
      </c>
      <c r="O240" s="35" t="s">
        <v>477</v>
      </c>
      <c r="P240" s="35" t="s">
        <v>120</v>
      </c>
      <c r="Q240" s="35" t="s">
        <v>175</v>
      </c>
      <c r="R240" s="27" t="s">
        <v>98</v>
      </c>
      <c r="S240" s="27"/>
      <c r="T240" s="27" t="s">
        <v>652</v>
      </c>
      <c r="U240" s="27"/>
      <c r="V240" s="2"/>
      <c r="W240" s="20"/>
      <c r="X240" s="2"/>
      <c r="Y240" s="29"/>
      <c r="Z240" s="30"/>
      <c r="AA240" s="2"/>
      <c r="AB240" s="20"/>
      <c r="AC240" s="2"/>
      <c r="AD240" s="29"/>
      <c r="AE240" s="30"/>
      <c r="AF240" s="2"/>
      <c r="AG240" s="20"/>
      <c r="AH240" s="53"/>
      <c r="AI240" s="29"/>
      <c r="AJ240" s="53"/>
      <c r="AK240" s="2"/>
      <c r="AL240" s="20"/>
      <c r="AM240" s="2"/>
      <c r="AN240" s="53"/>
      <c r="AO240" s="30"/>
      <c r="AP240" s="53"/>
      <c r="AQ240" s="20"/>
      <c r="AR240" s="2"/>
      <c r="AS240" s="29"/>
      <c r="AT240" s="30"/>
      <c r="AU240" s="2"/>
      <c r="AV240" s="20"/>
      <c r="AW240" s="2"/>
      <c r="AX240" s="31">
        <v>19.579999999999998</v>
      </c>
      <c r="AY240" s="30"/>
      <c r="AZ240" s="2"/>
      <c r="BA240" s="20"/>
      <c r="BB240" s="2"/>
      <c r="BC240" s="29"/>
      <c r="BD240" s="30"/>
      <c r="BE240" s="2"/>
      <c r="BF240" s="20"/>
      <c r="BG240" s="2"/>
      <c r="BH240" s="29"/>
      <c r="BI240" s="30"/>
      <c r="BJ240" s="2"/>
      <c r="BK240" s="20"/>
      <c r="BL240" s="2"/>
      <c r="BM240" s="47" t="s">
        <v>653</v>
      </c>
      <c r="BN240" s="30">
        <f t="shared" si="66"/>
        <v>19.579999999999998</v>
      </c>
      <c r="BO240" s="47">
        <f t="shared" si="67"/>
        <v>0</v>
      </c>
      <c r="BP240" s="48" t="str">
        <f t="shared" si="68"/>
        <v>Complete - With Adjustment</v>
      </c>
    </row>
    <row r="241" spans="1:68" s="10" customFormat="1" hidden="1" x14ac:dyDescent="0.2">
      <c r="A241" s="34">
        <v>1298</v>
      </c>
      <c r="B241" s="27" t="s">
        <v>94</v>
      </c>
      <c r="C241" s="27" t="s">
        <v>648</v>
      </c>
      <c r="D241" s="27" t="s">
        <v>649</v>
      </c>
      <c r="E241" s="27" t="s">
        <v>650</v>
      </c>
      <c r="F241" s="27" t="s">
        <v>397</v>
      </c>
      <c r="G241" s="27" t="s">
        <v>96</v>
      </c>
      <c r="H241" s="37">
        <v>42765</v>
      </c>
      <c r="I241" s="37">
        <v>42767</v>
      </c>
      <c r="J241" s="52">
        <v>97.94</v>
      </c>
      <c r="K241" s="52">
        <v>19.59</v>
      </c>
      <c r="L241" s="35"/>
      <c r="M241" s="52" t="s">
        <v>651</v>
      </c>
      <c r="N241" s="35" t="s">
        <v>97</v>
      </c>
      <c r="O241" s="35" t="s">
        <v>635</v>
      </c>
      <c r="P241" s="35" t="s">
        <v>120</v>
      </c>
      <c r="Q241" s="35" t="s">
        <v>175</v>
      </c>
      <c r="R241" s="27" t="s">
        <v>98</v>
      </c>
      <c r="S241" s="27"/>
      <c r="T241" s="27" t="s">
        <v>652</v>
      </c>
      <c r="U241" s="27"/>
      <c r="Y241" s="31"/>
      <c r="Z241" s="30"/>
      <c r="AD241" s="31"/>
      <c r="AE241" s="30"/>
      <c r="AH241" s="53"/>
      <c r="AI241" s="31"/>
      <c r="AJ241" s="53"/>
      <c r="AN241" s="53"/>
      <c r="AO241" s="30"/>
      <c r="AP241" s="53"/>
      <c r="AS241" s="31"/>
      <c r="AT241" s="30"/>
      <c r="AX241" s="31">
        <v>19.59</v>
      </c>
      <c r="AY241" s="30"/>
      <c r="BC241" s="31"/>
      <c r="BD241" s="30"/>
      <c r="BH241" s="31"/>
      <c r="BI241" s="30"/>
      <c r="BM241" s="47" t="s">
        <v>653</v>
      </c>
      <c r="BN241" s="30">
        <f t="shared" si="66"/>
        <v>19.59</v>
      </c>
      <c r="BO241" s="47">
        <f t="shared" si="67"/>
        <v>0</v>
      </c>
      <c r="BP241" s="48" t="str">
        <f t="shared" si="68"/>
        <v>Complete - With Adjustment</v>
      </c>
    </row>
    <row r="242" spans="1:68" s="10" customFormat="1" hidden="1" x14ac:dyDescent="0.2">
      <c r="A242" s="34">
        <v>1299</v>
      </c>
      <c r="B242" s="27" t="s">
        <v>94</v>
      </c>
      <c r="C242" s="27" t="s">
        <v>655</v>
      </c>
      <c r="D242" s="27" t="s">
        <v>656</v>
      </c>
      <c r="E242" s="27" t="s">
        <v>657</v>
      </c>
      <c r="F242" s="27" t="s">
        <v>428</v>
      </c>
      <c r="G242" s="27" t="s">
        <v>96</v>
      </c>
      <c r="H242" s="37">
        <v>42766</v>
      </c>
      <c r="I242" s="37">
        <v>42768</v>
      </c>
      <c r="J242" s="52">
        <v>27.39</v>
      </c>
      <c r="K242" s="52">
        <v>24.4</v>
      </c>
      <c r="L242" s="35"/>
      <c r="M242" s="52" t="s">
        <v>658</v>
      </c>
      <c r="N242" s="35" t="s">
        <v>97</v>
      </c>
      <c r="O242" s="35" t="s">
        <v>229</v>
      </c>
      <c r="P242" s="35" t="s">
        <v>120</v>
      </c>
      <c r="Q242" s="35" t="s">
        <v>103</v>
      </c>
      <c r="R242" s="27" t="s">
        <v>98</v>
      </c>
      <c r="S242" s="27"/>
      <c r="T242" s="27" t="s">
        <v>659</v>
      </c>
      <c r="U242" s="27"/>
      <c r="V242" s="2"/>
      <c r="W242" s="20"/>
      <c r="X242" s="2"/>
      <c r="Y242" s="29"/>
      <c r="Z242" s="30"/>
      <c r="AA242" s="2"/>
      <c r="AB242" s="20"/>
      <c r="AC242" s="2"/>
      <c r="AD242" s="29"/>
      <c r="AE242" s="30"/>
      <c r="AF242" s="2"/>
      <c r="AG242" s="20"/>
      <c r="AH242" s="53"/>
      <c r="AI242" s="29"/>
      <c r="AJ242" s="53"/>
      <c r="AK242" s="2"/>
      <c r="AL242" s="20"/>
      <c r="AM242" s="2"/>
      <c r="AN242" s="53"/>
      <c r="AO242" s="30"/>
      <c r="AP242" s="53"/>
      <c r="AQ242" s="20"/>
      <c r="AR242" s="2"/>
      <c r="AS242" s="29"/>
      <c r="AT242" s="30"/>
      <c r="AU242" s="2"/>
      <c r="AV242" s="20"/>
      <c r="AW242" s="2"/>
      <c r="AX242" s="29">
        <v>24.4</v>
      </c>
      <c r="AY242" s="30"/>
      <c r="AZ242" s="2"/>
      <c r="BA242" s="20"/>
      <c r="BB242" s="2"/>
      <c r="BC242" s="29"/>
      <c r="BD242" s="30"/>
      <c r="BE242" s="2"/>
      <c r="BF242" s="20"/>
      <c r="BG242" s="2"/>
      <c r="BH242" s="29"/>
      <c r="BI242" s="30"/>
      <c r="BJ242" s="2"/>
      <c r="BK242" s="20"/>
      <c r="BL242" s="2"/>
      <c r="BM242" s="47" t="s">
        <v>589</v>
      </c>
      <c r="BN242" s="30">
        <f t="shared" si="66"/>
        <v>24.4</v>
      </c>
      <c r="BO242" s="47">
        <f t="shared" si="67"/>
        <v>0</v>
      </c>
      <c r="BP242" s="48" t="str">
        <f t="shared" si="68"/>
        <v>Complete - With Adjustment</v>
      </c>
    </row>
    <row r="243" spans="1:68" s="10" customFormat="1" hidden="1" x14ac:dyDescent="0.2">
      <c r="A243" s="34">
        <v>1300</v>
      </c>
      <c r="B243" s="27" t="s">
        <v>94</v>
      </c>
      <c r="C243" s="27" t="s">
        <v>655</v>
      </c>
      <c r="D243" s="27" t="s">
        <v>656</v>
      </c>
      <c r="E243" s="27" t="s">
        <v>657</v>
      </c>
      <c r="F243" s="27" t="s">
        <v>428</v>
      </c>
      <c r="G243" s="27" t="s">
        <v>96</v>
      </c>
      <c r="H243" s="37">
        <v>42766</v>
      </c>
      <c r="I243" s="37">
        <v>42768</v>
      </c>
      <c r="J243" s="52">
        <v>27.39</v>
      </c>
      <c r="K243" s="52">
        <v>2.99</v>
      </c>
      <c r="L243" s="35"/>
      <c r="M243" s="52" t="s">
        <v>658</v>
      </c>
      <c r="N243" s="35" t="s">
        <v>97</v>
      </c>
      <c r="O243" s="35" t="s">
        <v>229</v>
      </c>
      <c r="P243" s="35" t="s">
        <v>120</v>
      </c>
      <c r="Q243" s="35" t="s">
        <v>175</v>
      </c>
      <c r="R243" s="27" t="s">
        <v>98</v>
      </c>
      <c r="S243" s="27"/>
      <c r="T243" s="27" t="s">
        <v>659</v>
      </c>
      <c r="U243" s="27"/>
      <c r="Y243" s="31"/>
      <c r="Z243" s="30"/>
      <c r="AD243" s="31"/>
      <c r="AE243" s="30"/>
      <c r="AH243" s="53"/>
      <c r="AI243" s="31"/>
      <c r="AJ243" s="53"/>
      <c r="AN243" s="53"/>
      <c r="AO243" s="30"/>
      <c r="AP243" s="53"/>
      <c r="AS243" s="31"/>
      <c r="AT243" s="30"/>
      <c r="AX243" s="31">
        <v>2.99</v>
      </c>
      <c r="AY243" s="30"/>
      <c r="BC243" s="31"/>
      <c r="BD243" s="30"/>
      <c r="BH243" s="31"/>
      <c r="BI243" s="30"/>
      <c r="BM243" s="47" t="s">
        <v>589</v>
      </c>
      <c r="BN243" s="30">
        <f t="shared" si="66"/>
        <v>2.99</v>
      </c>
      <c r="BO243" s="47">
        <f t="shared" si="67"/>
        <v>0</v>
      </c>
      <c r="BP243" s="48" t="str">
        <f t="shared" si="68"/>
        <v>Complete - With Adjustment</v>
      </c>
    </row>
    <row r="244" spans="1:68" s="10" customFormat="1" hidden="1" x14ac:dyDescent="0.2">
      <c r="A244" s="34">
        <v>1331</v>
      </c>
      <c r="B244" s="27" t="s">
        <v>94</v>
      </c>
      <c r="C244" s="27" t="s">
        <v>661</v>
      </c>
      <c r="D244" s="27" t="s">
        <v>662</v>
      </c>
      <c r="E244" s="27" t="s">
        <v>663</v>
      </c>
      <c r="F244" s="27" t="s">
        <v>433</v>
      </c>
      <c r="G244" s="27" t="s">
        <v>96</v>
      </c>
      <c r="H244" s="37">
        <v>42783</v>
      </c>
      <c r="I244" s="37">
        <v>42787</v>
      </c>
      <c r="J244" s="52">
        <v>1907.87</v>
      </c>
      <c r="K244" s="52">
        <v>19.5</v>
      </c>
      <c r="L244" s="35"/>
      <c r="M244" s="52" t="s">
        <v>664</v>
      </c>
      <c r="N244" s="35" t="s">
        <v>97</v>
      </c>
      <c r="O244" s="35" t="s">
        <v>190</v>
      </c>
      <c r="P244" s="35" t="s">
        <v>120</v>
      </c>
      <c r="Q244" s="35" t="s">
        <v>103</v>
      </c>
      <c r="R244" s="27" t="s">
        <v>98</v>
      </c>
      <c r="S244" s="27"/>
      <c r="T244" s="27" t="s">
        <v>665</v>
      </c>
      <c r="U244" s="27"/>
      <c r="V244" s="2"/>
      <c r="W244" s="2"/>
      <c r="X244" s="2"/>
      <c r="Y244" s="29"/>
      <c r="Z244" s="30"/>
      <c r="AA244" s="2"/>
      <c r="AB244" s="2"/>
      <c r="AC244" s="2"/>
      <c r="AD244" s="29"/>
      <c r="AE244" s="30"/>
      <c r="AF244" s="2"/>
      <c r="AG244" s="2"/>
      <c r="AH244" s="53"/>
      <c r="AI244" s="29"/>
      <c r="AJ244" s="53"/>
      <c r="AK244" s="2"/>
      <c r="AL244" s="2"/>
      <c r="AM244" s="2"/>
      <c r="AN244" s="53"/>
      <c r="AO244" s="30"/>
      <c r="AP244" s="53"/>
      <c r="AQ244" s="2"/>
      <c r="AR244" s="2"/>
      <c r="AS244" s="29"/>
      <c r="AT244" s="30"/>
      <c r="AU244" s="2"/>
      <c r="AV244" s="2"/>
      <c r="AW244" s="2"/>
      <c r="AX244" s="29"/>
      <c r="AY244" s="30"/>
      <c r="AZ244" s="2"/>
      <c r="BA244" s="2"/>
      <c r="BB244" s="2"/>
      <c r="BC244" s="29"/>
      <c r="BD244" s="30"/>
      <c r="BE244" s="2"/>
      <c r="BF244" s="2"/>
      <c r="BG244" s="2"/>
      <c r="BH244" s="29"/>
      <c r="BI244" s="30"/>
      <c r="BJ244" s="2"/>
      <c r="BK244" s="2"/>
      <c r="BL244" s="2"/>
      <c r="BM244" s="47" t="s">
        <v>392</v>
      </c>
      <c r="BN244" s="30">
        <f t="shared" ref="BN244:BN254" si="69">SUM(W244:AH244)+SUM(AK244:AN244)+SUM(AQ244:BK244)</f>
        <v>0</v>
      </c>
      <c r="BO244" s="47">
        <f t="shared" si="67"/>
        <v>19.5</v>
      </c>
      <c r="BP244" s="48" t="str">
        <f t="shared" si="68"/>
        <v>Complete - No Adjustment</v>
      </c>
    </row>
    <row r="245" spans="1:68" s="10" customFormat="1" hidden="1" x14ac:dyDescent="0.2">
      <c r="A245" s="34">
        <v>1335</v>
      </c>
      <c r="B245" s="27" t="s">
        <v>94</v>
      </c>
      <c r="C245" s="27" t="s">
        <v>661</v>
      </c>
      <c r="D245" s="27" t="s">
        <v>662</v>
      </c>
      <c r="E245" s="27" t="s">
        <v>663</v>
      </c>
      <c r="F245" s="27" t="s">
        <v>433</v>
      </c>
      <c r="G245" s="27" t="s">
        <v>96</v>
      </c>
      <c r="H245" s="37">
        <v>42783</v>
      </c>
      <c r="I245" s="37">
        <v>42787</v>
      </c>
      <c r="J245" s="52">
        <v>1907.87</v>
      </c>
      <c r="K245" s="52">
        <v>6.5</v>
      </c>
      <c r="L245" s="35"/>
      <c r="M245" s="52" t="s">
        <v>664</v>
      </c>
      <c r="N245" s="35" t="s">
        <v>97</v>
      </c>
      <c r="O245" s="35" t="s">
        <v>190</v>
      </c>
      <c r="P245" s="35" t="s">
        <v>120</v>
      </c>
      <c r="Q245" s="35" t="s">
        <v>103</v>
      </c>
      <c r="R245" s="27" t="s">
        <v>98</v>
      </c>
      <c r="S245" s="27"/>
      <c r="T245" s="27" t="s">
        <v>665</v>
      </c>
      <c r="U245" s="27"/>
      <c r="W245" s="10">
        <v>6.5</v>
      </c>
      <c r="Y245" s="31"/>
      <c r="Z245" s="30"/>
      <c r="AD245" s="31"/>
      <c r="AE245" s="30"/>
      <c r="AH245" s="53"/>
      <c r="AI245" s="31"/>
      <c r="AJ245" s="53"/>
      <c r="AN245" s="53"/>
      <c r="AO245" s="30"/>
      <c r="AP245" s="53"/>
      <c r="AS245" s="31"/>
      <c r="AT245" s="30"/>
      <c r="AX245" s="31"/>
      <c r="AY245" s="30"/>
      <c r="BC245" s="31"/>
      <c r="BD245" s="30"/>
      <c r="BH245" s="31"/>
      <c r="BI245" s="30"/>
      <c r="BM245" s="47" t="s">
        <v>1</v>
      </c>
      <c r="BN245" s="30">
        <f t="shared" si="69"/>
        <v>6.5</v>
      </c>
      <c r="BO245" s="47">
        <f t="shared" si="67"/>
        <v>0</v>
      </c>
      <c r="BP245" s="48" t="str">
        <f t="shared" si="68"/>
        <v>Complete - With Adjustment</v>
      </c>
    </row>
    <row r="246" spans="1:68" s="10" customFormat="1" hidden="1" x14ac:dyDescent="0.2">
      <c r="A246" s="34">
        <v>1364</v>
      </c>
      <c r="B246" s="27" t="s">
        <v>94</v>
      </c>
      <c r="C246" s="27" t="s">
        <v>670</v>
      </c>
      <c r="D246" s="27" t="s">
        <v>671</v>
      </c>
      <c r="E246" s="27" t="s">
        <v>672</v>
      </c>
      <c r="F246" s="27" t="s">
        <v>450</v>
      </c>
      <c r="G246" s="27" t="s">
        <v>96</v>
      </c>
      <c r="H246" s="37">
        <v>42767</v>
      </c>
      <c r="I246" s="37">
        <v>42769</v>
      </c>
      <c r="J246" s="52">
        <v>196.26</v>
      </c>
      <c r="K246" s="52">
        <v>8.65</v>
      </c>
      <c r="L246" s="35"/>
      <c r="M246" s="52" t="s">
        <v>673</v>
      </c>
      <c r="N246" s="35" t="s">
        <v>97</v>
      </c>
      <c r="O246" s="35" t="s">
        <v>274</v>
      </c>
      <c r="P246" s="35" t="s">
        <v>120</v>
      </c>
      <c r="Q246" s="35" t="s">
        <v>175</v>
      </c>
      <c r="R246" s="27" t="s">
        <v>98</v>
      </c>
      <c r="S246" s="27"/>
      <c r="T246" s="27" t="s">
        <v>674</v>
      </c>
      <c r="U246" s="27"/>
      <c r="V246" s="2"/>
      <c r="W246" s="2"/>
      <c r="X246" s="2"/>
      <c r="Y246" s="29"/>
      <c r="Z246" s="30"/>
      <c r="AA246" s="2"/>
      <c r="AB246" s="2"/>
      <c r="AC246" s="2"/>
      <c r="AD246" s="29"/>
      <c r="AE246" s="30"/>
      <c r="AF246" s="2"/>
      <c r="AG246" s="2"/>
      <c r="AH246" s="53"/>
      <c r="AI246" s="29"/>
      <c r="AJ246" s="53"/>
      <c r="AK246" s="2"/>
      <c r="AL246" s="2"/>
      <c r="AM246" s="2"/>
      <c r="AN246" s="53"/>
      <c r="AO246" s="30"/>
      <c r="AP246" s="53"/>
      <c r="AQ246" s="2"/>
      <c r="AR246" s="2"/>
      <c r="AS246" s="29"/>
      <c r="AT246" s="30"/>
      <c r="AU246" s="2"/>
      <c r="AV246" s="2"/>
      <c r="AW246" s="2">
        <v>8.65</v>
      </c>
      <c r="AX246" s="29"/>
      <c r="AY246" s="30"/>
      <c r="AZ246" s="2"/>
      <c r="BA246" s="2"/>
      <c r="BB246" s="2"/>
      <c r="BC246" s="29"/>
      <c r="BD246" s="30"/>
      <c r="BE246" s="2"/>
      <c r="BF246" s="2"/>
      <c r="BG246" s="2"/>
      <c r="BH246" s="29"/>
      <c r="BI246" s="30"/>
      <c r="BJ246" s="2"/>
      <c r="BK246" s="2"/>
      <c r="BL246" s="2"/>
      <c r="BM246" s="47" t="s">
        <v>675</v>
      </c>
      <c r="BN246" s="30">
        <f t="shared" si="69"/>
        <v>8.65</v>
      </c>
      <c r="BO246" s="47">
        <f t="shared" ref="BO246:BO255" si="70">K246-BN246</f>
        <v>0</v>
      </c>
      <c r="BP246" s="48" t="str">
        <f t="shared" ref="BP246:BP255" si="71">IF(BN246&lt;&gt;0,"Complete - With Adjustment","Complete - No Adjustment")</f>
        <v>Complete - With Adjustment</v>
      </c>
    </row>
    <row r="247" spans="1:68" s="10" customFormat="1" hidden="1" x14ac:dyDescent="0.2">
      <c r="A247" s="34">
        <v>1365</v>
      </c>
      <c r="B247" s="27" t="s">
        <v>94</v>
      </c>
      <c r="C247" s="27" t="s">
        <v>670</v>
      </c>
      <c r="D247" s="27" t="s">
        <v>671</v>
      </c>
      <c r="E247" s="27" t="s">
        <v>672</v>
      </c>
      <c r="F247" s="27" t="s">
        <v>450</v>
      </c>
      <c r="G247" s="27" t="s">
        <v>96</v>
      </c>
      <c r="H247" s="37">
        <v>42767</v>
      </c>
      <c r="I247" s="37">
        <v>42769</v>
      </c>
      <c r="J247" s="52">
        <v>196.26</v>
      </c>
      <c r="K247" s="52">
        <v>67.98</v>
      </c>
      <c r="L247" s="35"/>
      <c r="M247" s="52" t="s">
        <v>673</v>
      </c>
      <c r="N247" s="35" t="s">
        <v>97</v>
      </c>
      <c r="O247" s="35" t="s">
        <v>274</v>
      </c>
      <c r="P247" s="35" t="s">
        <v>120</v>
      </c>
      <c r="Q247" s="35" t="s">
        <v>175</v>
      </c>
      <c r="R247" s="27" t="s">
        <v>98</v>
      </c>
      <c r="S247" s="27"/>
      <c r="T247" s="27" t="s">
        <v>674</v>
      </c>
      <c r="U247" s="27"/>
      <c r="V247" s="2"/>
      <c r="W247" s="20"/>
      <c r="X247" s="2"/>
      <c r="Y247" s="29"/>
      <c r="Z247" s="30"/>
      <c r="AA247" s="2"/>
      <c r="AB247" s="20"/>
      <c r="AC247" s="2"/>
      <c r="AD247" s="29"/>
      <c r="AE247" s="30"/>
      <c r="AF247" s="2"/>
      <c r="AG247" s="20"/>
      <c r="AH247" s="53"/>
      <c r="AI247" s="29"/>
      <c r="AJ247" s="53"/>
      <c r="AK247" s="2"/>
      <c r="AL247" s="20"/>
      <c r="AM247" s="2"/>
      <c r="AN247" s="53"/>
      <c r="AO247" s="30"/>
      <c r="AP247" s="53"/>
      <c r="AQ247" s="20"/>
      <c r="AR247" s="2"/>
      <c r="AS247" s="29"/>
      <c r="AT247" s="30"/>
      <c r="AU247" s="2"/>
      <c r="AV247" s="20"/>
      <c r="AW247" s="2">
        <v>67.98</v>
      </c>
      <c r="AX247" s="29"/>
      <c r="AY247" s="30"/>
      <c r="AZ247" s="2"/>
      <c r="BA247" s="20"/>
      <c r="BB247" s="2"/>
      <c r="BC247" s="29"/>
      <c r="BD247" s="30"/>
      <c r="BE247" s="2"/>
      <c r="BF247" s="20"/>
      <c r="BG247" s="2"/>
      <c r="BH247" s="29"/>
      <c r="BI247" s="30"/>
      <c r="BJ247" s="2"/>
      <c r="BK247" s="20"/>
      <c r="BL247" s="2"/>
      <c r="BM247" s="47" t="s">
        <v>675</v>
      </c>
      <c r="BN247" s="30">
        <f t="shared" si="69"/>
        <v>67.98</v>
      </c>
      <c r="BO247" s="47">
        <f t="shared" si="70"/>
        <v>0</v>
      </c>
      <c r="BP247" s="48" t="str">
        <f t="shared" si="71"/>
        <v>Complete - With Adjustment</v>
      </c>
    </row>
    <row r="248" spans="1:68" s="10" customFormat="1" hidden="1" x14ac:dyDescent="0.2">
      <c r="A248" s="34">
        <v>1366</v>
      </c>
      <c r="B248" s="27" t="s">
        <v>94</v>
      </c>
      <c r="C248" s="27" t="s">
        <v>670</v>
      </c>
      <c r="D248" s="27" t="s">
        <v>671</v>
      </c>
      <c r="E248" s="27" t="s">
        <v>672</v>
      </c>
      <c r="F248" s="27" t="s">
        <v>450</v>
      </c>
      <c r="G248" s="27" t="s">
        <v>96</v>
      </c>
      <c r="H248" s="37">
        <v>42767</v>
      </c>
      <c r="I248" s="37">
        <v>42769</v>
      </c>
      <c r="J248" s="52">
        <v>196.26</v>
      </c>
      <c r="K248" s="52">
        <v>1.61</v>
      </c>
      <c r="L248" s="35"/>
      <c r="M248" s="52" t="s">
        <v>673</v>
      </c>
      <c r="N248" s="35" t="s">
        <v>97</v>
      </c>
      <c r="O248" s="35" t="s">
        <v>274</v>
      </c>
      <c r="P248" s="35" t="s">
        <v>120</v>
      </c>
      <c r="Q248" s="35" t="s">
        <v>175</v>
      </c>
      <c r="R248" s="27" t="s">
        <v>98</v>
      </c>
      <c r="S248" s="27"/>
      <c r="T248" s="27" t="s">
        <v>674</v>
      </c>
      <c r="U248" s="27"/>
      <c r="Y248" s="31"/>
      <c r="Z248" s="30"/>
      <c r="AD248" s="31"/>
      <c r="AE248" s="30"/>
      <c r="AH248" s="53"/>
      <c r="AI248" s="31"/>
      <c r="AJ248" s="53"/>
      <c r="AN248" s="53"/>
      <c r="AO248" s="30"/>
      <c r="AP248" s="53"/>
      <c r="AS248" s="31"/>
      <c r="AT248" s="30"/>
      <c r="AW248" s="10">
        <v>1.61</v>
      </c>
      <c r="AX248" s="31"/>
      <c r="AY248" s="30"/>
      <c r="BC248" s="31"/>
      <c r="BD248" s="30"/>
      <c r="BH248" s="31"/>
      <c r="BI248" s="30"/>
      <c r="BM248" s="47" t="s">
        <v>675</v>
      </c>
      <c r="BN248" s="30">
        <f t="shared" si="69"/>
        <v>1.61</v>
      </c>
      <c r="BO248" s="47">
        <f t="shared" si="70"/>
        <v>0</v>
      </c>
      <c r="BP248" s="48" t="str">
        <f t="shared" si="71"/>
        <v>Complete - With Adjustment</v>
      </c>
    </row>
    <row r="249" spans="1:68" s="10" customFormat="1" hidden="1" x14ac:dyDescent="0.2">
      <c r="A249" s="34">
        <v>1367</v>
      </c>
      <c r="B249" s="27" t="s">
        <v>94</v>
      </c>
      <c r="C249" s="27" t="s">
        <v>670</v>
      </c>
      <c r="D249" s="27" t="s">
        <v>671</v>
      </c>
      <c r="E249" s="27" t="s">
        <v>672</v>
      </c>
      <c r="F249" s="27" t="s">
        <v>450</v>
      </c>
      <c r="G249" s="27" t="s">
        <v>96</v>
      </c>
      <c r="H249" s="37">
        <v>42767</v>
      </c>
      <c r="I249" s="37">
        <v>42769</v>
      </c>
      <c r="J249" s="52">
        <v>196.26</v>
      </c>
      <c r="K249" s="52">
        <v>15.72</v>
      </c>
      <c r="L249" s="35"/>
      <c r="M249" s="52" t="s">
        <v>673</v>
      </c>
      <c r="N249" s="35" t="s">
        <v>97</v>
      </c>
      <c r="O249" s="35" t="s">
        <v>274</v>
      </c>
      <c r="P249" s="35" t="s">
        <v>120</v>
      </c>
      <c r="Q249" s="35" t="s">
        <v>175</v>
      </c>
      <c r="R249" s="27" t="s">
        <v>98</v>
      </c>
      <c r="S249" s="27"/>
      <c r="T249" s="27" t="s">
        <v>674</v>
      </c>
      <c r="U249" s="27"/>
      <c r="Y249" s="31"/>
      <c r="Z249" s="30"/>
      <c r="AD249" s="31"/>
      <c r="AE249" s="30"/>
      <c r="AH249" s="53"/>
      <c r="AI249" s="31"/>
      <c r="AJ249" s="53"/>
      <c r="AN249" s="53"/>
      <c r="AO249" s="30"/>
      <c r="AP249" s="53"/>
      <c r="AS249" s="31"/>
      <c r="AT249" s="30"/>
      <c r="AW249" s="10">
        <v>15.72</v>
      </c>
      <c r="AX249" s="31"/>
      <c r="AY249" s="30"/>
      <c r="BC249" s="31"/>
      <c r="BD249" s="30"/>
      <c r="BH249" s="31"/>
      <c r="BI249" s="30"/>
      <c r="BM249" s="47" t="s">
        <v>675</v>
      </c>
      <c r="BN249" s="30">
        <f t="shared" si="69"/>
        <v>15.72</v>
      </c>
      <c r="BO249" s="47">
        <f t="shared" si="70"/>
        <v>0</v>
      </c>
      <c r="BP249" s="48" t="str">
        <f t="shared" si="71"/>
        <v>Complete - With Adjustment</v>
      </c>
    </row>
    <row r="250" spans="1:68" s="10" customFormat="1" hidden="1" x14ac:dyDescent="0.2">
      <c r="A250" s="34">
        <v>1368</v>
      </c>
      <c r="B250" s="27" t="s">
        <v>94</v>
      </c>
      <c r="C250" s="27" t="s">
        <v>670</v>
      </c>
      <c r="D250" s="27" t="s">
        <v>671</v>
      </c>
      <c r="E250" s="27" t="s">
        <v>672</v>
      </c>
      <c r="F250" s="27" t="s">
        <v>450</v>
      </c>
      <c r="G250" s="27" t="s">
        <v>96</v>
      </c>
      <c r="H250" s="37">
        <v>42767</v>
      </c>
      <c r="I250" s="37">
        <v>42769</v>
      </c>
      <c r="J250" s="52">
        <v>196.26</v>
      </c>
      <c r="K250" s="52">
        <v>2.59</v>
      </c>
      <c r="L250" s="35"/>
      <c r="M250" s="52" t="s">
        <v>673</v>
      </c>
      <c r="N250" s="35" t="s">
        <v>97</v>
      </c>
      <c r="O250" s="35" t="s">
        <v>274</v>
      </c>
      <c r="P250" s="35" t="s">
        <v>120</v>
      </c>
      <c r="Q250" s="35" t="s">
        <v>175</v>
      </c>
      <c r="R250" s="27" t="s">
        <v>98</v>
      </c>
      <c r="S250" s="27"/>
      <c r="T250" s="27" t="s">
        <v>674</v>
      </c>
      <c r="U250" s="27"/>
      <c r="V250" s="2"/>
      <c r="W250" s="2"/>
      <c r="X250" s="2"/>
      <c r="Y250" s="29"/>
      <c r="Z250" s="30"/>
      <c r="AA250" s="2"/>
      <c r="AB250" s="2"/>
      <c r="AC250" s="2"/>
      <c r="AD250" s="29"/>
      <c r="AE250" s="30"/>
      <c r="AF250" s="2"/>
      <c r="AG250" s="2"/>
      <c r="AH250" s="53"/>
      <c r="AI250" s="29"/>
      <c r="AJ250" s="53"/>
      <c r="AK250" s="2"/>
      <c r="AL250" s="2"/>
      <c r="AM250" s="2"/>
      <c r="AN250" s="53"/>
      <c r="AO250" s="30"/>
      <c r="AP250" s="53"/>
      <c r="AQ250" s="2"/>
      <c r="AR250" s="2"/>
      <c r="AS250" s="29"/>
      <c r="AT250" s="30"/>
      <c r="AU250" s="2"/>
      <c r="AV250" s="2"/>
      <c r="AW250" s="2">
        <v>2.59</v>
      </c>
      <c r="AX250" s="29"/>
      <c r="AY250" s="30"/>
      <c r="AZ250" s="2"/>
      <c r="BA250" s="2"/>
      <c r="BB250" s="2"/>
      <c r="BC250" s="29"/>
      <c r="BD250" s="30"/>
      <c r="BE250" s="2"/>
      <c r="BF250" s="2"/>
      <c r="BG250" s="2"/>
      <c r="BH250" s="29"/>
      <c r="BI250" s="30"/>
      <c r="BJ250" s="2"/>
      <c r="BK250" s="2"/>
      <c r="BL250" s="2"/>
      <c r="BM250" s="47" t="s">
        <v>675</v>
      </c>
      <c r="BN250" s="30">
        <f t="shared" si="69"/>
        <v>2.59</v>
      </c>
      <c r="BO250" s="47">
        <f t="shared" si="70"/>
        <v>0</v>
      </c>
      <c r="BP250" s="48" t="str">
        <f t="shared" si="71"/>
        <v>Complete - With Adjustment</v>
      </c>
    </row>
    <row r="251" spans="1:68" s="10" customFormat="1" hidden="1" x14ac:dyDescent="0.2">
      <c r="A251" s="34">
        <v>1369</v>
      </c>
      <c r="B251" s="27" t="s">
        <v>94</v>
      </c>
      <c r="C251" s="27" t="s">
        <v>670</v>
      </c>
      <c r="D251" s="27" t="s">
        <v>671</v>
      </c>
      <c r="E251" s="27" t="s">
        <v>672</v>
      </c>
      <c r="F251" s="27" t="s">
        <v>450</v>
      </c>
      <c r="G251" s="27" t="s">
        <v>96</v>
      </c>
      <c r="H251" s="37">
        <v>42767</v>
      </c>
      <c r="I251" s="37">
        <v>42769</v>
      </c>
      <c r="J251" s="52">
        <v>196.26</v>
      </c>
      <c r="K251" s="52">
        <v>3.88</v>
      </c>
      <c r="L251" s="35"/>
      <c r="M251" s="52" t="s">
        <v>673</v>
      </c>
      <c r="N251" s="35" t="s">
        <v>97</v>
      </c>
      <c r="O251" s="35" t="s">
        <v>274</v>
      </c>
      <c r="P251" s="35" t="s">
        <v>120</v>
      </c>
      <c r="Q251" s="35" t="s">
        <v>175</v>
      </c>
      <c r="R251" s="27" t="s">
        <v>98</v>
      </c>
      <c r="S251" s="27"/>
      <c r="T251" s="27" t="s">
        <v>674</v>
      </c>
      <c r="U251" s="27"/>
      <c r="V251" s="2"/>
      <c r="W251" s="20"/>
      <c r="X251" s="2"/>
      <c r="Y251" s="29"/>
      <c r="Z251" s="30"/>
      <c r="AA251" s="2"/>
      <c r="AB251" s="20"/>
      <c r="AC251" s="2"/>
      <c r="AD251" s="29"/>
      <c r="AE251" s="30"/>
      <c r="AF251" s="2"/>
      <c r="AG251" s="20"/>
      <c r="AH251" s="53"/>
      <c r="AI251" s="29"/>
      <c r="AJ251" s="53"/>
      <c r="AK251" s="2"/>
      <c r="AL251" s="20"/>
      <c r="AM251" s="2"/>
      <c r="AN251" s="53"/>
      <c r="AO251" s="30"/>
      <c r="AP251" s="53"/>
      <c r="AQ251" s="20"/>
      <c r="AR251" s="2"/>
      <c r="AS251" s="29"/>
      <c r="AT251" s="30"/>
      <c r="AU251" s="2"/>
      <c r="AV251" s="20"/>
      <c r="AW251" s="2">
        <v>3.88</v>
      </c>
      <c r="AX251" s="29"/>
      <c r="AY251" s="30"/>
      <c r="AZ251" s="2"/>
      <c r="BA251" s="20"/>
      <c r="BB251" s="2"/>
      <c r="BC251" s="29"/>
      <c r="BD251" s="30"/>
      <c r="BE251" s="2"/>
      <c r="BF251" s="20"/>
      <c r="BG251" s="2"/>
      <c r="BH251" s="29"/>
      <c r="BI251" s="30"/>
      <c r="BJ251" s="2"/>
      <c r="BK251" s="20"/>
      <c r="BL251" s="2"/>
      <c r="BM251" s="47" t="s">
        <v>675</v>
      </c>
      <c r="BN251" s="30">
        <f t="shared" si="69"/>
        <v>3.88</v>
      </c>
      <c r="BO251" s="47">
        <f t="shared" si="70"/>
        <v>0</v>
      </c>
      <c r="BP251" s="48" t="str">
        <f t="shared" si="71"/>
        <v>Complete - With Adjustment</v>
      </c>
    </row>
    <row r="252" spans="1:68" s="10" customFormat="1" hidden="1" x14ac:dyDescent="0.2">
      <c r="A252" s="34">
        <v>1370</v>
      </c>
      <c r="B252" s="27" t="s">
        <v>94</v>
      </c>
      <c r="C252" s="27" t="s">
        <v>670</v>
      </c>
      <c r="D252" s="27" t="s">
        <v>671</v>
      </c>
      <c r="E252" s="27" t="s">
        <v>672</v>
      </c>
      <c r="F252" s="27" t="s">
        <v>450</v>
      </c>
      <c r="G252" s="27" t="s">
        <v>96</v>
      </c>
      <c r="H252" s="37">
        <v>42767</v>
      </c>
      <c r="I252" s="37">
        <v>42769</v>
      </c>
      <c r="J252" s="52">
        <v>196.26</v>
      </c>
      <c r="K252" s="52">
        <v>90</v>
      </c>
      <c r="L252" s="35"/>
      <c r="M252" s="52" t="s">
        <v>673</v>
      </c>
      <c r="N252" s="35" t="s">
        <v>97</v>
      </c>
      <c r="O252" s="35" t="s">
        <v>274</v>
      </c>
      <c r="P252" s="35" t="s">
        <v>120</v>
      </c>
      <c r="Q252" s="35" t="s">
        <v>175</v>
      </c>
      <c r="R252" s="27" t="s">
        <v>98</v>
      </c>
      <c r="S252" s="27"/>
      <c r="T252" s="27" t="s">
        <v>674</v>
      </c>
      <c r="U252" s="27"/>
      <c r="Y252" s="31"/>
      <c r="Z252" s="30"/>
      <c r="AD252" s="31"/>
      <c r="AE252" s="30"/>
      <c r="AH252" s="53"/>
      <c r="AI252" s="31"/>
      <c r="AJ252" s="53"/>
      <c r="AN252" s="53"/>
      <c r="AO252" s="30"/>
      <c r="AP252" s="53"/>
      <c r="AS252" s="31"/>
      <c r="AT252" s="30"/>
      <c r="AW252" s="10">
        <v>90</v>
      </c>
      <c r="AX252" s="31"/>
      <c r="AY252" s="30"/>
      <c r="BC252" s="31"/>
      <c r="BD252" s="30"/>
      <c r="BH252" s="31"/>
      <c r="BI252" s="30"/>
      <c r="BM252" s="47" t="s">
        <v>676</v>
      </c>
      <c r="BN252" s="30">
        <f t="shared" si="69"/>
        <v>90</v>
      </c>
      <c r="BO252" s="47">
        <f t="shared" si="70"/>
        <v>0</v>
      </c>
      <c r="BP252" s="48" t="str">
        <f t="shared" si="71"/>
        <v>Complete - With Adjustment</v>
      </c>
    </row>
    <row r="253" spans="1:68" s="10" customFormat="1" hidden="1" x14ac:dyDescent="0.2">
      <c r="A253" s="34">
        <v>1371</v>
      </c>
      <c r="B253" s="27" t="s">
        <v>94</v>
      </c>
      <c r="C253" s="27" t="s">
        <v>670</v>
      </c>
      <c r="D253" s="27" t="s">
        <v>671</v>
      </c>
      <c r="E253" s="27" t="s">
        <v>672</v>
      </c>
      <c r="F253" s="27" t="s">
        <v>450</v>
      </c>
      <c r="G253" s="27" t="s">
        <v>96</v>
      </c>
      <c r="H253" s="37">
        <v>42767</v>
      </c>
      <c r="I253" s="37">
        <v>42769</v>
      </c>
      <c r="J253" s="52">
        <v>196.26</v>
      </c>
      <c r="K253" s="52">
        <v>3.88</v>
      </c>
      <c r="L253" s="35"/>
      <c r="M253" s="52" t="s">
        <v>673</v>
      </c>
      <c r="N253" s="35" t="s">
        <v>97</v>
      </c>
      <c r="O253" s="35" t="s">
        <v>274</v>
      </c>
      <c r="P253" s="35" t="s">
        <v>120</v>
      </c>
      <c r="Q253" s="35" t="s">
        <v>175</v>
      </c>
      <c r="R253" s="27" t="s">
        <v>98</v>
      </c>
      <c r="S253" s="27"/>
      <c r="T253" s="27" t="s">
        <v>674</v>
      </c>
      <c r="U253" s="27"/>
      <c r="Y253" s="31"/>
      <c r="Z253" s="30"/>
      <c r="AD253" s="31"/>
      <c r="AE253" s="30"/>
      <c r="AH253" s="53"/>
      <c r="AI253" s="31"/>
      <c r="AJ253" s="53"/>
      <c r="AN253" s="53"/>
      <c r="AO253" s="30"/>
      <c r="AP253" s="53"/>
      <c r="AS253" s="31"/>
      <c r="AT253" s="30"/>
      <c r="AW253" s="10">
        <v>3.88</v>
      </c>
      <c r="AX253" s="31"/>
      <c r="AY253" s="30"/>
      <c r="BC253" s="31"/>
      <c r="BD253" s="30"/>
      <c r="BH253" s="31"/>
      <c r="BI253" s="30"/>
      <c r="BM253" s="47" t="s">
        <v>675</v>
      </c>
      <c r="BN253" s="30">
        <f t="shared" si="69"/>
        <v>3.88</v>
      </c>
      <c r="BO253" s="47">
        <f t="shared" si="70"/>
        <v>0</v>
      </c>
      <c r="BP253" s="48" t="str">
        <f t="shared" si="71"/>
        <v>Complete - With Adjustment</v>
      </c>
    </row>
    <row r="254" spans="1:68" s="10" customFormat="1" hidden="1" x14ac:dyDescent="0.2">
      <c r="A254" s="34">
        <v>1372</v>
      </c>
      <c r="B254" s="27" t="s">
        <v>94</v>
      </c>
      <c r="C254" s="27" t="s">
        <v>670</v>
      </c>
      <c r="D254" s="27" t="s">
        <v>671</v>
      </c>
      <c r="E254" s="27" t="s">
        <v>672</v>
      </c>
      <c r="F254" s="27" t="s">
        <v>450</v>
      </c>
      <c r="G254" s="27" t="s">
        <v>96</v>
      </c>
      <c r="H254" s="37">
        <v>42767</v>
      </c>
      <c r="I254" s="37">
        <v>42769</v>
      </c>
      <c r="J254" s="52">
        <v>196.26</v>
      </c>
      <c r="K254" s="52">
        <v>1.95</v>
      </c>
      <c r="L254" s="35"/>
      <c r="M254" s="52" t="s">
        <v>673</v>
      </c>
      <c r="N254" s="35" t="s">
        <v>97</v>
      </c>
      <c r="O254" s="35" t="s">
        <v>274</v>
      </c>
      <c r="P254" s="35" t="s">
        <v>120</v>
      </c>
      <c r="Q254" s="35" t="s">
        <v>175</v>
      </c>
      <c r="R254" s="27" t="s">
        <v>98</v>
      </c>
      <c r="S254" s="27"/>
      <c r="T254" s="27" t="s">
        <v>674</v>
      </c>
      <c r="U254" s="27"/>
      <c r="V254" s="2"/>
      <c r="W254" s="2"/>
      <c r="X254" s="2"/>
      <c r="Y254" s="29"/>
      <c r="Z254" s="30"/>
      <c r="AA254" s="2"/>
      <c r="AB254" s="2"/>
      <c r="AC254" s="2"/>
      <c r="AD254" s="29"/>
      <c r="AE254" s="30"/>
      <c r="AF254" s="2"/>
      <c r="AG254" s="2"/>
      <c r="AH254" s="53"/>
      <c r="AI254" s="29"/>
      <c r="AJ254" s="53"/>
      <c r="AK254" s="2"/>
      <c r="AL254" s="2"/>
      <c r="AM254" s="2"/>
      <c r="AN254" s="53"/>
      <c r="AO254" s="30"/>
      <c r="AP254" s="53"/>
      <c r="AQ254" s="2"/>
      <c r="AR254" s="2"/>
      <c r="AS254" s="29"/>
      <c r="AT254" s="30"/>
      <c r="AU254" s="2"/>
      <c r="AV254" s="2"/>
      <c r="AW254" s="2">
        <v>1.95</v>
      </c>
      <c r="AX254" s="29"/>
      <c r="AY254" s="30"/>
      <c r="AZ254" s="2"/>
      <c r="BA254" s="2"/>
      <c r="BB254" s="2"/>
      <c r="BC254" s="29"/>
      <c r="BD254" s="30"/>
      <c r="BE254" s="2"/>
      <c r="BF254" s="2"/>
      <c r="BG254" s="2"/>
      <c r="BH254" s="29"/>
      <c r="BI254" s="30"/>
      <c r="BJ254" s="2"/>
      <c r="BK254" s="2"/>
      <c r="BL254" s="2"/>
      <c r="BM254" s="47" t="s">
        <v>675</v>
      </c>
      <c r="BN254" s="30">
        <f t="shared" si="69"/>
        <v>1.95</v>
      </c>
      <c r="BO254" s="47">
        <f t="shared" si="70"/>
        <v>0</v>
      </c>
      <c r="BP254" s="48" t="str">
        <f t="shared" si="71"/>
        <v>Complete - With Adjustment</v>
      </c>
    </row>
    <row r="255" spans="1:68" s="10" customFormat="1" hidden="1" x14ac:dyDescent="0.2">
      <c r="A255" s="34">
        <v>1404</v>
      </c>
      <c r="B255" s="27" t="s">
        <v>94</v>
      </c>
      <c r="C255" s="27" t="s">
        <v>115</v>
      </c>
      <c r="D255" s="27" t="s">
        <v>116</v>
      </c>
      <c r="E255" s="27" t="s">
        <v>681</v>
      </c>
      <c r="F255" s="27" t="s">
        <v>679</v>
      </c>
      <c r="G255" s="27" t="s">
        <v>96</v>
      </c>
      <c r="H255" s="28">
        <v>42803</v>
      </c>
      <c r="I255" s="37">
        <v>42808</v>
      </c>
      <c r="J255" s="52">
        <v>436.55</v>
      </c>
      <c r="K255" s="52">
        <v>22.6</v>
      </c>
      <c r="L255" s="35"/>
      <c r="M255" s="52" t="s">
        <v>682</v>
      </c>
      <c r="N255" s="35" t="s">
        <v>97</v>
      </c>
      <c r="O255" s="35" t="s">
        <v>119</v>
      </c>
      <c r="P255" s="35" t="s">
        <v>123</v>
      </c>
      <c r="Q255" s="35" t="s">
        <v>103</v>
      </c>
      <c r="R255" s="35" t="s">
        <v>98</v>
      </c>
      <c r="S255" s="35"/>
      <c r="T255" s="35" t="s">
        <v>683</v>
      </c>
      <c r="U255" s="27"/>
      <c r="V255" s="62"/>
      <c r="W255" s="31"/>
      <c r="X255" s="31"/>
      <c r="Y255" s="31"/>
      <c r="Z255" s="31"/>
      <c r="AA255" s="31"/>
      <c r="AB255" s="31"/>
      <c r="AC255" s="31"/>
      <c r="AD255" s="31"/>
      <c r="AE255" s="31"/>
      <c r="AF255" s="31"/>
      <c r="AG255" s="31"/>
      <c r="AH255" s="18"/>
      <c r="AI255" s="18"/>
      <c r="AJ255" s="18"/>
      <c r="AK255" s="63"/>
      <c r="AL255" s="63"/>
      <c r="AM255" s="63"/>
      <c r="AN255" s="18"/>
      <c r="AO255" s="18"/>
      <c r="AP255" s="18"/>
      <c r="AQ255" s="31"/>
      <c r="AR255" s="31"/>
      <c r="AS255" s="31"/>
      <c r="AT255" s="31"/>
      <c r="AU255" s="31"/>
      <c r="AV255" s="31">
        <v>22.6</v>
      </c>
      <c r="AW255" s="31"/>
      <c r="AX255" s="31"/>
      <c r="AY255" s="31"/>
      <c r="AZ255" s="31"/>
      <c r="BA255" s="31"/>
      <c r="BB255" s="31"/>
      <c r="BC255" s="31"/>
      <c r="BD255" s="31"/>
      <c r="BE255" s="31"/>
      <c r="BF255" s="31"/>
      <c r="BG255" s="31"/>
      <c r="BH255" s="31"/>
      <c r="BI255" s="31"/>
      <c r="BJ255" s="31"/>
      <c r="BK255" s="31"/>
      <c r="BL255" s="31"/>
      <c r="BM255" s="47" t="s">
        <v>378</v>
      </c>
      <c r="BN255" s="31">
        <f t="shared" ref="BN255:BN281" si="72">SUM(W255:AH255)+SUM(AK255:AN255)+SUM(AQ255:BK255)</f>
        <v>22.6</v>
      </c>
      <c r="BO255" s="47">
        <f t="shared" si="70"/>
        <v>0</v>
      </c>
      <c r="BP255" s="48" t="str">
        <f t="shared" si="71"/>
        <v>Complete - With Adjustment</v>
      </c>
    </row>
    <row r="256" spans="1:68" s="10" customFormat="1" hidden="1" x14ac:dyDescent="0.2">
      <c r="A256" s="34">
        <v>1405</v>
      </c>
      <c r="B256" s="27" t="s">
        <v>94</v>
      </c>
      <c r="C256" s="27" t="s">
        <v>115</v>
      </c>
      <c r="D256" s="27" t="s">
        <v>116</v>
      </c>
      <c r="E256" s="27" t="s">
        <v>681</v>
      </c>
      <c r="F256" s="27" t="s">
        <v>679</v>
      </c>
      <c r="G256" s="27" t="s">
        <v>96</v>
      </c>
      <c r="H256" s="28">
        <v>42803</v>
      </c>
      <c r="I256" s="37">
        <v>42808</v>
      </c>
      <c r="J256" s="52">
        <v>436.55</v>
      </c>
      <c r="K256" s="52">
        <v>96</v>
      </c>
      <c r="L256" s="35"/>
      <c r="M256" s="52" t="s">
        <v>682</v>
      </c>
      <c r="N256" s="35" t="s">
        <v>97</v>
      </c>
      <c r="O256" s="35" t="s">
        <v>119</v>
      </c>
      <c r="P256" s="35" t="s">
        <v>123</v>
      </c>
      <c r="Q256" s="35" t="s">
        <v>121</v>
      </c>
      <c r="R256" s="35" t="s">
        <v>98</v>
      </c>
      <c r="S256" s="35"/>
      <c r="T256" s="35" t="s">
        <v>683</v>
      </c>
      <c r="U256" s="27"/>
      <c r="V256" s="62"/>
      <c r="W256" s="31"/>
      <c r="X256" s="31"/>
      <c r="Y256" s="31"/>
      <c r="Z256" s="31"/>
      <c r="AA256" s="31"/>
      <c r="AB256" s="31"/>
      <c r="AC256" s="31"/>
      <c r="AD256" s="31"/>
      <c r="AE256" s="31"/>
      <c r="AF256" s="31"/>
      <c r="AG256" s="31"/>
      <c r="AH256" s="18"/>
      <c r="AI256" s="18"/>
      <c r="AJ256" s="18"/>
      <c r="AK256" s="63"/>
      <c r="AL256" s="63"/>
      <c r="AM256" s="63"/>
      <c r="AN256" s="18"/>
      <c r="AO256" s="18"/>
      <c r="AP256" s="18"/>
      <c r="AQ256" s="31"/>
      <c r="AR256" s="31"/>
      <c r="AS256" s="31"/>
      <c r="AT256" s="31"/>
      <c r="AU256" s="31"/>
      <c r="AV256" s="31">
        <v>96</v>
      </c>
      <c r="AW256" s="31"/>
      <c r="AX256" s="31"/>
      <c r="AY256" s="31"/>
      <c r="AZ256" s="31"/>
      <c r="BA256" s="31"/>
      <c r="BB256" s="31"/>
      <c r="BC256" s="31"/>
      <c r="BD256" s="31"/>
      <c r="BE256" s="31"/>
      <c r="BF256" s="31"/>
      <c r="BG256" s="31"/>
      <c r="BH256" s="31"/>
      <c r="BI256" s="31"/>
      <c r="BJ256" s="31"/>
      <c r="BK256" s="31"/>
      <c r="BL256" s="31"/>
      <c r="BM256" s="47" t="s">
        <v>378</v>
      </c>
      <c r="BN256" s="31">
        <f t="shared" si="72"/>
        <v>96</v>
      </c>
      <c r="BO256" s="47">
        <f t="shared" ref="BO256:BO287" si="73">K256-BN256</f>
        <v>0</v>
      </c>
      <c r="BP256" s="48" t="str">
        <f t="shared" ref="BP256:BP287" si="74">IF(BN256&lt;&gt;0,"Complete - With Adjustment","Complete - No Adjustment")</f>
        <v>Complete - With Adjustment</v>
      </c>
    </row>
    <row r="257" spans="1:68" s="10" customFormat="1" hidden="1" x14ac:dyDescent="0.2">
      <c r="A257" s="34">
        <v>1406</v>
      </c>
      <c r="B257" s="27" t="s">
        <v>94</v>
      </c>
      <c r="C257" s="27" t="s">
        <v>115</v>
      </c>
      <c r="D257" s="27" t="s">
        <v>116</v>
      </c>
      <c r="E257" s="27" t="s">
        <v>681</v>
      </c>
      <c r="F257" s="27" t="s">
        <v>679</v>
      </c>
      <c r="G257" s="27" t="s">
        <v>96</v>
      </c>
      <c r="H257" s="28">
        <v>42803</v>
      </c>
      <c r="I257" s="37">
        <v>42808</v>
      </c>
      <c r="J257" s="52">
        <v>436.55</v>
      </c>
      <c r="K257" s="52">
        <v>124.59</v>
      </c>
      <c r="L257" s="35"/>
      <c r="M257" s="52" t="s">
        <v>682</v>
      </c>
      <c r="N257" s="35" t="s">
        <v>97</v>
      </c>
      <c r="O257" s="35" t="s">
        <v>119</v>
      </c>
      <c r="P257" s="35" t="s">
        <v>123</v>
      </c>
      <c r="Q257" s="35" t="s">
        <v>103</v>
      </c>
      <c r="R257" s="35" t="s">
        <v>98</v>
      </c>
      <c r="S257" s="35"/>
      <c r="T257" s="35" t="s">
        <v>683</v>
      </c>
      <c r="U257" s="27"/>
      <c r="V257" s="62"/>
      <c r="W257" s="31"/>
      <c r="X257" s="31"/>
      <c r="Y257" s="31"/>
      <c r="Z257" s="31"/>
      <c r="AA257" s="31"/>
      <c r="AB257" s="31"/>
      <c r="AC257" s="31"/>
      <c r="AD257" s="31"/>
      <c r="AE257" s="31"/>
      <c r="AF257" s="31"/>
      <c r="AG257" s="31"/>
      <c r="AH257" s="18"/>
      <c r="AI257" s="18"/>
      <c r="AJ257" s="18"/>
      <c r="AK257" s="63"/>
      <c r="AL257" s="63"/>
      <c r="AM257" s="63"/>
      <c r="AN257" s="18"/>
      <c r="AO257" s="18"/>
      <c r="AP257" s="18"/>
      <c r="AQ257" s="31"/>
      <c r="AR257" s="31"/>
      <c r="AS257" s="31"/>
      <c r="AT257" s="31"/>
      <c r="AU257" s="31"/>
      <c r="AV257" s="31">
        <v>124.59</v>
      </c>
      <c r="AW257" s="31"/>
      <c r="AX257" s="31"/>
      <c r="AY257" s="31"/>
      <c r="AZ257" s="31"/>
      <c r="BA257" s="31"/>
      <c r="BB257" s="31"/>
      <c r="BC257" s="31"/>
      <c r="BD257" s="31"/>
      <c r="BE257" s="31"/>
      <c r="BF257" s="31"/>
      <c r="BG257" s="31"/>
      <c r="BH257" s="31"/>
      <c r="BI257" s="31"/>
      <c r="BJ257" s="31"/>
      <c r="BK257" s="31"/>
      <c r="BL257" s="31"/>
      <c r="BM257" s="47" t="s">
        <v>378</v>
      </c>
      <c r="BN257" s="31">
        <f t="shared" si="72"/>
        <v>124.59</v>
      </c>
      <c r="BO257" s="47">
        <f t="shared" si="73"/>
        <v>0</v>
      </c>
      <c r="BP257" s="48" t="str">
        <f t="shared" si="74"/>
        <v>Complete - With Adjustment</v>
      </c>
    </row>
    <row r="258" spans="1:68" s="10" customFormat="1" hidden="1" x14ac:dyDescent="0.2">
      <c r="A258" s="34">
        <v>1409</v>
      </c>
      <c r="B258" s="27" t="s">
        <v>94</v>
      </c>
      <c r="C258" s="27" t="s">
        <v>115</v>
      </c>
      <c r="D258" s="27" t="s">
        <v>116</v>
      </c>
      <c r="E258" s="27" t="s">
        <v>681</v>
      </c>
      <c r="F258" s="27" t="s">
        <v>679</v>
      </c>
      <c r="G258" s="27" t="s">
        <v>96</v>
      </c>
      <c r="H258" s="28">
        <v>42803</v>
      </c>
      <c r="I258" s="37">
        <v>42808</v>
      </c>
      <c r="J258" s="52">
        <v>436.55</v>
      </c>
      <c r="K258" s="52">
        <v>33</v>
      </c>
      <c r="L258" s="35"/>
      <c r="M258" s="52" t="s">
        <v>682</v>
      </c>
      <c r="N258" s="35" t="s">
        <v>97</v>
      </c>
      <c r="O258" s="35" t="s">
        <v>119</v>
      </c>
      <c r="P258" s="35" t="s">
        <v>120</v>
      </c>
      <c r="Q258" s="35" t="s">
        <v>103</v>
      </c>
      <c r="R258" s="35" t="s">
        <v>98</v>
      </c>
      <c r="S258" s="35"/>
      <c r="T258" s="35" t="s">
        <v>683</v>
      </c>
      <c r="U258" s="27"/>
      <c r="V258" s="62"/>
      <c r="W258" s="31">
        <v>33</v>
      </c>
      <c r="X258" s="31"/>
      <c r="Y258" s="31"/>
      <c r="Z258" s="31"/>
      <c r="AA258" s="31"/>
      <c r="AB258" s="31"/>
      <c r="AC258" s="31"/>
      <c r="AD258" s="31"/>
      <c r="AE258" s="31"/>
      <c r="AF258" s="31"/>
      <c r="AG258" s="31"/>
      <c r="AH258" s="18"/>
      <c r="AI258" s="18"/>
      <c r="AJ258" s="18"/>
      <c r="AK258" s="63"/>
      <c r="AL258" s="63"/>
      <c r="AM258" s="63"/>
      <c r="AN258" s="18"/>
      <c r="AO258" s="18"/>
      <c r="AP258" s="18"/>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47" t="s">
        <v>1</v>
      </c>
      <c r="BN258" s="31">
        <f t="shared" si="72"/>
        <v>33</v>
      </c>
      <c r="BO258" s="47">
        <f t="shared" si="73"/>
        <v>0</v>
      </c>
      <c r="BP258" s="48" t="str">
        <f t="shared" si="74"/>
        <v>Complete - With Adjustment</v>
      </c>
    </row>
    <row r="259" spans="1:68" s="10" customFormat="1" hidden="1" x14ac:dyDescent="0.2">
      <c r="A259" s="34">
        <v>1411</v>
      </c>
      <c r="B259" s="27" t="s">
        <v>94</v>
      </c>
      <c r="C259" s="27" t="s">
        <v>115</v>
      </c>
      <c r="D259" s="27" t="s">
        <v>116</v>
      </c>
      <c r="E259" s="27" t="s">
        <v>681</v>
      </c>
      <c r="F259" s="27" t="s">
        <v>679</v>
      </c>
      <c r="G259" s="27" t="s">
        <v>96</v>
      </c>
      <c r="H259" s="28">
        <v>42803</v>
      </c>
      <c r="I259" s="37">
        <v>42808</v>
      </c>
      <c r="J259" s="52">
        <v>436.55</v>
      </c>
      <c r="K259" s="52">
        <v>53.95</v>
      </c>
      <c r="L259" s="35"/>
      <c r="M259" s="52" t="s">
        <v>682</v>
      </c>
      <c r="N259" s="35" t="s">
        <v>97</v>
      </c>
      <c r="O259" s="35" t="s">
        <v>119</v>
      </c>
      <c r="P259" s="35" t="s">
        <v>123</v>
      </c>
      <c r="Q259" s="35" t="s">
        <v>103</v>
      </c>
      <c r="R259" s="35" t="s">
        <v>98</v>
      </c>
      <c r="S259" s="35"/>
      <c r="T259" s="35" t="s">
        <v>683</v>
      </c>
      <c r="U259" s="27"/>
      <c r="V259" s="62"/>
      <c r="W259" s="31"/>
      <c r="X259" s="31"/>
      <c r="Y259" s="31"/>
      <c r="Z259" s="31"/>
      <c r="AA259" s="31"/>
      <c r="AB259" s="31"/>
      <c r="AC259" s="31"/>
      <c r="AD259" s="31"/>
      <c r="AE259" s="31"/>
      <c r="AF259" s="31"/>
      <c r="AG259" s="31"/>
      <c r="AH259" s="18"/>
      <c r="AI259" s="18"/>
      <c r="AJ259" s="18"/>
      <c r="AK259" s="63"/>
      <c r="AL259" s="63"/>
      <c r="AM259" s="63"/>
      <c r="AN259" s="18"/>
      <c r="AO259" s="18"/>
      <c r="AP259" s="18"/>
      <c r="AQ259" s="31"/>
      <c r="AR259" s="31"/>
      <c r="AS259" s="31"/>
      <c r="AT259" s="31"/>
      <c r="AU259" s="31"/>
      <c r="AV259" s="31">
        <v>53.95</v>
      </c>
      <c r="AW259" s="31"/>
      <c r="AX259" s="31"/>
      <c r="AY259" s="31"/>
      <c r="AZ259" s="31"/>
      <c r="BA259" s="31"/>
      <c r="BB259" s="31"/>
      <c r="BC259" s="31"/>
      <c r="BD259" s="31"/>
      <c r="BE259" s="31"/>
      <c r="BF259" s="31"/>
      <c r="BG259" s="31"/>
      <c r="BH259" s="31"/>
      <c r="BI259" s="31"/>
      <c r="BJ259" s="31"/>
      <c r="BK259" s="31"/>
      <c r="BL259" s="31"/>
      <c r="BM259" s="47" t="s">
        <v>378</v>
      </c>
      <c r="BN259" s="31">
        <f t="shared" si="72"/>
        <v>53.95</v>
      </c>
      <c r="BO259" s="47">
        <f t="shared" si="73"/>
        <v>0</v>
      </c>
      <c r="BP259" s="48" t="str">
        <f t="shared" si="74"/>
        <v>Complete - With Adjustment</v>
      </c>
    </row>
    <row r="260" spans="1:68" s="10" customFormat="1" hidden="1" x14ac:dyDescent="0.2">
      <c r="A260" s="34">
        <v>1413</v>
      </c>
      <c r="B260" s="27" t="s">
        <v>94</v>
      </c>
      <c r="C260" s="27" t="s">
        <v>115</v>
      </c>
      <c r="D260" s="27" t="s">
        <v>116</v>
      </c>
      <c r="E260" s="27" t="s">
        <v>684</v>
      </c>
      <c r="F260" s="27" t="s">
        <v>679</v>
      </c>
      <c r="G260" s="27" t="s">
        <v>96</v>
      </c>
      <c r="H260" s="28">
        <v>42803</v>
      </c>
      <c r="I260" s="37">
        <v>42808</v>
      </c>
      <c r="J260" s="52">
        <v>532.5</v>
      </c>
      <c r="K260" s="52">
        <v>32</v>
      </c>
      <c r="L260" s="35"/>
      <c r="M260" s="52" t="s">
        <v>685</v>
      </c>
      <c r="N260" s="35" t="s">
        <v>97</v>
      </c>
      <c r="O260" s="35" t="s">
        <v>119</v>
      </c>
      <c r="P260" s="35" t="s">
        <v>123</v>
      </c>
      <c r="Q260" s="35" t="s">
        <v>101</v>
      </c>
      <c r="R260" s="35" t="s">
        <v>98</v>
      </c>
      <c r="S260" s="35"/>
      <c r="T260" s="35" t="s">
        <v>686</v>
      </c>
      <c r="U260" s="27"/>
      <c r="V260" s="62"/>
      <c r="W260" s="31"/>
      <c r="X260" s="31"/>
      <c r="Y260" s="31"/>
      <c r="Z260" s="31"/>
      <c r="AA260" s="31"/>
      <c r="AB260" s="31"/>
      <c r="AC260" s="31"/>
      <c r="AD260" s="31"/>
      <c r="AE260" s="31"/>
      <c r="AF260" s="31"/>
      <c r="AG260" s="31"/>
      <c r="AH260" s="18"/>
      <c r="AI260" s="18"/>
      <c r="AJ260" s="18"/>
      <c r="AK260" s="63"/>
      <c r="AL260" s="63"/>
      <c r="AM260" s="63"/>
      <c r="AN260" s="18"/>
      <c r="AO260" s="18"/>
      <c r="AP260" s="18"/>
      <c r="AQ260" s="31"/>
      <c r="AR260" s="31"/>
      <c r="AS260" s="31"/>
      <c r="AT260" s="31"/>
      <c r="AU260" s="31"/>
      <c r="AV260" s="31">
        <v>32</v>
      </c>
      <c r="AW260" s="31"/>
      <c r="AX260" s="31"/>
      <c r="AY260" s="31"/>
      <c r="AZ260" s="31"/>
      <c r="BA260" s="31"/>
      <c r="BB260" s="31"/>
      <c r="BC260" s="31"/>
      <c r="BD260" s="31"/>
      <c r="BE260" s="31"/>
      <c r="BF260" s="31"/>
      <c r="BG260" s="31"/>
      <c r="BH260" s="31"/>
      <c r="BI260" s="31"/>
      <c r="BJ260" s="31"/>
      <c r="BK260" s="31"/>
      <c r="BL260" s="31"/>
      <c r="BM260" s="47" t="s">
        <v>378</v>
      </c>
      <c r="BN260" s="31">
        <f t="shared" si="72"/>
        <v>32</v>
      </c>
      <c r="BO260" s="47">
        <f t="shared" si="73"/>
        <v>0</v>
      </c>
      <c r="BP260" s="48" t="str">
        <f t="shared" si="74"/>
        <v>Complete - With Adjustment</v>
      </c>
    </row>
    <row r="261" spans="1:68" s="10" customFormat="1" hidden="1" x14ac:dyDescent="0.2">
      <c r="A261" s="34">
        <v>1414</v>
      </c>
      <c r="B261" s="27" t="s">
        <v>94</v>
      </c>
      <c r="C261" s="27" t="s">
        <v>115</v>
      </c>
      <c r="D261" s="27" t="s">
        <v>116</v>
      </c>
      <c r="E261" s="27" t="s">
        <v>684</v>
      </c>
      <c r="F261" s="27" t="s">
        <v>679</v>
      </c>
      <c r="G261" s="27" t="s">
        <v>96</v>
      </c>
      <c r="H261" s="28">
        <v>42803</v>
      </c>
      <c r="I261" s="37">
        <v>42808</v>
      </c>
      <c r="J261" s="52">
        <v>532.5</v>
      </c>
      <c r="K261" s="52">
        <v>13</v>
      </c>
      <c r="L261" s="35"/>
      <c r="M261" s="52" t="s">
        <v>685</v>
      </c>
      <c r="N261" s="35" t="s">
        <v>97</v>
      </c>
      <c r="O261" s="35" t="s">
        <v>119</v>
      </c>
      <c r="P261" s="35" t="s">
        <v>123</v>
      </c>
      <c r="Q261" s="35" t="s">
        <v>101</v>
      </c>
      <c r="R261" s="35" t="s">
        <v>98</v>
      </c>
      <c r="S261" s="35"/>
      <c r="T261" s="35" t="s">
        <v>686</v>
      </c>
      <c r="U261" s="27"/>
      <c r="V261" s="62"/>
      <c r="W261" s="31"/>
      <c r="X261" s="31"/>
      <c r="Y261" s="31"/>
      <c r="Z261" s="31"/>
      <c r="AA261" s="31"/>
      <c r="AB261" s="31"/>
      <c r="AC261" s="31"/>
      <c r="AD261" s="31"/>
      <c r="AE261" s="31"/>
      <c r="AF261" s="31"/>
      <c r="AG261" s="31"/>
      <c r="AH261" s="18"/>
      <c r="AI261" s="18"/>
      <c r="AJ261" s="18"/>
      <c r="AK261" s="63"/>
      <c r="AL261" s="63"/>
      <c r="AM261" s="63"/>
      <c r="AN261" s="18"/>
      <c r="AO261" s="18"/>
      <c r="AP261" s="18"/>
      <c r="AQ261" s="31"/>
      <c r="AR261" s="31"/>
      <c r="AS261" s="31"/>
      <c r="AT261" s="31"/>
      <c r="AU261" s="31"/>
      <c r="AV261" s="31">
        <v>13</v>
      </c>
      <c r="AW261" s="31"/>
      <c r="AX261" s="31"/>
      <c r="AY261" s="31"/>
      <c r="AZ261" s="31"/>
      <c r="BA261" s="31"/>
      <c r="BB261" s="31"/>
      <c r="BC261" s="31"/>
      <c r="BD261" s="31"/>
      <c r="BE261" s="31"/>
      <c r="BF261" s="31"/>
      <c r="BG261" s="31"/>
      <c r="BH261" s="31"/>
      <c r="BI261" s="31"/>
      <c r="BJ261" s="31"/>
      <c r="BK261" s="31"/>
      <c r="BL261" s="31"/>
      <c r="BM261" s="47" t="s">
        <v>378</v>
      </c>
      <c r="BN261" s="31">
        <f t="shared" si="72"/>
        <v>13</v>
      </c>
      <c r="BO261" s="47">
        <f t="shared" si="73"/>
        <v>0</v>
      </c>
      <c r="BP261" s="48" t="str">
        <f t="shared" si="74"/>
        <v>Complete - With Adjustment</v>
      </c>
    </row>
    <row r="262" spans="1:68" s="10" customFormat="1" hidden="1" x14ac:dyDescent="0.2">
      <c r="A262" s="34">
        <v>1415</v>
      </c>
      <c r="B262" s="27" t="s">
        <v>94</v>
      </c>
      <c r="C262" s="27" t="s">
        <v>115</v>
      </c>
      <c r="D262" s="27" t="s">
        <v>116</v>
      </c>
      <c r="E262" s="27" t="s">
        <v>684</v>
      </c>
      <c r="F262" s="27" t="s">
        <v>679</v>
      </c>
      <c r="G262" s="27" t="s">
        <v>96</v>
      </c>
      <c r="H262" s="28">
        <v>42803</v>
      </c>
      <c r="I262" s="37">
        <v>42808</v>
      </c>
      <c r="J262" s="52">
        <v>532.5</v>
      </c>
      <c r="K262" s="52">
        <v>21.4</v>
      </c>
      <c r="L262" s="35"/>
      <c r="M262" s="52" t="s">
        <v>685</v>
      </c>
      <c r="N262" s="35" t="s">
        <v>97</v>
      </c>
      <c r="O262" s="35" t="s">
        <v>119</v>
      </c>
      <c r="P262" s="35" t="s">
        <v>123</v>
      </c>
      <c r="Q262" s="35" t="s">
        <v>101</v>
      </c>
      <c r="R262" s="35" t="s">
        <v>98</v>
      </c>
      <c r="S262" s="35"/>
      <c r="T262" s="35" t="s">
        <v>686</v>
      </c>
      <c r="U262" s="27"/>
      <c r="V262" s="62"/>
      <c r="W262" s="31"/>
      <c r="X262" s="31"/>
      <c r="Y262" s="31"/>
      <c r="Z262" s="31"/>
      <c r="AA262" s="31"/>
      <c r="AB262" s="31"/>
      <c r="AC262" s="31"/>
      <c r="AD262" s="31"/>
      <c r="AE262" s="31"/>
      <c r="AF262" s="31"/>
      <c r="AG262" s="31"/>
      <c r="AH262" s="18"/>
      <c r="AI262" s="18"/>
      <c r="AJ262" s="18"/>
      <c r="AK262" s="63"/>
      <c r="AL262" s="63"/>
      <c r="AM262" s="63"/>
      <c r="AN262" s="18"/>
      <c r="AO262" s="18"/>
      <c r="AP262" s="18"/>
      <c r="AQ262" s="31"/>
      <c r="AR262" s="31"/>
      <c r="AS262" s="31"/>
      <c r="AT262" s="31"/>
      <c r="AU262" s="31"/>
      <c r="AV262" s="31">
        <v>21.4</v>
      </c>
      <c r="AW262" s="31"/>
      <c r="AX262" s="31"/>
      <c r="AY262" s="31"/>
      <c r="AZ262" s="31"/>
      <c r="BA262" s="31"/>
      <c r="BB262" s="31"/>
      <c r="BC262" s="31"/>
      <c r="BD262" s="31"/>
      <c r="BE262" s="31"/>
      <c r="BF262" s="31"/>
      <c r="BG262" s="31"/>
      <c r="BH262" s="31"/>
      <c r="BI262" s="31"/>
      <c r="BJ262" s="31"/>
      <c r="BK262" s="31"/>
      <c r="BL262" s="31"/>
      <c r="BM262" s="47" t="s">
        <v>378</v>
      </c>
      <c r="BN262" s="31">
        <f t="shared" si="72"/>
        <v>21.4</v>
      </c>
      <c r="BO262" s="47">
        <f t="shared" si="73"/>
        <v>0</v>
      </c>
      <c r="BP262" s="48" t="str">
        <f t="shared" si="74"/>
        <v>Complete - With Adjustment</v>
      </c>
    </row>
    <row r="263" spans="1:68" s="10" customFormat="1" hidden="1" x14ac:dyDescent="0.2">
      <c r="A263" s="34">
        <v>1416</v>
      </c>
      <c r="B263" s="27" t="s">
        <v>94</v>
      </c>
      <c r="C263" s="27" t="s">
        <v>115</v>
      </c>
      <c r="D263" s="27" t="s">
        <v>116</v>
      </c>
      <c r="E263" s="27" t="s">
        <v>684</v>
      </c>
      <c r="F263" s="27" t="s">
        <v>679</v>
      </c>
      <c r="G263" s="27" t="s">
        <v>96</v>
      </c>
      <c r="H263" s="28">
        <v>42803</v>
      </c>
      <c r="I263" s="37">
        <v>42808</v>
      </c>
      <c r="J263" s="52">
        <v>532.5</v>
      </c>
      <c r="K263" s="52">
        <v>3.22</v>
      </c>
      <c r="L263" s="35"/>
      <c r="M263" s="52" t="s">
        <v>685</v>
      </c>
      <c r="N263" s="35" t="s">
        <v>97</v>
      </c>
      <c r="O263" s="35" t="s">
        <v>119</v>
      </c>
      <c r="P263" s="35" t="s">
        <v>123</v>
      </c>
      <c r="Q263" s="35" t="s">
        <v>101</v>
      </c>
      <c r="R263" s="35" t="s">
        <v>98</v>
      </c>
      <c r="S263" s="35"/>
      <c r="T263" s="35" t="s">
        <v>686</v>
      </c>
      <c r="U263" s="27"/>
      <c r="V263" s="62"/>
      <c r="W263" s="31"/>
      <c r="X263" s="31"/>
      <c r="Y263" s="31"/>
      <c r="Z263" s="31"/>
      <c r="AA263" s="31"/>
      <c r="AB263" s="31"/>
      <c r="AC263" s="31"/>
      <c r="AD263" s="31"/>
      <c r="AE263" s="31"/>
      <c r="AF263" s="31"/>
      <c r="AG263" s="31"/>
      <c r="AH263" s="18"/>
      <c r="AI263" s="18"/>
      <c r="AJ263" s="18"/>
      <c r="AK263" s="63"/>
      <c r="AL263" s="63"/>
      <c r="AM263" s="63"/>
      <c r="AN263" s="18"/>
      <c r="AO263" s="18"/>
      <c r="AP263" s="18"/>
      <c r="AQ263" s="31"/>
      <c r="AR263" s="31"/>
      <c r="AS263" s="31"/>
      <c r="AT263" s="31"/>
      <c r="AU263" s="31"/>
      <c r="AV263" s="31">
        <v>3.22</v>
      </c>
      <c r="AW263" s="31"/>
      <c r="AX263" s="31"/>
      <c r="AY263" s="31"/>
      <c r="AZ263" s="31"/>
      <c r="BA263" s="31"/>
      <c r="BB263" s="31"/>
      <c r="BC263" s="31"/>
      <c r="BD263" s="31"/>
      <c r="BE263" s="31"/>
      <c r="BF263" s="31"/>
      <c r="BG263" s="31"/>
      <c r="BH263" s="31"/>
      <c r="BI263" s="31"/>
      <c r="BJ263" s="31"/>
      <c r="BK263" s="31"/>
      <c r="BL263" s="31"/>
      <c r="BM263" s="47" t="s">
        <v>378</v>
      </c>
      <c r="BN263" s="31">
        <f t="shared" si="72"/>
        <v>3.22</v>
      </c>
      <c r="BO263" s="47">
        <f t="shared" si="73"/>
        <v>0</v>
      </c>
      <c r="BP263" s="48" t="str">
        <f t="shared" si="74"/>
        <v>Complete - With Adjustment</v>
      </c>
    </row>
    <row r="264" spans="1:68" s="10" customFormat="1" hidden="1" x14ac:dyDescent="0.2">
      <c r="A264" s="34">
        <v>1417</v>
      </c>
      <c r="B264" s="27" t="s">
        <v>94</v>
      </c>
      <c r="C264" s="27" t="s">
        <v>115</v>
      </c>
      <c r="D264" s="27" t="s">
        <v>116</v>
      </c>
      <c r="E264" s="27" t="s">
        <v>684</v>
      </c>
      <c r="F264" s="27" t="s">
        <v>679</v>
      </c>
      <c r="G264" s="27" t="s">
        <v>96</v>
      </c>
      <c r="H264" s="28">
        <v>42803</v>
      </c>
      <c r="I264" s="37">
        <v>42808</v>
      </c>
      <c r="J264" s="52">
        <v>532.5</v>
      </c>
      <c r="K264" s="52">
        <v>17</v>
      </c>
      <c r="L264" s="35"/>
      <c r="M264" s="52" t="s">
        <v>685</v>
      </c>
      <c r="N264" s="35" t="s">
        <v>97</v>
      </c>
      <c r="O264" s="35" t="s">
        <v>119</v>
      </c>
      <c r="P264" s="35" t="s">
        <v>123</v>
      </c>
      <c r="Q264" s="35" t="s">
        <v>101</v>
      </c>
      <c r="R264" s="35" t="s">
        <v>98</v>
      </c>
      <c r="S264" s="35"/>
      <c r="T264" s="35" t="s">
        <v>686</v>
      </c>
      <c r="U264" s="27"/>
      <c r="V264" s="62"/>
      <c r="W264" s="31"/>
      <c r="X264" s="31"/>
      <c r="Y264" s="31"/>
      <c r="Z264" s="31"/>
      <c r="AA264" s="31"/>
      <c r="AB264" s="31"/>
      <c r="AC264" s="31"/>
      <c r="AD264" s="31"/>
      <c r="AE264" s="31"/>
      <c r="AF264" s="31"/>
      <c r="AG264" s="31"/>
      <c r="AH264" s="18"/>
      <c r="AI264" s="18"/>
      <c r="AJ264" s="18"/>
      <c r="AK264" s="63"/>
      <c r="AL264" s="63"/>
      <c r="AM264" s="63"/>
      <c r="AN264" s="18"/>
      <c r="AO264" s="18"/>
      <c r="AP264" s="18"/>
      <c r="AQ264" s="31"/>
      <c r="AR264" s="31"/>
      <c r="AS264" s="31"/>
      <c r="AT264" s="31"/>
      <c r="AU264" s="31"/>
      <c r="AV264" s="31">
        <v>17</v>
      </c>
      <c r="AW264" s="31"/>
      <c r="AX264" s="31"/>
      <c r="AY264" s="31"/>
      <c r="AZ264" s="31"/>
      <c r="BA264" s="31"/>
      <c r="BB264" s="31"/>
      <c r="BC264" s="31"/>
      <c r="BD264" s="31"/>
      <c r="BE264" s="31"/>
      <c r="BF264" s="31"/>
      <c r="BG264" s="31"/>
      <c r="BH264" s="31"/>
      <c r="BI264" s="31"/>
      <c r="BJ264" s="31"/>
      <c r="BK264" s="31"/>
      <c r="BL264" s="31"/>
      <c r="BM264" s="47" t="s">
        <v>378</v>
      </c>
      <c r="BN264" s="31">
        <f t="shared" si="72"/>
        <v>17</v>
      </c>
      <c r="BO264" s="47">
        <f t="shared" si="73"/>
        <v>0</v>
      </c>
      <c r="BP264" s="48" t="str">
        <f t="shared" si="74"/>
        <v>Complete - With Adjustment</v>
      </c>
    </row>
    <row r="265" spans="1:68" s="10" customFormat="1" hidden="1" x14ac:dyDescent="0.2">
      <c r="A265" s="34">
        <v>1418</v>
      </c>
      <c r="B265" s="27" t="s">
        <v>94</v>
      </c>
      <c r="C265" s="27" t="s">
        <v>115</v>
      </c>
      <c r="D265" s="27" t="s">
        <v>116</v>
      </c>
      <c r="E265" s="27" t="s">
        <v>684</v>
      </c>
      <c r="F265" s="27" t="s">
        <v>679</v>
      </c>
      <c r="G265" s="27" t="s">
        <v>96</v>
      </c>
      <c r="H265" s="28">
        <v>42803</v>
      </c>
      <c r="I265" s="37">
        <v>42808</v>
      </c>
      <c r="J265" s="52">
        <v>532.5</v>
      </c>
      <c r="K265" s="52">
        <v>445.88</v>
      </c>
      <c r="L265" s="35"/>
      <c r="M265" s="52" t="s">
        <v>685</v>
      </c>
      <c r="N265" s="35" t="s">
        <v>97</v>
      </c>
      <c r="O265" s="35" t="s">
        <v>119</v>
      </c>
      <c r="P265" s="35" t="s">
        <v>123</v>
      </c>
      <c r="Q265" s="35" t="s">
        <v>101</v>
      </c>
      <c r="R265" s="35" t="s">
        <v>98</v>
      </c>
      <c r="S265" s="35"/>
      <c r="T265" s="35" t="s">
        <v>686</v>
      </c>
      <c r="U265" s="27"/>
      <c r="V265" s="62"/>
      <c r="W265" s="31"/>
      <c r="X265" s="31"/>
      <c r="Y265" s="31"/>
      <c r="Z265" s="31"/>
      <c r="AA265" s="31"/>
      <c r="AB265" s="31"/>
      <c r="AC265" s="31"/>
      <c r="AD265" s="31"/>
      <c r="AE265" s="31"/>
      <c r="AF265" s="31"/>
      <c r="AG265" s="31"/>
      <c r="AH265" s="18"/>
      <c r="AI265" s="18"/>
      <c r="AJ265" s="18"/>
      <c r="AK265" s="63"/>
      <c r="AL265" s="63"/>
      <c r="AM265" s="63"/>
      <c r="AN265" s="18"/>
      <c r="AO265" s="18"/>
      <c r="AP265" s="18"/>
      <c r="AQ265" s="31"/>
      <c r="AR265" s="31"/>
      <c r="AS265" s="31"/>
      <c r="AT265" s="31"/>
      <c r="AU265" s="31"/>
      <c r="AV265" s="31">
        <v>445.88</v>
      </c>
      <c r="AW265" s="31"/>
      <c r="AX265" s="31"/>
      <c r="AY265" s="31"/>
      <c r="AZ265" s="31"/>
      <c r="BA265" s="31"/>
      <c r="BB265" s="31"/>
      <c r="BC265" s="31"/>
      <c r="BD265" s="31"/>
      <c r="BE265" s="31"/>
      <c r="BF265" s="31"/>
      <c r="BG265" s="31"/>
      <c r="BH265" s="31"/>
      <c r="BI265" s="31"/>
      <c r="BJ265" s="31"/>
      <c r="BK265" s="31"/>
      <c r="BL265" s="31"/>
      <c r="BM265" s="47" t="s">
        <v>378</v>
      </c>
      <c r="BN265" s="31">
        <f t="shared" si="72"/>
        <v>445.88</v>
      </c>
      <c r="BO265" s="47">
        <f t="shared" si="73"/>
        <v>0</v>
      </c>
      <c r="BP265" s="48" t="str">
        <f t="shared" si="74"/>
        <v>Complete - With Adjustment</v>
      </c>
    </row>
    <row r="266" spans="1:68" s="10" customFormat="1" hidden="1" x14ac:dyDescent="0.2">
      <c r="A266" s="34">
        <v>1421</v>
      </c>
      <c r="B266" s="27" t="s">
        <v>94</v>
      </c>
      <c r="C266" s="27" t="s">
        <v>115</v>
      </c>
      <c r="D266" s="27" t="s">
        <v>116</v>
      </c>
      <c r="E266" s="27" t="s">
        <v>687</v>
      </c>
      <c r="F266" s="27" t="s">
        <v>688</v>
      </c>
      <c r="G266" s="27" t="s">
        <v>96</v>
      </c>
      <c r="H266" s="28">
        <v>42796</v>
      </c>
      <c r="I266" s="37">
        <v>42801</v>
      </c>
      <c r="J266" s="52">
        <v>1203.3699999999999</v>
      </c>
      <c r="K266" s="52">
        <v>36.81</v>
      </c>
      <c r="L266" s="35"/>
      <c r="M266" s="52" t="s">
        <v>689</v>
      </c>
      <c r="N266" s="35" t="s">
        <v>97</v>
      </c>
      <c r="O266" s="35" t="s">
        <v>119</v>
      </c>
      <c r="P266" s="35" t="s">
        <v>120</v>
      </c>
      <c r="Q266" s="35" t="s">
        <v>103</v>
      </c>
      <c r="R266" s="35" t="s">
        <v>98</v>
      </c>
      <c r="S266" s="35"/>
      <c r="T266" s="35" t="s">
        <v>690</v>
      </c>
      <c r="U266" s="27"/>
      <c r="V266" s="62"/>
      <c r="W266" s="31">
        <v>36.81</v>
      </c>
      <c r="X266" s="31"/>
      <c r="Y266" s="31"/>
      <c r="Z266" s="31"/>
      <c r="AA266" s="31"/>
      <c r="AB266" s="31"/>
      <c r="AC266" s="31"/>
      <c r="AD266" s="31"/>
      <c r="AE266" s="31"/>
      <c r="AF266" s="31"/>
      <c r="AG266" s="31"/>
      <c r="AH266" s="18"/>
      <c r="AI266" s="18"/>
      <c r="AJ266" s="18"/>
      <c r="AK266" s="63"/>
      <c r="AL266" s="63"/>
      <c r="AM266" s="63"/>
      <c r="AN266" s="18"/>
      <c r="AO266" s="18"/>
      <c r="AP266" s="18"/>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47" t="s">
        <v>1</v>
      </c>
      <c r="BN266" s="31">
        <f t="shared" si="72"/>
        <v>36.81</v>
      </c>
      <c r="BO266" s="47">
        <f t="shared" si="73"/>
        <v>0</v>
      </c>
      <c r="BP266" s="48" t="str">
        <f t="shared" si="74"/>
        <v>Complete - With Adjustment</v>
      </c>
    </row>
    <row r="267" spans="1:68" s="10" customFormat="1" hidden="1" x14ac:dyDescent="0.2">
      <c r="A267" s="34">
        <v>1423</v>
      </c>
      <c r="B267" s="27" t="s">
        <v>94</v>
      </c>
      <c r="C267" s="27" t="s">
        <v>115</v>
      </c>
      <c r="D267" s="27" t="s">
        <v>116</v>
      </c>
      <c r="E267" s="27" t="s">
        <v>687</v>
      </c>
      <c r="F267" s="27" t="s">
        <v>688</v>
      </c>
      <c r="G267" s="27" t="s">
        <v>96</v>
      </c>
      <c r="H267" s="28">
        <v>42796</v>
      </c>
      <c r="I267" s="37">
        <v>42801</v>
      </c>
      <c r="J267" s="52">
        <v>1203.3699999999999</v>
      </c>
      <c r="K267" s="52">
        <v>34</v>
      </c>
      <c r="L267" s="35"/>
      <c r="M267" s="52" t="s">
        <v>689</v>
      </c>
      <c r="N267" s="35" t="s">
        <v>97</v>
      </c>
      <c r="O267" s="35" t="s">
        <v>119</v>
      </c>
      <c r="P267" s="35" t="s">
        <v>120</v>
      </c>
      <c r="Q267" s="35" t="s">
        <v>103</v>
      </c>
      <c r="R267" s="35" t="s">
        <v>98</v>
      </c>
      <c r="S267" s="35"/>
      <c r="T267" s="35" t="s">
        <v>690</v>
      </c>
      <c r="U267" s="27"/>
      <c r="V267" s="62"/>
      <c r="W267" s="31">
        <v>34</v>
      </c>
      <c r="X267" s="31"/>
      <c r="Y267" s="31"/>
      <c r="Z267" s="31"/>
      <c r="AA267" s="31"/>
      <c r="AB267" s="31"/>
      <c r="AC267" s="31"/>
      <c r="AD267" s="31"/>
      <c r="AE267" s="31"/>
      <c r="AF267" s="31"/>
      <c r="AG267" s="31"/>
      <c r="AH267" s="18"/>
      <c r="AI267" s="18"/>
      <c r="AJ267" s="18"/>
      <c r="AK267" s="63"/>
      <c r="AL267" s="63"/>
      <c r="AM267" s="63"/>
      <c r="AN267" s="18"/>
      <c r="AO267" s="18"/>
      <c r="AP267" s="18"/>
      <c r="AQ267" s="31"/>
      <c r="AR267" s="31"/>
      <c r="AS267" s="31"/>
      <c r="AT267" s="31"/>
      <c r="AU267" s="31"/>
      <c r="AV267" s="31"/>
      <c r="AW267" s="31"/>
      <c r="AX267" s="31"/>
      <c r="AY267" s="31"/>
      <c r="AZ267" s="31"/>
      <c r="BA267" s="31"/>
      <c r="BB267" s="31"/>
      <c r="BC267" s="31"/>
      <c r="BD267" s="31"/>
      <c r="BE267" s="31"/>
      <c r="BF267" s="31"/>
      <c r="BG267" s="31"/>
      <c r="BH267" s="31"/>
      <c r="BI267" s="31"/>
      <c r="BJ267" s="31"/>
      <c r="BK267" s="62"/>
      <c r="BL267" s="31"/>
      <c r="BM267" s="47" t="s">
        <v>1</v>
      </c>
      <c r="BN267" s="31">
        <f t="shared" si="72"/>
        <v>34</v>
      </c>
      <c r="BO267" s="47">
        <f t="shared" si="73"/>
        <v>0</v>
      </c>
      <c r="BP267" s="48" t="str">
        <f t="shared" si="74"/>
        <v>Complete - With Adjustment</v>
      </c>
    </row>
    <row r="268" spans="1:68" s="10" customFormat="1" hidden="1" x14ac:dyDescent="0.2">
      <c r="A268" s="34">
        <v>1430</v>
      </c>
      <c r="B268" s="27" t="s">
        <v>94</v>
      </c>
      <c r="C268" s="27" t="s">
        <v>115</v>
      </c>
      <c r="D268" s="27" t="s">
        <v>116</v>
      </c>
      <c r="E268" s="27" t="s">
        <v>691</v>
      </c>
      <c r="F268" s="27" t="s">
        <v>680</v>
      </c>
      <c r="G268" s="27" t="s">
        <v>96</v>
      </c>
      <c r="H268" s="28">
        <v>42809</v>
      </c>
      <c r="I268" s="37">
        <v>42814</v>
      </c>
      <c r="J268" s="52">
        <v>1950.99</v>
      </c>
      <c r="K268" s="52">
        <v>15</v>
      </c>
      <c r="L268" s="35"/>
      <c r="M268" s="52" t="s">
        <v>692</v>
      </c>
      <c r="N268" s="35" t="s">
        <v>97</v>
      </c>
      <c r="O268" s="35" t="s">
        <v>119</v>
      </c>
      <c r="P268" s="35" t="s">
        <v>123</v>
      </c>
      <c r="Q268" s="35" t="s">
        <v>101</v>
      </c>
      <c r="R268" s="35" t="s">
        <v>98</v>
      </c>
      <c r="S268" s="35"/>
      <c r="T268" s="35" t="s">
        <v>693</v>
      </c>
      <c r="U268" s="27"/>
      <c r="V268" s="62"/>
      <c r="W268" s="31"/>
      <c r="X268" s="31"/>
      <c r="Y268" s="31"/>
      <c r="Z268" s="31"/>
      <c r="AA268" s="31"/>
      <c r="AB268" s="31"/>
      <c r="AC268" s="31"/>
      <c r="AD268" s="31"/>
      <c r="AE268" s="31"/>
      <c r="AF268" s="31"/>
      <c r="AG268" s="31"/>
      <c r="AH268" s="18"/>
      <c r="AI268" s="18"/>
      <c r="AJ268" s="18"/>
      <c r="AK268" s="63"/>
      <c r="AL268" s="63"/>
      <c r="AM268" s="63"/>
      <c r="AN268" s="18"/>
      <c r="AO268" s="18"/>
      <c r="AP268" s="18"/>
      <c r="AQ268" s="31"/>
      <c r="AR268" s="31"/>
      <c r="AS268" s="31"/>
      <c r="AT268" s="31"/>
      <c r="AU268" s="31"/>
      <c r="AV268" s="31">
        <v>15</v>
      </c>
      <c r="AW268" s="31"/>
      <c r="AX268" s="31"/>
      <c r="AY268" s="31"/>
      <c r="AZ268" s="31"/>
      <c r="BA268" s="31"/>
      <c r="BB268" s="31"/>
      <c r="BC268" s="31"/>
      <c r="BD268" s="31"/>
      <c r="BE268" s="31"/>
      <c r="BF268" s="31"/>
      <c r="BG268" s="31"/>
      <c r="BH268" s="31"/>
      <c r="BI268" s="31"/>
      <c r="BJ268" s="31"/>
      <c r="BK268" s="31"/>
      <c r="BL268" s="31"/>
      <c r="BM268" s="47" t="s">
        <v>378</v>
      </c>
      <c r="BN268" s="31">
        <f t="shared" si="72"/>
        <v>15</v>
      </c>
      <c r="BO268" s="47">
        <f t="shared" si="73"/>
        <v>0</v>
      </c>
      <c r="BP268" s="48" t="str">
        <f t="shared" si="74"/>
        <v>Complete - With Adjustment</v>
      </c>
    </row>
    <row r="269" spans="1:68" s="10" customFormat="1" hidden="1" x14ac:dyDescent="0.2">
      <c r="A269" s="34">
        <v>1431</v>
      </c>
      <c r="B269" s="27" t="s">
        <v>94</v>
      </c>
      <c r="C269" s="27" t="s">
        <v>115</v>
      </c>
      <c r="D269" s="27" t="s">
        <v>116</v>
      </c>
      <c r="E269" s="27" t="s">
        <v>691</v>
      </c>
      <c r="F269" s="27" t="s">
        <v>680</v>
      </c>
      <c r="G269" s="27" t="s">
        <v>96</v>
      </c>
      <c r="H269" s="28">
        <v>42809</v>
      </c>
      <c r="I269" s="37">
        <v>42814</v>
      </c>
      <c r="J269" s="52">
        <v>1950.99</v>
      </c>
      <c r="K269" s="52">
        <v>12</v>
      </c>
      <c r="L269" s="35"/>
      <c r="M269" s="52" t="s">
        <v>692</v>
      </c>
      <c r="N269" s="35" t="s">
        <v>97</v>
      </c>
      <c r="O269" s="35" t="s">
        <v>119</v>
      </c>
      <c r="P269" s="35" t="s">
        <v>123</v>
      </c>
      <c r="Q269" s="35" t="s">
        <v>101</v>
      </c>
      <c r="R269" s="35" t="s">
        <v>98</v>
      </c>
      <c r="S269" s="35"/>
      <c r="T269" s="35" t="s">
        <v>693</v>
      </c>
      <c r="U269" s="27"/>
      <c r="V269" s="62"/>
      <c r="W269" s="31"/>
      <c r="X269" s="31"/>
      <c r="Y269" s="31"/>
      <c r="Z269" s="31"/>
      <c r="AA269" s="31"/>
      <c r="AB269" s="31"/>
      <c r="AC269" s="31"/>
      <c r="AD269" s="31"/>
      <c r="AE269" s="31"/>
      <c r="AF269" s="31"/>
      <c r="AG269" s="31"/>
      <c r="AH269" s="18"/>
      <c r="AI269" s="18"/>
      <c r="AJ269" s="18"/>
      <c r="AK269" s="63"/>
      <c r="AL269" s="63"/>
      <c r="AM269" s="63"/>
      <c r="AN269" s="18"/>
      <c r="AO269" s="18"/>
      <c r="AP269" s="18"/>
      <c r="AQ269" s="31"/>
      <c r="AR269" s="31"/>
      <c r="AS269" s="31"/>
      <c r="AT269" s="31"/>
      <c r="AU269" s="31"/>
      <c r="AV269" s="31">
        <v>12</v>
      </c>
      <c r="AW269" s="31"/>
      <c r="AX269" s="31"/>
      <c r="AY269" s="31"/>
      <c r="AZ269" s="31"/>
      <c r="BA269" s="31"/>
      <c r="BB269" s="31"/>
      <c r="BC269" s="31"/>
      <c r="BD269" s="31"/>
      <c r="BE269" s="31"/>
      <c r="BF269" s="31"/>
      <c r="BG269" s="31"/>
      <c r="BH269" s="31"/>
      <c r="BI269" s="31"/>
      <c r="BJ269" s="31"/>
      <c r="BK269" s="31"/>
      <c r="BL269" s="31"/>
      <c r="BM269" s="47" t="s">
        <v>378</v>
      </c>
      <c r="BN269" s="31">
        <f t="shared" si="72"/>
        <v>12</v>
      </c>
      <c r="BO269" s="47">
        <f t="shared" si="73"/>
        <v>0</v>
      </c>
      <c r="BP269" s="48" t="str">
        <f t="shared" si="74"/>
        <v>Complete - With Adjustment</v>
      </c>
    </row>
    <row r="270" spans="1:68" s="10" customFormat="1" hidden="1" x14ac:dyDescent="0.2">
      <c r="A270" s="34">
        <v>1432</v>
      </c>
      <c r="B270" s="27" t="s">
        <v>94</v>
      </c>
      <c r="C270" s="27" t="s">
        <v>115</v>
      </c>
      <c r="D270" s="27" t="s">
        <v>116</v>
      </c>
      <c r="E270" s="27" t="s">
        <v>691</v>
      </c>
      <c r="F270" s="27" t="s">
        <v>680</v>
      </c>
      <c r="G270" s="27" t="s">
        <v>96</v>
      </c>
      <c r="H270" s="28">
        <v>42809</v>
      </c>
      <c r="I270" s="37">
        <v>42814</v>
      </c>
      <c r="J270" s="52">
        <v>1950.99</v>
      </c>
      <c r="K270" s="52">
        <v>13.91</v>
      </c>
      <c r="L270" s="35"/>
      <c r="M270" s="52" t="s">
        <v>692</v>
      </c>
      <c r="N270" s="35" t="s">
        <v>97</v>
      </c>
      <c r="O270" s="35" t="s">
        <v>119</v>
      </c>
      <c r="P270" s="35" t="s">
        <v>123</v>
      </c>
      <c r="Q270" s="35" t="s">
        <v>101</v>
      </c>
      <c r="R270" s="35" t="s">
        <v>98</v>
      </c>
      <c r="S270" s="35"/>
      <c r="T270" s="35" t="s">
        <v>693</v>
      </c>
      <c r="U270" s="27"/>
      <c r="V270" s="62"/>
      <c r="W270" s="31"/>
      <c r="X270" s="31"/>
      <c r="Y270" s="31"/>
      <c r="Z270" s="31"/>
      <c r="AA270" s="31"/>
      <c r="AB270" s="31"/>
      <c r="AC270" s="31"/>
      <c r="AD270" s="31"/>
      <c r="AE270" s="31"/>
      <c r="AF270" s="31"/>
      <c r="AG270" s="31"/>
      <c r="AH270" s="18"/>
      <c r="AI270" s="18"/>
      <c r="AJ270" s="18"/>
      <c r="AK270" s="63"/>
      <c r="AL270" s="63"/>
      <c r="AM270" s="63"/>
      <c r="AN270" s="18"/>
      <c r="AO270" s="18"/>
      <c r="AP270" s="18"/>
      <c r="AQ270" s="31"/>
      <c r="AR270" s="31"/>
      <c r="AS270" s="31"/>
      <c r="AT270" s="31"/>
      <c r="AU270" s="31"/>
      <c r="AV270" s="31">
        <v>13.91</v>
      </c>
      <c r="AW270" s="31"/>
      <c r="AX270" s="31"/>
      <c r="AY270" s="31"/>
      <c r="AZ270" s="31"/>
      <c r="BA270" s="31"/>
      <c r="BB270" s="31"/>
      <c r="BC270" s="31"/>
      <c r="BD270" s="31"/>
      <c r="BE270" s="31"/>
      <c r="BF270" s="31"/>
      <c r="BG270" s="31"/>
      <c r="BH270" s="31"/>
      <c r="BI270" s="31"/>
      <c r="BJ270" s="31"/>
      <c r="BK270" s="31"/>
      <c r="BL270" s="31"/>
      <c r="BM270" s="47" t="s">
        <v>378</v>
      </c>
      <c r="BN270" s="31">
        <f t="shared" si="72"/>
        <v>13.91</v>
      </c>
      <c r="BO270" s="47">
        <f t="shared" si="73"/>
        <v>0</v>
      </c>
      <c r="BP270" s="48" t="str">
        <f t="shared" si="74"/>
        <v>Complete - With Adjustment</v>
      </c>
    </row>
    <row r="271" spans="1:68" s="10" customFormat="1" hidden="1" x14ac:dyDescent="0.2">
      <c r="A271" s="34">
        <v>1433</v>
      </c>
      <c r="B271" s="27" t="s">
        <v>94</v>
      </c>
      <c r="C271" s="27" t="s">
        <v>115</v>
      </c>
      <c r="D271" s="27" t="s">
        <v>116</v>
      </c>
      <c r="E271" s="27" t="s">
        <v>691</v>
      </c>
      <c r="F271" s="27" t="s">
        <v>680</v>
      </c>
      <c r="G271" s="27" t="s">
        <v>96</v>
      </c>
      <c r="H271" s="28">
        <v>42809</v>
      </c>
      <c r="I271" s="37">
        <v>42814</v>
      </c>
      <c r="J271" s="52">
        <v>1950.99</v>
      </c>
      <c r="K271" s="52">
        <v>69</v>
      </c>
      <c r="L271" s="35"/>
      <c r="M271" s="52" t="s">
        <v>692</v>
      </c>
      <c r="N271" s="35" t="s">
        <v>97</v>
      </c>
      <c r="O271" s="35" t="s">
        <v>119</v>
      </c>
      <c r="P271" s="35" t="s">
        <v>120</v>
      </c>
      <c r="Q271" s="35" t="s">
        <v>103</v>
      </c>
      <c r="R271" s="35" t="s">
        <v>98</v>
      </c>
      <c r="S271" s="35"/>
      <c r="T271" s="35" t="s">
        <v>693</v>
      </c>
      <c r="U271" s="27"/>
      <c r="V271" s="62"/>
      <c r="W271" s="31">
        <v>69</v>
      </c>
      <c r="X271" s="31"/>
      <c r="Y271" s="31"/>
      <c r="Z271" s="31"/>
      <c r="AA271" s="31"/>
      <c r="AB271" s="31"/>
      <c r="AC271" s="31"/>
      <c r="AD271" s="31"/>
      <c r="AE271" s="31"/>
      <c r="AF271" s="31"/>
      <c r="AG271" s="31"/>
      <c r="AH271" s="18"/>
      <c r="AI271" s="18"/>
      <c r="AJ271" s="18"/>
      <c r="AK271" s="63"/>
      <c r="AL271" s="63"/>
      <c r="AM271" s="63"/>
      <c r="AN271" s="18"/>
      <c r="AO271" s="18"/>
      <c r="AP271" s="18"/>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47" t="s">
        <v>1</v>
      </c>
      <c r="BN271" s="31">
        <f t="shared" si="72"/>
        <v>69</v>
      </c>
      <c r="BO271" s="47">
        <f t="shared" si="73"/>
        <v>0</v>
      </c>
      <c r="BP271" s="48" t="str">
        <f t="shared" si="74"/>
        <v>Complete - With Adjustment</v>
      </c>
    </row>
    <row r="272" spans="1:68" s="10" customFormat="1" hidden="1" x14ac:dyDescent="0.2">
      <c r="A272" s="34">
        <v>1434</v>
      </c>
      <c r="B272" s="27" t="s">
        <v>94</v>
      </c>
      <c r="C272" s="27" t="s">
        <v>115</v>
      </c>
      <c r="D272" s="27" t="s">
        <v>116</v>
      </c>
      <c r="E272" s="27" t="s">
        <v>691</v>
      </c>
      <c r="F272" s="27" t="s">
        <v>680</v>
      </c>
      <c r="G272" s="27" t="s">
        <v>96</v>
      </c>
      <c r="H272" s="28">
        <v>42809</v>
      </c>
      <c r="I272" s="37">
        <v>42814</v>
      </c>
      <c r="J272" s="52">
        <v>1950.99</v>
      </c>
      <c r="K272" s="52">
        <v>160.4</v>
      </c>
      <c r="L272" s="35"/>
      <c r="M272" s="52" t="s">
        <v>692</v>
      </c>
      <c r="N272" s="35" t="s">
        <v>97</v>
      </c>
      <c r="O272" s="35" t="s">
        <v>119</v>
      </c>
      <c r="P272" s="35" t="s">
        <v>123</v>
      </c>
      <c r="Q272" s="35" t="s">
        <v>103</v>
      </c>
      <c r="R272" s="35" t="s">
        <v>98</v>
      </c>
      <c r="S272" s="35"/>
      <c r="T272" s="35" t="s">
        <v>693</v>
      </c>
      <c r="U272" s="27"/>
      <c r="V272" s="62"/>
      <c r="W272" s="31"/>
      <c r="X272" s="31"/>
      <c r="Y272" s="31"/>
      <c r="Z272" s="31"/>
      <c r="AA272" s="31"/>
      <c r="AB272" s="31"/>
      <c r="AC272" s="31"/>
      <c r="AD272" s="31"/>
      <c r="AE272" s="31"/>
      <c r="AF272" s="31"/>
      <c r="AG272" s="31"/>
      <c r="AH272" s="18"/>
      <c r="AI272" s="18"/>
      <c r="AJ272" s="18"/>
      <c r="AK272" s="63"/>
      <c r="AL272" s="63"/>
      <c r="AM272" s="63"/>
      <c r="AN272" s="18"/>
      <c r="AO272" s="18"/>
      <c r="AP272" s="18"/>
      <c r="AQ272" s="31"/>
      <c r="AR272" s="31"/>
      <c r="AS272" s="31"/>
      <c r="AT272" s="31"/>
      <c r="AU272" s="31"/>
      <c r="AV272" s="31">
        <v>160.4</v>
      </c>
      <c r="AW272" s="31"/>
      <c r="AX272" s="31"/>
      <c r="AY272" s="31"/>
      <c r="AZ272" s="31"/>
      <c r="BA272" s="31"/>
      <c r="BB272" s="31"/>
      <c r="BC272" s="31"/>
      <c r="BD272" s="31"/>
      <c r="BE272" s="31"/>
      <c r="BF272" s="31"/>
      <c r="BG272" s="31"/>
      <c r="BH272" s="31"/>
      <c r="BI272" s="31"/>
      <c r="BJ272" s="31"/>
      <c r="BK272" s="31"/>
      <c r="BL272" s="31"/>
      <c r="BM272" s="47" t="s">
        <v>378</v>
      </c>
      <c r="BN272" s="31">
        <f t="shared" si="72"/>
        <v>160.4</v>
      </c>
      <c r="BO272" s="47">
        <f t="shared" si="73"/>
        <v>0</v>
      </c>
      <c r="BP272" s="48" t="str">
        <f t="shared" si="74"/>
        <v>Complete - With Adjustment</v>
      </c>
    </row>
    <row r="273" spans="1:68" s="10" customFormat="1" hidden="1" x14ac:dyDescent="0.2">
      <c r="A273" s="34">
        <v>1435</v>
      </c>
      <c r="B273" s="27" t="s">
        <v>94</v>
      </c>
      <c r="C273" s="27" t="s">
        <v>115</v>
      </c>
      <c r="D273" s="27" t="s">
        <v>116</v>
      </c>
      <c r="E273" s="27" t="s">
        <v>691</v>
      </c>
      <c r="F273" s="27" t="s">
        <v>680</v>
      </c>
      <c r="G273" s="27" t="s">
        <v>96</v>
      </c>
      <c r="H273" s="28">
        <v>42809</v>
      </c>
      <c r="I273" s="37">
        <v>42814</v>
      </c>
      <c r="J273" s="52">
        <v>1950.99</v>
      </c>
      <c r="K273" s="52">
        <v>50.5</v>
      </c>
      <c r="L273" s="35"/>
      <c r="M273" s="52" t="s">
        <v>692</v>
      </c>
      <c r="N273" s="35" t="s">
        <v>97</v>
      </c>
      <c r="O273" s="35" t="s">
        <v>119</v>
      </c>
      <c r="P273" s="35" t="s">
        <v>123</v>
      </c>
      <c r="Q273" s="35" t="s">
        <v>103</v>
      </c>
      <c r="R273" s="35" t="s">
        <v>98</v>
      </c>
      <c r="S273" s="35"/>
      <c r="T273" s="35" t="s">
        <v>693</v>
      </c>
      <c r="U273" s="27"/>
      <c r="V273" s="62"/>
      <c r="W273" s="31"/>
      <c r="X273" s="31"/>
      <c r="Y273" s="31"/>
      <c r="Z273" s="31"/>
      <c r="AA273" s="31"/>
      <c r="AB273" s="31"/>
      <c r="AC273" s="31"/>
      <c r="AD273" s="31"/>
      <c r="AE273" s="31"/>
      <c r="AF273" s="31"/>
      <c r="AG273" s="31"/>
      <c r="AH273" s="18"/>
      <c r="AI273" s="18"/>
      <c r="AJ273" s="18"/>
      <c r="AK273" s="63"/>
      <c r="AL273" s="63"/>
      <c r="AM273" s="63"/>
      <c r="AN273" s="18"/>
      <c r="AO273" s="18"/>
      <c r="AP273" s="18"/>
      <c r="AQ273" s="31"/>
      <c r="AR273" s="31"/>
      <c r="AS273" s="31"/>
      <c r="AT273" s="31"/>
      <c r="AU273" s="31"/>
      <c r="AV273" s="31"/>
      <c r="AW273" s="31"/>
      <c r="AX273" s="31"/>
      <c r="AY273" s="31"/>
      <c r="AZ273" s="31"/>
      <c r="BA273" s="31"/>
      <c r="BB273" s="31"/>
      <c r="BC273" s="31"/>
      <c r="BD273" s="31"/>
      <c r="BE273" s="31"/>
      <c r="BF273" s="31"/>
      <c r="BG273" s="31"/>
      <c r="BH273" s="31"/>
      <c r="BI273" s="31"/>
      <c r="BJ273" s="31"/>
      <c r="BK273" s="31">
        <v>50.5</v>
      </c>
      <c r="BL273" s="31"/>
      <c r="BM273" s="47" t="s">
        <v>379</v>
      </c>
      <c r="BN273" s="31">
        <f t="shared" si="72"/>
        <v>50.5</v>
      </c>
      <c r="BO273" s="47">
        <f t="shared" si="73"/>
        <v>0</v>
      </c>
      <c r="BP273" s="48" t="str">
        <f t="shared" si="74"/>
        <v>Complete - With Adjustment</v>
      </c>
    </row>
    <row r="274" spans="1:68" s="10" customFormat="1" hidden="1" x14ac:dyDescent="0.2">
      <c r="A274" s="34">
        <v>1436</v>
      </c>
      <c r="B274" s="27" t="s">
        <v>94</v>
      </c>
      <c r="C274" s="27" t="s">
        <v>115</v>
      </c>
      <c r="D274" s="27" t="s">
        <v>116</v>
      </c>
      <c r="E274" s="27" t="s">
        <v>691</v>
      </c>
      <c r="F274" s="27" t="s">
        <v>680</v>
      </c>
      <c r="G274" s="27" t="s">
        <v>96</v>
      </c>
      <c r="H274" s="28">
        <v>42809</v>
      </c>
      <c r="I274" s="37">
        <v>42814</v>
      </c>
      <c r="J274" s="52">
        <v>1950.99</v>
      </c>
      <c r="K274" s="52">
        <v>10</v>
      </c>
      <c r="L274" s="35"/>
      <c r="M274" s="52" t="s">
        <v>692</v>
      </c>
      <c r="N274" s="35" t="s">
        <v>97</v>
      </c>
      <c r="O274" s="35" t="s">
        <v>119</v>
      </c>
      <c r="P274" s="35" t="s">
        <v>123</v>
      </c>
      <c r="Q274" s="35" t="s">
        <v>101</v>
      </c>
      <c r="R274" s="35" t="s">
        <v>98</v>
      </c>
      <c r="S274" s="35"/>
      <c r="T274" s="35" t="s">
        <v>693</v>
      </c>
      <c r="U274" s="27"/>
      <c r="V274" s="62"/>
      <c r="W274" s="31"/>
      <c r="X274" s="31"/>
      <c r="Y274" s="31"/>
      <c r="Z274" s="31"/>
      <c r="AA274" s="31"/>
      <c r="AB274" s="31"/>
      <c r="AC274" s="31"/>
      <c r="AD274" s="31"/>
      <c r="AE274" s="31"/>
      <c r="AF274" s="31"/>
      <c r="AG274" s="31"/>
      <c r="AH274" s="18"/>
      <c r="AI274" s="18"/>
      <c r="AJ274" s="18"/>
      <c r="AK274" s="63"/>
      <c r="AL274" s="63"/>
      <c r="AM274" s="63"/>
      <c r="AN274" s="18"/>
      <c r="AO274" s="18"/>
      <c r="AP274" s="18"/>
      <c r="AQ274" s="31"/>
      <c r="AR274" s="31"/>
      <c r="AS274" s="31"/>
      <c r="AT274" s="31"/>
      <c r="AU274" s="31"/>
      <c r="AV274" s="31">
        <v>10</v>
      </c>
      <c r="AW274" s="31"/>
      <c r="AX274" s="31"/>
      <c r="AY274" s="31"/>
      <c r="AZ274" s="31"/>
      <c r="BA274" s="31"/>
      <c r="BB274" s="31"/>
      <c r="BC274" s="31"/>
      <c r="BD274" s="31"/>
      <c r="BE274" s="31"/>
      <c r="BF274" s="31"/>
      <c r="BG274" s="31"/>
      <c r="BH274" s="31"/>
      <c r="BI274" s="31"/>
      <c r="BJ274" s="31"/>
      <c r="BK274" s="31"/>
      <c r="BL274" s="31"/>
      <c r="BM274" s="47" t="s">
        <v>378</v>
      </c>
      <c r="BN274" s="31">
        <f t="shared" si="72"/>
        <v>10</v>
      </c>
      <c r="BO274" s="47">
        <f t="shared" si="73"/>
        <v>0</v>
      </c>
      <c r="BP274" s="48" t="str">
        <f t="shared" si="74"/>
        <v>Complete - With Adjustment</v>
      </c>
    </row>
    <row r="275" spans="1:68" s="10" customFormat="1" hidden="1" x14ac:dyDescent="0.2">
      <c r="A275" s="34">
        <v>1437</v>
      </c>
      <c r="B275" s="27" t="s">
        <v>94</v>
      </c>
      <c r="C275" s="27" t="s">
        <v>115</v>
      </c>
      <c r="D275" s="27" t="s">
        <v>116</v>
      </c>
      <c r="E275" s="27" t="s">
        <v>691</v>
      </c>
      <c r="F275" s="27" t="s">
        <v>680</v>
      </c>
      <c r="G275" s="27" t="s">
        <v>96</v>
      </c>
      <c r="H275" s="28">
        <v>42809</v>
      </c>
      <c r="I275" s="37">
        <v>42814</v>
      </c>
      <c r="J275" s="52">
        <v>1950.99</v>
      </c>
      <c r="K275" s="52">
        <v>48.7</v>
      </c>
      <c r="L275" s="35"/>
      <c r="M275" s="52" t="s">
        <v>692</v>
      </c>
      <c r="N275" s="35" t="s">
        <v>97</v>
      </c>
      <c r="O275" s="35" t="s">
        <v>119</v>
      </c>
      <c r="P275" s="35" t="s">
        <v>120</v>
      </c>
      <c r="Q275" s="35" t="s">
        <v>103</v>
      </c>
      <c r="R275" s="35" t="s">
        <v>98</v>
      </c>
      <c r="S275" s="35"/>
      <c r="T275" s="35" t="s">
        <v>693</v>
      </c>
      <c r="U275" s="27"/>
      <c r="V275" s="62"/>
      <c r="W275" s="31">
        <v>48.7</v>
      </c>
      <c r="X275" s="31"/>
      <c r="Y275" s="31"/>
      <c r="Z275" s="31"/>
      <c r="AA275" s="31"/>
      <c r="AB275" s="31"/>
      <c r="AC275" s="31"/>
      <c r="AD275" s="31"/>
      <c r="AE275" s="31"/>
      <c r="AF275" s="31"/>
      <c r="AG275" s="31"/>
      <c r="AH275" s="18"/>
      <c r="AI275" s="18"/>
      <c r="AJ275" s="18"/>
      <c r="AK275" s="63"/>
      <c r="AL275" s="63"/>
      <c r="AM275" s="63"/>
      <c r="AN275" s="18"/>
      <c r="AO275" s="18"/>
      <c r="AP275" s="18"/>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47" t="s">
        <v>1</v>
      </c>
      <c r="BN275" s="31">
        <f t="shared" si="72"/>
        <v>48.7</v>
      </c>
      <c r="BO275" s="47">
        <f t="shared" si="73"/>
        <v>0</v>
      </c>
      <c r="BP275" s="48" t="str">
        <f t="shared" si="74"/>
        <v>Complete - With Adjustment</v>
      </c>
    </row>
    <row r="276" spans="1:68" s="10" customFormat="1" hidden="1" x14ac:dyDescent="0.2">
      <c r="A276" s="34">
        <v>1438</v>
      </c>
      <c r="B276" s="27" t="s">
        <v>94</v>
      </c>
      <c r="C276" s="27" t="s">
        <v>115</v>
      </c>
      <c r="D276" s="27" t="s">
        <v>116</v>
      </c>
      <c r="E276" s="27" t="s">
        <v>691</v>
      </c>
      <c r="F276" s="27" t="s">
        <v>680</v>
      </c>
      <c r="G276" s="27" t="s">
        <v>96</v>
      </c>
      <c r="H276" s="28">
        <v>42809</v>
      </c>
      <c r="I276" s="37">
        <v>42814</v>
      </c>
      <c r="J276" s="52">
        <v>1950.99</v>
      </c>
      <c r="K276" s="52">
        <v>30.42</v>
      </c>
      <c r="L276" s="35"/>
      <c r="M276" s="52" t="s">
        <v>692</v>
      </c>
      <c r="N276" s="35" t="s">
        <v>97</v>
      </c>
      <c r="O276" s="35" t="s">
        <v>119</v>
      </c>
      <c r="P276" s="35" t="s">
        <v>123</v>
      </c>
      <c r="Q276" s="35" t="s">
        <v>103</v>
      </c>
      <c r="R276" s="35" t="s">
        <v>98</v>
      </c>
      <c r="S276" s="35"/>
      <c r="T276" s="35" t="s">
        <v>693</v>
      </c>
      <c r="U276" s="27"/>
      <c r="V276" s="62"/>
      <c r="W276" s="31"/>
      <c r="X276" s="31"/>
      <c r="Y276" s="31"/>
      <c r="Z276" s="31"/>
      <c r="AA276" s="31"/>
      <c r="AB276" s="31"/>
      <c r="AC276" s="31"/>
      <c r="AD276" s="31"/>
      <c r="AE276" s="31"/>
      <c r="AF276" s="31"/>
      <c r="AG276" s="31"/>
      <c r="AH276" s="18"/>
      <c r="AI276" s="18"/>
      <c r="AJ276" s="18"/>
      <c r="AK276" s="63"/>
      <c r="AL276" s="63"/>
      <c r="AM276" s="63"/>
      <c r="AN276" s="18"/>
      <c r="AO276" s="18"/>
      <c r="AP276" s="18"/>
      <c r="AQ276" s="31"/>
      <c r="AR276" s="31"/>
      <c r="AS276" s="31"/>
      <c r="AT276" s="31"/>
      <c r="AU276" s="31"/>
      <c r="AV276" s="31">
        <v>30.42</v>
      </c>
      <c r="AW276" s="31"/>
      <c r="AX276" s="31"/>
      <c r="AY276" s="31"/>
      <c r="AZ276" s="31"/>
      <c r="BA276" s="31"/>
      <c r="BB276" s="31"/>
      <c r="BC276" s="31"/>
      <c r="BD276" s="31"/>
      <c r="BE276" s="31"/>
      <c r="BF276" s="31"/>
      <c r="BG276" s="31"/>
      <c r="BH276" s="31"/>
      <c r="BI276" s="31"/>
      <c r="BJ276" s="31"/>
      <c r="BK276" s="31"/>
      <c r="BL276" s="31"/>
      <c r="BM276" s="47" t="s">
        <v>378</v>
      </c>
      <c r="BN276" s="31">
        <f t="shared" si="72"/>
        <v>30.42</v>
      </c>
      <c r="BO276" s="47">
        <f t="shared" si="73"/>
        <v>0</v>
      </c>
      <c r="BP276" s="48" t="str">
        <f t="shared" si="74"/>
        <v>Complete - With Adjustment</v>
      </c>
    </row>
    <row r="277" spans="1:68" s="10" customFormat="1" hidden="1" x14ac:dyDescent="0.2">
      <c r="A277" s="34">
        <v>1439</v>
      </c>
      <c r="B277" s="27" t="s">
        <v>94</v>
      </c>
      <c r="C277" s="27" t="s">
        <v>115</v>
      </c>
      <c r="D277" s="27" t="s">
        <v>116</v>
      </c>
      <c r="E277" s="27" t="s">
        <v>691</v>
      </c>
      <c r="F277" s="27" t="s">
        <v>680</v>
      </c>
      <c r="G277" s="27" t="s">
        <v>96</v>
      </c>
      <c r="H277" s="28">
        <v>42809</v>
      </c>
      <c r="I277" s="37">
        <v>42814</v>
      </c>
      <c r="J277" s="52">
        <v>1950.99</v>
      </c>
      <c r="K277" s="52">
        <v>1005.32</v>
      </c>
      <c r="L277" s="35"/>
      <c r="M277" s="52" t="s">
        <v>692</v>
      </c>
      <c r="N277" s="35" t="s">
        <v>97</v>
      </c>
      <c r="O277" s="35" t="s">
        <v>119</v>
      </c>
      <c r="P277" s="35" t="s">
        <v>123</v>
      </c>
      <c r="Q277" s="35" t="s">
        <v>108</v>
      </c>
      <c r="R277" s="35" t="s">
        <v>98</v>
      </c>
      <c r="S277" s="35"/>
      <c r="T277" s="35" t="s">
        <v>693</v>
      </c>
      <c r="U277" s="27"/>
      <c r="V277" s="62"/>
      <c r="W277" s="31"/>
      <c r="X277" s="31"/>
      <c r="Y277" s="31"/>
      <c r="Z277" s="31"/>
      <c r="AA277" s="31"/>
      <c r="AB277" s="31"/>
      <c r="AC277" s="31"/>
      <c r="AD277" s="31"/>
      <c r="AE277" s="31"/>
      <c r="AF277" s="31"/>
      <c r="AG277" s="31"/>
      <c r="AH277" s="18"/>
      <c r="AI277" s="18"/>
      <c r="AJ277" s="18"/>
      <c r="AK277" s="63"/>
      <c r="AL277" s="63"/>
      <c r="AM277" s="63"/>
      <c r="AN277" s="18"/>
      <c r="AO277" s="18"/>
      <c r="AP277" s="18"/>
      <c r="AQ277" s="31"/>
      <c r="AR277" s="31"/>
      <c r="AS277" s="31"/>
      <c r="AT277" s="31"/>
      <c r="AU277" s="31"/>
      <c r="AV277" s="31">
        <v>1005.32</v>
      </c>
      <c r="AW277" s="31"/>
      <c r="AX277" s="31"/>
      <c r="AY277" s="31"/>
      <c r="AZ277" s="31"/>
      <c r="BA277" s="31"/>
      <c r="BB277" s="31"/>
      <c r="BC277" s="31"/>
      <c r="BD277" s="31"/>
      <c r="BE277" s="31"/>
      <c r="BF277" s="31"/>
      <c r="BG277" s="31"/>
      <c r="BH277" s="31"/>
      <c r="BI277" s="31"/>
      <c r="BJ277" s="31"/>
      <c r="BK277" s="31"/>
      <c r="BL277" s="31"/>
      <c r="BM277" s="47" t="s">
        <v>378</v>
      </c>
      <c r="BN277" s="31">
        <f t="shared" si="72"/>
        <v>1005.32</v>
      </c>
      <c r="BO277" s="47">
        <f t="shared" si="73"/>
        <v>0</v>
      </c>
      <c r="BP277" s="48" t="str">
        <f t="shared" si="74"/>
        <v>Complete - With Adjustment</v>
      </c>
    </row>
    <row r="278" spans="1:68" s="10" customFormat="1" hidden="1" x14ac:dyDescent="0.2">
      <c r="A278" s="34">
        <v>1440</v>
      </c>
      <c r="B278" s="27" t="s">
        <v>94</v>
      </c>
      <c r="C278" s="27" t="s">
        <v>115</v>
      </c>
      <c r="D278" s="27" t="s">
        <v>116</v>
      </c>
      <c r="E278" s="27" t="s">
        <v>691</v>
      </c>
      <c r="F278" s="27" t="s">
        <v>680</v>
      </c>
      <c r="G278" s="27" t="s">
        <v>96</v>
      </c>
      <c r="H278" s="28">
        <v>42809</v>
      </c>
      <c r="I278" s="37">
        <v>42814</v>
      </c>
      <c r="J278" s="52">
        <v>1950.99</v>
      </c>
      <c r="K278" s="52">
        <v>466.4</v>
      </c>
      <c r="L278" s="35"/>
      <c r="M278" s="52" t="s">
        <v>692</v>
      </c>
      <c r="N278" s="35" t="s">
        <v>97</v>
      </c>
      <c r="O278" s="35" t="s">
        <v>119</v>
      </c>
      <c r="P278" s="35" t="s">
        <v>123</v>
      </c>
      <c r="Q278" s="35" t="s">
        <v>101</v>
      </c>
      <c r="R278" s="35" t="s">
        <v>98</v>
      </c>
      <c r="S278" s="35"/>
      <c r="T278" s="35" t="s">
        <v>693</v>
      </c>
      <c r="U278" s="27"/>
      <c r="V278" s="62"/>
      <c r="W278" s="31"/>
      <c r="X278" s="31"/>
      <c r="Y278" s="31"/>
      <c r="Z278" s="31"/>
      <c r="AA278" s="31"/>
      <c r="AB278" s="31"/>
      <c r="AC278" s="31"/>
      <c r="AD278" s="31"/>
      <c r="AE278" s="31"/>
      <c r="AF278" s="31"/>
      <c r="AG278" s="31"/>
      <c r="AH278" s="18"/>
      <c r="AI278" s="18"/>
      <c r="AJ278" s="18"/>
      <c r="AK278" s="63"/>
      <c r="AL278" s="63"/>
      <c r="AM278" s="63"/>
      <c r="AN278" s="18"/>
      <c r="AO278" s="18"/>
      <c r="AP278" s="18"/>
      <c r="AQ278" s="31"/>
      <c r="AR278" s="31"/>
      <c r="AS278" s="31"/>
      <c r="AT278" s="31"/>
      <c r="AU278" s="31"/>
      <c r="AV278" s="31">
        <v>466.4</v>
      </c>
      <c r="AW278" s="31"/>
      <c r="AX278" s="31"/>
      <c r="AY278" s="31"/>
      <c r="AZ278" s="31"/>
      <c r="BA278" s="31"/>
      <c r="BB278" s="31"/>
      <c r="BC278" s="31"/>
      <c r="BD278" s="31"/>
      <c r="BE278" s="31"/>
      <c r="BF278" s="31"/>
      <c r="BG278" s="31"/>
      <c r="BH278" s="31"/>
      <c r="BI278" s="31"/>
      <c r="BJ278" s="31"/>
      <c r="BK278" s="31"/>
      <c r="BL278" s="31"/>
      <c r="BM278" s="47" t="s">
        <v>378</v>
      </c>
      <c r="BN278" s="31">
        <f t="shared" si="72"/>
        <v>466.4</v>
      </c>
      <c r="BO278" s="47">
        <f t="shared" si="73"/>
        <v>0</v>
      </c>
      <c r="BP278" s="48" t="str">
        <f t="shared" si="74"/>
        <v>Complete - With Adjustment</v>
      </c>
    </row>
    <row r="279" spans="1:68" s="10" customFormat="1" hidden="1" x14ac:dyDescent="0.2">
      <c r="A279" s="34">
        <v>1441</v>
      </c>
      <c r="B279" s="27" t="s">
        <v>94</v>
      </c>
      <c r="C279" s="27" t="s">
        <v>115</v>
      </c>
      <c r="D279" s="27" t="s">
        <v>116</v>
      </c>
      <c r="E279" s="27" t="s">
        <v>691</v>
      </c>
      <c r="F279" s="27" t="s">
        <v>680</v>
      </c>
      <c r="G279" s="27" t="s">
        <v>96</v>
      </c>
      <c r="H279" s="28">
        <v>42809</v>
      </c>
      <c r="I279" s="37">
        <v>42814</v>
      </c>
      <c r="J279" s="52">
        <v>1950.99</v>
      </c>
      <c r="K279" s="52">
        <v>7.93</v>
      </c>
      <c r="L279" s="35"/>
      <c r="M279" s="52" t="s">
        <v>692</v>
      </c>
      <c r="N279" s="35" t="s">
        <v>97</v>
      </c>
      <c r="O279" s="35" t="s">
        <v>119</v>
      </c>
      <c r="P279" s="35" t="s">
        <v>123</v>
      </c>
      <c r="Q279" s="35" t="s">
        <v>103</v>
      </c>
      <c r="R279" s="35" t="s">
        <v>98</v>
      </c>
      <c r="S279" s="35"/>
      <c r="T279" s="35" t="s">
        <v>693</v>
      </c>
      <c r="U279" s="27"/>
      <c r="V279" s="62"/>
      <c r="W279" s="31"/>
      <c r="X279" s="31"/>
      <c r="Y279" s="31"/>
      <c r="Z279" s="31"/>
      <c r="AA279" s="31"/>
      <c r="AB279" s="31"/>
      <c r="AC279" s="31"/>
      <c r="AD279" s="31"/>
      <c r="AE279" s="31"/>
      <c r="AF279" s="31"/>
      <c r="AG279" s="31"/>
      <c r="AH279" s="18"/>
      <c r="AI279" s="18"/>
      <c r="AJ279" s="18"/>
      <c r="AK279" s="63"/>
      <c r="AL279" s="63"/>
      <c r="AM279" s="63"/>
      <c r="AN279" s="18"/>
      <c r="AO279" s="18"/>
      <c r="AP279" s="18"/>
      <c r="AQ279" s="31"/>
      <c r="AR279" s="31"/>
      <c r="AS279" s="31"/>
      <c r="AT279" s="31"/>
      <c r="AU279" s="31"/>
      <c r="AV279" s="31">
        <v>7.93</v>
      </c>
      <c r="AW279" s="31"/>
      <c r="AX279" s="31"/>
      <c r="AY279" s="31"/>
      <c r="AZ279" s="31"/>
      <c r="BA279" s="31"/>
      <c r="BB279" s="31"/>
      <c r="BC279" s="31"/>
      <c r="BD279" s="31"/>
      <c r="BE279" s="31"/>
      <c r="BF279" s="31"/>
      <c r="BG279" s="31"/>
      <c r="BH279" s="31"/>
      <c r="BI279" s="31"/>
      <c r="BJ279" s="31"/>
      <c r="BK279" s="31"/>
      <c r="BL279" s="31"/>
      <c r="BM279" s="47" t="s">
        <v>378</v>
      </c>
      <c r="BN279" s="31">
        <f t="shared" si="72"/>
        <v>7.93</v>
      </c>
      <c r="BO279" s="47">
        <f t="shared" si="73"/>
        <v>0</v>
      </c>
      <c r="BP279" s="48" t="str">
        <f t="shared" si="74"/>
        <v>Complete - With Adjustment</v>
      </c>
    </row>
    <row r="280" spans="1:68" s="10" customFormat="1" hidden="1" x14ac:dyDescent="0.2">
      <c r="A280" s="34">
        <v>1443</v>
      </c>
      <c r="B280" s="27" t="s">
        <v>94</v>
      </c>
      <c r="C280" s="27" t="s">
        <v>115</v>
      </c>
      <c r="D280" s="27" t="s">
        <v>116</v>
      </c>
      <c r="E280" s="27" t="s">
        <v>691</v>
      </c>
      <c r="F280" s="27" t="s">
        <v>680</v>
      </c>
      <c r="G280" s="27" t="s">
        <v>96</v>
      </c>
      <c r="H280" s="28">
        <v>42809</v>
      </c>
      <c r="I280" s="37">
        <v>42814</v>
      </c>
      <c r="J280" s="52">
        <v>1950.99</v>
      </c>
      <c r="K280" s="52">
        <v>28</v>
      </c>
      <c r="L280" s="35"/>
      <c r="M280" s="52" t="s">
        <v>692</v>
      </c>
      <c r="N280" s="35" t="s">
        <v>97</v>
      </c>
      <c r="O280" s="35" t="s">
        <v>119</v>
      </c>
      <c r="P280" s="35" t="s">
        <v>123</v>
      </c>
      <c r="Q280" s="35" t="s">
        <v>101</v>
      </c>
      <c r="R280" s="35" t="s">
        <v>98</v>
      </c>
      <c r="S280" s="35"/>
      <c r="T280" s="35" t="s">
        <v>693</v>
      </c>
      <c r="U280" s="27"/>
      <c r="V280" s="62"/>
      <c r="W280" s="31"/>
      <c r="X280" s="31"/>
      <c r="Y280" s="31"/>
      <c r="Z280" s="31"/>
      <c r="AA280" s="31"/>
      <c r="AB280" s="31"/>
      <c r="AC280" s="31"/>
      <c r="AD280" s="31"/>
      <c r="AE280" s="31"/>
      <c r="AF280" s="31"/>
      <c r="AG280" s="31"/>
      <c r="AH280" s="18"/>
      <c r="AI280" s="18"/>
      <c r="AJ280" s="18"/>
      <c r="AK280" s="63"/>
      <c r="AL280" s="63"/>
      <c r="AM280" s="63"/>
      <c r="AN280" s="18"/>
      <c r="AO280" s="18"/>
      <c r="AP280" s="18"/>
      <c r="AQ280" s="31"/>
      <c r="AR280" s="31"/>
      <c r="AS280" s="31"/>
      <c r="AT280" s="31"/>
      <c r="AU280" s="31"/>
      <c r="AV280" s="31"/>
      <c r="AW280" s="31"/>
      <c r="AX280" s="31"/>
      <c r="AY280" s="31"/>
      <c r="AZ280" s="31"/>
      <c r="BA280" s="31"/>
      <c r="BB280" s="31"/>
      <c r="BC280" s="31"/>
      <c r="BD280" s="31"/>
      <c r="BE280" s="31"/>
      <c r="BF280" s="31"/>
      <c r="BG280" s="31"/>
      <c r="BH280" s="31"/>
      <c r="BI280" s="31"/>
      <c r="BJ280" s="31"/>
      <c r="BK280" s="31">
        <v>28</v>
      </c>
      <c r="BL280" s="31"/>
      <c r="BM280" s="47" t="s">
        <v>379</v>
      </c>
      <c r="BN280" s="31">
        <f t="shared" si="72"/>
        <v>28</v>
      </c>
      <c r="BO280" s="47">
        <f t="shared" si="73"/>
        <v>0</v>
      </c>
      <c r="BP280" s="48" t="str">
        <f t="shared" si="74"/>
        <v>Complete - With Adjustment</v>
      </c>
    </row>
    <row r="281" spans="1:68" s="10" customFormat="1" hidden="1" x14ac:dyDescent="0.2">
      <c r="A281" s="34">
        <v>1455</v>
      </c>
      <c r="B281" s="27" t="s">
        <v>94</v>
      </c>
      <c r="C281" s="27" t="s">
        <v>702</v>
      </c>
      <c r="D281" s="27" t="s">
        <v>703</v>
      </c>
      <c r="E281" s="27" t="s">
        <v>704</v>
      </c>
      <c r="F281" s="27" t="s">
        <v>696</v>
      </c>
      <c r="G281" s="27" t="s">
        <v>96</v>
      </c>
      <c r="H281" s="28">
        <v>42796</v>
      </c>
      <c r="I281" s="37">
        <v>42800</v>
      </c>
      <c r="J281" s="52">
        <v>2282.84</v>
      </c>
      <c r="K281" s="52">
        <v>43.3</v>
      </c>
      <c r="L281" s="35"/>
      <c r="M281" s="52" t="s">
        <v>705</v>
      </c>
      <c r="N281" s="35" t="s">
        <v>97</v>
      </c>
      <c r="O281" s="35" t="s">
        <v>119</v>
      </c>
      <c r="P281" s="35" t="s">
        <v>123</v>
      </c>
      <c r="Q281" s="35" t="s">
        <v>101</v>
      </c>
      <c r="R281" s="35" t="s">
        <v>98</v>
      </c>
      <c r="S281" s="35"/>
      <c r="T281" s="35" t="s">
        <v>706</v>
      </c>
      <c r="U281" s="27"/>
      <c r="V281" s="62"/>
      <c r="W281" s="31"/>
      <c r="X281" s="31"/>
      <c r="Y281" s="31"/>
      <c r="Z281" s="31"/>
      <c r="AA281" s="31"/>
      <c r="AB281" s="31"/>
      <c r="AC281" s="31"/>
      <c r="AD281" s="31"/>
      <c r="AE281" s="31"/>
      <c r="AF281" s="31"/>
      <c r="AG281" s="31"/>
      <c r="AH281" s="18"/>
      <c r="AI281" s="18"/>
      <c r="AJ281" s="18"/>
      <c r="AK281" s="63"/>
      <c r="AL281" s="63"/>
      <c r="AM281" s="63"/>
      <c r="AN281" s="18"/>
      <c r="AO281" s="18"/>
      <c r="AP281" s="18"/>
      <c r="AQ281" s="31"/>
      <c r="AR281" s="31"/>
      <c r="AS281" s="31"/>
      <c r="AT281" s="31"/>
      <c r="AU281" s="31"/>
      <c r="AV281" s="31">
        <v>43.3</v>
      </c>
      <c r="AW281" s="31"/>
      <c r="AX281" s="31"/>
      <c r="AY281" s="31"/>
      <c r="AZ281" s="31"/>
      <c r="BA281" s="31"/>
      <c r="BB281" s="31"/>
      <c r="BC281" s="31"/>
      <c r="BD281" s="31"/>
      <c r="BE281" s="31"/>
      <c r="BF281" s="31"/>
      <c r="BG281" s="31"/>
      <c r="BH281" s="31"/>
      <c r="BI281" s="31"/>
      <c r="BJ281" s="31"/>
      <c r="BK281" s="31"/>
      <c r="BL281" s="31"/>
      <c r="BM281" s="47" t="s">
        <v>378</v>
      </c>
      <c r="BN281" s="31">
        <f t="shared" si="72"/>
        <v>43.3</v>
      </c>
      <c r="BO281" s="47">
        <f t="shared" si="73"/>
        <v>0</v>
      </c>
      <c r="BP281" s="48" t="str">
        <f t="shared" si="74"/>
        <v>Complete - With Adjustment</v>
      </c>
    </row>
    <row r="282" spans="1:68" s="10" customFormat="1" hidden="1" x14ac:dyDescent="0.2">
      <c r="A282" s="34">
        <v>1456</v>
      </c>
      <c r="B282" s="27" t="s">
        <v>94</v>
      </c>
      <c r="C282" s="27" t="s">
        <v>702</v>
      </c>
      <c r="D282" s="27" t="s">
        <v>703</v>
      </c>
      <c r="E282" s="27" t="s">
        <v>704</v>
      </c>
      <c r="F282" s="27" t="s">
        <v>696</v>
      </c>
      <c r="G282" s="27" t="s">
        <v>96</v>
      </c>
      <c r="H282" s="28">
        <v>42796</v>
      </c>
      <c r="I282" s="37">
        <v>42800</v>
      </c>
      <c r="J282" s="52">
        <v>2282.84</v>
      </c>
      <c r="K282" s="52">
        <v>30</v>
      </c>
      <c r="L282" s="35"/>
      <c r="M282" s="52" t="s">
        <v>705</v>
      </c>
      <c r="N282" s="35" t="s">
        <v>97</v>
      </c>
      <c r="O282" s="35" t="s">
        <v>119</v>
      </c>
      <c r="P282" s="35" t="s">
        <v>123</v>
      </c>
      <c r="Q282" s="35" t="s">
        <v>101</v>
      </c>
      <c r="R282" s="35" t="s">
        <v>98</v>
      </c>
      <c r="S282" s="35"/>
      <c r="T282" s="35" t="s">
        <v>706</v>
      </c>
      <c r="U282" s="27"/>
      <c r="V282" s="62"/>
      <c r="W282" s="31"/>
      <c r="X282" s="31"/>
      <c r="Y282" s="31"/>
      <c r="Z282" s="31"/>
      <c r="AA282" s="31"/>
      <c r="AB282" s="31"/>
      <c r="AC282" s="31"/>
      <c r="AD282" s="31"/>
      <c r="AE282" s="31"/>
      <c r="AF282" s="31"/>
      <c r="AG282" s="31"/>
      <c r="AH282" s="18"/>
      <c r="AI282" s="18"/>
      <c r="AJ282" s="18"/>
      <c r="AK282" s="63"/>
      <c r="AL282" s="63"/>
      <c r="AM282" s="63"/>
      <c r="AN282" s="18"/>
      <c r="AO282" s="18"/>
      <c r="AP282" s="18"/>
      <c r="AQ282" s="31"/>
      <c r="AR282" s="31"/>
      <c r="AS282" s="31"/>
      <c r="AT282" s="31"/>
      <c r="AU282" s="31"/>
      <c r="AV282" s="31">
        <v>30</v>
      </c>
      <c r="AW282" s="31"/>
      <c r="AX282" s="31"/>
      <c r="AY282" s="31"/>
      <c r="AZ282" s="31"/>
      <c r="BA282" s="31"/>
      <c r="BB282" s="31"/>
      <c r="BC282" s="31"/>
      <c r="BD282" s="31"/>
      <c r="BE282" s="31"/>
      <c r="BF282" s="31"/>
      <c r="BG282" s="31"/>
      <c r="BH282" s="31"/>
      <c r="BI282" s="31"/>
      <c r="BJ282" s="31"/>
      <c r="BK282" s="31"/>
      <c r="BL282" s="31"/>
      <c r="BM282" s="47" t="s">
        <v>378</v>
      </c>
      <c r="BN282" s="31">
        <f t="shared" ref="BN282:BN288" si="75">SUM(W282:AH282)+SUM(AK282:AN282)+SUM(AQ282:BK282)</f>
        <v>30</v>
      </c>
      <c r="BO282" s="47">
        <f t="shared" si="73"/>
        <v>0</v>
      </c>
      <c r="BP282" s="48" t="str">
        <f t="shared" si="74"/>
        <v>Complete - With Adjustment</v>
      </c>
    </row>
    <row r="283" spans="1:68" s="10" customFormat="1" hidden="1" x14ac:dyDescent="0.2">
      <c r="A283" s="34">
        <v>1457</v>
      </c>
      <c r="B283" s="27" t="s">
        <v>94</v>
      </c>
      <c r="C283" s="27" t="s">
        <v>702</v>
      </c>
      <c r="D283" s="27" t="s">
        <v>703</v>
      </c>
      <c r="E283" s="27" t="s">
        <v>704</v>
      </c>
      <c r="F283" s="27" t="s">
        <v>696</v>
      </c>
      <c r="G283" s="27" t="s">
        <v>96</v>
      </c>
      <c r="H283" s="28">
        <v>42796</v>
      </c>
      <c r="I283" s="37">
        <v>42800</v>
      </c>
      <c r="J283" s="52">
        <v>2282.84</v>
      </c>
      <c r="K283" s="52">
        <v>235.75</v>
      </c>
      <c r="L283" s="35"/>
      <c r="M283" s="52" t="s">
        <v>705</v>
      </c>
      <c r="N283" s="35" t="s">
        <v>97</v>
      </c>
      <c r="O283" s="35" t="s">
        <v>119</v>
      </c>
      <c r="P283" s="35" t="s">
        <v>123</v>
      </c>
      <c r="Q283" s="35" t="s">
        <v>108</v>
      </c>
      <c r="R283" s="35" t="s">
        <v>98</v>
      </c>
      <c r="S283" s="35"/>
      <c r="T283" s="35" t="s">
        <v>706</v>
      </c>
      <c r="U283" s="27"/>
      <c r="V283" s="62"/>
      <c r="W283" s="31"/>
      <c r="X283" s="31"/>
      <c r="Y283" s="31"/>
      <c r="Z283" s="31"/>
      <c r="AA283" s="31"/>
      <c r="AB283" s="31"/>
      <c r="AC283" s="31"/>
      <c r="AD283" s="31"/>
      <c r="AE283" s="31"/>
      <c r="AF283" s="31"/>
      <c r="AG283" s="31"/>
      <c r="AH283" s="18"/>
      <c r="AI283" s="18"/>
      <c r="AJ283" s="18"/>
      <c r="AK283" s="63"/>
      <c r="AL283" s="63"/>
      <c r="AM283" s="63"/>
      <c r="AN283" s="18"/>
      <c r="AO283" s="18"/>
      <c r="AP283" s="18"/>
      <c r="AQ283" s="31"/>
      <c r="AR283" s="31"/>
      <c r="AS283" s="31"/>
      <c r="AT283" s="31"/>
      <c r="AU283" s="31"/>
      <c r="AV283" s="31">
        <v>235.75</v>
      </c>
      <c r="AW283" s="31"/>
      <c r="AX283" s="31"/>
      <c r="AY283" s="31"/>
      <c r="AZ283" s="31"/>
      <c r="BA283" s="31"/>
      <c r="BB283" s="31"/>
      <c r="BC283" s="31"/>
      <c r="BD283" s="31"/>
      <c r="BE283" s="31"/>
      <c r="BF283" s="31"/>
      <c r="BG283" s="31"/>
      <c r="BH283" s="31"/>
      <c r="BI283" s="31"/>
      <c r="BJ283" s="31"/>
      <c r="BK283" s="31"/>
      <c r="BL283" s="31"/>
      <c r="BM283" s="47" t="s">
        <v>378</v>
      </c>
      <c r="BN283" s="31">
        <f t="shared" si="75"/>
        <v>235.75</v>
      </c>
      <c r="BO283" s="47">
        <f t="shared" si="73"/>
        <v>0</v>
      </c>
      <c r="BP283" s="48" t="str">
        <f t="shared" si="74"/>
        <v>Complete - With Adjustment</v>
      </c>
    </row>
    <row r="284" spans="1:68" s="10" customFormat="1" hidden="1" x14ac:dyDescent="0.2">
      <c r="A284" s="34">
        <v>1458</v>
      </c>
      <c r="B284" s="27" t="s">
        <v>94</v>
      </c>
      <c r="C284" s="27" t="s">
        <v>702</v>
      </c>
      <c r="D284" s="27" t="s">
        <v>703</v>
      </c>
      <c r="E284" s="27" t="s">
        <v>704</v>
      </c>
      <c r="F284" s="27" t="s">
        <v>696</v>
      </c>
      <c r="G284" s="27" t="s">
        <v>96</v>
      </c>
      <c r="H284" s="28">
        <v>42796</v>
      </c>
      <c r="I284" s="37">
        <v>42800</v>
      </c>
      <c r="J284" s="52">
        <v>2282.84</v>
      </c>
      <c r="K284" s="52">
        <v>475.88</v>
      </c>
      <c r="L284" s="35"/>
      <c r="M284" s="52" t="s">
        <v>705</v>
      </c>
      <c r="N284" s="35" t="s">
        <v>97</v>
      </c>
      <c r="O284" s="35" t="s">
        <v>119</v>
      </c>
      <c r="P284" s="35" t="s">
        <v>123</v>
      </c>
      <c r="Q284" s="35" t="s">
        <v>101</v>
      </c>
      <c r="R284" s="35" t="s">
        <v>98</v>
      </c>
      <c r="S284" s="35"/>
      <c r="T284" s="35" t="s">
        <v>706</v>
      </c>
      <c r="U284" s="27"/>
      <c r="V284" s="62"/>
      <c r="W284" s="31"/>
      <c r="X284" s="31"/>
      <c r="Y284" s="31"/>
      <c r="Z284" s="31"/>
      <c r="AA284" s="31"/>
      <c r="AB284" s="31"/>
      <c r="AC284" s="31"/>
      <c r="AD284" s="31"/>
      <c r="AE284" s="31"/>
      <c r="AF284" s="31"/>
      <c r="AG284" s="31"/>
      <c r="AH284" s="18"/>
      <c r="AI284" s="18"/>
      <c r="AJ284" s="18"/>
      <c r="AK284" s="63"/>
      <c r="AL284" s="63"/>
      <c r="AM284" s="63"/>
      <c r="AN284" s="18"/>
      <c r="AO284" s="18"/>
      <c r="AP284" s="18"/>
      <c r="AQ284" s="31"/>
      <c r="AR284" s="31"/>
      <c r="AS284" s="31"/>
      <c r="AT284" s="31"/>
      <c r="AU284" s="31"/>
      <c r="AV284" s="31">
        <v>475.88</v>
      </c>
      <c r="AW284" s="31"/>
      <c r="AX284" s="31"/>
      <c r="AY284" s="31"/>
      <c r="AZ284" s="31"/>
      <c r="BA284" s="31"/>
      <c r="BB284" s="31"/>
      <c r="BC284" s="31"/>
      <c r="BD284" s="31"/>
      <c r="BE284" s="31"/>
      <c r="BF284" s="31"/>
      <c r="BG284" s="31"/>
      <c r="BH284" s="31"/>
      <c r="BI284" s="31"/>
      <c r="BJ284" s="31"/>
      <c r="BK284" s="31"/>
      <c r="BL284" s="31"/>
      <c r="BM284" s="47" t="s">
        <v>378</v>
      </c>
      <c r="BN284" s="31">
        <f t="shared" si="75"/>
        <v>475.88</v>
      </c>
      <c r="BO284" s="47">
        <f t="shared" si="73"/>
        <v>0</v>
      </c>
      <c r="BP284" s="48" t="str">
        <f t="shared" si="74"/>
        <v>Complete - With Adjustment</v>
      </c>
    </row>
    <row r="285" spans="1:68" s="10" customFormat="1" hidden="1" x14ac:dyDescent="0.2">
      <c r="A285" s="34">
        <v>1464</v>
      </c>
      <c r="B285" s="27" t="s">
        <v>94</v>
      </c>
      <c r="C285" s="27" t="s">
        <v>702</v>
      </c>
      <c r="D285" s="27" t="s">
        <v>703</v>
      </c>
      <c r="E285" s="27" t="s">
        <v>704</v>
      </c>
      <c r="F285" s="27" t="s">
        <v>696</v>
      </c>
      <c r="G285" s="27" t="s">
        <v>96</v>
      </c>
      <c r="H285" s="28">
        <v>42796</v>
      </c>
      <c r="I285" s="37">
        <v>42800</v>
      </c>
      <c r="J285" s="52">
        <v>2282.84</v>
      </c>
      <c r="K285" s="52">
        <v>5</v>
      </c>
      <c r="L285" s="35"/>
      <c r="M285" s="52" t="s">
        <v>705</v>
      </c>
      <c r="N285" s="35" t="s">
        <v>97</v>
      </c>
      <c r="O285" s="35" t="s">
        <v>119</v>
      </c>
      <c r="P285" s="35" t="s">
        <v>123</v>
      </c>
      <c r="Q285" s="35" t="s">
        <v>103</v>
      </c>
      <c r="R285" s="35" t="s">
        <v>98</v>
      </c>
      <c r="S285" s="35"/>
      <c r="T285" s="35" t="s">
        <v>706</v>
      </c>
      <c r="U285" s="27"/>
      <c r="V285" s="62"/>
      <c r="W285" s="62"/>
      <c r="X285" s="31"/>
      <c r="Y285" s="31"/>
      <c r="Z285" s="31"/>
      <c r="AA285" s="31"/>
      <c r="AB285" s="31"/>
      <c r="AC285" s="31"/>
      <c r="AD285" s="31"/>
      <c r="AE285" s="31"/>
      <c r="AF285" s="31"/>
      <c r="AG285" s="31"/>
      <c r="AH285" s="18"/>
      <c r="AI285" s="18"/>
      <c r="AJ285" s="18"/>
      <c r="AK285" s="63"/>
      <c r="AL285" s="63"/>
      <c r="AM285" s="63"/>
      <c r="AN285" s="18"/>
      <c r="AO285" s="18"/>
      <c r="AP285" s="18"/>
      <c r="AQ285" s="31"/>
      <c r="AR285" s="31"/>
      <c r="AS285" s="31"/>
      <c r="AT285" s="31"/>
      <c r="AU285" s="31"/>
      <c r="AV285" s="31">
        <v>5</v>
      </c>
      <c r="AW285" s="31"/>
      <c r="AX285" s="31"/>
      <c r="AY285" s="31"/>
      <c r="AZ285" s="31"/>
      <c r="BA285" s="31"/>
      <c r="BB285" s="31"/>
      <c r="BC285" s="31"/>
      <c r="BD285" s="31"/>
      <c r="BE285" s="31"/>
      <c r="BF285" s="31"/>
      <c r="BG285" s="31"/>
      <c r="BH285" s="31"/>
      <c r="BI285" s="31"/>
      <c r="BJ285" s="31"/>
      <c r="BK285" s="31"/>
      <c r="BL285" s="31"/>
      <c r="BM285" s="47" t="s">
        <v>378</v>
      </c>
      <c r="BN285" s="31">
        <f t="shared" si="75"/>
        <v>5</v>
      </c>
      <c r="BO285" s="47">
        <f t="shared" si="73"/>
        <v>0</v>
      </c>
      <c r="BP285" s="48" t="str">
        <f t="shared" si="74"/>
        <v>Complete - With Adjustment</v>
      </c>
    </row>
    <row r="286" spans="1:68" s="10" customFormat="1" hidden="1" x14ac:dyDescent="0.2">
      <c r="A286" s="34">
        <v>1465</v>
      </c>
      <c r="B286" s="27" t="s">
        <v>94</v>
      </c>
      <c r="C286" s="27" t="s">
        <v>702</v>
      </c>
      <c r="D286" s="27" t="s">
        <v>703</v>
      </c>
      <c r="E286" s="27" t="s">
        <v>704</v>
      </c>
      <c r="F286" s="27" t="s">
        <v>696</v>
      </c>
      <c r="G286" s="27" t="s">
        <v>96</v>
      </c>
      <c r="H286" s="28">
        <v>42796</v>
      </c>
      <c r="I286" s="37">
        <v>42800</v>
      </c>
      <c r="J286" s="52">
        <v>2282.84</v>
      </c>
      <c r="K286" s="52">
        <v>379.88</v>
      </c>
      <c r="L286" s="35"/>
      <c r="M286" s="52" t="s">
        <v>705</v>
      </c>
      <c r="N286" s="35" t="s">
        <v>97</v>
      </c>
      <c r="O286" s="35" t="s">
        <v>119</v>
      </c>
      <c r="P286" s="35" t="s">
        <v>123</v>
      </c>
      <c r="Q286" s="35" t="s">
        <v>101</v>
      </c>
      <c r="R286" s="35" t="s">
        <v>98</v>
      </c>
      <c r="S286" s="35"/>
      <c r="T286" s="35" t="s">
        <v>706</v>
      </c>
      <c r="U286" s="27"/>
      <c r="V286" s="62"/>
      <c r="W286" s="31"/>
      <c r="X286" s="31"/>
      <c r="Y286" s="31"/>
      <c r="Z286" s="31"/>
      <c r="AA286" s="31"/>
      <c r="AB286" s="31"/>
      <c r="AC286" s="31"/>
      <c r="AD286" s="31"/>
      <c r="AE286" s="31"/>
      <c r="AF286" s="31"/>
      <c r="AG286" s="31"/>
      <c r="AH286" s="18"/>
      <c r="AI286" s="18"/>
      <c r="AJ286" s="18"/>
      <c r="AK286" s="63"/>
      <c r="AL286" s="63"/>
      <c r="AM286" s="63"/>
      <c r="AN286" s="18"/>
      <c r="AO286" s="18"/>
      <c r="AP286" s="18"/>
      <c r="AQ286" s="31"/>
      <c r="AR286" s="31"/>
      <c r="AS286" s="31"/>
      <c r="AT286" s="31"/>
      <c r="AU286" s="31"/>
      <c r="AV286" s="31">
        <v>379.88</v>
      </c>
      <c r="AW286" s="31"/>
      <c r="AX286" s="31"/>
      <c r="AY286" s="31"/>
      <c r="AZ286" s="31"/>
      <c r="BA286" s="31"/>
      <c r="BB286" s="31"/>
      <c r="BC286" s="31"/>
      <c r="BD286" s="31"/>
      <c r="BE286" s="31"/>
      <c r="BF286" s="31"/>
      <c r="BG286" s="31"/>
      <c r="BH286" s="31"/>
      <c r="BI286" s="31"/>
      <c r="BJ286" s="31"/>
      <c r="BK286" s="31"/>
      <c r="BL286" s="31"/>
      <c r="BM286" s="47" t="s">
        <v>378</v>
      </c>
      <c r="BN286" s="31">
        <f t="shared" si="75"/>
        <v>379.88</v>
      </c>
      <c r="BO286" s="47">
        <f t="shared" si="73"/>
        <v>0</v>
      </c>
      <c r="BP286" s="48" t="str">
        <f t="shared" si="74"/>
        <v>Complete - With Adjustment</v>
      </c>
    </row>
    <row r="287" spans="1:68" s="10" customFormat="1" hidden="1" x14ac:dyDescent="0.2">
      <c r="A287" s="34">
        <v>1466</v>
      </c>
      <c r="B287" s="27" t="s">
        <v>94</v>
      </c>
      <c r="C287" s="27" t="s">
        <v>702</v>
      </c>
      <c r="D287" s="27" t="s">
        <v>703</v>
      </c>
      <c r="E287" s="27" t="s">
        <v>704</v>
      </c>
      <c r="F287" s="27" t="s">
        <v>696</v>
      </c>
      <c r="G287" s="27" t="s">
        <v>96</v>
      </c>
      <c r="H287" s="28">
        <v>42796</v>
      </c>
      <c r="I287" s="37">
        <v>42800</v>
      </c>
      <c r="J287" s="52">
        <v>2282.84</v>
      </c>
      <c r="K287" s="52">
        <v>218.03</v>
      </c>
      <c r="L287" s="35"/>
      <c r="M287" s="52" t="s">
        <v>705</v>
      </c>
      <c r="N287" s="35" t="s">
        <v>97</v>
      </c>
      <c r="O287" s="35" t="s">
        <v>119</v>
      </c>
      <c r="P287" s="35" t="s">
        <v>123</v>
      </c>
      <c r="Q287" s="35" t="s">
        <v>108</v>
      </c>
      <c r="R287" s="35" t="s">
        <v>98</v>
      </c>
      <c r="S287" s="35"/>
      <c r="T287" s="35" t="s">
        <v>706</v>
      </c>
      <c r="U287" s="27"/>
      <c r="V287" s="62"/>
      <c r="W287" s="31"/>
      <c r="X287" s="31"/>
      <c r="Y287" s="31"/>
      <c r="Z287" s="31"/>
      <c r="AA287" s="31"/>
      <c r="AB287" s="31"/>
      <c r="AC287" s="31"/>
      <c r="AD287" s="31"/>
      <c r="AE287" s="31"/>
      <c r="AF287" s="31"/>
      <c r="AG287" s="31"/>
      <c r="AH287" s="18"/>
      <c r="AI287" s="18"/>
      <c r="AJ287" s="18"/>
      <c r="AK287" s="63"/>
      <c r="AL287" s="63"/>
      <c r="AM287" s="63"/>
      <c r="AN287" s="18"/>
      <c r="AO287" s="18"/>
      <c r="AP287" s="18"/>
      <c r="AQ287" s="62"/>
      <c r="AR287" s="31"/>
      <c r="AS287" s="31"/>
      <c r="AT287" s="31"/>
      <c r="AU287" s="31"/>
      <c r="AV287" s="31">
        <v>218.03</v>
      </c>
      <c r="AW287" s="31"/>
      <c r="AX287" s="31"/>
      <c r="AY287" s="31"/>
      <c r="AZ287" s="31"/>
      <c r="BA287" s="31"/>
      <c r="BB287" s="31"/>
      <c r="BC287" s="31"/>
      <c r="BD287" s="31"/>
      <c r="BE287" s="31"/>
      <c r="BF287" s="31"/>
      <c r="BG287" s="31"/>
      <c r="BH287" s="31"/>
      <c r="BI287" s="31"/>
      <c r="BJ287" s="31"/>
      <c r="BK287" s="31"/>
      <c r="BL287" s="31"/>
      <c r="BM287" s="47" t="s">
        <v>378</v>
      </c>
      <c r="BN287" s="31">
        <f t="shared" si="75"/>
        <v>218.03</v>
      </c>
      <c r="BO287" s="47">
        <f t="shared" si="73"/>
        <v>0</v>
      </c>
      <c r="BP287" s="48" t="str">
        <f t="shared" si="74"/>
        <v>Complete - With Adjustment</v>
      </c>
    </row>
    <row r="288" spans="1:68" s="10" customFormat="1" hidden="1" x14ac:dyDescent="0.2">
      <c r="A288" s="34">
        <v>1477</v>
      </c>
      <c r="B288" s="27" t="s">
        <v>94</v>
      </c>
      <c r="C288" s="27" t="s">
        <v>164</v>
      </c>
      <c r="D288" s="27" t="s">
        <v>165</v>
      </c>
      <c r="E288" s="27" t="s">
        <v>710</v>
      </c>
      <c r="F288" s="27" t="s">
        <v>694</v>
      </c>
      <c r="G288" s="27" t="s">
        <v>96</v>
      </c>
      <c r="H288" s="28">
        <v>42817</v>
      </c>
      <c r="I288" s="37">
        <v>42818</v>
      </c>
      <c r="J288" s="52">
        <v>78.97</v>
      </c>
      <c r="K288" s="52">
        <v>28.97</v>
      </c>
      <c r="L288" s="35"/>
      <c r="M288" s="52" t="s">
        <v>711</v>
      </c>
      <c r="N288" s="35" t="s">
        <v>97</v>
      </c>
      <c r="O288" s="35" t="s">
        <v>169</v>
      </c>
      <c r="P288" s="35" t="s">
        <v>120</v>
      </c>
      <c r="Q288" s="35" t="s">
        <v>103</v>
      </c>
      <c r="R288" s="35" t="s">
        <v>98</v>
      </c>
      <c r="S288" s="35"/>
      <c r="T288" s="35" t="s">
        <v>712</v>
      </c>
      <c r="U288" s="27"/>
      <c r="V288" s="62"/>
      <c r="W288" s="31"/>
      <c r="X288" s="31"/>
      <c r="Y288" s="31"/>
      <c r="Z288" s="31"/>
      <c r="AA288" s="31"/>
      <c r="AB288" s="31"/>
      <c r="AC288" s="31"/>
      <c r="AD288" s="31"/>
      <c r="AE288" s="31"/>
      <c r="AF288" s="31"/>
      <c r="AG288" s="31"/>
      <c r="AH288" s="18"/>
      <c r="AI288" s="18"/>
      <c r="AJ288" s="18"/>
      <c r="AK288" s="63"/>
      <c r="AL288" s="63"/>
      <c r="AM288" s="63"/>
      <c r="AN288" s="18"/>
      <c r="AO288" s="18"/>
      <c r="AP288" s="18"/>
      <c r="AQ288" s="31"/>
      <c r="AR288" s="31"/>
      <c r="AS288" s="31"/>
      <c r="AT288" s="31"/>
      <c r="AU288" s="31"/>
      <c r="AV288" s="31"/>
      <c r="AW288" s="31">
        <v>28.97</v>
      </c>
      <c r="AX288" s="31"/>
      <c r="AY288" s="31"/>
      <c r="AZ288" s="31"/>
      <c r="BA288" s="31"/>
      <c r="BB288" s="31"/>
      <c r="BC288" s="31"/>
      <c r="BD288" s="31"/>
      <c r="BE288" s="31"/>
      <c r="BF288" s="31"/>
      <c r="BG288" s="31"/>
      <c r="BH288" s="31"/>
      <c r="BI288" s="31"/>
      <c r="BJ288" s="31"/>
      <c r="BK288" s="31"/>
      <c r="BL288" s="31"/>
      <c r="BM288" s="47" t="s">
        <v>713</v>
      </c>
      <c r="BN288" s="31">
        <f t="shared" si="75"/>
        <v>28.97</v>
      </c>
      <c r="BO288" s="47">
        <f t="shared" ref="BO288:BO290" si="76">K288-BN288</f>
        <v>0</v>
      </c>
      <c r="BP288" s="48" t="str">
        <f t="shared" ref="BP288:BP290" si="77">IF(BN288&lt;&gt;0,"Complete - With Adjustment","Complete - No Adjustment")</f>
        <v>Complete - With Adjustment</v>
      </c>
    </row>
    <row r="289" spans="1:68" s="10" customFormat="1" hidden="1" x14ac:dyDescent="0.2">
      <c r="A289" s="34">
        <v>1521</v>
      </c>
      <c r="B289" s="27" t="s">
        <v>94</v>
      </c>
      <c r="C289" s="27" t="s">
        <v>176</v>
      </c>
      <c r="D289" s="27" t="s">
        <v>177</v>
      </c>
      <c r="E289" s="27" t="s">
        <v>717</v>
      </c>
      <c r="F289" s="27" t="s">
        <v>694</v>
      </c>
      <c r="G289" s="27" t="s">
        <v>96</v>
      </c>
      <c r="H289" s="28">
        <v>42817</v>
      </c>
      <c r="I289" s="37">
        <v>42818</v>
      </c>
      <c r="J289" s="52">
        <v>6814.37</v>
      </c>
      <c r="K289" s="52">
        <v>167.56</v>
      </c>
      <c r="L289" s="35"/>
      <c r="M289" s="52" t="s">
        <v>718</v>
      </c>
      <c r="N289" s="35" t="s">
        <v>97</v>
      </c>
      <c r="O289" s="35" t="s">
        <v>145</v>
      </c>
      <c r="P289" s="35" t="s">
        <v>720</v>
      </c>
      <c r="Q289" s="35" t="s">
        <v>721</v>
      </c>
      <c r="R289" s="35" t="s">
        <v>98</v>
      </c>
      <c r="S289" s="35"/>
      <c r="T289" s="35" t="s">
        <v>719</v>
      </c>
      <c r="U289" s="27"/>
      <c r="V289" s="62"/>
      <c r="W289" s="31"/>
      <c r="X289" s="31"/>
      <c r="Y289" s="31"/>
      <c r="Z289" s="31"/>
      <c r="AA289" s="31"/>
      <c r="AB289" s="31"/>
      <c r="AC289" s="31"/>
      <c r="AD289" s="31"/>
      <c r="AE289" s="31"/>
      <c r="AF289" s="31"/>
      <c r="AG289" s="31"/>
      <c r="AH289" s="18"/>
      <c r="AI289" s="18"/>
      <c r="AJ289" s="18"/>
      <c r="AK289" s="63"/>
      <c r="AL289" s="63"/>
      <c r="AM289" s="63"/>
      <c r="AN289" s="18"/>
      <c r="AO289" s="18"/>
      <c r="AP289" s="18"/>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47" t="s">
        <v>392</v>
      </c>
      <c r="BN289" s="31">
        <f t="shared" ref="BN289:BN290" si="78">SUM(W289:AH289)+SUM(AK289:AN289)+SUM(AQ289:BK289)</f>
        <v>0</v>
      </c>
      <c r="BO289" s="47">
        <f t="shared" si="76"/>
        <v>167.56</v>
      </c>
      <c r="BP289" s="48" t="str">
        <f t="shared" si="77"/>
        <v>Complete - No Adjustment</v>
      </c>
    </row>
    <row r="290" spans="1:68" s="10" customFormat="1" hidden="1" x14ac:dyDescent="0.2">
      <c r="A290" s="34">
        <v>1526</v>
      </c>
      <c r="B290" s="27" t="s">
        <v>94</v>
      </c>
      <c r="C290" s="27" t="s">
        <v>176</v>
      </c>
      <c r="D290" s="27" t="s">
        <v>177</v>
      </c>
      <c r="E290" s="27" t="s">
        <v>717</v>
      </c>
      <c r="F290" s="27" t="s">
        <v>694</v>
      </c>
      <c r="G290" s="27" t="s">
        <v>96</v>
      </c>
      <c r="H290" s="28">
        <v>42817</v>
      </c>
      <c r="I290" s="37">
        <v>42818</v>
      </c>
      <c r="J290" s="52">
        <v>6814.37</v>
      </c>
      <c r="K290" s="52">
        <v>157.13</v>
      </c>
      <c r="L290" s="35"/>
      <c r="M290" s="52" t="s">
        <v>718</v>
      </c>
      <c r="N290" s="35" t="s">
        <v>97</v>
      </c>
      <c r="O290" s="35" t="s">
        <v>145</v>
      </c>
      <c r="P290" s="35" t="s">
        <v>720</v>
      </c>
      <c r="Q290" s="35" t="s">
        <v>721</v>
      </c>
      <c r="R290" s="35" t="s">
        <v>98</v>
      </c>
      <c r="S290" s="35"/>
      <c r="T290" s="35" t="s">
        <v>719</v>
      </c>
      <c r="U290" s="27"/>
      <c r="V290" s="62"/>
      <c r="W290" s="31"/>
      <c r="X290" s="31"/>
      <c r="Y290" s="31"/>
      <c r="Z290" s="31"/>
      <c r="AA290" s="31"/>
      <c r="AB290" s="31"/>
      <c r="AC290" s="31"/>
      <c r="AD290" s="31"/>
      <c r="AE290" s="31"/>
      <c r="AF290" s="31"/>
      <c r="AG290" s="31"/>
      <c r="AH290" s="18"/>
      <c r="AI290" s="18"/>
      <c r="AJ290" s="18"/>
      <c r="AK290" s="63"/>
      <c r="AL290" s="63"/>
      <c r="AM290" s="63"/>
      <c r="AN290" s="18"/>
      <c r="AO290" s="18"/>
      <c r="AP290" s="18"/>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47" t="s">
        <v>392</v>
      </c>
      <c r="BN290" s="31">
        <f t="shared" si="78"/>
        <v>0</v>
      </c>
      <c r="BO290" s="47">
        <f t="shared" si="76"/>
        <v>157.13</v>
      </c>
      <c r="BP290" s="48" t="str">
        <f t="shared" si="77"/>
        <v>Complete - No Adjustment</v>
      </c>
    </row>
    <row r="291" spans="1:68" s="10" customFormat="1" hidden="1" x14ac:dyDescent="0.2">
      <c r="A291" s="34">
        <v>1590</v>
      </c>
      <c r="B291" s="27" t="s">
        <v>94</v>
      </c>
      <c r="C291" s="27" t="s">
        <v>727</v>
      </c>
      <c r="D291" s="27" t="s">
        <v>728</v>
      </c>
      <c r="E291" s="27" t="s">
        <v>729</v>
      </c>
      <c r="F291" s="27" t="s">
        <v>730</v>
      </c>
      <c r="G291" s="27" t="s">
        <v>96</v>
      </c>
      <c r="H291" s="28">
        <v>42808</v>
      </c>
      <c r="I291" s="37">
        <v>42811</v>
      </c>
      <c r="J291" s="52">
        <v>1550.56</v>
      </c>
      <c r="K291" s="52">
        <v>163.02000000000001</v>
      </c>
      <c r="L291" s="35"/>
      <c r="M291" s="52" t="s">
        <v>731</v>
      </c>
      <c r="N291" s="35" t="s">
        <v>97</v>
      </c>
      <c r="O291" s="35" t="s">
        <v>732</v>
      </c>
      <c r="P291" s="35" t="s">
        <v>120</v>
      </c>
      <c r="Q291" s="35" t="s">
        <v>103</v>
      </c>
      <c r="R291" s="35" t="s">
        <v>98</v>
      </c>
      <c r="S291" s="35"/>
      <c r="T291" s="35" t="s">
        <v>733</v>
      </c>
      <c r="U291" s="27"/>
      <c r="V291" s="62"/>
      <c r="W291" s="31">
        <v>163.02000000000001</v>
      </c>
      <c r="X291" s="31"/>
      <c r="Y291" s="31"/>
      <c r="Z291" s="31"/>
      <c r="AA291" s="31"/>
      <c r="AB291" s="31"/>
      <c r="AC291" s="31"/>
      <c r="AD291" s="31"/>
      <c r="AE291" s="31"/>
      <c r="AF291" s="31"/>
      <c r="AG291" s="31"/>
      <c r="AH291" s="18"/>
      <c r="AI291" s="18"/>
      <c r="AJ291" s="18"/>
      <c r="AK291" s="63"/>
      <c r="AL291" s="63"/>
      <c r="AM291" s="63"/>
      <c r="AN291" s="18"/>
      <c r="AO291" s="18"/>
      <c r="AP291" s="18"/>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47" t="s">
        <v>1</v>
      </c>
      <c r="BN291" s="31">
        <f t="shared" ref="BN291:BN298" si="79">SUM(W291:AH291)+SUM(AK291:AN291)+SUM(AQ291:BK291)</f>
        <v>163.02000000000001</v>
      </c>
      <c r="BO291" s="47">
        <f t="shared" ref="BO291:BO292" si="80">K291-BN291</f>
        <v>0</v>
      </c>
      <c r="BP291" s="48" t="str">
        <f t="shared" ref="BP291:BP292" si="81">IF(BN291&lt;&gt;0,"Complete - With Adjustment","Complete - No Adjustment")</f>
        <v>Complete - With Adjustment</v>
      </c>
    </row>
    <row r="292" spans="1:68" s="10" customFormat="1" hidden="1" x14ac:dyDescent="0.2">
      <c r="A292" s="34">
        <v>1596</v>
      </c>
      <c r="B292" s="27" t="s">
        <v>94</v>
      </c>
      <c r="C292" s="27" t="s">
        <v>727</v>
      </c>
      <c r="D292" s="27" t="s">
        <v>728</v>
      </c>
      <c r="E292" s="27" t="s">
        <v>734</v>
      </c>
      <c r="F292" s="27" t="s">
        <v>722</v>
      </c>
      <c r="G292" s="27" t="s">
        <v>96</v>
      </c>
      <c r="H292" s="28">
        <v>42787</v>
      </c>
      <c r="I292" s="37">
        <v>42796</v>
      </c>
      <c r="J292" s="52">
        <v>2562.65</v>
      </c>
      <c r="K292" s="52">
        <v>32.5</v>
      </c>
      <c r="L292" s="35"/>
      <c r="M292" s="52" t="s">
        <v>735</v>
      </c>
      <c r="N292" s="35" t="s">
        <v>97</v>
      </c>
      <c r="O292" s="35" t="s">
        <v>732</v>
      </c>
      <c r="P292" s="35" t="s">
        <v>120</v>
      </c>
      <c r="Q292" s="35" t="s">
        <v>103</v>
      </c>
      <c r="R292" s="35" t="s">
        <v>98</v>
      </c>
      <c r="S292" s="35"/>
      <c r="T292" s="35" t="s">
        <v>736</v>
      </c>
      <c r="U292" s="27"/>
      <c r="V292" s="62"/>
      <c r="W292" s="31"/>
      <c r="X292" s="31"/>
      <c r="Y292" s="31"/>
      <c r="Z292" s="31"/>
      <c r="AA292" s="31"/>
      <c r="AB292" s="31"/>
      <c r="AC292" s="31"/>
      <c r="AD292" s="31"/>
      <c r="AE292" s="31"/>
      <c r="AF292" s="31"/>
      <c r="AG292" s="31"/>
      <c r="AH292" s="18"/>
      <c r="AI292" s="18"/>
      <c r="AJ292" s="18"/>
      <c r="AK292" s="63"/>
      <c r="AL292" s="63"/>
      <c r="AM292" s="63"/>
      <c r="AN292" s="18"/>
      <c r="AO292" s="18"/>
      <c r="AP292" s="18"/>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47" t="s">
        <v>392</v>
      </c>
      <c r="BN292" s="31">
        <f t="shared" si="79"/>
        <v>0</v>
      </c>
      <c r="BO292" s="47">
        <f t="shared" si="80"/>
        <v>32.5</v>
      </c>
      <c r="BP292" s="48" t="str">
        <f t="shared" si="81"/>
        <v>Complete - No Adjustment</v>
      </c>
    </row>
    <row r="293" spans="1:68" s="10" customFormat="1" hidden="1" x14ac:dyDescent="0.2">
      <c r="A293" s="34">
        <v>1598</v>
      </c>
      <c r="B293" s="27" t="s">
        <v>94</v>
      </c>
      <c r="C293" s="27" t="s">
        <v>727</v>
      </c>
      <c r="D293" s="27" t="s">
        <v>728</v>
      </c>
      <c r="E293" s="27" t="s">
        <v>734</v>
      </c>
      <c r="F293" s="27" t="s">
        <v>722</v>
      </c>
      <c r="G293" s="27" t="s">
        <v>96</v>
      </c>
      <c r="H293" s="28">
        <v>42787</v>
      </c>
      <c r="I293" s="37">
        <v>42796</v>
      </c>
      <c r="J293" s="52">
        <v>2562.65</v>
      </c>
      <c r="K293" s="52">
        <v>23</v>
      </c>
      <c r="L293" s="35"/>
      <c r="M293" s="52" t="s">
        <v>735</v>
      </c>
      <c r="N293" s="35" t="s">
        <v>97</v>
      </c>
      <c r="O293" s="35" t="s">
        <v>732</v>
      </c>
      <c r="P293" s="35" t="s">
        <v>120</v>
      </c>
      <c r="Q293" s="35" t="s">
        <v>103</v>
      </c>
      <c r="R293" s="35" t="s">
        <v>98</v>
      </c>
      <c r="S293" s="35"/>
      <c r="T293" s="35" t="s">
        <v>736</v>
      </c>
      <c r="U293" s="27"/>
      <c r="V293" s="62"/>
      <c r="W293" s="31">
        <v>23</v>
      </c>
      <c r="X293" s="31"/>
      <c r="Y293" s="31"/>
      <c r="Z293" s="31"/>
      <c r="AA293" s="31"/>
      <c r="AB293" s="31"/>
      <c r="AC293" s="31"/>
      <c r="AD293" s="31"/>
      <c r="AE293" s="31"/>
      <c r="AF293" s="31"/>
      <c r="AG293" s="31"/>
      <c r="AH293" s="18"/>
      <c r="AI293" s="18"/>
      <c r="AJ293" s="18"/>
      <c r="AK293" s="63"/>
      <c r="AL293" s="63"/>
      <c r="AM293" s="63"/>
      <c r="AN293" s="18"/>
      <c r="AO293" s="18"/>
      <c r="AP293" s="18"/>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47" t="s">
        <v>1</v>
      </c>
      <c r="BN293" s="31">
        <f t="shared" si="79"/>
        <v>23</v>
      </c>
      <c r="BO293" s="47">
        <f t="shared" ref="BO293:BO302" si="82">K293-BN293</f>
        <v>0</v>
      </c>
      <c r="BP293" s="48" t="str">
        <f t="shared" ref="BP293:BP302" si="83">IF(BN293&lt;&gt;0,"Complete - With Adjustment","Complete - No Adjustment")</f>
        <v>Complete - With Adjustment</v>
      </c>
    </row>
    <row r="294" spans="1:68" s="10" customFormat="1" hidden="1" x14ac:dyDescent="0.2">
      <c r="A294" s="34">
        <v>1608</v>
      </c>
      <c r="B294" s="27" t="s">
        <v>94</v>
      </c>
      <c r="C294" s="27" t="s">
        <v>727</v>
      </c>
      <c r="D294" s="27" t="s">
        <v>728</v>
      </c>
      <c r="E294" s="27" t="s">
        <v>734</v>
      </c>
      <c r="F294" s="27" t="s">
        <v>722</v>
      </c>
      <c r="G294" s="27" t="s">
        <v>96</v>
      </c>
      <c r="H294" s="28">
        <v>42787</v>
      </c>
      <c r="I294" s="37">
        <v>42796</v>
      </c>
      <c r="J294" s="52">
        <v>2562.65</v>
      </c>
      <c r="K294" s="52">
        <v>46.89</v>
      </c>
      <c r="L294" s="35"/>
      <c r="M294" s="52" t="s">
        <v>735</v>
      </c>
      <c r="N294" s="35" t="s">
        <v>97</v>
      </c>
      <c r="O294" s="35" t="s">
        <v>732</v>
      </c>
      <c r="P294" s="35" t="s">
        <v>120</v>
      </c>
      <c r="Q294" s="35" t="s">
        <v>103</v>
      </c>
      <c r="R294" s="35" t="s">
        <v>98</v>
      </c>
      <c r="S294" s="35"/>
      <c r="T294" s="35" t="s">
        <v>736</v>
      </c>
      <c r="U294" s="27"/>
      <c r="V294" s="62"/>
      <c r="W294" s="31">
        <v>46.89</v>
      </c>
      <c r="X294" s="31"/>
      <c r="Y294" s="31"/>
      <c r="Z294" s="31"/>
      <c r="AA294" s="31"/>
      <c r="AB294" s="31"/>
      <c r="AC294" s="31"/>
      <c r="AD294" s="31"/>
      <c r="AE294" s="31"/>
      <c r="AF294" s="31"/>
      <c r="AG294" s="31"/>
      <c r="AH294" s="18"/>
      <c r="AI294" s="18"/>
      <c r="AJ294" s="18"/>
      <c r="AK294" s="63"/>
      <c r="AL294" s="63"/>
      <c r="AM294" s="63"/>
      <c r="AN294" s="18"/>
      <c r="AO294" s="18"/>
      <c r="AP294" s="18"/>
      <c r="AQ294" s="31"/>
      <c r="AR294" s="31"/>
      <c r="AS294" s="31"/>
      <c r="AT294" s="31"/>
      <c r="AU294" s="31"/>
      <c r="AV294" s="31"/>
      <c r="AW294" s="62"/>
      <c r="AX294" s="64"/>
      <c r="AY294" s="31"/>
      <c r="AZ294" s="31"/>
      <c r="BA294" s="31"/>
      <c r="BB294" s="31"/>
      <c r="BC294" s="31"/>
      <c r="BD294" s="31"/>
      <c r="BE294" s="31"/>
      <c r="BF294" s="31"/>
      <c r="BG294" s="31"/>
      <c r="BH294" s="31"/>
      <c r="BI294" s="31"/>
      <c r="BJ294" s="31"/>
      <c r="BK294" s="31"/>
      <c r="BL294" s="31"/>
      <c r="BM294" s="47" t="s">
        <v>1</v>
      </c>
      <c r="BN294" s="31">
        <f t="shared" si="79"/>
        <v>46.89</v>
      </c>
      <c r="BO294" s="47">
        <f t="shared" si="82"/>
        <v>0</v>
      </c>
      <c r="BP294" s="48" t="str">
        <f t="shared" si="83"/>
        <v>Complete - With Adjustment</v>
      </c>
    </row>
    <row r="295" spans="1:68" s="10" customFormat="1" hidden="1" x14ac:dyDescent="0.2">
      <c r="A295" s="34">
        <v>1614</v>
      </c>
      <c r="B295" s="27" t="s">
        <v>94</v>
      </c>
      <c r="C295" s="27" t="s">
        <v>202</v>
      </c>
      <c r="D295" s="27" t="s">
        <v>203</v>
      </c>
      <c r="E295" s="27" t="s">
        <v>738</v>
      </c>
      <c r="F295" s="27" t="s">
        <v>730</v>
      </c>
      <c r="G295" s="27" t="s">
        <v>96</v>
      </c>
      <c r="H295" s="28">
        <v>42809</v>
      </c>
      <c r="I295" s="37">
        <v>42811</v>
      </c>
      <c r="J295" s="52">
        <v>185.67</v>
      </c>
      <c r="K295" s="52">
        <v>6.06</v>
      </c>
      <c r="L295" s="35"/>
      <c r="M295" s="52" t="s">
        <v>739</v>
      </c>
      <c r="N295" s="35" t="s">
        <v>97</v>
      </c>
      <c r="O295" s="35" t="s">
        <v>206</v>
      </c>
      <c r="P295" s="35" t="s">
        <v>123</v>
      </c>
      <c r="Q295" s="35" t="s">
        <v>101</v>
      </c>
      <c r="R295" s="35" t="s">
        <v>98</v>
      </c>
      <c r="S295" s="35"/>
      <c r="T295" s="35" t="s">
        <v>740</v>
      </c>
      <c r="U295" s="27"/>
      <c r="V295" s="62"/>
      <c r="W295" s="31"/>
      <c r="X295" s="31"/>
      <c r="Y295" s="31"/>
      <c r="Z295" s="31"/>
      <c r="AA295" s="31"/>
      <c r="AB295" s="62"/>
      <c r="AC295" s="31"/>
      <c r="AD295" s="31"/>
      <c r="AE295" s="31"/>
      <c r="AF295" s="31"/>
      <c r="AG295" s="31"/>
      <c r="AH295" s="18"/>
      <c r="AI295" s="18"/>
      <c r="AJ295" s="18"/>
      <c r="AK295" s="63"/>
      <c r="AL295" s="63"/>
      <c r="AM295" s="63"/>
      <c r="AN295" s="18"/>
      <c r="AO295" s="18"/>
      <c r="AP295" s="18"/>
      <c r="AQ295" s="31"/>
      <c r="AR295" s="31"/>
      <c r="AS295" s="31"/>
      <c r="AT295" s="31"/>
      <c r="AU295" s="31"/>
      <c r="AV295" s="31">
        <v>6.06</v>
      </c>
      <c r="AW295" s="31"/>
      <c r="AX295" s="31"/>
      <c r="AY295" s="31"/>
      <c r="AZ295" s="31"/>
      <c r="BA295" s="31"/>
      <c r="BB295" s="31"/>
      <c r="BC295" s="31"/>
      <c r="BD295" s="31"/>
      <c r="BE295" s="31"/>
      <c r="BF295" s="31"/>
      <c r="BG295" s="31"/>
      <c r="BH295" s="31"/>
      <c r="BI295" s="31"/>
      <c r="BJ295" s="31"/>
      <c r="BK295" s="31"/>
      <c r="BL295" s="31"/>
      <c r="BM295" s="47" t="s">
        <v>378</v>
      </c>
      <c r="BN295" s="31">
        <f t="shared" si="79"/>
        <v>6.06</v>
      </c>
      <c r="BO295" s="47">
        <f t="shared" si="82"/>
        <v>0</v>
      </c>
      <c r="BP295" s="48" t="str">
        <f t="shared" si="83"/>
        <v>Complete - With Adjustment</v>
      </c>
    </row>
    <row r="296" spans="1:68" s="10" customFormat="1" hidden="1" x14ac:dyDescent="0.2">
      <c r="A296" s="34">
        <v>1615</v>
      </c>
      <c r="B296" s="27" t="s">
        <v>94</v>
      </c>
      <c r="C296" s="27" t="s">
        <v>202</v>
      </c>
      <c r="D296" s="27" t="s">
        <v>203</v>
      </c>
      <c r="E296" s="27" t="s">
        <v>738</v>
      </c>
      <c r="F296" s="27" t="s">
        <v>730</v>
      </c>
      <c r="G296" s="27" t="s">
        <v>96</v>
      </c>
      <c r="H296" s="28">
        <v>42809</v>
      </c>
      <c r="I296" s="37">
        <v>42811</v>
      </c>
      <c r="J296" s="52">
        <v>185.67</v>
      </c>
      <c r="K296" s="52">
        <v>101.82</v>
      </c>
      <c r="L296" s="35"/>
      <c r="M296" s="52" t="s">
        <v>739</v>
      </c>
      <c r="N296" s="35" t="s">
        <v>97</v>
      </c>
      <c r="O296" s="35" t="s">
        <v>206</v>
      </c>
      <c r="P296" s="35" t="s">
        <v>123</v>
      </c>
      <c r="Q296" s="35" t="s">
        <v>103</v>
      </c>
      <c r="R296" s="35" t="s">
        <v>98</v>
      </c>
      <c r="S296" s="35"/>
      <c r="T296" s="35" t="s">
        <v>740</v>
      </c>
      <c r="U296" s="27"/>
      <c r="V296" s="62"/>
      <c r="W296" s="31"/>
      <c r="X296" s="31"/>
      <c r="Y296" s="31"/>
      <c r="Z296" s="31"/>
      <c r="AA296" s="31"/>
      <c r="AB296" s="31"/>
      <c r="AC296" s="31"/>
      <c r="AD296" s="31"/>
      <c r="AE296" s="31"/>
      <c r="AF296" s="31"/>
      <c r="AG296" s="31"/>
      <c r="AH296" s="18"/>
      <c r="AI296" s="18"/>
      <c r="AJ296" s="18"/>
      <c r="AK296" s="63"/>
      <c r="AL296" s="63"/>
      <c r="AM296" s="63"/>
      <c r="AN296" s="18"/>
      <c r="AO296" s="18"/>
      <c r="AP296" s="18"/>
      <c r="AQ296" s="31"/>
      <c r="AR296" s="31"/>
      <c r="AS296" s="31"/>
      <c r="AT296" s="31"/>
      <c r="AU296" s="31"/>
      <c r="AV296" s="31">
        <v>101.82</v>
      </c>
      <c r="AW296" s="31"/>
      <c r="AX296" s="31"/>
      <c r="AY296" s="31"/>
      <c r="AZ296" s="31"/>
      <c r="BA296" s="31"/>
      <c r="BB296" s="31"/>
      <c r="BC296" s="31"/>
      <c r="BD296" s="31"/>
      <c r="BE296" s="31"/>
      <c r="BF296" s="31"/>
      <c r="BG296" s="31"/>
      <c r="BH296" s="31"/>
      <c r="BI296" s="31"/>
      <c r="BJ296" s="31"/>
      <c r="BK296" s="31"/>
      <c r="BL296" s="31"/>
      <c r="BM296" s="47" t="s">
        <v>378</v>
      </c>
      <c r="BN296" s="31">
        <f t="shared" si="79"/>
        <v>101.82</v>
      </c>
      <c r="BO296" s="47">
        <f t="shared" si="82"/>
        <v>0</v>
      </c>
      <c r="BP296" s="48" t="str">
        <f t="shared" si="83"/>
        <v>Complete - With Adjustment</v>
      </c>
    </row>
    <row r="297" spans="1:68" s="10" customFormat="1" hidden="1" x14ac:dyDescent="0.2">
      <c r="A297" s="34">
        <v>1616</v>
      </c>
      <c r="B297" s="27" t="s">
        <v>94</v>
      </c>
      <c r="C297" s="27" t="s">
        <v>202</v>
      </c>
      <c r="D297" s="27" t="s">
        <v>203</v>
      </c>
      <c r="E297" s="27" t="s">
        <v>738</v>
      </c>
      <c r="F297" s="27" t="s">
        <v>730</v>
      </c>
      <c r="G297" s="27" t="s">
        <v>96</v>
      </c>
      <c r="H297" s="28">
        <v>42809</v>
      </c>
      <c r="I297" s="37">
        <v>42811</v>
      </c>
      <c r="J297" s="52">
        <v>185.67</v>
      </c>
      <c r="K297" s="52">
        <v>56.2</v>
      </c>
      <c r="L297" s="35"/>
      <c r="M297" s="52" t="s">
        <v>739</v>
      </c>
      <c r="N297" s="35" t="s">
        <v>97</v>
      </c>
      <c r="O297" s="35" t="s">
        <v>206</v>
      </c>
      <c r="P297" s="35" t="s">
        <v>123</v>
      </c>
      <c r="Q297" s="35" t="s">
        <v>103</v>
      </c>
      <c r="R297" s="35" t="s">
        <v>98</v>
      </c>
      <c r="S297" s="35"/>
      <c r="T297" s="35" t="s">
        <v>740</v>
      </c>
      <c r="U297" s="27"/>
      <c r="V297" s="62"/>
      <c r="W297" s="31"/>
      <c r="X297" s="31"/>
      <c r="Y297" s="31"/>
      <c r="Z297" s="31"/>
      <c r="AA297" s="31"/>
      <c r="AB297" s="31"/>
      <c r="AC297" s="31"/>
      <c r="AD297" s="31"/>
      <c r="AE297" s="31"/>
      <c r="AF297" s="31"/>
      <c r="AG297" s="31"/>
      <c r="AH297" s="18"/>
      <c r="AI297" s="18"/>
      <c r="AJ297" s="18"/>
      <c r="AK297" s="63"/>
      <c r="AL297" s="63"/>
      <c r="AM297" s="63"/>
      <c r="AN297" s="18"/>
      <c r="AO297" s="18"/>
      <c r="AP297" s="18"/>
      <c r="AQ297" s="31"/>
      <c r="AR297" s="31"/>
      <c r="AS297" s="31"/>
      <c r="AT297" s="31"/>
      <c r="AU297" s="31"/>
      <c r="AV297" s="31">
        <v>56.2</v>
      </c>
      <c r="AW297" s="31"/>
      <c r="AX297" s="31"/>
      <c r="AY297" s="31"/>
      <c r="AZ297" s="31"/>
      <c r="BA297" s="31"/>
      <c r="BB297" s="31"/>
      <c r="BC297" s="31"/>
      <c r="BD297" s="31"/>
      <c r="BE297" s="31"/>
      <c r="BF297" s="31"/>
      <c r="BG297" s="31"/>
      <c r="BH297" s="31"/>
      <c r="BI297" s="31"/>
      <c r="BJ297" s="31"/>
      <c r="BK297" s="31"/>
      <c r="BL297" s="31"/>
      <c r="BM297" s="47" t="s">
        <v>378</v>
      </c>
      <c r="BN297" s="31">
        <f t="shared" si="79"/>
        <v>56.2</v>
      </c>
      <c r="BO297" s="47">
        <f t="shared" si="82"/>
        <v>0</v>
      </c>
      <c r="BP297" s="48" t="str">
        <f t="shared" si="83"/>
        <v>Complete - With Adjustment</v>
      </c>
    </row>
    <row r="298" spans="1:68" s="10" customFormat="1" hidden="1" x14ac:dyDescent="0.2">
      <c r="A298" s="34">
        <v>1617</v>
      </c>
      <c r="B298" s="27" t="s">
        <v>94</v>
      </c>
      <c r="C298" s="27" t="s">
        <v>202</v>
      </c>
      <c r="D298" s="27" t="s">
        <v>203</v>
      </c>
      <c r="E298" s="27" t="s">
        <v>738</v>
      </c>
      <c r="F298" s="27" t="s">
        <v>730</v>
      </c>
      <c r="G298" s="27" t="s">
        <v>96</v>
      </c>
      <c r="H298" s="28">
        <v>42809</v>
      </c>
      <c r="I298" s="37">
        <v>42811</v>
      </c>
      <c r="J298" s="52">
        <v>185.67</v>
      </c>
      <c r="K298" s="52">
        <v>8.84</v>
      </c>
      <c r="L298" s="35"/>
      <c r="M298" s="52" t="s">
        <v>739</v>
      </c>
      <c r="N298" s="35" t="s">
        <v>97</v>
      </c>
      <c r="O298" s="35" t="s">
        <v>206</v>
      </c>
      <c r="P298" s="35" t="s">
        <v>123</v>
      </c>
      <c r="Q298" s="35" t="s">
        <v>103</v>
      </c>
      <c r="R298" s="35" t="s">
        <v>98</v>
      </c>
      <c r="S298" s="35"/>
      <c r="T298" s="35" t="s">
        <v>740</v>
      </c>
      <c r="U298" s="27"/>
      <c r="V298" s="62"/>
      <c r="W298" s="31"/>
      <c r="X298" s="31"/>
      <c r="Y298" s="31"/>
      <c r="Z298" s="31"/>
      <c r="AA298" s="31"/>
      <c r="AB298" s="31"/>
      <c r="AC298" s="31"/>
      <c r="AD298" s="31"/>
      <c r="AE298" s="31"/>
      <c r="AF298" s="31"/>
      <c r="AG298" s="31"/>
      <c r="AH298" s="18"/>
      <c r="AI298" s="18"/>
      <c r="AJ298" s="18"/>
      <c r="AK298" s="63"/>
      <c r="AL298" s="63"/>
      <c r="AM298" s="63"/>
      <c r="AN298" s="18"/>
      <c r="AO298" s="18"/>
      <c r="AP298" s="18"/>
      <c r="AQ298" s="31"/>
      <c r="AR298" s="31"/>
      <c r="AS298" s="31"/>
      <c r="AT298" s="31"/>
      <c r="AU298" s="31"/>
      <c r="AV298" s="31">
        <v>8.84</v>
      </c>
      <c r="AW298" s="31"/>
      <c r="AX298" s="31"/>
      <c r="AY298" s="31"/>
      <c r="AZ298" s="31"/>
      <c r="BA298" s="31"/>
      <c r="BB298" s="31"/>
      <c r="BC298" s="31"/>
      <c r="BD298" s="31"/>
      <c r="BE298" s="31"/>
      <c r="BF298" s="31"/>
      <c r="BG298" s="31"/>
      <c r="BH298" s="31"/>
      <c r="BI298" s="31"/>
      <c r="BJ298" s="31"/>
      <c r="BK298" s="31"/>
      <c r="BL298" s="31"/>
      <c r="BM298" s="47" t="s">
        <v>378</v>
      </c>
      <c r="BN298" s="31">
        <f t="shared" si="79"/>
        <v>8.84</v>
      </c>
      <c r="BO298" s="47">
        <f t="shared" si="82"/>
        <v>0</v>
      </c>
      <c r="BP298" s="48" t="str">
        <f t="shared" si="83"/>
        <v>Complete - With Adjustment</v>
      </c>
    </row>
    <row r="299" spans="1:68" s="10" customFormat="1" hidden="1" x14ac:dyDescent="0.2">
      <c r="A299" s="34">
        <v>1618</v>
      </c>
      <c r="B299" s="27" t="s">
        <v>94</v>
      </c>
      <c r="C299" s="27" t="s">
        <v>202</v>
      </c>
      <c r="D299" s="27" t="s">
        <v>203</v>
      </c>
      <c r="E299" s="27" t="s">
        <v>738</v>
      </c>
      <c r="F299" s="27" t="s">
        <v>730</v>
      </c>
      <c r="G299" s="27" t="s">
        <v>96</v>
      </c>
      <c r="H299" s="28">
        <v>42809</v>
      </c>
      <c r="I299" s="37">
        <v>42811</v>
      </c>
      <c r="J299" s="52">
        <v>185.67</v>
      </c>
      <c r="K299" s="52">
        <v>12.75</v>
      </c>
      <c r="L299" s="35"/>
      <c r="M299" s="52" t="s">
        <v>739</v>
      </c>
      <c r="N299" s="35" t="s">
        <v>97</v>
      </c>
      <c r="O299" s="35" t="s">
        <v>206</v>
      </c>
      <c r="P299" s="35" t="s">
        <v>123</v>
      </c>
      <c r="Q299" s="35" t="s">
        <v>212</v>
      </c>
      <c r="R299" s="35" t="s">
        <v>98</v>
      </c>
      <c r="S299" s="35"/>
      <c r="T299" s="35" t="s">
        <v>740</v>
      </c>
      <c r="U299" s="27"/>
      <c r="V299" s="62"/>
      <c r="W299" s="31"/>
      <c r="X299" s="31"/>
      <c r="Y299" s="31"/>
      <c r="Z299" s="31"/>
      <c r="AA299" s="31"/>
      <c r="AB299" s="31"/>
      <c r="AC299" s="31"/>
      <c r="AD299" s="31"/>
      <c r="AE299" s="31"/>
      <c r="AF299" s="31"/>
      <c r="AG299" s="31"/>
      <c r="AH299" s="18"/>
      <c r="AI299" s="18"/>
      <c r="AJ299" s="18"/>
      <c r="AK299" s="63"/>
      <c r="AL299" s="63"/>
      <c r="AM299" s="63"/>
      <c r="AN299" s="18"/>
      <c r="AO299" s="18"/>
      <c r="AP299" s="18"/>
      <c r="AQ299" s="31"/>
      <c r="AR299" s="31"/>
      <c r="AS299" s="31"/>
      <c r="AT299" s="31"/>
      <c r="AU299" s="31"/>
      <c r="AV299" s="31">
        <v>12.75</v>
      </c>
      <c r="AW299" s="31"/>
      <c r="AX299" s="31"/>
      <c r="AY299" s="31"/>
      <c r="AZ299" s="31"/>
      <c r="BA299" s="31"/>
      <c r="BB299" s="31"/>
      <c r="BC299" s="31"/>
      <c r="BD299" s="31"/>
      <c r="BE299" s="31"/>
      <c r="BF299" s="31"/>
      <c r="BG299" s="31"/>
      <c r="BH299" s="31"/>
      <c r="BI299" s="31"/>
      <c r="BJ299" s="31"/>
      <c r="BK299" s="31"/>
      <c r="BL299" s="31"/>
      <c r="BM299" s="47" t="s">
        <v>378</v>
      </c>
      <c r="BN299" s="31">
        <f t="shared" ref="BN299:BN303" si="84">SUM(W299:AH299)+SUM(AK299:AN299)+SUM(AQ299:BK299)</f>
        <v>12.75</v>
      </c>
      <c r="BO299" s="47">
        <f t="shared" si="82"/>
        <v>0</v>
      </c>
      <c r="BP299" s="48" t="str">
        <f t="shared" si="83"/>
        <v>Complete - With Adjustment</v>
      </c>
    </row>
    <row r="300" spans="1:68" s="10" customFormat="1" hidden="1" x14ac:dyDescent="0.2">
      <c r="A300" s="34">
        <v>1623</v>
      </c>
      <c r="B300" s="27" t="s">
        <v>94</v>
      </c>
      <c r="C300" s="27" t="s">
        <v>461</v>
      </c>
      <c r="D300" s="27" t="s">
        <v>462</v>
      </c>
      <c r="E300" s="27" t="s">
        <v>742</v>
      </c>
      <c r="F300" s="27" t="s">
        <v>743</v>
      </c>
      <c r="G300" s="27" t="s">
        <v>96</v>
      </c>
      <c r="H300" s="28">
        <v>42818</v>
      </c>
      <c r="I300" s="37">
        <v>42821</v>
      </c>
      <c r="J300" s="52">
        <v>144.36000000000001</v>
      </c>
      <c r="K300" s="52">
        <v>9.99</v>
      </c>
      <c r="L300" s="35"/>
      <c r="M300" s="52" t="s">
        <v>744</v>
      </c>
      <c r="N300" s="35" t="s">
        <v>97</v>
      </c>
      <c r="O300" s="35" t="s">
        <v>107</v>
      </c>
      <c r="P300" s="35" t="s">
        <v>120</v>
      </c>
      <c r="Q300" s="35" t="s">
        <v>103</v>
      </c>
      <c r="R300" s="35" t="s">
        <v>98</v>
      </c>
      <c r="S300" s="35"/>
      <c r="T300" s="35" t="s">
        <v>745</v>
      </c>
      <c r="U300" s="27"/>
      <c r="V300" s="62"/>
      <c r="W300" s="31">
        <v>9.99</v>
      </c>
      <c r="X300" s="31"/>
      <c r="Y300" s="31"/>
      <c r="Z300" s="31"/>
      <c r="AA300" s="31"/>
      <c r="AB300" s="31"/>
      <c r="AC300" s="31"/>
      <c r="AD300" s="31"/>
      <c r="AE300" s="31"/>
      <c r="AF300" s="31"/>
      <c r="AG300" s="31"/>
      <c r="AH300" s="18"/>
      <c r="AI300" s="18"/>
      <c r="AJ300" s="18"/>
      <c r="AK300" s="63"/>
      <c r="AL300" s="63"/>
      <c r="AM300" s="63"/>
      <c r="AN300" s="18"/>
      <c r="AO300" s="18"/>
      <c r="AP300" s="18"/>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47" t="s">
        <v>1</v>
      </c>
      <c r="BN300" s="31">
        <f t="shared" si="84"/>
        <v>9.99</v>
      </c>
      <c r="BO300" s="47">
        <f t="shared" si="82"/>
        <v>0</v>
      </c>
      <c r="BP300" s="48" t="str">
        <f t="shared" si="83"/>
        <v>Complete - With Adjustment</v>
      </c>
    </row>
    <row r="301" spans="1:68" s="10" customFormat="1" hidden="1" x14ac:dyDescent="0.2">
      <c r="A301" s="34">
        <v>1644</v>
      </c>
      <c r="B301" s="27" t="s">
        <v>94</v>
      </c>
      <c r="C301" s="27" t="s">
        <v>463</v>
      </c>
      <c r="D301" s="27" t="s">
        <v>464</v>
      </c>
      <c r="E301" s="27" t="s">
        <v>746</v>
      </c>
      <c r="F301" s="27" t="s">
        <v>698</v>
      </c>
      <c r="G301" s="27" t="s">
        <v>96</v>
      </c>
      <c r="H301" s="28">
        <v>42815</v>
      </c>
      <c r="I301" s="37">
        <v>42816</v>
      </c>
      <c r="J301" s="52">
        <v>1243.8800000000001</v>
      </c>
      <c r="K301" s="52">
        <v>27.1</v>
      </c>
      <c r="L301" s="35"/>
      <c r="M301" s="52" t="s">
        <v>747</v>
      </c>
      <c r="N301" s="35" t="s">
        <v>97</v>
      </c>
      <c r="O301" s="35" t="s">
        <v>136</v>
      </c>
      <c r="P301" s="35" t="s">
        <v>120</v>
      </c>
      <c r="Q301" s="35" t="s">
        <v>103</v>
      </c>
      <c r="R301" s="35" t="s">
        <v>98</v>
      </c>
      <c r="S301" s="35"/>
      <c r="T301" s="35" t="s">
        <v>748</v>
      </c>
      <c r="U301" s="27"/>
      <c r="V301" s="62"/>
      <c r="W301" s="31">
        <v>27.1</v>
      </c>
      <c r="X301" s="31"/>
      <c r="Y301" s="31"/>
      <c r="Z301" s="31"/>
      <c r="AA301" s="31"/>
      <c r="AB301" s="31"/>
      <c r="AC301" s="31"/>
      <c r="AD301" s="31"/>
      <c r="AE301" s="31"/>
      <c r="AF301" s="31"/>
      <c r="AG301" s="31"/>
      <c r="AH301" s="18"/>
      <c r="AI301" s="18"/>
      <c r="AJ301" s="18"/>
      <c r="AK301" s="63"/>
      <c r="AL301" s="63"/>
      <c r="AM301" s="63"/>
      <c r="AN301" s="18"/>
      <c r="AO301" s="18"/>
      <c r="AP301" s="18"/>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47" t="s">
        <v>1</v>
      </c>
      <c r="BN301" s="31">
        <f t="shared" si="84"/>
        <v>27.1</v>
      </c>
      <c r="BO301" s="47">
        <f t="shared" si="82"/>
        <v>0</v>
      </c>
      <c r="BP301" s="48" t="str">
        <f t="shared" si="83"/>
        <v>Complete - With Adjustment</v>
      </c>
    </row>
    <row r="302" spans="1:68" s="10" customFormat="1" hidden="1" x14ac:dyDescent="0.2">
      <c r="A302" s="34">
        <v>1654</v>
      </c>
      <c r="B302" s="27" t="s">
        <v>94</v>
      </c>
      <c r="C302" s="27" t="s">
        <v>466</v>
      </c>
      <c r="D302" s="27" t="s">
        <v>467</v>
      </c>
      <c r="E302" s="27" t="s">
        <v>749</v>
      </c>
      <c r="F302" s="27" t="s">
        <v>688</v>
      </c>
      <c r="G302" s="27" t="s">
        <v>96</v>
      </c>
      <c r="H302" s="28">
        <v>42797</v>
      </c>
      <c r="I302" s="37">
        <v>42801</v>
      </c>
      <c r="J302" s="52">
        <v>787.43</v>
      </c>
      <c r="K302" s="52">
        <v>135.75</v>
      </c>
      <c r="L302" s="35"/>
      <c r="M302" s="52" t="s">
        <v>750</v>
      </c>
      <c r="N302" s="35" t="s">
        <v>97</v>
      </c>
      <c r="O302" s="35" t="s">
        <v>366</v>
      </c>
      <c r="P302" s="35" t="s">
        <v>120</v>
      </c>
      <c r="Q302" s="35" t="s">
        <v>103</v>
      </c>
      <c r="R302" s="35" t="s">
        <v>98</v>
      </c>
      <c r="S302" s="35"/>
      <c r="T302" s="35" t="s">
        <v>751</v>
      </c>
      <c r="U302" s="27"/>
      <c r="V302" s="62"/>
      <c r="W302" s="31"/>
      <c r="X302" s="31"/>
      <c r="Y302" s="31"/>
      <c r="Z302" s="31"/>
      <c r="AA302" s="31"/>
      <c r="AB302" s="31"/>
      <c r="AC302" s="31"/>
      <c r="AD302" s="31"/>
      <c r="AE302" s="31"/>
      <c r="AF302" s="31"/>
      <c r="AG302" s="31"/>
      <c r="AH302" s="18"/>
      <c r="AI302" s="18"/>
      <c r="AJ302" s="18"/>
      <c r="AK302" s="63"/>
      <c r="AL302" s="63"/>
      <c r="AM302" s="63"/>
      <c r="AN302" s="18"/>
      <c r="AO302" s="18"/>
      <c r="AP302" s="18"/>
      <c r="AQ302" s="31"/>
      <c r="AR302" s="31"/>
      <c r="AS302" s="31"/>
      <c r="AT302" s="31"/>
      <c r="AU302" s="31"/>
      <c r="AV302" s="31"/>
      <c r="AW302" s="31">
        <v>135.75</v>
      </c>
      <c r="AX302" s="31"/>
      <c r="AY302" s="31"/>
      <c r="AZ302" s="31"/>
      <c r="BA302" s="31"/>
      <c r="BB302" s="31"/>
      <c r="BC302" s="31"/>
      <c r="BD302" s="31"/>
      <c r="BE302" s="31"/>
      <c r="BF302" s="31"/>
      <c r="BG302" s="31"/>
      <c r="BH302" s="31"/>
      <c r="BI302" s="31"/>
      <c r="BJ302" s="31"/>
      <c r="BK302" s="31"/>
      <c r="BL302" s="31"/>
      <c r="BM302" s="47" t="s">
        <v>752</v>
      </c>
      <c r="BN302" s="31">
        <f t="shared" si="84"/>
        <v>135.75</v>
      </c>
      <c r="BO302" s="47">
        <f t="shared" si="82"/>
        <v>0</v>
      </c>
      <c r="BP302" s="48" t="str">
        <f t="shared" si="83"/>
        <v>Complete - With Adjustment</v>
      </c>
    </row>
    <row r="303" spans="1:68" s="10" customFormat="1" hidden="1" x14ac:dyDescent="0.2">
      <c r="A303" s="34">
        <v>1678</v>
      </c>
      <c r="B303" s="27" t="s">
        <v>94</v>
      </c>
      <c r="C303" s="27" t="s">
        <v>221</v>
      </c>
      <c r="D303" s="27" t="s">
        <v>222</v>
      </c>
      <c r="E303" s="27" t="s">
        <v>753</v>
      </c>
      <c r="F303" s="27" t="s">
        <v>714</v>
      </c>
      <c r="G303" s="27" t="s">
        <v>96</v>
      </c>
      <c r="H303" s="28">
        <v>42790</v>
      </c>
      <c r="I303" s="37">
        <v>42795</v>
      </c>
      <c r="J303" s="52">
        <v>1243.72</v>
      </c>
      <c r="K303" s="52">
        <v>87.41</v>
      </c>
      <c r="L303" s="35"/>
      <c r="M303" s="52" t="s">
        <v>754</v>
      </c>
      <c r="N303" s="35" t="s">
        <v>97</v>
      </c>
      <c r="O303" s="35" t="s">
        <v>133</v>
      </c>
      <c r="P303" s="35" t="s">
        <v>120</v>
      </c>
      <c r="Q303" s="35" t="s">
        <v>121</v>
      </c>
      <c r="R303" s="35" t="s">
        <v>98</v>
      </c>
      <c r="S303" s="35"/>
      <c r="T303" s="35" t="s">
        <v>755</v>
      </c>
      <c r="U303" s="27"/>
      <c r="V303" s="62"/>
      <c r="W303" s="31"/>
      <c r="X303" s="31"/>
      <c r="Y303" s="31"/>
      <c r="Z303" s="31"/>
      <c r="AA303" s="31"/>
      <c r="AB303" s="31"/>
      <c r="AC303" s="31"/>
      <c r="AD303" s="31"/>
      <c r="AE303" s="31">
        <v>87.41</v>
      </c>
      <c r="AF303" s="31"/>
      <c r="AG303" s="31"/>
      <c r="AH303" s="18"/>
      <c r="AI303" s="18"/>
      <c r="AJ303" s="18"/>
      <c r="AK303" s="63"/>
      <c r="AL303" s="63"/>
      <c r="AM303" s="63"/>
      <c r="AN303" s="18"/>
      <c r="AO303" s="18"/>
      <c r="AP303" s="18"/>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47" t="s">
        <v>50</v>
      </c>
      <c r="BN303" s="31">
        <f t="shared" si="84"/>
        <v>87.41</v>
      </c>
      <c r="BO303" s="47">
        <f t="shared" ref="BO303:BO315" si="85">K303-BN303</f>
        <v>0</v>
      </c>
      <c r="BP303" s="48" t="str">
        <f t="shared" ref="BP303:BP315" si="86">IF(BN303&lt;&gt;0,"Complete - With Adjustment","Complete - No Adjustment")</f>
        <v>Complete - With Adjustment</v>
      </c>
    </row>
    <row r="304" spans="1:68" s="10" customFormat="1" hidden="1" x14ac:dyDescent="0.2">
      <c r="A304" s="34">
        <v>1701</v>
      </c>
      <c r="B304" s="27" t="s">
        <v>94</v>
      </c>
      <c r="C304" s="27" t="s">
        <v>489</v>
      </c>
      <c r="D304" s="27" t="s">
        <v>490</v>
      </c>
      <c r="E304" s="27" t="s">
        <v>756</v>
      </c>
      <c r="F304" s="27" t="s">
        <v>678</v>
      </c>
      <c r="G304" s="27" t="s">
        <v>96</v>
      </c>
      <c r="H304" s="28">
        <v>42794</v>
      </c>
      <c r="I304" s="37">
        <v>42797</v>
      </c>
      <c r="J304" s="52">
        <v>518.12</v>
      </c>
      <c r="K304" s="52">
        <v>8</v>
      </c>
      <c r="L304" s="35"/>
      <c r="M304" s="52" t="s">
        <v>757</v>
      </c>
      <c r="N304" s="35" t="s">
        <v>97</v>
      </c>
      <c r="O304" s="35" t="s">
        <v>491</v>
      </c>
      <c r="P304" s="35" t="s">
        <v>120</v>
      </c>
      <c r="Q304" s="35" t="s">
        <v>103</v>
      </c>
      <c r="R304" s="35" t="s">
        <v>98</v>
      </c>
      <c r="S304" s="35"/>
      <c r="T304" s="35" t="s">
        <v>758</v>
      </c>
      <c r="U304" s="27"/>
      <c r="V304" s="62"/>
      <c r="W304" s="31"/>
      <c r="X304" s="31"/>
      <c r="Y304" s="31"/>
      <c r="Z304" s="31"/>
      <c r="AA304" s="31"/>
      <c r="AB304" s="31"/>
      <c r="AC304" s="31"/>
      <c r="AD304" s="31"/>
      <c r="AE304" s="31"/>
      <c r="AF304" s="31"/>
      <c r="AG304" s="31"/>
      <c r="AH304" s="18"/>
      <c r="AI304" s="18"/>
      <c r="AJ304" s="18"/>
      <c r="AK304" s="63"/>
      <c r="AL304" s="63"/>
      <c r="AM304" s="63"/>
      <c r="AN304" s="18"/>
      <c r="AO304" s="18"/>
      <c r="AP304" s="18"/>
      <c r="AQ304" s="31"/>
      <c r="AR304" s="31"/>
      <c r="AS304" s="31"/>
      <c r="AT304" s="31"/>
      <c r="AU304" s="31"/>
      <c r="AV304" s="31"/>
      <c r="AW304" s="31"/>
      <c r="AX304" s="31"/>
      <c r="AY304" s="31"/>
      <c r="AZ304" s="31"/>
      <c r="BA304" s="31"/>
      <c r="BB304" s="31"/>
      <c r="BC304" s="31"/>
      <c r="BD304" s="31"/>
      <c r="BE304" s="31"/>
      <c r="BF304" s="31"/>
      <c r="BG304" s="31"/>
      <c r="BH304" s="31">
        <v>8</v>
      </c>
      <c r="BI304" s="31"/>
      <c r="BJ304" s="31"/>
      <c r="BK304" s="31"/>
      <c r="BL304" s="31"/>
      <c r="BM304" s="47" t="s">
        <v>697</v>
      </c>
      <c r="BN304" s="31">
        <f t="shared" ref="BN304:BN316" si="87">SUM(W304:AH304)+SUM(AK304:AN304)+SUM(AQ304:BK304)</f>
        <v>8</v>
      </c>
      <c r="BO304" s="47">
        <f t="shared" si="85"/>
        <v>0</v>
      </c>
      <c r="BP304" s="48" t="str">
        <f t="shared" si="86"/>
        <v>Complete - With Adjustment</v>
      </c>
    </row>
    <row r="305" spans="1:68" s="10" customFormat="1" hidden="1" x14ac:dyDescent="0.2">
      <c r="A305" s="34">
        <v>1703</v>
      </c>
      <c r="B305" s="27" t="s">
        <v>94</v>
      </c>
      <c r="C305" s="27" t="s">
        <v>489</v>
      </c>
      <c r="D305" s="27" t="s">
        <v>490</v>
      </c>
      <c r="E305" s="27" t="s">
        <v>756</v>
      </c>
      <c r="F305" s="27" t="s">
        <v>678</v>
      </c>
      <c r="G305" s="27" t="s">
        <v>96</v>
      </c>
      <c r="H305" s="28">
        <v>42794</v>
      </c>
      <c r="I305" s="37">
        <v>42797</v>
      </c>
      <c r="J305" s="52">
        <v>518.12</v>
      </c>
      <c r="K305" s="52">
        <v>131.62</v>
      </c>
      <c r="L305" s="35"/>
      <c r="M305" s="52" t="s">
        <v>757</v>
      </c>
      <c r="N305" s="35" t="s">
        <v>97</v>
      </c>
      <c r="O305" s="35" t="s">
        <v>491</v>
      </c>
      <c r="P305" s="35" t="s">
        <v>120</v>
      </c>
      <c r="Q305" s="35" t="s">
        <v>103</v>
      </c>
      <c r="R305" s="35" t="s">
        <v>98</v>
      </c>
      <c r="S305" s="35"/>
      <c r="T305" s="35" t="s">
        <v>758</v>
      </c>
      <c r="U305" s="27"/>
      <c r="V305" s="62"/>
      <c r="W305" s="31">
        <v>131.62</v>
      </c>
      <c r="X305" s="31"/>
      <c r="Y305" s="31"/>
      <c r="Z305" s="31"/>
      <c r="AA305" s="31"/>
      <c r="AB305" s="31"/>
      <c r="AC305" s="31"/>
      <c r="AD305" s="31"/>
      <c r="AE305" s="31"/>
      <c r="AF305" s="31"/>
      <c r="AG305" s="31"/>
      <c r="AH305" s="18"/>
      <c r="AI305" s="18"/>
      <c r="AJ305" s="18"/>
      <c r="AK305" s="63"/>
      <c r="AL305" s="63"/>
      <c r="AM305" s="63"/>
      <c r="AN305" s="18"/>
      <c r="AO305" s="18"/>
      <c r="AP305" s="18"/>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47" t="s">
        <v>1</v>
      </c>
      <c r="BN305" s="31">
        <f t="shared" si="87"/>
        <v>131.62</v>
      </c>
      <c r="BO305" s="47">
        <f t="shared" si="85"/>
        <v>0</v>
      </c>
      <c r="BP305" s="48" t="str">
        <f t="shared" si="86"/>
        <v>Complete - With Adjustment</v>
      </c>
    </row>
    <row r="306" spans="1:68" s="10" customFormat="1" hidden="1" x14ac:dyDescent="0.2">
      <c r="A306" s="34">
        <v>1707</v>
      </c>
      <c r="B306" s="27" t="s">
        <v>94</v>
      </c>
      <c r="C306" s="27" t="s">
        <v>759</v>
      </c>
      <c r="D306" s="27" t="s">
        <v>760</v>
      </c>
      <c r="E306" s="27" t="s">
        <v>761</v>
      </c>
      <c r="F306" s="27" t="s">
        <v>694</v>
      </c>
      <c r="G306" s="27" t="s">
        <v>96</v>
      </c>
      <c r="H306" s="28">
        <v>42815</v>
      </c>
      <c r="I306" s="37">
        <v>42818</v>
      </c>
      <c r="J306" s="52">
        <v>632.98</v>
      </c>
      <c r="K306" s="52">
        <v>385.88</v>
      </c>
      <c r="L306" s="35"/>
      <c r="M306" s="52" t="s">
        <v>762</v>
      </c>
      <c r="N306" s="35" t="s">
        <v>97</v>
      </c>
      <c r="O306" s="35" t="s">
        <v>119</v>
      </c>
      <c r="P306" s="35" t="s">
        <v>123</v>
      </c>
      <c r="Q306" s="35" t="s">
        <v>101</v>
      </c>
      <c r="R306" s="35" t="s">
        <v>98</v>
      </c>
      <c r="S306" s="35"/>
      <c r="T306" s="35" t="s">
        <v>763</v>
      </c>
      <c r="U306" s="27"/>
      <c r="V306" s="62"/>
      <c r="W306" s="64"/>
      <c r="X306" s="31"/>
      <c r="Y306" s="31"/>
      <c r="Z306" s="31"/>
      <c r="AA306" s="31"/>
      <c r="AB306" s="31"/>
      <c r="AC306" s="31"/>
      <c r="AD306" s="31"/>
      <c r="AE306" s="31"/>
      <c r="AF306" s="31"/>
      <c r="AG306" s="31"/>
      <c r="AH306" s="18"/>
      <c r="AI306" s="18"/>
      <c r="AJ306" s="18"/>
      <c r="AK306" s="63"/>
      <c r="AL306" s="63"/>
      <c r="AM306" s="63"/>
      <c r="AN306" s="18"/>
      <c r="AO306" s="18"/>
      <c r="AP306" s="18"/>
      <c r="AQ306" s="31"/>
      <c r="AR306" s="31"/>
      <c r="AS306" s="31"/>
      <c r="AT306" s="31"/>
      <c r="AU306" s="31"/>
      <c r="AV306" s="31">
        <v>385.88</v>
      </c>
      <c r="AW306" s="31"/>
      <c r="AX306" s="31"/>
      <c r="AY306" s="31"/>
      <c r="AZ306" s="31"/>
      <c r="BA306" s="31"/>
      <c r="BB306" s="31"/>
      <c r="BC306" s="31"/>
      <c r="BD306" s="31"/>
      <c r="BE306" s="31"/>
      <c r="BF306" s="31"/>
      <c r="BG306" s="31"/>
      <c r="BH306" s="31"/>
      <c r="BI306" s="31"/>
      <c r="BJ306" s="31"/>
      <c r="BK306" s="31"/>
      <c r="BL306" s="31"/>
      <c r="BM306" s="47" t="s">
        <v>378</v>
      </c>
      <c r="BN306" s="31">
        <f t="shared" si="87"/>
        <v>385.88</v>
      </c>
      <c r="BO306" s="47">
        <f t="shared" si="85"/>
        <v>0</v>
      </c>
      <c r="BP306" s="48" t="str">
        <f t="shared" si="86"/>
        <v>Complete - With Adjustment</v>
      </c>
    </row>
    <row r="307" spans="1:68" s="10" customFormat="1" hidden="1" x14ac:dyDescent="0.2">
      <c r="A307" s="34">
        <v>1714</v>
      </c>
      <c r="B307" s="27" t="s">
        <v>94</v>
      </c>
      <c r="C307" s="27" t="s">
        <v>764</v>
      </c>
      <c r="D307" s="27" t="s">
        <v>765</v>
      </c>
      <c r="E307" s="27" t="s">
        <v>766</v>
      </c>
      <c r="F307" s="27" t="s">
        <v>698</v>
      </c>
      <c r="G307" s="27" t="s">
        <v>96</v>
      </c>
      <c r="H307" s="28">
        <v>42807</v>
      </c>
      <c r="I307" s="37">
        <v>42816</v>
      </c>
      <c r="J307" s="52">
        <v>2584.2399999999998</v>
      </c>
      <c r="K307" s="52">
        <v>7.92</v>
      </c>
      <c r="L307" s="35"/>
      <c r="M307" s="52" t="s">
        <v>767</v>
      </c>
      <c r="N307" s="35" t="s">
        <v>97</v>
      </c>
      <c r="O307" s="35" t="s">
        <v>243</v>
      </c>
      <c r="P307" s="35" t="s">
        <v>120</v>
      </c>
      <c r="Q307" s="35" t="s">
        <v>103</v>
      </c>
      <c r="R307" s="35" t="s">
        <v>98</v>
      </c>
      <c r="S307" s="35"/>
      <c r="T307" s="35" t="s">
        <v>768</v>
      </c>
      <c r="U307" s="27"/>
      <c r="V307" s="62"/>
      <c r="W307" s="31"/>
      <c r="X307" s="31"/>
      <c r="Y307" s="31"/>
      <c r="Z307" s="31"/>
      <c r="AA307" s="31"/>
      <c r="AB307" s="31"/>
      <c r="AC307" s="31"/>
      <c r="AD307" s="31"/>
      <c r="AE307" s="31"/>
      <c r="AF307" s="31"/>
      <c r="AG307" s="31"/>
      <c r="AH307" s="18"/>
      <c r="AI307" s="18"/>
      <c r="AJ307" s="18"/>
      <c r="AK307" s="63"/>
      <c r="AL307" s="63"/>
      <c r="AM307" s="63"/>
      <c r="AN307" s="18"/>
      <c r="AO307" s="18"/>
      <c r="AP307" s="18"/>
      <c r="AQ307" s="31"/>
      <c r="AR307" s="31"/>
      <c r="AS307" s="31"/>
      <c r="AT307" s="31"/>
      <c r="AU307" s="31"/>
      <c r="AV307" s="31"/>
      <c r="AW307" s="31"/>
      <c r="AX307" s="31"/>
      <c r="AY307" s="31"/>
      <c r="AZ307" s="31"/>
      <c r="BA307" s="31"/>
      <c r="BB307" s="31"/>
      <c r="BC307" s="31"/>
      <c r="BD307" s="31"/>
      <c r="BE307" s="31"/>
      <c r="BF307" s="31"/>
      <c r="BG307" s="31"/>
      <c r="BH307" s="31"/>
      <c r="BI307" s="31"/>
      <c r="BJ307" s="31"/>
      <c r="BK307" s="31">
        <v>7.92</v>
      </c>
      <c r="BL307" s="31"/>
      <c r="BM307" s="47" t="s">
        <v>379</v>
      </c>
      <c r="BN307" s="31">
        <f t="shared" si="87"/>
        <v>7.92</v>
      </c>
      <c r="BO307" s="47">
        <f t="shared" si="85"/>
        <v>0</v>
      </c>
      <c r="BP307" s="48" t="str">
        <f t="shared" si="86"/>
        <v>Complete - With Adjustment</v>
      </c>
    </row>
    <row r="308" spans="1:68" s="10" customFormat="1" hidden="1" x14ac:dyDescent="0.2">
      <c r="A308" s="34">
        <v>1715</v>
      </c>
      <c r="B308" s="27" t="s">
        <v>94</v>
      </c>
      <c r="C308" s="27" t="s">
        <v>764</v>
      </c>
      <c r="D308" s="27" t="s">
        <v>765</v>
      </c>
      <c r="E308" s="27" t="s">
        <v>766</v>
      </c>
      <c r="F308" s="27" t="s">
        <v>698</v>
      </c>
      <c r="G308" s="27" t="s">
        <v>96</v>
      </c>
      <c r="H308" s="28">
        <v>42807</v>
      </c>
      <c r="I308" s="37">
        <v>42816</v>
      </c>
      <c r="J308" s="52">
        <v>2584.2399999999998</v>
      </c>
      <c r="K308" s="52">
        <v>2</v>
      </c>
      <c r="L308" s="35"/>
      <c r="M308" s="52" t="s">
        <v>767</v>
      </c>
      <c r="N308" s="35" t="s">
        <v>97</v>
      </c>
      <c r="O308" s="35" t="s">
        <v>243</v>
      </c>
      <c r="P308" s="35" t="s">
        <v>120</v>
      </c>
      <c r="Q308" s="35" t="s">
        <v>103</v>
      </c>
      <c r="R308" s="35" t="s">
        <v>98</v>
      </c>
      <c r="S308" s="35"/>
      <c r="T308" s="35" t="s">
        <v>768</v>
      </c>
      <c r="U308" s="27"/>
      <c r="V308" s="62"/>
      <c r="W308" s="31"/>
      <c r="X308" s="31"/>
      <c r="Y308" s="31"/>
      <c r="Z308" s="31"/>
      <c r="AA308" s="31"/>
      <c r="AB308" s="31"/>
      <c r="AC308" s="31"/>
      <c r="AD308" s="31"/>
      <c r="AE308" s="31"/>
      <c r="AF308" s="31"/>
      <c r="AG308" s="31"/>
      <c r="AH308" s="18"/>
      <c r="AI308" s="18"/>
      <c r="AJ308" s="18"/>
      <c r="AK308" s="63"/>
      <c r="AL308" s="63"/>
      <c r="AM308" s="63"/>
      <c r="AN308" s="18"/>
      <c r="AO308" s="18"/>
      <c r="AP308" s="18"/>
      <c r="AQ308" s="31"/>
      <c r="AR308" s="31"/>
      <c r="AS308" s="31"/>
      <c r="AT308" s="31"/>
      <c r="AU308" s="31"/>
      <c r="AV308" s="31"/>
      <c r="AW308" s="31"/>
      <c r="AX308" s="31"/>
      <c r="AY308" s="31"/>
      <c r="AZ308" s="31"/>
      <c r="BA308" s="31"/>
      <c r="BB308" s="31"/>
      <c r="BC308" s="31"/>
      <c r="BD308" s="31"/>
      <c r="BE308" s="31"/>
      <c r="BF308" s="31"/>
      <c r="BG308" s="31"/>
      <c r="BH308" s="31"/>
      <c r="BI308" s="31"/>
      <c r="BJ308" s="31"/>
      <c r="BK308" s="31">
        <v>2</v>
      </c>
      <c r="BL308" s="31"/>
      <c r="BM308" s="47" t="s">
        <v>379</v>
      </c>
      <c r="BN308" s="31">
        <f t="shared" si="87"/>
        <v>2</v>
      </c>
      <c r="BO308" s="47">
        <f t="shared" si="85"/>
        <v>0</v>
      </c>
      <c r="BP308" s="48" t="str">
        <f t="shared" si="86"/>
        <v>Complete - With Adjustment</v>
      </c>
    </row>
    <row r="309" spans="1:68" s="10" customFormat="1" hidden="1" x14ac:dyDescent="0.2">
      <c r="A309" s="34">
        <v>1716</v>
      </c>
      <c r="B309" s="27" t="s">
        <v>94</v>
      </c>
      <c r="C309" s="27" t="s">
        <v>764</v>
      </c>
      <c r="D309" s="27" t="s">
        <v>765</v>
      </c>
      <c r="E309" s="27" t="s">
        <v>766</v>
      </c>
      <c r="F309" s="27" t="s">
        <v>698</v>
      </c>
      <c r="G309" s="27" t="s">
        <v>96</v>
      </c>
      <c r="H309" s="28">
        <v>42807</v>
      </c>
      <c r="I309" s="37">
        <v>42816</v>
      </c>
      <c r="J309" s="52">
        <v>2584.2399999999998</v>
      </c>
      <c r="K309" s="52">
        <v>127.9</v>
      </c>
      <c r="L309" s="35"/>
      <c r="M309" s="52" t="s">
        <v>767</v>
      </c>
      <c r="N309" s="35" t="s">
        <v>97</v>
      </c>
      <c r="O309" s="35" t="s">
        <v>243</v>
      </c>
      <c r="P309" s="35" t="s">
        <v>120</v>
      </c>
      <c r="Q309" s="35" t="s">
        <v>103</v>
      </c>
      <c r="R309" s="35" t="s">
        <v>98</v>
      </c>
      <c r="S309" s="35"/>
      <c r="T309" s="35" t="s">
        <v>768</v>
      </c>
      <c r="U309" s="27"/>
      <c r="V309" s="62"/>
      <c r="W309" s="31">
        <v>127.9</v>
      </c>
      <c r="X309" s="31"/>
      <c r="Y309" s="31"/>
      <c r="Z309" s="31"/>
      <c r="AA309" s="31"/>
      <c r="AB309" s="31"/>
      <c r="AC309" s="31"/>
      <c r="AD309" s="31"/>
      <c r="AE309" s="31"/>
      <c r="AF309" s="31"/>
      <c r="AG309" s="31"/>
      <c r="AH309" s="18"/>
      <c r="AI309" s="18"/>
      <c r="AJ309" s="18"/>
      <c r="AK309" s="63"/>
      <c r="AL309" s="63"/>
      <c r="AM309" s="63"/>
      <c r="AN309" s="18"/>
      <c r="AO309" s="18"/>
      <c r="AP309" s="18"/>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47" t="s">
        <v>1</v>
      </c>
      <c r="BN309" s="31">
        <f t="shared" si="87"/>
        <v>127.9</v>
      </c>
      <c r="BO309" s="47">
        <f t="shared" si="85"/>
        <v>0</v>
      </c>
      <c r="BP309" s="48" t="str">
        <f t="shared" si="86"/>
        <v>Complete - With Adjustment</v>
      </c>
    </row>
    <row r="310" spans="1:68" s="10" customFormat="1" hidden="1" x14ac:dyDescent="0.2">
      <c r="A310" s="34">
        <v>1718</v>
      </c>
      <c r="B310" s="27" t="s">
        <v>94</v>
      </c>
      <c r="C310" s="27" t="s">
        <v>764</v>
      </c>
      <c r="D310" s="27" t="s">
        <v>765</v>
      </c>
      <c r="E310" s="27" t="s">
        <v>766</v>
      </c>
      <c r="F310" s="27" t="s">
        <v>698</v>
      </c>
      <c r="G310" s="27" t="s">
        <v>96</v>
      </c>
      <c r="H310" s="28">
        <v>42807</v>
      </c>
      <c r="I310" s="37">
        <v>42816</v>
      </c>
      <c r="J310" s="52">
        <v>2584.2399999999998</v>
      </c>
      <c r="K310" s="52">
        <v>104.28</v>
      </c>
      <c r="L310" s="35"/>
      <c r="M310" s="52" t="s">
        <v>767</v>
      </c>
      <c r="N310" s="35" t="s">
        <v>97</v>
      </c>
      <c r="O310" s="35" t="s">
        <v>243</v>
      </c>
      <c r="P310" s="35" t="s">
        <v>120</v>
      </c>
      <c r="Q310" s="35" t="s">
        <v>103</v>
      </c>
      <c r="R310" s="35" t="s">
        <v>98</v>
      </c>
      <c r="S310" s="35"/>
      <c r="T310" s="35" t="s">
        <v>768</v>
      </c>
      <c r="U310" s="27"/>
      <c r="V310" s="62"/>
      <c r="W310" s="31"/>
      <c r="X310" s="31"/>
      <c r="Y310" s="31"/>
      <c r="Z310" s="31"/>
      <c r="AA310" s="31"/>
      <c r="AB310" s="31"/>
      <c r="AC310" s="31"/>
      <c r="AD310" s="31"/>
      <c r="AE310" s="31"/>
      <c r="AF310" s="31"/>
      <c r="AG310" s="31"/>
      <c r="AH310" s="18"/>
      <c r="AI310" s="18"/>
      <c r="AJ310" s="18"/>
      <c r="AK310" s="63"/>
      <c r="AL310" s="63"/>
      <c r="AM310" s="63"/>
      <c r="AN310" s="18"/>
      <c r="AO310" s="18"/>
      <c r="AP310" s="18"/>
      <c r="AQ310" s="31"/>
      <c r="AR310" s="31"/>
      <c r="AS310" s="31"/>
      <c r="AT310" s="31"/>
      <c r="AU310" s="31"/>
      <c r="AV310" s="31"/>
      <c r="AW310" s="31"/>
      <c r="AX310" s="31"/>
      <c r="AY310" s="31"/>
      <c r="AZ310" s="31"/>
      <c r="BA310" s="31"/>
      <c r="BB310" s="31"/>
      <c r="BC310" s="31"/>
      <c r="BD310" s="31"/>
      <c r="BE310" s="31"/>
      <c r="BF310" s="31"/>
      <c r="BG310" s="31"/>
      <c r="BH310" s="31"/>
      <c r="BI310" s="31"/>
      <c r="BJ310" s="31"/>
      <c r="BK310" s="31">
        <v>104.28</v>
      </c>
      <c r="BL310" s="31"/>
      <c r="BM310" s="47" t="s">
        <v>379</v>
      </c>
      <c r="BN310" s="31">
        <f t="shared" si="87"/>
        <v>104.28</v>
      </c>
      <c r="BO310" s="47">
        <f t="shared" si="85"/>
        <v>0</v>
      </c>
      <c r="BP310" s="48" t="str">
        <f t="shared" si="86"/>
        <v>Complete - With Adjustment</v>
      </c>
    </row>
    <row r="311" spans="1:68" s="10" customFormat="1" hidden="1" x14ac:dyDescent="0.2">
      <c r="A311" s="34">
        <v>1719</v>
      </c>
      <c r="B311" s="27" t="s">
        <v>94</v>
      </c>
      <c r="C311" s="27" t="s">
        <v>764</v>
      </c>
      <c r="D311" s="27" t="s">
        <v>765</v>
      </c>
      <c r="E311" s="27" t="s">
        <v>766</v>
      </c>
      <c r="F311" s="27" t="s">
        <v>698</v>
      </c>
      <c r="G311" s="27" t="s">
        <v>96</v>
      </c>
      <c r="H311" s="28">
        <v>42807</v>
      </c>
      <c r="I311" s="37">
        <v>42816</v>
      </c>
      <c r="J311" s="52">
        <v>2584.2399999999998</v>
      </c>
      <c r="K311" s="52">
        <v>22</v>
      </c>
      <c r="L311" s="35"/>
      <c r="M311" s="52" t="s">
        <v>767</v>
      </c>
      <c r="N311" s="35" t="s">
        <v>97</v>
      </c>
      <c r="O311" s="35" t="s">
        <v>243</v>
      </c>
      <c r="P311" s="35" t="s">
        <v>120</v>
      </c>
      <c r="Q311" s="35" t="s">
        <v>103</v>
      </c>
      <c r="R311" s="35" t="s">
        <v>98</v>
      </c>
      <c r="S311" s="35"/>
      <c r="T311" s="35" t="s">
        <v>768</v>
      </c>
      <c r="U311" s="27"/>
      <c r="V311" s="62"/>
      <c r="W311" s="31"/>
      <c r="X311" s="31"/>
      <c r="Y311" s="31"/>
      <c r="Z311" s="31"/>
      <c r="AA311" s="31"/>
      <c r="AB311" s="31"/>
      <c r="AC311" s="31"/>
      <c r="AD311" s="31"/>
      <c r="AE311" s="31"/>
      <c r="AF311" s="31"/>
      <c r="AG311" s="31"/>
      <c r="AH311" s="18"/>
      <c r="AI311" s="18"/>
      <c r="AJ311" s="18"/>
      <c r="AK311" s="63"/>
      <c r="AL311" s="63"/>
      <c r="AM311" s="63"/>
      <c r="AN311" s="18"/>
      <c r="AO311" s="18"/>
      <c r="AP311" s="18"/>
      <c r="AQ311" s="31"/>
      <c r="AR311" s="31"/>
      <c r="AS311" s="31"/>
      <c r="AT311" s="31"/>
      <c r="AU311" s="31"/>
      <c r="AV311" s="31"/>
      <c r="AW311" s="31"/>
      <c r="AX311" s="31"/>
      <c r="AY311" s="31"/>
      <c r="AZ311" s="31"/>
      <c r="BA311" s="31"/>
      <c r="BB311" s="31"/>
      <c r="BC311" s="31"/>
      <c r="BD311" s="31"/>
      <c r="BE311" s="31"/>
      <c r="BF311" s="31"/>
      <c r="BG311" s="31"/>
      <c r="BH311" s="31"/>
      <c r="BI311" s="31"/>
      <c r="BJ311" s="31"/>
      <c r="BK311" s="31">
        <v>22</v>
      </c>
      <c r="BL311" s="31"/>
      <c r="BM311" s="47" t="s">
        <v>379</v>
      </c>
      <c r="BN311" s="31">
        <f t="shared" si="87"/>
        <v>22</v>
      </c>
      <c r="BO311" s="47">
        <f t="shared" si="85"/>
        <v>0</v>
      </c>
      <c r="BP311" s="48" t="str">
        <f t="shared" si="86"/>
        <v>Complete - With Adjustment</v>
      </c>
    </row>
    <row r="312" spans="1:68" s="10" customFormat="1" hidden="1" x14ac:dyDescent="0.2">
      <c r="A312" s="34">
        <v>1720</v>
      </c>
      <c r="B312" s="27" t="s">
        <v>94</v>
      </c>
      <c r="C312" s="27" t="s">
        <v>764</v>
      </c>
      <c r="D312" s="27" t="s">
        <v>765</v>
      </c>
      <c r="E312" s="27" t="s">
        <v>766</v>
      </c>
      <c r="F312" s="27" t="s">
        <v>698</v>
      </c>
      <c r="G312" s="27" t="s">
        <v>96</v>
      </c>
      <c r="H312" s="28">
        <v>42807</v>
      </c>
      <c r="I312" s="37">
        <v>42816</v>
      </c>
      <c r="J312" s="52">
        <v>2584.2399999999998</v>
      </c>
      <c r="K312" s="52">
        <v>114</v>
      </c>
      <c r="L312" s="35"/>
      <c r="M312" s="52" t="s">
        <v>767</v>
      </c>
      <c r="N312" s="35" t="s">
        <v>97</v>
      </c>
      <c r="O312" s="35" t="s">
        <v>243</v>
      </c>
      <c r="P312" s="35" t="s">
        <v>120</v>
      </c>
      <c r="Q312" s="35" t="s">
        <v>103</v>
      </c>
      <c r="R312" s="35" t="s">
        <v>98</v>
      </c>
      <c r="S312" s="35"/>
      <c r="T312" s="35" t="s">
        <v>768</v>
      </c>
      <c r="U312" s="27"/>
      <c r="V312" s="62"/>
      <c r="W312" s="31">
        <v>114</v>
      </c>
      <c r="X312" s="31"/>
      <c r="Y312" s="31"/>
      <c r="Z312" s="31"/>
      <c r="AA312" s="31"/>
      <c r="AB312" s="31"/>
      <c r="AC312" s="31"/>
      <c r="AD312" s="31"/>
      <c r="AE312" s="31"/>
      <c r="AF312" s="31"/>
      <c r="AG312" s="31"/>
      <c r="AH312" s="18"/>
      <c r="AI312" s="18"/>
      <c r="AJ312" s="18"/>
      <c r="AK312" s="63"/>
      <c r="AL312" s="63"/>
      <c r="AM312" s="63"/>
      <c r="AN312" s="18"/>
      <c r="AO312" s="18"/>
      <c r="AP312" s="18"/>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47" t="s">
        <v>1</v>
      </c>
      <c r="BN312" s="31">
        <f t="shared" si="87"/>
        <v>114</v>
      </c>
      <c r="BO312" s="47">
        <f t="shared" si="85"/>
        <v>0</v>
      </c>
      <c r="BP312" s="48" t="str">
        <f t="shared" si="86"/>
        <v>Complete - With Adjustment</v>
      </c>
    </row>
    <row r="313" spans="1:68" s="10" customFormat="1" hidden="1" x14ac:dyDescent="0.2">
      <c r="A313" s="34">
        <v>1721</v>
      </c>
      <c r="B313" s="27" t="s">
        <v>94</v>
      </c>
      <c r="C313" s="27" t="s">
        <v>764</v>
      </c>
      <c r="D313" s="27" t="s">
        <v>765</v>
      </c>
      <c r="E313" s="27" t="s">
        <v>766</v>
      </c>
      <c r="F313" s="27" t="s">
        <v>698</v>
      </c>
      <c r="G313" s="27" t="s">
        <v>96</v>
      </c>
      <c r="H313" s="28">
        <v>42807</v>
      </c>
      <c r="I313" s="37">
        <v>42816</v>
      </c>
      <c r="J313" s="52">
        <v>2584.2399999999998</v>
      </c>
      <c r="K313" s="52">
        <v>38.4</v>
      </c>
      <c r="L313" s="35"/>
      <c r="M313" s="52" t="s">
        <v>767</v>
      </c>
      <c r="N313" s="35" t="s">
        <v>97</v>
      </c>
      <c r="O313" s="35" t="s">
        <v>243</v>
      </c>
      <c r="P313" s="35" t="s">
        <v>120</v>
      </c>
      <c r="Q313" s="35" t="s">
        <v>103</v>
      </c>
      <c r="R313" s="35" t="s">
        <v>98</v>
      </c>
      <c r="S313" s="35"/>
      <c r="T313" s="35" t="s">
        <v>768</v>
      </c>
      <c r="U313" s="27"/>
      <c r="V313" s="62"/>
      <c r="W313" s="62">
        <v>38.4</v>
      </c>
      <c r="X313" s="31"/>
      <c r="Y313" s="31"/>
      <c r="Z313" s="31"/>
      <c r="AA313" s="31"/>
      <c r="AB313" s="31"/>
      <c r="AC313" s="31"/>
      <c r="AD313" s="31"/>
      <c r="AE313" s="31"/>
      <c r="AF313" s="31"/>
      <c r="AG313" s="31"/>
      <c r="AH313" s="18"/>
      <c r="AI313" s="18"/>
      <c r="AJ313" s="18"/>
      <c r="AK313" s="63"/>
      <c r="AL313" s="63"/>
      <c r="AM313" s="63"/>
      <c r="AN313" s="18"/>
      <c r="AO313" s="18"/>
      <c r="AP313" s="18"/>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47" t="s">
        <v>1</v>
      </c>
      <c r="BN313" s="31">
        <f t="shared" si="87"/>
        <v>38.4</v>
      </c>
      <c r="BO313" s="47">
        <f t="shared" si="85"/>
        <v>0</v>
      </c>
      <c r="BP313" s="48" t="str">
        <f t="shared" si="86"/>
        <v>Complete - With Adjustment</v>
      </c>
    </row>
    <row r="314" spans="1:68" s="10" customFormat="1" hidden="1" x14ac:dyDescent="0.2">
      <c r="A314" s="34">
        <v>1722</v>
      </c>
      <c r="B314" s="27" t="s">
        <v>94</v>
      </c>
      <c r="C314" s="27" t="s">
        <v>764</v>
      </c>
      <c r="D314" s="27" t="s">
        <v>765</v>
      </c>
      <c r="E314" s="27" t="s">
        <v>766</v>
      </c>
      <c r="F314" s="27" t="s">
        <v>698</v>
      </c>
      <c r="G314" s="27" t="s">
        <v>96</v>
      </c>
      <c r="H314" s="28">
        <v>42807</v>
      </c>
      <c r="I314" s="37">
        <v>42816</v>
      </c>
      <c r="J314" s="52">
        <v>2584.2399999999998</v>
      </c>
      <c r="K314" s="52">
        <v>17.600000000000001</v>
      </c>
      <c r="L314" s="35"/>
      <c r="M314" s="52" t="s">
        <v>767</v>
      </c>
      <c r="N314" s="35" t="s">
        <v>97</v>
      </c>
      <c r="O314" s="35" t="s">
        <v>243</v>
      </c>
      <c r="P314" s="35" t="s">
        <v>120</v>
      </c>
      <c r="Q314" s="35" t="s">
        <v>103</v>
      </c>
      <c r="R314" s="35" t="s">
        <v>98</v>
      </c>
      <c r="S314" s="35"/>
      <c r="T314" s="35" t="s">
        <v>768</v>
      </c>
      <c r="U314" s="27"/>
      <c r="V314" s="62"/>
      <c r="W314" s="31">
        <v>17.600000000000001</v>
      </c>
      <c r="X314" s="31"/>
      <c r="Y314" s="31"/>
      <c r="Z314" s="31"/>
      <c r="AA314" s="31"/>
      <c r="AB314" s="31"/>
      <c r="AC314" s="31"/>
      <c r="AD314" s="31"/>
      <c r="AE314" s="31"/>
      <c r="AF314" s="31"/>
      <c r="AG314" s="31"/>
      <c r="AH314" s="18"/>
      <c r="AI314" s="18"/>
      <c r="AJ314" s="18"/>
      <c r="AK314" s="63"/>
      <c r="AL314" s="63"/>
      <c r="AM314" s="63"/>
      <c r="AN314" s="18"/>
      <c r="AO314" s="18"/>
      <c r="AP314" s="18"/>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47" t="s">
        <v>1</v>
      </c>
      <c r="BN314" s="31">
        <f t="shared" si="87"/>
        <v>17.600000000000001</v>
      </c>
      <c r="BO314" s="47">
        <f t="shared" si="85"/>
        <v>0</v>
      </c>
      <c r="BP314" s="48" t="str">
        <f t="shared" si="86"/>
        <v>Complete - With Adjustment</v>
      </c>
    </row>
    <row r="315" spans="1:68" s="10" customFormat="1" hidden="1" x14ac:dyDescent="0.2">
      <c r="A315" s="34">
        <v>1723</v>
      </c>
      <c r="B315" s="27" t="s">
        <v>94</v>
      </c>
      <c r="C315" s="27" t="s">
        <v>764</v>
      </c>
      <c r="D315" s="27" t="s">
        <v>765</v>
      </c>
      <c r="E315" s="27" t="s">
        <v>766</v>
      </c>
      <c r="F315" s="27" t="s">
        <v>698</v>
      </c>
      <c r="G315" s="27" t="s">
        <v>96</v>
      </c>
      <c r="H315" s="28">
        <v>42807</v>
      </c>
      <c r="I315" s="37">
        <v>42816</v>
      </c>
      <c r="J315" s="52">
        <v>2584.2399999999998</v>
      </c>
      <c r="K315" s="52">
        <v>5.45</v>
      </c>
      <c r="L315" s="35"/>
      <c r="M315" s="52" t="s">
        <v>767</v>
      </c>
      <c r="N315" s="35" t="s">
        <v>97</v>
      </c>
      <c r="O315" s="35" t="s">
        <v>243</v>
      </c>
      <c r="P315" s="35" t="s">
        <v>120</v>
      </c>
      <c r="Q315" s="35" t="s">
        <v>103</v>
      </c>
      <c r="R315" s="35" t="s">
        <v>98</v>
      </c>
      <c r="S315" s="35"/>
      <c r="T315" s="35" t="s">
        <v>768</v>
      </c>
      <c r="U315" s="27"/>
      <c r="V315" s="62"/>
      <c r="W315" s="31">
        <v>5.45</v>
      </c>
      <c r="X315" s="31"/>
      <c r="Y315" s="31"/>
      <c r="Z315" s="31"/>
      <c r="AA315" s="31"/>
      <c r="AB315" s="31"/>
      <c r="AC315" s="31"/>
      <c r="AD315" s="31"/>
      <c r="AE315" s="31"/>
      <c r="AF315" s="31"/>
      <c r="AG315" s="31"/>
      <c r="AH315" s="18"/>
      <c r="AI315" s="18"/>
      <c r="AJ315" s="18"/>
      <c r="AK315" s="63"/>
      <c r="AL315" s="63"/>
      <c r="AM315" s="63"/>
      <c r="AN315" s="18"/>
      <c r="AO315" s="18"/>
      <c r="AP315" s="18"/>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47" t="s">
        <v>1</v>
      </c>
      <c r="BN315" s="31">
        <f t="shared" si="87"/>
        <v>5.45</v>
      </c>
      <c r="BO315" s="47">
        <f t="shared" si="85"/>
        <v>0</v>
      </c>
      <c r="BP315" s="48" t="str">
        <f t="shared" si="86"/>
        <v>Complete - With Adjustment</v>
      </c>
    </row>
    <row r="316" spans="1:68" s="10" customFormat="1" hidden="1" x14ac:dyDescent="0.2">
      <c r="A316" s="34">
        <v>1744</v>
      </c>
      <c r="B316" s="27" t="s">
        <v>94</v>
      </c>
      <c r="C316" s="27" t="s">
        <v>764</v>
      </c>
      <c r="D316" s="27" t="s">
        <v>765</v>
      </c>
      <c r="E316" s="27" t="s">
        <v>766</v>
      </c>
      <c r="F316" s="27" t="s">
        <v>698</v>
      </c>
      <c r="G316" s="27" t="s">
        <v>96</v>
      </c>
      <c r="H316" s="28">
        <v>42807</v>
      </c>
      <c r="I316" s="37">
        <v>42816</v>
      </c>
      <c r="J316" s="52">
        <v>2584.2399999999998</v>
      </c>
      <c r="K316" s="52">
        <v>40.56</v>
      </c>
      <c r="L316" s="35"/>
      <c r="M316" s="52" t="s">
        <v>767</v>
      </c>
      <c r="N316" s="35" t="s">
        <v>97</v>
      </c>
      <c r="O316" s="35" t="s">
        <v>243</v>
      </c>
      <c r="P316" s="35" t="s">
        <v>120</v>
      </c>
      <c r="Q316" s="35" t="s">
        <v>103</v>
      </c>
      <c r="R316" s="35" t="s">
        <v>98</v>
      </c>
      <c r="S316" s="35"/>
      <c r="T316" s="35" t="s">
        <v>768</v>
      </c>
      <c r="U316" s="27"/>
      <c r="V316" s="62"/>
      <c r="W316" s="31">
        <v>40.56</v>
      </c>
      <c r="X316" s="31"/>
      <c r="Y316" s="31"/>
      <c r="Z316" s="31"/>
      <c r="AA316" s="31"/>
      <c r="AB316" s="31"/>
      <c r="AC316" s="31"/>
      <c r="AD316" s="31"/>
      <c r="AE316" s="31"/>
      <c r="AF316" s="31"/>
      <c r="AG316" s="31"/>
      <c r="AH316" s="18"/>
      <c r="AI316" s="18"/>
      <c r="AJ316" s="18"/>
      <c r="AK316" s="63"/>
      <c r="AL316" s="63"/>
      <c r="AM316" s="63"/>
      <c r="AN316" s="18"/>
      <c r="AO316" s="18"/>
      <c r="AP316" s="18"/>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47" t="s">
        <v>1</v>
      </c>
      <c r="BN316" s="31">
        <f t="shared" si="87"/>
        <v>40.56</v>
      </c>
      <c r="BO316" s="47">
        <f t="shared" ref="BO316:BO319" si="88">K316-BN316</f>
        <v>0</v>
      </c>
      <c r="BP316" s="48" t="str">
        <f t="shared" ref="BP316:BP319" si="89">IF(BN316&lt;&gt;0,"Complete - With Adjustment","Complete - No Adjustment")</f>
        <v>Complete - With Adjustment</v>
      </c>
    </row>
    <row r="317" spans="1:68" s="10" customFormat="1" hidden="1" x14ac:dyDescent="0.2">
      <c r="A317" s="34">
        <v>1776</v>
      </c>
      <c r="B317" s="27" t="s">
        <v>94</v>
      </c>
      <c r="C317" s="27" t="s">
        <v>764</v>
      </c>
      <c r="D317" s="27" t="s">
        <v>765</v>
      </c>
      <c r="E317" s="27" t="s">
        <v>770</v>
      </c>
      <c r="F317" s="27" t="s">
        <v>696</v>
      </c>
      <c r="G317" s="27" t="s">
        <v>96</v>
      </c>
      <c r="H317" s="28">
        <v>42795</v>
      </c>
      <c r="I317" s="37">
        <v>42800</v>
      </c>
      <c r="J317" s="52">
        <v>6003.15</v>
      </c>
      <c r="K317" s="52">
        <v>30.8</v>
      </c>
      <c r="L317" s="35"/>
      <c r="M317" s="52" t="s">
        <v>771</v>
      </c>
      <c r="N317" s="35" t="s">
        <v>97</v>
      </c>
      <c r="O317" s="35" t="s">
        <v>243</v>
      </c>
      <c r="P317" s="35" t="s">
        <v>120</v>
      </c>
      <c r="Q317" s="35" t="s">
        <v>103</v>
      </c>
      <c r="R317" s="35" t="s">
        <v>98</v>
      </c>
      <c r="S317" s="35"/>
      <c r="T317" s="35" t="s">
        <v>772</v>
      </c>
      <c r="U317" s="27"/>
      <c r="V317" s="62"/>
      <c r="W317" s="31">
        <v>30.8</v>
      </c>
      <c r="X317" s="31"/>
      <c r="Y317" s="31"/>
      <c r="Z317" s="31"/>
      <c r="AA317" s="31"/>
      <c r="AB317" s="31"/>
      <c r="AC317" s="31"/>
      <c r="AD317" s="31"/>
      <c r="AE317" s="31"/>
      <c r="AF317" s="31"/>
      <c r="AG317" s="31"/>
      <c r="AH317" s="18"/>
      <c r="AI317" s="18"/>
      <c r="AJ317" s="18"/>
      <c r="AK317" s="63"/>
      <c r="AL317" s="63"/>
      <c r="AM317" s="63"/>
      <c r="AN317" s="18"/>
      <c r="AO317" s="18"/>
      <c r="AP317" s="18"/>
      <c r="AQ317" s="31"/>
      <c r="AR317" s="31"/>
      <c r="AS317" s="31"/>
      <c r="AT317" s="31"/>
      <c r="AU317" s="31"/>
      <c r="AV317" s="31"/>
      <c r="AW317" s="31"/>
      <c r="AX317" s="31"/>
      <c r="AY317" s="31"/>
      <c r="AZ317" s="31"/>
      <c r="BA317" s="31"/>
      <c r="BB317" s="31"/>
      <c r="BC317" s="31"/>
      <c r="BD317" s="31"/>
      <c r="BE317" s="31"/>
      <c r="BF317" s="31"/>
      <c r="BG317" s="31"/>
      <c r="BH317" s="31"/>
      <c r="BI317" s="31"/>
      <c r="BJ317" s="31"/>
      <c r="BK317" s="64"/>
      <c r="BL317" s="31"/>
      <c r="BM317" s="47" t="s">
        <v>1</v>
      </c>
      <c r="BN317" s="31">
        <f t="shared" ref="BN317:BN320" si="90">SUM(W317:AH317)+SUM(AK317:AN317)+SUM(AQ317:BK317)</f>
        <v>30.8</v>
      </c>
      <c r="BO317" s="47">
        <f t="shared" si="88"/>
        <v>0</v>
      </c>
      <c r="BP317" s="48" t="str">
        <f t="shared" si="89"/>
        <v>Complete - With Adjustment</v>
      </c>
    </row>
    <row r="318" spans="1:68" s="10" customFormat="1" hidden="1" x14ac:dyDescent="0.2">
      <c r="A318" s="34">
        <v>1778</v>
      </c>
      <c r="B318" s="27" t="s">
        <v>94</v>
      </c>
      <c r="C318" s="27" t="s">
        <v>764</v>
      </c>
      <c r="D318" s="27" t="s">
        <v>765</v>
      </c>
      <c r="E318" s="27" t="s">
        <v>770</v>
      </c>
      <c r="F318" s="27" t="s">
        <v>696</v>
      </c>
      <c r="G318" s="27" t="s">
        <v>96</v>
      </c>
      <c r="H318" s="28">
        <v>42795</v>
      </c>
      <c r="I318" s="37">
        <v>42800</v>
      </c>
      <c r="J318" s="52">
        <v>6003.15</v>
      </c>
      <c r="K318" s="52">
        <v>256.02999999999997</v>
      </c>
      <c r="L318" s="35"/>
      <c r="M318" s="52" t="s">
        <v>771</v>
      </c>
      <c r="N318" s="35" t="s">
        <v>97</v>
      </c>
      <c r="O318" s="35" t="s">
        <v>243</v>
      </c>
      <c r="P318" s="35" t="s">
        <v>120</v>
      </c>
      <c r="Q318" s="35" t="s">
        <v>103</v>
      </c>
      <c r="R318" s="35" t="s">
        <v>98</v>
      </c>
      <c r="S318" s="35"/>
      <c r="T318" s="35" t="s">
        <v>772</v>
      </c>
      <c r="U318" s="27"/>
      <c r="V318" s="62"/>
      <c r="W318" s="31">
        <v>256.02999999999997</v>
      </c>
      <c r="X318" s="31"/>
      <c r="Y318" s="31"/>
      <c r="Z318" s="31"/>
      <c r="AA318" s="31"/>
      <c r="AB318" s="31"/>
      <c r="AC318" s="31"/>
      <c r="AD318" s="31"/>
      <c r="AE318" s="31"/>
      <c r="AF318" s="31"/>
      <c r="AG318" s="31"/>
      <c r="AH318" s="18"/>
      <c r="AI318" s="18"/>
      <c r="AJ318" s="18"/>
      <c r="AK318" s="63"/>
      <c r="AL318" s="63"/>
      <c r="AM318" s="63"/>
      <c r="AN318" s="18"/>
      <c r="AO318" s="18"/>
      <c r="AP318" s="18"/>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47" t="s">
        <v>1</v>
      </c>
      <c r="BN318" s="31">
        <f t="shared" si="90"/>
        <v>256.02999999999997</v>
      </c>
      <c r="BO318" s="47">
        <f t="shared" si="88"/>
        <v>0</v>
      </c>
      <c r="BP318" s="48" t="str">
        <f t="shared" si="89"/>
        <v>Complete - With Adjustment</v>
      </c>
    </row>
    <row r="319" spans="1:68" s="10" customFormat="1" hidden="1" x14ac:dyDescent="0.2">
      <c r="A319" s="34">
        <v>1779</v>
      </c>
      <c r="B319" s="27" t="s">
        <v>94</v>
      </c>
      <c r="C319" s="27" t="s">
        <v>764</v>
      </c>
      <c r="D319" s="27" t="s">
        <v>765</v>
      </c>
      <c r="E319" s="27" t="s">
        <v>770</v>
      </c>
      <c r="F319" s="27" t="s">
        <v>696</v>
      </c>
      <c r="G319" s="27" t="s">
        <v>96</v>
      </c>
      <c r="H319" s="28">
        <v>42795</v>
      </c>
      <c r="I319" s="37">
        <v>42800</v>
      </c>
      <c r="J319" s="52">
        <v>6003.15</v>
      </c>
      <c r="K319" s="52">
        <v>60</v>
      </c>
      <c r="L319" s="35"/>
      <c r="M319" s="52" t="s">
        <v>771</v>
      </c>
      <c r="N319" s="35" t="s">
        <v>97</v>
      </c>
      <c r="O319" s="35" t="s">
        <v>243</v>
      </c>
      <c r="P319" s="35" t="s">
        <v>120</v>
      </c>
      <c r="Q319" s="35" t="s">
        <v>103</v>
      </c>
      <c r="R319" s="35" t="s">
        <v>98</v>
      </c>
      <c r="S319" s="35"/>
      <c r="T319" s="35" t="s">
        <v>772</v>
      </c>
      <c r="U319" s="27"/>
      <c r="V319" s="62"/>
      <c r="W319" s="31">
        <v>60</v>
      </c>
      <c r="X319" s="31"/>
      <c r="Y319" s="31"/>
      <c r="Z319" s="31"/>
      <c r="AA319" s="31"/>
      <c r="AB319" s="31"/>
      <c r="AC319" s="31"/>
      <c r="AD319" s="31"/>
      <c r="AE319" s="31"/>
      <c r="AF319" s="31"/>
      <c r="AG319" s="31"/>
      <c r="AH319" s="18"/>
      <c r="AI319" s="18"/>
      <c r="AJ319" s="18"/>
      <c r="AK319" s="63"/>
      <c r="AL319" s="63"/>
      <c r="AM319" s="63"/>
      <c r="AN319" s="18"/>
      <c r="AO319" s="18"/>
      <c r="AP319" s="18"/>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47" t="s">
        <v>1</v>
      </c>
      <c r="BN319" s="31">
        <f t="shared" si="90"/>
        <v>60</v>
      </c>
      <c r="BO319" s="47">
        <f t="shared" si="88"/>
        <v>0</v>
      </c>
      <c r="BP319" s="48" t="str">
        <f t="shared" si="89"/>
        <v>Complete - With Adjustment</v>
      </c>
    </row>
    <row r="320" spans="1:68" s="10" customFormat="1" hidden="1" x14ac:dyDescent="0.2">
      <c r="A320" s="34">
        <v>1805</v>
      </c>
      <c r="B320" s="27" t="s">
        <v>94</v>
      </c>
      <c r="C320" s="27" t="s">
        <v>236</v>
      </c>
      <c r="D320" s="27" t="s">
        <v>237</v>
      </c>
      <c r="E320" s="27" t="s">
        <v>773</v>
      </c>
      <c r="F320" s="27" t="s">
        <v>725</v>
      </c>
      <c r="G320" s="27" t="s">
        <v>96</v>
      </c>
      <c r="H320" s="28">
        <v>42821</v>
      </c>
      <c r="I320" s="37">
        <v>42824</v>
      </c>
      <c r="J320" s="52">
        <v>586.39</v>
      </c>
      <c r="K320" s="52">
        <v>18</v>
      </c>
      <c r="L320" s="35"/>
      <c r="M320" s="52" t="s">
        <v>774</v>
      </c>
      <c r="N320" s="35" t="s">
        <v>97</v>
      </c>
      <c r="O320" s="35" t="s">
        <v>107</v>
      </c>
      <c r="P320" s="35" t="s">
        <v>120</v>
      </c>
      <c r="Q320" s="35" t="s">
        <v>103</v>
      </c>
      <c r="R320" s="35" t="s">
        <v>98</v>
      </c>
      <c r="S320" s="35"/>
      <c r="T320" s="35" t="s">
        <v>775</v>
      </c>
      <c r="U320" s="27"/>
      <c r="V320" s="62"/>
      <c r="W320" s="31">
        <v>18</v>
      </c>
      <c r="X320" s="31"/>
      <c r="Y320" s="31"/>
      <c r="Z320" s="31"/>
      <c r="AA320" s="31"/>
      <c r="AB320" s="31"/>
      <c r="AC320" s="31"/>
      <c r="AD320" s="31"/>
      <c r="AE320" s="31"/>
      <c r="AF320" s="31"/>
      <c r="AG320" s="31"/>
      <c r="AH320" s="18"/>
      <c r="AI320" s="18"/>
      <c r="AJ320" s="18"/>
      <c r="AK320" s="63"/>
      <c r="AL320" s="63"/>
      <c r="AM320" s="63"/>
      <c r="AN320" s="18"/>
      <c r="AO320" s="18"/>
      <c r="AP320" s="18"/>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47" t="s">
        <v>1</v>
      </c>
      <c r="BN320" s="31">
        <f t="shared" si="90"/>
        <v>18</v>
      </c>
      <c r="BO320" s="47">
        <f t="shared" ref="BO320" si="91">K320-BN320</f>
        <v>0</v>
      </c>
      <c r="BP320" s="48" t="str">
        <f t="shared" ref="BP320" si="92">IF(BN320&lt;&gt;0,"Complete - With Adjustment","Complete - No Adjustment")</f>
        <v>Complete - With Adjustment</v>
      </c>
    </row>
    <row r="321" spans="1:68" s="10" customFormat="1" hidden="1" x14ac:dyDescent="0.2">
      <c r="A321" s="34">
        <v>1842</v>
      </c>
      <c r="B321" s="27" t="s">
        <v>94</v>
      </c>
      <c r="C321" s="27" t="s">
        <v>262</v>
      </c>
      <c r="D321" s="27" t="s">
        <v>263</v>
      </c>
      <c r="E321" s="27" t="s">
        <v>778</v>
      </c>
      <c r="F321" s="27" t="s">
        <v>715</v>
      </c>
      <c r="G321" s="27" t="s">
        <v>96</v>
      </c>
      <c r="H321" s="28">
        <v>42801</v>
      </c>
      <c r="I321" s="37">
        <v>42802</v>
      </c>
      <c r="J321" s="52">
        <v>272.89</v>
      </c>
      <c r="K321" s="52">
        <v>29.93</v>
      </c>
      <c r="L321" s="35" t="s">
        <v>247</v>
      </c>
      <c r="M321" s="52" t="s">
        <v>779</v>
      </c>
      <c r="N321" s="35" t="s">
        <v>97</v>
      </c>
      <c r="O321" s="35" t="s">
        <v>145</v>
      </c>
      <c r="P321" s="35" t="s">
        <v>146</v>
      </c>
      <c r="Q321" s="35" t="s">
        <v>103</v>
      </c>
      <c r="R321" s="35" t="s">
        <v>98</v>
      </c>
      <c r="S321" s="35"/>
      <c r="T321" s="35" t="s">
        <v>780</v>
      </c>
      <c r="U321" s="27" t="s">
        <v>255</v>
      </c>
      <c r="V321" s="62"/>
      <c r="W321" s="31"/>
      <c r="X321" s="31"/>
      <c r="Y321" s="31"/>
      <c r="Z321" s="31"/>
      <c r="AA321" s="31"/>
      <c r="AB321" s="31"/>
      <c r="AC321" s="31"/>
      <c r="AD321" s="31"/>
      <c r="AE321" s="31"/>
      <c r="AF321" s="31"/>
      <c r="AG321" s="31"/>
      <c r="AH321" s="18"/>
      <c r="AI321" s="18"/>
      <c r="AJ321" s="18"/>
      <c r="AK321" s="63"/>
      <c r="AL321" s="63"/>
      <c r="AM321" s="63"/>
      <c r="AN321" s="18"/>
      <c r="AO321" s="18"/>
      <c r="AP321" s="18"/>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47" t="s">
        <v>392</v>
      </c>
      <c r="BN321" s="31">
        <f t="shared" ref="BN321:BN325" si="93">SUM(W321:AH321)+SUM(AK321:AN321)+SUM(AQ321:BK321)</f>
        <v>0</v>
      </c>
      <c r="BO321" s="47">
        <f t="shared" ref="BO321:BO323" si="94">K321-BN321</f>
        <v>29.93</v>
      </c>
      <c r="BP321" s="48" t="str">
        <f t="shared" ref="BP321:BP323" si="95">IF(BN321&lt;&gt;0,"Complete - With Adjustment","Complete - No Adjustment")</f>
        <v>Complete - No Adjustment</v>
      </c>
    </row>
    <row r="322" spans="1:68" s="10" customFormat="1" hidden="1" x14ac:dyDescent="0.2">
      <c r="A322" s="34">
        <v>1843</v>
      </c>
      <c r="B322" s="27" t="s">
        <v>94</v>
      </c>
      <c r="C322" s="27" t="s">
        <v>262</v>
      </c>
      <c r="D322" s="27" t="s">
        <v>263</v>
      </c>
      <c r="E322" s="27" t="s">
        <v>778</v>
      </c>
      <c r="F322" s="27" t="s">
        <v>715</v>
      </c>
      <c r="G322" s="27" t="s">
        <v>96</v>
      </c>
      <c r="H322" s="28">
        <v>42801</v>
      </c>
      <c r="I322" s="37">
        <v>42802</v>
      </c>
      <c r="J322" s="52">
        <v>272.89</v>
      </c>
      <c r="K322" s="52">
        <v>91.54</v>
      </c>
      <c r="L322" s="35" t="s">
        <v>247</v>
      </c>
      <c r="M322" s="52" t="s">
        <v>779</v>
      </c>
      <c r="N322" s="35" t="s">
        <v>97</v>
      </c>
      <c r="O322" s="35" t="s">
        <v>145</v>
      </c>
      <c r="P322" s="35" t="s">
        <v>146</v>
      </c>
      <c r="Q322" s="35" t="s">
        <v>103</v>
      </c>
      <c r="R322" s="35" t="s">
        <v>98</v>
      </c>
      <c r="S322" s="35"/>
      <c r="T322" s="35" t="s">
        <v>780</v>
      </c>
      <c r="U322" s="27" t="s">
        <v>255</v>
      </c>
      <c r="V322" s="62"/>
      <c r="W322" s="31"/>
      <c r="X322" s="31"/>
      <c r="Y322" s="31"/>
      <c r="Z322" s="31"/>
      <c r="AA322" s="31"/>
      <c r="AB322" s="31"/>
      <c r="AC322" s="31"/>
      <c r="AD322" s="31"/>
      <c r="AE322" s="31"/>
      <c r="AF322" s="31"/>
      <c r="AG322" s="31"/>
      <c r="AH322" s="18"/>
      <c r="AI322" s="18"/>
      <c r="AJ322" s="18"/>
      <c r="AK322" s="63"/>
      <c r="AL322" s="63"/>
      <c r="AM322" s="63"/>
      <c r="AN322" s="18"/>
      <c r="AO322" s="18"/>
      <c r="AP322" s="18"/>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47" t="s">
        <v>392</v>
      </c>
      <c r="BN322" s="31">
        <f t="shared" si="93"/>
        <v>0</v>
      </c>
      <c r="BO322" s="47">
        <f t="shared" si="94"/>
        <v>91.54</v>
      </c>
      <c r="BP322" s="48" t="str">
        <f t="shared" si="95"/>
        <v>Complete - No Adjustment</v>
      </c>
    </row>
    <row r="323" spans="1:68" s="10" customFormat="1" hidden="1" x14ac:dyDescent="0.2">
      <c r="A323" s="34">
        <v>1844</v>
      </c>
      <c r="B323" s="27" t="s">
        <v>94</v>
      </c>
      <c r="C323" s="27" t="s">
        <v>262</v>
      </c>
      <c r="D323" s="27" t="s">
        <v>263</v>
      </c>
      <c r="E323" s="27" t="s">
        <v>778</v>
      </c>
      <c r="F323" s="27" t="s">
        <v>715</v>
      </c>
      <c r="G323" s="27" t="s">
        <v>96</v>
      </c>
      <c r="H323" s="28">
        <v>42801</v>
      </c>
      <c r="I323" s="37">
        <v>42802</v>
      </c>
      <c r="J323" s="52">
        <v>272.89</v>
      </c>
      <c r="K323" s="52">
        <v>151.41999999999999</v>
      </c>
      <c r="L323" s="35" t="s">
        <v>247</v>
      </c>
      <c r="M323" s="52" t="s">
        <v>779</v>
      </c>
      <c r="N323" s="35" t="s">
        <v>97</v>
      </c>
      <c r="O323" s="35" t="s">
        <v>145</v>
      </c>
      <c r="P323" s="35" t="s">
        <v>146</v>
      </c>
      <c r="Q323" s="35" t="s">
        <v>103</v>
      </c>
      <c r="R323" s="35" t="s">
        <v>98</v>
      </c>
      <c r="S323" s="35"/>
      <c r="T323" s="35" t="s">
        <v>780</v>
      </c>
      <c r="U323" s="27" t="s">
        <v>255</v>
      </c>
      <c r="V323" s="62"/>
      <c r="W323" s="31"/>
      <c r="X323" s="31"/>
      <c r="Y323" s="31"/>
      <c r="Z323" s="31"/>
      <c r="AA323" s="31"/>
      <c r="AB323" s="31"/>
      <c r="AC323" s="31"/>
      <c r="AD323" s="31"/>
      <c r="AE323" s="31"/>
      <c r="AF323" s="31"/>
      <c r="AG323" s="31"/>
      <c r="AH323" s="18"/>
      <c r="AI323" s="18"/>
      <c r="AJ323" s="18"/>
      <c r="AK323" s="63"/>
      <c r="AL323" s="63"/>
      <c r="AM323" s="63"/>
      <c r="AN323" s="18"/>
      <c r="AO323" s="18"/>
      <c r="AP323" s="18"/>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47" t="s">
        <v>392</v>
      </c>
      <c r="BN323" s="31">
        <f t="shared" si="93"/>
        <v>0</v>
      </c>
      <c r="BO323" s="47">
        <f t="shared" si="94"/>
        <v>151.41999999999999</v>
      </c>
      <c r="BP323" s="48" t="str">
        <f t="shared" si="95"/>
        <v>Complete - No Adjustment</v>
      </c>
    </row>
    <row r="324" spans="1:68" s="10" customFormat="1" hidden="1" x14ac:dyDescent="0.2">
      <c r="A324" s="34">
        <v>1847</v>
      </c>
      <c r="B324" s="27" t="s">
        <v>94</v>
      </c>
      <c r="C324" s="27" t="s">
        <v>268</v>
      </c>
      <c r="D324" s="27" t="s">
        <v>269</v>
      </c>
      <c r="E324" s="27" t="s">
        <v>781</v>
      </c>
      <c r="F324" s="27" t="s">
        <v>700</v>
      </c>
      <c r="G324" s="27" t="s">
        <v>96</v>
      </c>
      <c r="H324" s="28">
        <v>42821</v>
      </c>
      <c r="I324" s="37">
        <v>42822</v>
      </c>
      <c r="J324" s="52">
        <v>770.89</v>
      </c>
      <c r="K324" s="52">
        <v>15</v>
      </c>
      <c r="L324" s="35"/>
      <c r="M324" s="52" t="s">
        <v>782</v>
      </c>
      <c r="N324" s="35" t="s">
        <v>97</v>
      </c>
      <c r="O324" s="35" t="s">
        <v>272</v>
      </c>
      <c r="P324" s="35" t="s">
        <v>120</v>
      </c>
      <c r="Q324" s="35" t="s">
        <v>103</v>
      </c>
      <c r="R324" s="35" t="s">
        <v>98</v>
      </c>
      <c r="S324" s="35"/>
      <c r="T324" s="35" t="s">
        <v>783</v>
      </c>
      <c r="U324" s="27"/>
      <c r="V324" s="62"/>
      <c r="W324" s="31">
        <v>15</v>
      </c>
      <c r="X324" s="31"/>
      <c r="Y324" s="31"/>
      <c r="Z324" s="31"/>
      <c r="AA324" s="31"/>
      <c r="AB324" s="31"/>
      <c r="AC324" s="31"/>
      <c r="AD324" s="31"/>
      <c r="AE324" s="31"/>
      <c r="AF324" s="31"/>
      <c r="AG324" s="31"/>
      <c r="AH324" s="18"/>
      <c r="AI324" s="18"/>
      <c r="AJ324" s="18"/>
      <c r="AK324" s="63"/>
      <c r="AL324" s="63"/>
      <c r="AM324" s="63"/>
      <c r="AN324" s="18"/>
      <c r="AO324" s="18"/>
      <c r="AP324" s="18"/>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47" t="s">
        <v>1</v>
      </c>
      <c r="BN324" s="31">
        <f t="shared" si="93"/>
        <v>15</v>
      </c>
      <c r="BO324" s="47">
        <f t="shared" ref="BO324:BO336" si="96">K324-BN324</f>
        <v>0</v>
      </c>
      <c r="BP324" s="48" t="str">
        <f t="shared" ref="BP324:BP336" si="97">IF(BN324&lt;&gt;0,"Complete - With Adjustment","Complete - No Adjustment")</f>
        <v>Complete - With Adjustment</v>
      </c>
    </row>
    <row r="325" spans="1:68" s="10" customFormat="1" hidden="1" x14ac:dyDescent="0.2">
      <c r="A325" s="34">
        <v>1849</v>
      </c>
      <c r="B325" s="27" t="s">
        <v>94</v>
      </c>
      <c r="C325" s="27" t="s">
        <v>268</v>
      </c>
      <c r="D325" s="27" t="s">
        <v>269</v>
      </c>
      <c r="E325" s="27" t="s">
        <v>781</v>
      </c>
      <c r="F325" s="27" t="s">
        <v>700</v>
      </c>
      <c r="G325" s="27" t="s">
        <v>96</v>
      </c>
      <c r="H325" s="28">
        <v>42821</v>
      </c>
      <c r="I325" s="37">
        <v>42822</v>
      </c>
      <c r="J325" s="52">
        <v>770.89</v>
      </c>
      <c r="K325" s="52">
        <v>11.59</v>
      </c>
      <c r="L325" s="35"/>
      <c r="M325" s="52" t="s">
        <v>782</v>
      </c>
      <c r="N325" s="35" t="s">
        <v>97</v>
      </c>
      <c r="O325" s="35" t="s">
        <v>272</v>
      </c>
      <c r="P325" s="35" t="s">
        <v>120</v>
      </c>
      <c r="Q325" s="35" t="s">
        <v>103</v>
      </c>
      <c r="R325" s="35" t="s">
        <v>98</v>
      </c>
      <c r="S325" s="35"/>
      <c r="T325" s="35" t="s">
        <v>783</v>
      </c>
      <c r="U325" s="27"/>
      <c r="V325" s="62"/>
      <c r="W325" s="62">
        <v>11.59</v>
      </c>
      <c r="X325" s="31"/>
      <c r="Y325" s="31"/>
      <c r="Z325" s="31"/>
      <c r="AA325" s="31"/>
      <c r="AB325" s="31"/>
      <c r="AC325" s="31"/>
      <c r="AD325" s="31"/>
      <c r="AE325" s="31"/>
      <c r="AF325" s="31"/>
      <c r="AG325" s="31"/>
      <c r="AH325" s="18"/>
      <c r="AI325" s="18"/>
      <c r="AJ325" s="18"/>
      <c r="AK325" s="63"/>
      <c r="AL325" s="63"/>
      <c r="AM325" s="63"/>
      <c r="AN325" s="18"/>
      <c r="AO325" s="18"/>
      <c r="AP325" s="18"/>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47" t="s">
        <v>1</v>
      </c>
      <c r="BN325" s="31">
        <f t="shared" si="93"/>
        <v>11.59</v>
      </c>
      <c r="BO325" s="47">
        <f t="shared" si="96"/>
        <v>0</v>
      </c>
      <c r="BP325" s="48" t="str">
        <f t="shared" si="97"/>
        <v>Complete - With Adjustment</v>
      </c>
    </row>
    <row r="326" spans="1:68" s="10" customFormat="1" hidden="1" x14ac:dyDescent="0.2">
      <c r="A326" s="34">
        <v>1868</v>
      </c>
      <c r="B326" s="27" t="s">
        <v>94</v>
      </c>
      <c r="C326" s="27" t="s">
        <v>277</v>
      </c>
      <c r="D326" s="27" t="s">
        <v>278</v>
      </c>
      <c r="E326" s="27" t="s">
        <v>784</v>
      </c>
      <c r="F326" s="27" t="s">
        <v>785</v>
      </c>
      <c r="G326" s="27" t="s">
        <v>96</v>
      </c>
      <c r="H326" s="28">
        <v>42801</v>
      </c>
      <c r="I326" s="37">
        <v>42803</v>
      </c>
      <c r="J326" s="52">
        <v>410.86</v>
      </c>
      <c r="K326" s="52">
        <v>29.39</v>
      </c>
      <c r="L326" s="35"/>
      <c r="M326" s="52" t="s">
        <v>786</v>
      </c>
      <c r="N326" s="35" t="s">
        <v>97</v>
      </c>
      <c r="O326" s="35" t="s">
        <v>220</v>
      </c>
      <c r="P326" s="35" t="s">
        <v>120</v>
      </c>
      <c r="Q326" s="35" t="s">
        <v>103</v>
      </c>
      <c r="R326" s="35" t="s">
        <v>98</v>
      </c>
      <c r="S326" s="35"/>
      <c r="T326" s="35" t="s">
        <v>787</v>
      </c>
      <c r="U326" s="27"/>
      <c r="V326" s="62"/>
      <c r="W326" s="31">
        <v>29.39</v>
      </c>
      <c r="X326" s="31"/>
      <c r="Y326" s="31"/>
      <c r="Z326" s="31"/>
      <c r="AA326" s="31"/>
      <c r="AB326" s="62"/>
      <c r="AC326" s="31"/>
      <c r="AD326" s="31"/>
      <c r="AE326" s="64"/>
      <c r="AF326" s="31"/>
      <c r="AG326" s="31"/>
      <c r="AH326" s="18"/>
      <c r="AI326" s="18"/>
      <c r="AJ326" s="18"/>
      <c r="AK326" s="63"/>
      <c r="AL326" s="63"/>
      <c r="AM326" s="63"/>
      <c r="AN326" s="18"/>
      <c r="AO326" s="18"/>
      <c r="AP326" s="18"/>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47" t="s">
        <v>1</v>
      </c>
      <c r="BN326" s="31">
        <f t="shared" ref="BN326:BN338" si="98">SUM(W326:AH326)+SUM(AK326:AN326)+SUM(AQ326:BK326)</f>
        <v>29.39</v>
      </c>
      <c r="BO326" s="47">
        <f t="shared" si="96"/>
        <v>0</v>
      </c>
      <c r="BP326" s="48" t="str">
        <f t="shared" si="97"/>
        <v>Complete - With Adjustment</v>
      </c>
    </row>
    <row r="327" spans="1:68" s="10" customFormat="1" hidden="1" x14ac:dyDescent="0.2">
      <c r="A327" s="34">
        <v>1875</v>
      </c>
      <c r="B327" s="27" t="s">
        <v>94</v>
      </c>
      <c r="C327" s="27" t="s">
        <v>542</v>
      </c>
      <c r="D327" s="27" t="s">
        <v>543</v>
      </c>
      <c r="E327" s="27" t="s">
        <v>788</v>
      </c>
      <c r="F327" s="27" t="s">
        <v>700</v>
      </c>
      <c r="G327" s="27" t="s">
        <v>96</v>
      </c>
      <c r="H327" s="28">
        <v>42821</v>
      </c>
      <c r="I327" s="37">
        <v>42822</v>
      </c>
      <c r="J327" s="52">
        <v>1335.96</v>
      </c>
      <c r="K327" s="52">
        <v>665.88</v>
      </c>
      <c r="L327" s="35" t="s">
        <v>789</v>
      </c>
      <c r="M327" s="52" t="s">
        <v>790</v>
      </c>
      <c r="N327" s="35" t="s">
        <v>97</v>
      </c>
      <c r="O327" s="35" t="s">
        <v>145</v>
      </c>
      <c r="P327" s="35" t="s">
        <v>146</v>
      </c>
      <c r="Q327" s="35" t="s">
        <v>101</v>
      </c>
      <c r="R327" s="35" t="s">
        <v>98</v>
      </c>
      <c r="S327" s="35"/>
      <c r="T327" s="35" t="s">
        <v>791</v>
      </c>
      <c r="U327" s="27" t="s">
        <v>191</v>
      </c>
      <c r="V327" s="62"/>
      <c r="W327" s="31"/>
      <c r="X327" s="31"/>
      <c r="Y327" s="31"/>
      <c r="Z327" s="31"/>
      <c r="AA327" s="31"/>
      <c r="AB327" s="31"/>
      <c r="AC327" s="31"/>
      <c r="AD327" s="31"/>
      <c r="AE327" s="31"/>
      <c r="AF327" s="31"/>
      <c r="AG327" s="31"/>
      <c r="AH327" s="18"/>
      <c r="AI327" s="18"/>
      <c r="AJ327" s="18"/>
      <c r="AK327" s="63"/>
      <c r="AL327" s="63"/>
      <c r="AM327" s="63"/>
      <c r="AN327" s="18"/>
      <c r="AO327" s="18"/>
      <c r="AP327" s="18"/>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47" t="s">
        <v>392</v>
      </c>
      <c r="BN327" s="31">
        <f t="shared" si="98"/>
        <v>0</v>
      </c>
      <c r="BO327" s="47">
        <f t="shared" si="96"/>
        <v>665.88</v>
      </c>
      <c r="BP327" s="48" t="str">
        <f t="shared" si="97"/>
        <v>Complete - No Adjustment</v>
      </c>
    </row>
    <row r="328" spans="1:68" s="10" customFormat="1" hidden="1" x14ac:dyDescent="0.2">
      <c r="A328" s="34">
        <v>1876</v>
      </c>
      <c r="B328" s="27" t="s">
        <v>94</v>
      </c>
      <c r="C328" s="27" t="s">
        <v>542</v>
      </c>
      <c r="D328" s="27" t="s">
        <v>543</v>
      </c>
      <c r="E328" s="27" t="s">
        <v>788</v>
      </c>
      <c r="F328" s="27" t="s">
        <v>700</v>
      </c>
      <c r="G328" s="27" t="s">
        <v>96</v>
      </c>
      <c r="H328" s="28">
        <v>42821</v>
      </c>
      <c r="I328" s="37">
        <v>42822</v>
      </c>
      <c r="J328" s="52">
        <v>1335.96</v>
      </c>
      <c r="K328" s="52">
        <v>455.88</v>
      </c>
      <c r="L328" s="35" t="s">
        <v>789</v>
      </c>
      <c r="M328" s="52" t="s">
        <v>790</v>
      </c>
      <c r="N328" s="35" t="s">
        <v>97</v>
      </c>
      <c r="O328" s="35" t="s">
        <v>145</v>
      </c>
      <c r="P328" s="35" t="s">
        <v>146</v>
      </c>
      <c r="Q328" s="35" t="s">
        <v>101</v>
      </c>
      <c r="R328" s="35" t="s">
        <v>98</v>
      </c>
      <c r="S328" s="35"/>
      <c r="T328" s="35" t="s">
        <v>791</v>
      </c>
      <c r="U328" s="27" t="s">
        <v>191</v>
      </c>
      <c r="V328" s="62"/>
      <c r="W328" s="62"/>
      <c r="X328" s="31"/>
      <c r="Y328" s="31"/>
      <c r="Z328" s="31"/>
      <c r="AA328" s="31"/>
      <c r="AB328" s="31"/>
      <c r="AC328" s="31"/>
      <c r="AD328" s="31"/>
      <c r="AE328" s="31"/>
      <c r="AF328" s="31"/>
      <c r="AG328" s="31"/>
      <c r="AH328" s="18"/>
      <c r="AI328" s="18"/>
      <c r="AJ328" s="18"/>
      <c r="AK328" s="63"/>
      <c r="AL328" s="63"/>
      <c r="AM328" s="63"/>
      <c r="AN328" s="18"/>
      <c r="AO328" s="18"/>
      <c r="AP328" s="18"/>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47" t="s">
        <v>392</v>
      </c>
      <c r="BN328" s="31">
        <f t="shared" si="98"/>
        <v>0</v>
      </c>
      <c r="BO328" s="47">
        <f t="shared" si="96"/>
        <v>455.88</v>
      </c>
      <c r="BP328" s="48" t="str">
        <f t="shared" si="97"/>
        <v>Complete - No Adjustment</v>
      </c>
    </row>
    <row r="329" spans="1:68" s="10" customFormat="1" hidden="1" x14ac:dyDescent="0.2">
      <c r="A329" s="34">
        <v>1877</v>
      </c>
      <c r="B329" s="27" t="s">
        <v>94</v>
      </c>
      <c r="C329" s="27" t="s">
        <v>542</v>
      </c>
      <c r="D329" s="27" t="s">
        <v>543</v>
      </c>
      <c r="E329" s="27" t="s">
        <v>788</v>
      </c>
      <c r="F329" s="27" t="s">
        <v>700</v>
      </c>
      <c r="G329" s="27" t="s">
        <v>96</v>
      </c>
      <c r="H329" s="28">
        <v>42821</v>
      </c>
      <c r="I329" s="37">
        <v>42822</v>
      </c>
      <c r="J329" s="52">
        <v>1335.96</v>
      </c>
      <c r="K329" s="52">
        <v>214.2</v>
      </c>
      <c r="L329" s="35" t="s">
        <v>789</v>
      </c>
      <c r="M329" s="52" t="s">
        <v>790</v>
      </c>
      <c r="N329" s="35" t="s">
        <v>97</v>
      </c>
      <c r="O329" s="35" t="s">
        <v>145</v>
      </c>
      <c r="P329" s="35" t="s">
        <v>146</v>
      </c>
      <c r="Q329" s="35" t="s">
        <v>101</v>
      </c>
      <c r="R329" s="35" t="s">
        <v>98</v>
      </c>
      <c r="S329" s="35"/>
      <c r="T329" s="35" t="s">
        <v>791</v>
      </c>
      <c r="U329" s="27" t="s">
        <v>191</v>
      </c>
      <c r="V329" s="62"/>
      <c r="W329" s="31"/>
      <c r="X329" s="31"/>
      <c r="Y329" s="31"/>
      <c r="Z329" s="31"/>
      <c r="AA329" s="31"/>
      <c r="AB329" s="31"/>
      <c r="AC329" s="31"/>
      <c r="AD329" s="31"/>
      <c r="AE329" s="31"/>
      <c r="AF329" s="31"/>
      <c r="AG329" s="31"/>
      <c r="AH329" s="18"/>
      <c r="AI329" s="18"/>
      <c r="AJ329" s="18"/>
      <c r="AK329" s="63"/>
      <c r="AL329" s="63"/>
      <c r="AM329" s="63"/>
      <c r="AN329" s="18"/>
      <c r="AO329" s="18"/>
      <c r="AP329" s="18"/>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47" t="s">
        <v>392</v>
      </c>
      <c r="BN329" s="31">
        <f t="shared" si="98"/>
        <v>0</v>
      </c>
      <c r="BO329" s="47">
        <f t="shared" si="96"/>
        <v>214.2</v>
      </c>
      <c r="BP329" s="48" t="str">
        <f t="shared" si="97"/>
        <v>Complete - No Adjustment</v>
      </c>
    </row>
    <row r="330" spans="1:68" s="10" customFormat="1" hidden="1" x14ac:dyDescent="0.2">
      <c r="A330" s="34">
        <v>1887</v>
      </c>
      <c r="B330" s="27" t="s">
        <v>94</v>
      </c>
      <c r="C330" s="27" t="s">
        <v>792</v>
      </c>
      <c r="D330" s="27" t="s">
        <v>793</v>
      </c>
      <c r="E330" s="27" t="s">
        <v>794</v>
      </c>
      <c r="F330" s="27" t="s">
        <v>678</v>
      </c>
      <c r="G330" s="27" t="s">
        <v>96</v>
      </c>
      <c r="H330" s="28">
        <v>42794</v>
      </c>
      <c r="I330" s="37">
        <v>42797</v>
      </c>
      <c r="J330" s="52">
        <v>35.450000000000003</v>
      </c>
      <c r="K330" s="52">
        <v>12.11</v>
      </c>
      <c r="L330" s="35"/>
      <c r="M330" s="52" t="s">
        <v>795</v>
      </c>
      <c r="N330" s="35" t="s">
        <v>97</v>
      </c>
      <c r="O330" s="35" t="s">
        <v>635</v>
      </c>
      <c r="P330" s="35" t="s">
        <v>120</v>
      </c>
      <c r="Q330" s="35" t="s">
        <v>147</v>
      </c>
      <c r="R330" s="35" t="s">
        <v>98</v>
      </c>
      <c r="S330" s="35"/>
      <c r="T330" s="35" t="s">
        <v>796</v>
      </c>
      <c r="U330" s="27"/>
      <c r="V330" s="62"/>
      <c r="W330" s="31"/>
      <c r="X330" s="31"/>
      <c r="Y330" s="31"/>
      <c r="Z330" s="31"/>
      <c r="AA330" s="31"/>
      <c r="AB330" s="31"/>
      <c r="AC330" s="31"/>
      <c r="AD330" s="31"/>
      <c r="AE330" s="31"/>
      <c r="AF330" s="31"/>
      <c r="AG330" s="31"/>
      <c r="AH330" s="18"/>
      <c r="AI330" s="18"/>
      <c r="AJ330" s="18"/>
      <c r="AK330" s="63"/>
      <c r="AL330" s="63"/>
      <c r="AM330" s="63"/>
      <c r="AN330" s="18"/>
      <c r="AO330" s="18"/>
      <c r="AP330" s="18"/>
      <c r="AQ330" s="31"/>
      <c r="AR330" s="31"/>
      <c r="AS330" s="31"/>
      <c r="AT330" s="31"/>
      <c r="AU330" s="31"/>
      <c r="AV330" s="31"/>
      <c r="AW330" s="31">
        <v>12.11</v>
      </c>
      <c r="AX330" s="31"/>
      <c r="AY330" s="31"/>
      <c r="AZ330" s="31"/>
      <c r="BA330" s="31"/>
      <c r="BB330" s="31"/>
      <c r="BC330" s="31"/>
      <c r="BD330" s="31"/>
      <c r="BE330" s="31"/>
      <c r="BF330" s="31"/>
      <c r="BG330" s="31"/>
      <c r="BH330" s="31"/>
      <c r="BI330" s="31"/>
      <c r="BJ330" s="31"/>
      <c r="BK330" s="31"/>
      <c r="BL330" s="31"/>
      <c r="BM330" s="47" t="s">
        <v>797</v>
      </c>
      <c r="BN330" s="31">
        <f t="shared" si="98"/>
        <v>12.11</v>
      </c>
      <c r="BO330" s="47">
        <f t="shared" si="96"/>
        <v>0</v>
      </c>
      <c r="BP330" s="48" t="str">
        <f t="shared" si="97"/>
        <v>Complete - With Adjustment</v>
      </c>
    </row>
    <row r="331" spans="1:68" s="10" customFormat="1" hidden="1" x14ac:dyDescent="0.2">
      <c r="A331" s="34">
        <v>1888</v>
      </c>
      <c r="B331" s="27" t="s">
        <v>94</v>
      </c>
      <c r="C331" s="27" t="s">
        <v>792</v>
      </c>
      <c r="D331" s="27" t="s">
        <v>793</v>
      </c>
      <c r="E331" s="27" t="s">
        <v>794</v>
      </c>
      <c r="F331" s="27" t="s">
        <v>678</v>
      </c>
      <c r="G331" s="27" t="s">
        <v>96</v>
      </c>
      <c r="H331" s="28">
        <v>42794</v>
      </c>
      <c r="I331" s="37">
        <v>42797</v>
      </c>
      <c r="J331" s="52">
        <v>35.450000000000003</v>
      </c>
      <c r="K331" s="52">
        <v>23.34</v>
      </c>
      <c r="L331" s="35"/>
      <c r="M331" s="52" t="s">
        <v>795</v>
      </c>
      <c r="N331" s="35" t="s">
        <v>97</v>
      </c>
      <c r="O331" s="35" t="s">
        <v>635</v>
      </c>
      <c r="P331" s="35" t="s">
        <v>120</v>
      </c>
      <c r="Q331" s="35" t="s">
        <v>147</v>
      </c>
      <c r="R331" s="35" t="s">
        <v>98</v>
      </c>
      <c r="S331" s="35"/>
      <c r="T331" s="35" t="s">
        <v>796</v>
      </c>
      <c r="U331" s="27"/>
      <c r="V331" s="62"/>
      <c r="W331" s="31"/>
      <c r="X331" s="31"/>
      <c r="Y331" s="31"/>
      <c r="Z331" s="31"/>
      <c r="AA331" s="31"/>
      <c r="AB331" s="31"/>
      <c r="AC331" s="31"/>
      <c r="AD331" s="31"/>
      <c r="AE331" s="31"/>
      <c r="AF331" s="31"/>
      <c r="AG331" s="31"/>
      <c r="AH331" s="18"/>
      <c r="AI331" s="18"/>
      <c r="AJ331" s="18"/>
      <c r="AK331" s="63"/>
      <c r="AL331" s="63"/>
      <c r="AM331" s="63"/>
      <c r="AN331" s="18"/>
      <c r="AO331" s="18"/>
      <c r="AP331" s="18"/>
      <c r="AQ331" s="31"/>
      <c r="AR331" s="31"/>
      <c r="AS331" s="31"/>
      <c r="AT331" s="31"/>
      <c r="AU331" s="31"/>
      <c r="AV331" s="31"/>
      <c r="AW331" s="31">
        <v>23.34</v>
      </c>
      <c r="AX331" s="31"/>
      <c r="AY331" s="31"/>
      <c r="AZ331" s="31"/>
      <c r="BA331" s="31"/>
      <c r="BB331" s="31"/>
      <c r="BC331" s="31"/>
      <c r="BD331" s="31"/>
      <c r="BE331" s="31"/>
      <c r="BF331" s="31"/>
      <c r="BG331" s="31"/>
      <c r="BH331" s="31"/>
      <c r="BI331" s="31"/>
      <c r="BJ331" s="31"/>
      <c r="BK331" s="31"/>
      <c r="BL331" s="31"/>
      <c r="BM331" s="47" t="s">
        <v>797</v>
      </c>
      <c r="BN331" s="31">
        <f t="shared" si="98"/>
        <v>23.34</v>
      </c>
      <c r="BO331" s="47">
        <f t="shared" si="96"/>
        <v>0</v>
      </c>
      <c r="BP331" s="48" t="str">
        <f t="shared" si="97"/>
        <v>Complete - With Adjustment</v>
      </c>
    </row>
    <row r="332" spans="1:68" s="10" customFormat="1" hidden="1" x14ac:dyDescent="0.2">
      <c r="A332" s="34">
        <v>1889</v>
      </c>
      <c r="B332" s="27" t="s">
        <v>94</v>
      </c>
      <c r="C332" s="27" t="s">
        <v>792</v>
      </c>
      <c r="D332" s="27" t="s">
        <v>793</v>
      </c>
      <c r="E332" s="27" t="s">
        <v>798</v>
      </c>
      <c r="F332" s="27" t="s">
        <v>678</v>
      </c>
      <c r="G332" s="27" t="s">
        <v>96</v>
      </c>
      <c r="H332" s="28">
        <v>42794</v>
      </c>
      <c r="I332" s="37">
        <v>42797</v>
      </c>
      <c r="J332" s="52">
        <v>171.82</v>
      </c>
      <c r="K332" s="52">
        <v>27.88</v>
      </c>
      <c r="L332" s="35"/>
      <c r="M332" s="52" t="s">
        <v>799</v>
      </c>
      <c r="N332" s="35" t="s">
        <v>97</v>
      </c>
      <c r="O332" s="35" t="s">
        <v>477</v>
      </c>
      <c r="P332" s="35" t="s">
        <v>120</v>
      </c>
      <c r="Q332" s="35" t="s">
        <v>147</v>
      </c>
      <c r="R332" s="35" t="s">
        <v>98</v>
      </c>
      <c r="S332" s="35"/>
      <c r="T332" s="35" t="s">
        <v>800</v>
      </c>
      <c r="U332" s="27"/>
      <c r="V332" s="62"/>
      <c r="W332" s="31"/>
      <c r="X332" s="31"/>
      <c r="Y332" s="31"/>
      <c r="Z332" s="31"/>
      <c r="AA332" s="31"/>
      <c r="AB332" s="31"/>
      <c r="AC332" s="31"/>
      <c r="AD332" s="31"/>
      <c r="AE332" s="31"/>
      <c r="AF332" s="31"/>
      <c r="AG332" s="31"/>
      <c r="AH332" s="18"/>
      <c r="AI332" s="18"/>
      <c r="AJ332" s="18"/>
      <c r="AK332" s="63"/>
      <c r="AL332" s="63"/>
      <c r="AM332" s="63"/>
      <c r="AN332" s="18"/>
      <c r="AO332" s="18"/>
      <c r="AP332" s="18"/>
      <c r="AQ332" s="31"/>
      <c r="AR332" s="31"/>
      <c r="AS332" s="31"/>
      <c r="AT332" s="31"/>
      <c r="AU332" s="31"/>
      <c r="AV332" s="31"/>
      <c r="AW332" s="31">
        <v>27.88</v>
      </c>
      <c r="AX332" s="31"/>
      <c r="AY332" s="31"/>
      <c r="AZ332" s="31"/>
      <c r="BA332" s="31"/>
      <c r="BB332" s="31"/>
      <c r="BC332" s="31"/>
      <c r="BD332" s="31"/>
      <c r="BE332" s="31"/>
      <c r="BF332" s="31"/>
      <c r="BG332" s="31"/>
      <c r="BH332" s="31"/>
      <c r="BI332" s="31"/>
      <c r="BJ332" s="31"/>
      <c r="BK332" s="31"/>
      <c r="BL332" s="31"/>
      <c r="BM332" s="47" t="s">
        <v>797</v>
      </c>
      <c r="BN332" s="31">
        <f t="shared" si="98"/>
        <v>27.88</v>
      </c>
      <c r="BO332" s="47">
        <f t="shared" si="96"/>
        <v>0</v>
      </c>
      <c r="BP332" s="48" t="str">
        <f t="shared" si="97"/>
        <v>Complete - With Adjustment</v>
      </c>
    </row>
    <row r="333" spans="1:68" s="10" customFormat="1" hidden="1" x14ac:dyDescent="0.2">
      <c r="A333" s="34">
        <v>1890</v>
      </c>
      <c r="B333" s="27" t="s">
        <v>94</v>
      </c>
      <c r="C333" s="27" t="s">
        <v>792</v>
      </c>
      <c r="D333" s="27" t="s">
        <v>793</v>
      </c>
      <c r="E333" s="27" t="s">
        <v>798</v>
      </c>
      <c r="F333" s="27" t="s">
        <v>678</v>
      </c>
      <c r="G333" s="27" t="s">
        <v>96</v>
      </c>
      <c r="H333" s="28">
        <v>42794</v>
      </c>
      <c r="I333" s="37">
        <v>42797</v>
      </c>
      <c r="J333" s="52">
        <v>171.82</v>
      </c>
      <c r="K333" s="52">
        <v>15.07</v>
      </c>
      <c r="L333" s="35"/>
      <c r="M333" s="52" t="s">
        <v>799</v>
      </c>
      <c r="N333" s="35" t="s">
        <v>97</v>
      </c>
      <c r="O333" s="35" t="s">
        <v>477</v>
      </c>
      <c r="P333" s="35" t="s">
        <v>120</v>
      </c>
      <c r="Q333" s="35" t="s">
        <v>147</v>
      </c>
      <c r="R333" s="35" t="s">
        <v>98</v>
      </c>
      <c r="S333" s="35"/>
      <c r="T333" s="35" t="s">
        <v>800</v>
      </c>
      <c r="U333" s="27"/>
      <c r="V333" s="62"/>
      <c r="W333" s="31"/>
      <c r="X333" s="31"/>
      <c r="Y333" s="31"/>
      <c r="Z333" s="31"/>
      <c r="AA333" s="31"/>
      <c r="AB333" s="31"/>
      <c r="AC333" s="31"/>
      <c r="AD333" s="31"/>
      <c r="AE333" s="31"/>
      <c r="AF333" s="31"/>
      <c r="AG333" s="31"/>
      <c r="AH333" s="18"/>
      <c r="AI333" s="18"/>
      <c r="AJ333" s="18"/>
      <c r="AK333" s="63"/>
      <c r="AL333" s="63"/>
      <c r="AM333" s="63"/>
      <c r="AN333" s="18"/>
      <c r="AO333" s="18"/>
      <c r="AP333" s="18"/>
      <c r="AQ333" s="31"/>
      <c r="AR333" s="31"/>
      <c r="AS333" s="31"/>
      <c r="AT333" s="31"/>
      <c r="AU333" s="31"/>
      <c r="AV333" s="31"/>
      <c r="AW333" s="31">
        <v>15.07</v>
      </c>
      <c r="AX333" s="31"/>
      <c r="AY333" s="31"/>
      <c r="AZ333" s="31"/>
      <c r="BA333" s="31"/>
      <c r="BB333" s="31"/>
      <c r="BC333" s="31"/>
      <c r="BD333" s="31"/>
      <c r="BE333" s="31"/>
      <c r="BF333" s="31"/>
      <c r="BG333" s="31"/>
      <c r="BH333" s="31"/>
      <c r="BI333" s="31"/>
      <c r="BJ333" s="31"/>
      <c r="BK333" s="31"/>
      <c r="BL333" s="31"/>
      <c r="BM333" s="47" t="s">
        <v>797</v>
      </c>
      <c r="BN333" s="31">
        <f t="shared" si="98"/>
        <v>15.07</v>
      </c>
      <c r="BO333" s="47">
        <f t="shared" si="96"/>
        <v>0</v>
      </c>
      <c r="BP333" s="48" t="str">
        <f t="shared" si="97"/>
        <v>Complete - With Adjustment</v>
      </c>
    </row>
    <row r="334" spans="1:68" s="10" customFormat="1" hidden="1" x14ac:dyDescent="0.2">
      <c r="A334" s="34">
        <v>1891</v>
      </c>
      <c r="B334" s="27" t="s">
        <v>94</v>
      </c>
      <c r="C334" s="27" t="s">
        <v>792</v>
      </c>
      <c r="D334" s="27" t="s">
        <v>793</v>
      </c>
      <c r="E334" s="27" t="s">
        <v>798</v>
      </c>
      <c r="F334" s="27" t="s">
        <v>678</v>
      </c>
      <c r="G334" s="27" t="s">
        <v>96</v>
      </c>
      <c r="H334" s="28">
        <v>42794</v>
      </c>
      <c r="I334" s="37">
        <v>42797</v>
      </c>
      <c r="J334" s="52">
        <v>171.82</v>
      </c>
      <c r="K334" s="52">
        <v>42.95</v>
      </c>
      <c r="L334" s="35"/>
      <c r="M334" s="52" t="s">
        <v>799</v>
      </c>
      <c r="N334" s="35" t="s">
        <v>97</v>
      </c>
      <c r="O334" s="35" t="s">
        <v>429</v>
      </c>
      <c r="P334" s="35" t="s">
        <v>120</v>
      </c>
      <c r="Q334" s="35" t="s">
        <v>147</v>
      </c>
      <c r="R334" s="35" t="s">
        <v>98</v>
      </c>
      <c r="S334" s="35"/>
      <c r="T334" s="35" t="s">
        <v>800</v>
      </c>
      <c r="U334" s="27"/>
      <c r="V334" s="62"/>
      <c r="W334" s="31"/>
      <c r="X334" s="31"/>
      <c r="Y334" s="31"/>
      <c r="Z334" s="31"/>
      <c r="AA334" s="31"/>
      <c r="AB334" s="31"/>
      <c r="AC334" s="31"/>
      <c r="AD334" s="31"/>
      <c r="AE334" s="31"/>
      <c r="AF334" s="31"/>
      <c r="AG334" s="31"/>
      <c r="AH334" s="18"/>
      <c r="AI334" s="18"/>
      <c r="AJ334" s="18"/>
      <c r="AK334" s="63"/>
      <c r="AL334" s="63"/>
      <c r="AM334" s="63"/>
      <c r="AN334" s="18"/>
      <c r="AO334" s="18"/>
      <c r="AP334" s="18"/>
      <c r="AQ334" s="31"/>
      <c r="AR334" s="31"/>
      <c r="AS334" s="31"/>
      <c r="AT334" s="31"/>
      <c r="AU334" s="31"/>
      <c r="AV334" s="31"/>
      <c r="AW334" s="62">
        <v>42.95</v>
      </c>
      <c r="AX334" s="31"/>
      <c r="AY334" s="31"/>
      <c r="AZ334" s="31"/>
      <c r="BA334" s="31"/>
      <c r="BB334" s="31"/>
      <c r="BC334" s="31"/>
      <c r="BD334" s="31"/>
      <c r="BE334" s="31"/>
      <c r="BF334" s="31"/>
      <c r="BG334" s="31"/>
      <c r="BH334" s="31"/>
      <c r="BI334" s="31"/>
      <c r="BJ334" s="31"/>
      <c r="BK334" s="31"/>
      <c r="BL334" s="31"/>
      <c r="BM334" s="47" t="s">
        <v>797</v>
      </c>
      <c r="BN334" s="31">
        <f t="shared" si="98"/>
        <v>42.95</v>
      </c>
      <c r="BO334" s="47">
        <f t="shared" si="96"/>
        <v>0</v>
      </c>
      <c r="BP334" s="48" t="str">
        <f t="shared" si="97"/>
        <v>Complete - With Adjustment</v>
      </c>
    </row>
    <row r="335" spans="1:68" s="10" customFormat="1" hidden="1" x14ac:dyDescent="0.2">
      <c r="A335" s="34">
        <v>1892</v>
      </c>
      <c r="B335" s="27" t="s">
        <v>94</v>
      </c>
      <c r="C335" s="27" t="s">
        <v>792</v>
      </c>
      <c r="D335" s="27" t="s">
        <v>793</v>
      </c>
      <c r="E335" s="27" t="s">
        <v>798</v>
      </c>
      <c r="F335" s="27" t="s">
        <v>678</v>
      </c>
      <c r="G335" s="27" t="s">
        <v>96</v>
      </c>
      <c r="H335" s="28">
        <v>42794</v>
      </c>
      <c r="I335" s="37">
        <v>42797</v>
      </c>
      <c r="J335" s="52">
        <v>171.82</v>
      </c>
      <c r="K335" s="52">
        <v>42.96</v>
      </c>
      <c r="L335" s="35"/>
      <c r="M335" s="52" t="s">
        <v>799</v>
      </c>
      <c r="N335" s="35" t="s">
        <v>97</v>
      </c>
      <c r="O335" s="35" t="s">
        <v>635</v>
      </c>
      <c r="P335" s="35" t="s">
        <v>120</v>
      </c>
      <c r="Q335" s="35" t="s">
        <v>147</v>
      </c>
      <c r="R335" s="35" t="s">
        <v>98</v>
      </c>
      <c r="S335" s="35"/>
      <c r="T335" s="35" t="s">
        <v>800</v>
      </c>
      <c r="U335" s="27"/>
      <c r="V335" s="62"/>
      <c r="W335" s="31"/>
      <c r="X335" s="31"/>
      <c r="Y335" s="31"/>
      <c r="Z335" s="31"/>
      <c r="AA335" s="31"/>
      <c r="AB335" s="31"/>
      <c r="AC335" s="31"/>
      <c r="AD335" s="31"/>
      <c r="AE335" s="31"/>
      <c r="AF335" s="31"/>
      <c r="AG335" s="31"/>
      <c r="AH335" s="18"/>
      <c r="AI335" s="18"/>
      <c r="AJ335" s="18"/>
      <c r="AK335" s="63"/>
      <c r="AL335" s="63"/>
      <c r="AM335" s="63"/>
      <c r="AN335" s="18"/>
      <c r="AO335" s="18"/>
      <c r="AP335" s="18"/>
      <c r="AQ335" s="31"/>
      <c r="AR335" s="31"/>
      <c r="AS335" s="31"/>
      <c r="AT335" s="31"/>
      <c r="AU335" s="31"/>
      <c r="AV335" s="31"/>
      <c r="AW335" s="31">
        <v>42.96</v>
      </c>
      <c r="AX335" s="31"/>
      <c r="AY335" s="31"/>
      <c r="AZ335" s="31"/>
      <c r="BA335" s="31"/>
      <c r="BB335" s="31"/>
      <c r="BC335" s="31"/>
      <c r="BD335" s="31"/>
      <c r="BE335" s="31"/>
      <c r="BF335" s="31"/>
      <c r="BG335" s="31"/>
      <c r="BH335" s="31"/>
      <c r="BI335" s="31"/>
      <c r="BJ335" s="31"/>
      <c r="BK335" s="31"/>
      <c r="BL335" s="31"/>
      <c r="BM335" s="47" t="s">
        <v>797</v>
      </c>
      <c r="BN335" s="31">
        <f t="shared" si="98"/>
        <v>42.96</v>
      </c>
      <c r="BO335" s="47">
        <f t="shared" si="96"/>
        <v>0</v>
      </c>
      <c r="BP335" s="48" t="str">
        <f t="shared" si="97"/>
        <v>Complete - With Adjustment</v>
      </c>
    </row>
    <row r="336" spans="1:68" s="10" customFormat="1" hidden="1" x14ac:dyDescent="0.2">
      <c r="A336" s="34">
        <v>1893</v>
      </c>
      <c r="B336" s="27" t="s">
        <v>94</v>
      </c>
      <c r="C336" s="27" t="s">
        <v>792</v>
      </c>
      <c r="D336" s="27" t="s">
        <v>793</v>
      </c>
      <c r="E336" s="27" t="s">
        <v>798</v>
      </c>
      <c r="F336" s="27" t="s">
        <v>678</v>
      </c>
      <c r="G336" s="27" t="s">
        <v>96</v>
      </c>
      <c r="H336" s="28">
        <v>42794</v>
      </c>
      <c r="I336" s="37">
        <v>42797</v>
      </c>
      <c r="J336" s="52">
        <v>171.82</v>
      </c>
      <c r="K336" s="52">
        <v>42.96</v>
      </c>
      <c r="L336" s="35"/>
      <c r="M336" s="52" t="s">
        <v>799</v>
      </c>
      <c r="N336" s="35" t="s">
        <v>97</v>
      </c>
      <c r="O336" s="35" t="s">
        <v>323</v>
      </c>
      <c r="P336" s="35" t="s">
        <v>120</v>
      </c>
      <c r="Q336" s="35" t="s">
        <v>147</v>
      </c>
      <c r="R336" s="35" t="s">
        <v>98</v>
      </c>
      <c r="S336" s="35"/>
      <c r="T336" s="35" t="s">
        <v>800</v>
      </c>
      <c r="U336" s="27"/>
      <c r="V336" s="62"/>
      <c r="W336" s="31"/>
      <c r="X336" s="31"/>
      <c r="Y336" s="31"/>
      <c r="Z336" s="31"/>
      <c r="AA336" s="31"/>
      <c r="AB336" s="31"/>
      <c r="AC336" s="31"/>
      <c r="AD336" s="31"/>
      <c r="AE336" s="31"/>
      <c r="AF336" s="31"/>
      <c r="AG336" s="31"/>
      <c r="AH336" s="18"/>
      <c r="AI336" s="18"/>
      <c r="AJ336" s="18"/>
      <c r="AK336" s="63"/>
      <c r="AL336" s="63"/>
      <c r="AM336" s="63"/>
      <c r="AN336" s="18"/>
      <c r="AO336" s="18"/>
      <c r="AP336" s="18"/>
      <c r="AQ336" s="31"/>
      <c r="AR336" s="31"/>
      <c r="AS336" s="31"/>
      <c r="AT336" s="31"/>
      <c r="AU336" s="31"/>
      <c r="AV336" s="31"/>
      <c r="AW336" s="31">
        <v>42.96</v>
      </c>
      <c r="AX336" s="31"/>
      <c r="AY336" s="31"/>
      <c r="AZ336" s="31"/>
      <c r="BA336" s="31"/>
      <c r="BB336" s="31"/>
      <c r="BC336" s="31"/>
      <c r="BD336" s="31"/>
      <c r="BE336" s="31"/>
      <c r="BF336" s="31"/>
      <c r="BG336" s="31"/>
      <c r="BH336" s="31"/>
      <c r="BI336" s="31"/>
      <c r="BJ336" s="31"/>
      <c r="BK336" s="31"/>
      <c r="BL336" s="31"/>
      <c r="BM336" s="47" t="s">
        <v>797</v>
      </c>
      <c r="BN336" s="31">
        <f t="shared" si="98"/>
        <v>42.96</v>
      </c>
      <c r="BO336" s="47">
        <f t="shared" si="96"/>
        <v>0</v>
      </c>
      <c r="BP336" s="48" t="str">
        <f t="shared" si="97"/>
        <v>Complete - With Adjustment</v>
      </c>
    </row>
    <row r="337" spans="1:68" s="10" customFormat="1" hidden="1" x14ac:dyDescent="0.2">
      <c r="A337" s="34">
        <v>1912</v>
      </c>
      <c r="B337" s="27" t="s">
        <v>94</v>
      </c>
      <c r="C337" s="27" t="s">
        <v>801</v>
      </c>
      <c r="D337" s="27" t="s">
        <v>802</v>
      </c>
      <c r="E337" s="27" t="s">
        <v>803</v>
      </c>
      <c r="F337" s="27" t="s">
        <v>696</v>
      </c>
      <c r="G337" s="27" t="s">
        <v>96</v>
      </c>
      <c r="H337" s="28">
        <v>42795</v>
      </c>
      <c r="I337" s="37">
        <v>42800</v>
      </c>
      <c r="J337" s="52">
        <v>1006.42</v>
      </c>
      <c r="K337" s="52">
        <v>12</v>
      </c>
      <c r="L337" s="35"/>
      <c r="M337" s="52" t="s">
        <v>804</v>
      </c>
      <c r="N337" s="35" t="s">
        <v>97</v>
      </c>
      <c r="O337" s="35" t="s">
        <v>102</v>
      </c>
      <c r="P337" s="35" t="s">
        <v>120</v>
      </c>
      <c r="Q337" s="35" t="s">
        <v>103</v>
      </c>
      <c r="R337" s="35" t="s">
        <v>98</v>
      </c>
      <c r="S337" s="35"/>
      <c r="T337" s="35" t="s">
        <v>805</v>
      </c>
      <c r="U337" s="27"/>
      <c r="V337" s="62"/>
      <c r="W337" s="31">
        <v>12</v>
      </c>
      <c r="X337" s="31"/>
      <c r="Y337" s="31"/>
      <c r="Z337" s="31"/>
      <c r="AA337" s="31"/>
      <c r="AB337" s="31"/>
      <c r="AC337" s="31"/>
      <c r="AD337" s="31"/>
      <c r="AE337" s="31"/>
      <c r="AF337" s="31"/>
      <c r="AG337" s="31"/>
      <c r="AH337" s="18"/>
      <c r="AI337" s="18"/>
      <c r="AJ337" s="18"/>
      <c r="AK337" s="63"/>
      <c r="AL337" s="63"/>
      <c r="AM337" s="63"/>
      <c r="AN337" s="18"/>
      <c r="AO337" s="18"/>
      <c r="AP337" s="18"/>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47" t="s">
        <v>1</v>
      </c>
      <c r="BN337" s="31">
        <f t="shared" si="98"/>
        <v>12</v>
      </c>
      <c r="BO337" s="47">
        <f t="shared" ref="BO337:BO339" si="99">K337-BN337</f>
        <v>0</v>
      </c>
      <c r="BP337" s="48" t="str">
        <f t="shared" ref="BP337:BP339" si="100">IF(BN337&lt;&gt;0,"Complete - With Adjustment","Complete - No Adjustment")</f>
        <v>Complete - With Adjustment</v>
      </c>
    </row>
    <row r="338" spans="1:68" s="10" customFormat="1" hidden="1" x14ac:dyDescent="0.2">
      <c r="A338" s="34">
        <v>1927</v>
      </c>
      <c r="B338" s="27" t="s">
        <v>94</v>
      </c>
      <c r="C338" s="27" t="s">
        <v>801</v>
      </c>
      <c r="D338" s="27" t="s">
        <v>802</v>
      </c>
      <c r="E338" s="27" t="s">
        <v>806</v>
      </c>
      <c r="F338" s="27" t="s">
        <v>696</v>
      </c>
      <c r="G338" s="27" t="s">
        <v>96</v>
      </c>
      <c r="H338" s="28">
        <v>42795</v>
      </c>
      <c r="I338" s="37">
        <v>42800</v>
      </c>
      <c r="J338" s="52">
        <v>4608</v>
      </c>
      <c r="K338" s="52">
        <v>11.95</v>
      </c>
      <c r="L338" s="35"/>
      <c r="M338" s="52" t="s">
        <v>807</v>
      </c>
      <c r="N338" s="35" t="s">
        <v>97</v>
      </c>
      <c r="O338" s="35" t="s">
        <v>102</v>
      </c>
      <c r="P338" s="35" t="s">
        <v>120</v>
      </c>
      <c r="Q338" s="35" t="s">
        <v>103</v>
      </c>
      <c r="R338" s="35" t="s">
        <v>98</v>
      </c>
      <c r="S338" s="35"/>
      <c r="T338" s="35" t="s">
        <v>808</v>
      </c>
      <c r="U338" s="27"/>
      <c r="V338" s="62"/>
      <c r="W338" s="31">
        <v>11.95</v>
      </c>
      <c r="X338" s="31"/>
      <c r="Y338" s="31"/>
      <c r="Z338" s="31"/>
      <c r="AA338" s="31"/>
      <c r="AB338" s="31"/>
      <c r="AC338" s="31"/>
      <c r="AD338" s="31"/>
      <c r="AE338" s="31"/>
      <c r="AF338" s="31"/>
      <c r="AG338" s="31"/>
      <c r="AH338" s="18"/>
      <c r="AI338" s="18"/>
      <c r="AJ338" s="18"/>
      <c r="AK338" s="63"/>
      <c r="AL338" s="63"/>
      <c r="AM338" s="63"/>
      <c r="AN338" s="18"/>
      <c r="AO338" s="18"/>
      <c r="AP338" s="18"/>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47" t="s">
        <v>1</v>
      </c>
      <c r="BN338" s="31">
        <f t="shared" si="98"/>
        <v>11.95</v>
      </c>
      <c r="BO338" s="47">
        <f t="shared" si="99"/>
        <v>0</v>
      </c>
      <c r="BP338" s="48" t="str">
        <f t="shared" si="100"/>
        <v>Complete - With Adjustment</v>
      </c>
    </row>
    <row r="339" spans="1:68" s="10" customFormat="1" hidden="1" x14ac:dyDescent="0.2">
      <c r="A339" s="34">
        <v>1972</v>
      </c>
      <c r="B339" s="27" t="s">
        <v>94</v>
      </c>
      <c r="C339" s="27" t="s">
        <v>554</v>
      </c>
      <c r="D339" s="27" t="s">
        <v>555</v>
      </c>
      <c r="E339" s="27" t="s">
        <v>811</v>
      </c>
      <c r="F339" s="27" t="s">
        <v>679</v>
      </c>
      <c r="G339" s="27" t="s">
        <v>96</v>
      </c>
      <c r="H339" s="28">
        <v>42807</v>
      </c>
      <c r="I339" s="37">
        <v>42808</v>
      </c>
      <c r="J339" s="52">
        <v>1269.71</v>
      </c>
      <c r="K339" s="52">
        <v>24.02</v>
      </c>
      <c r="L339" s="35"/>
      <c r="M339" s="52" t="s">
        <v>812</v>
      </c>
      <c r="N339" s="35" t="s">
        <v>97</v>
      </c>
      <c r="O339" s="35" t="s">
        <v>119</v>
      </c>
      <c r="P339" s="35" t="s">
        <v>123</v>
      </c>
      <c r="Q339" s="35" t="s">
        <v>108</v>
      </c>
      <c r="R339" s="35" t="s">
        <v>98</v>
      </c>
      <c r="S339" s="35"/>
      <c r="T339" s="35" t="s">
        <v>813</v>
      </c>
      <c r="U339" s="27"/>
      <c r="V339" s="62"/>
      <c r="W339" s="31"/>
      <c r="X339" s="31"/>
      <c r="Y339" s="31"/>
      <c r="Z339" s="31"/>
      <c r="AA339" s="31"/>
      <c r="AB339" s="31"/>
      <c r="AC339" s="31"/>
      <c r="AD339" s="31"/>
      <c r="AE339" s="31"/>
      <c r="AF339" s="31"/>
      <c r="AG339" s="31"/>
      <c r="AH339" s="18"/>
      <c r="AI339" s="18"/>
      <c r="AJ339" s="18"/>
      <c r="AK339" s="63"/>
      <c r="AL339" s="63"/>
      <c r="AM339" s="63"/>
      <c r="AN339" s="18"/>
      <c r="AO339" s="18"/>
      <c r="AP339" s="18"/>
      <c r="AQ339" s="31"/>
      <c r="AR339" s="31"/>
      <c r="AS339" s="31"/>
      <c r="AT339" s="31"/>
      <c r="AU339" s="31"/>
      <c r="AV339" s="31">
        <v>24.02</v>
      </c>
      <c r="AW339" s="31"/>
      <c r="AX339" s="31"/>
      <c r="AY339" s="31"/>
      <c r="AZ339" s="31"/>
      <c r="BA339" s="31"/>
      <c r="BB339" s="31"/>
      <c r="BC339" s="31"/>
      <c r="BD339" s="31"/>
      <c r="BE339" s="31"/>
      <c r="BF339" s="31"/>
      <c r="BG339" s="31"/>
      <c r="BH339" s="31"/>
      <c r="BI339" s="31"/>
      <c r="BJ339" s="31"/>
      <c r="BK339" s="62"/>
      <c r="BL339" s="31"/>
      <c r="BM339" s="47" t="s">
        <v>378</v>
      </c>
      <c r="BN339" s="31">
        <f t="shared" ref="BN339:BN344" si="101">SUM(W339:AH339)+SUM(AK339:AN339)+SUM(AQ339:BK339)</f>
        <v>24.02</v>
      </c>
      <c r="BO339" s="47">
        <f t="shared" si="99"/>
        <v>0</v>
      </c>
      <c r="BP339" s="48" t="str">
        <f t="shared" si="100"/>
        <v>Complete - With Adjustment</v>
      </c>
    </row>
    <row r="340" spans="1:68" s="10" customFormat="1" hidden="1" x14ac:dyDescent="0.2">
      <c r="A340" s="34">
        <v>1975</v>
      </c>
      <c r="B340" s="27" t="s">
        <v>94</v>
      </c>
      <c r="C340" s="27" t="s">
        <v>554</v>
      </c>
      <c r="D340" s="27" t="s">
        <v>555</v>
      </c>
      <c r="E340" s="27" t="s">
        <v>811</v>
      </c>
      <c r="F340" s="27" t="s">
        <v>679</v>
      </c>
      <c r="G340" s="27" t="s">
        <v>96</v>
      </c>
      <c r="H340" s="28">
        <v>42807</v>
      </c>
      <c r="I340" s="37">
        <v>42808</v>
      </c>
      <c r="J340" s="52">
        <v>1269.71</v>
      </c>
      <c r="K340" s="52">
        <v>130.69</v>
      </c>
      <c r="L340" s="35"/>
      <c r="M340" s="52" t="s">
        <v>812</v>
      </c>
      <c r="N340" s="35" t="s">
        <v>97</v>
      </c>
      <c r="O340" s="35" t="s">
        <v>119</v>
      </c>
      <c r="P340" s="35" t="s">
        <v>123</v>
      </c>
      <c r="Q340" s="35" t="s">
        <v>108</v>
      </c>
      <c r="R340" s="35" t="s">
        <v>98</v>
      </c>
      <c r="S340" s="35"/>
      <c r="T340" s="35" t="s">
        <v>813</v>
      </c>
      <c r="U340" s="27"/>
      <c r="V340" s="62"/>
      <c r="W340" s="31"/>
      <c r="X340" s="31"/>
      <c r="Y340" s="31"/>
      <c r="Z340" s="31"/>
      <c r="AA340" s="31"/>
      <c r="AB340" s="31"/>
      <c r="AC340" s="31"/>
      <c r="AD340" s="31"/>
      <c r="AE340" s="31"/>
      <c r="AF340" s="31"/>
      <c r="AG340" s="31"/>
      <c r="AH340" s="18"/>
      <c r="AI340" s="18"/>
      <c r="AJ340" s="18"/>
      <c r="AK340" s="63"/>
      <c r="AL340" s="63"/>
      <c r="AM340" s="63"/>
      <c r="AN340" s="18"/>
      <c r="AO340" s="18"/>
      <c r="AP340" s="18"/>
      <c r="AQ340" s="31"/>
      <c r="AR340" s="31"/>
      <c r="AS340" s="31"/>
      <c r="AT340" s="31"/>
      <c r="AU340" s="31"/>
      <c r="AV340" s="31">
        <v>130.69</v>
      </c>
      <c r="AW340" s="31"/>
      <c r="AX340" s="31"/>
      <c r="AY340" s="31"/>
      <c r="AZ340" s="31"/>
      <c r="BA340" s="31"/>
      <c r="BB340" s="31"/>
      <c r="BC340" s="31"/>
      <c r="BD340" s="31"/>
      <c r="BE340" s="31"/>
      <c r="BF340" s="31"/>
      <c r="BG340" s="31"/>
      <c r="BH340" s="31"/>
      <c r="BI340" s="31"/>
      <c r="BJ340" s="31"/>
      <c r="BK340" s="31"/>
      <c r="BL340" s="31"/>
      <c r="BM340" s="47" t="s">
        <v>378</v>
      </c>
      <c r="BN340" s="31">
        <f t="shared" si="101"/>
        <v>130.69</v>
      </c>
      <c r="BO340" s="47">
        <f t="shared" ref="BO340:BO350" si="102">K340-BN340</f>
        <v>0</v>
      </c>
      <c r="BP340" s="48" t="str">
        <f t="shared" ref="BP340:BP350" si="103">IF(BN340&lt;&gt;0,"Complete - With Adjustment","Complete - No Adjustment")</f>
        <v>Complete - With Adjustment</v>
      </c>
    </row>
    <row r="341" spans="1:68" s="10" customFormat="1" hidden="1" x14ac:dyDescent="0.2">
      <c r="A341" s="34">
        <v>1976</v>
      </c>
      <c r="B341" s="27" t="s">
        <v>94</v>
      </c>
      <c r="C341" s="27" t="s">
        <v>554</v>
      </c>
      <c r="D341" s="27" t="s">
        <v>555</v>
      </c>
      <c r="E341" s="27" t="s">
        <v>811</v>
      </c>
      <c r="F341" s="27" t="s">
        <v>679</v>
      </c>
      <c r="G341" s="27" t="s">
        <v>96</v>
      </c>
      <c r="H341" s="28">
        <v>42807</v>
      </c>
      <c r="I341" s="37">
        <v>42808</v>
      </c>
      <c r="J341" s="52">
        <v>1269.71</v>
      </c>
      <c r="K341" s="52">
        <v>0.86</v>
      </c>
      <c r="L341" s="35"/>
      <c r="M341" s="52" t="s">
        <v>812</v>
      </c>
      <c r="N341" s="35" t="s">
        <v>97</v>
      </c>
      <c r="O341" s="35" t="s">
        <v>119</v>
      </c>
      <c r="P341" s="35" t="s">
        <v>123</v>
      </c>
      <c r="Q341" s="35" t="s">
        <v>101</v>
      </c>
      <c r="R341" s="35" t="s">
        <v>98</v>
      </c>
      <c r="S341" s="35"/>
      <c r="T341" s="35" t="s">
        <v>813</v>
      </c>
      <c r="U341" s="27"/>
      <c r="V341" s="62"/>
      <c r="W341" s="31"/>
      <c r="X341" s="31"/>
      <c r="Y341" s="31"/>
      <c r="Z341" s="31"/>
      <c r="AA341" s="31"/>
      <c r="AB341" s="31"/>
      <c r="AC341" s="31"/>
      <c r="AD341" s="31"/>
      <c r="AE341" s="31"/>
      <c r="AF341" s="31"/>
      <c r="AG341" s="31"/>
      <c r="AH341" s="18"/>
      <c r="AI341" s="18"/>
      <c r="AJ341" s="18"/>
      <c r="AK341" s="63"/>
      <c r="AL341" s="63"/>
      <c r="AM341" s="63"/>
      <c r="AN341" s="18"/>
      <c r="AO341" s="18"/>
      <c r="AP341" s="18"/>
      <c r="AQ341" s="31"/>
      <c r="AR341" s="31"/>
      <c r="AS341" s="31"/>
      <c r="AT341" s="31"/>
      <c r="AU341" s="31"/>
      <c r="AV341" s="31">
        <v>0.86</v>
      </c>
      <c r="AW341" s="31"/>
      <c r="AX341" s="31"/>
      <c r="AY341" s="31"/>
      <c r="AZ341" s="31"/>
      <c r="BA341" s="31"/>
      <c r="BB341" s="31"/>
      <c r="BC341" s="64"/>
      <c r="BD341" s="31"/>
      <c r="BE341" s="31"/>
      <c r="BF341" s="31"/>
      <c r="BG341" s="31"/>
      <c r="BH341" s="31"/>
      <c r="BI341" s="31"/>
      <c r="BJ341" s="31"/>
      <c r="BK341" s="31"/>
      <c r="BL341" s="31"/>
      <c r="BM341" s="47" t="s">
        <v>378</v>
      </c>
      <c r="BN341" s="31">
        <f t="shared" si="101"/>
        <v>0.86</v>
      </c>
      <c r="BO341" s="47">
        <f t="shared" si="102"/>
        <v>0</v>
      </c>
      <c r="BP341" s="48" t="str">
        <f t="shared" si="103"/>
        <v>Complete - With Adjustment</v>
      </c>
    </row>
    <row r="342" spans="1:68" s="10" customFormat="1" hidden="1" x14ac:dyDescent="0.2">
      <c r="A342" s="34">
        <v>1978</v>
      </c>
      <c r="B342" s="27" t="s">
        <v>94</v>
      </c>
      <c r="C342" s="27" t="s">
        <v>554</v>
      </c>
      <c r="D342" s="27" t="s">
        <v>555</v>
      </c>
      <c r="E342" s="27" t="s">
        <v>811</v>
      </c>
      <c r="F342" s="27" t="s">
        <v>679</v>
      </c>
      <c r="G342" s="27" t="s">
        <v>96</v>
      </c>
      <c r="H342" s="28">
        <v>42807</v>
      </c>
      <c r="I342" s="37">
        <v>42808</v>
      </c>
      <c r="J342" s="52">
        <v>1269.71</v>
      </c>
      <c r="K342" s="52">
        <v>4.29</v>
      </c>
      <c r="L342" s="35"/>
      <c r="M342" s="52" t="s">
        <v>812</v>
      </c>
      <c r="N342" s="35" t="s">
        <v>97</v>
      </c>
      <c r="O342" s="35" t="s">
        <v>119</v>
      </c>
      <c r="P342" s="35" t="s">
        <v>123</v>
      </c>
      <c r="Q342" s="35" t="s">
        <v>103</v>
      </c>
      <c r="R342" s="35" t="s">
        <v>98</v>
      </c>
      <c r="S342" s="35"/>
      <c r="T342" s="35" t="s">
        <v>813</v>
      </c>
      <c r="U342" s="27"/>
      <c r="V342" s="62"/>
      <c r="W342" s="31"/>
      <c r="X342" s="31"/>
      <c r="Y342" s="31"/>
      <c r="Z342" s="31"/>
      <c r="AA342" s="31"/>
      <c r="AB342" s="31"/>
      <c r="AC342" s="31"/>
      <c r="AD342" s="31"/>
      <c r="AE342" s="31"/>
      <c r="AF342" s="31"/>
      <c r="AG342" s="31"/>
      <c r="AH342" s="18"/>
      <c r="AI342" s="18"/>
      <c r="AJ342" s="18"/>
      <c r="AK342" s="63"/>
      <c r="AL342" s="63"/>
      <c r="AM342" s="63"/>
      <c r="AN342" s="18"/>
      <c r="AO342" s="18"/>
      <c r="AP342" s="18"/>
      <c r="AQ342" s="31"/>
      <c r="AR342" s="31"/>
      <c r="AS342" s="31"/>
      <c r="AT342" s="31"/>
      <c r="AU342" s="31"/>
      <c r="AV342" s="31">
        <v>4.29</v>
      </c>
      <c r="AW342" s="31"/>
      <c r="AX342" s="31"/>
      <c r="AY342" s="31"/>
      <c r="AZ342" s="31"/>
      <c r="BA342" s="31"/>
      <c r="BB342" s="31"/>
      <c r="BC342" s="31"/>
      <c r="BD342" s="31"/>
      <c r="BE342" s="31"/>
      <c r="BF342" s="31"/>
      <c r="BG342" s="31"/>
      <c r="BH342" s="31"/>
      <c r="BI342" s="31"/>
      <c r="BJ342" s="31"/>
      <c r="BK342" s="31"/>
      <c r="BL342" s="31"/>
      <c r="BM342" s="47" t="s">
        <v>378</v>
      </c>
      <c r="BN342" s="31">
        <f t="shared" si="101"/>
        <v>4.29</v>
      </c>
      <c r="BO342" s="47">
        <f t="shared" si="102"/>
        <v>0</v>
      </c>
      <c r="BP342" s="48" t="str">
        <f t="shared" si="103"/>
        <v>Complete - With Adjustment</v>
      </c>
    </row>
    <row r="343" spans="1:68" s="10" customFormat="1" hidden="1" x14ac:dyDescent="0.2">
      <c r="A343" s="34">
        <v>1980</v>
      </c>
      <c r="B343" s="27" t="s">
        <v>94</v>
      </c>
      <c r="C343" s="27" t="s">
        <v>554</v>
      </c>
      <c r="D343" s="27" t="s">
        <v>555</v>
      </c>
      <c r="E343" s="27" t="s">
        <v>811</v>
      </c>
      <c r="F343" s="27" t="s">
        <v>679</v>
      </c>
      <c r="G343" s="27" t="s">
        <v>96</v>
      </c>
      <c r="H343" s="28">
        <v>42807</v>
      </c>
      <c r="I343" s="37">
        <v>42808</v>
      </c>
      <c r="J343" s="52">
        <v>1269.71</v>
      </c>
      <c r="K343" s="52">
        <v>5.2</v>
      </c>
      <c r="L343" s="35"/>
      <c r="M343" s="52" t="s">
        <v>812</v>
      </c>
      <c r="N343" s="35" t="s">
        <v>97</v>
      </c>
      <c r="O343" s="35" t="s">
        <v>119</v>
      </c>
      <c r="P343" s="35" t="s">
        <v>123</v>
      </c>
      <c r="Q343" s="35" t="s">
        <v>101</v>
      </c>
      <c r="R343" s="35" t="s">
        <v>98</v>
      </c>
      <c r="S343" s="35"/>
      <c r="T343" s="35" t="s">
        <v>813</v>
      </c>
      <c r="U343" s="27"/>
      <c r="V343" s="62"/>
      <c r="W343" s="31"/>
      <c r="X343" s="31"/>
      <c r="Y343" s="31"/>
      <c r="Z343" s="31"/>
      <c r="AA343" s="31"/>
      <c r="AB343" s="31"/>
      <c r="AC343" s="31"/>
      <c r="AD343" s="31"/>
      <c r="AE343" s="62"/>
      <c r="AF343" s="31"/>
      <c r="AG343" s="31"/>
      <c r="AH343" s="18"/>
      <c r="AI343" s="18"/>
      <c r="AJ343" s="18"/>
      <c r="AK343" s="63"/>
      <c r="AL343" s="63"/>
      <c r="AM343" s="63"/>
      <c r="AN343" s="18"/>
      <c r="AO343" s="18"/>
      <c r="AP343" s="18"/>
      <c r="AQ343" s="31"/>
      <c r="AR343" s="31"/>
      <c r="AS343" s="31"/>
      <c r="AT343" s="31"/>
      <c r="AU343" s="31"/>
      <c r="AV343" s="31">
        <v>5.2</v>
      </c>
      <c r="AW343" s="31"/>
      <c r="AX343" s="31"/>
      <c r="AY343" s="31"/>
      <c r="AZ343" s="31"/>
      <c r="BA343" s="31"/>
      <c r="BB343" s="31"/>
      <c r="BC343" s="31"/>
      <c r="BD343" s="31"/>
      <c r="BE343" s="31"/>
      <c r="BF343" s="31"/>
      <c r="BG343" s="31"/>
      <c r="BH343" s="31"/>
      <c r="BI343" s="31"/>
      <c r="BJ343" s="31"/>
      <c r="BK343" s="31"/>
      <c r="BL343" s="31"/>
      <c r="BM343" s="47" t="s">
        <v>378</v>
      </c>
      <c r="BN343" s="31">
        <f t="shared" si="101"/>
        <v>5.2</v>
      </c>
      <c r="BO343" s="47">
        <f t="shared" si="102"/>
        <v>0</v>
      </c>
      <c r="BP343" s="48" t="str">
        <f t="shared" si="103"/>
        <v>Complete - With Adjustment</v>
      </c>
    </row>
    <row r="344" spans="1:68" s="10" customFormat="1" hidden="1" x14ac:dyDescent="0.2">
      <c r="A344" s="34">
        <v>1982</v>
      </c>
      <c r="B344" s="27" t="s">
        <v>94</v>
      </c>
      <c r="C344" s="27" t="s">
        <v>562</v>
      </c>
      <c r="D344" s="27" t="s">
        <v>563</v>
      </c>
      <c r="E344" s="27" t="s">
        <v>814</v>
      </c>
      <c r="F344" s="27" t="s">
        <v>743</v>
      </c>
      <c r="G344" s="27" t="s">
        <v>96</v>
      </c>
      <c r="H344" s="28">
        <v>42817</v>
      </c>
      <c r="I344" s="37">
        <v>42821</v>
      </c>
      <c r="J344" s="52">
        <v>514.52</v>
      </c>
      <c r="K344" s="52">
        <v>33.200000000000003</v>
      </c>
      <c r="L344" s="35"/>
      <c r="M344" s="52" t="s">
        <v>815</v>
      </c>
      <c r="N344" s="35" t="s">
        <v>97</v>
      </c>
      <c r="O344" s="35" t="s">
        <v>173</v>
      </c>
      <c r="P344" s="35" t="s">
        <v>120</v>
      </c>
      <c r="Q344" s="35" t="s">
        <v>103</v>
      </c>
      <c r="R344" s="35" t="s">
        <v>98</v>
      </c>
      <c r="S344" s="35"/>
      <c r="T344" s="35" t="s">
        <v>816</v>
      </c>
      <c r="U344" s="27"/>
      <c r="V344" s="62"/>
      <c r="W344" s="62">
        <v>33.200000000000003</v>
      </c>
      <c r="X344" s="31"/>
      <c r="Y344" s="31"/>
      <c r="Z344" s="31"/>
      <c r="AA344" s="31"/>
      <c r="AB344" s="31"/>
      <c r="AC344" s="31"/>
      <c r="AD344" s="31"/>
      <c r="AE344" s="31"/>
      <c r="AF344" s="31"/>
      <c r="AG344" s="31"/>
      <c r="AH344" s="18"/>
      <c r="AI344" s="18"/>
      <c r="AJ344" s="18"/>
      <c r="AK344" s="63"/>
      <c r="AL344" s="63"/>
      <c r="AM344" s="63"/>
      <c r="AN344" s="18"/>
      <c r="AO344" s="18"/>
      <c r="AP344" s="18"/>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47" t="s">
        <v>1</v>
      </c>
      <c r="BN344" s="31">
        <f t="shared" si="101"/>
        <v>33.200000000000003</v>
      </c>
      <c r="BO344" s="47">
        <f t="shared" si="102"/>
        <v>0</v>
      </c>
      <c r="BP344" s="48" t="str">
        <f t="shared" si="103"/>
        <v>Complete - With Adjustment</v>
      </c>
    </row>
    <row r="345" spans="1:68" s="10" customFormat="1" hidden="1" x14ac:dyDescent="0.2">
      <c r="A345" s="34">
        <v>2032</v>
      </c>
      <c r="B345" s="27" t="s">
        <v>94</v>
      </c>
      <c r="C345" s="27" t="s">
        <v>315</v>
      </c>
      <c r="D345" s="27" t="s">
        <v>316</v>
      </c>
      <c r="E345" s="27" t="s">
        <v>818</v>
      </c>
      <c r="F345" s="27" t="s">
        <v>696</v>
      </c>
      <c r="G345" s="27" t="s">
        <v>96</v>
      </c>
      <c r="H345" s="28">
        <v>42795</v>
      </c>
      <c r="I345" s="37">
        <v>42800</v>
      </c>
      <c r="J345" s="52">
        <v>2059.15</v>
      </c>
      <c r="K345" s="52">
        <v>3.75</v>
      </c>
      <c r="L345" s="35"/>
      <c r="M345" s="52" t="s">
        <v>819</v>
      </c>
      <c r="N345" s="35" t="s">
        <v>97</v>
      </c>
      <c r="O345" s="35" t="s">
        <v>220</v>
      </c>
      <c r="P345" s="35" t="s">
        <v>120</v>
      </c>
      <c r="Q345" s="35" t="s">
        <v>103</v>
      </c>
      <c r="R345" s="35" t="s">
        <v>98</v>
      </c>
      <c r="S345" s="35"/>
      <c r="T345" s="35" t="s">
        <v>820</v>
      </c>
      <c r="U345" s="27"/>
      <c r="V345" s="62"/>
      <c r="W345" s="31">
        <v>3.75</v>
      </c>
      <c r="X345" s="31"/>
      <c r="Y345" s="31"/>
      <c r="Z345" s="31"/>
      <c r="AA345" s="31"/>
      <c r="AB345" s="31"/>
      <c r="AC345" s="31"/>
      <c r="AD345" s="31"/>
      <c r="AE345" s="31"/>
      <c r="AF345" s="31"/>
      <c r="AG345" s="31"/>
      <c r="AH345" s="18"/>
      <c r="AI345" s="18"/>
      <c r="AJ345" s="18"/>
      <c r="AK345" s="63"/>
      <c r="AL345" s="63"/>
      <c r="AM345" s="63"/>
      <c r="AN345" s="18"/>
      <c r="AO345" s="18"/>
      <c r="AP345" s="18"/>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47" t="s">
        <v>1</v>
      </c>
      <c r="BN345" s="31">
        <f t="shared" ref="BN345:BN354" si="104">SUM(W345:AH345)+SUM(AK345:AN345)+SUM(AQ345:BK345)</f>
        <v>3.75</v>
      </c>
      <c r="BO345" s="47">
        <f t="shared" si="102"/>
        <v>0</v>
      </c>
      <c r="BP345" s="48" t="str">
        <f t="shared" si="103"/>
        <v>Complete - With Adjustment</v>
      </c>
    </row>
    <row r="346" spans="1:68" s="10" customFormat="1" hidden="1" x14ac:dyDescent="0.2">
      <c r="A346" s="34">
        <v>2034</v>
      </c>
      <c r="B346" s="27" t="s">
        <v>94</v>
      </c>
      <c r="C346" s="27" t="s">
        <v>821</v>
      </c>
      <c r="D346" s="27" t="s">
        <v>822</v>
      </c>
      <c r="E346" s="27" t="s">
        <v>823</v>
      </c>
      <c r="F346" s="27" t="s">
        <v>722</v>
      </c>
      <c r="G346" s="27" t="s">
        <v>96</v>
      </c>
      <c r="H346" s="28">
        <v>42794</v>
      </c>
      <c r="I346" s="37">
        <v>42796</v>
      </c>
      <c r="J346" s="52">
        <v>277.56</v>
      </c>
      <c r="K346" s="52">
        <v>55.8</v>
      </c>
      <c r="L346" s="35" t="s">
        <v>515</v>
      </c>
      <c r="M346" s="52" t="s">
        <v>824</v>
      </c>
      <c r="N346" s="35" t="s">
        <v>97</v>
      </c>
      <c r="O346" s="35" t="s">
        <v>145</v>
      </c>
      <c r="P346" s="35" t="s">
        <v>146</v>
      </c>
      <c r="Q346" s="35" t="s">
        <v>147</v>
      </c>
      <c r="R346" s="35" t="s">
        <v>98</v>
      </c>
      <c r="S346" s="35"/>
      <c r="T346" s="35" t="s">
        <v>825</v>
      </c>
      <c r="U346" s="27" t="s">
        <v>251</v>
      </c>
      <c r="V346" s="62"/>
      <c r="W346" s="31"/>
      <c r="X346" s="31"/>
      <c r="Y346" s="31"/>
      <c r="Z346" s="31"/>
      <c r="AA346" s="31"/>
      <c r="AB346" s="31"/>
      <c r="AC346" s="31"/>
      <c r="AD346" s="31"/>
      <c r="AE346" s="31"/>
      <c r="AF346" s="31"/>
      <c r="AG346" s="31"/>
      <c r="AH346" s="18"/>
      <c r="AI346" s="18"/>
      <c r="AJ346" s="18"/>
      <c r="AK346" s="63"/>
      <c r="AL346" s="63"/>
      <c r="AM346" s="63"/>
      <c r="AN346" s="18"/>
      <c r="AO346" s="18"/>
      <c r="AP346" s="18"/>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47" t="s">
        <v>392</v>
      </c>
      <c r="BN346" s="31">
        <f t="shared" si="104"/>
        <v>0</v>
      </c>
      <c r="BO346" s="47">
        <f t="shared" si="102"/>
        <v>55.8</v>
      </c>
      <c r="BP346" s="48" t="str">
        <f t="shared" si="103"/>
        <v>Complete - No Adjustment</v>
      </c>
    </row>
    <row r="347" spans="1:68" s="10" customFormat="1" hidden="1" x14ac:dyDescent="0.2">
      <c r="A347" s="34">
        <v>2035</v>
      </c>
      <c r="B347" s="27" t="s">
        <v>94</v>
      </c>
      <c r="C347" s="27" t="s">
        <v>821</v>
      </c>
      <c r="D347" s="27" t="s">
        <v>822</v>
      </c>
      <c r="E347" s="27" t="s">
        <v>826</v>
      </c>
      <c r="F347" s="27" t="s">
        <v>722</v>
      </c>
      <c r="G347" s="27" t="s">
        <v>96</v>
      </c>
      <c r="H347" s="28">
        <v>42793</v>
      </c>
      <c r="I347" s="37">
        <v>42796</v>
      </c>
      <c r="J347" s="52">
        <v>1533.97</v>
      </c>
      <c r="K347" s="52">
        <v>502.4</v>
      </c>
      <c r="L347" s="35" t="s">
        <v>515</v>
      </c>
      <c r="M347" s="52" t="s">
        <v>827</v>
      </c>
      <c r="N347" s="35" t="s">
        <v>97</v>
      </c>
      <c r="O347" s="35" t="s">
        <v>145</v>
      </c>
      <c r="P347" s="35" t="s">
        <v>146</v>
      </c>
      <c r="Q347" s="35" t="s">
        <v>101</v>
      </c>
      <c r="R347" s="35" t="s">
        <v>98</v>
      </c>
      <c r="S347" s="35"/>
      <c r="T347" s="35" t="s">
        <v>828</v>
      </c>
      <c r="U347" s="27" t="s">
        <v>191</v>
      </c>
      <c r="V347" s="62"/>
      <c r="W347" s="31"/>
      <c r="X347" s="31"/>
      <c r="Y347" s="31"/>
      <c r="Z347" s="31"/>
      <c r="AA347" s="31"/>
      <c r="AB347" s="31"/>
      <c r="AC347" s="31"/>
      <c r="AD347" s="31"/>
      <c r="AE347" s="31"/>
      <c r="AF347" s="31"/>
      <c r="AG347" s="31"/>
      <c r="AH347" s="18"/>
      <c r="AI347" s="18"/>
      <c r="AJ347" s="18"/>
      <c r="AK347" s="63"/>
      <c r="AL347" s="63"/>
      <c r="AM347" s="63"/>
      <c r="AN347" s="18"/>
      <c r="AO347" s="18"/>
      <c r="AP347" s="18"/>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47" t="s">
        <v>392</v>
      </c>
      <c r="BN347" s="31">
        <f t="shared" si="104"/>
        <v>0</v>
      </c>
      <c r="BO347" s="47">
        <f t="shared" si="102"/>
        <v>502.4</v>
      </c>
      <c r="BP347" s="48" t="str">
        <f t="shared" si="103"/>
        <v>Complete - No Adjustment</v>
      </c>
    </row>
    <row r="348" spans="1:68" s="10" customFormat="1" hidden="1" x14ac:dyDescent="0.2">
      <c r="A348" s="34">
        <v>2036</v>
      </c>
      <c r="B348" s="27" t="s">
        <v>94</v>
      </c>
      <c r="C348" s="27" t="s">
        <v>821</v>
      </c>
      <c r="D348" s="27" t="s">
        <v>822</v>
      </c>
      <c r="E348" s="27" t="s">
        <v>826</v>
      </c>
      <c r="F348" s="27" t="s">
        <v>722</v>
      </c>
      <c r="G348" s="27" t="s">
        <v>96</v>
      </c>
      <c r="H348" s="28">
        <v>42793</v>
      </c>
      <c r="I348" s="37">
        <v>42796</v>
      </c>
      <c r="J348" s="52">
        <v>1533.97</v>
      </c>
      <c r="K348" s="52">
        <v>75</v>
      </c>
      <c r="L348" s="35" t="s">
        <v>515</v>
      </c>
      <c r="M348" s="52" t="s">
        <v>827</v>
      </c>
      <c r="N348" s="35" t="s">
        <v>97</v>
      </c>
      <c r="O348" s="35" t="s">
        <v>145</v>
      </c>
      <c r="P348" s="35" t="s">
        <v>146</v>
      </c>
      <c r="Q348" s="35" t="s">
        <v>101</v>
      </c>
      <c r="R348" s="35" t="s">
        <v>98</v>
      </c>
      <c r="S348" s="35"/>
      <c r="T348" s="35" t="s">
        <v>828</v>
      </c>
      <c r="U348" s="27" t="s">
        <v>191</v>
      </c>
      <c r="V348" s="62"/>
      <c r="W348" s="31"/>
      <c r="X348" s="31"/>
      <c r="Y348" s="31"/>
      <c r="Z348" s="31"/>
      <c r="AA348" s="31"/>
      <c r="AB348" s="31"/>
      <c r="AC348" s="31"/>
      <c r="AD348" s="31"/>
      <c r="AE348" s="31"/>
      <c r="AF348" s="31"/>
      <c r="AG348" s="31"/>
      <c r="AH348" s="18"/>
      <c r="AI348" s="18"/>
      <c r="AJ348" s="18"/>
      <c r="AK348" s="63"/>
      <c r="AL348" s="63"/>
      <c r="AM348" s="63"/>
      <c r="AN348" s="18"/>
      <c r="AO348" s="18"/>
      <c r="AP348" s="18"/>
      <c r="AQ348" s="31"/>
      <c r="AR348" s="31"/>
      <c r="AS348" s="64"/>
      <c r="AT348" s="31"/>
      <c r="AU348" s="31"/>
      <c r="AV348" s="31"/>
      <c r="AW348" s="31"/>
      <c r="AX348" s="31"/>
      <c r="AY348" s="31"/>
      <c r="AZ348" s="31"/>
      <c r="BA348" s="31"/>
      <c r="BB348" s="31"/>
      <c r="BC348" s="31"/>
      <c r="BD348" s="31"/>
      <c r="BE348" s="31"/>
      <c r="BF348" s="31"/>
      <c r="BG348" s="31"/>
      <c r="BH348" s="31"/>
      <c r="BI348" s="31"/>
      <c r="BJ348" s="31"/>
      <c r="BK348" s="31"/>
      <c r="BL348" s="31"/>
      <c r="BM348" s="47" t="s">
        <v>392</v>
      </c>
      <c r="BN348" s="31">
        <f t="shared" si="104"/>
        <v>0</v>
      </c>
      <c r="BO348" s="47">
        <f t="shared" si="102"/>
        <v>75</v>
      </c>
      <c r="BP348" s="48" t="str">
        <f t="shared" si="103"/>
        <v>Complete - No Adjustment</v>
      </c>
    </row>
    <row r="349" spans="1:68" s="10" customFormat="1" hidden="1" x14ac:dyDescent="0.2">
      <c r="A349" s="34">
        <v>2037</v>
      </c>
      <c r="B349" s="27" t="s">
        <v>94</v>
      </c>
      <c r="C349" s="27" t="s">
        <v>821</v>
      </c>
      <c r="D349" s="27" t="s">
        <v>822</v>
      </c>
      <c r="E349" s="27" t="s">
        <v>826</v>
      </c>
      <c r="F349" s="27" t="s">
        <v>722</v>
      </c>
      <c r="G349" s="27" t="s">
        <v>96</v>
      </c>
      <c r="H349" s="28">
        <v>42793</v>
      </c>
      <c r="I349" s="37">
        <v>42796</v>
      </c>
      <c r="J349" s="52">
        <v>1533.97</v>
      </c>
      <c r="K349" s="52">
        <v>16</v>
      </c>
      <c r="L349" s="35" t="s">
        <v>515</v>
      </c>
      <c r="M349" s="52" t="s">
        <v>827</v>
      </c>
      <c r="N349" s="35" t="s">
        <v>97</v>
      </c>
      <c r="O349" s="35" t="s">
        <v>145</v>
      </c>
      <c r="P349" s="35" t="s">
        <v>146</v>
      </c>
      <c r="Q349" s="35" t="s">
        <v>101</v>
      </c>
      <c r="R349" s="35" t="s">
        <v>98</v>
      </c>
      <c r="S349" s="35"/>
      <c r="T349" s="35" t="s">
        <v>828</v>
      </c>
      <c r="U349" s="27" t="s">
        <v>191</v>
      </c>
      <c r="V349" s="62"/>
      <c r="W349" s="31"/>
      <c r="X349" s="31"/>
      <c r="Y349" s="31"/>
      <c r="Z349" s="31"/>
      <c r="AA349" s="31"/>
      <c r="AB349" s="31"/>
      <c r="AC349" s="31"/>
      <c r="AD349" s="31"/>
      <c r="AE349" s="31"/>
      <c r="AF349" s="31"/>
      <c r="AG349" s="31"/>
      <c r="AH349" s="18"/>
      <c r="AI349" s="18"/>
      <c r="AJ349" s="18"/>
      <c r="AK349" s="63"/>
      <c r="AL349" s="63"/>
      <c r="AM349" s="63"/>
      <c r="AN349" s="18"/>
      <c r="AO349" s="18"/>
      <c r="AP349" s="18"/>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47" t="s">
        <v>392</v>
      </c>
      <c r="BN349" s="31">
        <f t="shared" si="104"/>
        <v>0</v>
      </c>
      <c r="BO349" s="47">
        <f t="shared" si="102"/>
        <v>16</v>
      </c>
      <c r="BP349" s="48" t="str">
        <f t="shared" si="103"/>
        <v>Complete - No Adjustment</v>
      </c>
    </row>
    <row r="350" spans="1:68" s="10" customFormat="1" hidden="1" x14ac:dyDescent="0.2">
      <c r="A350" s="34">
        <v>2038</v>
      </c>
      <c r="B350" s="27" t="s">
        <v>94</v>
      </c>
      <c r="C350" s="27" t="s">
        <v>821</v>
      </c>
      <c r="D350" s="27" t="s">
        <v>822</v>
      </c>
      <c r="E350" s="27" t="s">
        <v>826</v>
      </c>
      <c r="F350" s="27" t="s">
        <v>722</v>
      </c>
      <c r="G350" s="27" t="s">
        <v>96</v>
      </c>
      <c r="H350" s="28">
        <v>42793</v>
      </c>
      <c r="I350" s="37">
        <v>42796</v>
      </c>
      <c r="J350" s="52">
        <v>1533.97</v>
      </c>
      <c r="K350" s="52">
        <v>33.729999999999997</v>
      </c>
      <c r="L350" s="35" t="s">
        <v>515</v>
      </c>
      <c r="M350" s="52" t="s">
        <v>827</v>
      </c>
      <c r="N350" s="35" t="s">
        <v>97</v>
      </c>
      <c r="O350" s="35" t="s">
        <v>145</v>
      </c>
      <c r="P350" s="35" t="s">
        <v>146</v>
      </c>
      <c r="Q350" s="35" t="s">
        <v>103</v>
      </c>
      <c r="R350" s="35" t="s">
        <v>98</v>
      </c>
      <c r="S350" s="35"/>
      <c r="T350" s="35" t="s">
        <v>829</v>
      </c>
      <c r="U350" s="27" t="s">
        <v>255</v>
      </c>
      <c r="V350" s="62"/>
      <c r="W350" s="31"/>
      <c r="X350" s="31"/>
      <c r="Y350" s="31"/>
      <c r="Z350" s="31"/>
      <c r="AA350" s="31"/>
      <c r="AB350" s="31"/>
      <c r="AC350" s="31"/>
      <c r="AD350" s="31"/>
      <c r="AE350" s="31"/>
      <c r="AF350" s="31"/>
      <c r="AG350" s="31"/>
      <c r="AH350" s="18"/>
      <c r="AI350" s="18"/>
      <c r="AJ350" s="18"/>
      <c r="AK350" s="63"/>
      <c r="AL350" s="63"/>
      <c r="AM350" s="63"/>
      <c r="AN350" s="18"/>
      <c r="AO350" s="18"/>
      <c r="AP350" s="18"/>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47" t="s">
        <v>392</v>
      </c>
      <c r="BN350" s="31">
        <f t="shared" si="104"/>
        <v>0</v>
      </c>
      <c r="BO350" s="47">
        <f t="shared" si="102"/>
        <v>33.729999999999997</v>
      </c>
      <c r="BP350" s="48" t="str">
        <f t="shared" si="103"/>
        <v>Complete - No Adjustment</v>
      </c>
    </row>
    <row r="351" spans="1:68" s="10" customFormat="1" hidden="1" x14ac:dyDescent="0.2">
      <c r="A351" s="34">
        <v>2039</v>
      </c>
      <c r="B351" s="27" t="s">
        <v>94</v>
      </c>
      <c r="C351" s="27" t="s">
        <v>821</v>
      </c>
      <c r="D351" s="27" t="s">
        <v>822</v>
      </c>
      <c r="E351" s="27" t="s">
        <v>826</v>
      </c>
      <c r="F351" s="27" t="s">
        <v>722</v>
      </c>
      <c r="G351" s="27" t="s">
        <v>96</v>
      </c>
      <c r="H351" s="28">
        <v>42793</v>
      </c>
      <c r="I351" s="37">
        <v>42796</v>
      </c>
      <c r="J351" s="52">
        <v>1533.97</v>
      </c>
      <c r="K351" s="52">
        <v>16.579999999999998</v>
      </c>
      <c r="L351" s="35" t="s">
        <v>515</v>
      </c>
      <c r="M351" s="52" t="s">
        <v>827</v>
      </c>
      <c r="N351" s="35" t="s">
        <v>97</v>
      </c>
      <c r="O351" s="35" t="s">
        <v>145</v>
      </c>
      <c r="P351" s="35" t="s">
        <v>146</v>
      </c>
      <c r="Q351" s="35" t="s">
        <v>103</v>
      </c>
      <c r="R351" s="35" t="s">
        <v>98</v>
      </c>
      <c r="S351" s="35"/>
      <c r="T351" s="35" t="s">
        <v>829</v>
      </c>
      <c r="U351" s="27" t="s">
        <v>255</v>
      </c>
      <c r="V351" s="62"/>
      <c r="W351" s="31"/>
      <c r="X351" s="31"/>
      <c r="Y351" s="31"/>
      <c r="Z351" s="31"/>
      <c r="AA351" s="31"/>
      <c r="AB351" s="31"/>
      <c r="AC351" s="31"/>
      <c r="AD351" s="31"/>
      <c r="AE351" s="31"/>
      <c r="AF351" s="31"/>
      <c r="AG351" s="31"/>
      <c r="AH351" s="18"/>
      <c r="AI351" s="18"/>
      <c r="AJ351" s="18"/>
      <c r="AK351" s="63"/>
      <c r="AL351" s="63"/>
      <c r="AM351" s="63"/>
      <c r="AN351" s="18"/>
      <c r="AO351" s="18"/>
      <c r="AP351" s="18"/>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47" t="s">
        <v>392</v>
      </c>
      <c r="BN351" s="31">
        <f t="shared" si="104"/>
        <v>0</v>
      </c>
      <c r="BO351" s="47">
        <f t="shared" ref="BO351:BO360" si="105">K351-BN351</f>
        <v>16.579999999999998</v>
      </c>
      <c r="BP351" s="48" t="str">
        <f t="shared" ref="BP351:BP360" si="106">IF(BN351&lt;&gt;0,"Complete - With Adjustment","Complete - No Adjustment")</f>
        <v>Complete - No Adjustment</v>
      </c>
    </row>
    <row r="352" spans="1:68" s="10" customFormat="1" hidden="1" x14ac:dyDescent="0.2">
      <c r="A352" s="34">
        <v>2040</v>
      </c>
      <c r="B352" s="27" t="s">
        <v>94</v>
      </c>
      <c r="C352" s="27" t="s">
        <v>821</v>
      </c>
      <c r="D352" s="27" t="s">
        <v>822</v>
      </c>
      <c r="E352" s="27" t="s">
        <v>826</v>
      </c>
      <c r="F352" s="27" t="s">
        <v>722</v>
      </c>
      <c r="G352" s="27" t="s">
        <v>96</v>
      </c>
      <c r="H352" s="28">
        <v>42793</v>
      </c>
      <c r="I352" s="37">
        <v>42796</v>
      </c>
      <c r="J352" s="52">
        <v>1533.97</v>
      </c>
      <c r="K352" s="52">
        <v>380.36</v>
      </c>
      <c r="L352" s="35" t="s">
        <v>515</v>
      </c>
      <c r="M352" s="52" t="s">
        <v>827</v>
      </c>
      <c r="N352" s="35" t="s">
        <v>97</v>
      </c>
      <c r="O352" s="35" t="s">
        <v>145</v>
      </c>
      <c r="P352" s="35" t="s">
        <v>146</v>
      </c>
      <c r="Q352" s="35" t="s">
        <v>108</v>
      </c>
      <c r="R352" s="35" t="s">
        <v>98</v>
      </c>
      <c r="S352" s="35"/>
      <c r="T352" s="35" t="s">
        <v>830</v>
      </c>
      <c r="U352" s="27" t="s">
        <v>253</v>
      </c>
      <c r="V352" s="62"/>
      <c r="W352" s="31"/>
      <c r="X352" s="31"/>
      <c r="Y352" s="31"/>
      <c r="Z352" s="31"/>
      <c r="AA352" s="31"/>
      <c r="AB352" s="31"/>
      <c r="AC352" s="31"/>
      <c r="AD352" s="31"/>
      <c r="AE352" s="31"/>
      <c r="AF352" s="31"/>
      <c r="AG352" s="31"/>
      <c r="AH352" s="18"/>
      <c r="AI352" s="18"/>
      <c r="AJ352" s="18"/>
      <c r="AK352" s="63"/>
      <c r="AL352" s="63"/>
      <c r="AM352" s="63"/>
      <c r="AN352" s="18">
        <f>(165-150)*2</f>
        <v>30</v>
      </c>
      <c r="AO352" s="18"/>
      <c r="AP352" s="18"/>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47" t="s">
        <v>376</v>
      </c>
      <c r="BN352" s="31">
        <f t="shared" si="104"/>
        <v>30</v>
      </c>
      <c r="BO352" s="47">
        <f t="shared" si="105"/>
        <v>350.36</v>
      </c>
      <c r="BP352" s="48" t="str">
        <f t="shared" si="106"/>
        <v>Complete - With Adjustment</v>
      </c>
    </row>
    <row r="353" spans="1:68" s="10" customFormat="1" hidden="1" x14ac:dyDescent="0.2">
      <c r="A353" s="34">
        <v>2045</v>
      </c>
      <c r="B353" s="27" t="s">
        <v>94</v>
      </c>
      <c r="C353" s="27" t="s">
        <v>584</v>
      </c>
      <c r="D353" s="27" t="s">
        <v>585</v>
      </c>
      <c r="E353" s="27" t="s">
        <v>831</v>
      </c>
      <c r="F353" s="27" t="s">
        <v>724</v>
      </c>
      <c r="G353" s="27" t="s">
        <v>96</v>
      </c>
      <c r="H353" s="28">
        <v>42808</v>
      </c>
      <c r="I353" s="37">
        <v>42809</v>
      </c>
      <c r="J353" s="52">
        <v>1183.6199999999999</v>
      </c>
      <c r="K353" s="52">
        <v>20.75</v>
      </c>
      <c r="L353" s="35"/>
      <c r="M353" s="52" t="s">
        <v>832</v>
      </c>
      <c r="N353" s="35" t="s">
        <v>97</v>
      </c>
      <c r="O353" s="35" t="s">
        <v>179</v>
      </c>
      <c r="P353" s="35" t="s">
        <v>120</v>
      </c>
      <c r="Q353" s="35" t="s">
        <v>103</v>
      </c>
      <c r="R353" s="35" t="s">
        <v>98</v>
      </c>
      <c r="S353" s="35"/>
      <c r="T353" s="35" t="s">
        <v>833</v>
      </c>
      <c r="U353" s="27"/>
      <c r="V353" s="62"/>
      <c r="W353" s="31">
        <v>20.75</v>
      </c>
      <c r="X353" s="31"/>
      <c r="Y353" s="31"/>
      <c r="Z353" s="31"/>
      <c r="AA353" s="31"/>
      <c r="AB353" s="31"/>
      <c r="AC353" s="31"/>
      <c r="AD353" s="31"/>
      <c r="AE353" s="31"/>
      <c r="AF353" s="31"/>
      <c r="AG353" s="31"/>
      <c r="AH353" s="18"/>
      <c r="AI353" s="18"/>
      <c r="AJ353" s="18"/>
      <c r="AK353" s="63"/>
      <c r="AL353" s="63"/>
      <c r="AM353" s="63"/>
      <c r="AN353" s="18"/>
      <c r="AO353" s="18"/>
      <c r="AP353" s="18"/>
      <c r="AQ353" s="31"/>
      <c r="AR353" s="31"/>
      <c r="AS353" s="31"/>
      <c r="AT353" s="31"/>
      <c r="AU353" s="31"/>
      <c r="AV353" s="31"/>
      <c r="AW353" s="31"/>
      <c r="AX353" s="31"/>
      <c r="AY353" s="31"/>
      <c r="AZ353" s="31"/>
      <c r="BA353" s="31"/>
      <c r="BB353" s="31"/>
      <c r="BC353" s="62"/>
      <c r="BD353" s="31"/>
      <c r="BE353" s="31"/>
      <c r="BF353" s="31"/>
      <c r="BG353" s="31"/>
      <c r="BH353" s="31"/>
      <c r="BI353" s="31"/>
      <c r="BJ353" s="31"/>
      <c r="BK353" s="31"/>
      <c r="BL353" s="31"/>
      <c r="BM353" s="47" t="s">
        <v>1</v>
      </c>
      <c r="BN353" s="31">
        <f t="shared" si="104"/>
        <v>20.75</v>
      </c>
      <c r="BO353" s="47">
        <f t="shared" si="105"/>
        <v>0</v>
      </c>
      <c r="BP353" s="48" t="str">
        <f t="shared" si="106"/>
        <v>Complete - With Adjustment</v>
      </c>
    </row>
    <row r="354" spans="1:68" s="10" customFormat="1" hidden="1" x14ac:dyDescent="0.2">
      <c r="A354" s="34">
        <v>2048</v>
      </c>
      <c r="B354" s="27" t="s">
        <v>94</v>
      </c>
      <c r="C354" s="27" t="s">
        <v>584</v>
      </c>
      <c r="D354" s="27" t="s">
        <v>585</v>
      </c>
      <c r="E354" s="27" t="s">
        <v>831</v>
      </c>
      <c r="F354" s="27" t="s">
        <v>724</v>
      </c>
      <c r="G354" s="27" t="s">
        <v>96</v>
      </c>
      <c r="H354" s="28">
        <v>42808</v>
      </c>
      <c r="I354" s="37">
        <v>42809</v>
      </c>
      <c r="J354" s="52">
        <v>1183.6199999999999</v>
      </c>
      <c r="K354" s="52">
        <v>12</v>
      </c>
      <c r="L354" s="35"/>
      <c r="M354" s="52" t="s">
        <v>832</v>
      </c>
      <c r="N354" s="35" t="s">
        <v>97</v>
      </c>
      <c r="O354" s="35" t="s">
        <v>179</v>
      </c>
      <c r="P354" s="35" t="s">
        <v>120</v>
      </c>
      <c r="Q354" s="35" t="s">
        <v>103</v>
      </c>
      <c r="R354" s="35" t="s">
        <v>98</v>
      </c>
      <c r="S354" s="35"/>
      <c r="T354" s="35" t="s">
        <v>833</v>
      </c>
      <c r="U354" s="27"/>
      <c r="V354" s="62"/>
      <c r="W354" s="31">
        <v>12</v>
      </c>
      <c r="X354" s="31"/>
      <c r="Y354" s="31"/>
      <c r="Z354" s="31"/>
      <c r="AA354" s="31"/>
      <c r="AB354" s="31"/>
      <c r="AC354" s="31"/>
      <c r="AD354" s="31"/>
      <c r="AE354" s="64"/>
      <c r="AF354" s="31"/>
      <c r="AG354" s="31"/>
      <c r="AH354" s="18"/>
      <c r="AI354" s="18"/>
      <c r="AJ354" s="18"/>
      <c r="AK354" s="63"/>
      <c r="AL354" s="63"/>
      <c r="AM354" s="63"/>
      <c r="AN354" s="18"/>
      <c r="AO354" s="18"/>
      <c r="AP354" s="18"/>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47" t="s">
        <v>1</v>
      </c>
      <c r="BN354" s="31">
        <f t="shared" si="104"/>
        <v>12</v>
      </c>
      <c r="BO354" s="47">
        <f t="shared" si="105"/>
        <v>0</v>
      </c>
      <c r="BP354" s="48" t="str">
        <f t="shared" si="106"/>
        <v>Complete - With Adjustment</v>
      </c>
    </row>
    <row r="355" spans="1:68" s="10" customFormat="1" hidden="1" x14ac:dyDescent="0.2">
      <c r="A355" s="34">
        <v>2097</v>
      </c>
      <c r="B355" s="27" t="s">
        <v>94</v>
      </c>
      <c r="C355" s="27" t="s">
        <v>590</v>
      </c>
      <c r="D355" s="27" t="s">
        <v>591</v>
      </c>
      <c r="E355" s="27" t="s">
        <v>835</v>
      </c>
      <c r="F355" s="27" t="s">
        <v>678</v>
      </c>
      <c r="G355" s="27" t="s">
        <v>96</v>
      </c>
      <c r="H355" s="28">
        <v>42793</v>
      </c>
      <c r="I355" s="37">
        <v>42797</v>
      </c>
      <c r="J355" s="52">
        <v>219.17</v>
      </c>
      <c r="K355" s="52">
        <v>20</v>
      </c>
      <c r="L355" s="35"/>
      <c r="M355" s="52" t="s">
        <v>836</v>
      </c>
      <c r="N355" s="35" t="s">
        <v>97</v>
      </c>
      <c r="O355" s="35" t="s">
        <v>597</v>
      </c>
      <c r="P355" s="35" t="s">
        <v>120</v>
      </c>
      <c r="Q355" s="35" t="s">
        <v>174</v>
      </c>
      <c r="R355" s="35" t="s">
        <v>98</v>
      </c>
      <c r="S355" s="35"/>
      <c r="T355" s="35" t="s">
        <v>837</v>
      </c>
      <c r="U355" s="27"/>
      <c r="V355" s="62"/>
      <c r="W355" s="31"/>
      <c r="X355" s="31"/>
      <c r="Y355" s="31"/>
      <c r="Z355" s="31"/>
      <c r="AA355" s="31"/>
      <c r="AB355" s="31"/>
      <c r="AC355" s="31"/>
      <c r="AD355" s="31"/>
      <c r="AE355" s="31"/>
      <c r="AF355" s="31"/>
      <c r="AG355" s="31"/>
      <c r="AH355" s="18"/>
      <c r="AI355" s="18"/>
      <c r="AJ355" s="18"/>
      <c r="AK355" s="63"/>
      <c r="AL355" s="63"/>
      <c r="AM355" s="63"/>
      <c r="AN355" s="18"/>
      <c r="AO355" s="18"/>
      <c r="AP355" s="18"/>
      <c r="AQ355" s="31">
        <v>20</v>
      </c>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47" t="s">
        <v>838</v>
      </c>
      <c r="BN355" s="31">
        <f t="shared" ref="BN355:BN365" si="107">SUM(W355:AH355)+SUM(AK355:AN355)+SUM(AQ355:BK355)</f>
        <v>20</v>
      </c>
      <c r="BO355" s="47">
        <f t="shared" si="105"/>
        <v>0</v>
      </c>
      <c r="BP355" s="48" t="str">
        <f t="shared" si="106"/>
        <v>Complete - With Adjustment</v>
      </c>
    </row>
    <row r="356" spans="1:68" s="10" customFormat="1" hidden="1" x14ac:dyDescent="0.2">
      <c r="A356" s="34">
        <v>2098</v>
      </c>
      <c r="B356" s="27" t="s">
        <v>94</v>
      </c>
      <c r="C356" s="27" t="s">
        <v>590</v>
      </c>
      <c r="D356" s="27" t="s">
        <v>591</v>
      </c>
      <c r="E356" s="27" t="s">
        <v>839</v>
      </c>
      <c r="F356" s="27" t="s">
        <v>679</v>
      </c>
      <c r="G356" s="27" t="s">
        <v>96</v>
      </c>
      <c r="H356" s="28">
        <v>42804</v>
      </c>
      <c r="I356" s="37">
        <v>42808</v>
      </c>
      <c r="J356" s="52">
        <v>289.20999999999998</v>
      </c>
      <c r="K356" s="52">
        <v>280.89999999999998</v>
      </c>
      <c r="L356" s="35"/>
      <c r="M356" s="52" t="s">
        <v>840</v>
      </c>
      <c r="N356" s="35" t="s">
        <v>97</v>
      </c>
      <c r="O356" s="35" t="s">
        <v>597</v>
      </c>
      <c r="P356" s="35" t="s">
        <v>120</v>
      </c>
      <c r="Q356" s="35" t="s">
        <v>103</v>
      </c>
      <c r="R356" s="35" t="s">
        <v>98</v>
      </c>
      <c r="S356" s="35"/>
      <c r="T356" s="35" t="s">
        <v>841</v>
      </c>
      <c r="U356" s="27"/>
      <c r="V356" s="62"/>
      <c r="W356" s="31"/>
      <c r="X356" s="31"/>
      <c r="Y356" s="31"/>
      <c r="Z356" s="31"/>
      <c r="AA356" s="31"/>
      <c r="AB356" s="31"/>
      <c r="AC356" s="31"/>
      <c r="AD356" s="31"/>
      <c r="AE356" s="31"/>
      <c r="AF356" s="31"/>
      <c r="AG356" s="31"/>
      <c r="AH356" s="18"/>
      <c r="AI356" s="18"/>
      <c r="AJ356" s="18"/>
      <c r="AK356" s="63"/>
      <c r="AL356" s="63"/>
      <c r="AM356" s="63"/>
      <c r="AN356" s="18"/>
      <c r="AO356" s="18"/>
      <c r="AP356" s="18"/>
      <c r="AQ356" s="31"/>
      <c r="AR356" s="31"/>
      <c r="AS356" s="31"/>
      <c r="AT356" s="31"/>
      <c r="AU356" s="31"/>
      <c r="AV356" s="31"/>
      <c r="AW356" s="31"/>
      <c r="AX356" s="31"/>
      <c r="AY356" s="31"/>
      <c r="AZ356" s="31"/>
      <c r="BA356" s="31"/>
      <c r="BB356" s="31"/>
      <c r="BC356" s="31"/>
      <c r="BD356" s="31"/>
      <c r="BE356" s="31"/>
      <c r="BF356" s="31"/>
      <c r="BG356" s="31"/>
      <c r="BH356" s="31">
        <v>280.89999999999998</v>
      </c>
      <c r="BI356" s="31"/>
      <c r="BJ356" s="31"/>
      <c r="BK356" s="31"/>
      <c r="BL356" s="31"/>
      <c r="BM356" s="47" t="s">
        <v>842</v>
      </c>
      <c r="BN356" s="31">
        <f t="shared" si="107"/>
        <v>280.89999999999998</v>
      </c>
      <c r="BO356" s="47">
        <f t="shared" si="105"/>
        <v>0</v>
      </c>
      <c r="BP356" s="48" t="str">
        <f t="shared" si="106"/>
        <v>Complete - With Adjustment</v>
      </c>
    </row>
    <row r="357" spans="1:68" s="10" customFormat="1" hidden="1" x14ac:dyDescent="0.2">
      <c r="A357" s="34">
        <v>2099</v>
      </c>
      <c r="B357" s="27" t="s">
        <v>94</v>
      </c>
      <c r="C357" s="27" t="s">
        <v>590</v>
      </c>
      <c r="D357" s="27" t="s">
        <v>591</v>
      </c>
      <c r="E357" s="27" t="s">
        <v>839</v>
      </c>
      <c r="F357" s="27" t="s">
        <v>679</v>
      </c>
      <c r="G357" s="27" t="s">
        <v>96</v>
      </c>
      <c r="H357" s="28">
        <v>42804</v>
      </c>
      <c r="I357" s="37">
        <v>42808</v>
      </c>
      <c r="J357" s="52">
        <v>289.20999999999998</v>
      </c>
      <c r="K357" s="52">
        <v>8.31</v>
      </c>
      <c r="L357" s="35"/>
      <c r="M357" s="52" t="s">
        <v>840</v>
      </c>
      <c r="N357" s="35" t="s">
        <v>97</v>
      </c>
      <c r="O357" s="35" t="s">
        <v>597</v>
      </c>
      <c r="P357" s="35" t="s">
        <v>120</v>
      </c>
      <c r="Q357" s="35" t="s">
        <v>174</v>
      </c>
      <c r="R357" s="35" t="s">
        <v>98</v>
      </c>
      <c r="S357" s="35"/>
      <c r="T357" s="35" t="s">
        <v>841</v>
      </c>
      <c r="U357" s="27"/>
      <c r="V357" s="62"/>
      <c r="W357" s="31"/>
      <c r="X357" s="31"/>
      <c r="Y357" s="31"/>
      <c r="Z357" s="31"/>
      <c r="AA357" s="31"/>
      <c r="AB357" s="31"/>
      <c r="AC357" s="31"/>
      <c r="AD357" s="31"/>
      <c r="AE357" s="31"/>
      <c r="AF357" s="31"/>
      <c r="AG357" s="31"/>
      <c r="AH357" s="18"/>
      <c r="AI357" s="18"/>
      <c r="AJ357" s="18"/>
      <c r="AK357" s="63"/>
      <c r="AL357" s="63"/>
      <c r="AM357" s="63"/>
      <c r="AN357" s="18"/>
      <c r="AO357" s="18"/>
      <c r="AP357" s="18"/>
      <c r="AQ357" s="31"/>
      <c r="AR357" s="31"/>
      <c r="AS357" s="31"/>
      <c r="AT357" s="31"/>
      <c r="AU357" s="31"/>
      <c r="AV357" s="31"/>
      <c r="AW357" s="31"/>
      <c r="AX357" s="31"/>
      <c r="AY357" s="31"/>
      <c r="AZ357" s="31"/>
      <c r="BA357" s="31"/>
      <c r="BB357" s="31"/>
      <c r="BC357" s="31"/>
      <c r="BD357" s="31"/>
      <c r="BE357" s="31"/>
      <c r="BF357" s="31"/>
      <c r="BG357" s="31"/>
      <c r="BH357" s="31">
        <v>8.31</v>
      </c>
      <c r="BI357" s="31"/>
      <c r="BJ357" s="31"/>
      <c r="BK357" s="31"/>
      <c r="BL357" s="31"/>
      <c r="BM357" s="47" t="s">
        <v>842</v>
      </c>
      <c r="BN357" s="31">
        <f t="shared" si="107"/>
        <v>8.31</v>
      </c>
      <c r="BO357" s="47">
        <f t="shared" si="105"/>
        <v>0</v>
      </c>
      <c r="BP357" s="48" t="str">
        <f t="shared" si="106"/>
        <v>Complete - With Adjustment</v>
      </c>
    </row>
    <row r="358" spans="1:68" s="10" customFormat="1" hidden="1" x14ac:dyDescent="0.2">
      <c r="A358" s="34">
        <v>2100</v>
      </c>
      <c r="B358" s="27" t="s">
        <v>94</v>
      </c>
      <c r="C358" s="27" t="s">
        <v>590</v>
      </c>
      <c r="D358" s="27" t="s">
        <v>591</v>
      </c>
      <c r="E358" s="27" t="s">
        <v>843</v>
      </c>
      <c r="F358" s="27" t="s">
        <v>699</v>
      </c>
      <c r="G358" s="27" t="s">
        <v>96</v>
      </c>
      <c r="H358" s="28">
        <v>42824</v>
      </c>
      <c r="I358" s="37">
        <v>42825</v>
      </c>
      <c r="J358" s="52">
        <v>633.97</v>
      </c>
      <c r="K358" s="52">
        <v>7.56</v>
      </c>
      <c r="L358" s="35"/>
      <c r="M358" s="52" t="s">
        <v>844</v>
      </c>
      <c r="N358" s="35" t="s">
        <v>97</v>
      </c>
      <c r="O358" s="35" t="s">
        <v>597</v>
      </c>
      <c r="P358" s="35" t="s">
        <v>120</v>
      </c>
      <c r="Q358" s="35" t="s">
        <v>103</v>
      </c>
      <c r="R358" s="35" t="s">
        <v>98</v>
      </c>
      <c r="S358" s="35"/>
      <c r="T358" s="35" t="s">
        <v>845</v>
      </c>
      <c r="U358" s="27"/>
      <c r="V358" s="62"/>
      <c r="W358" s="31"/>
      <c r="X358" s="31"/>
      <c r="Y358" s="31"/>
      <c r="Z358" s="31"/>
      <c r="AA358" s="31"/>
      <c r="AB358" s="64"/>
      <c r="AC358" s="31"/>
      <c r="AD358" s="31"/>
      <c r="AE358" s="31"/>
      <c r="AF358" s="31"/>
      <c r="AG358" s="31"/>
      <c r="AH358" s="18"/>
      <c r="AI358" s="18"/>
      <c r="AJ358" s="18"/>
      <c r="AK358" s="63"/>
      <c r="AL358" s="63"/>
      <c r="AM358" s="63"/>
      <c r="AN358" s="18"/>
      <c r="AO358" s="18"/>
      <c r="AP358" s="18"/>
      <c r="AQ358" s="31"/>
      <c r="AR358" s="31"/>
      <c r="AS358" s="31"/>
      <c r="AT358" s="31"/>
      <c r="AU358" s="31"/>
      <c r="AV358" s="31"/>
      <c r="AW358" s="31"/>
      <c r="AX358" s="31"/>
      <c r="AY358" s="31"/>
      <c r="AZ358" s="31"/>
      <c r="BA358" s="31"/>
      <c r="BB358" s="31"/>
      <c r="BC358" s="31"/>
      <c r="BD358" s="31"/>
      <c r="BE358" s="31"/>
      <c r="BF358" s="31"/>
      <c r="BG358" s="31"/>
      <c r="BH358" s="31">
        <v>7.56</v>
      </c>
      <c r="BI358" s="31"/>
      <c r="BJ358" s="31"/>
      <c r="BK358" s="31"/>
      <c r="BL358" s="31"/>
      <c r="BM358" s="47" t="s">
        <v>842</v>
      </c>
      <c r="BN358" s="31">
        <f t="shared" si="107"/>
        <v>7.56</v>
      </c>
      <c r="BO358" s="47">
        <f t="shared" si="105"/>
        <v>0</v>
      </c>
      <c r="BP358" s="48" t="str">
        <f t="shared" si="106"/>
        <v>Complete - With Adjustment</v>
      </c>
    </row>
    <row r="359" spans="1:68" s="10" customFormat="1" hidden="1" x14ac:dyDescent="0.2">
      <c r="A359" s="34">
        <v>2101</v>
      </c>
      <c r="B359" s="27" t="s">
        <v>94</v>
      </c>
      <c r="C359" s="27" t="s">
        <v>590</v>
      </c>
      <c r="D359" s="27" t="s">
        <v>591</v>
      </c>
      <c r="E359" s="27" t="s">
        <v>843</v>
      </c>
      <c r="F359" s="27" t="s">
        <v>699</v>
      </c>
      <c r="G359" s="27" t="s">
        <v>96</v>
      </c>
      <c r="H359" s="28">
        <v>42824</v>
      </c>
      <c r="I359" s="37">
        <v>42825</v>
      </c>
      <c r="J359" s="52">
        <v>633.97</v>
      </c>
      <c r="K359" s="52">
        <v>153.59</v>
      </c>
      <c r="L359" s="35"/>
      <c r="M359" s="52" t="s">
        <v>844</v>
      </c>
      <c r="N359" s="35" t="s">
        <v>97</v>
      </c>
      <c r="O359" s="35" t="s">
        <v>597</v>
      </c>
      <c r="P359" s="35" t="s">
        <v>120</v>
      </c>
      <c r="Q359" s="35" t="s">
        <v>174</v>
      </c>
      <c r="R359" s="35" t="s">
        <v>98</v>
      </c>
      <c r="S359" s="35"/>
      <c r="T359" s="35" t="s">
        <v>845</v>
      </c>
      <c r="U359" s="27"/>
      <c r="V359" s="62"/>
      <c r="W359" s="31"/>
      <c r="X359" s="31"/>
      <c r="Y359" s="31"/>
      <c r="Z359" s="31"/>
      <c r="AA359" s="31"/>
      <c r="AB359" s="31"/>
      <c r="AC359" s="31"/>
      <c r="AD359" s="31"/>
      <c r="AE359" s="31"/>
      <c r="AF359" s="31"/>
      <c r="AG359" s="31"/>
      <c r="AH359" s="18"/>
      <c r="AI359" s="18"/>
      <c r="AJ359" s="18"/>
      <c r="AK359" s="63"/>
      <c r="AL359" s="63"/>
      <c r="AM359" s="63"/>
      <c r="AN359" s="18"/>
      <c r="AO359" s="18"/>
      <c r="AP359" s="18"/>
      <c r="AQ359" s="31"/>
      <c r="AR359" s="31"/>
      <c r="AS359" s="31"/>
      <c r="AT359" s="31"/>
      <c r="AU359" s="31"/>
      <c r="AV359" s="31"/>
      <c r="AW359" s="31"/>
      <c r="AX359" s="31"/>
      <c r="AY359" s="31"/>
      <c r="AZ359" s="31"/>
      <c r="BA359" s="31"/>
      <c r="BB359" s="31"/>
      <c r="BC359" s="31"/>
      <c r="BD359" s="31"/>
      <c r="BE359" s="31"/>
      <c r="BF359" s="31"/>
      <c r="BG359" s="31"/>
      <c r="BH359" s="31">
        <v>153.59</v>
      </c>
      <c r="BI359" s="31"/>
      <c r="BJ359" s="31"/>
      <c r="BK359" s="31"/>
      <c r="BL359" s="31"/>
      <c r="BM359" s="47" t="s">
        <v>842</v>
      </c>
      <c r="BN359" s="31">
        <f t="shared" si="107"/>
        <v>153.59</v>
      </c>
      <c r="BO359" s="47">
        <f t="shared" si="105"/>
        <v>0</v>
      </c>
      <c r="BP359" s="48" t="str">
        <f t="shared" si="106"/>
        <v>Complete - With Adjustment</v>
      </c>
    </row>
    <row r="360" spans="1:68" s="10" customFormat="1" hidden="1" x14ac:dyDescent="0.2">
      <c r="A360" s="34">
        <v>2102</v>
      </c>
      <c r="B360" s="27" t="s">
        <v>94</v>
      </c>
      <c r="C360" s="27" t="s">
        <v>590</v>
      </c>
      <c r="D360" s="27" t="s">
        <v>591</v>
      </c>
      <c r="E360" s="27" t="s">
        <v>843</v>
      </c>
      <c r="F360" s="27" t="s">
        <v>699</v>
      </c>
      <c r="G360" s="27" t="s">
        <v>96</v>
      </c>
      <c r="H360" s="28">
        <v>42824</v>
      </c>
      <c r="I360" s="37">
        <v>42825</v>
      </c>
      <c r="J360" s="52">
        <v>633.97</v>
      </c>
      <c r="K360" s="52">
        <v>201.86</v>
      </c>
      <c r="L360" s="35"/>
      <c r="M360" s="52" t="s">
        <v>844</v>
      </c>
      <c r="N360" s="35" t="s">
        <v>97</v>
      </c>
      <c r="O360" s="35" t="s">
        <v>605</v>
      </c>
      <c r="P360" s="35" t="s">
        <v>120</v>
      </c>
      <c r="Q360" s="35" t="s">
        <v>207</v>
      </c>
      <c r="R360" s="35" t="s">
        <v>98</v>
      </c>
      <c r="S360" s="35"/>
      <c r="T360" s="35" t="s">
        <v>845</v>
      </c>
      <c r="U360" s="27"/>
      <c r="V360" s="62"/>
      <c r="W360" s="31"/>
      <c r="X360" s="31"/>
      <c r="Y360" s="31"/>
      <c r="Z360" s="31"/>
      <c r="AA360" s="31"/>
      <c r="AB360" s="31"/>
      <c r="AC360" s="31"/>
      <c r="AD360" s="31"/>
      <c r="AE360" s="31"/>
      <c r="AF360" s="31"/>
      <c r="AG360" s="31"/>
      <c r="AH360" s="18"/>
      <c r="AI360" s="18"/>
      <c r="AJ360" s="18"/>
      <c r="AK360" s="63"/>
      <c r="AL360" s="63"/>
      <c r="AM360" s="63"/>
      <c r="AN360" s="18"/>
      <c r="AO360" s="18"/>
      <c r="AP360" s="18"/>
      <c r="AQ360" s="31"/>
      <c r="AR360" s="31"/>
      <c r="AS360" s="31"/>
      <c r="AT360" s="31"/>
      <c r="AU360" s="31"/>
      <c r="AV360" s="31"/>
      <c r="AW360" s="31"/>
      <c r="AX360" s="31"/>
      <c r="AY360" s="31"/>
      <c r="AZ360" s="31"/>
      <c r="BA360" s="31"/>
      <c r="BB360" s="31"/>
      <c r="BC360" s="31"/>
      <c r="BD360" s="31"/>
      <c r="BE360" s="31"/>
      <c r="BF360" s="31"/>
      <c r="BG360" s="31"/>
      <c r="BH360" s="31">
        <v>201.86</v>
      </c>
      <c r="BI360" s="31"/>
      <c r="BJ360" s="31"/>
      <c r="BK360" s="31"/>
      <c r="BL360" s="31"/>
      <c r="BM360" s="47" t="s">
        <v>842</v>
      </c>
      <c r="BN360" s="31">
        <f t="shared" si="107"/>
        <v>201.86</v>
      </c>
      <c r="BO360" s="47">
        <f t="shared" si="105"/>
        <v>0</v>
      </c>
      <c r="BP360" s="48" t="str">
        <f t="shared" si="106"/>
        <v>Complete - With Adjustment</v>
      </c>
    </row>
    <row r="361" spans="1:68" s="10" customFormat="1" hidden="1" x14ac:dyDescent="0.2">
      <c r="A361" s="34">
        <v>2105</v>
      </c>
      <c r="B361" s="27" t="s">
        <v>94</v>
      </c>
      <c r="C361" s="27" t="s">
        <v>590</v>
      </c>
      <c r="D361" s="27" t="s">
        <v>591</v>
      </c>
      <c r="E361" s="27" t="s">
        <v>843</v>
      </c>
      <c r="F361" s="27" t="s">
        <v>699</v>
      </c>
      <c r="G361" s="27" t="s">
        <v>96</v>
      </c>
      <c r="H361" s="28">
        <v>42824</v>
      </c>
      <c r="I361" s="37">
        <v>42825</v>
      </c>
      <c r="J361" s="52">
        <v>633.97</v>
      </c>
      <c r="K361" s="52">
        <v>103.76</v>
      </c>
      <c r="L361" s="35"/>
      <c r="M361" s="52" t="s">
        <v>844</v>
      </c>
      <c r="N361" s="35" t="s">
        <v>97</v>
      </c>
      <c r="O361" s="35" t="s">
        <v>597</v>
      </c>
      <c r="P361" s="35" t="s">
        <v>120</v>
      </c>
      <c r="Q361" s="35" t="s">
        <v>174</v>
      </c>
      <c r="R361" s="35" t="s">
        <v>98</v>
      </c>
      <c r="S361" s="35"/>
      <c r="T361" s="35" t="s">
        <v>845</v>
      </c>
      <c r="U361" s="27"/>
      <c r="V361" s="62"/>
      <c r="W361" s="31"/>
      <c r="X361" s="31"/>
      <c r="Y361" s="31"/>
      <c r="Z361" s="31"/>
      <c r="AA361" s="31"/>
      <c r="AB361" s="31"/>
      <c r="AC361" s="31"/>
      <c r="AD361" s="31"/>
      <c r="AE361" s="31"/>
      <c r="AF361" s="31"/>
      <c r="AG361" s="31"/>
      <c r="AH361" s="18"/>
      <c r="AI361" s="18"/>
      <c r="AJ361" s="18"/>
      <c r="AK361" s="63"/>
      <c r="AL361" s="63"/>
      <c r="AM361" s="63"/>
      <c r="AN361" s="18"/>
      <c r="AO361" s="18"/>
      <c r="AP361" s="18"/>
      <c r="AQ361" s="31"/>
      <c r="AR361" s="31"/>
      <c r="AS361" s="31"/>
      <c r="AT361" s="31"/>
      <c r="AU361" s="31"/>
      <c r="AV361" s="31"/>
      <c r="AW361" s="31"/>
      <c r="AX361" s="31"/>
      <c r="AY361" s="31"/>
      <c r="AZ361" s="31"/>
      <c r="BA361" s="31"/>
      <c r="BB361" s="31"/>
      <c r="BC361" s="31"/>
      <c r="BD361" s="31"/>
      <c r="BE361" s="31"/>
      <c r="BF361" s="31"/>
      <c r="BG361" s="31"/>
      <c r="BH361" s="31">
        <v>103.76</v>
      </c>
      <c r="BI361" s="31"/>
      <c r="BJ361" s="31"/>
      <c r="BK361" s="31"/>
      <c r="BL361" s="31"/>
      <c r="BM361" s="47" t="s">
        <v>842</v>
      </c>
      <c r="BN361" s="31">
        <f t="shared" si="107"/>
        <v>103.76</v>
      </c>
      <c r="BO361" s="47">
        <f t="shared" ref="BO361:BO375" si="108">K361-BN361</f>
        <v>0</v>
      </c>
      <c r="BP361" s="48" t="str">
        <f t="shared" ref="BP361:BP375" si="109">IF(BN361&lt;&gt;0,"Complete - With Adjustment","Complete - No Adjustment")</f>
        <v>Complete - With Adjustment</v>
      </c>
    </row>
    <row r="362" spans="1:68" s="10" customFormat="1" hidden="1" x14ac:dyDescent="0.2">
      <c r="A362" s="34">
        <v>2120</v>
      </c>
      <c r="B362" s="27" t="s">
        <v>94</v>
      </c>
      <c r="C362" s="27" t="s">
        <v>847</v>
      </c>
      <c r="D362" s="27" t="s">
        <v>848</v>
      </c>
      <c r="E362" s="27" t="s">
        <v>849</v>
      </c>
      <c r="F362" s="27" t="s">
        <v>699</v>
      </c>
      <c r="G362" s="27" t="s">
        <v>96</v>
      </c>
      <c r="H362" s="28">
        <v>42818</v>
      </c>
      <c r="I362" s="37">
        <v>42825</v>
      </c>
      <c r="J362" s="52">
        <v>1049.97</v>
      </c>
      <c r="K362" s="52">
        <v>212.94</v>
      </c>
      <c r="L362" s="35" t="s">
        <v>789</v>
      </c>
      <c r="M362" s="52" t="s">
        <v>850</v>
      </c>
      <c r="N362" s="35" t="s">
        <v>97</v>
      </c>
      <c r="O362" s="35" t="s">
        <v>145</v>
      </c>
      <c r="P362" s="35" t="s">
        <v>146</v>
      </c>
      <c r="Q362" s="35" t="s">
        <v>101</v>
      </c>
      <c r="R362" s="35" t="s">
        <v>98</v>
      </c>
      <c r="S362" s="35"/>
      <c r="T362" s="35" t="s">
        <v>851</v>
      </c>
      <c r="U362" s="27" t="s">
        <v>191</v>
      </c>
      <c r="V362" s="62"/>
      <c r="W362" s="31"/>
      <c r="X362" s="31"/>
      <c r="Y362" s="31"/>
      <c r="Z362" s="31"/>
      <c r="AA362" s="31"/>
      <c r="AB362" s="31"/>
      <c r="AC362" s="31"/>
      <c r="AD362" s="31"/>
      <c r="AE362" s="31"/>
      <c r="AF362" s="31"/>
      <c r="AG362" s="31"/>
      <c r="AH362" s="18"/>
      <c r="AI362" s="18"/>
      <c r="AJ362" s="18"/>
      <c r="AK362" s="63"/>
      <c r="AL362" s="63"/>
      <c r="AM362" s="63"/>
      <c r="AN362" s="18"/>
      <c r="AO362" s="18"/>
      <c r="AP362" s="18"/>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47" t="s">
        <v>392</v>
      </c>
      <c r="BN362" s="31">
        <f t="shared" si="107"/>
        <v>0</v>
      </c>
      <c r="BO362" s="47">
        <f t="shared" si="108"/>
        <v>212.94</v>
      </c>
      <c r="BP362" s="48" t="str">
        <f t="shared" si="109"/>
        <v>Complete - No Adjustment</v>
      </c>
    </row>
    <row r="363" spans="1:68" s="10" customFormat="1" hidden="1" x14ac:dyDescent="0.2">
      <c r="A363" s="34">
        <v>2121</v>
      </c>
      <c r="B363" s="27" t="s">
        <v>94</v>
      </c>
      <c r="C363" s="27" t="s">
        <v>847</v>
      </c>
      <c r="D363" s="27" t="s">
        <v>848</v>
      </c>
      <c r="E363" s="27" t="s">
        <v>849</v>
      </c>
      <c r="F363" s="27" t="s">
        <v>699</v>
      </c>
      <c r="G363" s="27" t="s">
        <v>96</v>
      </c>
      <c r="H363" s="28">
        <v>42818</v>
      </c>
      <c r="I363" s="37">
        <v>42825</v>
      </c>
      <c r="J363" s="52">
        <v>1049.97</v>
      </c>
      <c r="K363" s="52">
        <v>455.88</v>
      </c>
      <c r="L363" s="35" t="s">
        <v>789</v>
      </c>
      <c r="M363" s="52" t="s">
        <v>850</v>
      </c>
      <c r="N363" s="35" t="s">
        <v>97</v>
      </c>
      <c r="O363" s="35" t="s">
        <v>145</v>
      </c>
      <c r="P363" s="35" t="s">
        <v>146</v>
      </c>
      <c r="Q363" s="35" t="s">
        <v>101</v>
      </c>
      <c r="R363" s="35" t="s">
        <v>98</v>
      </c>
      <c r="S363" s="35"/>
      <c r="T363" s="35" t="s">
        <v>851</v>
      </c>
      <c r="U363" s="27" t="s">
        <v>191</v>
      </c>
      <c r="V363" s="62"/>
      <c r="W363" s="31"/>
      <c r="X363" s="31"/>
      <c r="Y363" s="31"/>
      <c r="Z363" s="31"/>
      <c r="AA363" s="31"/>
      <c r="AB363" s="62"/>
      <c r="AC363" s="31"/>
      <c r="AD363" s="31"/>
      <c r="AE363" s="31"/>
      <c r="AF363" s="31"/>
      <c r="AG363" s="31"/>
      <c r="AH363" s="18"/>
      <c r="AI363" s="18"/>
      <c r="AJ363" s="18"/>
      <c r="AK363" s="63"/>
      <c r="AL363" s="63"/>
      <c r="AM363" s="63"/>
      <c r="AN363" s="18"/>
      <c r="AO363" s="18"/>
      <c r="AP363" s="18"/>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47" t="s">
        <v>392</v>
      </c>
      <c r="BN363" s="31">
        <f t="shared" si="107"/>
        <v>0</v>
      </c>
      <c r="BO363" s="47">
        <f t="shared" si="108"/>
        <v>455.88</v>
      </c>
      <c r="BP363" s="48" t="str">
        <f t="shared" si="109"/>
        <v>Complete - No Adjustment</v>
      </c>
    </row>
    <row r="364" spans="1:68" s="10" customFormat="1" hidden="1" x14ac:dyDescent="0.2">
      <c r="A364" s="34">
        <v>2122</v>
      </c>
      <c r="B364" s="27" t="s">
        <v>94</v>
      </c>
      <c r="C364" s="27" t="s">
        <v>847</v>
      </c>
      <c r="D364" s="27" t="s">
        <v>848</v>
      </c>
      <c r="E364" s="27" t="s">
        <v>849</v>
      </c>
      <c r="F364" s="27" t="s">
        <v>699</v>
      </c>
      <c r="G364" s="27" t="s">
        <v>96</v>
      </c>
      <c r="H364" s="28">
        <v>42818</v>
      </c>
      <c r="I364" s="37">
        <v>42825</v>
      </c>
      <c r="J364" s="52">
        <v>1049.97</v>
      </c>
      <c r="K364" s="52">
        <v>214.2</v>
      </c>
      <c r="L364" s="35" t="s">
        <v>789</v>
      </c>
      <c r="M364" s="52" t="s">
        <v>850</v>
      </c>
      <c r="N364" s="35" t="s">
        <v>97</v>
      </c>
      <c r="O364" s="35" t="s">
        <v>145</v>
      </c>
      <c r="P364" s="35" t="s">
        <v>146</v>
      </c>
      <c r="Q364" s="35" t="s">
        <v>101</v>
      </c>
      <c r="R364" s="35" t="s">
        <v>98</v>
      </c>
      <c r="S364" s="35"/>
      <c r="T364" s="35" t="s">
        <v>851</v>
      </c>
      <c r="U364" s="27" t="s">
        <v>191</v>
      </c>
      <c r="V364" s="62"/>
      <c r="W364" s="62"/>
      <c r="X364" s="31"/>
      <c r="Y364" s="31"/>
      <c r="Z364" s="31"/>
      <c r="AA364" s="31"/>
      <c r="AB364" s="31"/>
      <c r="AC364" s="31"/>
      <c r="AD364" s="31"/>
      <c r="AE364" s="31"/>
      <c r="AF364" s="31"/>
      <c r="AG364" s="31"/>
      <c r="AH364" s="18"/>
      <c r="AI364" s="18"/>
      <c r="AJ364" s="18"/>
      <c r="AK364" s="63"/>
      <c r="AL364" s="63"/>
      <c r="AM364" s="63"/>
      <c r="AN364" s="18"/>
      <c r="AO364" s="18"/>
      <c r="AP364" s="18"/>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47" t="s">
        <v>392</v>
      </c>
      <c r="BN364" s="31">
        <f t="shared" si="107"/>
        <v>0</v>
      </c>
      <c r="BO364" s="47">
        <f t="shared" si="108"/>
        <v>214.2</v>
      </c>
      <c r="BP364" s="48" t="str">
        <f t="shared" si="109"/>
        <v>Complete - No Adjustment</v>
      </c>
    </row>
    <row r="365" spans="1:68" s="10" customFormat="1" hidden="1" x14ac:dyDescent="0.2">
      <c r="A365" s="34">
        <v>2123</v>
      </c>
      <c r="B365" s="27" t="s">
        <v>94</v>
      </c>
      <c r="C365" s="27" t="s">
        <v>847</v>
      </c>
      <c r="D365" s="27" t="s">
        <v>848</v>
      </c>
      <c r="E365" s="27" t="s">
        <v>849</v>
      </c>
      <c r="F365" s="27" t="s">
        <v>699</v>
      </c>
      <c r="G365" s="27" t="s">
        <v>96</v>
      </c>
      <c r="H365" s="28">
        <v>42818</v>
      </c>
      <c r="I365" s="37">
        <v>42825</v>
      </c>
      <c r="J365" s="52">
        <v>1049.97</v>
      </c>
      <c r="K365" s="52">
        <v>27.01</v>
      </c>
      <c r="L365" s="35" t="s">
        <v>789</v>
      </c>
      <c r="M365" s="52" t="s">
        <v>850</v>
      </c>
      <c r="N365" s="35" t="s">
        <v>97</v>
      </c>
      <c r="O365" s="35" t="s">
        <v>145</v>
      </c>
      <c r="P365" s="35" t="s">
        <v>146</v>
      </c>
      <c r="Q365" s="35" t="s">
        <v>101</v>
      </c>
      <c r="R365" s="35" t="s">
        <v>98</v>
      </c>
      <c r="S365" s="35"/>
      <c r="T365" s="35" t="s">
        <v>851</v>
      </c>
      <c r="U365" s="27" t="s">
        <v>191</v>
      </c>
      <c r="V365" s="62"/>
      <c r="W365" s="31"/>
      <c r="X365" s="31"/>
      <c r="Y365" s="31"/>
      <c r="Z365" s="31"/>
      <c r="AA365" s="31"/>
      <c r="AB365" s="31"/>
      <c r="AC365" s="31"/>
      <c r="AD365" s="31"/>
      <c r="AE365" s="31"/>
      <c r="AF365" s="31"/>
      <c r="AG365" s="31"/>
      <c r="AH365" s="18"/>
      <c r="AI365" s="18"/>
      <c r="AJ365" s="18"/>
      <c r="AK365" s="63"/>
      <c r="AL365" s="63"/>
      <c r="AM365" s="63"/>
      <c r="AN365" s="18"/>
      <c r="AO365" s="18"/>
      <c r="AP365" s="18"/>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47" t="s">
        <v>392</v>
      </c>
      <c r="BN365" s="31">
        <f t="shared" si="107"/>
        <v>0</v>
      </c>
      <c r="BO365" s="47">
        <f t="shared" si="108"/>
        <v>27.01</v>
      </c>
      <c r="BP365" s="48" t="str">
        <f t="shared" si="109"/>
        <v>Complete - No Adjustment</v>
      </c>
    </row>
    <row r="366" spans="1:68" s="10" customFormat="1" hidden="1" x14ac:dyDescent="0.2">
      <c r="A366" s="34">
        <v>2124</v>
      </c>
      <c r="B366" s="27" t="s">
        <v>94</v>
      </c>
      <c r="C366" s="27" t="s">
        <v>847</v>
      </c>
      <c r="D366" s="27" t="s">
        <v>848</v>
      </c>
      <c r="E366" s="27" t="s">
        <v>849</v>
      </c>
      <c r="F366" s="27" t="s">
        <v>699</v>
      </c>
      <c r="G366" s="27" t="s">
        <v>96</v>
      </c>
      <c r="H366" s="28">
        <v>42818</v>
      </c>
      <c r="I366" s="37">
        <v>42825</v>
      </c>
      <c r="J366" s="52">
        <v>1049.97</v>
      </c>
      <c r="K366" s="52">
        <v>139.94</v>
      </c>
      <c r="L366" s="35" t="s">
        <v>789</v>
      </c>
      <c r="M366" s="52" t="s">
        <v>850</v>
      </c>
      <c r="N366" s="35" t="s">
        <v>97</v>
      </c>
      <c r="O366" s="35" t="s">
        <v>145</v>
      </c>
      <c r="P366" s="35" t="s">
        <v>146</v>
      </c>
      <c r="Q366" s="35" t="s">
        <v>101</v>
      </c>
      <c r="R366" s="35" t="s">
        <v>98</v>
      </c>
      <c r="S366" s="35"/>
      <c r="T366" s="35" t="s">
        <v>851</v>
      </c>
      <c r="U366" s="27" t="s">
        <v>191</v>
      </c>
      <c r="V366" s="62"/>
      <c r="W366" s="31"/>
      <c r="X366" s="31"/>
      <c r="Y366" s="31"/>
      <c r="Z366" s="31"/>
      <c r="AA366" s="31"/>
      <c r="AB366" s="62"/>
      <c r="AC366" s="31"/>
      <c r="AD366" s="31"/>
      <c r="AE366" s="31"/>
      <c r="AF366" s="31"/>
      <c r="AG366" s="31"/>
      <c r="AH366" s="18"/>
      <c r="AI366" s="18"/>
      <c r="AJ366" s="18"/>
      <c r="AK366" s="63"/>
      <c r="AL366" s="63"/>
      <c r="AM366" s="63"/>
      <c r="AN366" s="18"/>
      <c r="AO366" s="18"/>
      <c r="AP366" s="18"/>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47" t="s">
        <v>392</v>
      </c>
      <c r="BN366" s="31">
        <f t="shared" ref="BN366:BN376" si="110">SUM(W366:AH366)+SUM(AK366:AN366)+SUM(AQ366:BK366)</f>
        <v>0</v>
      </c>
      <c r="BO366" s="47">
        <f t="shared" si="108"/>
        <v>139.94</v>
      </c>
      <c r="BP366" s="48" t="str">
        <f t="shared" si="109"/>
        <v>Complete - No Adjustment</v>
      </c>
    </row>
    <row r="367" spans="1:68" s="10" customFormat="1" hidden="1" x14ac:dyDescent="0.2">
      <c r="A367" s="34">
        <v>2127</v>
      </c>
      <c r="B367" s="27" t="s">
        <v>94</v>
      </c>
      <c r="C367" s="27" t="s">
        <v>337</v>
      </c>
      <c r="D367" s="27" t="s">
        <v>338</v>
      </c>
      <c r="E367" s="27" t="s">
        <v>852</v>
      </c>
      <c r="F367" s="27" t="s">
        <v>694</v>
      </c>
      <c r="G367" s="27" t="s">
        <v>96</v>
      </c>
      <c r="H367" s="28">
        <v>42816</v>
      </c>
      <c r="I367" s="37">
        <v>42818</v>
      </c>
      <c r="J367" s="52">
        <v>558.76</v>
      </c>
      <c r="K367" s="52">
        <v>62.5</v>
      </c>
      <c r="L367" s="35"/>
      <c r="M367" s="52" t="s">
        <v>853</v>
      </c>
      <c r="N367" s="35" t="s">
        <v>97</v>
      </c>
      <c r="O367" s="35" t="s">
        <v>206</v>
      </c>
      <c r="P367" s="35" t="s">
        <v>123</v>
      </c>
      <c r="Q367" s="35" t="s">
        <v>103</v>
      </c>
      <c r="R367" s="35" t="s">
        <v>98</v>
      </c>
      <c r="S367" s="35"/>
      <c r="T367" s="35" t="s">
        <v>854</v>
      </c>
      <c r="U367" s="27"/>
      <c r="V367" s="62"/>
      <c r="W367" s="31"/>
      <c r="X367" s="31"/>
      <c r="Y367" s="31"/>
      <c r="Z367" s="31"/>
      <c r="AA367" s="31"/>
      <c r="AB367" s="31"/>
      <c r="AC367" s="31"/>
      <c r="AD367" s="31"/>
      <c r="AE367" s="31"/>
      <c r="AF367" s="31"/>
      <c r="AG367" s="31"/>
      <c r="AH367" s="18"/>
      <c r="AI367" s="18"/>
      <c r="AJ367" s="18"/>
      <c r="AK367" s="63"/>
      <c r="AL367" s="63"/>
      <c r="AM367" s="63"/>
      <c r="AN367" s="18"/>
      <c r="AO367" s="18"/>
      <c r="AP367" s="18"/>
      <c r="AQ367" s="31"/>
      <c r="AR367" s="31"/>
      <c r="AS367" s="31"/>
      <c r="AT367" s="31"/>
      <c r="AU367" s="31"/>
      <c r="AV367" s="31">
        <v>62.5</v>
      </c>
      <c r="AW367" s="31"/>
      <c r="AX367" s="31"/>
      <c r="AY367" s="31"/>
      <c r="AZ367" s="31"/>
      <c r="BA367" s="31"/>
      <c r="BB367" s="31"/>
      <c r="BC367" s="31"/>
      <c r="BD367" s="31"/>
      <c r="BE367" s="31"/>
      <c r="BF367" s="31"/>
      <c r="BG367" s="31"/>
      <c r="BH367" s="31"/>
      <c r="BI367" s="31"/>
      <c r="BJ367" s="31"/>
      <c r="BK367" s="31"/>
      <c r="BL367" s="31"/>
      <c r="BM367" s="47" t="s">
        <v>378</v>
      </c>
      <c r="BN367" s="31">
        <f t="shared" si="110"/>
        <v>62.5</v>
      </c>
      <c r="BO367" s="47">
        <f t="shared" si="108"/>
        <v>0</v>
      </c>
      <c r="BP367" s="48" t="str">
        <f t="shared" si="109"/>
        <v>Complete - With Adjustment</v>
      </c>
    </row>
    <row r="368" spans="1:68" s="10" customFormat="1" hidden="1" x14ac:dyDescent="0.2">
      <c r="A368" s="34">
        <v>2128</v>
      </c>
      <c r="B368" s="27" t="s">
        <v>94</v>
      </c>
      <c r="C368" s="27" t="s">
        <v>337</v>
      </c>
      <c r="D368" s="27" t="s">
        <v>338</v>
      </c>
      <c r="E368" s="27" t="s">
        <v>852</v>
      </c>
      <c r="F368" s="27" t="s">
        <v>694</v>
      </c>
      <c r="G368" s="27" t="s">
        <v>96</v>
      </c>
      <c r="H368" s="28">
        <v>42816</v>
      </c>
      <c r="I368" s="37">
        <v>42818</v>
      </c>
      <c r="J368" s="52">
        <v>558.76</v>
      </c>
      <c r="K368" s="52">
        <v>233.55</v>
      </c>
      <c r="L368" s="35"/>
      <c r="M368" s="52" t="s">
        <v>853</v>
      </c>
      <c r="N368" s="35" t="s">
        <v>97</v>
      </c>
      <c r="O368" s="35" t="s">
        <v>206</v>
      </c>
      <c r="P368" s="35" t="s">
        <v>120</v>
      </c>
      <c r="Q368" s="35" t="s">
        <v>103</v>
      </c>
      <c r="R368" s="35" t="s">
        <v>98</v>
      </c>
      <c r="S368" s="35"/>
      <c r="T368" s="35" t="s">
        <v>854</v>
      </c>
      <c r="U368" s="27"/>
      <c r="V368" s="62"/>
      <c r="W368" s="31"/>
      <c r="X368" s="31"/>
      <c r="Y368" s="31"/>
      <c r="Z368" s="31"/>
      <c r="AA368" s="31"/>
      <c r="AB368" s="31"/>
      <c r="AC368" s="31"/>
      <c r="AD368" s="31"/>
      <c r="AE368" s="31"/>
      <c r="AF368" s="31"/>
      <c r="AG368" s="31"/>
      <c r="AH368" s="18"/>
      <c r="AI368" s="18"/>
      <c r="AJ368" s="18"/>
      <c r="AK368" s="63"/>
      <c r="AL368" s="63"/>
      <c r="AM368" s="63"/>
      <c r="AN368" s="18"/>
      <c r="AO368" s="18"/>
      <c r="AP368" s="18"/>
      <c r="AQ368" s="31"/>
      <c r="AR368" s="31"/>
      <c r="AS368" s="31"/>
      <c r="AT368" s="31"/>
      <c r="AU368" s="31"/>
      <c r="AV368" s="31">
        <v>233.55</v>
      </c>
      <c r="AW368" s="31"/>
      <c r="AX368" s="31"/>
      <c r="AY368" s="31"/>
      <c r="AZ368" s="31"/>
      <c r="BA368" s="31"/>
      <c r="BB368" s="31"/>
      <c r="BC368" s="31"/>
      <c r="BD368" s="31"/>
      <c r="BE368" s="31"/>
      <c r="BF368" s="31"/>
      <c r="BG368" s="31"/>
      <c r="BH368" s="31"/>
      <c r="BI368" s="31"/>
      <c r="BJ368" s="31"/>
      <c r="BK368" s="31"/>
      <c r="BL368" s="31"/>
      <c r="BM368" s="47" t="s">
        <v>378</v>
      </c>
      <c r="BN368" s="31">
        <f t="shared" si="110"/>
        <v>233.55</v>
      </c>
      <c r="BO368" s="47">
        <f t="shared" si="108"/>
        <v>0</v>
      </c>
      <c r="BP368" s="48" t="str">
        <f t="shared" si="109"/>
        <v>Complete - With Adjustment</v>
      </c>
    </row>
    <row r="369" spans="1:68" s="10" customFormat="1" hidden="1" x14ac:dyDescent="0.2">
      <c r="A369" s="34">
        <v>2129</v>
      </c>
      <c r="B369" s="27" t="s">
        <v>94</v>
      </c>
      <c r="C369" s="27" t="s">
        <v>337</v>
      </c>
      <c r="D369" s="27" t="s">
        <v>338</v>
      </c>
      <c r="E369" s="27" t="s">
        <v>852</v>
      </c>
      <c r="F369" s="27" t="s">
        <v>694</v>
      </c>
      <c r="G369" s="27" t="s">
        <v>96</v>
      </c>
      <c r="H369" s="28">
        <v>42816</v>
      </c>
      <c r="I369" s="37">
        <v>42818</v>
      </c>
      <c r="J369" s="52">
        <v>558.76</v>
      </c>
      <c r="K369" s="52">
        <v>103.49</v>
      </c>
      <c r="L369" s="35"/>
      <c r="M369" s="52" t="s">
        <v>853</v>
      </c>
      <c r="N369" s="35" t="s">
        <v>97</v>
      </c>
      <c r="O369" s="35" t="s">
        <v>206</v>
      </c>
      <c r="P369" s="35" t="s">
        <v>123</v>
      </c>
      <c r="Q369" s="35" t="s">
        <v>103</v>
      </c>
      <c r="R369" s="35" t="s">
        <v>98</v>
      </c>
      <c r="S369" s="35"/>
      <c r="T369" s="35" t="s">
        <v>854</v>
      </c>
      <c r="U369" s="27"/>
      <c r="V369" s="62"/>
      <c r="W369" s="64"/>
      <c r="X369" s="31"/>
      <c r="Y369" s="31"/>
      <c r="Z369" s="31"/>
      <c r="AA369" s="31"/>
      <c r="AB369" s="31"/>
      <c r="AC369" s="31"/>
      <c r="AD369" s="31"/>
      <c r="AE369" s="31"/>
      <c r="AF369" s="31"/>
      <c r="AG369" s="31"/>
      <c r="AH369" s="18"/>
      <c r="AI369" s="18"/>
      <c r="AJ369" s="18"/>
      <c r="AK369" s="63"/>
      <c r="AL369" s="63"/>
      <c r="AM369" s="63"/>
      <c r="AN369" s="18"/>
      <c r="AO369" s="18"/>
      <c r="AP369" s="18"/>
      <c r="AQ369" s="31"/>
      <c r="AR369" s="31"/>
      <c r="AS369" s="31"/>
      <c r="AT369" s="31"/>
      <c r="AU369" s="31"/>
      <c r="AV369" s="31">
        <v>103.49</v>
      </c>
      <c r="AW369" s="31"/>
      <c r="AX369" s="31"/>
      <c r="AY369" s="31"/>
      <c r="AZ369" s="31"/>
      <c r="BA369" s="31"/>
      <c r="BB369" s="31"/>
      <c r="BC369" s="31"/>
      <c r="BD369" s="31"/>
      <c r="BE369" s="31"/>
      <c r="BF369" s="31"/>
      <c r="BG369" s="31"/>
      <c r="BH369" s="31"/>
      <c r="BI369" s="31"/>
      <c r="BJ369" s="31"/>
      <c r="BK369" s="31"/>
      <c r="BL369" s="31"/>
      <c r="BM369" s="47" t="s">
        <v>378</v>
      </c>
      <c r="BN369" s="31">
        <f t="shared" si="110"/>
        <v>103.49</v>
      </c>
      <c r="BO369" s="47">
        <f t="shared" si="108"/>
        <v>0</v>
      </c>
      <c r="BP369" s="48" t="str">
        <f t="shared" si="109"/>
        <v>Complete - With Adjustment</v>
      </c>
    </row>
    <row r="370" spans="1:68" s="10" customFormat="1" hidden="1" x14ac:dyDescent="0.2">
      <c r="A370" s="34">
        <v>2130</v>
      </c>
      <c r="B370" s="27" t="s">
        <v>94</v>
      </c>
      <c r="C370" s="27" t="s">
        <v>337</v>
      </c>
      <c r="D370" s="27" t="s">
        <v>338</v>
      </c>
      <c r="E370" s="27" t="s">
        <v>852</v>
      </c>
      <c r="F370" s="27" t="s">
        <v>694</v>
      </c>
      <c r="G370" s="27" t="s">
        <v>96</v>
      </c>
      <c r="H370" s="28">
        <v>42816</v>
      </c>
      <c r="I370" s="37">
        <v>42818</v>
      </c>
      <c r="J370" s="52">
        <v>558.76</v>
      </c>
      <c r="K370" s="52">
        <v>21.06</v>
      </c>
      <c r="L370" s="35"/>
      <c r="M370" s="52" t="s">
        <v>853</v>
      </c>
      <c r="N370" s="35" t="s">
        <v>97</v>
      </c>
      <c r="O370" s="35" t="s">
        <v>206</v>
      </c>
      <c r="P370" s="35" t="s">
        <v>123</v>
      </c>
      <c r="Q370" s="35" t="s">
        <v>101</v>
      </c>
      <c r="R370" s="35" t="s">
        <v>98</v>
      </c>
      <c r="S370" s="35"/>
      <c r="T370" s="35" t="s">
        <v>854</v>
      </c>
      <c r="U370" s="27"/>
      <c r="V370" s="62"/>
      <c r="W370" s="64"/>
      <c r="X370" s="31"/>
      <c r="Y370" s="31"/>
      <c r="Z370" s="31"/>
      <c r="AA370" s="31"/>
      <c r="AB370" s="31"/>
      <c r="AC370" s="31"/>
      <c r="AD370" s="31"/>
      <c r="AE370" s="31"/>
      <c r="AF370" s="31"/>
      <c r="AG370" s="31"/>
      <c r="AH370" s="18"/>
      <c r="AI370" s="18"/>
      <c r="AJ370" s="18"/>
      <c r="AK370" s="63"/>
      <c r="AL370" s="63"/>
      <c r="AM370" s="63"/>
      <c r="AN370" s="18"/>
      <c r="AO370" s="18"/>
      <c r="AP370" s="18"/>
      <c r="AQ370" s="31"/>
      <c r="AR370" s="31"/>
      <c r="AS370" s="31"/>
      <c r="AT370" s="31"/>
      <c r="AU370" s="31"/>
      <c r="AV370" s="31">
        <v>21.06</v>
      </c>
      <c r="AW370" s="31"/>
      <c r="AX370" s="31"/>
      <c r="AY370" s="31"/>
      <c r="AZ370" s="31"/>
      <c r="BA370" s="31"/>
      <c r="BB370" s="31"/>
      <c r="BC370" s="31"/>
      <c r="BD370" s="31"/>
      <c r="BE370" s="31"/>
      <c r="BF370" s="31"/>
      <c r="BG370" s="31"/>
      <c r="BH370" s="31"/>
      <c r="BI370" s="31"/>
      <c r="BJ370" s="31"/>
      <c r="BK370" s="31"/>
      <c r="BL370" s="31"/>
      <c r="BM370" s="47" t="s">
        <v>378</v>
      </c>
      <c r="BN370" s="31">
        <f t="shared" si="110"/>
        <v>21.06</v>
      </c>
      <c r="BO370" s="47">
        <f t="shared" si="108"/>
        <v>0</v>
      </c>
      <c r="BP370" s="48" t="str">
        <f t="shared" si="109"/>
        <v>Complete - With Adjustment</v>
      </c>
    </row>
    <row r="371" spans="1:68" s="10" customFormat="1" hidden="1" x14ac:dyDescent="0.2">
      <c r="A371" s="34">
        <v>2131</v>
      </c>
      <c r="B371" s="27" t="s">
        <v>94</v>
      </c>
      <c r="C371" s="27" t="s">
        <v>337</v>
      </c>
      <c r="D371" s="27" t="s">
        <v>338</v>
      </c>
      <c r="E371" s="27" t="s">
        <v>852</v>
      </c>
      <c r="F371" s="27" t="s">
        <v>694</v>
      </c>
      <c r="G371" s="27" t="s">
        <v>96</v>
      </c>
      <c r="H371" s="28">
        <v>42816</v>
      </c>
      <c r="I371" s="37">
        <v>42818</v>
      </c>
      <c r="J371" s="52">
        <v>558.76</v>
      </c>
      <c r="K371" s="52">
        <v>138.16</v>
      </c>
      <c r="L371" s="35"/>
      <c r="M371" s="52" t="s">
        <v>853</v>
      </c>
      <c r="N371" s="35" t="s">
        <v>97</v>
      </c>
      <c r="O371" s="35" t="s">
        <v>206</v>
      </c>
      <c r="P371" s="35" t="s">
        <v>123</v>
      </c>
      <c r="Q371" s="35" t="s">
        <v>103</v>
      </c>
      <c r="R371" s="35" t="s">
        <v>98</v>
      </c>
      <c r="S371" s="35"/>
      <c r="T371" s="35" t="s">
        <v>854</v>
      </c>
      <c r="U371" s="27"/>
      <c r="V371" s="62"/>
      <c r="W371" s="64"/>
      <c r="X371" s="31"/>
      <c r="Y371" s="31"/>
      <c r="Z371" s="31"/>
      <c r="AA371" s="31"/>
      <c r="AB371" s="31"/>
      <c r="AC371" s="31"/>
      <c r="AD371" s="31"/>
      <c r="AE371" s="31"/>
      <c r="AF371" s="31"/>
      <c r="AG371" s="31"/>
      <c r="AH371" s="18"/>
      <c r="AI371" s="18"/>
      <c r="AJ371" s="18"/>
      <c r="AK371" s="63"/>
      <c r="AL371" s="63"/>
      <c r="AM371" s="63"/>
      <c r="AN371" s="18"/>
      <c r="AO371" s="18"/>
      <c r="AP371" s="18"/>
      <c r="AQ371" s="31"/>
      <c r="AR371" s="31"/>
      <c r="AS371" s="31"/>
      <c r="AT371" s="31"/>
      <c r="AU371" s="31"/>
      <c r="AV371" s="31">
        <v>138.16</v>
      </c>
      <c r="AW371" s="31"/>
      <c r="AX371" s="31"/>
      <c r="AY371" s="31"/>
      <c r="AZ371" s="31"/>
      <c r="BA371" s="31"/>
      <c r="BB371" s="31"/>
      <c r="BC371" s="31"/>
      <c r="BD371" s="31"/>
      <c r="BE371" s="31"/>
      <c r="BF371" s="31"/>
      <c r="BG371" s="31"/>
      <c r="BH371" s="31"/>
      <c r="BI371" s="31"/>
      <c r="BJ371" s="31"/>
      <c r="BK371" s="31"/>
      <c r="BL371" s="31"/>
      <c r="BM371" s="47" t="s">
        <v>378</v>
      </c>
      <c r="BN371" s="31">
        <f t="shared" si="110"/>
        <v>138.16</v>
      </c>
      <c r="BO371" s="47">
        <f t="shared" si="108"/>
        <v>0</v>
      </c>
      <c r="BP371" s="48" t="str">
        <f t="shared" si="109"/>
        <v>Complete - With Adjustment</v>
      </c>
    </row>
    <row r="372" spans="1:68" s="10" customFormat="1" hidden="1" x14ac:dyDescent="0.2">
      <c r="A372" s="34">
        <v>2132</v>
      </c>
      <c r="B372" s="27" t="s">
        <v>94</v>
      </c>
      <c r="C372" s="27" t="s">
        <v>337</v>
      </c>
      <c r="D372" s="27" t="s">
        <v>338</v>
      </c>
      <c r="E372" s="27" t="s">
        <v>855</v>
      </c>
      <c r="F372" s="27" t="s">
        <v>696</v>
      </c>
      <c r="G372" s="27" t="s">
        <v>96</v>
      </c>
      <c r="H372" s="28">
        <v>42797</v>
      </c>
      <c r="I372" s="37">
        <v>42800</v>
      </c>
      <c r="J372" s="52">
        <v>930.24</v>
      </c>
      <c r="K372" s="52">
        <v>172.04</v>
      </c>
      <c r="L372" s="35"/>
      <c r="M372" s="52" t="s">
        <v>856</v>
      </c>
      <c r="N372" s="35" t="s">
        <v>97</v>
      </c>
      <c r="O372" s="35" t="s">
        <v>206</v>
      </c>
      <c r="P372" s="35" t="s">
        <v>123</v>
      </c>
      <c r="Q372" s="35" t="s">
        <v>103</v>
      </c>
      <c r="R372" s="35" t="s">
        <v>98</v>
      </c>
      <c r="S372" s="35"/>
      <c r="T372" s="35" t="s">
        <v>857</v>
      </c>
      <c r="U372" s="27"/>
      <c r="V372" s="62"/>
      <c r="W372" s="31"/>
      <c r="X372" s="31"/>
      <c r="Y372" s="31"/>
      <c r="Z372" s="31"/>
      <c r="AA372" s="31"/>
      <c r="AB372" s="31"/>
      <c r="AC372" s="31"/>
      <c r="AD372" s="31"/>
      <c r="AE372" s="31"/>
      <c r="AF372" s="31"/>
      <c r="AG372" s="31"/>
      <c r="AH372" s="18"/>
      <c r="AI372" s="18"/>
      <c r="AJ372" s="18"/>
      <c r="AK372" s="63"/>
      <c r="AL372" s="63"/>
      <c r="AM372" s="63"/>
      <c r="AN372" s="18"/>
      <c r="AO372" s="18"/>
      <c r="AP372" s="18"/>
      <c r="AQ372" s="31"/>
      <c r="AR372" s="31"/>
      <c r="AS372" s="31"/>
      <c r="AT372" s="31"/>
      <c r="AU372" s="31"/>
      <c r="AV372" s="31">
        <v>172.04</v>
      </c>
      <c r="AW372" s="31"/>
      <c r="AX372" s="31"/>
      <c r="AY372" s="31"/>
      <c r="AZ372" s="31"/>
      <c r="BA372" s="31"/>
      <c r="BB372" s="31"/>
      <c r="BC372" s="31"/>
      <c r="BD372" s="31"/>
      <c r="BE372" s="31"/>
      <c r="BF372" s="31"/>
      <c r="BG372" s="31"/>
      <c r="BH372" s="31"/>
      <c r="BI372" s="31"/>
      <c r="BJ372" s="31"/>
      <c r="BK372" s="31"/>
      <c r="BL372" s="31"/>
      <c r="BM372" s="47" t="s">
        <v>378</v>
      </c>
      <c r="BN372" s="31">
        <f t="shared" si="110"/>
        <v>172.04</v>
      </c>
      <c r="BO372" s="47">
        <f t="shared" si="108"/>
        <v>0</v>
      </c>
      <c r="BP372" s="48" t="str">
        <f t="shared" si="109"/>
        <v>Complete - With Adjustment</v>
      </c>
    </row>
    <row r="373" spans="1:68" s="10" customFormat="1" hidden="1" x14ac:dyDescent="0.2">
      <c r="A373" s="34">
        <v>2133</v>
      </c>
      <c r="B373" s="27" t="s">
        <v>94</v>
      </c>
      <c r="C373" s="27" t="s">
        <v>337</v>
      </c>
      <c r="D373" s="27" t="s">
        <v>338</v>
      </c>
      <c r="E373" s="27" t="s">
        <v>855</v>
      </c>
      <c r="F373" s="27" t="s">
        <v>696</v>
      </c>
      <c r="G373" s="27" t="s">
        <v>96</v>
      </c>
      <c r="H373" s="28">
        <v>42797</v>
      </c>
      <c r="I373" s="37">
        <v>42800</v>
      </c>
      <c r="J373" s="52">
        <v>930.24</v>
      </c>
      <c r="K373" s="52">
        <v>96</v>
      </c>
      <c r="L373" s="35"/>
      <c r="M373" s="52" t="s">
        <v>856</v>
      </c>
      <c r="N373" s="35" t="s">
        <v>97</v>
      </c>
      <c r="O373" s="35" t="s">
        <v>206</v>
      </c>
      <c r="P373" s="35" t="s">
        <v>123</v>
      </c>
      <c r="Q373" s="35" t="s">
        <v>103</v>
      </c>
      <c r="R373" s="35" t="s">
        <v>98</v>
      </c>
      <c r="S373" s="35"/>
      <c r="T373" s="35" t="s">
        <v>857</v>
      </c>
      <c r="U373" s="27"/>
      <c r="V373" s="62"/>
      <c r="W373" s="31"/>
      <c r="X373" s="31"/>
      <c r="Y373" s="31"/>
      <c r="Z373" s="31"/>
      <c r="AA373" s="31"/>
      <c r="AB373" s="31"/>
      <c r="AC373" s="31"/>
      <c r="AD373" s="31"/>
      <c r="AE373" s="31"/>
      <c r="AF373" s="31"/>
      <c r="AG373" s="31"/>
      <c r="AH373" s="18"/>
      <c r="AI373" s="18"/>
      <c r="AJ373" s="18"/>
      <c r="AK373" s="63"/>
      <c r="AL373" s="63"/>
      <c r="AM373" s="63"/>
      <c r="AN373" s="18"/>
      <c r="AO373" s="18"/>
      <c r="AP373" s="18"/>
      <c r="AQ373" s="31"/>
      <c r="AR373" s="31"/>
      <c r="AS373" s="31"/>
      <c r="AT373" s="31"/>
      <c r="AU373" s="31"/>
      <c r="AV373" s="31">
        <v>96</v>
      </c>
      <c r="AW373" s="31"/>
      <c r="AX373" s="31"/>
      <c r="AY373" s="31"/>
      <c r="AZ373" s="31"/>
      <c r="BA373" s="31"/>
      <c r="BB373" s="31"/>
      <c r="BC373" s="31"/>
      <c r="BD373" s="31"/>
      <c r="BE373" s="31"/>
      <c r="BF373" s="31"/>
      <c r="BG373" s="31"/>
      <c r="BH373" s="31"/>
      <c r="BI373" s="31"/>
      <c r="BJ373" s="31"/>
      <c r="BK373" s="31"/>
      <c r="BL373" s="31"/>
      <c r="BM373" s="47" t="s">
        <v>378</v>
      </c>
      <c r="BN373" s="31">
        <f t="shared" si="110"/>
        <v>96</v>
      </c>
      <c r="BO373" s="47">
        <f t="shared" si="108"/>
        <v>0</v>
      </c>
      <c r="BP373" s="48" t="str">
        <f t="shared" si="109"/>
        <v>Complete - With Adjustment</v>
      </c>
    </row>
    <row r="374" spans="1:68" s="10" customFormat="1" hidden="1" x14ac:dyDescent="0.2">
      <c r="A374" s="34">
        <v>2134</v>
      </c>
      <c r="B374" s="27" t="s">
        <v>94</v>
      </c>
      <c r="C374" s="27" t="s">
        <v>337</v>
      </c>
      <c r="D374" s="27" t="s">
        <v>338</v>
      </c>
      <c r="E374" s="27" t="s">
        <v>855</v>
      </c>
      <c r="F374" s="27" t="s">
        <v>696</v>
      </c>
      <c r="G374" s="27" t="s">
        <v>96</v>
      </c>
      <c r="H374" s="28">
        <v>42797</v>
      </c>
      <c r="I374" s="37">
        <v>42800</v>
      </c>
      <c r="J374" s="52">
        <v>930.24</v>
      </c>
      <c r="K374" s="52">
        <v>445.51</v>
      </c>
      <c r="L374" s="35"/>
      <c r="M374" s="52" t="s">
        <v>856</v>
      </c>
      <c r="N374" s="35" t="s">
        <v>97</v>
      </c>
      <c r="O374" s="35" t="s">
        <v>206</v>
      </c>
      <c r="P374" s="35" t="s">
        <v>123</v>
      </c>
      <c r="Q374" s="35" t="s">
        <v>103</v>
      </c>
      <c r="R374" s="35" t="s">
        <v>98</v>
      </c>
      <c r="S374" s="35"/>
      <c r="T374" s="35" t="s">
        <v>857</v>
      </c>
      <c r="U374" s="27"/>
      <c r="V374" s="62"/>
      <c r="W374" s="31"/>
      <c r="X374" s="31"/>
      <c r="Y374" s="31"/>
      <c r="Z374" s="31"/>
      <c r="AA374" s="31"/>
      <c r="AB374" s="62"/>
      <c r="AC374" s="31"/>
      <c r="AD374" s="31"/>
      <c r="AE374" s="31"/>
      <c r="AF374" s="31"/>
      <c r="AG374" s="31"/>
      <c r="AH374" s="18"/>
      <c r="AI374" s="18"/>
      <c r="AJ374" s="18"/>
      <c r="AK374" s="63"/>
      <c r="AL374" s="63"/>
      <c r="AM374" s="63"/>
      <c r="AN374" s="18"/>
      <c r="AO374" s="18"/>
      <c r="AP374" s="18"/>
      <c r="AQ374" s="31"/>
      <c r="AR374" s="31"/>
      <c r="AS374" s="31"/>
      <c r="AT374" s="31"/>
      <c r="AU374" s="31"/>
      <c r="AV374" s="31">
        <v>445.51</v>
      </c>
      <c r="AW374" s="31"/>
      <c r="AX374" s="31"/>
      <c r="AY374" s="31"/>
      <c r="AZ374" s="31"/>
      <c r="BA374" s="31"/>
      <c r="BB374" s="31"/>
      <c r="BC374" s="31"/>
      <c r="BD374" s="31"/>
      <c r="BE374" s="31"/>
      <c r="BF374" s="31"/>
      <c r="BG374" s="31"/>
      <c r="BH374" s="31"/>
      <c r="BI374" s="31"/>
      <c r="BJ374" s="31"/>
      <c r="BK374" s="31"/>
      <c r="BL374" s="31"/>
      <c r="BM374" s="47" t="s">
        <v>378</v>
      </c>
      <c r="BN374" s="31">
        <f t="shared" si="110"/>
        <v>445.51</v>
      </c>
      <c r="BO374" s="47">
        <f t="shared" si="108"/>
        <v>0</v>
      </c>
      <c r="BP374" s="48" t="str">
        <f t="shared" si="109"/>
        <v>Complete - With Adjustment</v>
      </c>
    </row>
    <row r="375" spans="1:68" s="10" customFormat="1" hidden="1" x14ac:dyDescent="0.2">
      <c r="A375" s="34">
        <v>2135</v>
      </c>
      <c r="B375" s="27" t="s">
        <v>94</v>
      </c>
      <c r="C375" s="27" t="s">
        <v>337</v>
      </c>
      <c r="D375" s="27" t="s">
        <v>338</v>
      </c>
      <c r="E375" s="27" t="s">
        <v>855</v>
      </c>
      <c r="F375" s="27" t="s">
        <v>696</v>
      </c>
      <c r="G375" s="27" t="s">
        <v>96</v>
      </c>
      <c r="H375" s="28">
        <v>42797</v>
      </c>
      <c r="I375" s="37">
        <v>42800</v>
      </c>
      <c r="J375" s="52">
        <v>930.24</v>
      </c>
      <c r="K375" s="52">
        <v>216.69</v>
      </c>
      <c r="L375" s="35"/>
      <c r="M375" s="52" t="s">
        <v>856</v>
      </c>
      <c r="N375" s="35" t="s">
        <v>97</v>
      </c>
      <c r="O375" s="35" t="s">
        <v>206</v>
      </c>
      <c r="P375" s="35" t="s">
        <v>123</v>
      </c>
      <c r="Q375" s="35" t="s">
        <v>103</v>
      </c>
      <c r="R375" s="35" t="s">
        <v>98</v>
      </c>
      <c r="S375" s="35"/>
      <c r="T375" s="35" t="s">
        <v>857</v>
      </c>
      <c r="U375" s="27"/>
      <c r="V375" s="62"/>
      <c r="W375" s="31"/>
      <c r="X375" s="31"/>
      <c r="Y375" s="31"/>
      <c r="Z375" s="31"/>
      <c r="AA375" s="31"/>
      <c r="AB375" s="31"/>
      <c r="AC375" s="31"/>
      <c r="AD375" s="31"/>
      <c r="AE375" s="31">
        <v>216.69</v>
      </c>
      <c r="AF375" s="31"/>
      <c r="AG375" s="31"/>
      <c r="AH375" s="18"/>
      <c r="AI375" s="18"/>
      <c r="AJ375" s="18"/>
      <c r="AK375" s="63"/>
      <c r="AL375" s="63"/>
      <c r="AM375" s="63"/>
      <c r="AN375" s="18"/>
      <c r="AO375" s="18"/>
      <c r="AP375" s="18"/>
      <c r="AQ375" s="31"/>
      <c r="AR375" s="31"/>
      <c r="AS375" s="31"/>
      <c r="AT375" s="31"/>
      <c r="AU375" s="31"/>
      <c r="AV375" s="31"/>
      <c r="AW375" s="31"/>
      <c r="AX375" s="31"/>
      <c r="AY375" s="31"/>
      <c r="AZ375" s="31"/>
      <c r="BA375" s="31"/>
      <c r="BB375" s="31"/>
      <c r="BC375" s="31"/>
      <c r="BD375" s="31"/>
      <c r="BE375" s="31"/>
      <c r="BF375" s="31"/>
      <c r="BG375" s="31"/>
      <c r="BH375" s="31"/>
      <c r="BI375" s="31"/>
      <c r="BJ375" s="31"/>
      <c r="BK375" s="62"/>
      <c r="BL375" s="31"/>
      <c r="BM375" s="47" t="s">
        <v>50</v>
      </c>
      <c r="BN375" s="31">
        <f t="shared" si="110"/>
        <v>216.69</v>
      </c>
      <c r="BO375" s="47">
        <f t="shared" si="108"/>
        <v>0</v>
      </c>
      <c r="BP375" s="48" t="str">
        <f t="shared" si="109"/>
        <v>Complete - With Adjustment</v>
      </c>
    </row>
    <row r="376" spans="1:68" s="10" customFormat="1" hidden="1" x14ac:dyDescent="0.2">
      <c r="A376" s="34">
        <v>2175</v>
      </c>
      <c r="B376" s="27" t="s">
        <v>94</v>
      </c>
      <c r="C376" s="27" t="s">
        <v>342</v>
      </c>
      <c r="D376" s="27" t="s">
        <v>343</v>
      </c>
      <c r="E376" s="27" t="s">
        <v>859</v>
      </c>
      <c r="F376" s="27" t="s">
        <v>696</v>
      </c>
      <c r="G376" s="27" t="s">
        <v>96</v>
      </c>
      <c r="H376" s="28">
        <v>42796</v>
      </c>
      <c r="I376" s="37">
        <v>42800</v>
      </c>
      <c r="J376" s="52">
        <v>1760.4</v>
      </c>
      <c r="K376" s="52">
        <v>4.75</v>
      </c>
      <c r="L376" s="35"/>
      <c r="M376" s="52" t="s">
        <v>860</v>
      </c>
      <c r="N376" s="35" t="s">
        <v>97</v>
      </c>
      <c r="O376" s="35" t="s">
        <v>152</v>
      </c>
      <c r="P376" s="35" t="s">
        <v>120</v>
      </c>
      <c r="Q376" s="35" t="s">
        <v>103</v>
      </c>
      <c r="R376" s="35" t="s">
        <v>98</v>
      </c>
      <c r="S376" s="35"/>
      <c r="T376" s="35" t="s">
        <v>861</v>
      </c>
      <c r="U376" s="27"/>
      <c r="V376" s="62"/>
      <c r="W376" s="31">
        <v>4.75</v>
      </c>
      <c r="X376" s="31"/>
      <c r="Y376" s="31"/>
      <c r="Z376" s="31"/>
      <c r="AA376" s="31"/>
      <c r="AB376" s="31"/>
      <c r="AC376" s="31"/>
      <c r="AD376" s="31"/>
      <c r="AE376" s="31"/>
      <c r="AF376" s="31"/>
      <c r="AG376" s="31"/>
      <c r="AH376" s="18"/>
      <c r="AI376" s="18"/>
      <c r="AJ376" s="18"/>
      <c r="AK376" s="63"/>
      <c r="AL376" s="63"/>
      <c r="AM376" s="63"/>
      <c r="AN376" s="18"/>
      <c r="AO376" s="18"/>
      <c r="AP376" s="18"/>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47" t="s">
        <v>1</v>
      </c>
      <c r="BN376" s="31">
        <f t="shared" si="110"/>
        <v>4.75</v>
      </c>
      <c r="BO376" s="47">
        <f t="shared" ref="BO376:BO383" si="111">K376-BN376</f>
        <v>0</v>
      </c>
      <c r="BP376" s="48" t="str">
        <f t="shared" ref="BP376:BP383" si="112">IF(BN376&lt;&gt;0,"Complete - With Adjustment","Complete - No Adjustment")</f>
        <v>Complete - With Adjustment</v>
      </c>
    </row>
    <row r="377" spans="1:68" s="10" customFormat="1" hidden="1" x14ac:dyDescent="0.2">
      <c r="A377" s="34">
        <v>2190</v>
      </c>
      <c r="B377" s="27" t="s">
        <v>94</v>
      </c>
      <c r="C377" s="27" t="s">
        <v>350</v>
      </c>
      <c r="D377" s="27" t="s">
        <v>351</v>
      </c>
      <c r="E377" s="27" t="s">
        <v>862</v>
      </c>
      <c r="F377" s="27" t="s">
        <v>737</v>
      </c>
      <c r="G377" s="27" t="s">
        <v>96</v>
      </c>
      <c r="H377" s="28">
        <v>42816</v>
      </c>
      <c r="I377" s="37">
        <v>42817</v>
      </c>
      <c r="J377" s="52">
        <v>6801.36</v>
      </c>
      <c r="K377" s="52">
        <v>216.34</v>
      </c>
      <c r="L377" s="35" t="s">
        <v>482</v>
      </c>
      <c r="M377" s="52" t="s">
        <v>863</v>
      </c>
      <c r="N377" s="35" t="s">
        <v>97</v>
      </c>
      <c r="O377" s="35" t="s">
        <v>145</v>
      </c>
      <c r="P377" s="35" t="s">
        <v>146</v>
      </c>
      <c r="Q377" s="35" t="s">
        <v>103</v>
      </c>
      <c r="R377" s="35" t="s">
        <v>98</v>
      </c>
      <c r="S377" s="35"/>
      <c r="T377" s="35" t="s">
        <v>864</v>
      </c>
      <c r="U377" s="27" t="s">
        <v>255</v>
      </c>
      <c r="V377" s="62"/>
      <c r="W377" s="31"/>
      <c r="X377" s="31"/>
      <c r="Y377" s="31"/>
      <c r="Z377" s="31"/>
      <c r="AA377" s="31"/>
      <c r="AB377" s="31"/>
      <c r="AC377" s="31"/>
      <c r="AD377" s="31"/>
      <c r="AE377" s="31"/>
      <c r="AF377" s="31"/>
      <c r="AG377" s="31"/>
      <c r="AH377" s="18"/>
      <c r="AI377" s="18"/>
      <c r="AJ377" s="18"/>
      <c r="AK377" s="63"/>
      <c r="AL377" s="63"/>
      <c r="AM377" s="63"/>
      <c r="AN377" s="18"/>
      <c r="AO377" s="18"/>
      <c r="AP377" s="18"/>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47" t="s">
        <v>392</v>
      </c>
      <c r="BN377" s="31">
        <f t="shared" ref="BN377:BN383" si="113">SUM(W377:AH377)+SUM(AK377:AN377)+SUM(AQ377:BK377)</f>
        <v>0</v>
      </c>
      <c r="BO377" s="47">
        <f t="shared" si="111"/>
        <v>216.34</v>
      </c>
      <c r="BP377" s="48" t="str">
        <f t="shared" si="112"/>
        <v>Complete - No Adjustment</v>
      </c>
    </row>
    <row r="378" spans="1:68" s="10" customFormat="1" hidden="1" x14ac:dyDescent="0.2">
      <c r="A378" s="34">
        <v>2193</v>
      </c>
      <c r="B378" s="27" t="s">
        <v>94</v>
      </c>
      <c r="C378" s="27" t="s">
        <v>865</v>
      </c>
      <c r="D378" s="27" t="s">
        <v>866</v>
      </c>
      <c r="E378" s="27" t="s">
        <v>867</v>
      </c>
      <c r="F378" s="27" t="s">
        <v>810</v>
      </c>
      <c r="G378" s="27" t="s">
        <v>96</v>
      </c>
      <c r="H378" s="28">
        <v>42818</v>
      </c>
      <c r="I378" s="37">
        <v>42823</v>
      </c>
      <c r="J378" s="52">
        <v>107.04</v>
      </c>
      <c r="K378" s="52">
        <v>48.08</v>
      </c>
      <c r="L378" s="35" t="s">
        <v>868</v>
      </c>
      <c r="M378" s="52" t="s">
        <v>869</v>
      </c>
      <c r="N378" s="35" t="s">
        <v>97</v>
      </c>
      <c r="O378" s="35" t="s">
        <v>145</v>
      </c>
      <c r="P378" s="35" t="s">
        <v>146</v>
      </c>
      <c r="Q378" s="35" t="s">
        <v>103</v>
      </c>
      <c r="R378" s="35" t="s">
        <v>98</v>
      </c>
      <c r="S378" s="35"/>
      <c r="T378" s="35" t="s">
        <v>870</v>
      </c>
      <c r="U378" s="27" t="s">
        <v>255</v>
      </c>
      <c r="V378" s="62"/>
      <c r="W378" s="31"/>
      <c r="X378" s="31"/>
      <c r="Y378" s="31"/>
      <c r="Z378" s="31"/>
      <c r="AA378" s="31"/>
      <c r="AB378" s="31"/>
      <c r="AC378" s="31"/>
      <c r="AD378" s="31"/>
      <c r="AE378" s="31"/>
      <c r="AF378" s="31"/>
      <c r="AG378" s="31"/>
      <c r="AH378" s="18"/>
      <c r="AI378" s="18"/>
      <c r="AJ378" s="18"/>
      <c r="AK378" s="63"/>
      <c r="AL378" s="63"/>
      <c r="AM378" s="63"/>
      <c r="AN378" s="18"/>
      <c r="AO378" s="18"/>
      <c r="AP378" s="18"/>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47" t="s">
        <v>392</v>
      </c>
      <c r="BN378" s="31">
        <f t="shared" si="113"/>
        <v>0</v>
      </c>
      <c r="BO378" s="47">
        <f t="shared" si="111"/>
        <v>48.08</v>
      </c>
      <c r="BP378" s="48" t="str">
        <f t="shared" si="112"/>
        <v>Complete - No Adjustment</v>
      </c>
    </row>
    <row r="379" spans="1:68" s="10" customFormat="1" hidden="1" x14ac:dyDescent="0.2">
      <c r="A379" s="34">
        <v>2194</v>
      </c>
      <c r="B379" s="27" t="s">
        <v>94</v>
      </c>
      <c r="C379" s="27" t="s">
        <v>865</v>
      </c>
      <c r="D379" s="27" t="s">
        <v>866</v>
      </c>
      <c r="E379" s="27" t="s">
        <v>867</v>
      </c>
      <c r="F379" s="27" t="s">
        <v>810</v>
      </c>
      <c r="G379" s="27" t="s">
        <v>96</v>
      </c>
      <c r="H379" s="28">
        <v>42818</v>
      </c>
      <c r="I379" s="37">
        <v>42823</v>
      </c>
      <c r="J379" s="52">
        <v>107.04</v>
      </c>
      <c r="K379" s="52">
        <v>58.96</v>
      </c>
      <c r="L379" s="35" t="s">
        <v>868</v>
      </c>
      <c r="M379" s="52" t="s">
        <v>869</v>
      </c>
      <c r="N379" s="35" t="s">
        <v>97</v>
      </c>
      <c r="O379" s="35" t="s">
        <v>145</v>
      </c>
      <c r="P379" s="35" t="s">
        <v>146</v>
      </c>
      <c r="Q379" s="35" t="s">
        <v>103</v>
      </c>
      <c r="R379" s="35" t="s">
        <v>98</v>
      </c>
      <c r="S379" s="35"/>
      <c r="T379" s="35" t="s">
        <v>870</v>
      </c>
      <c r="U379" s="27" t="s">
        <v>255</v>
      </c>
      <c r="V379" s="62"/>
      <c r="W379" s="31"/>
      <c r="X379" s="31"/>
      <c r="Y379" s="31"/>
      <c r="Z379" s="31"/>
      <c r="AA379" s="31"/>
      <c r="AB379" s="31"/>
      <c r="AC379" s="31"/>
      <c r="AD379" s="31"/>
      <c r="AE379" s="31"/>
      <c r="AF379" s="31"/>
      <c r="AG379" s="31"/>
      <c r="AH379" s="18"/>
      <c r="AI379" s="18"/>
      <c r="AJ379" s="18"/>
      <c r="AK379" s="63"/>
      <c r="AL379" s="63"/>
      <c r="AM379" s="63"/>
      <c r="AN379" s="18"/>
      <c r="AO379" s="18"/>
      <c r="AP379" s="18"/>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47" t="s">
        <v>392</v>
      </c>
      <c r="BN379" s="31">
        <f t="shared" si="113"/>
        <v>0</v>
      </c>
      <c r="BO379" s="47">
        <f t="shared" si="111"/>
        <v>58.96</v>
      </c>
      <c r="BP379" s="48" t="str">
        <f t="shared" si="112"/>
        <v>Complete - No Adjustment</v>
      </c>
    </row>
    <row r="380" spans="1:68" s="10" customFormat="1" hidden="1" x14ac:dyDescent="0.2">
      <c r="A380" s="34">
        <v>2211</v>
      </c>
      <c r="B380" s="27" t="s">
        <v>94</v>
      </c>
      <c r="C380" s="27" t="s">
        <v>353</v>
      </c>
      <c r="D380" s="27" t="s">
        <v>354</v>
      </c>
      <c r="E380" s="27" t="s">
        <v>872</v>
      </c>
      <c r="F380" s="27" t="s">
        <v>701</v>
      </c>
      <c r="G380" s="27" t="s">
        <v>96</v>
      </c>
      <c r="H380" s="28">
        <v>42814</v>
      </c>
      <c r="I380" s="37">
        <v>42815</v>
      </c>
      <c r="J380" s="52">
        <v>557.88</v>
      </c>
      <c r="K380" s="52">
        <v>557.88</v>
      </c>
      <c r="L380" s="35" t="s">
        <v>789</v>
      </c>
      <c r="M380" s="52" t="s">
        <v>873</v>
      </c>
      <c r="N380" s="35" t="s">
        <v>97</v>
      </c>
      <c r="O380" s="35" t="s">
        <v>145</v>
      </c>
      <c r="P380" s="35" t="s">
        <v>146</v>
      </c>
      <c r="Q380" s="35" t="s">
        <v>101</v>
      </c>
      <c r="R380" s="35" t="s">
        <v>98</v>
      </c>
      <c r="S380" s="35"/>
      <c r="T380" s="35" t="s">
        <v>874</v>
      </c>
      <c r="U380" s="27" t="s">
        <v>191</v>
      </c>
      <c r="V380" s="62"/>
      <c r="W380" s="31"/>
      <c r="X380" s="31"/>
      <c r="Y380" s="31"/>
      <c r="Z380" s="31"/>
      <c r="AA380" s="31"/>
      <c r="AB380" s="31"/>
      <c r="AC380" s="31"/>
      <c r="AD380" s="31"/>
      <c r="AE380" s="31"/>
      <c r="AF380" s="31"/>
      <c r="AG380" s="31"/>
      <c r="AH380" s="18"/>
      <c r="AI380" s="18"/>
      <c r="AJ380" s="18"/>
      <c r="AK380" s="63"/>
      <c r="AL380" s="63"/>
      <c r="AM380" s="63"/>
      <c r="AN380" s="18"/>
      <c r="AO380" s="18"/>
      <c r="AP380" s="18"/>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47" t="s">
        <v>392</v>
      </c>
      <c r="BN380" s="31">
        <f t="shared" si="113"/>
        <v>0</v>
      </c>
      <c r="BO380" s="47">
        <f t="shared" si="111"/>
        <v>557.88</v>
      </c>
      <c r="BP380" s="48" t="str">
        <f t="shared" si="112"/>
        <v>Complete - No Adjustment</v>
      </c>
    </row>
    <row r="381" spans="1:68" s="10" customFormat="1" hidden="1" x14ac:dyDescent="0.2">
      <c r="A381" s="34">
        <v>2217</v>
      </c>
      <c r="B381" s="27" t="s">
        <v>94</v>
      </c>
      <c r="C381" s="27" t="s">
        <v>355</v>
      </c>
      <c r="D381" s="27" t="s">
        <v>356</v>
      </c>
      <c r="E381" s="27" t="s">
        <v>875</v>
      </c>
      <c r="F381" s="27" t="s">
        <v>701</v>
      </c>
      <c r="G381" s="27" t="s">
        <v>96</v>
      </c>
      <c r="H381" s="28">
        <v>42810</v>
      </c>
      <c r="I381" s="37">
        <v>42815</v>
      </c>
      <c r="J381" s="52">
        <v>1301.82</v>
      </c>
      <c r="K381" s="52">
        <v>30.53</v>
      </c>
      <c r="L381" s="35"/>
      <c r="M381" s="52" t="s">
        <v>876</v>
      </c>
      <c r="N381" s="35" t="s">
        <v>97</v>
      </c>
      <c r="O381" s="35" t="s">
        <v>190</v>
      </c>
      <c r="P381" s="35" t="s">
        <v>120</v>
      </c>
      <c r="Q381" s="35" t="s">
        <v>103</v>
      </c>
      <c r="R381" s="35" t="s">
        <v>98</v>
      </c>
      <c r="S381" s="35"/>
      <c r="T381" s="35" t="s">
        <v>877</v>
      </c>
      <c r="U381" s="27"/>
      <c r="V381" s="62"/>
      <c r="W381" s="31">
        <v>30.53</v>
      </c>
      <c r="X381" s="31"/>
      <c r="Y381" s="31"/>
      <c r="Z381" s="31"/>
      <c r="AA381" s="31"/>
      <c r="AB381" s="31"/>
      <c r="AC381" s="31"/>
      <c r="AD381" s="31"/>
      <c r="AE381" s="31"/>
      <c r="AF381" s="31"/>
      <c r="AG381" s="31"/>
      <c r="AH381" s="18"/>
      <c r="AI381" s="18"/>
      <c r="AJ381" s="18"/>
      <c r="AK381" s="63"/>
      <c r="AL381" s="63"/>
      <c r="AM381" s="63"/>
      <c r="AN381" s="18"/>
      <c r="AO381" s="18"/>
      <c r="AP381" s="18"/>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47" t="s">
        <v>1</v>
      </c>
      <c r="BN381" s="31">
        <f t="shared" si="113"/>
        <v>30.53</v>
      </c>
      <c r="BO381" s="47">
        <f t="shared" si="111"/>
        <v>0</v>
      </c>
      <c r="BP381" s="48" t="str">
        <f t="shared" si="112"/>
        <v>Complete - With Adjustment</v>
      </c>
    </row>
    <row r="382" spans="1:68" s="10" customFormat="1" hidden="1" x14ac:dyDescent="0.2">
      <c r="A382" s="34">
        <v>2220</v>
      </c>
      <c r="B382" s="27" t="s">
        <v>94</v>
      </c>
      <c r="C382" s="27" t="s">
        <v>355</v>
      </c>
      <c r="D382" s="27" t="s">
        <v>356</v>
      </c>
      <c r="E382" s="27" t="s">
        <v>875</v>
      </c>
      <c r="F382" s="27" t="s">
        <v>701</v>
      </c>
      <c r="G382" s="27" t="s">
        <v>96</v>
      </c>
      <c r="H382" s="28">
        <v>42810</v>
      </c>
      <c r="I382" s="37">
        <v>42815</v>
      </c>
      <c r="J382" s="52">
        <v>1301.82</v>
      </c>
      <c r="K382" s="52">
        <v>43.2</v>
      </c>
      <c r="L382" s="35"/>
      <c r="M382" s="52" t="s">
        <v>876</v>
      </c>
      <c r="N382" s="35" t="s">
        <v>97</v>
      </c>
      <c r="O382" s="35" t="s">
        <v>190</v>
      </c>
      <c r="P382" s="35" t="s">
        <v>120</v>
      </c>
      <c r="Q382" s="35" t="s">
        <v>103</v>
      </c>
      <c r="R382" s="35" t="s">
        <v>98</v>
      </c>
      <c r="S382" s="35"/>
      <c r="T382" s="35" t="s">
        <v>877</v>
      </c>
      <c r="U382" s="27"/>
      <c r="V382" s="62"/>
      <c r="W382" s="31">
        <v>43.2</v>
      </c>
      <c r="X382" s="31"/>
      <c r="Y382" s="31"/>
      <c r="Z382" s="31"/>
      <c r="AA382" s="31"/>
      <c r="AB382" s="31"/>
      <c r="AC382" s="31"/>
      <c r="AD382" s="31"/>
      <c r="AE382" s="31"/>
      <c r="AF382" s="31"/>
      <c r="AG382" s="31"/>
      <c r="AH382" s="18"/>
      <c r="AI382" s="18"/>
      <c r="AJ382" s="18"/>
      <c r="AK382" s="63"/>
      <c r="AL382" s="63"/>
      <c r="AM382" s="63"/>
      <c r="AN382" s="18"/>
      <c r="AO382" s="18"/>
      <c r="AP382" s="18"/>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47" t="s">
        <v>1</v>
      </c>
      <c r="BN382" s="31">
        <f t="shared" si="113"/>
        <v>43.2</v>
      </c>
      <c r="BO382" s="47">
        <f t="shared" si="111"/>
        <v>0</v>
      </c>
      <c r="BP382" s="48" t="str">
        <f t="shared" si="112"/>
        <v>Complete - With Adjustment</v>
      </c>
    </row>
    <row r="383" spans="1:68" s="10" customFormat="1" hidden="1" x14ac:dyDescent="0.2">
      <c r="A383" s="34">
        <v>2222</v>
      </c>
      <c r="B383" s="27" t="s">
        <v>94</v>
      </c>
      <c r="C383" s="27" t="s">
        <v>355</v>
      </c>
      <c r="D383" s="27" t="s">
        <v>356</v>
      </c>
      <c r="E383" s="27" t="s">
        <v>875</v>
      </c>
      <c r="F383" s="27" t="s">
        <v>701</v>
      </c>
      <c r="G383" s="27" t="s">
        <v>96</v>
      </c>
      <c r="H383" s="28">
        <v>42810</v>
      </c>
      <c r="I383" s="37">
        <v>42815</v>
      </c>
      <c r="J383" s="52">
        <v>1301.82</v>
      </c>
      <c r="K383" s="52">
        <v>14.4</v>
      </c>
      <c r="L383" s="35"/>
      <c r="M383" s="52" t="s">
        <v>876</v>
      </c>
      <c r="N383" s="35" t="s">
        <v>97</v>
      </c>
      <c r="O383" s="35" t="s">
        <v>190</v>
      </c>
      <c r="P383" s="35" t="s">
        <v>120</v>
      </c>
      <c r="Q383" s="35" t="s">
        <v>103</v>
      </c>
      <c r="R383" s="35" t="s">
        <v>98</v>
      </c>
      <c r="S383" s="35"/>
      <c r="T383" s="35" t="s">
        <v>877</v>
      </c>
      <c r="U383" s="27"/>
      <c r="V383" s="62"/>
      <c r="W383" s="31">
        <v>14.4</v>
      </c>
      <c r="X383" s="31"/>
      <c r="Y383" s="31"/>
      <c r="Z383" s="31"/>
      <c r="AA383" s="31"/>
      <c r="AB383" s="31"/>
      <c r="AC383" s="31"/>
      <c r="AD383" s="31"/>
      <c r="AE383" s="31"/>
      <c r="AF383" s="31"/>
      <c r="AG383" s="31"/>
      <c r="AH383" s="18"/>
      <c r="AI383" s="18"/>
      <c r="AJ383" s="18"/>
      <c r="AK383" s="63"/>
      <c r="AL383" s="63"/>
      <c r="AM383" s="63"/>
      <c r="AN383" s="18"/>
      <c r="AO383" s="18"/>
      <c r="AP383" s="18"/>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47" t="s">
        <v>1</v>
      </c>
      <c r="BN383" s="31">
        <f t="shared" si="113"/>
        <v>14.4</v>
      </c>
      <c r="BO383" s="47">
        <f t="shared" si="111"/>
        <v>0</v>
      </c>
      <c r="BP383" s="48" t="str">
        <f t="shared" si="112"/>
        <v>Complete - With Adjustment</v>
      </c>
    </row>
    <row r="384" spans="1:68" s="10" customFormat="1" hidden="1" x14ac:dyDescent="0.2">
      <c r="A384" s="34">
        <v>2253</v>
      </c>
      <c r="B384" s="27" t="s">
        <v>94</v>
      </c>
      <c r="C384" s="27" t="s">
        <v>878</v>
      </c>
      <c r="D384" s="27" t="s">
        <v>879</v>
      </c>
      <c r="E384" s="27" t="s">
        <v>880</v>
      </c>
      <c r="F384" s="27" t="s">
        <v>700</v>
      </c>
      <c r="G384" s="27" t="s">
        <v>96</v>
      </c>
      <c r="H384" s="28">
        <v>42818</v>
      </c>
      <c r="I384" s="37">
        <v>42822</v>
      </c>
      <c r="J384" s="52">
        <v>35.17</v>
      </c>
      <c r="K384" s="52">
        <v>12</v>
      </c>
      <c r="L384" s="35"/>
      <c r="M384" s="52" t="s">
        <v>881</v>
      </c>
      <c r="N384" s="35" t="s">
        <v>97</v>
      </c>
      <c r="O384" s="35" t="s">
        <v>882</v>
      </c>
      <c r="P384" s="35" t="s">
        <v>120</v>
      </c>
      <c r="Q384" s="35" t="s">
        <v>103</v>
      </c>
      <c r="R384" s="35" t="s">
        <v>98</v>
      </c>
      <c r="S384" s="35"/>
      <c r="T384" s="35" t="s">
        <v>883</v>
      </c>
      <c r="U384" s="27"/>
      <c r="V384" s="62"/>
      <c r="W384" s="31">
        <v>12</v>
      </c>
      <c r="X384" s="31"/>
      <c r="Y384" s="31"/>
      <c r="Z384" s="31"/>
      <c r="AA384" s="31"/>
      <c r="AB384" s="31"/>
      <c r="AC384" s="31"/>
      <c r="AD384" s="31"/>
      <c r="AE384" s="31"/>
      <c r="AF384" s="31"/>
      <c r="AG384" s="31"/>
      <c r="AH384" s="18"/>
      <c r="AI384" s="18"/>
      <c r="AJ384" s="18"/>
      <c r="AK384" s="63"/>
      <c r="AL384" s="63"/>
      <c r="AM384" s="63"/>
      <c r="AN384" s="18"/>
      <c r="AO384" s="18"/>
      <c r="AP384" s="18"/>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47" t="s">
        <v>1</v>
      </c>
      <c r="BN384" s="31">
        <f t="shared" ref="BN384:BN394" si="114">SUM(W384:AH384)+SUM(AK384:AN384)+SUM(AQ384:BK384)</f>
        <v>12</v>
      </c>
      <c r="BO384" s="47">
        <f t="shared" ref="BO384:BO393" si="115">K384-BN384</f>
        <v>0</v>
      </c>
      <c r="BP384" s="48" t="str">
        <f t="shared" ref="BP384:BP393" si="116">IF(BN384&lt;&gt;0,"Complete - With Adjustment","Complete - No Adjustment")</f>
        <v>Complete - With Adjustment</v>
      </c>
    </row>
    <row r="385" spans="1:68" s="10" customFormat="1" hidden="1" x14ac:dyDescent="0.2">
      <c r="A385" s="34">
        <v>2264</v>
      </c>
      <c r="B385" s="27" t="s">
        <v>94</v>
      </c>
      <c r="C385" s="27" t="s">
        <v>878</v>
      </c>
      <c r="D385" s="27" t="s">
        <v>879</v>
      </c>
      <c r="E385" s="27" t="s">
        <v>884</v>
      </c>
      <c r="F385" s="27" t="s">
        <v>817</v>
      </c>
      <c r="G385" s="27" t="s">
        <v>96</v>
      </c>
      <c r="H385" s="28">
        <v>42802</v>
      </c>
      <c r="I385" s="37">
        <v>42804</v>
      </c>
      <c r="J385" s="52">
        <v>1972.4</v>
      </c>
      <c r="K385" s="52">
        <v>130</v>
      </c>
      <c r="L385" s="35"/>
      <c r="M385" s="52" t="s">
        <v>885</v>
      </c>
      <c r="N385" s="35" t="s">
        <v>97</v>
      </c>
      <c r="O385" s="35" t="s">
        <v>882</v>
      </c>
      <c r="P385" s="35" t="s">
        <v>120</v>
      </c>
      <c r="Q385" s="35" t="s">
        <v>121</v>
      </c>
      <c r="R385" s="35" t="s">
        <v>98</v>
      </c>
      <c r="S385" s="35"/>
      <c r="T385" s="35" t="s">
        <v>886</v>
      </c>
      <c r="U385" s="27"/>
      <c r="V385" s="62"/>
      <c r="W385" s="31"/>
      <c r="X385" s="31"/>
      <c r="Y385" s="31"/>
      <c r="Z385" s="31"/>
      <c r="AA385" s="31"/>
      <c r="AB385" s="31"/>
      <c r="AC385" s="31"/>
      <c r="AD385" s="31"/>
      <c r="AE385" s="31">
        <v>130</v>
      </c>
      <c r="AF385" s="31"/>
      <c r="AG385" s="31"/>
      <c r="AH385" s="18"/>
      <c r="AI385" s="18"/>
      <c r="AJ385" s="18"/>
      <c r="AK385" s="63"/>
      <c r="AL385" s="63"/>
      <c r="AM385" s="63"/>
      <c r="AN385" s="18"/>
      <c r="AO385" s="18"/>
      <c r="AP385" s="18"/>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47" t="s">
        <v>50</v>
      </c>
      <c r="BN385" s="31">
        <f t="shared" si="114"/>
        <v>130</v>
      </c>
      <c r="BO385" s="47">
        <f t="shared" si="115"/>
        <v>0</v>
      </c>
      <c r="BP385" s="48" t="str">
        <f t="shared" si="116"/>
        <v>Complete - With Adjustment</v>
      </c>
    </row>
    <row r="386" spans="1:68" s="10" customFormat="1" hidden="1" x14ac:dyDescent="0.2">
      <c r="A386" s="34">
        <v>2274</v>
      </c>
      <c r="B386" s="27" t="s">
        <v>94</v>
      </c>
      <c r="C386" s="27" t="s">
        <v>648</v>
      </c>
      <c r="D386" s="27" t="s">
        <v>649</v>
      </c>
      <c r="E386" s="27" t="s">
        <v>889</v>
      </c>
      <c r="F386" s="27" t="s">
        <v>714</v>
      </c>
      <c r="G386" s="27" t="s">
        <v>96</v>
      </c>
      <c r="H386" s="28">
        <v>42790</v>
      </c>
      <c r="I386" s="37">
        <v>42795</v>
      </c>
      <c r="J386" s="52">
        <v>43.29</v>
      </c>
      <c r="K386" s="52">
        <v>8.66</v>
      </c>
      <c r="L386" s="35"/>
      <c r="M386" s="52" t="s">
        <v>890</v>
      </c>
      <c r="N386" s="35" t="s">
        <v>97</v>
      </c>
      <c r="O386" s="35" t="s">
        <v>477</v>
      </c>
      <c r="P386" s="35" t="s">
        <v>120</v>
      </c>
      <c r="Q386" s="35" t="s">
        <v>175</v>
      </c>
      <c r="R386" s="35" t="s">
        <v>98</v>
      </c>
      <c r="S386" s="35"/>
      <c r="T386" s="35" t="s">
        <v>891</v>
      </c>
      <c r="U386" s="27"/>
      <c r="V386" s="62"/>
      <c r="W386" s="31"/>
      <c r="X386" s="31"/>
      <c r="Y386" s="31"/>
      <c r="Z386" s="31"/>
      <c r="AA386" s="31"/>
      <c r="AB386" s="31"/>
      <c r="AC386" s="31"/>
      <c r="AD386" s="31"/>
      <c r="AE386" s="31"/>
      <c r="AF386" s="31"/>
      <c r="AG386" s="31"/>
      <c r="AH386" s="18"/>
      <c r="AI386" s="18"/>
      <c r="AJ386" s="18"/>
      <c r="AK386" s="63"/>
      <c r="AL386" s="63"/>
      <c r="AM386" s="63"/>
      <c r="AN386" s="18"/>
      <c r="AO386" s="18"/>
      <c r="AP386" s="18"/>
      <c r="AQ386" s="31"/>
      <c r="AR386" s="31"/>
      <c r="AS386" s="31"/>
      <c r="AT386" s="31"/>
      <c r="AU386" s="31"/>
      <c r="AV386" s="31"/>
      <c r="AW386" s="31">
        <v>8.66</v>
      </c>
      <c r="AX386" s="31"/>
      <c r="AY386" s="31"/>
      <c r="AZ386" s="31"/>
      <c r="BA386" s="31"/>
      <c r="BB386" s="31"/>
      <c r="BC386" s="31"/>
      <c r="BD386" s="31"/>
      <c r="BE386" s="31"/>
      <c r="BF386" s="31"/>
      <c r="BG386" s="31"/>
      <c r="BH386" s="31"/>
      <c r="BI386" s="31"/>
      <c r="BJ386" s="31"/>
      <c r="BK386" s="31"/>
      <c r="BL386" s="31"/>
      <c r="BM386" s="47" t="s">
        <v>892</v>
      </c>
      <c r="BN386" s="31">
        <f t="shared" si="114"/>
        <v>8.66</v>
      </c>
      <c r="BO386" s="47">
        <f t="shared" si="115"/>
        <v>0</v>
      </c>
      <c r="BP386" s="48" t="str">
        <f t="shared" si="116"/>
        <v>Complete - With Adjustment</v>
      </c>
    </row>
    <row r="387" spans="1:68" s="10" customFormat="1" hidden="1" x14ac:dyDescent="0.2">
      <c r="A387" s="34">
        <v>2275</v>
      </c>
      <c r="B387" s="27" t="s">
        <v>94</v>
      </c>
      <c r="C387" s="27" t="s">
        <v>648</v>
      </c>
      <c r="D387" s="27" t="s">
        <v>649</v>
      </c>
      <c r="E387" s="27" t="s">
        <v>889</v>
      </c>
      <c r="F387" s="27" t="s">
        <v>714</v>
      </c>
      <c r="G387" s="27" t="s">
        <v>96</v>
      </c>
      <c r="H387" s="28">
        <v>42790</v>
      </c>
      <c r="I387" s="37">
        <v>42795</v>
      </c>
      <c r="J387" s="52">
        <v>43.29</v>
      </c>
      <c r="K387" s="52">
        <v>8.66</v>
      </c>
      <c r="L387" s="35"/>
      <c r="M387" s="52" t="s">
        <v>890</v>
      </c>
      <c r="N387" s="35" t="s">
        <v>97</v>
      </c>
      <c r="O387" s="35" t="s">
        <v>274</v>
      </c>
      <c r="P387" s="35" t="s">
        <v>120</v>
      </c>
      <c r="Q387" s="35" t="s">
        <v>175</v>
      </c>
      <c r="R387" s="35" t="s">
        <v>98</v>
      </c>
      <c r="S387" s="35"/>
      <c r="T387" s="35" t="s">
        <v>891</v>
      </c>
      <c r="U387" s="27"/>
      <c r="V387" s="62"/>
      <c r="W387" s="31"/>
      <c r="X387" s="31"/>
      <c r="Y387" s="31"/>
      <c r="Z387" s="31"/>
      <c r="AA387" s="31"/>
      <c r="AB387" s="31"/>
      <c r="AC387" s="31"/>
      <c r="AD387" s="31"/>
      <c r="AE387" s="31"/>
      <c r="AF387" s="31"/>
      <c r="AG387" s="31"/>
      <c r="AH387" s="18"/>
      <c r="AI387" s="18"/>
      <c r="AJ387" s="18"/>
      <c r="AK387" s="63"/>
      <c r="AL387" s="63"/>
      <c r="AM387" s="63"/>
      <c r="AN387" s="18"/>
      <c r="AO387" s="18"/>
      <c r="AP387" s="18"/>
      <c r="AQ387" s="31"/>
      <c r="AR387" s="31"/>
      <c r="AS387" s="31"/>
      <c r="AT387" s="31"/>
      <c r="AU387" s="31"/>
      <c r="AV387" s="31"/>
      <c r="AW387" s="31">
        <v>8.66</v>
      </c>
      <c r="AX387" s="31"/>
      <c r="AY387" s="31"/>
      <c r="AZ387" s="31"/>
      <c r="BA387" s="31"/>
      <c r="BB387" s="31"/>
      <c r="BC387" s="31"/>
      <c r="BD387" s="31"/>
      <c r="BE387" s="31"/>
      <c r="BF387" s="31"/>
      <c r="BG387" s="31"/>
      <c r="BH387" s="31"/>
      <c r="BI387" s="31"/>
      <c r="BJ387" s="31"/>
      <c r="BK387" s="31"/>
      <c r="BL387" s="31"/>
      <c r="BM387" s="47" t="s">
        <v>892</v>
      </c>
      <c r="BN387" s="31">
        <f t="shared" si="114"/>
        <v>8.66</v>
      </c>
      <c r="BO387" s="47">
        <f t="shared" si="115"/>
        <v>0</v>
      </c>
      <c r="BP387" s="48" t="str">
        <f t="shared" si="116"/>
        <v>Complete - With Adjustment</v>
      </c>
    </row>
    <row r="388" spans="1:68" s="10" customFormat="1" hidden="1" x14ac:dyDescent="0.2">
      <c r="A388" s="34">
        <v>2276</v>
      </c>
      <c r="B388" s="27" t="s">
        <v>94</v>
      </c>
      <c r="C388" s="27" t="s">
        <v>648</v>
      </c>
      <c r="D388" s="27" t="s">
        <v>649</v>
      </c>
      <c r="E388" s="27" t="s">
        <v>889</v>
      </c>
      <c r="F388" s="27" t="s">
        <v>714</v>
      </c>
      <c r="G388" s="27" t="s">
        <v>96</v>
      </c>
      <c r="H388" s="28">
        <v>42790</v>
      </c>
      <c r="I388" s="37">
        <v>42795</v>
      </c>
      <c r="J388" s="52">
        <v>43.29</v>
      </c>
      <c r="K388" s="52">
        <v>8.66</v>
      </c>
      <c r="L388" s="35"/>
      <c r="M388" s="52" t="s">
        <v>890</v>
      </c>
      <c r="N388" s="35" t="s">
        <v>97</v>
      </c>
      <c r="O388" s="35" t="s">
        <v>654</v>
      </c>
      <c r="P388" s="35" t="s">
        <v>120</v>
      </c>
      <c r="Q388" s="35" t="s">
        <v>175</v>
      </c>
      <c r="R388" s="35" t="s">
        <v>98</v>
      </c>
      <c r="S388" s="35"/>
      <c r="T388" s="35" t="s">
        <v>891</v>
      </c>
      <c r="U388" s="27"/>
      <c r="V388" s="62"/>
      <c r="W388" s="31"/>
      <c r="X388" s="31"/>
      <c r="Y388" s="31"/>
      <c r="Z388" s="31"/>
      <c r="AA388" s="31"/>
      <c r="AB388" s="31"/>
      <c r="AC388" s="31"/>
      <c r="AD388" s="31"/>
      <c r="AE388" s="31"/>
      <c r="AF388" s="31"/>
      <c r="AG388" s="31"/>
      <c r="AH388" s="18"/>
      <c r="AI388" s="18"/>
      <c r="AJ388" s="18"/>
      <c r="AK388" s="63"/>
      <c r="AL388" s="63"/>
      <c r="AM388" s="63"/>
      <c r="AN388" s="18"/>
      <c r="AO388" s="18"/>
      <c r="AP388" s="18"/>
      <c r="AQ388" s="31"/>
      <c r="AR388" s="31"/>
      <c r="AS388" s="31"/>
      <c r="AT388" s="31"/>
      <c r="AU388" s="31"/>
      <c r="AV388" s="31"/>
      <c r="AW388" s="31">
        <v>8.66</v>
      </c>
      <c r="AX388" s="31"/>
      <c r="AY388" s="31"/>
      <c r="AZ388" s="31"/>
      <c r="BA388" s="31"/>
      <c r="BB388" s="31"/>
      <c r="BC388" s="31"/>
      <c r="BD388" s="31"/>
      <c r="BE388" s="31"/>
      <c r="BF388" s="31"/>
      <c r="BG388" s="31"/>
      <c r="BH388" s="31"/>
      <c r="BI388" s="31"/>
      <c r="BJ388" s="31"/>
      <c r="BK388" s="31"/>
      <c r="BL388" s="31"/>
      <c r="BM388" s="47" t="s">
        <v>892</v>
      </c>
      <c r="BN388" s="31">
        <f t="shared" si="114"/>
        <v>8.66</v>
      </c>
      <c r="BO388" s="47">
        <f t="shared" si="115"/>
        <v>0</v>
      </c>
      <c r="BP388" s="48" t="str">
        <f t="shared" si="116"/>
        <v>Complete - With Adjustment</v>
      </c>
    </row>
    <row r="389" spans="1:68" s="10" customFormat="1" hidden="1" x14ac:dyDescent="0.2">
      <c r="A389" s="34">
        <v>2277</v>
      </c>
      <c r="B389" s="27" t="s">
        <v>94</v>
      </c>
      <c r="C389" s="27" t="s">
        <v>648</v>
      </c>
      <c r="D389" s="27" t="s">
        <v>649</v>
      </c>
      <c r="E389" s="27" t="s">
        <v>889</v>
      </c>
      <c r="F389" s="27" t="s">
        <v>714</v>
      </c>
      <c r="G389" s="27" t="s">
        <v>96</v>
      </c>
      <c r="H389" s="28">
        <v>42790</v>
      </c>
      <c r="I389" s="37">
        <v>42795</v>
      </c>
      <c r="J389" s="52">
        <v>43.29</v>
      </c>
      <c r="K389" s="52">
        <v>8.66</v>
      </c>
      <c r="L389" s="35"/>
      <c r="M389" s="52" t="s">
        <v>890</v>
      </c>
      <c r="N389" s="35" t="s">
        <v>97</v>
      </c>
      <c r="O389" s="35" t="s">
        <v>429</v>
      </c>
      <c r="P389" s="35" t="s">
        <v>120</v>
      </c>
      <c r="Q389" s="35" t="s">
        <v>175</v>
      </c>
      <c r="R389" s="35" t="s">
        <v>98</v>
      </c>
      <c r="S389" s="35"/>
      <c r="T389" s="35" t="s">
        <v>891</v>
      </c>
      <c r="U389" s="27"/>
      <c r="V389" s="62"/>
      <c r="W389" s="31"/>
      <c r="X389" s="31"/>
      <c r="Y389" s="31"/>
      <c r="Z389" s="31"/>
      <c r="AA389" s="31"/>
      <c r="AB389" s="31"/>
      <c r="AC389" s="31"/>
      <c r="AD389" s="31"/>
      <c r="AE389" s="31"/>
      <c r="AF389" s="31"/>
      <c r="AG389" s="31"/>
      <c r="AH389" s="18"/>
      <c r="AI389" s="18"/>
      <c r="AJ389" s="18"/>
      <c r="AK389" s="63"/>
      <c r="AL389" s="63"/>
      <c r="AM389" s="63"/>
      <c r="AN389" s="18"/>
      <c r="AO389" s="18"/>
      <c r="AP389" s="18"/>
      <c r="AQ389" s="31"/>
      <c r="AR389" s="31"/>
      <c r="AS389" s="31"/>
      <c r="AT389" s="31"/>
      <c r="AU389" s="31"/>
      <c r="AV389" s="31"/>
      <c r="AW389" s="31">
        <v>8.66</v>
      </c>
      <c r="AX389" s="31"/>
      <c r="AY389" s="31"/>
      <c r="AZ389" s="31"/>
      <c r="BA389" s="31"/>
      <c r="BB389" s="31"/>
      <c r="BC389" s="31"/>
      <c r="BD389" s="31"/>
      <c r="BE389" s="31"/>
      <c r="BF389" s="31"/>
      <c r="BG389" s="31"/>
      <c r="BH389" s="31"/>
      <c r="BI389" s="31"/>
      <c r="BJ389" s="31"/>
      <c r="BK389" s="31"/>
      <c r="BL389" s="31"/>
      <c r="BM389" s="47" t="s">
        <v>892</v>
      </c>
      <c r="BN389" s="31">
        <f t="shared" si="114"/>
        <v>8.66</v>
      </c>
      <c r="BO389" s="47">
        <f t="shared" si="115"/>
        <v>0</v>
      </c>
      <c r="BP389" s="48" t="str">
        <f t="shared" si="116"/>
        <v>Complete - With Adjustment</v>
      </c>
    </row>
    <row r="390" spans="1:68" s="10" customFormat="1" hidden="1" x14ac:dyDescent="0.2">
      <c r="A390" s="34">
        <v>2278</v>
      </c>
      <c r="B390" s="27" t="s">
        <v>94</v>
      </c>
      <c r="C390" s="27" t="s">
        <v>648</v>
      </c>
      <c r="D390" s="27" t="s">
        <v>649</v>
      </c>
      <c r="E390" s="27" t="s">
        <v>889</v>
      </c>
      <c r="F390" s="27" t="s">
        <v>714</v>
      </c>
      <c r="G390" s="27" t="s">
        <v>96</v>
      </c>
      <c r="H390" s="28">
        <v>42790</v>
      </c>
      <c r="I390" s="37">
        <v>42795</v>
      </c>
      <c r="J390" s="52">
        <v>43.29</v>
      </c>
      <c r="K390" s="52">
        <v>8.65</v>
      </c>
      <c r="L390" s="35"/>
      <c r="M390" s="52" t="s">
        <v>890</v>
      </c>
      <c r="N390" s="35" t="s">
        <v>97</v>
      </c>
      <c r="O390" s="35" t="s">
        <v>635</v>
      </c>
      <c r="P390" s="35" t="s">
        <v>120</v>
      </c>
      <c r="Q390" s="35" t="s">
        <v>175</v>
      </c>
      <c r="R390" s="35" t="s">
        <v>98</v>
      </c>
      <c r="S390" s="35"/>
      <c r="T390" s="35" t="s">
        <v>891</v>
      </c>
      <c r="U390" s="27"/>
      <c r="V390" s="62"/>
      <c r="W390" s="31"/>
      <c r="X390" s="31"/>
      <c r="Y390" s="31"/>
      <c r="Z390" s="31"/>
      <c r="AA390" s="31"/>
      <c r="AB390" s="31"/>
      <c r="AC390" s="31"/>
      <c r="AD390" s="31"/>
      <c r="AE390" s="31"/>
      <c r="AF390" s="31"/>
      <c r="AG390" s="31"/>
      <c r="AH390" s="18"/>
      <c r="AI390" s="18"/>
      <c r="AJ390" s="18"/>
      <c r="AK390" s="63"/>
      <c r="AL390" s="63"/>
      <c r="AM390" s="63"/>
      <c r="AN390" s="18"/>
      <c r="AO390" s="18"/>
      <c r="AP390" s="18"/>
      <c r="AQ390" s="31"/>
      <c r="AR390" s="31"/>
      <c r="AS390" s="31"/>
      <c r="AT390" s="31"/>
      <c r="AU390" s="31"/>
      <c r="AV390" s="31"/>
      <c r="AW390" s="31">
        <v>8.65</v>
      </c>
      <c r="AX390" s="31"/>
      <c r="AY390" s="31"/>
      <c r="AZ390" s="31"/>
      <c r="BA390" s="31"/>
      <c r="BB390" s="31"/>
      <c r="BC390" s="31"/>
      <c r="BD390" s="31"/>
      <c r="BE390" s="31"/>
      <c r="BF390" s="31"/>
      <c r="BG390" s="31"/>
      <c r="BH390" s="31"/>
      <c r="BI390" s="31"/>
      <c r="BJ390" s="31"/>
      <c r="BK390" s="31"/>
      <c r="BL390" s="31"/>
      <c r="BM390" s="47" t="s">
        <v>892</v>
      </c>
      <c r="BN390" s="31">
        <f t="shared" si="114"/>
        <v>8.65</v>
      </c>
      <c r="BO390" s="47">
        <f t="shared" si="115"/>
        <v>0</v>
      </c>
      <c r="BP390" s="48" t="str">
        <f t="shared" si="116"/>
        <v>Complete - With Adjustment</v>
      </c>
    </row>
    <row r="391" spans="1:68" s="10" customFormat="1" hidden="1" x14ac:dyDescent="0.2">
      <c r="A391" s="34">
        <v>2289</v>
      </c>
      <c r="B391" s="27" t="s">
        <v>94</v>
      </c>
      <c r="C391" s="27" t="s">
        <v>666</v>
      </c>
      <c r="D391" s="27" t="s">
        <v>667</v>
      </c>
      <c r="E391" s="27" t="s">
        <v>893</v>
      </c>
      <c r="F391" s="27" t="s">
        <v>846</v>
      </c>
      <c r="G391" s="27" t="s">
        <v>96</v>
      </c>
      <c r="H391" s="28">
        <v>42790</v>
      </c>
      <c r="I391" s="37">
        <v>42807</v>
      </c>
      <c r="J391" s="52">
        <v>2089.98</v>
      </c>
      <c r="K391" s="52">
        <v>5.75</v>
      </c>
      <c r="L391" s="35"/>
      <c r="M391" s="52" t="s">
        <v>894</v>
      </c>
      <c r="N391" s="35" t="s">
        <v>97</v>
      </c>
      <c r="O391" s="35" t="s">
        <v>286</v>
      </c>
      <c r="P391" s="35" t="s">
        <v>120</v>
      </c>
      <c r="Q391" s="35" t="s">
        <v>103</v>
      </c>
      <c r="R391" s="35" t="s">
        <v>98</v>
      </c>
      <c r="S391" s="35"/>
      <c r="T391" s="35" t="s">
        <v>895</v>
      </c>
      <c r="U391" s="27"/>
      <c r="V391" s="62"/>
      <c r="W391" s="31">
        <v>5.75</v>
      </c>
      <c r="X391" s="31"/>
      <c r="Y391" s="31"/>
      <c r="Z391" s="31"/>
      <c r="AA391" s="31"/>
      <c r="AB391" s="31"/>
      <c r="AC391" s="31"/>
      <c r="AD391" s="31"/>
      <c r="AE391" s="31"/>
      <c r="AF391" s="31"/>
      <c r="AG391" s="31"/>
      <c r="AH391" s="18"/>
      <c r="AI391" s="18"/>
      <c r="AJ391" s="18"/>
      <c r="AK391" s="63"/>
      <c r="AL391" s="63"/>
      <c r="AM391" s="63"/>
      <c r="AN391" s="18"/>
      <c r="AO391" s="18"/>
      <c r="AP391" s="18"/>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47" t="s">
        <v>1</v>
      </c>
      <c r="BN391" s="31">
        <f t="shared" si="114"/>
        <v>5.75</v>
      </c>
      <c r="BO391" s="47">
        <f t="shared" si="115"/>
        <v>0</v>
      </c>
      <c r="BP391" s="48" t="str">
        <f t="shared" si="116"/>
        <v>Complete - With Adjustment</v>
      </c>
    </row>
    <row r="392" spans="1:68" s="10" customFormat="1" hidden="1" x14ac:dyDescent="0.2">
      <c r="A392" s="34">
        <v>2290</v>
      </c>
      <c r="B392" s="27" t="s">
        <v>94</v>
      </c>
      <c r="C392" s="27" t="s">
        <v>666</v>
      </c>
      <c r="D392" s="27" t="s">
        <v>667</v>
      </c>
      <c r="E392" s="27" t="s">
        <v>893</v>
      </c>
      <c r="F392" s="27" t="s">
        <v>846</v>
      </c>
      <c r="G392" s="27" t="s">
        <v>96</v>
      </c>
      <c r="H392" s="28">
        <v>42790</v>
      </c>
      <c r="I392" s="37">
        <v>42807</v>
      </c>
      <c r="J392" s="52">
        <v>2089.98</v>
      </c>
      <c r="K392" s="52">
        <v>71.5</v>
      </c>
      <c r="L392" s="35"/>
      <c r="M392" s="52" t="s">
        <v>894</v>
      </c>
      <c r="N392" s="35" t="s">
        <v>97</v>
      </c>
      <c r="O392" s="35" t="s">
        <v>286</v>
      </c>
      <c r="P392" s="35" t="s">
        <v>120</v>
      </c>
      <c r="Q392" s="35" t="s">
        <v>103</v>
      </c>
      <c r="R392" s="35" t="s">
        <v>98</v>
      </c>
      <c r="S392" s="35"/>
      <c r="T392" s="35" t="s">
        <v>895</v>
      </c>
      <c r="U392" s="27"/>
      <c r="V392" s="62"/>
      <c r="W392" s="31">
        <v>71.5</v>
      </c>
      <c r="X392" s="31"/>
      <c r="Y392" s="31"/>
      <c r="Z392" s="31"/>
      <c r="AA392" s="31"/>
      <c r="AB392" s="31"/>
      <c r="AC392" s="31"/>
      <c r="AD392" s="31"/>
      <c r="AE392" s="31"/>
      <c r="AF392" s="31"/>
      <c r="AG392" s="31"/>
      <c r="AH392" s="18"/>
      <c r="AI392" s="18"/>
      <c r="AJ392" s="18"/>
      <c r="AK392" s="63"/>
      <c r="AL392" s="63"/>
      <c r="AM392" s="63"/>
      <c r="AN392" s="18"/>
      <c r="AO392" s="18"/>
      <c r="AP392" s="18"/>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47" t="s">
        <v>1</v>
      </c>
      <c r="BN392" s="31">
        <f t="shared" si="114"/>
        <v>71.5</v>
      </c>
      <c r="BO392" s="47">
        <f t="shared" si="115"/>
        <v>0</v>
      </c>
      <c r="BP392" s="48" t="str">
        <f t="shared" si="116"/>
        <v>Complete - With Adjustment</v>
      </c>
    </row>
    <row r="393" spans="1:68" s="10" customFormat="1" hidden="1" x14ac:dyDescent="0.2">
      <c r="A393" s="34">
        <v>2292</v>
      </c>
      <c r="B393" s="27" t="s">
        <v>94</v>
      </c>
      <c r="C393" s="27" t="s">
        <v>666</v>
      </c>
      <c r="D393" s="27" t="s">
        <v>667</v>
      </c>
      <c r="E393" s="27" t="s">
        <v>893</v>
      </c>
      <c r="F393" s="27" t="s">
        <v>846</v>
      </c>
      <c r="G393" s="27" t="s">
        <v>96</v>
      </c>
      <c r="H393" s="28">
        <v>42790</v>
      </c>
      <c r="I393" s="37">
        <v>42807</v>
      </c>
      <c r="J393" s="52">
        <v>2089.98</v>
      </c>
      <c r="K393" s="52">
        <v>36.5</v>
      </c>
      <c r="L393" s="35"/>
      <c r="M393" s="52" t="s">
        <v>894</v>
      </c>
      <c r="N393" s="35" t="s">
        <v>97</v>
      </c>
      <c r="O393" s="35" t="s">
        <v>286</v>
      </c>
      <c r="P393" s="35" t="s">
        <v>120</v>
      </c>
      <c r="Q393" s="35" t="s">
        <v>103</v>
      </c>
      <c r="R393" s="35" t="s">
        <v>98</v>
      </c>
      <c r="S393" s="35"/>
      <c r="T393" s="35" t="s">
        <v>895</v>
      </c>
      <c r="U393" s="27"/>
      <c r="V393" s="62"/>
      <c r="W393" s="31">
        <v>36.5</v>
      </c>
      <c r="X393" s="31"/>
      <c r="Y393" s="31"/>
      <c r="Z393" s="31"/>
      <c r="AA393" s="31"/>
      <c r="AB393" s="31"/>
      <c r="AC393" s="31"/>
      <c r="AD393" s="31"/>
      <c r="AE393" s="31"/>
      <c r="AF393" s="31"/>
      <c r="AG393" s="31"/>
      <c r="AH393" s="18"/>
      <c r="AI393" s="18"/>
      <c r="AJ393" s="18"/>
      <c r="AK393" s="63"/>
      <c r="AL393" s="63"/>
      <c r="AM393" s="63"/>
      <c r="AN393" s="18"/>
      <c r="AO393" s="18"/>
      <c r="AP393" s="18"/>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47" t="s">
        <v>1</v>
      </c>
      <c r="BN393" s="31">
        <f t="shared" si="114"/>
        <v>36.5</v>
      </c>
      <c r="BO393" s="47">
        <f t="shared" si="115"/>
        <v>0</v>
      </c>
      <c r="BP393" s="48" t="str">
        <f t="shared" si="116"/>
        <v>Complete - With Adjustment</v>
      </c>
    </row>
    <row r="394" spans="1:68" s="10" customFormat="1" hidden="1" x14ac:dyDescent="0.2">
      <c r="A394" s="34">
        <v>2298</v>
      </c>
      <c r="B394" s="27" t="s">
        <v>94</v>
      </c>
      <c r="C394" s="27" t="s">
        <v>896</v>
      </c>
      <c r="D394" s="27" t="s">
        <v>897</v>
      </c>
      <c r="E394" s="27" t="s">
        <v>898</v>
      </c>
      <c r="F394" s="27" t="s">
        <v>725</v>
      </c>
      <c r="G394" s="27" t="s">
        <v>96</v>
      </c>
      <c r="H394" s="28">
        <v>42821</v>
      </c>
      <c r="I394" s="37">
        <v>42824</v>
      </c>
      <c r="J394" s="52">
        <v>199.55</v>
      </c>
      <c r="K394" s="52">
        <v>22.89</v>
      </c>
      <c r="L394" s="35"/>
      <c r="M394" s="52" t="s">
        <v>899</v>
      </c>
      <c r="N394" s="35" t="s">
        <v>97</v>
      </c>
      <c r="O394" s="35" t="s">
        <v>217</v>
      </c>
      <c r="P394" s="35" t="s">
        <v>120</v>
      </c>
      <c r="Q394" s="35" t="s">
        <v>103</v>
      </c>
      <c r="R394" s="35" t="s">
        <v>98</v>
      </c>
      <c r="S394" s="35"/>
      <c r="T394" s="35" t="s">
        <v>900</v>
      </c>
      <c r="U394" s="27"/>
      <c r="V394" s="62"/>
      <c r="W394" s="31"/>
      <c r="X394" s="31"/>
      <c r="Y394" s="31"/>
      <c r="Z394" s="31"/>
      <c r="AA394" s="31"/>
      <c r="AB394" s="31"/>
      <c r="AC394" s="31"/>
      <c r="AD394" s="31"/>
      <c r="AE394" s="31"/>
      <c r="AF394" s="31"/>
      <c r="AG394" s="31"/>
      <c r="AH394" s="18"/>
      <c r="AI394" s="18"/>
      <c r="AJ394" s="18"/>
      <c r="AK394" s="63"/>
      <c r="AL394" s="63"/>
      <c r="AM394" s="63"/>
      <c r="AN394" s="18"/>
      <c r="AO394" s="18"/>
      <c r="AP394" s="18"/>
      <c r="AQ394" s="31"/>
      <c r="AR394" s="31"/>
      <c r="AS394" s="31"/>
      <c r="AT394" s="31"/>
      <c r="AU394" s="31"/>
      <c r="AV394" s="31"/>
      <c r="AW394" s="31"/>
      <c r="AX394" s="31"/>
      <c r="AY394" s="31"/>
      <c r="AZ394" s="31"/>
      <c r="BA394" s="31"/>
      <c r="BB394" s="31"/>
      <c r="BC394" s="31"/>
      <c r="BD394" s="31"/>
      <c r="BE394" s="31"/>
      <c r="BF394" s="31"/>
      <c r="BG394" s="31"/>
      <c r="BH394" s="31">
        <v>22.89</v>
      </c>
      <c r="BI394" s="31"/>
      <c r="BJ394" s="31"/>
      <c r="BK394" s="31"/>
      <c r="BL394" s="31"/>
      <c r="BM394" s="47" t="s">
        <v>901</v>
      </c>
      <c r="BN394" s="31">
        <f t="shared" si="114"/>
        <v>22.89</v>
      </c>
      <c r="BO394" s="47">
        <f t="shared" ref="BO394:BO400" si="117">K394-BN394</f>
        <v>0</v>
      </c>
      <c r="BP394" s="48" t="str">
        <f t="shared" ref="BP394:BP400" si="118">IF(BN394&lt;&gt;0,"Complete - With Adjustment","Complete - No Adjustment")</f>
        <v>Complete - With Adjustment</v>
      </c>
    </row>
    <row r="395" spans="1:68" s="10" customFormat="1" hidden="1" x14ac:dyDescent="0.2">
      <c r="A395" s="34">
        <v>2323</v>
      </c>
      <c r="B395" s="27" t="s">
        <v>94</v>
      </c>
      <c r="C395" s="27" t="s">
        <v>670</v>
      </c>
      <c r="D395" s="27" t="s">
        <v>671</v>
      </c>
      <c r="E395" s="27" t="s">
        <v>903</v>
      </c>
      <c r="F395" s="27" t="s">
        <v>696</v>
      </c>
      <c r="G395" s="27" t="s">
        <v>96</v>
      </c>
      <c r="H395" s="28">
        <v>42797</v>
      </c>
      <c r="I395" s="37">
        <v>42800</v>
      </c>
      <c r="J395" s="52">
        <v>143.51</v>
      </c>
      <c r="K395" s="52">
        <v>101.48</v>
      </c>
      <c r="L395" s="35"/>
      <c r="M395" s="52" t="s">
        <v>904</v>
      </c>
      <c r="N395" s="35" t="s">
        <v>97</v>
      </c>
      <c r="O395" s="35" t="s">
        <v>274</v>
      </c>
      <c r="P395" s="35" t="s">
        <v>120</v>
      </c>
      <c r="Q395" s="35" t="s">
        <v>175</v>
      </c>
      <c r="R395" s="35" t="s">
        <v>98</v>
      </c>
      <c r="S395" s="35"/>
      <c r="T395" s="35" t="s">
        <v>905</v>
      </c>
      <c r="U395" s="27"/>
      <c r="V395" s="62"/>
      <c r="W395" s="31"/>
      <c r="X395" s="31"/>
      <c r="Y395" s="31"/>
      <c r="Z395" s="31"/>
      <c r="AA395" s="31"/>
      <c r="AB395" s="31"/>
      <c r="AC395" s="31"/>
      <c r="AD395" s="31"/>
      <c r="AE395" s="31"/>
      <c r="AF395" s="31"/>
      <c r="AG395" s="31"/>
      <c r="AH395" s="18"/>
      <c r="AI395" s="18"/>
      <c r="AJ395" s="18"/>
      <c r="AK395" s="63"/>
      <c r="AL395" s="63"/>
      <c r="AM395" s="63"/>
      <c r="AN395" s="18"/>
      <c r="AO395" s="18"/>
      <c r="AP395" s="18"/>
      <c r="AQ395" s="31"/>
      <c r="AR395" s="31"/>
      <c r="AS395" s="31"/>
      <c r="AT395" s="31"/>
      <c r="AU395" s="31"/>
      <c r="AV395" s="31"/>
      <c r="AW395" s="31">
        <v>101.48</v>
      </c>
      <c r="AX395" s="31"/>
      <c r="AY395" s="31"/>
      <c r="AZ395" s="31"/>
      <c r="BA395" s="31"/>
      <c r="BB395" s="31"/>
      <c r="BC395" s="31"/>
      <c r="BD395" s="31"/>
      <c r="BE395" s="31"/>
      <c r="BF395" s="31"/>
      <c r="BG395" s="31"/>
      <c r="BH395" s="31"/>
      <c r="BI395" s="31"/>
      <c r="BJ395" s="31"/>
      <c r="BK395" s="31"/>
      <c r="BL395" s="31"/>
      <c r="BM395" s="47" t="s">
        <v>906</v>
      </c>
      <c r="BN395" s="31">
        <f t="shared" ref="BN395:BN398" si="119">SUM(W395:AH395)+SUM(AK395:AN395)+SUM(AQ395:BK395)</f>
        <v>101.48</v>
      </c>
      <c r="BO395" s="47">
        <f t="shared" si="117"/>
        <v>0</v>
      </c>
      <c r="BP395" s="48" t="str">
        <f t="shared" si="118"/>
        <v>Complete - With Adjustment</v>
      </c>
    </row>
    <row r="396" spans="1:68" s="10" customFormat="1" hidden="1" x14ac:dyDescent="0.2">
      <c r="A396" s="34">
        <v>2324</v>
      </c>
      <c r="B396" s="27" t="s">
        <v>94</v>
      </c>
      <c r="C396" s="27" t="s">
        <v>670</v>
      </c>
      <c r="D396" s="27" t="s">
        <v>671</v>
      </c>
      <c r="E396" s="27" t="s">
        <v>903</v>
      </c>
      <c r="F396" s="27" t="s">
        <v>696</v>
      </c>
      <c r="G396" s="27" t="s">
        <v>96</v>
      </c>
      <c r="H396" s="28">
        <v>42797</v>
      </c>
      <c r="I396" s="37">
        <v>42800</v>
      </c>
      <c r="J396" s="52">
        <v>143.51</v>
      </c>
      <c r="K396" s="52">
        <v>3.24</v>
      </c>
      <c r="L396" s="35"/>
      <c r="M396" s="52" t="s">
        <v>904</v>
      </c>
      <c r="N396" s="35" t="s">
        <v>97</v>
      </c>
      <c r="O396" s="35" t="s">
        <v>274</v>
      </c>
      <c r="P396" s="35" t="s">
        <v>120</v>
      </c>
      <c r="Q396" s="35" t="s">
        <v>175</v>
      </c>
      <c r="R396" s="35" t="s">
        <v>98</v>
      </c>
      <c r="S396" s="35"/>
      <c r="T396" s="35" t="s">
        <v>905</v>
      </c>
      <c r="U396" s="27"/>
      <c r="V396" s="62"/>
      <c r="W396" s="31"/>
      <c r="X396" s="31"/>
      <c r="Y396" s="31"/>
      <c r="Z396" s="31"/>
      <c r="AA396" s="31"/>
      <c r="AB396" s="31"/>
      <c r="AC396" s="31"/>
      <c r="AD396" s="31"/>
      <c r="AE396" s="31"/>
      <c r="AF396" s="31"/>
      <c r="AG396" s="31"/>
      <c r="AH396" s="18"/>
      <c r="AI396" s="18"/>
      <c r="AJ396" s="18"/>
      <c r="AK396" s="63"/>
      <c r="AL396" s="63"/>
      <c r="AM396" s="63"/>
      <c r="AN396" s="18"/>
      <c r="AO396" s="18"/>
      <c r="AP396" s="18"/>
      <c r="AQ396" s="31"/>
      <c r="AR396" s="31"/>
      <c r="AS396" s="31"/>
      <c r="AT396" s="31"/>
      <c r="AU396" s="31"/>
      <c r="AV396" s="31"/>
      <c r="AW396" s="31"/>
      <c r="AX396" s="31"/>
      <c r="AY396" s="31"/>
      <c r="AZ396" s="31"/>
      <c r="BA396" s="31"/>
      <c r="BB396" s="31"/>
      <c r="BC396" s="31">
        <v>3.24</v>
      </c>
      <c r="BD396" s="31"/>
      <c r="BE396" s="31"/>
      <c r="BF396" s="31"/>
      <c r="BG396" s="31"/>
      <c r="BH396" s="31"/>
      <c r="BI396" s="31"/>
      <c r="BJ396" s="31"/>
      <c r="BK396" s="31"/>
      <c r="BL396" s="31"/>
      <c r="BM396" s="47" t="s">
        <v>741</v>
      </c>
      <c r="BN396" s="31">
        <f t="shared" si="119"/>
        <v>3.24</v>
      </c>
      <c r="BO396" s="47">
        <f t="shared" si="117"/>
        <v>0</v>
      </c>
      <c r="BP396" s="48" t="str">
        <f t="shared" si="118"/>
        <v>Complete - With Adjustment</v>
      </c>
    </row>
    <row r="397" spans="1:68" s="10" customFormat="1" hidden="1" x14ac:dyDescent="0.2">
      <c r="A397" s="34">
        <v>2325</v>
      </c>
      <c r="B397" s="27" t="s">
        <v>94</v>
      </c>
      <c r="C397" s="27" t="s">
        <v>670</v>
      </c>
      <c r="D397" s="27" t="s">
        <v>671</v>
      </c>
      <c r="E397" s="27" t="s">
        <v>903</v>
      </c>
      <c r="F397" s="27" t="s">
        <v>696</v>
      </c>
      <c r="G397" s="27" t="s">
        <v>96</v>
      </c>
      <c r="H397" s="28">
        <v>42797</v>
      </c>
      <c r="I397" s="37">
        <v>42800</v>
      </c>
      <c r="J397" s="52">
        <v>143.51</v>
      </c>
      <c r="K397" s="52">
        <v>12.96</v>
      </c>
      <c r="L397" s="35"/>
      <c r="M397" s="52" t="s">
        <v>904</v>
      </c>
      <c r="N397" s="35" t="s">
        <v>97</v>
      </c>
      <c r="O397" s="35" t="s">
        <v>274</v>
      </c>
      <c r="P397" s="35" t="s">
        <v>120</v>
      </c>
      <c r="Q397" s="35" t="s">
        <v>175</v>
      </c>
      <c r="R397" s="35" t="s">
        <v>98</v>
      </c>
      <c r="S397" s="35"/>
      <c r="T397" s="35" t="s">
        <v>905</v>
      </c>
      <c r="U397" s="27"/>
      <c r="V397" s="62"/>
      <c r="W397" s="31"/>
      <c r="X397" s="31"/>
      <c r="Y397" s="31"/>
      <c r="Z397" s="31"/>
      <c r="AA397" s="31"/>
      <c r="AB397" s="31"/>
      <c r="AC397" s="31"/>
      <c r="AD397" s="31"/>
      <c r="AE397" s="31"/>
      <c r="AF397" s="31"/>
      <c r="AG397" s="31"/>
      <c r="AH397" s="18"/>
      <c r="AI397" s="18"/>
      <c r="AJ397" s="18"/>
      <c r="AK397" s="63"/>
      <c r="AL397" s="63"/>
      <c r="AM397" s="63"/>
      <c r="AN397" s="18"/>
      <c r="AO397" s="18"/>
      <c r="AP397" s="18"/>
      <c r="AQ397" s="31"/>
      <c r="AR397" s="31"/>
      <c r="AS397" s="31"/>
      <c r="AT397" s="31"/>
      <c r="AU397" s="31"/>
      <c r="AV397" s="31"/>
      <c r="AW397" s="31"/>
      <c r="AX397" s="31"/>
      <c r="AY397" s="31"/>
      <c r="AZ397" s="31"/>
      <c r="BA397" s="31"/>
      <c r="BB397" s="31"/>
      <c r="BC397" s="31">
        <v>12.96</v>
      </c>
      <c r="BD397" s="31"/>
      <c r="BE397" s="31"/>
      <c r="BF397" s="31"/>
      <c r="BG397" s="31"/>
      <c r="BH397" s="31"/>
      <c r="BI397" s="31"/>
      <c r="BJ397" s="31"/>
      <c r="BK397" s="31"/>
      <c r="BL397" s="31"/>
      <c r="BM397" s="47" t="s">
        <v>741</v>
      </c>
      <c r="BN397" s="31">
        <f t="shared" si="119"/>
        <v>12.96</v>
      </c>
      <c r="BO397" s="47">
        <f t="shared" si="117"/>
        <v>0</v>
      </c>
      <c r="BP397" s="48" t="str">
        <f t="shared" si="118"/>
        <v>Complete - With Adjustment</v>
      </c>
    </row>
    <row r="398" spans="1:68" s="10" customFormat="1" hidden="1" x14ac:dyDescent="0.2">
      <c r="A398" s="34">
        <v>2326</v>
      </c>
      <c r="B398" s="27" t="s">
        <v>94</v>
      </c>
      <c r="C398" s="27" t="s">
        <v>670</v>
      </c>
      <c r="D398" s="27" t="s">
        <v>671</v>
      </c>
      <c r="E398" s="27" t="s">
        <v>903</v>
      </c>
      <c r="F398" s="27" t="s">
        <v>696</v>
      </c>
      <c r="G398" s="27" t="s">
        <v>96</v>
      </c>
      <c r="H398" s="28">
        <v>42797</v>
      </c>
      <c r="I398" s="37">
        <v>42800</v>
      </c>
      <c r="J398" s="52">
        <v>143.51</v>
      </c>
      <c r="K398" s="52">
        <v>25.83</v>
      </c>
      <c r="L398" s="35"/>
      <c r="M398" s="52" t="s">
        <v>904</v>
      </c>
      <c r="N398" s="35" t="s">
        <v>97</v>
      </c>
      <c r="O398" s="35" t="s">
        <v>274</v>
      </c>
      <c r="P398" s="35" t="s">
        <v>120</v>
      </c>
      <c r="Q398" s="35" t="s">
        <v>175</v>
      </c>
      <c r="R398" s="35" t="s">
        <v>98</v>
      </c>
      <c r="S398" s="35"/>
      <c r="T398" s="35" t="s">
        <v>905</v>
      </c>
      <c r="U398" s="27"/>
      <c r="V398" s="62"/>
      <c r="W398" s="31"/>
      <c r="X398" s="31"/>
      <c r="Y398" s="31"/>
      <c r="Z398" s="31"/>
      <c r="AA398" s="31"/>
      <c r="AB398" s="31"/>
      <c r="AC398" s="31"/>
      <c r="AD398" s="31"/>
      <c r="AE398" s="31"/>
      <c r="AF398" s="31"/>
      <c r="AG398" s="31"/>
      <c r="AH398" s="18"/>
      <c r="AI398" s="18"/>
      <c r="AJ398" s="18"/>
      <c r="AK398" s="63"/>
      <c r="AL398" s="63"/>
      <c r="AM398" s="63"/>
      <c r="AN398" s="18"/>
      <c r="AO398" s="18"/>
      <c r="AP398" s="18"/>
      <c r="AQ398" s="31"/>
      <c r="AR398" s="31"/>
      <c r="AS398" s="31"/>
      <c r="AT398" s="31"/>
      <c r="AU398" s="31"/>
      <c r="AV398" s="31"/>
      <c r="AW398" s="31"/>
      <c r="AX398" s="31"/>
      <c r="AY398" s="31"/>
      <c r="AZ398" s="31"/>
      <c r="BA398" s="31"/>
      <c r="BB398" s="31"/>
      <c r="BC398" s="31">
        <v>25.83</v>
      </c>
      <c r="BD398" s="31"/>
      <c r="BE398" s="31"/>
      <c r="BF398" s="31"/>
      <c r="BG398" s="31"/>
      <c r="BH398" s="31"/>
      <c r="BI398" s="31"/>
      <c r="BJ398" s="31"/>
      <c r="BK398" s="31"/>
      <c r="BL398" s="31"/>
      <c r="BM398" s="47" t="s">
        <v>741</v>
      </c>
      <c r="BN398" s="31">
        <f t="shared" si="119"/>
        <v>25.83</v>
      </c>
      <c r="BO398" s="47">
        <f t="shared" si="117"/>
        <v>0</v>
      </c>
      <c r="BP398" s="48" t="str">
        <f t="shared" si="118"/>
        <v>Complete - With Adjustment</v>
      </c>
    </row>
    <row r="399" spans="1:68" s="10" customFormat="1" hidden="1" x14ac:dyDescent="0.2">
      <c r="A399" s="34">
        <v>2348</v>
      </c>
      <c r="B399" s="27" t="s">
        <v>94</v>
      </c>
      <c r="C399" s="27" t="s">
        <v>104</v>
      </c>
      <c r="D399" s="27" t="s">
        <v>105</v>
      </c>
      <c r="E399" s="27" t="s">
        <v>909</v>
      </c>
      <c r="F399" s="27" t="s">
        <v>910</v>
      </c>
      <c r="G399" s="27" t="s">
        <v>96</v>
      </c>
      <c r="H399" s="37">
        <v>42828</v>
      </c>
      <c r="I399" s="37">
        <v>42830</v>
      </c>
      <c r="J399" s="52">
        <v>1672.23</v>
      </c>
      <c r="K399" s="52">
        <v>15</v>
      </c>
      <c r="L399" s="35"/>
      <c r="M399" s="52" t="s">
        <v>911</v>
      </c>
      <c r="N399" s="35" t="s">
        <v>97</v>
      </c>
      <c r="O399" s="35" t="s">
        <v>107</v>
      </c>
      <c r="P399" s="35" t="s">
        <v>120</v>
      </c>
      <c r="Q399" s="35" t="s">
        <v>103</v>
      </c>
      <c r="R399" s="35" t="s">
        <v>98</v>
      </c>
      <c r="S399" s="35"/>
      <c r="T399" s="35" t="s">
        <v>912</v>
      </c>
      <c r="U399" s="35"/>
      <c r="V399" s="27"/>
      <c r="W399" s="47">
        <v>15</v>
      </c>
      <c r="X399" s="47"/>
      <c r="Y399" s="47"/>
      <c r="Z399" s="47"/>
      <c r="AA399" s="47"/>
      <c r="AB399" s="47"/>
      <c r="AC399" s="47"/>
      <c r="AD399" s="47"/>
      <c r="AE399" s="47"/>
      <c r="AF399" s="47"/>
      <c r="AG399" s="47"/>
      <c r="AH399" s="66"/>
      <c r="AI399" s="67"/>
      <c r="AJ399" s="66"/>
      <c r="AK399" s="54"/>
      <c r="AL399" s="54"/>
      <c r="AM399" s="54"/>
      <c r="AN399" s="66"/>
      <c r="AO399" s="67"/>
      <c r="AP399" s="66"/>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t="s">
        <v>1</v>
      </c>
      <c r="BN399" s="57">
        <f t="shared" ref="BN399:BN417" si="120">SUM(W399:AH399)+SUM(AK399:AN399)+SUM(AQ399:BK399)</f>
        <v>15</v>
      </c>
      <c r="BO399" s="47">
        <f t="shared" si="117"/>
        <v>0</v>
      </c>
      <c r="BP399" s="48" t="str">
        <f t="shared" si="118"/>
        <v>Complete - With Adjustment</v>
      </c>
    </row>
    <row r="400" spans="1:68" s="10" customFormat="1" hidden="1" x14ac:dyDescent="0.2">
      <c r="A400" s="34">
        <v>2358</v>
      </c>
      <c r="B400" s="27" t="s">
        <v>94</v>
      </c>
      <c r="C400" s="27" t="s">
        <v>104</v>
      </c>
      <c r="D400" s="27" t="s">
        <v>105</v>
      </c>
      <c r="E400" s="27" t="s">
        <v>909</v>
      </c>
      <c r="F400" s="27" t="s">
        <v>910</v>
      </c>
      <c r="G400" s="27" t="s">
        <v>96</v>
      </c>
      <c r="H400" s="37">
        <v>42828</v>
      </c>
      <c r="I400" s="37">
        <v>42830</v>
      </c>
      <c r="J400" s="52">
        <v>1672.23</v>
      </c>
      <c r="K400" s="52">
        <v>11</v>
      </c>
      <c r="L400" s="35"/>
      <c r="M400" s="52" t="s">
        <v>911</v>
      </c>
      <c r="N400" s="35" t="s">
        <v>97</v>
      </c>
      <c r="O400" s="35" t="s">
        <v>107</v>
      </c>
      <c r="P400" s="35" t="s">
        <v>120</v>
      </c>
      <c r="Q400" s="35" t="s">
        <v>103</v>
      </c>
      <c r="R400" s="35" t="s">
        <v>98</v>
      </c>
      <c r="S400" s="35"/>
      <c r="T400" s="35" t="s">
        <v>912</v>
      </c>
      <c r="U400" s="35"/>
      <c r="V400" s="27"/>
      <c r="W400" s="47">
        <v>11</v>
      </c>
      <c r="X400" s="47"/>
      <c r="Y400" s="47"/>
      <c r="Z400" s="47"/>
      <c r="AA400" s="47"/>
      <c r="AB400" s="47"/>
      <c r="AC400" s="47"/>
      <c r="AD400" s="47"/>
      <c r="AE400" s="47"/>
      <c r="AF400" s="47"/>
      <c r="AG400" s="47"/>
      <c r="AH400" s="66"/>
      <c r="AI400" s="67"/>
      <c r="AJ400" s="66"/>
      <c r="AK400" s="54"/>
      <c r="AL400" s="54"/>
      <c r="AM400" s="54"/>
      <c r="AN400" s="66"/>
      <c r="AO400" s="67"/>
      <c r="AP400" s="66"/>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t="s">
        <v>1</v>
      </c>
      <c r="BN400" s="57">
        <f t="shared" si="120"/>
        <v>11</v>
      </c>
      <c r="BO400" s="47">
        <f t="shared" si="117"/>
        <v>0</v>
      </c>
      <c r="BP400" s="48" t="str">
        <f t="shared" si="118"/>
        <v>Complete - With Adjustment</v>
      </c>
    </row>
    <row r="401" spans="1:68" s="10" customFormat="1" hidden="1" x14ac:dyDescent="0.2">
      <c r="A401" s="34">
        <v>2363</v>
      </c>
      <c r="B401" s="27" t="s">
        <v>94</v>
      </c>
      <c r="C401" s="27" t="s">
        <v>115</v>
      </c>
      <c r="D401" s="27" t="s">
        <v>116</v>
      </c>
      <c r="E401" s="27" t="s">
        <v>915</v>
      </c>
      <c r="F401" s="27" t="s">
        <v>910</v>
      </c>
      <c r="G401" s="27" t="s">
        <v>96</v>
      </c>
      <c r="H401" s="37">
        <v>42825</v>
      </c>
      <c r="I401" s="37">
        <v>42830</v>
      </c>
      <c r="J401" s="52">
        <v>727.56</v>
      </c>
      <c r="K401" s="52">
        <v>4.28</v>
      </c>
      <c r="L401" s="35"/>
      <c r="M401" s="52" t="s">
        <v>916</v>
      </c>
      <c r="N401" s="35" t="s">
        <v>97</v>
      </c>
      <c r="O401" s="35" t="s">
        <v>119</v>
      </c>
      <c r="P401" s="35" t="s">
        <v>123</v>
      </c>
      <c r="Q401" s="35" t="s">
        <v>101</v>
      </c>
      <c r="R401" s="35" t="s">
        <v>98</v>
      </c>
      <c r="S401" s="35"/>
      <c r="T401" s="35" t="s">
        <v>917</v>
      </c>
      <c r="U401" s="35"/>
      <c r="V401" s="27"/>
      <c r="W401" s="47"/>
      <c r="X401" s="47"/>
      <c r="Y401" s="47"/>
      <c r="Z401" s="47"/>
      <c r="AA401" s="47"/>
      <c r="AB401" s="47"/>
      <c r="AC401" s="47"/>
      <c r="AD401" s="47"/>
      <c r="AE401" s="47"/>
      <c r="AF401" s="47"/>
      <c r="AG401" s="47"/>
      <c r="AH401" s="66"/>
      <c r="AI401" s="67"/>
      <c r="AJ401" s="66"/>
      <c r="AK401" s="54"/>
      <c r="AL401" s="54"/>
      <c r="AM401" s="54"/>
      <c r="AN401" s="66"/>
      <c r="AO401" s="67"/>
      <c r="AP401" s="66"/>
      <c r="AQ401" s="47"/>
      <c r="AR401" s="47"/>
      <c r="AS401" s="47"/>
      <c r="AT401" s="47"/>
      <c r="AU401" s="47"/>
      <c r="AV401" s="47">
        <v>4.28</v>
      </c>
      <c r="AW401" s="47"/>
      <c r="AX401" s="47"/>
      <c r="AY401" s="47"/>
      <c r="AZ401" s="47"/>
      <c r="BA401" s="47"/>
      <c r="BB401" s="47"/>
      <c r="BC401" s="47"/>
      <c r="BD401" s="47"/>
      <c r="BE401" s="47"/>
      <c r="BF401" s="47"/>
      <c r="BG401" s="47"/>
      <c r="BH401" s="47"/>
      <c r="BI401" s="47"/>
      <c r="BJ401" s="47"/>
      <c r="BK401" s="47"/>
      <c r="BL401" s="47"/>
      <c r="BM401" s="47" t="s">
        <v>378</v>
      </c>
      <c r="BN401" s="57">
        <f t="shared" si="120"/>
        <v>4.28</v>
      </c>
      <c r="BO401" s="47">
        <f t="shared" ref="BO401:BO417" si="121">K401-BN401</f>
        <v>0</v>
      </c>
      <c r="BP401" s="48" t="str">
        <f t="shared" ref="BP401:BP417" si="122">IF(BN401&lt;&gt;0,"Complete - With Adjustment","Complete - No Adjustment")</f>
        <v>Complete - With Adjustment</v>
      </c>
    </row>
    <row r="402" spans="1:68" s="10" customFormat="1" hidden="1" x14ac:dyDescent="0.2">
      <c r="A402" s="34">
        <v>2364</v>
      </c>
      <c r="B402" s="27" t="s">
        <v>94</v>
      </c>
      <c r="C402" s="27" t="s">
        <v>115</v>
      </c>
      <c r="D402" s="27" t="s">
        <v>116</v>
      </c>
      <c r="E402" s="27" t="s">
        <v>915</v>
      </c>
      <c r="F402" s="27" t="s">
        <v>910</v>
      </c>
      <c r="G402" s="27" t="s">
        <v>96</v>
      </c>
      <c r="H402" s="37">
        <v>42825</v>
      </c>
      <c r="I402" s="37">
        <v>42830</v>
      </c>
      <c r="J402" s="52">
        <v>727.56</v>
      </c>
      <c r="K402" s="52">
        <v>4.5199999999999996</v>
      </c>
      <c r="L402" s="35"/>
      <c r="M402" s="52" t="s">
        <v>916</v>
      </c>
      <c r="N402" s="35" t="s">
        <v>97</v>
      </c>
      <c r="O402" s="35" t="s">
        <v>119</v>
      </c>
      <c r="P402" s="35" t="s">
        <v>123</v>
      </c>
      <c r="Q402" s="35" t="s">
        <v>103</v>
      </c>
      <c r="R402" s="35" t="s">
        <v>98</v>
      </c>
      <c r="S402" s="35"/>
      <c r="T402" s="35" t="s">
        <v>917</v>
      </c>
      <c r="U402" s="35"/>
      <c r="V402" s="27"/>
      <c r="W402" s="47"/>
      <c r="X402" s="47"/>
      <c r="Y402" s="47"/>
      <c r="Z402" s="47"/>
      <c r="AA402" s="47"/>
      <c r="AB402" s="47"/>
      <c r="AC402" s="47"/>
      <c r="AD402" s="47"/>
      <c r="AE402" s="47"/>
      <c r="AF402" s="47"/>
      <c r="AG402" s="47"/>
      <c r="AH402" s="66"/>
      <c r="AI402" s="67"/>
      <c r="AJ402" s="66"/>
      <c r="AK402" s="54"/>
      <c r="AL402" s="54"/>
      <c r="AM402" s="54"/>
      <c r="AN402" s="66"/>
      <c r="AO402" s="67"/>
      <c r="AP402" s="66"/>
      <c r="AQ402" s="47"/>
      <c r="AR402" s="47"/>
      <c r="AS402" s="47"/>
      <c r="AT402" s="47"/>
      <c r="AU402" s="47"/>
      <c r="AV402" s="47">
        <v>4.5199999999999996</v>
      </c>
      <c r="AW402" s="47"/>
      <c r="AX402" s="47"/>
      <c r="AY402" s="47"/>
      <c r="AZ402" s="47"/>
      <c r="BA402" s="47"/>
      <c r="BB402" s="47"/>
      <c r="BC402" s="47"/>
      <c r="BD402" s="47"/>
      <c r="BE402" s="47"/>
      <c r="BF402" s="47"/>
      <c r="BG402" s="47"/>
      <c r="BH402" s="47"/>
      <c r="BI402" s="47"/>
      <c r="BJ402" s="47"/>
      <c r="BK402" s="47"/>
      <c r="BL402" s="47"/>
      <c r="BM402" s="47" t="s">
        <v>378</v>
      </c>
      <c r="BN402" s="57">
        <f t="shared" si="120"/>
        <v>4.5199999999999996</v>
      </c>
      <c r="BO402" s="47">
        <f t="shared" si="121"/>
        <v>0</v>
      </c>
      <c r="BP402" s="48" t="str">
        <f t="shared" si="122"/>
        <v>Complete - With Adjustment</v>
      </c>
    </row>
    <row r="403" spans="1:68" s="10" customFormat="1" hidden="1" x14ac:dyDescent="0.2">
      <c r="A403" s="34">
        <v>2365</v>
      </c>
      <c r="B403" s="27" t="s">
        <v>94</v>
      </c>
      <c r="C403" s="27" t="s">
        <v>115</v>
      </c>
      <c r="D403" s="27" t="s">
        <v>116</v>
      </c>
      <c r="E403" s="27" t="s">
        <v>915</v>
      </c>
      <c r="F403" s="27" t="s">
        <v>910</v>
      </c>
      <c r="G403" s="27" t="s">
        <v>96</v>
      </c>
      <c r="H403" s="37">
        <v>42825</v>
      </c>
      <c r="I403" s="37">
        <v>42830</v>
      </c>
      <c r="J403" s="52">
        <v>727.56</v>
      </c>
      <c r="K403" s="52">
        <v>26.75</v>
      </c>
      <c r="L403" s="35"/>
      <c r="M403" s="52" t="s">
        <v>916</v>
      </c>
      <c r="N403" s="35" t="s">
        <v>97</v>
      </c>
      <c r="O403" s="35" t="s">
        <v>119</v>
      </c>
      <c r="P403" s="35" t="s">
        <v>123</v>
      </c>
      <c r="Q403" s="35" t="s">
        <v>101</v>
      </c>
      <c r="R403" s="35" t="s">
        <v>98</v>
      </c>
      <c r="S403" s="35"/>
      <c r="T403" s="35" t="s">
        <v>917</v>
      </c>
      <c r="U403" s="35"/>
      <c r="V403" s="27"/>
      <c r="W403" s="47"/>
      <c r="X403" s="47"/>
      <c r="Y403" s="47"/>
      <c r="Z403" s="47"/>
      <c r="AA403" s="47"/>
      <c r="AB403" s="47"/>
      <c r="AC403" s="47"/>
      <c r="AD403" s="47"/>
      <c r="AE403" s="47"/>
      <c r="AF403" s="47"/>
      <c r="AG403" s="47"/>
      <c r="AH403" s="66"/>
      <c r="AI403" s="67"/>
      <c r="AJ403" s="66"/>
      <c r="AK403" s="54"/>
      <c r="AL403" s="54"/>
      <c r="AM403" s="54"/>
      <c r="AN403" s="66"/>
      <c r="AO403" s="67"/>
      <c r="AP403" s="66"/>
      <c r="AQ403" s="47"/>
      <c r="AR403" s="47"/>
      <c r="AS403" s="47"/>
      <c r="AT403" s="47"/>
      <c r="AU403" s="47"/>
      <c r="AV403" s="47">
        <v>26.75</v>
      </c>
      <c r="AW403" s="47"/>
      <c r="AX403" s="47"/>
      <c r="AY403" s="47"/>
      <c r="AZ403" s="47"/>
      <c r="BA403" s="47"/>
      <c r="BB403" s="47"/>
      <c r="BC403" s="47"/>
      <c r="BD403" s="47"/>
      <c r="BE403" s="47"/>
      <c r="BF403" s="47"/>
      <c r="BG403" s="47"/>
      <c r="BH403" s="47"/>
      <c r="BI403" s="47"/>
      <c r="BJ403" s="47"/>
      <c r="BK403" s="47"/>
      <c r="BL403" s="47"/>
      <c r="BM403" s="47" t="s">
        <v>378</v>
      </c>
      <c r="BN403" s="57">
        <f t="shared" si="120"/>
        <v>26.75</v>
      </c>
      <c r="BO403" s="47">
        <f t="shared" si="121"/>
        <v>0</v>
      </c>
      <c r="BP403" s="48" t="str">
        <f t="shared" si="122"/>
        <v>Complete - With Adjustment</v>
      </c>
    </row>
    <row r="404" spans="1:68" s="10" customFormat="1" hidden="1" x14ac:dyDescent="0.2">
      <c r="A404" s="34">
        <v>2366</v>
      </c>
      <c r="B404" s="27" t="s">
        <v>94</v>
      </c>
      <c r="C404" s="27" t="s">
        <v>115</v>
      </c>
      <c r="D404" s="27" t="s">
        <v>116</v>
      </c>
      <c r="E404" s="27" t="s">
        <v>915</v>
      </c>
      <c r="F404" s="27" t="s">
        <v>910</v>
      </c>
      <c r="G404" s="27" t="s">
        <v>96</v>
      </c>
      <c r="H404" s="37">
        <v>42825</v>
      </c>
      <c r="I404" s="37">
        <v>42830</v>
      </c>
      <c r="J404" s="52">
        <v>727.56</v>
      </c>
      <c r="K404" s="52">
        <v>17</v>
      </c>
      <c r="L404" s="35"/>
      <c r="M404" s="52" t="s">
        <v>916</v>
      </c>
      <c r="N404" s="35" t="s">
        <v>97</v>
      </c>
      <c r="O404" s="35" t="s">
        <v>119</v>
      </c>
      <c r="P404" s="35" t="s">
        <v>123</v>
      </c>
      <c r="Q404" s="35" t="s">
        <v>101</v>
      </c>
      <c r="R404" s="35" t="s">
        <v>98</v>
      </c>
      <c r="S404" s="35"/>
      <c r="T404" s="35" t="s">
        <v>917</v>
      </c>
      <c r="U404" s="35"/>
      <c r="V404" s="27"/>
      <c r="W404" s="47"/>
      <c r="X404" s="47"/>
      <c r="Y404" s="47"/>
      <c r="Z404" s="47"/>
      <c r="AA404" s="47"/>
      <c r="AB404" s="47"/>
      <c r="AC404" s="47"/>
      <c r="AD404" s="47"/>
      <c r="AE404" s="47"/>
      <c r="AF404" s="47"/>
      <c r="AG404" s="47"/>
      <c r="AH404" s="66"/>
      <c r="AI404" s="67"/>
      <c r="AJ404" s="66"/>
      <c r="AK404" s="54"/>
      <c r="AL404" s="54"/>
      <c r="AM404" s="54"/>
      <c r="AN404" s="66"/>
      <c r="AO404" s="67"/>
      <c r="AP404" s="66"/>
      <c r="AQ404" s="47"/>
      <c r="AR404" s="47"/>
      <c r="AS404" s="47"/>
      <c r="AT404" s="47"/>
      <c r="AU404" s="47"/>
      <c r="AV404" s="47">
        <v>17</v>
      </c>
      <c r="AW404" s="47"/>
      <c r="AX404" s="47"/>
      <c r="AY404" s="47"/>
      <c r="AZ404" s="47"/>
      <c r="BA404" s="47"/>
      <c r="BB404" s="47"/>
      <c r="BC404" s="47"/>
      <c r="BD404" s="47"/>
      <c r="BE404" s="47"/>
      <c r="BF404" s="47"/>
      <c r="BG404" s="47"/>
      <c r="BH404" s="47"/>
      <c r="BI404" s="47"/>
      <c r="BJ404" s="47"/>
      <c r="BK404" s="47"/>
      <c r="BL404" s="47"/>
      <c r="BM404" s="47" t="s">
        <v>378</v>
      </c>
      <c r="BN404" s="57">
        <f t="shared" si="120"/>
        <v>17</v>
      </c>
      <c r="BO404" s="47">
        <f t="shared" si="121"/>
        <v>0</v>
      </c>
      <c r="BP404" s="48" t="str">
        <f t="shared" si="122"/>
        <v>Complete - With Adjustment</v>
      </c>
    </row>
    <row r="405" spans="1:68" s="10" customFormat="1" hidden="1" x14ac:dyDescent="0.2">
      <c r="A405" s="34">
        <v>2367</v>
      </c>
      <c r="B405" s="27" t="s">
        <v>94</v>
      </c>
      <c r="C405" s="27" t="s">
        <v>115</v>
      </c>
      <c r="D405" s="27" t="s">
        <v>116</v>
      </c>
      <c r="E405" s="27" t="s">
        <v>915</v>
      </c>
      <c r="F405" s="27" t="s">
        <v>910</v>
      </c>
      <c r="G405" s="27" t="s">
        <v>96</v>
      </c>
      <c r="H405" s="37">
        <v>42825</v>
      </c>
      <c r="I405" s="37">
        <v>42830</v>
      </c>
      <c r="J405" s="52">
        <v>727.56</v>
      </c>
      <c r="K405" s="52">
        <v>20.260000000000002</v>
      </c>
      <c r="L405" s="35"/>
      <c r="M405" s="52" t="s">
        <v>916</v>
      </c>
      <c r="N405" s="35" t="s">
        <v>97</v>
      </c>
      <c r="O405" s="35" t="s">
        <v>119</v>
      </c>
      <c r="P405" s="35" t="s">
        <v>123</v>
      </c>
      <c r="Q405" s="35" t="s">
        <v>101</v>
      </c>
      <c r="R405" s="35" t="s">
        <v>98</v>
      </c>
      <c r="S405" s="35"/>
      <c r="T405" s="35" t="s">
        <v>917</v>
      </c>
      <c r="U405" s="35"/>
      <c r="V405" s="27"/>
      <c r="W405" s="70"/>
      <c r="X405" s="47"/>
      <c r="Y405" s="47"/>
      <c r="Z405" s="47"/>
      <c r="AA405" s="47"/>
      <c r="AB405" s="47"/>
      <c r="AC405" s="47"/>
      <c r="AD405" s="47"/>
      <c r="AE405" s="47"/>
      <c r="AF405" s="47"/>
      <c r="AG405" s="47"/>
      <c r="AH405" s="66"/>
      <c r="AI405" s="67"/>
      <c r="AJ405" s="66"/>
      <c r="AK405" s="54"/>
      <c r="AL405" s="54"/>
      <c r="AM405" s="54"/>
      <c r="AN405" s="66"/>
      <c r="AO405" s="67"/>
      <c r="AP405" s="66"/>
      <c r="AQ405" s="47"/>
      <c r="AR405" s="47"/>
      <c r="AS405" s="47"/>
      <c r="AT405" s="47"/>
      <c r="AU405" s="47"/>
      <c r="AV405" s="47">
        <v>20.260000000000002</v>
      </c>
      <c r="AW405" s="47"/>
      <c r="AX405" s="47"/>
      <c r="AY405" s="47"/>
      <c r="AZ405" s="47"/>
      <c r="BA405" s="47"/>
      <c r="BB405" s="47"/>
      <c r="BC405" s="47"/>
      <c r="BD405" s="47"/>
      <c r="BE405" s="47"/>
      <c r="BF405" s="47"/>
      <c r="BG405" s="47"/>
      <c r="BH405" s="47"/>
      <c r="BI405" s="47"/>
      <c r="BJ405" s="47"/>
      <c r="BK405" s="47"/>
      <c r="BL405" s="47"/>
      <c r="BM405" s="47" t="s">
        <v>378</v>
      </c>
      <c r="BN405" s="57">
        <f t="shared" si="120"/>
        <v>20.260000000000002</v>
      </c>
      <c r="BO405" s="47">
        <f t="shared" si="121"/>
        <v>0</v>
      </c>
      <c r="BP405" s="48" t="str">
        <f t="shared" si="122"/>
        <v>Complete - With Adjustment</v>
      </c>
    </row>
    <row r="406" spans="1:68" s="10" customFormat="1" hidden="1" x14ac:dyDescent="0.2">
      <c r="A406" s="34">
        <v>2368</v>
      </c>
      <c r="B406" s="27" t="s">
        <v>94</v>
      </c>
      <c r="C406" s="27" t="s">
        <v>115</v>
      </c>
      <c r="D406" s="27" t="s">
        <v>116</v>
      </c>
      <c r="E406" s="27" t="s">
        <v>915</v>
      </c>
      <c r="F406" s="27" t="s">
        <v>910</v>
      </c>
      <c r="G406" s="27" t="s">
        <v>96</v>
      </c>
      <c r="H406" s="37">
        <v>42825</v>
      </c>
      <c r="I406" s="37">
        <v>42830</v>
      </c>
      <c r="J406" s="52">
        <v>727.56</v>
      </c>
      <c r="K406" s="52">
        <v>445.88</v>
      </c>
      <c r="L406" s="35"/>
      <c r="M406" s="52" t="s">
        <v>916</v>
      </c>
      <c r="N406" s="35" t="s">
        <v>97</v>
      </c>
      <c r="O406" s="35" t="s">
        <v>119</v>
      </c>
      <c r="P406" s="35" t="s">
        <v>123</v>
      </c>
      <c r="Q406" s="35" t="s">
        <v>101</v>
      </c>
      <c r="R406" s="35" t="s">
        <v>98</v>
      </c>
      <c r="S406" s="35"/>
      <c r="T406" s="35" t="s">
        <v>917</v>
      </c>
      <c r="U406" s="35"/>
      <c r="V406" s="27"/>
      <c r="W406" s="47"/>
      <c r="X406" s="47"/>
      <c r="Y406" s="47"/>
      <c r="Z406" s="47"/>
      <c r="AA406" s="47"/>
      <c r="AB406" s="47"/>
      <c r="AC406" s="47"/>
      <c r="AD406" s="47"/>
      <c r="AE406" s="47"/>
      <c r="AF406" s="47"/>
      <c r="AG406" s="47"/>
      <c r="AH406" s="66"/>
      <c r="AI406" s="67"/>
      <c r="AJ406" s="66"/>
      <c r="AK406" s="54"/>
      <c r="AL406" s="54"/>
      <c r="AM406" s="54"/>
      <c r="AN406" s="66"/>
      <c r="AO406" s="67"/>
      <c r="AP406" s="66"/>
      <c r="AQ406" s="47"/>
      <c r="AR406" s="47"/>
      <c r="AS406" s="47"/>
      <c r="AT406" s="47"/>
      <c r="AU406" s="47"/>
      <c r="AV406" s="47">
        <v>445.88</v>
      </c>
      <c r="AW406" s="47"/>
      <c r="AX406" s="47"/>
      <c r="AY406" s="47"/>
      <c r="AZ406" s="47"/>
      <c r="BA406" s="47"/>
      <c r="BB406" s="47"/>
      <c r="BC406" s="47"/>
      <c r="BD406" s="47"/>
      <c r="BE406" s="47"/>
      <c r="BF406" s="47"/>
      <c r="BG406" s="47"/>
      <c r="BH406" s="47"/>
      <c r="BI406" s="47"/>
      <c r="BJ406" s="47"/>
      <c r="BK406" s="47"/>
      <c r="BL406" s="47"/>
      <c r="BM406" s="47" t="s">
        <v>378</v>
      </c>
      <c r="BN406" s="57">
        <f t="shared" si="120"/>
        <v>445.88</v>
      </c>
      <c r="BO406" s="47">
        <f t="shared" si="121"/>
        <v>0</v>
      </c>
      <c r="BP406" s="48" t="str">
        <f t="shared" si="122"/>
        <v>Complete - With Adjustment</v>
      </c>
    </row>
    <row r="407" spans="1:68" s="10" customFormat="1" hidden="1" x14ac:dyDescent="0.2">
      <c r="A407" s="34">
        <v>2369</v>
      </c>
      <c r="B407" s="27" t="s">
        <v>94</v>
      </c>
      <c r="C407" s="27" t="s">
        <v>115</v>
      </c>
      <c r="D407" s="27" t="s">
        <v>116</v>
      </c>
      <c r="E407" s="27" t="s">
        <v>915</v>
      </c>
      <c r="F407" s="27" t="s">
        <v>910</v>
      </c>
      <c r="G407" s="27" t="s">
        <v>96</v>
      </c>
      <c r="H407" s="37">
        <v>42825</v>
      </c>
      <c r="I407" s="37">
        <v>42830</v>
      </c>
      <c r="J407" s="52">
        <v>727.56</v>
      </c>
      <c r="K407" s="52">
        <v>108.71</v>
      </c>
      <c r="L407" s="35"/>
      <c r="M407" s="52" t="s">
        <v>916</v>
      </c>
      <c r="N407" s="35" t="s">
        <v>97</v>
      </c>
      <c r="O407" s="35" t="s">
        <v>119</v>
      </c>
      <c r="P407" s="35" t="s">
        <v>123</v>
      </c>
      <c r="Q407" s="35" t="s">
        <v>103</v>
      </c>
      <c r="R407" s="35" t="s">
        <v>98</v>
      </c>
      <c r="S407" s="35"/>
      <c r="T407" s="35" t="s">
        <v>917</v>
      </c>
      <c r="U407" s="35"/>
      <c r="V407" s="27"/>
      <c r="W407" s="47"/>
      <c r="X407" s="47"/>
      <c r="Y407" s="47"/>
      <c r="Z407" s="47"/>
      <c r="AA407" s="47"/>
      <c r="AB407" s="47"/>
      <c r="AC407" s="47"/>
      <c r="AD407" s="47"/>
      <c r="AE407" s="47"/>
      <c r="AF407" s="47"/>
      <c r="AG407" s="47"/>
      <c r="AH407" s="66"/>
      <c r="AI407" s="67"/>
      <c r="AJ407" s="66"/>
      <c r="AK407" s="54"/>
      <c r="AL407" s="54"/>
      <c r="AM407" s="54"/>
      <c r="AN407" s="66"/>
      <c r="AO407" s="67"/>
      <c r="AP407" s="66"/>
      <c r="AQ407" s="47"/>
      <c r="AR407" s="47"/>
      <c r="AS407" s="47"/>
      <c r="AT407" s="47"/>
      <c r="AU407" s="47"/>
      <c r="AV407" s="47">
        <v>108.71</v>
      </c>
      <c r="AW407" s="47"/>
      <c r="AX407" s="47"/>
      <c r="AY407" s="47"/>
      <c r="AZ407" s="47"/>
      <c r="BA407" s="47"/>
      <c r="BB407" s="47"/>
      <c r="BC407" s="47"/>
      <c r="BD407" s="47"/>
      <c r="BE407" s="47"/>
      <c r="BF407" s="47"/>
      <c r="BG407" s="47"/>
      <c r="BH407" s="47"/>
      <c r="BI407" s="47"/>
      <c r="BJ407" s="47"/>
      <c r="BK407" s="47"/>
      <c r="BL407" s="47"/>
      <c r="BM407" s="47" t="s">
        <v>378</v>
      </c>
      <c r="BN407" s="57">
        <f t="shared" si="120"/>
        <v>108.71</v>
      </c>
      <c r="BO407" s="47">
        <f t="shared" si="121"/>
        <v>0</v>
      </c>
      <c r="BP407" s="48" t="str">
        <f t="shared" si="122"/>
        <v>Complete - With Adjustment</v>
      </c>
    </row>
    <row r="408" spans="1:68" s="10" customFormat="1" hidden="1" x14ac:dyDescent="0.2">
      <c r="A408" s="34">
        <v>2372</v>
      </c>
      <c r="B408" s="27" t="s">
        <v>94</v>
      </c>
      <c r="C408" s="27" t="s">
        <v>115</v>
      </c>
      <c r="D408" s="27" t="s">
        <v>116</v>
      </c>
      <c r="E408" s="27" t="s">
        <v>918</v>
      </c>
      <c r="F408" s="27" t="s">
        <v>919</v>
      </c>
      <c r="G408" s="27" t="s">
        <v>96</v>
      </c>
      <c r="H408" s="37">
        <v>42836</v>
      </c>
      <c r="I408" s="37">
        <v>42837</v>
      </c>
      <c r="J408" s="52">
        <v>1491.52</v>
      </c>
      <c r="K408" s="52">
        <v>38</v>
      </c>
      <c r="L408" s="35"/>
      <c r="M408" s="52" t="s">
        <v>920</v>
      </c>
      <c r="N408" s="35" t="s">
        <v>97</v>
      </c>
      <c r="O408" s="35" t="s">
        <v>119</v>
      </c>
      <c r="P408" s="35" t="s">
        <v>120</v>
      </c>
      <c r="Q408" s="35" t="s">
        <v>103</v>
      </c>
      <c r="R408" s="35" t="s">
        <v>98</v>
      </c>
      <c r="S408" s="35"/>
      <c r="T408" s="35" t="s">
        <v>921</v>
      </c>
      <c r="U408" s="35"/>
      <c r="V408" s="27"/>
      <c r="W408" s="47">
        <v>38</v>
      </c>
      <c r="X408" s="47"/>
      <c r="Y408" s="47"/>
      <c r="Z408" s="47"/>
      <c r="AA408" s="47"/>
      <c r="AB408" s="47"/>
      <c r="AC408" s="47"/>
      <c r="AD408" s="47"/>
      <c r="AE408" s="47"/>
      <c r="AF408" s="47"/>
      <c r="AG408" s="47"/>
      <c r="AH408" s="66"/>
      <c r="AI408" s="67"/>
      <c r="AJ408" s="66"/>
      <c r="AK408" s="54"/>
      <c r="AL408" s="54"/>
      <c r="AM408" s="54"/>
      <c r="AN408" s="66"/>
      <c r="AO408" s="67"/>
      <c r="AP408" s="66"/>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t="s">
        <v>1</v>
      </c>
      <c r="BN408" s="57">
        <f t="shared" si="120"/>
        <v>38</v>
      </c>
      <c r="BO408" s="47">
        <f t="shared" si="121"/>
        <v>0</v>
      </c>
      <c r="BP408" s="48" t="str">
        <f t="shared" si="122"/>
        <v>Complete - With Adjustment</v>
      </c>
    </row>
    <row r="409" spans="1:68" s="10" customFormat="1" hidden="1" x14ac:dyDescent="0.2">
      <c r="A409" s="34">
        <v>2387</v>
      </c>
      <c r="B409" s="27" t="s">
        <v>94</v>
      </c>
      <c r="C409" s="27" t="s">
        <v>702</v>
      </c>
      <c r="D409" s="27" t="s">
        <v>703</v>
      </c>
      <c r="E409" s="27" t="s">
        <v>924</v>
      </c>
      <c r="F409" s="27" t="s">
        <v>910</v>
      </c>
      <c r="G409" s="27" t="s">
        <v>96</v>
      </c>
      <c r="H409" s="37">
        <v>42825</v>
      </c>
      <c r="I409" s="37">
        <v>42830</v>
      </c>
      <c r="J409" s="52">
        <v>2719.36</v>
      </c>
      <c r="K409" s="52">
        <v>1005.32</v>
      </c>
      <c r="L409" s="35"/>
      <c r="M409" s="52" t="s">
        <v>925</v>
      </c>
      <c r="N409" s="35" t="s">
        <v>97</v>
      </c>
      <c r="O409" s="35" t="s">
        <v>119</v>
      </c>
      <c r="P409" s="35" t="s">
        <v>123</v>
      </c>
      <c r="Q409" s="35" t="s">
        <v>108</v>
      </c>
      <c r="R409" s="35" t="s">
        <v>98</v>
      </c>
      <c r="S409" s="35"/>
      <c r="T409" s="35" t="s">
        <v>926</v>
      </c>
      <c r="U409" s="35"/>
      <c r="V409" s="27"/>
      <c r="W409" s="47"/>
      <c r="X409" s="47"/>
      <c r="Y409" s="47"/>
      <c r="Z409" s="47"/>
      <c r="AA409" s="47"/>
      <c r="AB409" s="47"/>
      <c r="AC409" s="47"/>
      <c r="AD409" s="47"/>
      <c r="AE409" s="47"/>
      <c r="AF409" s="47"/>
      <c r="AG409" s="47"/>
      <c r="AH409" s="66"/>
      <c r="AI409" s="67"/>
      <c r="AJ409" s="66"/>
      <c r="AK409" s="54"/>
      <c r="AL409" s="54"/>
      <c r="AM409" s="54"/>
      <c r="AN409" s="66"/>
      <c r="AO409" s="67"/>
      <c r="AP409" s="66"/>
      <c r="AQ409" s="47"/>
      <c r="AR409" s="47"/>
      <c r="AS409" s="47"/>
      <c r="AT409" s="47"/>
      <c r="AU409" s="47"/>
      <c r="AV409" s="47">
        <v>1005.32</v>
      </c>
      <c r="AW409" s="47"/>
      <c r="AX409" s="47"/>
      <c r="AY409" s="47"/>
      <c r="AZ409" s="47"/>
      <c r="BA409" s="47"/>
      <c r="BB409" s="47"/>
      <c r="BC409" s="47"/>
      <c r="BD409" s="47"/>
      <c r="BE409" s="47"/>
      <c r="BF409" s="47"/>
      <c r="BG409" s="47"/>
      <c r="BH409" s="47"/>
      <c r="BI409" s="47"/>
      <c r="BJ409" s="47"/>
      <c r="BK409" s="47"/>
      <c r="BL409" s="47"/>
      <c r="BM409" s="47" t="s">
        <v>378</v>
      </c>
      <c r="BN409" s="57">
        <f t="shared" si="120"/>
        <v>1005.32</v>
      </c>
      <c r="BO409" s="47">
        <f t="shared" si="121"/>
        <v>0</v>
      </c>
      <c r="BP409" s="48" t="str">
        <f t="shared" si="122"/>
        <v>Complete - With Adjustment</v>
      </c>
    </row>
    <row r="410" spans="1:68" s="10" customFormat="1" hidden="1" x14ac:dyDescent="0.2">
      <c r="A410" s="34">
        <v>2389</v>
      </c>
      <c r="B410" s="27" t="s">
        <v>94</v>
      </c>
      <c r="C410" s="27" t="s">
        <v>702</v>
      </c>
      <c r="D410" s="27" t="s">
        <v>703</v>
      </c>
      <c r="E410" s="27" t="s">
        <v>924</v>
      </c>
      <c r="F410" s="27" t="s">
        <v>910</v>
      </c>
      <c r="G410" s="27" t="s">
        <v>96</v>
      </c>
      <c r="H410" s="37">
        <v>42825</v>
      </c>
      <c r="I410" s="37">
        <v>42830</v>
      </c>
      <c r="J410" s="52">
        <v>2719.36</v>
      </c>
      <c r="K410" s="52">
        <v>21.19</v>
      </c>
      <c r="L410" s="35"/>
      <c r="M410" s="52" t="s">
        <v>925</v>
      </c>
      <c r="N410" s="35" t="s">
        <v>97</v>
      </c>
      <c r="O410" s="35" t="s">
        <v>119</v>
      </c>
      <c r="P410" s="35" t="s">
        <v>123</v>
      </c>
      <c r="Q410" s="35" t="s">
        <v>103</v>
      </c>
      <c r="R410" s="35" t="s">
        <v>98</v>
      </c>
      <c r="S410" s="35"/>
      <c r="T410" s="35" t="s">
        <v>926</v>
      </c>
      <c r="U410" s="35"/>
      <c r="V410" s="27"/>
      <c r="W410" s="47"/>
      <c r="X410" s="47"/>
      <c r="Y410" s="47"/>
      <c r="Z410" s="47"/>
      <c r="AA410" s="47"/>
      <c r="AB410" s="47"/>
      <c r="AC410" s="47"/>
      <c r="AD410" s="47"/>
      <c r="AE410" s="47"/>
      <c r="AF410" s="47"/>
      <c r="AG410" s="47"/>
      <c r="AH410" s="66"/>
      <c r="AI410" s="67"/>
      <c r="AJ410" s="66"/>
      <c r="AK410" s="54"/>
      <c r="AL410" s="54"/>
      <c r="AM410" s="54"/>
      <c r="AN410" s="66"/>
      <c r="AO410" s="67"/>
      <c r="AP410" s="66"/>
      <c r="AQ410" s="47"/>
      <c r="AR410" s="47"/>
      <c r="AS410" s="47"/>
      <c r="AT410" s="47"/>
      <c r="AU410" s="47"/>
      <c r="AV410" s="47">
        <v>21.19</v>
      </c>
      <c r="AW410" s="47"/>
      <c r="AX410" s="47"/>
      <c r="AY410" s="47"/>
      <c r="AZ410" s="47"/>
      <c r="BA410" s="47"/>
      <c r="BB410" s="47"/>
      <c r="BC410" s="47"/>
      <c r="BD410" s="47"/>
      <c r="BE410" s="47"/>
      <c r="BF410" s="47"/>
      <c r="BG410" s="47"/>
      <c r="BH410" s="47"/>
      <c r="BI410" s="47"/>
      <c r="BJ410" s="47"/>
      <c r="BK410" s="47"/>
      <c r="BL410" s="47"/>
      <c r="BM410" s="47" t="s">
        <v>378</v>
      </c>
      <c r="BN410" s="57">
        <f t="shared" si="120"/>
        <v>21.19</v>
      </c>
      <c r="BO410" s="47">
        <f t="shared" si="121"/>
        <v>0</v>
      </c>
      <c r="BP410" s="48" t="str">
        <f t="shared" si="122"/>
        <v>Complete - With Adjustment</v>
      </c>
    </row>
    <row r="411" spans="1:68" s="10" customFormat="1" hidden="1" x14ac:dyDescent="0.2">
      <c r="A411" s="34">
        <v>2390</v>
      </c>
      <c r="B411" s="27" t="s">
        <v>94</v>
      </c>
      <c r="C411" s="27" t="s">
        <v>702</v>
      </c>
      <c r="D411" s="27" t="s">
        <v>703</v>
      </c>
      <c r="E411" s="27" t="s">
        <v>924</v>
      </c>
      <c r="F411" s="27" t="s">
        <v>910</v>
      </c>
      <c r="G411" s="27" t="s">
        <v>96</v>
      </c>
      <c r="H411" s="37">
        <v>42825</v>
      </c>
      <c r="I411" s="37">
        <v>42830</v>
      </c>
      <c r="J411" s="52">
        <v>2719.36</v>
      </c>
      <c r="K411" s="52">
        <v>7.69</v>
      </c>
      <c r="L411" s="35"/>
      <c r="M411" s="52" t="s">
        <v>925</v>
      </c>
      <c r="N411" s="35" t="s">
        <v>97</v>
      </c>
      <c r="O411" s="35" t="s">
        <v>119</v>
      </c>
      <c r="P411" s="35" t="s">
        <v>123</v>
      </c>
      <c r="Q411" s="35" t="s">
        <v>103</v>
      </c>
      <c r="R411" s="35" t="s">
        <v>98</v>
      </c>
      <c r="S411" s="35"/>
      <c r="T411" s="35" t="s">
        <v>926</v>
      </c>
      <c r="U411" s="35"/>
      <c r="V411" s="27"/>
      <c r="W411" s="47"/>
      <c r="X411" s="47"/>
      <c r="Y411" s="47"/>
      <c r="Z411" s="47"/>
      <c r="AA411" s="47"/>
      <c r="AB411" s="47"/>
      <c r="AC411" s="47"/>
      <c r="AD411" s="47"/>
      <c r="AE411" s="47"/>
      <c r="AF411" s="47"/>
      <c r="AG411" s="47"/>
      <c r="AH411" s="66"/>
      <c r="AI411" s="67"/>
      <c r="AJ411" s="66"/>
      <c r="AK411" s="54"/>
      <c r="AL411" s="54"/>
      <c r="AM411" s="54"/>
      <c r="AN411" s="66"/>
      <c r="AO411" s="67"/>
      <c r="AP411" s="66"/>
      <c r="AQ411" s="47"/>
      <c r="AR411" s="47"/>
      <c r="AS411" s="47"/>
      <c r="AT411" s="47"/>
      <c r="AU411" s="47"/>
      <c r="AV411" s="47">
        <v>7.69</v>
      </c>
      <c r="AW411" s="47"/>
      <c r="AX411" s="47"/>
      <c r="AY411" s="47"/>
      <c r="AZ411" s="47"/>
      <c r="BA411" s="47"/>
      <c r="BB411" s="47"/>
      <c r="BC411" s="47"/>
      <c r="BD411" s="47"/>
      <c r="BE411" s="47"/>
      <c r="BF411" s="47"/>
      <c r="BG411" s="47"/>
      <c r="BH411" s="47"/>
      <c r="BI411" s="47"/>
      <c r="BJ411" s="47"/>
      <c r="BK411" s="68"/>
      <c r="BL411" s="47"/>
      <c r="BM411" s="47" t="s">
        <v>378</v>
      </c>
      <c r="BN411" s="57">
        <f t="shared" si="120"/>
        <v>7.69</v>
      </c>
      <c r="BO411" s="47">
        <f t="shared" si="121"/>
        <v>0</v>
      </c>
      <c r="BP411" s="48" t="str">
        <f t="shared" si="122"/>
        <v>Complete - With Adjustment</v>
      </c>
    </row>
    <row r="412" spans="1:68" s="10" customFormat="1" hidden="1" x14ac:dyDescent="0.2">
      <c r="A412" s="34">
        <v>2391</v>
      </c>
      <c r="B412" s="27" t="s">
        <v>94</v>
      </c>
      <c r="C412" s="27" t="s">
        <v>702</v>
      </c>
      <c r="D412" s="27" t="s">
        <v>703</v>
      </c>
      <c r="E412" s="27" t="s">
        <v>924</v>
      </c>
      <c r="F412" s="27" t="s">
        <v>910</v>
      </c>
      <c r="G412" s="27" t="s">
        <v>96</v>
      </c>
      <c r="H412" s="37">
        <v>42825</v>
      </c>
      <c r="I412" s="37">
        <v>42830</v>
      </c>
      <c r="J412" s="52">
        <v>2719.36</v>
      </c>
      <c r="K412" s="52">
        <v>6</v>
      </c>
      <c r="L412" s="35"/>
      <c r="M412" s="52" t="s">
        <v>925</v>
      </c>
      <c r="N412" s="35" t="s">
        <v>97</v>
      </c>
      <c r="O412" s="35" t="s">
        <v>119</v>
      </c>
      <c r="P412" s="35" t="s">
        <v>123</v>
      </c>
      <c r="Q412" s="35" t="s">
        <v>103</v>
      </c>
      <c r="R412" s="35" t="s">
        <v>98</v>
      </c>
      <c r="S412" s="35"/>
      <c r="T412" s="35" t="s">
        <v>926</v>
      </c>
      <c r="U412" s="35"/>
      <c r="V412" s="27"/>
      <c r="W412" s="47"/>
      <c r="X412" s="47"/>
      <c r="Y412" s="47"/>
      <c r="Z412" s="47"/>
      <c r="AA412" s="47"/>
      <c r="AB412" s="47"/>
      <c r="AC412" s="47"/>
      <c r="AD412" s="47"/>
      <c r="AE412" s="47"/>
      <c r="AF412" s="47"/>
      <c r="AG412" s="47"/>
      <c r="AH412" s="66"/>
      <c r="AI412" s="67"/>
      <c r="AJ412" s="66"/>
      <c r="AK412" s="54"/>
      <c r="AL412" s="54"/>
      <c r="AM412" s="54"/>
      <c r="AN412" s="66"/>
      <c r="AO412" s="67"/>
      <c r="AP412" s="66"/>
      <c r="AQ412" s="47"/>
      <c r="AR412" s="47"/>
      <c r="AS412" s="47"/>
      <c r="AT412" s="47"/>
      <c r="AU412" s="47"/>
      <c r="AV412" s="47">
        <v>6</v>
      </c>
      <c r="AW412" s="47"/>
      <c r="AX412" s="47"/>
      <c r="AY412" s="47"/>
      <c r="AZ412" s="47"/>
      <c r="BA412" s="47"/>
      <c r="BB412" s="47"/>
      <c r="BC412" s="47"/>
      <c r="BD412" s="47"/>
      <c r="BE412" s="47"/>
      <c r="BF412" s="47"/>
      <c r="BG412" s="47"/>
      <c r="BH412" s="47"/>
      <c r="BI412" s="47"/>
      <c r="BJ412" s="47"/>
      <c r="BK412" s="47"/>
      <c r="BL412" s="47"/>
      <c r="BM412" s="47" t="s">
        <v>378</v>
      </c>
      <c r="BN412" s="57">
        <f t="shared" si="120"/>
        <v>6</v>
      </c>
      <c r="BO412" s="47">
        <f t="shared" si="121"/>
        <v>0</v>
      </c>
      <c r="BP412" s="48" t="str">
        <f t="shared" si="122"/>
        <v>Complete - With Adjustment</v>
      </c>
    </row>
    <row r="413" spans="1:68" s="10" customFormat="1" hidden="1" x14ac:dyDescent="0.2">
      <c r="A413" s="34">
        <v>2392</v>
      </c>
      <c r="B413" s="27" t="s">
        <v>94</v>
      </c>
      <c r="C413" s="27" t="s">
        <v>702</v>
      </c>
      <c r="D413" s="27" t="s">
        <v>703</v>
      </c>
      <c r="E413" s="27" t="s">
        <v>924</v>
      </c>
      <c r="F413" s="27" t="s">
        <v>910</v>
      </c>
      <c r="G413" s="27" t="s">
        <v>96</v>
      </c>
      <c r="H413" s="37">
        <v>42825</v>
      </c>
      <c r="I413" s="37">
        <v>42830</v>
      </c>
      <c r="J413" s="52">
        <v>2719.36</v>
      </c>
      <c r="K413" s="52">
        <v>281.75</v>
      </c>
      <c r="L413" s="35"/>
      <c r="M413" s="52" t="s">
        <v>925</v>
      </c>
      <c r="N413" s="35" t="s">
        <v>97</v>
      </c>
      <c r="O413" s="35" t="s">
        <v>119</v>
      </c>
      <c r="P413" s="35" t="s">
        <v>123</v>
      </c>
      <c r="Q413" s="35" t="s">
        <v>108</v>
      </c>
      <c r="R413" s="35" t="s">
        <v>98</v>
      </c>
      <c r="S413" s="35"/>
      <c r="T413" s="35" t="s">
        <v>926</v>
      </c>
      <c r="U413" s="35"/>
      <c r="V413" s="27"/>
      <c r="W413" s="47"/>
      <c r="X413" s="47"/>
      <c r="Y413" s="47"/>
      <c r="Z413" s="47"/>
      <c r="AA413" s="47"/>
      <c r="AB413" s="47"/>
      <c r="AC413" s="47"/>
      <c r="AD413" s="47"/>
      <c r="AE413" s="47"/>
      <c r="AF413" s="47"/>
      <c r="AG413" s="47"/>
      <c r="AH413" s="66"/>
      <c r="AI413" s="67"/>
      <c r="AJ413" s="66"/>
      <c r="AK413" s="54"/>
      <c r="AL413" s="54"/>
      <c r="AM413" s="54"/>
      <c r="AN413" s="66"/>
      <c r="AO413" s="67"/>
      <c r="AP413" s="66"/>
      <c r="AQ413" s="47"/>
      <c r="AR413" s="47"/>
      <c r="AS413" s="47"/>
      <c r="AT413" s="47"/>
      <c r="AU413" s="47"/>
      <c r="AV413" s="47">
        <v>281.75</v>
      </c>
      <c r="AW413" s="47"/>
      <c r="AX413" s="47"/>
      <c r="AY413" s="47"/>
      <c r="AZ413" s="47"/>
      <c r="BA413" s="47"/>
      <c r="BB413" s="47"/>
      <c r="BC413" s="47"/>
      <c r="BD413" s="47"/>
      <c r="BE413" s="47"/>
      <c r="BF413" s="47"/>
      <c r="BG413" s="47"/>
      <c r="BH413" s="47"/>
      <c r="BI413" s="47"/>
      <c r="BJ413" s="47"/>
      <c r="BK413" s="47"/>
      <c r="BL413" s="47"/>
      <c r="BM413" s="47" t="s">
        <v>378</v>
      </c>
      <c r="BN413" s="57">
        <f t="shared" si="120"/>
        <v>281.75</v>
      </c>
      <c r="BO413" s="47">
        <f t="shared" si="121"/>
        <v>0</v>
      </c>
      <c r="BP413" s="48" t="str">
        <f t="shared" si="122"/>
        <v>Complete - With Adjustment</v>
      </c>
    </row>
    <row r="414" spans="1:68" s="10" customFormat="1" hidden="1" x14ac:dyDescent="0.2">
      <c r="A414" s="34">
        <v>2393</v>
      </c>
      <c r="B414" s="27" t="s">
        <v>94</v>
      </c>
      <c r="C414" s="27" t="s">
        <v>702</v>
      </c>
      <c r="D414" s="27" t="s">
        <v>703</v>
      </c>
      <c r="E414" s="27" t="s">
        <v>924</v>
      </c>
      <c r="F414" s="27" t="s">
        <v>910</v>
      </c>
      <c r="G414" s="27" t="s">
        <v>96</v>
      </c>
      <c r="H414" s="37">
        <v>42825</v>
      </c>
      <c r="I414" s="37">
        <v>42830</v>
      </c>
      <c r="J414" s="52">
        <v>2719.36</v>
      </c>
      <c r="K414" s="52">
        <v>445.88</v>
      </c>
      <c r="L414" s="35"/>
      <c r="M414" s="52" t="s">
        <v>925</v>
      </c>
      <c r="N414" s="35" t="s">
        <v>97</v>
      </c>
      <c r="O414" s="35" t="s">
        <v>119</v>
      </c>
      <c r="P414" s="35" t="s">
        <v>123</v>
      </c>
      <c r="Q414" s="35" t="s">
        <v>101</v>
      </c>
      <c r="R414" s="35" t="s">
        <v>98</v>
      </c>
      <c r="S414" s="35"/>
      <c r="T414" s="35" t="s">
        <v>926</v>
      </c>
      <c r="U414" s="35"/>
      <c r="V414" s="27"/>
      <c r="W414" s="47"/>
      <c r="X414" s="47"/>
      <c r="Y414" s="47"/>
      <c r="Z414" s="47"/>
      <c r="AA414" s="47"/>
      <c r="AB414" s="47"/>
      <c r="AC414" s="47"/>
      <c r="AD414" s="47"/>
      <c r="AE414" s="47"/>
      <c r="AF414" s="47"/>
      <c r="AG414" s="47"/>
      <c r="AH414" s="66"/>
      <c r="AI414" s="67"/>
      <c r="AJ414" s="66"/>
      <c r="AK414" s="54"/>
      <c r="AL414" s="54"/>
      <c r="AM414" s="54"/>
      <c r="AN414" s="66"/>
      <c r="AO414" s="67"/>
      <c r="AP414" s="66"/>
      <c r="AQ414" s="47"/>
      <c r="AR414" s="47"/>
      <c r="AS414" s="47"/>
      <c r="AT414" s="47"/>
      <c r="AU414" s="47"/>
      <c r="AV414" s="47">
        <v>445.88</v>
      </c>
      <c r="AW414" s="47"/>
      <c r="AX414" s="47"/>
      <c r="AY414" s="47"/>
      <c r="AZ414" s="47"/>
      <c r="BA414" s="47"/>
      <c r="BB414" s="47"/>
      <c r="BC414" s="47"/>
      <c r="BD414" s="47"/>
      <c r="BE414" s="47"/>
      <c r="BF414" s="47"/>
      <c r="BG414" s="47"/>
      <c r="BH414" s="47"/>
      <c r="BI414" s="47"/>
      <c r="BJ414" s="47"/>
      <c r="BK414" s="47"/>
      <c r="BL414" s="47"/>
      <c r="BM414" s="47" t="s">
        <v>378</v>
      </c>
      <c r="BN414" s="57">
        <f t="shared" si="120"/>
        <v>445.88</v>
      </c>
      <c r="BO414" s="47">
        <f t="shared" si="121"/>
        <v>0</v>
      </c>
      <c r="BP414" s="48" t="str">
        <f t="shared" si="122"/>
        <v>Complete - With Adjustment</v>
      </c>
    </row>
    <row r="415" spans="1:68" s="10" customFormat="1" hidden="1" x14ac:dyDescent="0.2">
      <c r="A415" s="34">
        <v>2394</v>
      </c>
      <c r="B415" s="27" t="s">
        <v>94</v>
      </c>
      <c r="C415" s="27" t="s">
        <v>702</v>
      </c>
      <c r="D415" s="27" t="s">
        <v>703</v>
      </c>
      <c r="E415" s="27" t="s">
        <v>924</v>
      </c>
      <c r="F415" s="27" t="s">
        <v>910</v>
      </c>
      <c r="G415" s="27" t="s">
        <v>96</v>
      </c>
      <c r="H415" s="37">
        <v>42825</v>
      </c>
      <c r="I415" s="37">
        <v>42830</v>
      </c>
      <c r="J415" s="52">
        <v>2719.36</v>
      </c>
      <c r="K415" s="52">
        <v>17</v>
      </c>
      <c r="L415" s="35"/>
      <c r="M415" s="52" t="s">
        <v>925</v>
      </c>
      <c r="N415" s="35" t="s">
        <v>97</v>
      </c>
      <c r="O415" s="35" t="s">
        <v>119</v>
      </c>
      <c r="P415" s="35" t="s">
        <v>123</v>
      </c>
      <c r="Q415" s="35" t="s">
        <v>101</v>
      </c>
      <c r="R415" s="35" t="s">
        <v>98</v>
      </c>
      <c r="S415" s="35"/>
      <c r="T415" s="35" t="s">
        <v>926</v>
      </c>
      <c r="U415" s="35"/>
      <c r="V415" s="27"/>
      <c r="W415" s="47"/>
      <c r="X415" s="47"/>
      <c r="Y415" s="47"/>
      <c r="Z415" s="47"/>
      <c r="AA415" s="47"/>
      <c r="AB415" s="47"/>
      <c r="AC415" s="47"/>
      <c r="AD415" s="47"/>
      <c r="AE415" s="47"/>
      <c r="AF415" s="47"/>
      <c r="AG415" s="47"/>
      <c r="AH415" s="66"/>
      <c r="AI415" s="67"/>
      <c r="AJ415" s="66"/>
      <c r="AK415" s="54"/>
      <c r="AL415" s="54"/>
      <c r="AM415" s="54"/>
      <c r="AN415" s="66"/>
      <c r="AO415" s="67"/>
      <c r="AP415" s="66"/>
      <c r="AQ415" s="47"/>
      <c r="AR415" s="47"/>
      <c r="AS415" s="47"/>
      <c r="AT415" s="47"/>
      <c r="AU415" s="47"/>
      <c r="AV415" s="47">
        <v>17</v>
      </c>
      <c r="AW415" s="47"/>
      <c r="AX415" s="47"/>
      <c r="AY415" s="47"/>
      <c r="AZ415" s="47"/>
      <c r="BA415" s="47"/>
      <c r="BB415" s="47"/>
      <c r="BC415" s="47"/>
      <c r="BD415" s="47"/>
      <c r="BE415" s="47"/>
      <c r="BF415" s="47"/>
      <c r="BG415" s="47"/>
      <c r="BH415" s="47"/>
      <c r="BI415" s="47"/>
      <c r="BJ415" s="47"/>
      <c r="BK415" s="47"/>
      <c r="BL415" s="47"/>
      <c r="BM415" s="47" t="s">
        <v>378</v>
      </c>
      <c r="BN415" s="57">
        <f t="shared" si="120"/>
        <v>17</v>
      </c>
      <c r="BO415" s="47">
        <f t="shared" si="121"/>
        <v>0</v>
      </c>
      <c r="BP415" s="48" t="str">
        <f t="shared" si="122"/>
        <v>Complete - With Adjustment</v>
      </c>
    </row>
    <row r="416" spans="1:68" s="10" customFormat="1" hidden="1" x14ac:dyDescent="0.2">
      <c r="A416" s="34">
        <v>2395</v>
      </c>
      <c r="B416" s="27" t="s">
        <v>94</v>
      </c>
      <c r="C416" s="27" t="s">
        <v>702</v>
      </c>
      <c r="D416" s="27" t="s">
        <v>703</v>
      </c>
      <c r="E416" s="27" t="s">
        <v>924</v>
      </c>
      <c r="F416" s="27" t="s">
        <v>910</v>
      </c>
      <c r="G416" s="27" t="s">
        <v>96</v>
      </c>
      <c r="H416" s="37">
        <v>42825</v>
      </c>
      <c r="I416" s="37">
        <v>42830</v>
      </c>
      <c r="J416" s="52">
        <v>2719.36</v>
      </c>
      <c r="K416" s="52">
        <v>445.88</v>
      </c>
      <c r="L416" s="35"/>
      <c r="M416" s="52" t="s">
        <v>925</v>
      </c>
      <c r="N416" s="35" t="s">
        <v>97</v>
      </c>
      <c r="O416" s="35" t="s">
        <v>119</v>
      </c>
      <c r="P416" s="35" t="s">
        <v>123</v>
      </c>
      <c r="Q416" s="35" t="s">
        <v>101</v>
      </c>
      <c r="R416" s="35" t="s">
        <v>98</v>
      </c>
      <c r="S416" s="35"/>
      <c r="T416" s="35" t="s">
        <v>926</v>
      </c>
      <c r="U416" s="35"/>
      <c r="V416" s="27"/>
      <c r="W416" s="47"/>
      <c r="X416" s="47"/>
      <c r="Y416" s="47"/>
      <c r="Z416" s="47"/>
      <c r="AA416" s="47"/>
      <c r="AB416" s="47"/>
      <c r="AC416" s="47"/>
      <c r="AD416" s="47"/>
      <c r="AE416" s="47"/>
      <c r="AF416" s="47"/>
      <c r="AG416" s="47"/>
      <c r="AH416" s="66"/>
      <c r="AI416" s="67"/>
      <c r="AJ416" s="66"/>
      <c r="AK416" s="54"/>
      <c r="AL416" s="54"/>
      <c r="AM416" s="54"/>
      <c r="AN416" s="66"/>
      <c r="AO416" s="67"/>
      <c r="AP416" s="66"/>
      <c r="AQ416" s="47"/>
      <c r="AR416" s="47"/>
      <c r="AS416" s="47"/>
      <c r="AT416" s="47"/>
      <c r="AU416" s="47"/>
      <c r="AV416" s="47">
        <v>445.88</v>
      </c>
      <c r="AW416" s="47"/>
      <c r="AX416" s="47"/>
      <c r="AY416" s="47"/>
      <c r="AZ416" s="47"/>
      <c r="BA416" s="47"/>
      <c r="BB416" s="47"/>
      <c r="BC416" s="47"/>
      <c r="BD416" s="47"/>
      <c r="BE416" s="47"/>
      <c r="BF416" s="47"/>
      <c r="BG416" s="47"/>
      <c r="BH416" s="47"/>
      <c r="BI416" s="47"/>
      <c r="BJ416" s="47"/>
      <c r="BK416" s="47"/>
      <c r="BL416" s="47"/>
      <c r="BM416" s="47" t="s">
        <v>378</v>
      </c>
      <c r="BN416" s="57">
        <f t="shared" si="120"/>
        <v>445.88</v>
      </c>
      <c r="BO416" s="47">
        <f t="shared" si="121"/>
        <v>0</v>
      </c>
      <c r="BP416" s="48" t="str">
        <f t="shared" si="122"/>
        <v>Complete - With Adjustment</v>
      </c>
    </row>
    <row r="417" spans="1:68" s="10" customFormat="1" hidden="1" x14ac:dyDescent="0.2">
      <c r="A417" s="34">
        <v>2396</v>
      </c>
      <c r="B417" s="27" t="s">
        <v>94</v>
      </c>
      <c r="C417" s="27" t="s">
        <v>702</v>
      </c>
      <c r="D417" s="27" t="s">
        <v>703</v>
      </c>
      <c r="E417" s="27" t="s">
        <v>924</v>
      </c>
      <c r="F417" s="27" t="s">
        <v>910</v>
      </c>
      <c r="G417" s="27" t="s">
        <v>96</v>
      </c>
      <c r="H417" s="37">
        <v>42825</v>
      </c>
      <c r="I417" s="37">
        <v>42830</v>
      </c>
      <c r="J417" s="52">
        <v>2719.36</v>
      </c>
      <c r="K417" s="52">
        <v>6.55</v>
      </c>
      <c r="L417" s="35"/>
      <c r="M417" s="52" t="s">
        <v>925</v>
      </c>
      <c r="N417" s="35" t="s">
        <v>97</v>
      </c>
      <c r="O417" s="35" t="s">
        <v>119</v>
      </c>
      <c r="P417" s="35" t="s">
        <v>123</v>
      </c>
      <c r="Q417" s="35" t="s">
        <v>103</v>
      </c>
      <c r="R417" s="35" t="s">
        <v>98</v>
      </c>
      <c r="S417" s="35"/>
      <c r="T417" s="35" t="s">
        <v>926</v>
      </c>
      <c r="U417" s="35"/>
      <c r="V417" s="27"/>
      <c r="W417" s="47"/>
      <c r="X417" s="47"/>
      <c r="Y417" s="47"/>
      <c r="Z417" s="47"/>
      <c r="AA417" s="47"/>
      <c r="AB417" s="47"/>
      <c r="AC417" s="47"/>
      <c r="AD417" s="47"/>
      <c r="AE417" s="47"/>
      <c r="AF417" s="47"/>
      <c r="AG417" s="47"/>
      <c r="AH417" s="66"/>
      <c r="AI417" s="67"/>
      <c r="AJ417" s="66"/>
      <c r="AK417" s="54"/>
      <c r="AL417" s="54"/>
      <c r="AM417" s="54"/>
      <c r="AN417" s="66"/>
      <c r="AO417" s="67"/>
      <c r="AP417" s="66"/>
      <c r="AQ417" s="47"/>
      <c r="AR417" s="47"/>
      <c r="AS417" s="47"/>
      <c r="AT417" s="47"/>
      <c r="AU417" s="47"/>
      <c r="AV417" s="47">
        <v>6.55</v>
      </c>
      <c r="AW417" s="47"/>
      <c r="AX417" s="47"/>
      <c r="AY417" s="47"/>
      <c r="AZ417" s="47"/>
      <c r="BA417" s="47"/>
      <c r="BB417" s="47"/>
      <c r="BC417" s="47"/>
      <c r="BD417" s="47"/>
      <c r="BE417" s="47"/>
      <c r="BF417" s="47"/>
      <c r="BG417" s="47"/>
      <c r="BH417" s="47"/>
      <c r="BI417" s="47"/>
      <c r="BJ417" s="47"/>
      <c r="BK417" s="47"/>
      <c r="BL417" s="47"/>
      <c r="BM417" s="47" t="s">
        <v>378</v>
      </c>
      <c r="BN417" s="57">
        <f t="shared" si="120"/>
        <v>6.55</v>
      </c>
      <c r="BO417" s="47">
        <f t="shared" si="121"/>
        <v>0</v>
      </c>
      <c r="BP417" s="48" t="str">
        <f t="shared" si="122"/>
        <v>Complete - With Adjustment</v>
      </c>
    </row>
    <row r="418" spans="1:68" s="10" customFormat="1" hidden="1" x14ac:dyDescent="0.2">
      <c r="A418" s="34">
        <v>2464</v>
      </c>
      <c r="B418" s="27" t="s">
        <v>94</v>
      </c>
      <c r="C418" s="27" t="s">
        <v>431</v>
      </c>
      <c r="D418" s="27" t="s">
        <v>432</v>
      </c>
      <c r="E418" s="27" t="s">
        <v>933</v>
      </c>
      <c r="F418" s="27" t="s">
        <v>923</v>
      </c>
      <c r="G418" s="27" t="s">
        <v>96</v>
      </c>
      <c r="H418" s="37">
        <v>42851</v>
      </c>
      <c r="I418" s="37">
        <v>42853</v>
      </c>
      <c r="J418" s="52">
        <v>5407.77</v>
      </c>
      <c r="K418" s="52">
        <v>195</v>
      </c>
      <c r="L418" s="35"/>
      <c r="M418" s="52" t="s">
        <v>934</v>
      </c>
      <c r="N418" s="35" t="s">
        <v>97</v>
      </c>
      <c r="O418" s="35" t="s">
        <v>285</v>
      </c>
      <c r="P418" s="35" t="s">
        <v>120</v>
      </c>
      <c r="Q418" s="35" t="s">
        <v>103</v>
      </c>
      <c r="R418" s="35" t="s">
        <v>98</v>
      </c>
      <c r="S418" s="35"/>
      <c r="T418" s="35" t="s">
        <v>935</v>
      </c>
      <c r="U418" s="35"/>
      <c r="V418" s="27"/>
      <c r="W418" s="47">
        <v>195</v>
      </c>
      <c r="X418" s="47"/>
      <c r="Y418" s="47"/>
      <c r="Z418" s="47"/>
      <c r="AA418" s="47"/>
      <c r="AB418" s="47"/>
      <c r="AC418" s="47"/>
      <c r="AD418" s="47"/>
      <c r="AE418" s="47"/>
      <c r="AF418" s="47"/>
      <c r="AG418" s="47"/>
      <c r="AH418" s="66"/>
      <c r="AI418" s="67"/>
      <c r="AJ418" s="66"/>
      <c r="AK418" s="54"/>
      <c r="AL418" s="54"/>
      <c r="AM418" s="54"/>
      <c r="AN418" s="66"/>
      <c r="AO418" s="67"/>
      <c r="AP418" s="66"/>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t="s">
        <v>1</v>
      </c>
      <c r="BN418" s="57">
        <f t="shared" ref="BN418" si="123">SUM(W418:AH418)+SUM(AK418:AN418)+SUM(AQ418:BK418)</f>
        <v>195</v>
      </c>
      <c r="BO418" s="47">
        <f t="shared" ref="BO418:BO428" si="124">K418-BN418</f>
        <v>0</v>
      </c>
      <c r="BP418" s="48" t="str">
        <f t="shared" ref="BP418:BP428" si="125">IF(BN418&lt;&gt;0,"Complete - With Adjustment","Complete - No Adjustment")</f>
        <v>Complete - With Adjustment</v>
      </c>
    </row>
    <row r="419" spans="1:68" s="10" customFormat="1" hidden="1" x14ac:dyDescent="0.2">
      <c r="A419" s="34">
        <v>2476</v>
      </c>
      <c r="B419" s="27" t="s">
        <v>94</v>
      </c>
      <c r="C419" s="27" t="s">
        <v>434</v>
      </c>
      <c r="D419" s="27" t="s">
        <v>435</v>
      </c>
      <c r="E419" s="27" t="s">
        <v>936</v>
      </c>
      <c r="F419" s="27" t="s">
        <v>913</v>
      </c>
      <c r="G419" s="27" t="s">
        <v>96</v>
      </c>
      <c r="H419" s="37">
        <v>42832</v>
      </c>
      <c r="I419" s="37">
        <v>42835</v>
      </c>
      <c r="J419" s="52">
        <v>119.72</v>
      </c>
      <c r="K419" s="52">
        <v>27.99</v>
      </c>
      <c r="L419" s="35"/>
      <c r="M419" s="52" t="s">
        <v>937</v>
      </c>
      <c r="N419" s="35" t="s">
        <v>97</v>
      </c>
      <c r="O419" s="35" t="s">
        <v>439</v>
      </c>
      <c r="P419" s="35" t="s">
        <v>120</v>
      </c>
      <c r="Q419" s="35" t="s">
        <v>103</v>
      </c>
      <c r="R419" s="35" t="s">
        <v>98</v>
      </c>
      <c r="S419" s="35"/>
      <c r="T419" s="35" t="s">
        <v>938</v>
      </c>
      <c r="U419" s="35"/>
      <c r="V419" s="27"/>
      <c r="W419" s="47"/>
      <c r="X419" s="47"/>
      <c r="Y419" s="47"/>
      <c r="Z419" s="47"/>
      <c r="AA419" s="47"/>
      <c r="AB419" s="47"/>
      <c r="AC419" s="47"/>
      <c r="AD419" s="47"/>
      <c r="AE419" s="47"/>
      <c r="AF419" s="47"/>
      <c r="AG419" s="47"/>
      <c r="AH419" s="66"/>
      <c r="AI419" s="67"/>
      <c r="AJ419" s="66"/>
      <c r="AK419" s="54"/>
      <c r="AL419" s="54"/>
      <c r="AM419" s="54"/>
      <c r="AN419" s="66"/>
      <c r="AO419" s="67"/>
      <c r="AP419" s="66"/>
      <c r="AQ419" s="47"/>
      <c r="AR419" s="47"/>
      <c r="AS419" s="47"/>
      <c r="AT419" s="47"/>
      <c r="AU419" s="47"/>
      <c r="AV419" s="47"/>
      <c r="AW419" s="47">
        <v>27.99</v>
      </c>
      <c r="AX419" s="47"/>
      <c r="AY419" s="47"/>
      <c r="AZ419" s="47"/>
      <c r="BA419" s="47"/>
      <c r="BB419" s="47"/>
      <c r="BC419" s="47"/>
      <c r="BD419" s="47"/>
      <c r="BE419" s="47"/>
      <c r="BF419" s="47"/>
      <c r="BG419" s="47"/>
      <c r="BH419" s="47"/>
      <c r="BI419" s="47"/>
      <c r="BJ419" s="47"/>
      <c r="BK419" s="47"/>
      <c r="BL419" s="47"/>
      <c r="BM419" s="47" t="s">
        <v>939</v>
      </c>
      <c r="BN419" s="57">
        <f t="shared" ref="BN419:BN432" si="126">SUM(W419:AH419)+SUM(AK419:AN419)+SUM(AQ419:BK419)</f>
        <v>27.99</v>
      </c>
      <c r="BO419" s="47">
        <f t="shared" si="124"/>
        <v>0</v>
      </c>
      <c r="BP419" s="48" t="str">
        <f t="shared" si="125"/>
        <v>Complete - With Adjustment</v>
      </c>
    </row>
    <row r="420" spans="1:68" s="10" customFormat="1" hidden="1" x14ac:dyDescent="0.2">
      <c r="A420" s="34">
        <v>2478</v>
      </c>
      <c r="B420" s="27" t="s">
        <v>94</v>
      </c>
      <c r="C420" s="27" t="s">
        <v>441</v>
      </c>
      <c r="D420" s="27" t="s">
        <v>442</v>
      </c>
      <c r="E420" s="27" t="s">
        <v>940</v>
      </c>
      <c r="F420" s="27" t="s">
        <v>910</v>
      </c>
      <c r="G420" s="27" t="s">
        <v>96</v>
      </c>
      <c r="H420" s="37">
        <v>42828</v>
      </c>
      <c r="I420" s="37">
        <v>42830</v>
      </c>
      <c r="J420" s="52">
        <v>434.87</v>
      </c>
      <c r="K420" s="52">
        <v>32.58</v>
      </c>
      <c r="L420" s="35"/>
      <c r="M420" s="52" t="s">
        <v>941</v>
      </c>
      <c r="N420" s="35" t="s">
        <v>97</v>
      </c>
      <c r="O420" s="35" t="s">
        <v>439</v>
      </c>
      <c r="P420" s="35" t="s">
        <v>120</v>
      </c>
      <c r="Q420" s="35" t="s">
        <v>175</v>
      </c>
      <c r="R420" s="35" t="s">
        <v>98</v>
      </c>
      <c r="S420" s="35"/>
      <c r="T420" s="35" t="s">
        <v>942</v>
      </c>
      <c r="U420" s="35"/>
      <c r="V420" s="27"/>
      <c r="W420" s="47"/>
      <c r="X420" s="47"/>
      <c r="Y420" s="47"/>
      <c r="Z420" s="47"/>
      <c r="AA420" s="47"/>
      <c r="AB420" s="47"/>
      <c r="AC420" s="47"/>
      <c r="AD420" s="47"/>
      <c r="AE420" s="47"/>
      <c r="AF420" s="47"/>
      <c r="AG420" s="47"/>
      <c r="AH420" s="66"/>
      <c r="AI420" s="67"/>
      <c r="AJ420" s="66"/>
      <c r="AK420" s="54"/>
      <c r="AL420" s="54"/>
      <c r="AM420" s="54"/>
      <c r="AN420" s="66"/>
      <c r="AO420" s="67"/>
      <c r="AP420" s="66"/>
      <c r="AQ420" s="47"/>
      <c r="AR420" s="47"/>
      <c r="AS420" s="47"/>
      <c r="AT420" s="47"/>
      <c r="AU420" s="47"/>
      <c r="AV420" s="47"/>
      <c r="AW420" s="47">
        <v>32.58</v>
      </c>
      <c r="AX420" s="47"/>
      <c r="AY420" s="47"/>
      <c r="AZ420" s="47"/>
      <c r="BA420" s="47"/>
      <c r="BB420" s="47"/>
      <c r="BC420" s="47"/>
      <c r="BD420" s="47"/>
      <c r="BE420" s="47"/>
      <c r="BF420" s="47"/>
      <c r="BG420" s="47"/>
      <c r="BH420" s="47"/>
      <c r="BI420" s="47"/>
      <c r="BJ420" s="47"/>
      <c r="BK420" s="47"/>
      <c r="BL420" s="47"/>
      <c r="BM420" s="47" t="s">
        <v>943</v>
      </c>
      <c r="BN420" s="57">
        <f t="shared" si="126"/>
        <v>32.58</v>
      </c>
      <c r="BO420" s="47">
        <f t="shared" si="124"/>
        <v>0</v>
      </c>
      <c r="BP420" s="48" t="str">
        <f t="shared" si="125"/>
        <v>Complete - With Adjustment</v>
      </c>
    </row>
    <row r="421" spans="1:68" s="10" customFormat="1" hidden="1" x14ac:dyDescent="0.2">
      <c r="A421" s="34">
        <v>2479</v>
      </c>
      <c r="B421" s="27" t="s">
        <v>94</v>
      </c>
      <c r="C421" s="27" t="s">
        <v>441</v>
      </c>
      <c r="D421" s="27" t="s">
        <v>442</v>
      </c>
      <c r="E421" s="27" t="s">
        <v>940</v>
      </c>
      <c r="F421" s="27" t="s">
        <v>910</v>
      </c>
      <c r="G421" s="27" t="s">
        <v>96</v>
      </c>
      <c r="H421" s="37">
        <v>42828</v>
      </c>
      <c r="I421" s="37">
        <v>42830</v>
      </c>
      <c r="J421" s="52">
        <v>434.87</v>
      </c>
      <c r="K421" s="52">
        <v>41.21</v>
      </c>
      <c r="L421" s="35"/>
      <c r="M421" s="52" t="s">
        <v>941</v>
      </c>
      <c r="N421" s="35" t="s">
        <v>97</v>
      </c>
      <c r="O421" s="35" t="s">
        <v>439</v>
      </c>
      <c r="P421" s="35" t="s">
        <v>120</v>
      </c>
      <c r="Q421" s="35" t="s">
        <v>175</v>
      </c>
      <c r="R421" s="35" t="s">
        <v>98</v>
      </c>
      <c r="S421" s="35"/>
      <c r="T421" s="35" t="s">
        <v>942</v>
      </c>
      <c r="U421" s="35"/>
      <c r="V421" s="27"/>
      <c r="W421" s="47"/>
      <c r="X421" s="47"/>
      <c r="Y421" s="47"/>
      <c r="Z421" s="47"/>
      <c r="AA421" s="47"/>
      <c r="AB421" s="47"/>
      <c r="AC421" s="47"/>
      <c r="AD421" s="47"/>
      <c r="AE421" s="47"/>
      <c r="AF421" s="47"/>
      <c r="AG421" s="47"/>
      <c r="AH421" s="66"/>
      <c r="AI421" s="67"/>
      <c r="AJ421" s="66"/>
      <c r="AK421" s="54"/>
      <c r="AL421" s="54"/>
      <c r="AM421" s="54"/>
      <c r="AN421" s="66"/>
      <c r="AO421" s="67"/>
      <c r="AP421" s="66"/>
      <c r="AQ421" s="47"/>
      <c r="AR421" s="47"/>
      <c r="AS421" s="47"/>
      <c r="AT421" s="47"/>
      <c r="AU421" s="47"/>
      <c r="AV421" s="47"/>
      <c r="AW421" s="47">
        <v>41.21</v>
      </c>
      <c r="AX421" s="47"/>
      <c r="AY421" s="47"/>
      <c r="AZ421" s="47"/>
      <c r="BA421" s="47"/>
      <c r="BB421" s="47"/>
      <c r="BC421" s="47"/>
      <c r="BD421" s="47"/>
      <c r="BE421" s="47"/>
      <c r="BF421" s="47"/>
      <c r="BG421" s="47"/>
      <c r="BH421" s="47"/>
      <c r="BI421" s="47"/>
      <c r="BJ421" s="47"/>
      <c r="BK421" s="47"/>
      <c r="BL421" s="47"/>
      <c r="BM421" s="47" t="s">
        <v>943</v>
      </c>
      <c r="BN421" s="57">
        <f t="shared" si="126"/>
        <v>41.21</v>
      </c>
      <c r="BO421" s="47">
        <f t="shared" si="124"/>
        <v>0</v>
      </c>
      <c r="BP421" s="48" t="str">
        <f t="shared" si="125"/>
        <v>Complete - With Adjustment</v>
      </c>
    </row>
    <row r="422" spans="1:68" s="10" customFormat="1" hidden="1" x14ac:dyDescent="0.2">
      <c r="A422" s="34">
        <v>2480</v>
      </c>
      <c r="B422" s="27" t="s">
        <v>94</v>
      </c>
      <c r="C422" s="27" t="s">
        <v>441</v>
      </c>
      <c r="D422" s="27" t="s">
        <v>442</v>
      </c>
      <c r="E422" s="27" t="s">
        <v>940</v>
      </c>
      <c r="F422" s="27" t="s">
        <v>910</v>
      </c>
      <c r="G422" s="27" t="s">
        <v>96</v>
      </c>
      <c r="H422" s="37">
        <v>42828</v>
      </c>
      <c r="I422" s="37">
        <v>42830</v>
      </c>
      <c r="J422" s="52">
        <v>434.87</v>
      </c>
      <c r="K422" s="52">
        <v>4.26</v>
      </c>
      <c r="L422" s="35"/>
      <c r="M422" s="52" t="s">
        <v>941</v>
      </c>
      <c r="N422" s="35" t="s">
        <v>97</v>
      </c>
      <c r="O422" s="35" t="s">
        <v>439</v>
      </c>
      <c r="P422" s="35" t="s">
        <v>120</v>
      </c>
      <c r="Q422" s="35" t="s">
        <v>175</v>
      </c>
      <c r="R422" s="35" t="s">
        <v>98</v>
      </c>
      <c r="S422" s="35"/>
      <c r="T422" s="35" t="s">
        <v>942</v>
      </c>
      <c r="U422" s="35"/>
      <c r="V422" s="27"/>
      <c r="W422" s="47"/>
      <c r="X422" s="47"/>
      <c r="Y422" s="47"/>
      <c r="Z422" s="47"/>
      <c r="AA422" s="47"/>
      <c r="AB422" s="47"/>
      <c r="AC422" s="47"/>
      <c r="AD422" s="47"/>
      <c r="AE422" s="47"/>
      <c r="AF422" s="47"/>
      <c r="AG422" s="47"/>
      <c r="AH422" s="66"/>
      <c r="AI422" s="67"/>
      <c r="AJ422" s="66"/>
      <c r="AK422" s="54"/>
      <c r="AL422" s="54"/>
      <c r="AM422" s="54"/>
      <c r="AN422" s="66"/>
      <c r="AO422" s="67"/>
      <c r="AP422" s="66"/>
      <c r="AQ422" s="47"/>
      <c r="AR422" s="47"/>
      <c r="AS422" s="47"/>
      <c r="AT422" s="47"/>
      <c r="AU422" s="47"/>
      <c r="AV422" s="47"/>
      <c r="AW422" s="47">
        <v>4.26</v>
      </c>
      <c r="AX422" s="47"/>
      <c r="AY422" s="47"/>
      <c r="AZ422" s="47"/>
      <c r="BA422" s="47"/>
      <c r="BB422" s="47"/>
      <c r="BC422" s="47"/>
      <c r="BD422" s="47"/>
      <c r="BE422" s="47"/>
      <c r="BF422" s="47"/>
      <c r="BG422" s="47"/>
      <c r="BH422" s="47"/>
      <c r="BI422" s="47"/>
      <c r="BJ422" s="47"/>
      <c r="BK422" s="47"/>
      <c r="BL422" s="47"/>
      <c r="BM422" s="47" t="s">
        <v>943</v>
      </c>
      <c r="BN422" s="57">
        <f t="shared" si="126"/>
        <v>4.26</v>
      </c>
      <c r="BO422" s="47">
        <f t="shared" si="124"/>
        <v>0</v>
      </c>
      <c r="BP422" s="48" t="str">
        <f t="shared" si="125"/>
        <v>Complete - With Adjustment</v>
      </c>
    </row>
    <row r="423" spans="1:68" s="10" customFormat="1" hidden="1" x14ac:dyDescent="0.2">
      <c r="A423" s="34">
        <v>2481</v>
      </c>
      <c r="B423" s="27" t="s">
        <v>94</v>
      </c>
      <c r="C423" s="27" t="s">
        <v>441</v>
      </c>
      <c r="D423" s="27" t="s">
        <v>442</v>
      </c>
      <c r="E423" s="27" t="s">
        <v>940</v>
      </c>
      <c r="F423" s="27" t="s">
        <v>910</v>
      </c>
      <c r="G423" s="27" t="s">
        <v>96</v>
      </c>
      <c r="H423" s="37">
        <v>42828</v>
      </c>
      <c r="I423" s="37">
        <v>42830</v>
      </c>
      <c r="J423" s="52">
        <v>434.87</v>
      </c>
      <c r="K423" s="52">
        <v>15.48</v>
      </c>
      <c r="L423" s="35"/>
      <c r="M423" s="52" t="s">
        <v>941</v>
      </c>
      <c r="N423" s="35" t="s">
        <v>97</v>
      </c>
      <c r="O423" s="35" t="s">
        <v>439</v>
      </c>
      <c r="P423" s="35" t="s">
        <v>120</v>
      </c>
      <c r="Q423" s="35" t="s">
        <v>175</v>
      </c>
      <c r="R423" s="35" t="s">
        <v>98</v>
      </c>
      <c r="S423" s="35"/>
      <c r="T423" s="35" t="s">
        <v>942</v>
      </c>
      <c r="U423" s="35"/>
      <c r="V423" s="27"/>
      <c r="W423" s="47"/>
      <c r="X423" s="47"/>
      <c r="Y423" s="47"/>
      <c r="Z423" s="47"/>
      <c r="AA423" s="47"/>
      <c r="AB423" s="47"/>
      <c r="AC423" s="47"/>
      <c r="AD423" s="47"/>
      <c r="AE423" s="47"/>
      <c r="AF423" s="47"/>
      <c r="AG423" s="47"/>
      <c r="AH423" s="66"/>
      <c r="AI423" s="67"/>
      <c r="AJ423" s="66"/>
      <c r="AK423" s="54"/>
      <c r="AL423" s="54"/>
      <c r="AM423" s="54"/>
      <c r="AN423" s="66"/>
      <c r="AO423" s="67"/>
      <c r="AP423" s="66"/>
      <c r="AQ423" s="47"/>
      <c r="AR423" s="47"/>
      <c r="AS423" s="47"/>
      <c r="AT423" s="47"/>
      <c r="AU423" s="47"/>
      <c r="AV423" s="47"/>
      <c r="AW423" s="47">
        <v>15.48</v>
      </c>
      <c r="AX423" s="47"/>
      <c r="AY423" s="47"/>
      <c r="AZ423" s="47"/>
      <c r="BA423" s="47"/>
      <c r="BB423" s="47"/>
      <c r="BC423" s="47"/>
      <c r="BD423" s="47"/>
      <c r="BE423" s="47"/>
      <c r="BF423" s="47"/>
      <c r="BG423" s="47"/>
      <c r="BH423" s="47"/>
      <c r="BI423" s="47"/>
      <c r="BJ423" s="47"/>
      <c r="BK423" s="47"/>
      <c r="BL423" s="47"/>
      <c r="BM423" s="47" t="s">
        <v>943</v>
      </c>
      <c r="BN423" s="57">
        <f t="shared" si="126"/>
        <v>15.48</v>
      </c>
      <c r="BO423" s="47">
        <f t="shared" si="124"/>
        <v>0</v>
      </c>
      <c r="BP423" s="48" t="str">
        <f t="shared" si="125"/>
        <v>Complete - With Adjustment</v>
      </c>
    </row>
    <row r="424" spans="1:68" s="10" customFormat="1" hidden="1" x14ac:dyDescent="0.2">
      <c r="A424" s="34">
        <v>2482</v>
      </c>
      <c r="B424" s="27" t="s">
        <v>94</v>
      </c>
      <c r="C424" s="27" t="s">
        <v>441</v>
      </c>
      <c r="D424" s="27" t="s">
        <v>442</v>
      </c>
      <c r="E424" s="27" t="s">
        <v>940</v>
      </c>
      <c r="F424" s="27" t="s">
        <v>910</v>
      </c>
      <c r="G424" s="27" t="s">
        <v>96</v>
      </c>
      <c r="H424" s="37">
        <v>42828</v>
      </c>
      <c r="I424" s="37">
        <v>42830</v>
      </c>
      <c r="J424" s="52">
        <v>434.87</v>
      </c>
      <c r="K424" s="52">
        <v>8.0500000000000007</v>
      </c>
      <c r="L424" s="35"/>
      <c r="M424" s="52" t="s">
        <v>941</v>
      </c>
      <c r="N424" s="35" t="s">
        <v>97</v>
      </c>
      <c r="O424" s="35" t="s">
        <v>439</v>
      </c>
      <c r="P424" s="35" t="s">
        <v>120</v>
      </c>
      <c r="Q424" s="35" t="s">
        <v>175</v>
      </c>
      <c r="R424" s="35" t="s">
        <v>98</v>
      </c>
      <c r="S424" s="35"/>
      <c r="T424" s="35" t="s">
        <v>942</v>
      </c>
      <c r="U424" s="35"/>
      <c r="V424" s="27"/>
      <c r="W424" s="47"/>
      <c r="X424" s="47"/>
      <c r="Y424" s="47"/>
      <c r="Z424" s="47"/>
      <c r="AA424" s="47"/>
      <c r="AB424" s="47"/>
      <c r="AC424" s="47"/>
      <c r="AD424" s="47"/>
      <c r="AE424" s="47"/>
      <c r="AF424" s="47"/>
      <c r="AG424" s="47"/>
      <c r="AH424" s="66"/>
      <c r="AI424" s="67"/>
      <c r="AJ424" s="66"/>
      <c r="AK424" s="54"/>
      <c r="AL424" s="54"/>
      <c r="AM424" s="54"/>
      <c r="AN424" s="66"/>
      <c r="AO424" s="67"/>
      <c r="AP424" s="66"/>
      <c r="AQ424" s="47"/>
      <c r="AR424" s="47"/>
      <c r="AS424" s="47"/>
      <c r="AT424" s="47"/>
      <c r="AU424" s="47"/>
      <c r="AV424" s="47"/>
      <c r="AW424" s="47">
        <v>8.0500000000000007</v>
      </c>
      <c r="AX424" s="47"/>
      <c r="AY424" s="47"/>
      <c r="AZ424" s="47"/>
      <c r="BA424" s="47"/>
      <c r="BB424" s="47"/>
      <c r="BC424" s="47"/>
      <c r="BD424" s="47"/>
      <c r="BE424" s="47"/>
      <c r="BF424" s="47"/>
      <c r="BG424" s="47"/>
      <c r="BH424" s="47"/>
      <c r="BI424" s="47"/>
      <c r="BJ424" s="47"/>
      <c r="BK424" s="47"/>
      <c r="BL424" s="47"/>
      <c r="BM424" s="47" t="s">
        <v>943</v>
      </c>
      <c r="BN424" s="57">
        <f t="shared" si="126"/>
        <v>8.0500000000000007</v>
      </c>
      <c r="BO424" s="47">
        <f t="shared" si="124"/>
        <v>0</v>
      </c>
      <c r="BP424" s="48" t="str">
        <f t="shared" si="125"/>
        <v>Complete - With Adjustment</v>
      </c>
    </row>
    <row r="425" spans="1:68" s="10" customFormat="1" hidden="1" x14ac:dyDescent="0.2">
      <c r="A425" s="34">
        <v>2483</v>
      </c>
      <c r="B425" s="27" t="s">
        <v>94</v>
      </c>
      <c r="C425" s="27" t="s">
        <v>441</v>
      </c>
      <c r="D425" s="27" t="s">
        <v>442</v>
      </c>
      <c r="E425" s="27" t="s">
        <v>940</v>
      </c>
      <c r="F425" s="27" t="s">
        <v>910</v>
      </c>
      <c r="G425" s="27" t="s">
        <v>96</v>
      </c>
      <c r="H425" s="37">
        <v>42828</v>
      </c>
      <c r="I425" s="37">
        <v>42830</v>
      </c>
      <c r="J425" s="52">
        <v>434.87</v>
      </c>
      <c r="K425" s="52">
        <v>37.96</v>
      </c>
      <c r="L425" s="35"/>
      <c r="M425" s="52" t="s">
        <v>941</v>
      </c>
      <c r="N425" s="35" t="s">
        <v>97</v>
      </c>
      <c r="O425" s="35" t="s">
        <v>439</v>
      </c>
      <c r="P425" s="35" t="s">
        <v>120</v>
      </c>
      <c r="Q425" s="35" t="s">
        <v>175</v>
      </c>
      <c r="R425" s="35" t="s">
        <v>98</v>
      </c>
      <c r="S425" s="35"/>
      <c r="T425" s="35" t="s">
        <v>942</v>
      </c>
      <c r="U425" s="35"/>
      <c r="V425" s="27"/>
      <c r="W425" s="47"/>
      <c r="X425" s="47"/>
      <c r="Y425" s="47"/>
      <c r="Z425" s="47"/>
      <c r="AA425" s="47"/>
      <c r="AB425" s="47"/>
      <c r="AC425" s="47"/>
      <c r="AD425" s="47"/>
      <c r="AE425" s="47"/>
      <c r="AF425" s="47"/>
      <c r="AG425" s="47"/>
      <c r="AH425" s="66"/>
      <c r="AI425" s="67"/>
      <c r="AJ425" s="66"/>
      <c r="AK425" s="54"/>
      <c r="AL425" s="54"/>
      <c r="AM425" s="54"/>
      <c r="AN425" s="66"/>
      <c r="AO425" s="67"/>
      <c r="AP425" s="66"/>
      <c r="AQ425" s="47"/>
      <c r="AR425" s="47"/>
      <c r="AS425" s="47"/>
      <c r="AT425" s="47"/>
      <c r="AU425" s="47"/>
      <c r="AV425" s="47"/>
      <c r="AW425" s="47">
        <v>37.96</v>
      </c>
      <c r="AX425" s="47"/>
      <c r="AY425" s="47"/>
      <c r="AZ425" s="47"/>
      <c r="BA425" s="47"/>
      <c r="BB425" s="47"/>
      <c r="BC425" s="47"/>
      <c r="BD425" s="47"/>
      <c r="BE425" s="47"/>
      <c r="BF425" s="47"/>
      <c r="BG425" s="47"/>
      <c r="BH425" s="47"/>
      <c r="BI425" s="47"/>
      <c r="BJ425" s="47"/>
      <c r="BK425" s="47"/>
      <c r="BL425" s="47"/>
      <c r="BM425" s="47" t="s">
        <v>943</v>
      </c>
      <c r="BN425" s="57">
        <f t="shared" si="126"/>
        <v>37.96</v>
      </c>
      <c r="BO425" s="47">
        <f t="shared" si="124"/>
        <v>0</v>
      </c>
      <c r="BP425" s="48" t="str">
        <f t="shared" si="125"/>
        <v>Complete - With Adjustment</v>
      </c>
    </row>
    <row r="426" spans="1:68" s="10" customFormat="1" hidden="1" x14ac:dyDescent="0.2">
      <c r="A426" s="34">
        <v>2484</v>
      </c>
      <c r="B426" s="27" t="s">
        <v>94</v>
      </c>
      <c r="C426" s="27" t="s">
        <v>441</v>
      </c>
      <c r="D426" s="27" t="s">
        <v>442</v>
      </c>
      <c r="E426" s="27" t="s">
        <v>940</v>
      </c>
      <c r="F426" s="27" t="s">
        <v>910</v>
      </c>
      <c r="G426" s="27" t="s">
        <v>96</v>
      </c>
      <c r="H426" s="37">
        <v>42828</v>
      </c>
      <c r="I426" s="37">
        <v>42830</v>
      </c>
      <c r="J426" s="52">
        <v>434.87</v>
      </c>
      <c r="K426" s="52">
        <v>4</v>
      </c>
      <c r="L426" s="35"/>
      <c r="M426" s="52" t="s">
        <v>941</v>
      </c>
      <c r="N426" s="35" t="s">
        <v>97</v>
      </c>
      <c r="O426" s="35" t="s">
        <v>439</v>
      </c>
      <c r="P426" s="35" t="s">
        <v>120</v>
      </c>
      <c r="Q426" s="35" t="s">
        <v>175</v>
      </c>
      <c r="R426" s="35" t="s">
        <v>98</v>
      </c>
      <c r="S426" s="35"/>
      <c r="T426" s="35" t="s">
        <v>942</v>
      </c>
      <c r="U426" s="35"/>
      <c r="V426" s="27"/>
      <c r="W426" s="47"/>
      <c r="X426" s="47"/>
      <c r="Y426" s="47"/>
      <c r="Z426" s="47"/>
      <c r="AA426" s="47"/>
      <c r="AB426" s="47"/>
      <c r="AC426" s="47"/>
      <c r="AD426" s="47"/>
      <c r="AE426" s="47"/>
      <c r="AF426" s="47"/>
      <c r="AG426" s="47"/>
      <c r="AH426" s="66"/>
      <c r="AI426" s="67"/>
      <c r="AJ426" s="66"/>
      <c r="AK426" s="54"/>
      <c r="AL426" s="54"/>
      <c r="AM426" s="54"/>
      <c r="AN426" s="66"/>
      <c r="AO426" s="67"/>
      <c r="AP426" s="66"/>
      <c r="AQ426" s="47"/>
      <c r="AR426" s="47"/>
      <c r="AS426" s="47"/>
      <c r="AT426" s="47"/>
      <c r="AU426" s="47"/>
      <c r="AV426" s="47"/>
      <c r="AW426" s="47">
        <v>4</v>
      </c>
      <c r="AX426" s="47"/>
      <c r="AY426" s="47"/>
      <c r="AZ426" s="47"/>
      <c r="BA426" s="47"/>
      <c r="BB426" s="47"/>
      <c r="BC426" s="47"/>
      <c r="BD426" s="47"/>
      <c r="BE426" s="47"/>
      <c r="BF426" s="47"/>
      <c r="BG426" s="47"/>
      <c r="BH426" s="47"/>
      <c r="BI426" s="47"/>
      <c r="BJ426" s="47"/>
      <c r="BK426" s="47"/>
      <c r="BL426" s="47"/>
      <c r="BM426" s="47" t="s">
        <v>943</v>
      </c>
      <c r="BN426" s="57">
        <f t="shared" si="126"/>
        <v>4</v>
      </c>
      <c r="BO426" s="47">
        <f t="shared" si="124"/>
        <v>0</v>
      </c>
      <c r="BP426" s="48" t="str">
        <f t="shared" si="125"/>
        <v>Complete - With Adjustment</v>
      </c>
    </row>
    <row r="427" spans="1:68" s="10" customFormat="1" hidden="1" x14ac:dyDescent="0.2">
      <c r="A427" s="34">
        <v>2485</v>
      </c>
      <c r="B427" s="27" t="s">
        <v>94</v>
      </c>
      <c r="C427" s="27" t="s">
        <v>441</v>
      </c>
      <c r="D427" s="27" t="s">
        <v>442</v>
      </c>
      <c r="E427" s="27" t="s">
        <v>940</v>
      </c>
      <c r="F427" s="27" t="s">
        <v>910</v>
      </c>
      <c r="G427" s="27" t="s">
        <v>96</v>
      </c>
      <c r="H427" s="37">
        <v>42828</v>
      </c>
      <c r="I427" s="37">
        <v>42830</v>
      </c>
      <c r="J427" s="52">
        <v>434.87</v>
      </c>
      <c r="K427" s="52">
        <v>121.36</v>
      </c>
      <c r="L427" s="35"/>
      <c r="M427" s="52" t="s">
        <v>941</v>
      </c>
      <c r="N427" s="35" t="s">
        <v>97</v>
      </c>
      <c r="O427" s="35" t="s">
        <v>439</v>
      </c>
      <c r="P427" s="35" t="s">
        <v>120</v>
      </c>
      <c r="Q427" s="35" t="s">
        <v>175</v>
      </c>
      <c r="R427" s="35" t="s">
        <v>98</v>
      </c>
      <c r="S427" s="35"/>
      <c r="T427" s="35" t="s">
        <v>942</v>
      </c>
      <c r="U427" s="35"/>
      <c r="V427" s="27"/>
      <c r="W427" s="47"/>
      <c r="X427" s="47"/>
      <c r="Y427" s="47"/>
      <c r="Z427" s="47"/>
      <c r="AA427" s="47"/>
      <c r="AB427" s="71"/>
      <c r="AC427" s="47"/>
      <c r="AD427" s="47"/>
      <c r="AE427" s="47"/>
      <c r="AF427" s="47"/>
      <c r="AG427" s="47"/>
      <c r="AH427" s="66"/>
      <c r="AI427" s="67"/>
      <c r="AJ427" s="66"/>
      <c r="AK427" s="54"/>
      <c r="AL427" s="54"/>
      <c r="AM427" s="54"/>
      <c r="AN427" s="66"/>
      <c r="AO427" s="67"/>
      <c r="AP427" s="66"/>
      <c r="AQ427" s="47"/>
      <c r="AR427" s="47"/>
      <c r="AS427" s="47"/>
      <c r="AT427" s="47"/>
      <c r="AU427" s="47"/>
      <c r="AV427" s="47"/>
      <c r="AW427" s="47">
        <v>121.36</v>
      </c>
      <c r="AX427" s="47"/>
      <c r="AY427" s="47"/>
      <c r="AZ427" s="47"/>
      <c r="BA427" s="47"/>
      <c r="BB427" s="47"/>
      <c r="BC427" s="47"/>
      <c r="BD427" s="47"/>
      <c r="BE427" s="47"/>
      <c r="BF427" s="47"/>
      <c r="BG427" s="47"/>
      <c r="BH427" s="47"/>
      <c r="BI427" s="47"/>
      <c r="BJ427" s="47"/>
      <c r="BK427" s="47"/>
      <c r="BL427" s="47"/>
      <c r="BM427" s="47" t="s">
        <v>943</v>
      </c>
      <c r="BN427" s="57">
        <f t="shared" si="126"/>
        <v>121.36</v>
      </c>
      <c r="BO427" s="47">
        <f t="shared" si="124"/>
        <v>0</v>
      </c>
      <c r="BP427" s="48" t="str">
        <f t="shared" si="125"/>
        <v>Complete - With Adjustment</v>
      </c>
    </row>
    <row r="428" spans="1:68" s="10" customFormat="1" hidden="1" x14ac:dyDescent="0.2">
      <c r="A428" s="34">
        <v>2486</v>
      </c>
      <c r="B428" s="27" t="s">
        <v>94</v>
      </c>
      <c r="C428" s="27" t="s">
        <v>441</v>
      </c>
      <c r="D428" s="27" t="s">
        <v>442</v>
      </c>
      <c r="E428" s="27" t="s">
        <v>940</v>
      </c>
      <c r="F428" s="27" t="s">
        <v>910</v>
      </c>
      <c r="G428" s="27" t="s">
        <v>96</v>
      </c>
      <c r="H428" s="37">
        <v>42828</v>
      </c>
      <c r="I428" s="37">
        <v>42830</v>
      </c>
      <c r="J428" s="52">
        <v>434.87</v>
      </c>
      <c r="K428" s="52">
        <v>151.91</v>
      </c>
      <c r="L428" s="35"/>
      <c r="M428" s="52" t="s">
        <v>941</v>
      </c>
      <c r="N428" s="35" t="s">
        <v>97</v>
      </c>
      <c r="O428" s="35" t="s">
        <v>439</v>
      </c>
      <c r="P428" s="35" t="s">
        <v>120</v>
      </c>
      <c r="Q428" s="35" t="s">
        <v>175</v>
      </c>
      <c r="R428" s="35" t="s">
        <v>98</v>
      </c>
      <c r="S428" s="35"/>
      <c r="T428" s="35" t="s">
        <v>942</v>
      </c>
      <c r="U428" s="35"/>
      <c r="V428" s="27"/>
      <c r="W428" s="47"/>
      <c r="X428" s="47"/>
      <c r="Y428" s="47"/>
      <c r="Z428" s="47"/>
      <c r="AA428" s="47"/>
      <c r="AB428" s="71"/>
      <c r="AC428" s="47"/>
      <c r="AD428" s="47"/>
      <c r="AE428" s="47"/>
      <c r="AF428" s="47"/>
      <c r="AG428" s="47"/>
      <c r="AH428" s="66"/>
      <c r="AI428" s="67"/>
      <c r="AJ428" s="66"/>
      <c r="AK428" s="54"/>
      <c r="AL428" s="54"/>
      <c r="AM428" s="54"/>
      <c r="AN428" s="66"/>
      <c r="AO428" s="67"/>
      <c r="AP428" s="66"/>
      <c r="AQ428" s="47"/>
      <c r="AR428" s="47"/>
      <c r="AS428" s="47"/>
      <c r="AT428" s="47"/>
      <c r="AU428" s="47"/>
      <c r="AV428" s="47"/>
      <c r="AW428" s="47">
        <v>151.91</v>
      </c>
      <c r="AX428" s="47"/>
      <c r="AY428" s="47"/>
      <c r="AZ428" s="47"/>
      <c r="BA428" s="47"/>
      <c r="BB428" s="47"/>
      <c r="BC428" s="47"/>
      <c r="BD428" s="47"/>
      <c r="BE428" s="47"/>
      <c r="BF428" s="47"/>
      <c r="BG428" s="47"/>
      <c r="BH428" s="47"/>
      <c r="BI428" s="47"/>
      <c r="BJ428" s="47"/>
      <c r="BK428" s="70"/>
      <c r="BL428" s="47"/>
      <c r="BM428" s="47" t="s">
        <v>943</v>
      </c>
      <c r="BN428" s="57">
        <f t="shared" si="126"/>
        <v>151.91</v>
      </c>
      <c r="BO428" s="47">
        <f t="shared" si="124"/>
        <v>0</v>
      </c>
      <c r="BP428" s="48" t="str">
        <f t="shared" si="125"/>
        <v>Complete - With Adjustment</v>
      </c>
    </row>
    <row r="429" spans="1:68" s="10" customFormat="1" hidden="1" x14ac:dyDescent="0.2">
      <c r="A429" s="34">
        <v>2487</v>
      </c>
      <c r="B429" s="27" t="s">
        <v>94</v>
      </c>
      <c r="C429" s="27" t="s">
        <v>441</v>
      </c>
      <c r="D429" s="27" t="s">
        <v>442</v>
      </c>
      <c r="E429" s="27" t="s">
        <v>940</v>
      </c>
      <c r="F429" s="27" t="s">
        <v>910</v>
      </c>
      <c r="G429" s="27" t="s">
        <v>96</v>
      </c>
      <c r="H429" s="37">
        <v>42828</v>
      </c>
      <c r="I429" s="37">
        <v>42830</v>
      </c>
      <c r="J429" s="52">
        <v>434.87</v>
      </c>
      <c r="K429" s="52">
        <v>18.059999999999999</v>
      </c>
      <c r="L429" s="35"/>
      <c r="M429" s="52" t="s">
        <v>941</v>
      </c>
      <c r="N429" s="35" t="s">
        <v>97</v>
      </c>
      <c r="O429" s="35" t="s">
        <v>439</v>
      </c>
      <c r="P429" s="35" t="s">
        <v>120</v>
      </c>
      <c r="Q429" s="35" t="s">
        <v>175</v>
      </c>
      <c r="R429" s="35" t="s">
        <v>98</v>
      </c>
      <c r="S429" s="35"/>
      <c r="T429" s="35" t="s">
        <v>942</v>
      </c>
      <c r="U429" s="35"/>
      <c r="V429" s="27"/>
      <c r="W429" s="47"/>
      <c r="X429" s="47"/>
      <c r="Y429" s="47"/>
      <c r="Z429" s="47"/>
      <c r="AA429" s="47"/>
      <c r="AB429" s="47"/>
      <c r="AC429" s="47"/>
      <c r="AD429" s="47"/>
      <c r="AE429" s="47"/>
      <c r="AF429" s="47"/>
      <c r="AG429" s="47"/>
      <c r="AH429" s="66"/>
      <c r="AI429" s="67"/>
      <c r="AJ429" s="66"/>
      <c r="AK429" s="54"/>
      <c r="AL429" s="54"/>
      <c r="AM429" s="54"/>
      <c r="AN429" s="66"/>
      <c r="AO429" s="67"/>
      <c r="AP429" s="66"/>
      <c r="AQ429" s="47"/>
      <c r="AR429" s="47"/>
      <c r="AS429" s="47"/>
      <c r="AT429" s="47"/>
      <c r="AU429" s="47"/>
      <c r="AV429" s="47"/>
      <c r="AW429" s="47">
        <v>18.059999999999999</v>
      </c>
      <c r="AX429" s="47"/>
      <c r="AY429" s="47"/>
      <c r="AZ429" s="47"/>
      <c r="BA429" s="47"/>
      <c r="BB429" s="47"/>
      <c r="BC429" s="47"/>
      <c r="BD429" s="47"/>
      <c r="BE429" s="47"/>
      <c r="BF429" s="47"/>
      <c r="BG429" s="47"/>
      <c r="BH429" s="47"/>
      <c r="BI429" s="47"/>
      <c r="BJ429" s="47"/>
      <c r="BK429" s="47"/>
      <c r="BL429" s="47"/>
      <c r="BM429" s="47" t="s">
        <v>943</v>
      </c>
      <c r="BN429" s="57">
        <f t="shared" si="126"/>
        <v>18.059999999999999</v>
      </c>
      <c r="BO429" s="47">
        <f t="shared" ref="BO429:BO437" si="127">K429-BN429</f>
        <v>0</v>
      </c>
      <c r="BP429" s="48" t="str">
        <f t="shared" ref="BP429:BP437" si="128">IF(BN429&lt;&gt;0,"Complete - With Adjustment","Complete - No Adjustment")</f>
        <v>Complete - With Adjustment</v>
      </c>
    </row>
    <row r="430" spans="1:68" s="10" customFormat="1" hidden="1" x14ac:dyDescent="0.2">
      <c r="A430" s="34">
        <v>2489</v>
      </c>
      <c r="B430" s="27" t="s">
        <v>94</v>
      </c>
      <c r="C430" s="27" t="s">
        <v>447</v>
      </c>
      <c r="D430" s="27" t="s">
        <v>448</v>
      </c>
      <c r="E430" s="27" t="s">
        <v>944</v>
      </c>
      <c r="F430" s="27" t="s">
        <v>919</v>
      </c>
      <c r="G430" s="27" t="s">
        <v>96</v>
      </c>
      <c r="H430" s="37">
        <v>42829</v>
      </c>
      <c r="I430" s="37">
        <v>42837</v>
      </c>
      <c r="J430" s="52">
        <v>1138.58</v>
      </c>
      <c r="K430" s="52">
        <v>56.25</v>
      </c>
      <c r="L430" s="35"/>
      <c r="M430" s="52" t="s">
        <v>945</v>
      </c>
      <c r="N430" s="35" t="s">
        <v>97</v>
      </c>
      <c r="O430" s="35" t="s">
        <v>452</v>
      </c>
      <c r="P430" s="35" t="s">
        <v>120</v>
      </c>
      <c r="Q430" s="35" t="s">
        <v>103</v>
      </c>
      <c r="R430" s="35" t="s">
        <v>98</v>
      </c>
      <c r="S430" s="35"/>
      <c r="T430" s="35" t="s">
        <v>946</v>
      </c>
      <c r="U430" s="35"/>
      <c r="V430" s="27"/>
      <c r="W430" s="47">
        <v>56.25</v>
      </c>
      <c r="X430" s="47"/>
      <c r="Y430" s="47"/>
      <c r="Z430" s="47"/>
      <c r="AA430" s="47"/>
      <c r="AB430" s="47"/>
      <c r="AC430" s="47"/>
      <c r="AD430" s="47"/>
      <c r="AE430" s="47"/>
      <c r="AF430" s="47"/>
      <c r="AG430" s="47"/>
      <c r="AH430" s="66"/>
      <c r="AI430" s="67"/>
      <c r="AJ430" s="66"/>
      <c r="AK430" s="54"/>
      <c r="AL430" s="54"/>
      <c r="AM430" s="54"/>
      <c r="AN430" s="66"/>
      <c r="AO430" s="67"/>
      <c r="AP430" s="66"/>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t="s">
        <v>1</v>
      </c>
      <c r="BN430" s="57">
        <f t="shared" si="126"/>
        <v>56.25</v>
      </c>
      <c r="BO430" s="47">
        <f t="shared" si="127"/>
        <v>0</v>
      </c>
      <c r="BP430" s="48" t="str">
        <f t="shared" si="128"/>
        <v>Complete - With Adjustment</v>
      </c>
    </row>
    <row r="431" spans="1:68" s="10" customFormat="1" hidden="1" x14ac:dyDescent="0.2">
      <c r="A431" s="34">
        <v>2490</v>
      </c>
      <c r="B431" s="27" t="s">
        <v>94</v>
      </c>
      <c r="C431" s="27" t="s">
        <v>447</v>
      </c>
      <c r="D431" s="27" t="s">
        <v>448</v>
      </c>
      <c r="E431" s="27" t="s">
        <v>944</v>
      </c>
      <c r="F431" s="27" t="s">
        <v>919</v>
      </c>
      <c r="G431" s="27" t="s">
        <v>96</v>
      </c>
      <c r="H431" s="37">
        <v>42829</v>
      </c>
      <c r="I431" s="37">
        <v>42837</v>
      </c>
      <c r="J431" s="52">
        <v>1138.58</v>
      </c>
      <c r="K431" s="52">
        <v>30.52</v>
      </c>
      <c r="L431" s="35"/>
      <c r="M431" s="52" t="s">
        <v>945</v>
      </c>
      <c r="N431" s="35" t="s">
        <v>97</v>
      </c>
      <c r="O431" s="35" t="s">
        <v>452</v>
      </c>
      <c r="P431" s="35" t="s">
        <v>120</v>
      </c>
      <c r="Q431" s="35" t="s">
        <v>103</v>
      </c>
      <c r="R431" s="35" t="s">
        <v>98</v>
      </c>
      <c r="S431" s="35"/>
      <c r="T431" s="35" t="s">
        <v>946</v>
      </c>
      <c r="U431" s="35"/>
      <c r="V431" s="27"/>
      <c r="W431" s="47">
        <v>30.52</v>
      </c>
      <c r="X431" s="47"/>
      <c r="Y431" s="47"/>
      <c r="Z431" s="47"/>
      <c r="AA431" s="47"/>
      <c r="AB431" s="47"/>
      <c r="AC431" s="47"/>
      <c r="AD431" s="47"/>
      <c r="AE431" s="47"/>
      <c r="AF431" s="47"/>
      <c r="AG431" s="47"/>
      <c r="AH431" s="66"/>
      <c r="AI431" s="67"/>
      <c r="AJ431" s="66"/>
      <c r="AK431" s="54"/>
      <c r="AL431" s="54"/>
      <c r="AM431" s="54"/>
      <c r="AN431" s="66"/>
      <c r="AO431" s="67"/>
      <c r="AP431" s="66"/>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t="s">
        <v>1</v>
      </c>
      <c r="BN431" s="57">
        <f t="shared" si="126"/>
        <v>30.52</v>
      </c>
      <c r="BO431" s="47">
        <f t="shared" si="127"/>
        <v>0</v>
      </c>
      <c r="BP431" s="48" t="str">
        <f t="shared" si="128"/>
        <v>Complete - With Adjustment</v>
      </c>
    </row>
    <row r="432" spans="1:68" s="10" customFormat="1" hidden="1" x14ac:dyDescent="0.2">
      <c r="A432" s="34">
        <v>2491</v>
      </c>
      <c r="B432" s="27" t="s">
        <v>94</v>
      </c>
      <c r="C432" s="27" t="s">
        <v>447</v>
      </c>
      <c r="D432" s="27" t="s">
        <v>448</v>
      </c>
      <c r="E432" s="27" t="s">
        <v>944</v>
      </c>
      <c r="F432" s="27" t="s">
        <v>919</v>
      </c>
      <c r="G432" s="27" t="s">
        <v>96</v>
      </c>
      <c r="H432" s="37">
        <v>42829</v>
      </c>
      <c r="I432" s="37">
        <v>42837</v>
      </c>
      <c r="J432" s="52">
        <v>1138.58</v>
      </c>
      <c r="K432" s="52">
        <v>14.85</v>
      </c>
      <c r="L432" s="35"/>
      <c r="M432" s="52" t="s">
        <v>945</v>
      </c>
      <c r="N432" s="35" t="s">
        <v>97</v>
      </c>
      <c r="O432" s="35" t="s">
        <v>452</v>
      </c>
      <c r="P432" s="35" t="s">
        <v>120</v>
      </c>
      <c r="Q432" s="35" t="s">
        <v>103</v>
      </c>
      <c r="R432" s="35" t="s">
        <v>98</v>
      </c>
      <c r="S432" s="35"/>
      <c r="T432" s="35" t="s">
        <v>946</v>
      </c>
      <c r="U432" s="35"/>
      <c r="V432" s="27"/>
      <c r="W432" s="47">
        <v>14.85</v>
      </c>
      <c r="X432" s="47"/>
      <c r="Y432" s="47"/>
      <c r="Z432" s="47"/>
      <c r="AA432" s="47"/>
      <c r="AB432" s="47"/>
      <c r="AC432" s="47"/>
      <c r="AD432" s="47"/>
      <c r="AE432" s="47"/>
      <c r="AF432" s="47"/>
      <c r="AG432" s="47"/>
      <c r="AH432" s="66"/>
      <c r="AI432" s="67"/>
      <c r="AJ432" s="66"/>
      <c r="AK432" s="54"/>
      <c r="AL432" s="54"/>
      <c r="AM432" s="54"/>
      <c r="AN432" s="66"/>
      <c r="AO432" s="67"/>
      <c r="AP432" s="66"/>
      <c r="AQ432" s="47"/>
      <c r="AR432" s="47"/>
      <c r="AS432" s="47"/>
      <c r="AT432" s="47"/>
      <c r="AU432" s="47"/>
      <c r="AV432" s="47"/>
      <c r="AW432" s="47"/>
      <c r="AX432" s="47"/>
      <c r="AY432" s="47"/>
      <c r="AZ432" s="47"/>
      <c r="BA432" s="47"/>
      <c r="BB432" s="47"/>
      <c r="BC432" s="70"/>
      <c r="BD432" s="47"/>
      <c r="BE432" s="47"/>
      <c r="BF432" s="47"/>
      <c r="BG432" s="47"/>
      <c r="BH432" s="47"/>
      <c r="BI432" s="47"/>
      <c r="BJ432" s="47"/>
      <c r="BK432" s="47"/>
      <c r="BL432" s="47"/>
      <c r="BM432" s="47" t="s">
        <v>1</v>
      </c>
      <c r="BN432" s="57">
        <f t="shared" si="126"/>
        <v>14.85</v>
      </c>
      <c r="BO432" s="47">
        <f t="shared" si="127"/>
        <v>0</v>
      </c>
      <c r="BP432" s="48" t="str">
        <f t="shared" si="128"/>
        <v>Complete - With Adjustment</v>
      </c>
    </row>
    <row r="433" spans="1:68" s="10" customFormat="1" hidden="1" x14ac:dyDescent="0.2">
      <c r="A433" s="34">
        <v>2502</v>
      </c>
      <c r="B433" s="27" t="s">
        <v>94</v>
      </c>
      <c r="C433" s="27" t="s">
        <v>947</v>
      </c>
      <c r="D433" s="27" t="s">
        <v>948</v>
      </c>
      <c r="E433" s="27" t="s">
        <v>949</v>
      </c>
      <c r="F433" s="27" t="s">
        <v>950</v>
      </c>
      <c r="G433" s="27" t="s">
        <v>96</v>
      </c>
      <c r="H433" s="37">
        <v>42835</v>
      </c>
      <c r="I433" s="37">
        <v>42843</v>
      </c>
      <c r="J433" s="52">
        <v>339.25</v>
      </c>
      <c r="K433" s="52">
        <v>339.25</v>
      </c>
      <c r="L433" s="35"/>
      <c r="M433" s="52" t="s">
        <v>951</v>
      </c>
      <c r="N433" s="35" t="s">
        <v>97</v>
      </c>
      <c r="O433" s="35" t="s">
        <v>119</v>
      </c>
      <c r="P433" s="35" t="s">
        <v>123</v>
      </c>
      <c r="Q433" s="35" t="s">
        <v>108</v>
      </c>
      <c r="R433" s="35" t="s">
        <v>98</v>
      </c>
      <c r="S433" s="35"/>
      <c r="T433" s="35" t="s">
        <v>952</v>
      </c>
      <c r="U433" s="35"/>
      <c r="V433" s="27"/>
      <c r="W433" s="47"/>
      <c r="X433" s="47"/>
      <c r="Y433" s="47"/>
      <c r="Z433" s="47"/>
      <c r="AA433" s="47"/>
      <c r="AB433" s="47"/>
      <c r="AC433" s="47"/>
      <c r="AD433" s="47"/>
      <c r="AE433" s="47"/>
      <c r="AF433" s="47"/>
      <c r="AG433" s="47"/>
      <c r="AH433" s="66"/>
      <c r="AI433" s="67"/>
      <c r="AJ433" s="66"/>
      <c r="AK433" s="54"/>
      <c r="AL433" s="54"/>
      <c r="AM433" s="54"/>
      <c r="AN433" s="66"/>
      <c r="AO433" s="67"/>
      <c r="AP433" s="66"/>
      <c r="AQ433" s="47"/>
      <c r="AR433" s="47"/>
      <c r="AS433" s="47"/>
      <c r="AT433" s="47"/>
      <c r="AU433" s="47"/>
      <c r="AV433" s="47">
        <v>339.25</v>
      </c>
      <c r="AW433" s="47"/>
      <c r="AX433" s="47"/>
      <c r="AY433" s="47"/>
      <c r="AZ433" s="47"/>
      <c r="BA433" s="47"/>
      <c r="BB433" s="47"/>
      <c r="BC433" s="47"/>
      <c r="BD433" s="47"/>
      <c r="BE433" s="47"/>
      <c r="BF433" s="47"/>
      <c r="BG433" s="47"/>
      <c r="BH433" s="47"/>
      <c r="BI433" s="47"/>
      <c r="BJ433" s="47"/>
      <c r="BK433" s="47"/>
      <c r="BL433" s="47"/>
      <c r="BM433" s="47" t="s">
        <v>378</v>
      </c>
      <c r="BN433" s="57">
        <f t="shared" ref="BN433:BN444" si="129">SUM(W433:AH433)+SUM(AK433:AN433)+SUM(AQ433:BK433)</f>
        <v>339.25</v>
      </c>
      <c r="BO433" s="47">
        <f t="shared" si="127"/>
        <v>0</v>
      </c>
      <c r="BP433" s="48" t="str">
        <f t="shared" si="128"/>
        <v>Complete - With Adjustment</v>
      </c>
    </row>
    <row r="434" spans="1:68" s="10" customFormat="1" hidden="1" x14ac:dyDescent="0.2">
      <c r="A434" s="34">
        <v>2507</v>
      </c>
      <c r="B434" s="27" t="s">
        <v>94</v>
      </c>
      <c r="C434" s="27" t="s">
        <v>176</v>
      </c>
      <c r="D434" s="27" t="s">
        <v>177</v>
      </c>
      <c r="E434" s="27" t="s">
        <v>953</v>
      </c>
      <c r="F434" s="27" t="s">
        <v>907</v>
      </c>
      <c r="G434" s="27" t="s">
        <v>96</v>
      </c>
      <c r="H434" s="37">
        <v>42832</v>
      </c>
      <c r="I434" s="37">
        <v>42836</v>
      </c>
      <c r="J434" s="52">
        <v>3519.58</v>
      </c>
      <c r="K434" s="52">
        <v>267.75</v>
      </c>
      <c r="L434" s="35"/>
      <c r="M434" s="52" t="s">
        <v>954</v>
      </c>
      <c r="N434" s="35" t="s">
        <v>97</v>
      </c>
      <c r="O434" s="35" t="s">
        <v>145</v>
      </c>
      <c r="P434" s="35" t="s">
        <v>720</v>
      </c>
      <c r="Q434" s="35" t="s">
        <v>721</v>
      </c>
      <c r="R434" s="35" t="s">
        <v>98</v>
      </c>
      <c r="S434" s="35"/>
      <c r="T434" s="35" t="s">
        <v>955</v>
      </c>
      <c r="U434" s="35"/>
      <c r="V434" s="27"/>
      <c r="W434" s="47"/>
      <c r="X434" s="47"/>
      <c r="Y434" s="47"/>
      <c r="Z434" s="47"/>
      <c r="AA434" s="47"/>
      <c r="AB434" s="47"/>
      <c r="AC434" s="47"/>
      <c r="AD434" s="47"/>
      <c r="AE434" s="47"/>
      <c r="AF434" s="47"/>
      <c r="AG434" s="47"/>
      <c r="AH434" s="66"/>
      <c r="AI434" s="67"/>
      <c r="AJ434" s="66"/>
      <c r="AK434" s="54"/>
      <c r="AL434" s="54"/>
      <c r="AM434" s="54"/>
      <c r="AN434" s="66"/>
      <c r="AO434" s="67"/>
      <c r="AP434" s="66"/>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t="s">
        <v>392</v>
      </c>
      <c r="BN434" s="57">
        <f t="shared" si="129"/>
        <v>0</v>
      </c>
      <c r="BO434" s="47">
        <f t="shared" si="127"/>
        <v>267.75</v>
      </c>
      <c r="BP434" s="48" t="str">
        <f t="shared" si="128"/>
        <v>Complete - No Adjustment</v>
      </c>
    </row>
    <row r="435" spans="1:68" s="10" customFormat="1" hidden="1" x14ac:dyDescent="0.2">
      <c r="A435" s="34">
        <v>2510</v>
      </c>
      <c r="B435" s="27" t="s">
        <v>94</v>
      </c>
      <c r="C435" s="27" t="s">
        <v>176</v>
      </c>
      <c r="D435" s="27" t="s">
        <v>177</v>
      </c>
      <c r="E435" s="27" t="s">
        <v>953</v>
      </c>
      <c r="F435" s="27" t="s">
        <v>907</v>
      </c>
      <c r="G435" s="27" t="s">
        <v>96</v>
      </c>
      <c r="H435" s="37">
        <v>42832</v>
      </c>
      <c r="I435" s="37">
        <v>42836</v>
      </c>
      <c r="J435" s="52">
        <v>3519.58</v>
      </c>
      <c r="K435" s="52">
        <v>105.82</v>
      </c>
      <c r="L435" s="35"/>
      <c r="M435" s="52" t="s">
        <v>954</v>
      </c>
      <c r="N435" s="35" t="s">
        <v>97</v>
      </c>
      <c r="O435" s="35" t="s">
        <v>133</v>
      </c>
      <c r="P435" s="35" t="s">
        <v>120</v>
      </c>
      <c r="Q435" s="35" t="s">
        <v>175</v>
      </c>
      <c r="R435" s="35" t="s">
        <v>98</v>
      </c>
      <c r="S435" s="35"/>
      <c r="T435" s="35" t="s">
        <v>955</v>
      </c>
      <c r="U435" s="35"/>
      <c r="V435" s="27"/>
      <c r="W435" s="47"/>
      <c r="X435" s="47"/>
      <c r="Y435" s="47"/>
      <c r="Z435" s="47"/>
      <c r="AA435" s="47"/>
      <c r="AB435" s="47"/>
      <c r="AC435" s="47"/>
      <c r="AD435" s="47"/>
      <c r="AE435" s="47"/>
      <c r="AF435" s="47"/>
      <c r="AG435" s="47"/>
      <c r="AH435" s="66"/>
      <c r="AI435" s="67"/>
      <c r="AJ435" s="66"/>
      <c r="AK435" s="54"/>
      <c r="AL435" s="54"/>
      <c r="AM435" s="54"/>
      <c r="AN435" s="66"/>
      <c r="AO435" s="67"/>
      <c r="AP435" s="66"/>
      <c r="AQ435" s="47"/>
      <c r="AR435" s="47"/>
      <c r="AS435" s="47"/>
      <c r="AT435" s="47"/>
      <c r="AU435" s="47"/>
      <c r="AV435" s="47"/>
      <c r="AW435" s="47">
        <v>105.82</v>
      </c>
      <c r="AX435" s="47"/>
      <c r="AY435" s="47"/>
      <c r="AZ435" s="47"/>
      <c r="BA435" s="47"/>
      <c r="BB435" s="47"/>
      <c r="BC435" s="47"/>
      <c r="BD435" s="47"/>
      <c r="BE435" s="47"/>
      <c r="BF435" s="47"/>
      <c r="BG435" s="47"/>
      <c r="BH435" s="47"/>
      <c r="BI435" s="47"/>
      <c r="BJ435" s="47"/>
      <c r="BK435" s="70"/>
      <c r="BL435" s="47"/>
      <c r="BM435" s="47" t="s">
        <v>809</v>
      </c>
      <c r="BN435" s="57">
        <f t="shared" si="129"/>
        <v>105.82</v>
      </c>
      <c r="BO435" s="47">
        <f t="shared" si="127"/>
        <v>0</v>
      </c>
      <c r="BP435" s="48" t="str">
        <f t="shared" si="128"/>
        <v>Complete - With Adjustment</v>
      </c>
    </row>
    <row r="436" spans="1:68" s="10" customFormat="1" hidden="1" x14ac:dyDescent="0.2">
      <c r="A436" s="34">
        <v>2516</v>
      </c>
      <c r="B436" s="27" t="s">
        <v>94</v>
      </c>
      <c r="C436" s="27" t="s">
        <v>176</v>
      </c>
      <c r="D436" s="27" t="s">
        <v>177</v>
      </c>
      <c r="E436" s="27" t="s">
        <v>956</v>
      </c>
      <c r="F436" s="27" t="s">
        <v>910</v>
      </c>
      <c r="G436" s="27" t="s">
        <v>96</v>
      </c>
      <c r="H436" s="37">
        <v>42825</v>
      </c>
      <c r="I436" s="37">
        <v>42830</v>
      </c>
      <c r="J436" s="52">
        <v>10616.15</v>
      </c>
      <c r="K436" s="52">
        <v>188.5</v>
      </c>
      <c r="L436" s="35"/>
      <c r="M436" s="52" t="s">
        <v>957</v>
      </c>
      <c r="N436" s="35" t="s">
        <v>97</v>
      </c>
      <c r="O436" s="35" t="s">
        <v>145</v>
      </c>
      <c r="P436" s="35" t="s">
        <v>720</v>
      </c>
      <c r="Q436" s="35" t="s">
        <v>721</v>
      </c>
      <c r="R436" s="35" t="s">
        <v>98</v>
      </c>
      <c r="S436" s="35"/>
      <c r="T436" s="35" t="s">
        <v>958</v>
      </c>
      <c r="U436" s="35"/>
      <c r="V436" s="27"/>
      <c r="W436" s="47"/>
      <c r="X436" s="47"/>
      <c r="Y436" s="47"/>
      <c r="Z436" s="47"/>
      <c r="AA436" s="47"/>
      <c r="AB436" s="47"/>
      <c r="AC436" s="47"/>
      <c r="AD436" s="47"/>
      <c r="AE436" s="47"/>
      <c r="AF436" s="47"/>
      <c r="AG436" s="47"/>
      <c r="AH436" s="66"/>
      <c r="AI436" s="67"/>
      <c r="AJ436" s="66"/>
      <c r="AK436" s="54"/>
      <c r="AL436" s="54"/>
      <c r="AM436" s="54"/>
      <c r="AN436" s="66"/>
      <c r="AO436" s="67"/>
      <c r="AP436" s="66"/>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t="s">
        <v>392</v>
      </c>
      <c r="BN436" s="57">
        <f t="shared" si="129"/>
        <v>0</v>
      </c>
      <c r="BO436" s="47">
        <f t="shared" si="127"/>
        <v>188.5</v>
      </c>
      <c r="BP436" s="48" t="str">
        <f t="shared" si="128"/>
        <v>Complete - No Adjustment</v>
      </c>
    </row>
    <row r="437" spans="1:68" s="10" customFormat="1" hidden="1" x14ac:dyDescent="0.2">
      <c r="A437" s="34">
        <v>2533</v>
      </c>
      <c r="B437" s="27" t="s">
        <v>94</v>
      </c>
      <c r="C437" s="27" t="s">
        <v>188</v>
      </c>
      <c r="D437" s="27" t="s">
        <v>189</v>
      </c>
      <c r="E437" s="27" t="s">
        <v>960</v>
      </c>
      <c r="F437" s="27" t="s">
        <v>950</v>
      </c>
      <c r="G437" s="27" t="s">
        <v>96</v>
      </c>
      <c r="H437" s="37">
        <v>42842</v>
      </c>
      <c r="I437" s="37">
        <v>42843</v>
      </c>
      <c r="J437" s="52">
        <v>3049.91</v>
      </c>
      <c r="K437" s="52">
        <v>8</v>
      </c>
      <c r="L437" s="35"/>
      <c r="M437" s="52" t="s">
        <v>961</v>
      </c>
      <c r="N437" s="35" t="s">
        <v>97</v>
      </c>
      <c r="O437" s="35" t="s">
        <v>190</v>
      </c>
      <c r="P437" s="35" t="s">
        <v>120</v>
      </c>
      <c r="Q437" s="35" t="s">
        <v>103</v>
      </c>
      <c r="R437" s="35" t="s">
        <v>98</v>
      </c>
      <c r="S437" s="35"/>
      <c r="T437" s="35" t="s">
        <v>962</v>
      </c>
      <c r="U437" s="35"/>
      <c r="V437" s="27"/>
      <c r="W437" s="47">
        <v>8</v>
      </c>
      <c r="X437" s="47"/>
      <c r="Y437" s="47"/>
      <c r="Z437" s="47"/>
      <c r="AA437" s="47"/>
      <c r="AB437" s="47"/>
      <c r="AC437" s="47"/>
      <c r="AD437" s="47"/>
      <c r="AE437" s="47"/>
      <c r="AF437" s="47"/>
      <c r="AG437" s="47"/>
      <c r="AH437" s="66"/>
      <c r="AI437" s="67"/>
      <c r="AJ437" s="66"/>
      <c r="AK437" s="54"/>
      <c r="AL437" s="54"/>
      <c r="AM437" s="54"/>
      <c r="AN437" s="66"/>
      <c r="AO437" s="67"/>
      <c r="AP437" s="66"/>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t="s">
        <v>1</v>
      </c>
      <c r="BN437" s="57">
        <f t="shared" si="129"/>
        <v>8</v>
      </c>
      <c r="BO437" s="47">
        <f t="shared" si="127"/>
        <v>0</v>
      </c>
      <c r="BP437" s="48" t="str">
        <f t="shared" si="128"/>
        <v>Complete - With Adjustment</v>
      </c>
    </row>
    <row r="438" spans="1:68" s="10" customFormat="1" hidden="1" x14ac:dyDescent="0.2">
      <c r="A438" s="34">
        <v>2554</v>
      </c>
      <c r="B438" s="27" t="s">
        <v>94</v>
      </c>
      <c r="C438" s="27" t="s">
        <v>195</v>
      </c>
      <c r="D438" s="27" t="s">
        <v>196</v>
      </c>
      <c r="E438" s="27" t="s">
        <v>964</v>
      </c>
      <c r="F438" s="27" t="s">
        <v>965</v>
      </c>
      <c r="G438" s="27" t="s">
        <v>96</v>
      </c>
      <c r="H438" s="37">
        <v>42845</v>
      </c>
      <c r="I438" s="37">
        <v>42849</v>
      </c>
      <c r="J438" s="52">
        <v>1560.66</v>
      </c>
      <c r="K438" s="52">
        <v>83</v>
      </c>
      <c r="L438" s="35"/>
      <c r="M438" s="52" t="s">
        <v>966</v>
      </c>
      <c r="N438" s="35" t="s">
        <v>97</v>
      </c>
      <c r="O438" s="35" t="s">
        <v>133</v>
      </c>
      <c r="P438" s="35" t="s">
        <v>120</v>
      </c>
      <c r="Q438" s="35" t="s">
        <v>103</v>
      </c>
      <c r="R438" s="35" t="s">
        <v>98</v>
      </c>
      <c r="S438" s="35"/>
      <c r="T438" s="35" t="s">
        <v>967</v>
      </c>
      <c r="U438" s="35"/>
      <c r="V438" s="27"/>
      <c r="W438" s="47">
        <v>83</v>
      </c>
      <c r="X438" s="47"/>
      <c r="Y438" s="47"/>
      <c r="Z438" s="47"/>
      <c r="AA438" s="47"/>
      <c r="AB438" s="47"/>
      <c r="AC438" s="47"/>
      <c r="AD438" s="47"/>
      <c r="AE438" s="47"/>
      <c r="AF438" s="47"/>
      <c r="AG438" s="47"/>
      <c r="AH438" s="66"/>
      <c r="AI438" s="67"/>
      <c r="AJ438" s="66"/>
      <c r="AK438" s="54"/>
      <c r="AL438" s="54"/>
      <c r="AM438" s="54"/>
      <c r="AN438" s="66"/>
      <c r="AO438" s="67"/>
      <c r="AP438" s="66"/>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t="s">
        <v>1</v>
      </c>
      <c r="BN438" s="57">
        <f t="shared" si="129"/>
        <v>83</v>
      </c>
      <c r="BO438" s="47">
        <f t="shared" ref="BO438:BO463" si="130">K438-BN438</f>
        <v>0</v>
      </c>
      <c r="BP438" s="48" t="str">
        <f t="shared" ref="BP438:BP463" si="131">IF(BN438&lt;&gt;0,"Complete - With Adjustment","Complete - No Adjustment")</f>
        <v>Complete - With Adjustment</v>
      </c>
    </row>
    <row r="439" spans="1:68" s="10" customFormat="1" hidden="1" x14ac:dyDescent="0.2">
      <c r="A439" s="34">
        <v>2556</v>
      </c>
      <c r="B439" s="27" t="s">
        <v>94</v>
      </c>
      <c r="C439" s="27" t="s">
        <v>197</v>
      </c>
      <c r="D439" s="27" t="s">
        <v>198</v>
      </c>
      <c r="E439" s="27" t="s">
        <v>970</v>
      </c>
      <c r="F439" s="27" t="s">
        <v>922</v>
      </c>
      <c r="G439" s="27" t="s">
        <v>96</v>
      </c>
      <c r="H439" s="37">
        <v>42835</v>
      </c>
      <c r="I439" s="37">
        <v>42842</v>
      </c>
      <c r="J439" s="52">
        <v>774.3</v>
      </c>
      <c r="K439" s="52">
        <v>14</v>
      </c>
      <c r="L439" s="35"/>
      <c r="M439" s="52" t="s">
        <v>971</v>
      </c>
      <c r="N439" s="35" t="s">
        <v>97</v>
      </c>
      <c r="O439" s="35" t="s">
        <v>171</v>
      </c>
      <c r="P439" s="35" t="s">
        <v>120</v>
      </c>
      <c r="Q439" s="35" t="s">
        <v>103</v>
      </c>
      <c r="R439" s="35" t="s">
        <v>98</v>
      </c>
      <c r="S439" s="35"/>
      <c r="T439" s="35" t="s">
        <v>972</v>
      </c>
      <c r="U439" s="35"/>
      <c r="V439" s="27"/>
      <c r="W439" s="47">
        <v>14</v>
      </c>
      <c r="X439" s="47"/>
      <c r="Y439" s="47"/>
      <c r="Z439" s="47"/>
      <c r="AA439" s="47"/>
      <c r="AB439" s="47"/>
      <c r="AC439" s="47"/>
      <c r="AD439" s="47"/>
      <c r="AE439" s="47"/>
      <c r="AF439" s="47"/>
      <c r="AG439" s="47"/>
      <c r="AH439" s="66"/>
      <c r="AI439" s="67"/>
      <c r="AJ439" s="66"/>
      <c r="AK439" s="54"/>
      <c r="AL439" s="54"/>
      <c r="AM439" s="54"/>
      <c r="AN439" s="66"/>
      <c r="AO439" s="67"/>
      <c r="AP439" s="66"/>
      <c r="AQ439" s="47"/>
      <c r="AR439" s="47"/>
      <c r="AS439" s="47"/>
      <c r="AT439" s="47"/>
      <c r="AU439" s="47"/>
      <c r="AV439" s="47"/>
      <c r="AW439" s="70"/>
      <c r="AX439" s="68"/>
      <c r="AY439" s="47"/>
      <c r="AZ439" s="47"/>
      <c r="BA439" s="47"/>
      <c r="BB439" s="47"/>
      <c r="BC439" s="47"/>
      <c r="BD439" s="47"/>
      <c r="BE439" s="47"/>
      <c r="BF439" s="47"/>
      <c r="BG439" s="47"/>
      <c r="BH439" s="47"/>
      <c r="BI439" s="47"/>
      <c r="BJ439" s="47"/>
      <c r="BK439" s="47"/>
      <c r="BL439" s="47"/>
      <c r="BM439" s="47" t="s">
        <v>1</v>
      </c>
      <c r="BN439" s="57">
        <f t="shared" si="129"/>
        <v>14</v>
      </c>
      <c r="BO439" s="47">
        <f t="shared" si="130"/>
        <v>0</v>
      </c>
      <c r="BP439" s="48" t="str">
        <f t="shared" si="131"/>
        <v>Complete - With Adjustment</v>
      </c>
    </row>
    <row r="440" spans="1:68" s="10" customFormat="1" hidden="1" x14ac:dyDescent="0.2">
      <c r="A440" s="34">
        <v>2557</v>
      </c>
      <c r="B440" s="27" t="s">
        <v>94</v>
      </c>
      <c r="C440" s="27" t="s">
        <v>197</v>
      </c>
      <c r="D440" s="27" t="s">
        <v>198</v>
      </c>
      <c r="E440" s="27" t="s">
        <v>970</v>
      </c>
      <c r="F440" s="27" t="s">
        <v>922</v>
      </c>
      <c r="G440" s="27" t="s">
        <v>96</v>
      </c>
      <c r="H440" s="37">
        <v>42835</v>
      </c>
      <c r="I440" s="37">
        <v>42842</v>
      </c>
      <c r="J440" s="52">
        <v>774.3</v>
      </c>
      <c r="K440" s="52">
        <v>16.989999999999998</v>
      </c>
      <c r="L440" s="35"/>
      <c r="M440" s="52" t="s">
        <v>971</v>
      </c>
      <c r="N440" s="35" t="s">
        <v>97</v>
      </c>
      <c r="O440" s="35" t="s">
        <v>171</v>
      </c>
      <c r="P440" s="35" t="s">
        <v>120</v>
      </c>
      <c r="Q440" s="35" t="s">
        <v>124</v>
      </c>
      <c r="R440" s="35" t="s">
        <v>98</v>
      </c>
      <c r="S440" s="35"/>
      <c r="T440" s="35" t="s">
        <v>972</v>
      </c>
      <c r="U440" s="35"/>
      <c r="V440" s="27"/>
      <c r="W440" s="47"/>
      <c r="X440" s="47"/>
      <c r="Y440" s="47"/>
      <c r="Z440" s="47"/>
      <c r="AA440" s="47"/>
      <c r="AB440">
        <v>16.989999999999998</v>
      </c>
      <c r="AC440" s="47"/>
      <c r="AD440" s="47"/>
      <c r="AE440" s="70"/>
      <c r="AF440" s="47"/>
      <c r="AG440" s="47"/>
      <c r="AH440" s="66"/>
      <c r="AI440" s="67"/>
      <c r="AJ440" s="66"/>
      <c r="AK440" s="54"/>
      <c r="AL440" s="54"/>
      <c r="AM440" s="54"/>
      <c r="AN440" s="66"/>
      <c r="AO440" s="67"/>
      <c r="AP440" s="66"/>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t="s">
        <v>373</v>
      </c>
      <c r="BN440" s="57">
        <f t="shared" si="129"/>
        <v>16.989999999999998</v>
      </c>
      <c r="BO440" s="47">
        <f t="shared" si="130"/>
        <v>0</v>
      </c>
      <c r="BP440" s="48" t="str">
        <f t="shared" si="131"/>
        <v>Complete - With Adjustment</v>
      </c>
    </row>
    <row r="441" spans="1:68" s="10" customFormat="1" hidden="1" x14ac:dyDescent="0.2">
      <c r="A441" s="34">
        <v>2562</v>
      </c>
      <c r="B441" s="27" t="s">
        <v>94</v>
      </c>
      <c r="C441" s="27" t="s">
        <v>202</v>
      </c>
      <c r="D441" s="27" t="s">
        <v>203</v>
      </c>
      <c r="E441" s="27" t="s">
        <v>973</v>
      </c>
      <c r="F441" s="27" t="s">
        <v>928</v>
      </c>
      <c r="G441" s="27" t="s">
        <v>96</v>
      </c>
      <c r="H441" s="37">
        <v>42825</v>
      </c>
      <c r="I441" s="37">
        <v>42829</v>
      </c>
      <c r="J441" s="52">
        <v>399.82</v>
      </c>
      <c r="K441" s="52">
        <v>70</v>
      </c>
      <c r="L441" s="35"/>
      <c r="M441" s="52" t="s">
        <v>974</v>
      </c>
      <c r="N441" s="35" t="s">
        <v>97</v>
      </c>
      <c r="O441" s="35" t="s">
        <v>206</v>
      </c>
      <c r="P441" s="35" t="s">
        <v>120</v>
      </c>
      <c r="Q441" s="35" t="s">
        <v>103</v>
      </c>
      <c r="R441" s="35" t="s">
        <v>98</v>
      </c>
      <c r="S441" s="35"/>
      <c r="T441" s="35" t="s">
        <v>975</v>
      </c>
      <c r="U441" s="35"/>
      <c r="V441" s="27"/>
      <c r="W441" s="47">
        <v>70</v>
      </c>
      <c r="X441" s="47"/>
      <c r="Y441" s="47"/>
      <c r="Z441" s="47"/>
      <c r="AA441" s="47"/>
      <c r="AB441" s="71"/>
      <c r="AC441" s="47"/>
      <c r="AD441" s="47"/>
      <c r="AE441" s="47"/>
      <c r="AF441" s="47"/>
      <c r="AG441" s="47"/>
      <c r="AH441" s="66"/>
      <c r="AI441" s="67"/>
      <c r="AJ441" s="66"/>
      <c r="AK441" s="54"/>
      <c r="AL441" s="54"/>
      <c r="AM441" s="54"/>
      <c r="AN441" s="66"/>
      <c r="AO441" s="67"/>
      <c r="AP441" s="66"/>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t="s">
        <v>1</v>
      </c>
      <c r="BN441" s="57">
        <f t="shared" si="129"/>
        <v>70</v>
      </c>
      <c r="BO441" s="47">
        <f t="shared" si="130"/>
        <v>0</v>
      </c>
      <c r="BP441" s="48" t="str">
        <f t="shared" si="131"/>
        <v>Complete - With Adjustment</v>
      </c>
    </row>
    <row r="442" spans="1:68" s="10" customFormat="1" hidden="1" x14ac:dyDescent="0.2">
      <c r="A442" s="34">
        <v>2563</v>
      </c>
      <c r="B442" s="27" t="s">
        <v>94</v>
      </c>
      <c r="C442" s="27" t="s">
        <v>202</v>
      </c>
      <c r="D442" s="27" t="s">
        <v>203</v>
      </c>
      <c r="E442" s="27" t="s">
        <v>973</v>
      </c>
      <c r="F442" s="27" t="s">
        <v>928</v>
      </c>
      <c r="G442" s="27" t="s">
        <v>96</v>
      </c>
      <c r="H442" s="37">
        <v>42825</v>
      </c>
      <c r="I442" s="37">
        <v>42829</v>
      </c>
      <c r="J442" s="52">
        <v>399.82</v>
      </c>
      <c r="K442" s="52">
        <v>36</v>
      </c>
      <c r="L442" s="35"/>
      <c r="M442" s="52" t="s">
        <v>974</v>
      </c>
      <c r="N442" s="35" t="s">
        <v>97</v>
      </c>
      <c r="O442" s="35" t="s">
        <v>206</v>
      </c>
      <c r="P442" s="35" t="s">
        <v>120</v>
      </c>
      <c r="Q442" s="35" t="s">
        <v>103</v>
      </c>
      <c r="R442" s="35" t="s">
        <v>98</v>
      </c>
      <c r="S442" s="35"/>
      <c r="T442" s="35" t="s">
        <v>975</v>
      </c>
      <c r="U442" s="35"/>
      <c r="V442" s="27"/>
      <c r="W442" s="47">
        <v>36</v>
      </c>
      <c r="X442" s="47"/>
      <c r="Y442" s="47"/>
      <c r="Z442" s="47"/>
      <c r="AA442" s="47"/>
      <c r="AB442" s="47"/>
      <c r="AC442" s="47"/>
      <c r="AD442" s="47"/>
      <c r="AE442" s="47"/>
      <c r="AF442" s="47"/>
      <c r="AG442" s="47"/>
      <c r="AH442" s="66"/>
      <c r="AI442" s="67"/>
      <c r="AJ442" s="66"/>
      <c r="AK442" s="54"/>
      <c r="AL442" s="54"/>
      <c r="AM442" s="54"/>
      <c r="AN442" s="66"/>
      <c r="AO442" s="67"/>
      <c r="AP442" s="66"/>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t="s">
        <v>1</v>
      </c>
      <c r="BN442" s="57">
        <f t="shared" si="129"/>
        <v>36</v>
      </c>
      <c r="BO442" s="47">
        <f t="shared" si="130"/>
        <v>0</v>
      </c>
      <c r="BP442" s="48" t="str">
        <f t="shared" si="131"/>
        <v>Complete - With Adjustment</v>
      </c>
    </row>
    <row r="443" spans="1:68" s="10" customFormat="1" hidden="1" x14ac:dyDescent="0.2">
      <c r="A443" s="34">
        <v>2564</v>
      </c>
      <c r="B443" s="27" t="s">
        <v>94</v>
      </c>
      <c r="C443" s="27" t="s">
        <v>202</v>
      </c>
      <c r="D443" s="27" t="s">
        <v>203</v>
      </c>
      <c r="E443" s="27" t="s">
        <v>973</v>
      </c>
      <c r="F443" s="27" t="s">
        <v>928</v>
      </c>
      <c r="G443" s="27" t="s">
        <v>96</v>
      </c>
      <c r="H443" s="37">
        <v>42825</v>
      </c>
      <c r="I443" s="37">
        <v>42829</v>
      </c>
      <c r="J443" s="52">
        <v>399.82</v>
      </c>
      <c r="K443" s="52">
        <v>186.93</v>
      </c>
      <c r="L443" s="35"/>
      <c r="M443" s="52" t="s">
        <v>974</v>
      </c>
      <c r="N443" s="35" t="s">
        <v>97</v>
      </c>
      <c r="O443" s="35" t="s">
        <v>206</v>
      </c>
      <c r="P443" s="35" t="s">
        <v>123</v>
      </c>
      <c r="Q443" s="35" t="s">
        <v>103</v>
      </c>
      <c r="R443" s="35" t="s">
        <v>98</v>
      </c>
      <c r="S443" s="35"/>
      <c r="T443" s="35" t="s">
        <v>975</v>
      </c>
      <c r="U443" s="35"/>
      <c r="V443" s="27"/>
      <c r="W443" s="47"/>
      <c r="X443" s="47"/>
      <c r="Y443" s="47"/>
      <c r="Z443" s="47"/>
      <c r="AA443" s="47"/>
      <c r="AB443" s="47"/>
      <c r="AC443" s="47"/>
      <c r="AD443" s="47"/>
      <c r="AE443" s="47"/>
      <c r="AF443" s="47"/>
      <c r="AG443" s="47"/>
      <c r="AH443" s="66"/>
      <c r="AI443" s="67"/>
      <c r="AJ443" s="66"/>
      <c r="AK443" s="54"/>
      <c r="AL443" s="54"/>
      <c r="AM443" s="54"/>
      <c r="AN443" s="66"/>
      <c r="AO443" s="67"/>
      <c r="AP443" s="66"/>
      <c r="AQ443" s="47"/>
      <c r="AR443" s="47"/>
      <c r="AS443" s="47"/>
      <c r="AT443" s="47"/>
      <c r="AU443" s="47"/>
      <c r="AV443" s="47">
        <v>186.93</v>
      </c>
      <c r="AW443" s="47"/>
      <c r="AX443" s="47"/>
      <c r="AY443" s="47"/>
      <c r="AZ443" s="47"/>
      <c r="BA443" s="47"/>
      <c r="BB443" s="47"/>
      <c r="BC443" s="47"/>
      <c r="BD443" s="47"/>
      <c r="BE443" s="47"/>
      <c r="BF443" s="47"/>
      <c r="BG443" s="47"/>
      <c r="BH443" s="47"/>
      <c r="BI443" s="47"/>
      <c r="BJ443" s="47"/>
      <c r="BK443" s="47"/>
      <c r="BL443" s="47"/>
      <c r="BM443" s="47" t="s">
        <v>378</v>
      </c>
      <c r="BN443" s="57">
        <f t="shared" si="129"/>
        <v>186.93</v>
      </c>
      <c r="BO443" s="47">
        <f t="shared" si="130"/>
        <v>0</v>
      </c>
      <c r="BP443" s="48" t="str">
        <f t="shared" si="131"/>
        <v>Complete - With Adjustment</v>
      </c>
    </row>
    <row r="444" spans="1:68" s="10" customFormat="1" hidden="1" x14ac:dyDescent="0.2">
      <c r="A444" s="34">
        <v>2565</v>
      </c>
      <c r="B444" s="27" t="s">
        <v>94</v>
      </c>
      <c r="C444" s="27" t="s">
        <v>202</v>
      </c>
      <c r="D444" s="27" t="s">
        <v>203</v>
      </c>
      <c r="E444" s="27" t="s">
        <v>973</v>
      </c>
      <c r="F444" s="27" t="s">
        <v>928</v>
      </c>
      <c r="G444" s="27" t="s">
        <v>96</v>
      </c>
      <c r="H444" s="37">
        <v>42825</v>
      </c>
      <c r="I444" s="37">
        <v>42829</v>
      </c>
      <c r="J444" s="52">
        <v>399.82</v>
      </c>
      <c r="K444" s="52">
        <v>6</v>
      </c>
      <c r="L444" s="35"/>
      <c r="M444" s="52" t="s">
        <v>974</v>
      </c>
      <c r="N444" s="35" t="s">
        <v>97</v>
      </c>
      <c r="O444" s="35" t="s">
        <v>206</v>
      </c>
      <c r="P444" s="35" t="s">
        <v>123</v>
      </c>
      <c r="Q444" s="35" t="s">
        <v>103</v>
      </c>
      <c r="R444" s="35" t="s">
        <v>98</v>
      </c>
      <c r="S444" s="35"/>
      <c r="T444" s="35" t="s">
        <v>975</v>
      </c>
      <c r="U444" s="35"/>
      <c r="V444" s="27"/>
      <c r="W444" s="47"/>
      <c r="X444" s="47"/>
      <c r="Y444" s="47"/>
      <c r="Z444" s="47"/>
      <c r="AA444" s="47"/>
      <c r="AB444" s="47"/>
      <c r="AC444" s="47"/>
      <c r="AD444" s="47"/>
      <c r="AE444" s="47"/>
      <c r="AF444" s="47"/>
      <c r="AG444" s="47"/>
      <c r="AH444" s="66"/>
      <c r="AI444" s="67"/>
      <c r="AJ444" s="66"/>
      <c r="AK444" s="54"/>
      <c r="AL444" s="54"/>
      <c r="AM444" s="54"/>
      <c r="AN444" s="66"/>
      <c r="AO444" s="67"/>
      <c r="AP444" s="66"/>
      <c r="AQ444" s="47"/>
      <c r="AR444" s="47"/>
      <c r="AS444" s="47"/>
      <c r="AT444" s="47"/>
      <c r="AU444" s="47"/>
      <c r="AV444" s="47">
        <v>6</v>
      </c>
      <c r="AW444" s="47"/>
      <c r="AX444" s="47"/>
      <c r="AY444" s="47"/>
      <c r="AZ444" s="47"/>
      <c r="BA444" s="47"/>
      <c r="BB444" s="47"/>
      <c r="BC444" s="47"/>
      <c r="BD444" s="47"/>
      <c r="BE444" s="47"/>
      <c r="BF444" s="47"/>
      <c r="BG444" s="47"/>
      <c r="BH444" s="47"/>
      <c r="BI444" s="47"/>
      <c r="BJ444" s="47"/>
      <c r="BK444" s="47"/>
      <c r="BL444" s="47"/>
      <c r="BM444" s="47" t="s">
        <v>378</v>
      </c>
      <c r="BN444" s="57">
        <f t="shared" si="129"/>
        <v>6</v>
      </c>
      <c r="BO444" s="47">
        <f t="shared" si="130"/>
        <v>0</v>
      </c>
      <c r="BP444" s="48" t="str">
        <f t="shared" si="131"/>
        <v>Complete - With Adjustment</v>
      </c>
    </row>
    <row r="445" spans="1:68" s="10" customFormat="1" hidden="1" x14ac:dyDescent="0.2">
      <c r="A445" s="34">
        <v>2566</v>
      </c>
      <c r="B445" s="27" t="s">
        <v>94</v>
      </c>
      <c r="C445" s="27" t="s">
        <v>202</v>
      </c>
      <c r="D445" s="27" t="s">
        <v>203</v>
      </c>
      <c r="E445" s="27" t="s">
        <v>973</v>
      </c>
      <c r="F445" s="27" t="s">
        <v>928</v>
      </c>
      <c r="G445" s="27" t="s">
        <v>96</v>
      </c>
      <c r="H445" s="37">
        <v>42825</v>
      </c>
      <c r="I445" s="37">
        <v>42829</v>
      </c>
      <c r="J445" s="52">
        <v>399.82</v>
      </c>
      <c r="K445" s="52">
        <v>100.89</v>
      </c>
      <c r="L445" s="35"/>
      <c r="M445" s="52" t="s">
        <v>974</v>
      </c>
      <c r="N445" s="35" t="s">
        <v>97</v>
      </c>
      <c r="O445" s="35" t="s">
        <v>206</v>
      </c>
      <c r="P445" s="35" t="s">
        <v>123</v>
      </c>
      <c r="Q445" s="35" t="s">
        <v>103</v>
      </c>
      <c r="R445" s="35" t="s">
        <v>98</v>
      </c>
      <c r="S445" s="35"/>
      <c r="T445" s="35" t="s">
        <v>975</v>
      </c>
      <c r="U445" s="35"/>
      <c r="V445" s="27"/>
      <c r="W445" s="47"/>
      <c r="X445" s="47"/>
      <c r="Y445" s="47"/>
      <c r="Z445" s="47"/>
      <c r="AA445" s="47"/>
      <c r="AB445" s="47"/>
      <c r="AC445" s="47"/>
      <c r="AD445" s="47"/>
      <c r="AE445" s="47"/>
      <c r="AF445" s="47"/>
      <c r="AG445" s="47"/>
      <c r="AH445" s="66"/>
      <c r="AI445" s="67"/>
      <c r="AJ445" s="66"/>
      <c r="AK445" s="54"/>
      <c r="AL445" s="54"/>
      <c r="AM445" s="54"/>
      <c r="AN445" s="66"/>
      <c r="AO445" s="67"/>
      <c r="AP445" s="66"/>
      <c r="AQ445" s="47"/>
      <c r="AR445" s="47"/>
      <c r="AS445" s="47"/>
      <c r="AT445" s="47"/>
      <c r="AU445" s="47"/>
      <c r="AV445" s="47">
        <v>100.89</v>
      </c>
      <c r="AW445" s="47"/>
      <c r="AX445" s="47"/>
      <c r="AY445" s="47"/>
      <c r="AZ445" s="47"/>
      <c r="BA445" s="47"/>
      <c r="BB445" s="47"/>
      <c r="BC445" s="47"/>
      <c r="BD445" s="47"/>
      <c r="BE445" s="47"/>
      <c r="BF445" s="47"/>
      <c r="BG445" s="47"/>
      <c r="BH445" s="47"/>
      <c r="BI445" s="47"/>
      <c r="BJ445" s="47"/>
      <c r="BK445" s="47"/>
      <c r="BL445" s="47"/>
      <c r="BM445" s="47" t="s">
        <v>378</v>
      </c>
      <c r="BN445" s="57">
        <f t="shared" ref="BN445:BN471" si="132">SUM(W445:AH445)+SUM(AK445:AN445)+SUM(AQ445:BK445)</f>
        <v>100.89</v>
      </c>
      <c r="BO445" s="47">
        <f t="shared" si="130"/>
        <v>0</v>
      </c>
      <c r="BP445" s="48" t="str">
        <f t="shared" si="131"/>
        <v>Complete - With Adjustment</v>
      </c>
    </row>
    <row r="446" spans="1:68" s="10" customFormat="1" hidden="1" x14ac:dyDescent="0.2">
      <c r="A446" s="34">
        <v>2567</v>
      </c>
      <c r="B446" s="27" t="s">
        <v>94</v>
      </c>
      <c r="C446" s="27" t="s">
        <v>202</v>
      </c>
      <c r="D446" s="27" t="s">
        <v>203</v>
      </c>
      <c r="E446" s="27" t="s">
        <v>976</v>
      </c>
      <c r="F446" s="27" t="s">
        <v>929</v>
      </c>
      <c r="G446" s="27" t="s">
        <v>96</v>
      </c>
      <c r="H446" s="37">
        <v>42842</v>
      </c>
      <c r="I446" s="37">
        <v>42844</v>
      </c>
      <c r="J446" s="52">
        <v>581.03</v>
      </c>
      <c r="K446" s="52">
        <v>33</v>
      </c>
      <c r="L446" s="35"/>
      <c r="M446" s="52" t="s">
        <v>977</v>
      </c>
      <c r="N446" s="35" t="s">
        <v>97</v>
      </c>
      <c r="O446" s="35" t="s">
        <v>206</v>
      </c>
      <c r="P446" s="35" t="s">
        <v>120</v>
      </c>
      <c r="Q446" s="35" t="s">
        <v>103</v>
      </c>
      <c r="R446" s="35" t="s">
        <v>98</v>
      </c>
      <c r="S446" s="35"/>
      <c r="T446" s="35" t="s">
        <v>978</v>
      </c>
      <c r="U446" s="35"/>
      <c r="V446" s="27"/>
      <c r="W446" s="47">
        <v>33</v>
      </c>
      <c r="X446" s="47"/>
      <c r="Y446" s="47"/>
      <c r="Z446" s="47"/>
      <c r="AA446" s="47"/>
      <c r="AB446" s="47"/>
      <c r="AC446" s="47"/>
      <c r="AD446" s="47"/>
      <c r="AE446" s="47"/>
      <c r="AF446" s="47"/>
      <c r="AG446" s="47"/>
      <c r="AH446" s="66"/>
      <c r="AI446" s="67"/>
      <c r="AJ446" s="66"/>
      <c r="AK446" s="54"/>
      <c r="AL446" s="54"/>
      <c r="AM446" s="54"/>
      <c r="AN446" s="66"/>
      <c r="AO446" s="67"/>
      <c r="AP446" s="66"/>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t="s">
        <v>1</v>
      </c>
      <c r="BN446" s="57">
        <f t="shared" si="132"/>
        <v>33</v>
      </c>
      <c r="BO446" s="47">
        <f t="shared" si="130"/>
        <v>0</v>
      </c>
      <c r="BP446" s="48" t="str">
        <f t="shared" si="131"/>
        <v>Complete - With Adjustment</v>
      </c>
    </row>
    <row r="447" spans="1:68" s="10" customFormat="1" hidden="1" x14ac:dyDescent="0.2">
      <c r="A447" s="34">
        <v>2568</v>
      </c>
      <c r="B447" s="27" t="s">
        <v>94</v>
      </c>
      <c r="C447" s="27" t="s">
        <v>202</v>
      </c>
      <c r="D447" s="27" t="s">
        <v>203</v>
      </c>
      <c r="E447" s="27" t="s">
        <v>976</v>
      </c>
      <c r="F447" s="27" t="s">
        <v>929</v>
      </c>
      <c r="G447" s="27" t="s">
        <v>96</v>
      </c>
      <c r="H447" s="37">
        <v>42842</v>
      </c>
      <c r="I447" s="37">
        <v>42844</v>
      </c>
      <c r="J447" s="52">
        <v>581.03</v>
      </c>
      <c r="K447" s="52">
        <v>6</v>
      </c>
      <c r="L447" s="35"/>
      <c r="M447" s="52" t="s">
        <v>977</v>
      </c>
      <c r="N447" s="35" t="s">
        <v>97</v>
      </c>
      <c r="O447" s="35" t="s">
        <v>206</v>
      </c>
      <c r="P447" s="35" t="s">
        <v>123</v>
      </c>
      <c r="Q447" s="35" t="s">
        <v>103</v>
      </c>
      <c r="R447" s="35" t="s">
        <v>98</v>
      </c>
      <c r="S447" s="35"/>
      <c r="T447" s="35" t="s">
        <v>978</v>
      </c>
      <c r="U447" s="35"/>
      <c r="V447" s="27"/>
      <c r="W447" s="47"/>
      <c r="X447" s="47"/>
      <c r="Y447" s="47"/>
      <c r="Z447" s="47"/>
      <c r="AA447" s="47"/>
      <c r="AB447" s="47"/>
      <c r="AC447" s="47"/>
      <c r="AD447" s="47"/>
      <c r="AE447" s="47"/>
      <c r="AF447" s="47"/>
      <c r="AG447" s="47"/>
      <c r="AH447" s="66"/>
      <c r="AI447" s="67"/>
      <c r="AJ447" s="66"/>
      <c r="AK447" s="54"/>
      <c r="AL447" s="54"/>
      <c r="AM447" s="54"/>
      <c r="AN447" s="66"/>
      <c r="AO447" s="67"/>
      <c r="AP447" s="66"/>
      <c r="AQ447" s="47"/>
      <c r="AR447" s="47"/>
      <c r="AS447" s="47"/>
      <c r="AT447" s="47"/>
      <c r="AU447" s="47"/>
      <c r="AV447" s="47">
        <v>6</v>
      </c>
      <c r="AW447" s="47"/>
      <c r="AX447" s="47"/>
      <c r="AY447" s="47"/>
      <c r="AZ447" s="47"/>
      <c r="BA447" s="47"/>
      <c r="BB447" s="47"/>
      <c r="BC447" s="47"/>
      <c r="BD447" s="47"/>
      <c r="BE447" s="47"/>
      <c r="BF447" s="47"/>
      <c r="BG447" s="47"/>
      <c r="BH447" s="47"/>
      <c r="BI447" s="47"/>
      <c r="BJ447" s="47"/>
      <c r="BK447" s="68"/>
      <c r="BL447" s="47"/>
      <c r="BM447" s="47" t="s">
        <v>378</v>
      </c>
      <c r="BN447" s="57">
        <f t="shared" si="132"/>
        <v>6</v>
      </c>
      <c r="BO447" s="47">
        <f t="shared" si="130"/>
        <v>0</v>
      </c>
      <c r="BP447" s="48" t="str">
        <f t="shared" si="131"/>
        <v>Complete - With Adjustment</v>
      </c>
    </row>
    <row r="448" spans="1:68" s="10" customFormat="1" hidden="1" x14ac:dyDescent="0.2">
      <c r="A448" s="34">
        <v>2569</v>
      </c>
      <c r="B448" s="27" t="s">
        <v>94</v>
      </c>
      <c r="C448" s="27" t="s">
        <v>202</v>
      </c>
      <c r="D448" s="27" t="s">
        <v>203</v>
      </c>
      <c r="E448" s="27" t="s">
        <v>976</v>
      </c>
      <c r="F448" s="27" t="s">
        <v>929</v>
      </c>
      <c r="G448" s="27" t="s">
        <v>96</v>
      </c>
      <c r="H448" s="37">
        <v>42842</v>
      </c>
      <c r="I448" s="37">
        <v>42844</v>
      </c>
      <c r="J448" s="52">
        <v>581.03</v>
      </c>
      <c r="K448" s="52">
        <v>10</v>
      </c>
      <c r="L448" s="35"/>
      <c r="M448" s="52" t="s">
        <v>977</v>
      </c>
      <c r="N448" s="35" t="s">
        <v>97</v>
      </c>
      <c r="O448" s="35" t="s">
        <v>206</v>
      </c>
      <c r="P448" s="35" t="s">
        <v>123</v>
      </c>
      <c r="Q448" s="35" t="s">
        <v>103</v>
      </c>
      <c r="R448" s="35" t="s">
        <v>98</v>
      </c>
      <c r="S448" s="35"/>
      <c r="T448" s="35" t="s">
        <v>978</v>
      </c>
      <c r="U448" s="35"/>
      <c r="V448" s="27"/>
      <c r="W448" s="47"/>
      <c r="X448" s="47"/>
      <c r="Y448" s="47"/>
      <c r="Z448" s="47"/>
      <c r="AA448" s="47"/>
      <c r="AB448" s="47"/>
      <c r="AC448" s="47"/>
      <c r="AD448" s="47"/>
      <c r="AE448" s="47"/>
      <c r="AF448" s="47"/>
      <c r="AG448" s="47"/>
      <c r="AH448" s="66"/>
      <c r="AI448" s="67"/>
      <c r="AJ448" s="66"/>
      <c r="AK448" s="54"/>
      <c r="AL448" s="54"/>
      <c r="AM448" s="54"/>
      <c r="AN448" s="66"/>
      <c r="AO448" s="67"/>
      <c r="AP448" s="66"/>
      <c r="AQ448" s="47"/>
      <c r="AR448" s="47"/>
      <c r="AS448" s="47"/>
      <c r="AT448" s="47"/>
      <c r="AU448" s="47"/>
      <c r="AV448" s="47">
        <v>10</v>
      </c>
      <c r="AW448" s="47"/>
      <c r="AX448" s="47"/>
      <c r="AY448" s="47"/>
      <c r="AZ448" s="47"/>
      <c r="BA448" s="47"/>
      <c r="BB448" s="47"/>
      <c r="BC448" s="47"/>
      <c r="BD448" s="47"/>
      <c r="BE448" s="47"/>
      <c r="BF448" s="47"/>
      <c r="BG448" s="47"/>
      <c r="BH448" s="47"/>
      <c r="BI448" s="47"/>
      <c r="BJ448" s="47"/>
      <c r="BK448" s="47"/>
      <c r="BL448" s="47"/>
      <c r="BM448" s="47" t="s">
        <v>378</v>
      </c>
      <c r="BN448" s="57">
        <f t="shared" si="132"/>
        <v>10</v>
      </c>
      <c r="BO448" s="47">
        <f t="shared" si="130"/>
        <v>0</v>
      </c>
      <c r="BP448" s="48" t="str">
        <f t="shared" si="131"/>
        <v>Complete - With Adjustment</v>
      </c>
    </row>
    <row r="449" spans="1:68" s="10" customFormat="1" hidden="1" x14ac:dyDescent="0.2">
      <c r="A449" s="34">
        <v>2570</v>
      </c>
      <c r="B449" s="27" t="s">
        <v>94</v>
      </c>
      <c r="C449" s="27" t="s">
        <v>202</v>
      </c>
      <c r="D449" s="27" t="s">
        <v>203</v>
      </c>
      <c r="E449" s="27" t="s">
        <v>976</v>
      </c>
      <c r="F449" s="27" t="s">
        <v>929</v>
      </c>
      <c r="G449" s="27" t="s">
        <v>96</v>
      </c>
      <c r="H449" s="37">
        <v>42842</v>
      </c>
      <c r="I449" s="37">
        <v>42844</v>
      </c>
      <c r="J449" s="52">
        <v>581.03</v>
      </c>
      <c r="K449" s="52">
        <v>50</v>
      </c>
      <c r="L449" s="35"/>
      <c r="M449" s="52" t="s">
        <v>977</v>
      </c>
      <c r="N449" s="35" t="s">
        <v>97</v>
      </c>
      <c r="O449" s="35" t="s">
        <v>206</v>
      </c>
      <c r="P449" s="35" t="s">
        <v>120</v>
      </c>
      <c r="Q449" s="35" t="s">
        <v>103</v>
      </c>
      <c r="R449" s="35" t="s">
        <v>98</v>
      </c>
      <c r="S449" s="35"/>
      <c r="T449" s="35" t="s">
        <v>978</v>
      </c>
      <c r="U449" s="35"/>
      <c r="V449" s="27"/>
      <c r="W449" s="47">
        <v>50</v>
      </c>
      <c r="X449" s="47"/>
      <c r="Y449" s="47"/>
      <c r="Z449" s="47"/>
      <c r="AA449" s="47"/>
      <c r="AB449" s="47"/>
      <c r="AC449" s="47"/>
      <c r="AD449" s="47"/>
      <c r="AE449" s="47"/>
      <c r="AF449" s="47"/>
      <c r="AG449" s="47"/>
      <c r="AH449" s="66"/>
      <c r="AI449" s="67"/>
      <c r="AJ449" s="66"/>
      <c r="AK449" s="54"/>
      <c r="AL449" s="54"/>
      <c r="AM449" s="54"/>
      <c r="AN449" s="66"/>
      <c r="AO449" s="67"/>
      <c r="AP449" s="66"/>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t="s">
        <v>1</v>
      </c>
      <c r="BN449" s="57">
        <f t="shared" si="132"/>
        <v>50</v>
      </c>
      <c r="BO449" s="47">
        <f t="shared" si="130"/>
        <v>0</v>
      </c>
      <c r="BP449" s="48" t="str">
        <f t="shared" si="131"/>
        <v>Complete - With Adjustment</v>
      </c>
    </row>
    <row r="450" spans="1:68" s="10" customFormat="1" hidden="1" x14ac:dyDescent="0.2">
      <c r="A450" s="34">
        <v>2571</v>
      </c>
      <c r="B450" s="27" t="s">
        <v>94</v>
      </c>
      <c r="C450" s="27" t="s">
        <v>202</v>
      </c>
      <c r="D450" s="27" t="s">
        <v>203</v>
      </c>
      <c r="E450" s="27" t="s">
        <v>976</v>
      </c>
      <c r="F450" s="27" t="s">
        <v>929</v>
      </c>
      <c r="G450" s="27" t="s">
        <v>96</v>
      </c>
      <c r="H450" s="37">
        <v>42842</v>
      </c>
      <c r="I450" s="37">
        <v>42844</v>
      </c>
      <c r="J450" s="52">
        <v>581.03</v>
      </c>
      <c r="K450" s="52">
        <v>95</v>
      </c>
      <c r="L450" s="35"/>
      <c r="M450" s="52" t="s">
        <v>977</v>
      </c>
      <c r="N450" s="35" t="s">
        <v>97</v>
      </c>
      <c r="O450" s="35" t="s">
        <v>206</v>
      </c>
      <c r="P450" s="35" t="s">
        <v>120</v>
      </c>
      <c r="Q450" s="35" t="s">
        <v>103</v>
      </c>
      <c r="R450" s="35" t="s">
        <v>98</v>
      </c>
      <c r="S450" s="35"/>
      <c r="T450" s="35" t="s">
        <v>978</v>
      </c>
      <c r="U450" s="35"/>
      <c r="V450" s="27"/>
      <c r="W450" s="47">
        <v>95</v>
      </c>
      <c r="X450" s="47"/>
      <c r="Y450" s="47"/>
      <c r="Z450" s="47"/>
      <c r="AA450" s="47"/>
      <c r="AB450" s="47"/>
      <c r="AC450" s="47"/>
      <c r="AD450" s="47"/>
      <c r="AE450" s="47"/>
      <c r="AF450" s="47"/>
      <c r="AG450" s="47"/>
      <c r="AH450" s="66"/>
      <c r="AI450" s="67"/>
      <c r="AJ450" s="66"/>
      <c r="AK450" s="54"/>
      <c r="AL450" s="54"/>
      <c r="AM450" s="54"/>
      <c r="AN450" s="66"/>
      <c r="AO450" s="67"/>
      <c r="AP450" s="66"/>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t="s">
        <v>1</v>
      </c>
      <c r="BN450" s="57">
        <f t="shared" si="132"/>
        <v>95</v>
      </c>
      <c r="BO450" s="47">
        <f t="shared" si="130"/>
        <v>0</v>
      </c>
      <c r="BP450" s="48" t="str">
        <f t="shared" si="131"/>
        <v>Complete - With Adjustment</v>
      </c>
    </row>
    <row r="451" spans="1:68" s="10" customFormat="1" hidden="1" x14ac:dyDescent="0.2">
      <c r="A451" s="34">
        <v>2572</v>
      </c>
      <c r="B451" s="27" t="s">
        <v>94</v>
      </c>
      <c r="C451" s="27" t="s">
        <v>202</v>
      </c>
      <c r="D451" s="27" t="s">
        <v>203</v>
      </c>
      <c r="E451" s="27" t="s">
        <v>976</v>
      </c>
      <c r="F451" s="27" t="s">
        <v>929</v>
      </c>
      <c r="G451" s="27" t="s">
        <v>96</v>
      </c>
      <c r="H451" s="37">
        <v>42842</v>
      </c>
      <c r="I451" s="37">
        <v>42844</v>
      </c>
      <c r="J451" s="52">
        <v>581.03</v>
      </c>
      <c r="K451" s="52">
        <v>10.57</v>
      </c>
      <c r="L451" s="35"/>
      <c r="M451" s="52" t="s">
        <v>977</v>
      </c>
      <c r="N451" s="35" t="s">
        <v>97</v>
      </c>
      <c r="O451" s="35" t="s">
        <v>206</v>
      </c>
      <c r="P451" s="35" t="s">
        <v>123</v>
      </c>
      <c r="Q451" s="35" t="s">
        <v>103</v>
      </c>
      <c r="R451" s="35" t="s">
        <v>98</v>
      </c>
      <c r="S451" s="35"/>
      <c r="T451" s="35" t="s">
        <v>978</v>
      </c>
      <c r="U451" s="35"/>
      <c r="V451" s="27"/>
      <c r="W451" s="47"/>
      <c r="X451" s="47"/>
      <c r="Y451" s="47"/>
      <c r="Z451" s="47"/>
      <c r="AA451" s="47"/>
      <c r="AB451" s="47"/>
      <c r="AC451" s="47"/>
      <c r="AD451" s="47"/>
      <c r="AE451" s="47"/>
      <c r="AF451" s="47"/>
      <c r="AG451" s="47"/>
      <c r="AH451" s="66"/>
      <c r="AI451" s="67"/>
      <c r="AJ451" s="66"/>
      <c r="AK451" s="54"/>
      <c r="AL451" s="54"/>
      <c r="AM451" s="54"/>
      <c r="AN451" s="66"/>
      <c r="AO451" s="67"/>
      <c r="AP451" s="66"/>
      <c r="AQ451" s="47"/>
      <c r="AR451" s="47"/>
      <c r="AS451" s="47"/>
      <c r="AT451" s="47"/>
      <c r="AU451" s="47"/>
      <c r="AV451" s="47">
        <v>10.57</v>
      </c>
      <c r="AW451" s="47"/>
      <c r="AX451" s="47"/>
      <c r="AY451" s="47"/>
      <c r="AZ451" s="47"/>
      <c r="BA451" s="47"/>
      <c r="BB451" s="47"/>
      <c r="BC451" s="47"/>
      <c r="BD451" s="47"/>
      <c r="BE451" s="47"/>
      <c r="BF451" s="47"/>
      <c r="BG451" s="47"/>
      <c r="BH451" s="47"/>
      <c r="BI451" s="47"/>
      <c r="BJ451" s="47"/>
      <c r="BK451" s="47"/>
      <c r="BL451" s="47"/>
      <c r="BM451" s="47" t="s">
        <v>378</v>
      </c>
      <c r="BN451" s="57">
        <f t="shared" si="132"/>
        <v>10.57</v>
      </c>
      <c r="BO451" s="47">
        <f t="shared" si="130"/>
        <v>0</v>
      </c>
      <c r="BP451" s="48" t="str">
        <f t="shared" si="131"/>
        <v>Complete - With Adjustment</v>
      </c>
    </row>
    <row r="452" spans="1:68" s="10" customFormat="1" hidden="1" x14ac:dyDescent="0.2">
      <c r="A452" s="34">
        <v>2573</v>
      </c>
      <c r="B452" s="27" t="s">
        <v>94</v>
      </c>
      <c r="C452" s="27" t="s">
        <v>202</v>
      </c>
      <c r="D452" s="27" t="s">
        <v>203</v>
      </c>
      <c r="E452" s="27" t="s">
        <v>976</v>
      </c>
      <c r="F452" s="27" t="s">
        <v>929</v>
      </c>
      <c r="G452" s="27" t="s">
        <v>96</v>
      </c>
      <c r="H452" s="37">
        <v>42842</v>
      </c>
      <c r="I452" s="37">
        <v>42844</v>
      </c>
      <c r="J452" s="52">
        <v>581.03</v>
      </c>
      <c r="K452" s="52">
        <v>122</v>
      </c>
      <c r="L452" s="35"/>
      <c r="M452" s="52" t="s">
        <v>977</v>
      </c>
      <c r="N452" s="35" t="s">
        <v>97</v>
      </c>
      <c r="O452" s="35" t="s">
        <v>206</v>
      </c>
      <c r="P452" s="35" t="s">
        <v>120</v>
      </c>
      <c r="Q452" s="35" t="s">
        <v>103</v>
      </c>
      <c r="R452" s="35" t="s">
        <v>98</v>
      </c>
      <c r="S452" s="35"/>
      <c r="T452" s="35" t="s">
        <v>978</v>
      </c>
      <c r="U452" s="35"/>
      <c r="V452" s="27"/>
      <c r="W452" s="47">
        <v>122</v>
      </c>
      <c r="X452" s="47"/>
      <c r="Y452" s="47"/>
      <c r="Z452" s="47"/>
      <c r="AA452" s="47"/>
      <c r="AB452" s="47"/>
      <c r="AC452" s="47"/>
      <c r="AD452" s="47"/>
      <c r="AE452" s="47"/>
      <c r="AF452" s="47"/>
      <c r="AG452" s="47"/>
      <c r="AH452" s="66"/>
      <c r="AI452" s="67"/>
      <c r="AJ452" s="66"/>
      <c r="AK452" s="54"/>
      <c r="AL452" s="54"/>
      <c r="AM452" s="54"/>
      <c r="AN452" s="66"/>
      <c r="AO452" s="67"/>
      <c r="AP452" s="66"/>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t="s">
        <v>1</v>
      </c>
      <c r="BN452" s="57">
        <f t="shared" si="132"/>
        <v>122</v>
      </c>
      <c r="BO452" s="47">
        <f t="shared" si="130"/>
        <v>0</v>
      </c>
      <c r="BP452" s="48" t="str">
        <f t="shared" si="131"/>
        <v>Complete - With Adjustment</v>
      </c>
    </row>
    <row r="453" spans="1:68" s="10" customFormat="1" hidden="1" x14ac:dyDescent="0.2">
      <c r="A453" s="34">
        <v>2574</v>
      </c>
      <c r="B453" s="27" t="s">
        <v>94</v>
      </c>
      <c r="C453" s="27" t="s">
        <v>202</v>
      </c>
      <c r="D453" s="27" t="s">
        <v>203</v>
      </c>
      <c r="E453" s="27" t="s">
        <v>976</v>
      </c>
      <c r="F453" s="27" t="s">
        <v>929</v>
      </c>
      <c r="G453" s="27" t="s">
        <v>96</v>
      </c>
      <c r="H453" s="37">
        <v>42842</v>
      </c>
      <c r="I453" s="37">
        <v>42844</v>
      </c>
      <c r="J453" s="52">
        <v>581.03</v>
      </c>
      <c r="K453" s="52">
        <v>20</v>
      </c>
      <c r="L453" s="35"/>
      <c r="M453" s="52" t="s">
        <v>977</v>
      </c>
      <c r="N453" s="35" t="s">
        <v>97</v>
      </c>
      <c r="O453" s="35" t="s">
        <v>206</v>
      </c>
      <c r="P453" s="35" t="s">
        <v>123</v>
      </c>
      <c r="Q453" s="35" t="s">
        <v>103</v>
      </c>
      <c r="R453" s="35" t="s">
        <v>98</v>
      </c>
      <c r="S453" s="35"/>
      <c r="T453" s="35" t="s">
        <v>978</v>
      </c>
      <c r="U453" s="35"/>
      <c r="V453" s="27"/>
      <c r="W453" s="47"/>
      <c r="X453" s="47"/>
      <c r="Y453" s="47"/>
      <c r="Z453" s="47"/>
      <c r="AA453" s="47"/>
      <c r="AB453" s="47"/>
      <c r="AC453" s="47"/>
      <c r="AD453" s="47"/>
      <c r="AE453" s="47"/>
      <c r="AF453" s="47"/>
      <c r="AG453" s="47"/>
      <c r="AH453" s="66"/>
      <c r="AI453" s="67"/>
      <c r="AJ453" s="66"/>
      <c r="AK453" s="54"/>
      <c r="AL453" s="54"/>
      <c r="AM453" s="54"/>
      <c r="AN453" s="66"/>
      <c r="AO453" s="67"/>
      <c r="AP453" s="66"/>
      <c r="AQ453" s="47"/>
      <c r="AR453" s="47"/>
      <c r="AS453" s="47"/>
      <c r="AT453" s="47"/>
      <c r="AU453" s="47"/>
      <c r="AV453" s="47">
        <v>20</v>
      </c>
      <c r="AW453" s="47"/>
      <c r="AX453" s="47"/>
      <c r="AY453" s="47"/>
      <c r="AZ453" s="47"/>
      <c r="BA453" s="47"/>
      <c r="BB453" s="47"/>
      <c r="BC453" s="47"/>
      <c r="BD453" s="47"/>
      <c r="BE453" s="47"/>
      <c r="BF453" s="47"/>
      <c r="BG453" s="47"/>
      <c r="BH453" s="47"/>
      <c r="BI453" s="47"/>
      <c r="BJ453" s="47"/>
      <c r="BK453" s="47"/>
      <c r="BL453" s="47"/>
      <c r="BM453" s="47" t="s">
        <v>378</v>
      </c>
      <c r="BN453" s="57">
        <f t="shared" si="132"/>
        <v>20</v>
      </c>
      <c r="BO453" s="47">
        <f t="shared" si="130"/>
        <v>0</v>
      </c>
      <c r="BP453" s="48" t="str">
        <f t="shared" si="131"/>
        <v>Complete - With Adjustment</v>
      </c>
    </row>
    <row r="454" spans="1:68" s="10" customFormat="1" hidden="1" x14ac:dyDescent="0.2">
      <c r="A454" s="34">
        <v>2575</v>
      </c>
      <c r="B454" s="27" t="s">
        <v>94</v>
      </c>
      <c r="C454" s="27" t="s">
        <v>202</v>
      </c>
      <c r="D454" s="27" t="s">
        <v>203</v>
      </c>
      <c r="E454" s="27" t="s">
        <v>976</v>
      </c>
      <c r="F454" s="27" t="s">
        <v>929</v>
      </c>
      <c r="G454" s="27" t="s">
        <v>96</v>
      </c>
      <c r="H454" s="37">
        <v>42842</v>
      </c>
      <c r="I454" s="37">
        <v>42844</v>
      </c>
      <c r="J454" s="52">
        <v>581.03</v>
      </c>
      <c r="K454" s="52">
        <v>22.5</v>
      </c>
      <c r="L454" s="35"/>
      <c r="M454" s="52" t="s">
        <v>977</v>
      </c>
      <c r="N454" s="35" t="s">
        <v>97</v>
      </c>
      <c r="O454" s="35" t="s">
        <v>206</v>
      </c>
      <c r="P454" s="35" t="s">
        <v>123</v>
      </c>
      <c r="Q454" s="35" t="s">
        <v>103</v>
      </c>
      <c r="R454" s="35" t="s">
        <v>98</v>
      </c>
      <c r="S454" s="35"/>
      <c r="T454" s="35" t="s">
        <v>978</v>
      </c>
      <c r="U454" s="35"/>
      <c r="V454" s="27"/>
      <c r="W454" s="47"/>
      <c r="X454" s="47"/>
      <c r="Y454" s="47"/>
      <c r="Z454" s="47"/>
      <c r="AA454" s="47"/>
      <c r="AB454" s="47"/>
      <c r="AC454" s="47"/>
      <c r="AD454" s="47"/>
      <c r="AE454" s="47"/>
      <c r="AF454" s="47"/>
      <c r="AG454" s="47"/>
      <c r="AH454" s="66"/>
      <c r="AI454" s="67"/>
      <c r="AJ454" s="66"/>
      <c r="AK454" s="54"/>
      <c r="AL454" s="54"/>
      <c r="AM454" s="54"/>
      <c r="AN454" s="66"/>
      <c r="AO454" s="67"/>
      <c r="AP454" s="66"/>
      <c r="AQ454" s="47"/>
      <c r="AR454" s="47"/>
      <c r="AS454" s="47"/>
      <c r="AT454" s="47"/>
      <c r="AU454" s="47"/>
      <c r="AV454" s="47">
        <v>22.5</v>
      </c>
      <c r="AW454" s="47"/>
      <c r="AX454" s="47"/>
      <c r="AY454" s="47"/>
      <c r="AZ454" s="47"/>
      <c r="BA454" s="47"/>
      <c r="BB454" s="47"/>
      <c r="BC454" s="47"/>
      <c r="BD454" s="47"/>
      <c r="BE454" s="47"/>
      <c r="BF454" s="47"/>
      <c r="BG454" s="47"/>
      <c r="BH454" s="47"/>
      <c r="BI454" s="47"/>
      <c r="BJ454" s="47"/>
      <c r="BK454" s="47"/>
      <c r="BL454" s="47"/>
      <c r="BM454" s="47" t="s">
        <v>378</v>
      </c>
      <c r="BN454" s="57">
        <f t="shared" si="132"/>
        <v>22.5</v>
      </c>
      <c r="BO454" s="47">
        <f t="shared" si="130"/>
        <v>0</v>
      </c>
      <c r="BP454" s="48" t="str">
        <f t="shared" si="131"/>
        <v>Complete - With Adjustment</v>
      </c>
    </row>
    <row r="455" spans="1:68" s="10" customFormat="1" hidden="1" x14ac:dyDescent="0.2">
      <c r="A455" s="34">
        <v>2576</v>
      </c>
      <c r="B455" s="27" t="s">
        <v>94</v>
      </c>
      <c r="C455" s="27" t="s">
        <v>202</v>
      </c>
      <c r="D455" s="27" t="s">
        <v>203</v>
      </c>
      <c r="E455" s="27" t="s">
        <v>976</v>
      </c>
      <c r="F455" s="27" t="s">
        <v>929</v>
      </c>
      <c r="G455" s="27" t="s">
        <v>96</v>
      </c>
      <c r="H455" s="37">
        <v>42842</v>
      </c>
      <c r="I455" s="37">
        <v>42844</v>
      </c>
      <c r="J455" s="52">
        <v>581.03</v>
      </c>
      <c r="K455" s="52">
        <v>40.5</v>
      </c>
      <c r="L455" s="35"/>
      <c r="M455" s="52" t="s">
        <v>977</v>
      </c>
      <c r="N455" s="35" t="s">
        <v>97</v>
      </c>
      <c r="O455" s="35" t="s">
        <v>206</v>
      </c>
      <c r="P455" s="35" t="s">
        <v>120</v>
      </c>
      <c r="Q455" s="35" t="s">
        <v>103</v>
      </c>
      <c r="R455" s="35" t="s">
        <v>98</v>
      </c>
      <c r="S455" s="35"/>
      <c r="T455" s="35" t="s">
        <v>978</v>
      </c>
      <c r="U455" s="35"/>
      <c r="V455" s="27"/>
      <c r="W455" s="47">
        <v>40.5</v>
      </c>
      <c r="X455" s="47"/>
      <c r="Y455" s="47"/>
      <c r="Z455" s="47"/>
      <c r="AA455" s="47"/>
      <c r="AB455" s="47"/>
      <c r="AC455" s="47"/>
      <c r="AD455" s="47"/>
      <c r="AE455" s="47"/>
      <c r="AF455" s="47"/>
      <c r="AG455" s="47"/>
      <c r="AH455" s="66"/>
      <c r="AI455" s="67"/>
      <c r="AJ455" s="66"/>
      <c r="AK455" s="54"/>
      <c r="AL455" s="54"/>
      <c r="AM455" s="54"/>
      <c r="AN455" s="66"/>
      <c r="AO455" s="67"/>
      <c r="AP455" s="66"/>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t="s">
        <v>1</v>
      </c>
      <c r="BN455" s="57">
        <f t="shared" si="132"/>
        <v>40.5</v>
      </c>
      <c r="BO455" s="47">
        <f t="shared" si="130"/>
        <v>0</v>
      </c>
      <c r="BP455" s="48" t="str">
        <f t="shared" si="131"/>
        <v>Complete - With Adjustment</v>
      </c>
    </row>
    <row r="456" spans="1:68" s="10" customFormat="1" hidden="1" x14ac:dyDescent="0.2">
      <c r="A456" s="34">
        <v>2577</v>
      </c>
      <c r="B456" s="27" t="s">
        <v>94</v>
      </c>
      <c r="C456" s="27" t="s">
        <v>202</v>
      </c>
      <c r="D456" s="27" t="s">
        <v>203</v>
      </c>
      <c r="E456" s="27" t="s">
        <v>976</v>
      </c>
      <c r="F456" s="27" t="s">
        <v>929</v>
      </c>
      <c r="G456" s="27" t="s">
        <v>96</v>
      </c>
      <c r="H456" s="37">
        <v>42842</v>
      </c>
      <c r="I456" s="37">
        <v>42844</v>
      </c>
      <c r="J456" s="52">
        <v>581.03</v>
      </c>
      <c r="K456" s="52">
        <v>9</v>
      </c>
      <c r="L456" s="35"/>
      <c r="M456" s="52" t="s">
        <v>977</v>
      </c>
      <c r="N456" s="35" t="s">
        <v>97</v>
      </c>
      <c r="O456" s="35" t="s">
        <v>206</v>
      </c>
      <c r="P456" s="35" t="s">
        <v>123</v>
      </c>
      <c r="Q456" s="35" t="s">
        <v>103</v>
      </c>
      <c r="R456" s="35" t="s">
        <v>98</v>
      </c>
      <c r="S456" s="35"/>
      <c r="T456" s="35" t="s">
        <v>978</v>
      </c>
      <c r="U456" s="35"/>
      <c r="V456" s="27"/>
      <c r="W456" s="47"/>
      <c r="X456" s="47"/>
      <c r="Y456" s="47"/>
      <c r="Z456" s="47"/>
      <c r="AA456" s="47"/>
      <c r="AB456" s="47"/>
      <c r="AC456" s="47"/>
      <c r="AD456" s="47"/>
      <c r="AE456" s="47"/>
      <c r="AF456" s="47"/>
      <c r="AG456" s="47"/>
      <c r="AH456" s="66"/>
      <c r="AI456" s="67"/>
      <c r="AJ456" s="66"/>
      <c r="AK456" s="54"/>
      <c r="AL456" s="54"/>
      <c r="AM456" s="54"/>
      <c r="AN456" s="66"/>
      <c r="AO456" s="67"/>
      <c r="AP456" s="66"/>
      <c r="AQ456" s="47"/>
      <c r="AR456" s="47"/>
      <c r="AS456" s="47"/>
      <c r="AT456" s="47"/>
      <c r="AU456" s="47"/>
      <c r="AV456" s="47">
        <v>9</v>
      </c>
      <c r="AW456" s="47"/>
      <c r="AX456" s="47"/>
      <c r="AY456" s="47"/>
      <c r="AZ456" s="47"/>
      <c r="BA456" s="47"/>
      <c r="BB456" s="47"/>
      <c r="BC456" s="47"/>
      <c r="BD456" s="47"/>
      <c r="BE456" s="47"/>
      <c r="BF456" s="47"/>
      <c r="BG456" s="47"/>
      <c r="BH456" s="47"/>
      <c r="BI456" s="47"/>
      <c r="BJ456" s="47"/>
      <c r="BK456" s="47"/>
      <c r="BL456" s="47"/>
      <c r="BM456" s="47" t="s">
        <v>378</v>
      </c>
      <c r="BN456" s="57">
        <f t="shared" si="132"/>
        <v>9</v>
      </c>
      <c r="BO456" s="47">
        <f t="shared" si="130"/>
        <v>0</v>
      </c>
      <c r="BP456" s="48" t="str">
        <f t="shared" si="131"/>
        <v>Complete - With Adjustment</v>
      </c>
    </row>
    <row r="457" spans="1:68" s="10" customFormat="1" hidden="1" x14ac:dyDescent="0.2">
      <c r="A457" s="34">
        <v>2578</v>
      </c>
      <c r="B457" s="27" t="s">
        <v>94</v>
      </c>
      <c r="C457" s="27" t="s">
        <v>202</v>
      </c>
      <c r="D457" s="27" t="s">
        <v>203</v>
      </c>
      <c r="E457" s="27" t="s">
        <v>976</v>
      </c>
      <c r="F457" s="27" t="s">
        <v>929</v>
      </c>
      <c r="G457" s="27" t="s">
        <v>96</v>
      </c>
      <c r="H457" s="37">
        <v>42842</v>
      </c>
      <c r="I457" s="37">
        <v>42844</v>
      </c>
      <c r="J457" s="52">
        <v>581.03</v>
      </c>
      <c r="K457" s="52">
        <v>162.46</v>
      </c>
      <c r="L457" s="35"/>
      <c r="M457" s="52" t="s">
        <v>977</v>
      </c>
      <c r="N457" s="35" t="s">
        <v>97</v>
      </c>
      <c r="O457" s="35" t="s">
        <v>206</v>
      </c>
      <c r="P457" s="35" t="s">
        <v>123</v>
      </c>
      <c r="Q457" s="35" t="s">
        <v>103</v>
      </c>
      <c r="R457" s="35" t="s">
        <v>98</v>
      </c>
      <c r="S457" s="35"/>
      <c r="T457" s="35" t="s">
        <v>978</v>
      </c>
      <c r="U457" s="35"/>
      <c r="V457" s="27"/>
      <c r="W457" s="47"/>
      <c r="X457" s="47"/>
      <c r="Y457" s="47"/>
      <c r="Z457" s="47"/>
      <c r="AA457" s="47"/>
      <c r="AB457" s="47"/>
      <c r="AC457" s="47"/>
      <c r="AD457" s="47"/>
      <c r="AE457" s="47"/>
      <c r="AF457" s="47"/>
      <c r="AG457" s="47"/>
      <c r="AH457" s="66"/>
      <c r="AI457" s="67"/>
      <c r="AJ457" s="66"/>
      <c r="AK457" s="54"/>
      <c r="AL457" s="54"/>
      <c r="AM457" s="54"/>
      <c r="AN457" s="66"/>
      <c r="AO457" s="67"/>
      <c r="AP457" s="66"/>
      <c r="AQ457" s="47"/>
      <c r="AR457" s="47"/>
      <c r="AS457" s="47"/>
      <c r="AT457" s="47"/>
      <c r="AU457" s="47"/>
      <c r="AV457" s="47">
        <v>162.46</v>
      </c>
      <c r="AW457" s="47"/>
      <c r="AX457" s="47"/>
      <c r="AY457" s="47"/>
      <c r="AZ457" s="47"/>
      <c r="BA457" s="47"/>
      <c r="BB457" s="47"/>
      <c r="BC457" s="47"/>
      <c r="BD457" s="47"/>
      <c r="BE457" s="47"/>
      <c r="BF457" s="47"/>
      <c r="BG457" s="47"/>
      <c r="BH457" s="47"/>
      <c r="BI457" s="47"/>
      <c r="BJ457" s="47"/>
      <c r="BK457" s="70"/>
      <c r="BL457" s="47"/>
      <c r="BM457" s="47" t="s">
        <v>378</v>
      </c>
      <c r="BN457" s="57">
        <f t="shared" si="132"/>
        <v>162.46</v>
      </c>
      <c r="BO457" s="47">
        <f t="shared" si="130"/>
        <v>0</v>
      </c>
      <c r="BP457" s="48" t="str">
        <f t="shared" si="131"/>
        <v>Complete - With Adjustment</v>
      </c>
    </row>
    <row r="458" spans="1:68" s="10" customFormat="1" hidden="1" x14ac:dyDescent="0.2">
      <c r="A458" s="34">
        <v>2589</v>
      </c>
      <c r="B458" s="27" t="s">
        <v>94</v>
      </c>
      <c r="C458" s="27" t="s">
        <v>218</v>
      </c>
      <c r="D458" s="27" t="s">
        <v>219</v>
      </c>
      <c r="E458" s="27" t="s">
        <v>981</v>
      </c>
      <c r="F458" s="27" t="s">
        <v>914</v>
      </c>
      <c r="G458" s="27" t="s">
        <v>96</v>
      </c>
      <c r="H458" s="37">
        <v>42849</v>
      </c>
      <c r="I458" s="37">
        <v>42850</v>
      </c>
      <c r="J458" s="52">
        <v>916.79</v>
      </c>
      <c r="K458" s="52">
        <v>4.5</v>
      </c>
      <c r="L458" s="35"/>
      <c r="M458" s="52" t="s">
        <v>982</v>
      </c>
      <c r="N458" s="35" t="s">
        <v>97</v>
      </c>
      <c r="O458" s="35" t="s">
        <v>220</v>
      </c>
      <c r="P458" s="35" t="s">
        <v>120</v>
      </c>
      <c r="Q458" s="35" t="s">
        <v>103</v>
      </c>
      <c r="R458" s="35" t="s">
        <v>98</v>
      </c>
      <c r="S458" s="35"/>
      <c r="T458" s="35" t="s">
        <v>983</v>
      </c>
      <c r="U458" s="35"/>
      <c r="V458" s="27"/>
      <c r="W458" s="47">
        <v>4.5</v>
      </c>
      <c r="X458" s="47"/>
      <c r="Y458" s="47"/>
      <c r="Z458" s="47"/>
      <c r="AA458" s="47"/>
      <c r="AB458" s="47"/>
      <c r="AC458" s="47"/>
      <c r="AD458" s="47"/>
      <c r="AE458" s="47"/>
      <c r="AF458" s="47"/>
      <c r="AG458" s="47"/>
      <c r="AH458" s="66"/>
      <c r="AI458" s="67"/>
      <c r="AJ458" s="66"/>
      <c r="AK458" s="54"/>
      <c r="AL458" s="54"/>
      <c r="AM458" s="54"/>
      <c r="AN458" s="66"/>
      <c r="AO458" s="67"/>
      <c r="AP458" s="66"/>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t="s">
        <v>1</v>
      </c>
      <c r="BN458" s="57">
        <f t="shared" si="132"/>
        <v>4.5</v>
      </c>
      <c r="BO458" s="47">
        <f t="shared" si="130"/>
        <v>0</v>
      </c>
      <c r="BP458" s="48" t="str">
        <f t="shared" si="131"/>
        <v>Complete - With Adjustment</v>
      </c>
    </row>
    <row r="459" spans="1:68" s="10" customFormat="1" hidden="1" x14ac:dyDescent="0.2">
      <c r="A459" s="34">
        <v>2591</v>
      </c>
      <c r="B459" s="27" t="s">
        <v>94</v>
      </c>
      <c r="C459" s="27" t="s">
        <v>218</v>
      </c>
      <c r="D459" s="27" t="s">
        <v>219</v>
      </c>
      <c r="E459" s="27" t="s">
        <v>981</v>
      </c>
      <c r="F459" s="27" t="s">
        <v>914</v>
      </c>
      <c r="G459" s="27" t="s">
        <v>96</v>
      </c>
      <c r="H459" s="37">
        <v>42849</v>
      </c>
      <c r="I459" s="37">
        <v>42850</v>
      </c>
      <c r="J459" s="52">
        <v>916.79</v>
      </c>
      <c r="K459" s="52">
        <v>30.39</v>
      </c>
      <c r="L459" s="35"/>
      <c r="M459" s="52" t="s">
        <v>982</v>
      </c>
      <c r="N459" s="35" t="s">
        <v>97</v>
      </c>
      <c r="O459" s="35" t="s">
        <v>220</v>
      </c>
      <c r="P459" s="35" t="s">
        <v>120</v>
      </c>
      <c r="Q459" s="35" t="s">
        <v>103</v>
      </c>
      <c r="R459" s="35" t="s">
        <v>98</v>
      </c>
      <c r="S459" s="35"/>
      <c r="T459" s="35" t="s">
        <v>983</v>
      </c>
      <c r="U459" s="35"/>
      <c r="V459" s="27"/>
      <c r="W459" s="47">
        <v>30.39</v>
      </c>
      <c r="X459" s="47"/>
      <c r="Y459" s="47"/>
      <c r="Z459" s="47"/>
      <c r="AA459" s="47"/>
      <c r="AB459" s="47"/>
      <c r="AC459" s="47"/>
      <c r="AD459" s="47"/>
      <c r="AE459" s="68"/>
      <c r="AF459" s="47"/>
      <c r="AG459" s="47"/>
      <c r="AH459" s="66"/>
      <c r="AI459" s="67"/>
      <c r="AJ459" s="66"/>
      <c r="AK459" s="54"/>
      <c r="AL459" s="54"/>
      <c r="AM459" s="54"/>
      <c r="AN459" s="66"/>
      <c r="AO459" s="67"/>
      <c r="AP459" s="66"/>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t="s">
        <v>1</v>
      </c>
      <c r="BN459" s="57">
        <f t="shared" si="132"/>
        <v>30.39</v>
      </c>
      <c r="BO459" s="47">
        <f t="shared" si="130"/>
        <v>0</v>
      </c>
      <c r="BP459" s="48" t="str">
        <f t="shared" si="131"/>
        <v>Complete - With Adjustment</v>
      </c>
    </row>
    <row r="460" spans="1:68" s="10" customFormat="1" hidden="1" x14ac:dyDescent="0.2">
      <c r="A460" s="34">
        <v>2592</v>
      </c>
      <c r="B460" s="27" t="s">
        <v>94</v>
      </c>
      <c r="C460" s="27" t="s">
        <v>218</v>
      </c>
      <c r="D460" s="27" t="s">
        <v>219</v>
      </c>
      <c r="E460" s="27" t="s">
        <v>981</v>
      </c>
      <c r="F460" s="27" t="s">
        <v>914</v>
      </c>
      <c r="G460" s="27" t="s">
        <v>96</v>
      </c>
      <c r="H460" s="37">
        <v>42849</v>
      </c>
      <c r="I460" s="37">
        <v>42850</v>
      </c>
      <c r="J460" s="52">
        <v>916.79</v>
      </c>
      <c r="K460" s="52">
        <v>28.39</v>
      </c>
      <c r="L460" s="35"/>
      <c r="M460" s="52" t="s">
        <v>982</v>
      </c>
      <c r="N460" s="35" t="s">
        <v>97</v>
      </c>
      <c r="O460" s="35" t="s">
        <v>220</v>
      </c>
      <c r="P460" s="35" t="s">
        <v>120</v>
      </c>
      <c r="Q460" s="35" t="s">
        <v>103</v>
      </c>
      <c r="R460" s="35" t="s">
        <v>98</v>
      </c>
      <c r="S460" s="35"/>
      <c r="T460" s="35" t="s">
        <v>983</v>
      </c>
      <c r="U460" s="35"/>
      <c r="V460" s="27"/>
      <c r="W460" s="47">
        <v>28.39</v>
      </c>
      <c r="X460" s="47"/>
      <c r="Y460" s="47"/>
      <c r="Z460" s="47"/>
      <c r="AA460" s="47"/>
      <c r="AB460" s="47"/>
      <c r="AC460" s="47"/>
      <c r="AD460" s="47"/>
      <c r="AE460" s="47"/>
      <c r="AF460" s="47"/>
      <c r="AG460" s="47"/>
      <c r="AH460" s="66"/>
      <c r="AI460" s="67"/>
      <c r="AJ460" s="66"/>
      <c r="AK460" s="54"/>
      <c r="AL460" s="54"/>
      <c r="AM460" s="54"/>
      <c r="AN460" s="66"/>
      <c r="AO460" s="67"/>
      <c r="AP460" s="66"/>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t="s">
        <v>1</v>
      </c>
      <c r="BN460" s="57">
        <f t="shared" si="132"/>
        <v>28.39</v>
      </c>
      <c r="BO460" s="47">
        <f t="shared" si="130"/>
        <v>0</v>
      </c>
      <c r="BP460" s="48" t="str">
        <f t="shared" si="131"/>
        <v>Complete - With Adjustment</v>
      </c>
    </row>
    <row r="461" spans="1:68" s="10" customFormat="1" hidden="1" x14ac:dyDescent="0.2">
      <c r="A461" s="34">
        <v>2593</v>
      </c>
      <c r="B461" s="27" t="s">
        <v>94</v>
      </c>
      <c r="C461" s="27" t="s">
        <v>218</v>
      </c>
      <c r="D461" s="27" t="s">
        <v>219</v>
      </c>
      <c r="E461" s="27" t="s">
        <v>981</v>
      </c>
      <c r="F461" s="27" t="s">
        <v>914</v>
      </c>
      <c r="G461" s="27" t="s">
        <v>96</v>
      </c>
      <c r="H461" s="37">
        <v>42849</v>
      </c>
      <c r="I461" s="37">
        <v>42850</v>
      </c>
      <c r="J461" s="52">
        <v>916.79</v>
      </c>
      <c r="K461" s="52">
        <v>32</v>
      </c>
      <c r="L461" s="35"/>
      <c r="M461" s="52" t="s">
        <v>982</v>
      </c>
      <c r="N461" s="35" t="s">
        <v>97</v>
      </c>
      <c r="O461" s="35" t="s">
        <v>220</v>
      </c>
      <c r="P461" s="35" t="s">
        <v>120</v>
      </c>
      <c r="Q461" s="35" t="s">
        <v>103</v>
      </c>
      <c r="R461" s="35" t="s">
        <v>98</v>
      </c>
      <c r="S461" s="35"/>
      <c r="T461" s="35" t="s">
        <v>983</v>
      </c>
      <c r="U461" s="35"/>
      <c r="V461" s="27"/>
      <c r="W461" s="47">
        <v>32</v>
      </c>
      <c r="X461" s="47"/>
      <c r="Y461" s="47"/>
      <c r="Z461" s="47"/>
      <c r="AA461" s="47"/>
      <c r="AB461" s="47"/>
      <c r="AC461" s="47"/>
      <c r="AD461" s="47"/>
      <c r="AE461" s="47"/>
      <c r="AF461" s="47"/>
      <c r="AG461" s="47"/>
      <c r="AH461" s="66"/>
      <c r="AI461" s="67"/>
      <c r="AJ461" s="66"/>
      <c r="AK461" s="54"/>
      <c r="AL461" s="54"/>
      <c r="AM461" s="54"/>
      <c r="AN461" s="66"/>
      <c r="AO461" s="67"/>
      <c r="AP461" s="66"/>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t="s">
        <v>1</v>
      </c>
      <c r="BN461" s="57">
        <f t="shared" si="132"/>
        <v>32</v>
      </c>
      <c r="BO461" s="47">
        <f t="shared" si="130"/>
        <v>0</v>
      </c>
      <c r="BP461" s="48" t="str">
        <f t="shared" si="131"/>
        <v>Complete - With Adjustment</v>
      </c>
    </row>
    <row r="462" spans="1:68" s="10" customFormat="1" hidden="1" x14ac:dyDescent="0.2">
      <c r="A462" s="34">
        <v>2605</v>
      </c>
      <c r="B462" s="27" t="s">
        <v>94</v>
      </c>
      <c r="C462" s="27" t="s">
        <v>218</v>
      </c>
      <c r="D462" s="27" t="s">
        <v>219</v>
      </c>
      <c r="E462" s="27" t="s">
        <v>984</v>
      </c>
      <c r="F462" s="27" t="s">
        <v>919</v>
      </c>
      <c r="G462" s="27" t="s">
        <v>96</v>
      </c>
      <c r="H462" s="37">
        <v>42835</v>
      </c>
      <c r="I462" s="37">
        <v>42837</v>
      </c>
      <c r="J462" s="52">
        <v>1136.3399999999999</v>
      </c>
      <c r="K462" s="52">
        <v>65.540000000000006</v>
      </c>
      <c r="L462" s="35"/>
      <c r="M462" s="52" t="s">
        <v>985</v>
      </c>
      <c r="N462" s="35" t="s">
        <v>97</v>
      </c>
      <c r="O462" s="35" t="s">
        <v>220</v>
      </c>
      <c r="P462" s="35" t="s">
        <v>120</v>
      </c>
      <c r="Q462" s="35" t="s">
        <v>103</v>
      </c>
      <c r="R462" s="35" t="s">
        <v>98</v>
      </c>
      <c r="S462" s="35"/>
      <c r="T462" s="35" t="s">
        <v>986</v>
      </c>
      <c r="U462" s="35"/>
      <c r="V462" s="27"/>
      <c r="W462" s="47">
        <v>65.540000000000006</v>
      </c>
      <c r="X462" s="47"/>
      <c r="Y462" s="47"/>
      <c r="Z462" s="47"/>
      <c r="AA462" s="47"/>
      <c r="AB462" s="47"/>
      <c r="AC462" s="47"/>
      <c r="AD462" s="47"/>
      <c r="AE462" s="47"/>
      <c r="AF462" s="47"/>
      <c r="AG462" s="47"/>
      <c r="AH462" s="66"/>
      <c r="AI462" s="67"/>
      <c r="AJ462" s="66"/>
      <c r="AK462" s="54"/>
      <c r="AL462" s="54"/>
      <c r="AM462" s="54"/>
      <c r="AN462" s="66"/>
      <c r="AO462" s="67"/>
      <c r="AP462" s="66"/>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t="s">
        <v>1</v>
      </c>
      <c r="BN462" s="57">
        <f t="shared" si="132"/>
        <v>65.540000000000006</v>
      </c>
      <c r="BO462" s="47">
        <f t="shared" si="130"/>
        <v>0</v>
      </c>
      <c r="BP462" s="48" t="str">
        <f t="shared" si="131"/>
        <v>Complete - With Adjustment</v>
      </c>
    </row>
    <row r="463" spans="1:68" s="10" customFormat="1" hidden="1" x14ac:dyDescent="0.2">
      <c r="A463" s="34">
        <v>2609</v>
      </c>
      <c r="B463" s="27" t="s">
        <v>94</v>
      </c>
      <c r="C463" s="27" t="s">
        <v>218</v>
      </c>
      <c r="D463" s="27" t="s">
        <v>219</v>
      </c>
      <c r="E463" s="27" t="s">
        <v>984</v>
      </c>
      <c r="F463" s="27" t="s">
        <v>919</v>
      </c>
      <c r="G463" s="27" t="s">
        <v>96</v>
      </c>
      <c r="H463" s="37">
        <v>42835</v>
      </c>
      <c r="I463" s="37">
        <v>42837</v>
      </c>
      <c r="J463" s="52">
        <v>1136.3399999999999</v>
      </c>
      <c r="K463" s="52">
        <v>38.72</v>
      </c>
      <c r="L463" s="35"/>
      <c r="M463" s="52" t="s">
        <v>985</v>
      </c>
      <c r="N463" s="35" t="s">
        <v>97</v>
      </c>
      <c r="O463" s="35" t="s">
        <v>220</v>
      </c>
      <c r="P463" s="35" t="s">
        <v>120</v>
      </c>
      <c r="Q463" s="35" t="s">
        <v>103</v>
      </c>
      <c r="R463" s="35" t="s">
        <v>98</v>
      </c>
      <c r="S463" s="35"/>
      <c r="T463" s="35" t="s">
        <v>986</v>
      </c>
      <c r="U463" s="35"/>
      <c r="V463" s="27"/>
      <c r="W463" s="47">
        <v>38.72</v>
      </c>
      <c r="X463" s="47"/>
      <c r="Y463" s="47"/>
      <c r="Z463" s="47"/>
      <c r="AA463" s="47"/>
      <c r="AB463" s="47"/>
      <c r="AC463" s="47"/>
      <c r="AD463" s="47"/>
      <c r="AE463" s="47"/>
      <c r="AF463" s="47"/>
      <c r="AG463" s="47"/>
      <c r="AH463" s="66"/>
      <c r="AI463" s="67"/>
      <c r="AJ463" s="66"/>
      <c r="AK463" s="54"/>
      <c r="AL463" s="54"/>
      <c r="AM463" s="54"/>
      <c r="AN463" s="66"/>
      <c r="AO463" s="67"/>
      <c r="AP463" s="66"/>
      <c r="AQ463" s="47"/>
      <c r="AR463" s="47"/>
      <c r="AS463" s="47"/>
      <c r="AT463" s="47"/>
      <c r="AU463" s="47"/>
      <c r="AV463" s="47"/>
      <c r="AW463" s="47"/>
      <c r="AX463" s="47"/>
      <c r="AY463" s="47"/>
      <c r="AZ463" s="47"/>
      <c r="BA463" s="47"/>
      <c r="BB463" s="47"/>
      <c r="BC463" s="47"/>
      <c r="BD463" s="47"/>
      <c r="BE463" s="47"/>
      <c r="BF463" s="47"/>
      <c r="BG463" s="47"/>
      <c r="BH463" s="47"/>
      <c r="BI463" s="47"/>
      <c r="BJ463" s="47"/>
      <c r="BK463" s="70"/>
      <c r="BL463" s="47"/>
      <c r="BM463" s="47" t="s">
        <v>1</v>
      </c>
      <c r="BN463" s="57">
        <f t="shared" si="132"/>
        <v>38.72</v>
      </c>
      <c r="BO463" s="47">
        <f t="shared" si="130"/>
        <v>0</v>
      </c>
      <c r="BP463" s="48" t="str">
        <f t="shared" si="131"/>
        <v>Complete - With Adjustment</v>
      </c>
    </row>
    <row r="464" spans="1:68" s="10" customFormat="1" hidden="1" x14ac:dyDescent="0.2">
      <c r="A464" s="34">
        <v>2620</v>
      </c>
      <c r="B464" s="27" t="s">
        <v>94</v>
      </c>
      <c r="C464" s="27" t="s">
        <v>479</v>
      </c>
      <c r="D464" s="27" t="s">
        <v>480</v>
      </c>
      <c r="E464" s="27" t="s">
        <v>987</v>
      </c>
      <c r="F464" s="27" t="s">
        <v>919</v>
      </c>
      <c r="G464" s="27" t="s">
        <v>96</v>
      </c>
      <c r="H464" s="37">
        <v>42835</v>
      </c>
      <c r="I464" s="37">
        <v>42837</v>
      </c>
      <c r="J464" s="52">
        <v>335.23</v>
      </c>
      <c r="K464" s="52">
        <v>8.11</v>
      </c>
      <c r="L464" s="35" t="s">
        <v>482</v>
      </c>
      <c r="M464" s="52" t="s">
        <v>988</v>
      </c>
      <c r="N464" s="35" t="s">
        <v>97</v>
      </c>
      <c r="O464" s="35" t="s">
        <v>145</v>
      </c>
      <c r="P464" s="35" t="s">
        <v>146</v>
      </c>
      <c r="Q464" s="35" t="s">
        <v>103</v>
      </c>
      <c r="R464" s="35" t="s">
        <v>98</v>
      </c>
      <c r="S464" s="35"/>
      <c r="T464" s="35" t="s">
        <v>989</v>
      </c>
      <c r="U464" s="35" t="s">
        <v>255</v>
      </c>
      <c r="V464" s="27"/>
      <c r="W464" s="47"/>
      <c r="X464" s="47"/>
      <c r="Y464" s="47"/>
      <c r="Z464" s="47"/>
      <c r="AA464" s="47"/>
      <c r="AB464" s="47"/>
      <c r="AC464" s="47"/>
      <c r="AD464" s="47"/>
      <c r="AE464" s="47"/>
      <c r="AF464" s="47"/>
      <c r="AG464" s="47"/>
      <c r="AH464" s="66"/>
      <c r="AI464" s="67"/>
      <c r="AJ464" s="66"/>
      <c r="AK464" s="54"/>
      <c r="AL464" s="54"/>
      <c r="AM464" s="54"/>
      <c r="AN464" s="66"/>
      <c r="AO464" s="67"/>
      <c r="AP464" s="66"/>
      <c r="AQ464" s="47"/>
      <c r="AR464" s="47"/>
      <c r="AS464" s="47"/>
      <c r="AT464" s="47"/>
      <c r="AU464" s="47"/>
      <c r="AV464" s="47"/>
      <c r="AW464" s="47"/>
      <c r="AX464" s="47"/>
      <c r="AY464" s="47"/>
      <c r="AZ464" s="47"/>
      <c r="BA464" s="47"/>
      <c r="BB464" s="47"/>
      <c r="BC464" s="47"/>
      <c r="BD464" s="47"/>
      <c r="BE464" s="47"/>
      <c r="BF464" s="47"/>
      <c r="BG464" s="47"/>
      <c r="BH464" s="47"/>
      <c r="BI464" s="47"/>
      <c r="BJ464" s="47"/>
      <c r="BK464" s="47">
        <v>8.11</v>
      </c>
      <c r="BL464" s="47"/>
      <c r="BM464" s="47" t="s">
        <v>379</v>
      </c>
      <c r="BN464" s="57">
        <f t="shared" si="132"/>
        <v>8.11</v>
      </c>
      <c r="BO464" s="47">
        <f t="shared" ref="BO464:BO482" si="133">K464-BN464</f>
        <v>0</v>
      </c>
      <c r="BP464" s="48" t="str">
        <f t="shared" ref="BP464:BP482" si="134">IF(BN464&lt;&gt;0,"Complete - With Adjustment","Complete - No Adjustment")</f>
        <v>Complete - With Adjustment</v>
      </c>
    </row>
    <row r="465" spans="1:68" s="10" customFormat="1" hidden="1" x14ac:dyDescent="0.2">
      <c r="A465" s="34">
        <v>2621</v>
      </c>
      <c r="B465" s="27" t="s">
        <v>94</v>
      </c>
      <c r="C465" s="27" t="s">
        <v>479</v>
      </c>
      <c r="D465" s="27" t="s">
        <v>480</v>
      </c>
      <c r="E465" s="27" t="s">
        <v>987</v>
      </c>
      <c r="F465" s="27" t="s">
        <v>919</v>
      </c>
      <c r="G465" s="27" t="s">
        <v>96</v>
      </c>
      <c r="H465" s="37">
        <v>42835</v>
      </c>
      <c r="I465" s="37">
        <v>42837</v>
      </c>
      <c r="J465" s="52">
        <v>335.23</v>
      </c>
      <c r="K465" s="52">
        <v>155.84</v>
      </c>
      <c r="L465" s="35" t="s">
        <v>482</v>
      </c>
      <c r="M465" s="52" t="s">
        <v>988</v>
      </c>
      <c r="N465" s="35" t="s">
        <v>97</v>
      </c>
      <c r="O465" s="35" t="s">
        <v>145</v>
      </c>
      <c r="P465" s="35" t="s">
        <v>146</v>
      </c>
      <c r="Q465" s="35" t="s">
        <v>108</v>
      </c>
      <c r="R465" s="35" t="s">
        <v>98</v>
      </c>
      <c r="S465" s="35"/>
      <c r="T465" s="35" t="s">
        <v>990</v>
      </c>
      <c r="U465" s="35" t="s">
        <v>253</v>
      </c>
      <c r="V465" s="27"/>
      <c r="W465" s="47"/>
      <c r="X465" s="47"/>
      <c r="Y465" s="47"/>
      <c r="Z465" s="47"/>
      <c r="AA465" s="47"/>
      <c r="AB465" s="71"/>
      <c r="AC465" s="47"/>
      <c r="AD465" s="47"/>
      <c r="AE465" s="47"/>
      <c r="AF465" s="47"/>
      <c r="AG465" s="47"/>
      <c r="AH465" s="66"/>
      <c r="AI465" s="67"/>
      <c r="AJ465" s="66"/>
      <c r="AK465" s="54"/>
      <c r="AL465" s="54"/>
      <c r="AM465" s="54"/>
      <c r="AN465" s="66"/>
      <c r="AO465" s="67"/>
      <c r="AP465" s="66"/>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t="s">
        <v>392</v>
      </c>
      <c r="BN465" s="57">
        <f t="shared" si="132"/>
        <v>0</v>
      </c>
      <c r="BO465" s="47">
        <f t="shared" si="133"/>
        <v>155.84</v>
      </c>
      <c r="BP465" s="48" t="str">
        <f t="shared" si="134"/>
        <v>Complete - No Adjustment</v>
      </c>
    </row>
    <row r="466" spans="1:68" s="10" customFormat="1" hidden="1" x14ac:dyDescent="0.2">
      <c r="A466" s="34">
        <v>2622</v>
      </c>
      <c r="B466" s="27" t="s">
        <v>94</v>
      </c>
      <c r="C466" s="27" t="s">
        <v>479</v>
      </c>
      <c r="D466" s="27" t="s">
        <v>480</v>
      </c>
      <c r="E466" s="27" t="s">
        <v>987</v>
      </c>
      <c r="F466" s="27" t="s">
        <v>919</v>
      </c>
      <c r="G466" s="27" t="s">
        <v>96</v>
      </c>
      <c r="H466" s="37">
        <v>42835</v>
      </c>
      <c r="I466" s="37">
        <v>42837</v>
      </c>
      <c r="J466" s="52">
        <v>335.23</v>
      </c>
      <c r="K466" s="52">
        <v>3</v>
      </c>
      <c r="L466" s="35" t="s">
        <v>482</v>
      </c>
      <c r="M466" s="52" t="s">
        <v>988</v>
      </c>
      <c r="N466" s="35" t="s">
        <v>97</v>
      </c>
      <c r="O466" s="35" t="s">
        <v>145</v>
      </c>
      <c r="P466" s="35" t="s">
        <v>146</v>
      </c>
      <c r="Q466" s="35" t="s">
        <v>101</v>
      </c>
      <c r="R466" s="35" t="s">
        <v>98</v>
      </c>
      <c r="S466" s="35"/>
      <c r="T466" s="35" t="s">
        <v>991</v>
      </c>
      <c r="U466" s="35" t="s">
        <v>191</v>
      </c>
      <c r="V466" s="27"/>
      <c r="W466" s="47"/>
      <c r="X466" s="47"/>
      <c r="Y466" s="47"/>
      <c r="Z466" s="47"/>
      <c r="AA466" s="47"/>
      <c r="AB466" s="47"/>
      <c r="AC466" s="47"/>
      <c r="AD466" s="47"/>
      <c r="AE466" s="47"/>
      <c r="AF466" s="47"/>
      <c r="AG466" s="47"/>
      <c r="AH466" s="66"/>
      <c r="AI466" s="67"/>
      <c r="AJ466" s="66"/>
      <c r="AK466" s="54"/>
      <c r="AL466" s="54"/>
      <c r="AM466" s="54"/>
      <c r="AN466" s="66"/>
      <c r="AO466" s="67"/>
      <c r="AP466" s="66"/>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t="s">
        <v>392</v>
      </c>
      <c r="BN466" s="57">
        <f t="shared" si="132"/>
        <v>0</v>
      </c>
      <c r="BO466" s="47">
        <f t="shared" si="133"/>
        <v>3</v>
      </c>
      <c r="BP466" s="48" t="str">
        <f t="shared" si="134"/>
        <v>Complete - No Adjustment</v>
      </c>
    </row>
    <row r="467" spans="1:68" s="10" customFormat="1" hidden="1" x14ac:dyDescent="0.2">
      <c r="A467" s="34">
        <v>2623</v>
      </c>
      <c r="B467" s="27" t="s">
        <v>94</v>
      </c>
      <c r="C467" s="27" t="s">
        <v>479</v>
      </c>
      <c r="D467" s="27" t="s">
        <v>480</v>
      </c>
      <c r="E467" s="27" t="s">
        <v>987</v>
      </c>
      <c r="F467" s="27" t="s">
        <v>919</v>
      </c>
      <c r="G467" s="27" t="s">
        <v>96</v>
      </c>
      <c r="H467" s="37">
        <v>42835</v>
      </c>
      <c r="I467" s="37">
        <v>42837</v>
      </c>
      <c r="J467" s="52">
        <v>335.23</v>
      </c>
      <c r="K467" s="52">
        <v>3</v>
      </c>
      <c r="L467" s="35" t="s">
        <v>482</v>
      </c>
      <c r="M467" s="52" t="s">
        <v>988</v>
      </c>
      <c r="N467" s="35" t="s">
        <v>97</v>
      </c>
      <c r="O467" s="35" t="s">
        <v>145</v>
      </c>
      <c r="P467" s="35" t="s">
        <v>146</v>
      </c>
      <c r="Q467" s="35" t="s">
        <v>101</v>
      </c>
      <c r="R467" s="35" t="s">
        <v>98</v>
      </c>
      <c r="S467" s="35"/>
      <c r="T467" s="35" t="s">
        <v>991</v>
      </c>
      <c r="U467" s="35" t="s">
        <v>191</v>
      </c>
      <c r="V467" s="27"/>
      <c r="W467" s="47"/>
      <c r="X467" s="47"/>
      <c r="Y467" s="47"/>
      <c r="Z467" s="47"/>
      <c r="AA467" s="47"/>
      <c r="AB467" s="47"/>
      <c r="AC467" s="47"/>
      <c r="AD467" s="47"/>
      <c r="AE467" s="47"/>
      <c r="AF467" s="47"/>
      <c r="AG467" s="47"/>
      <c r="AH467" s="66"/>
      <c r="AI467" s="67"/>
      <c r="AJ467" s="66"/>
      <c r="AK467" s="54"/>
      <c r="AL467" s="54"/>
      <c r="AM467" s="54"/>
      <c r="AN467" s="66"/>
      <c r="AO467" s="67"/>
      <c r="AP467" s="66"/>
      <c r="AQ467" s="47"/>
      <c r="AR467" s="47"/>
      <c r="AS467" s="47"/>
      <c r="AT467" s="47"/>
      <c r="AU467" s="47"/>
      <c r="AV467" s="47"/>
      <c r="AW467" s="47"/>
      <c r="AX467" s="47"/>
      <c r="AY467" s="70"/>
      <c r="AZ467" s="47"/>
      <c r="BA467" s="47"/>
      <c r="BB467" s="47"/>
      <c r="BC467" s="47"/>
      <c r="BD467" s="47"/>
      <c r="BE467" s="47"/>
      <c r="BF467" s="47"/>
      <c r="BG467" s="47"/>
      <c r="BH467" s="47"/>
      <c r="BI467" s="47"/>
      <c r="BJ467" s="47"/>
      <c r="BK467" s="47"/>
      <c r="BL467" s="47"/>
      <c r="BM467" s="47" t="s">
        <v>392</v>
      </c>
      <c r="BN467" s="57">
        <f t="shared" si="132"/>
        <v>0</v>
      </c>
      <c r="BO467" s="47">
        <f t="shared" si="133"/>
        <v>3</v>
      </c>
      <c r="BP467" s="48" t="str">
        <f t="shared" si="134"/>
        <v>Complete - No Adjustment</v>
      </c>
    </row>
    <row r="468" spans="1:68" s="10" customFormat="1" hidden="1" x14ac:dyDescent="0.2">
      <c r="A468" s="34">
        <v>2624</v>
      </c>
      <c r="B468" s="27" t="s">
        <v>94</v>
      </c>
      <c r="C468" s="27" t="s">
        <v>479</v>
      </c>
      <c r="D468" s="27" t="s">
        <v>480</v>
      </c>
      <c r="E468" s="27" t="s">
        <v>987</v>
      </c>
      <c r="F468" s="27" t="s">
        <v>919</v>
      </c>
      <c r="G468" s="27" t="s">
        <v>96</v>
      </c>
      <c r="H468" s="37">
        <v>42835</v>
      </c>
      <c r="I468" s="37">
        <v>42837</v>
      </c>
      <c r="J468" s="52">
        <v>335.23</v>
      </c>
      <c r="K468" s="52">
        <v>75.45</v>
      </c>
      <c r="L468" s="35" t="s">
        <v>482</v>
      </c>
      <c r="M468" s="52" t="s">
        <v>988</v>
      </c>
      <c r="N468" s="35" t="s">
        <v>97</v>
      </c>
      <c r="O468" s="35" t="s">
        <v>145</v>
      </c>
      <c r="P468" s="35" t="s">
        <v>146</v>
      </c>
      <c r="Q468" s="35" t="s">
        <v>101</v>
      </c>
      <c r="R468" s="35" t="s">
        <v>98</v>
      </c>
      <c r="S468" s="35"/>
      <c r="T468" s="35" t="s">
        <v>991</v>
      </c>
      <c r="U468" s="35" t="s">
        <v>191</v>
      </c>
      <c r="V468" s="27"/>
      <c r="W468" s="47"/>
      <c r="X468" s="47"/>
      <c r="Y468" s="47"/>
      <c r="Z468" s="47"/>
      <c r="AA468" s="47"/>
      <c r="AB468" s="47"/>
      <c r="AC468" s="47"/>
      <c r="AD468" s="47"/>
      <c r="AE468" s="47"/>
      <c r="AF468" s="47"/>
      <c r="AG468" s="47"/>
      <c r="AH468" s="66"/>
      <c r="AI468" s="67"/>
      <c r="AJ468" s="66"/>
      <c r="AK468" s="54"/>
      <c r="AL468" s="54"/>
      <c r="AM468" s="54"/>
      <c r="AN468" s="66"/>
      <c r="AO468" s="67"/>
      <c r="AP468" s="66"/>
      <c r="AQ468" s="47"/>
      <c r="AR468" s="47"/>
      <c r="AS468" s="47"/>
      <c r="AT468" s="47"/>
      <c r="AU468" s="47"/>
      <c r="AV468" s="47"/>
      <c r="AW468" s="47"/>
      <c r="AX468" s="47"/>
      <c r="AY468" s="70"/>
      <c r="AZ468" s="47"/>
      <c r="BA468" s="47"/>
      <c r="BB468" s="47"/>
      <c r="BC468" s="47"/>
      <c r="BD468" s="47"/>
      <c r="BE468" s="47"/>
      <c r="BF468" s="47"/>
      <c r="BG468" s="47"/>
      <c r="BH468" s="47"/>
      <c r="BI468" s="47"/>
      <c r="BJ468" s="47"/>
      <c r="BK468" s="47"/>
      <c r="BL468" s="47"/>
      <c r="BM468" s="47" t="s">
        <v>392</v>
      </c>
      <c r="BN468" s="57">
        <f t="shared" si="132"/>
        <v>0</v>
      </c>
      <c r="BO468" s="47">
        <f t="shared" si="133"/>
        <v>75.45</v>
      </c>
      <c r="BP468" s="48" t="str">
        <f t="shared" si="134"/>
        <v>Complete - No Adjustment</v>
      </c>
    </row>
    <row r="469" spans="1:68" s="10" customFormat="1" hidden="1" x14ac:dyDescent="0.2">
      <c r="A469" s="34">
        <v>2625</v>
      </c>
      <c r="B469" s="27" t="s">
        <v>94</v>
      </c>
      <c r="C469" s="27" t="s">
        <v>479</v>
      </c>
      <c r="D469" s="27" t="s">
        <v>480</v>
      </c>
      <c r="E469" s="27" t="s">
        <v>987</v>
      </c>
      <c r="F469" s="27" t="s">
        <v>919</v>
      </c>
      <c r="G469" s="27" t="s">
        <v>96</v>
      </c>
      <c r="H469" s="37">
        <v>42835</v>
      </c>
      <c r="I469" s="37">
        <v>42837</v>
      </c>
      <c r="J469" s="52">
        <v>335.23</v>
      </c>
      <c r="K469" s="52">
        <v>62.06</v>
      </c>
      <c r="L469" s="35" t="s">
        <v>482</v>
      </c>
      <c r="M469" s="52" t="s">
        <v>988</v>
      </c>
      <c r="N469" s="35" t="s">
        <v>97</v>
      </c>
      <c r="O469" s="35" t="s">
        <v>145</v>
      </c>
      <c r="P469" s="35" t="s">
        <v>146</v>
      </c>
      <c r="Q469" s="35" t="s">
        <v>101</v>
      </c>
      <c r="R469" s="35" t="s">
        <v>98</v>
      </c>
      <c r="S469" s="35"/>
      <c r="T469" s="35" t="s">
        <v>991</v>
      </c>
      <c r="U469" s="35" t="s">
        <v>191</v>
      </c>
      <c r="V469" s="27"/>
      <c r="W469" s="47"/>
      <c r="X469" s="47"/>
      <c r="Y469" s="47"/>
      <c r="Z469" s="47"/>
      <c r="AA469" s="47"/>
      <c r="AB469" s="71"/>
      <c r="AC469" s="47"/>
      <c r="AD469" s="47"/>
      <c r="AE469" s="47"/>
      <c r="AF469" s="47"/>
      <c r="AG469" s="47"/>
      <c r="AH469" s="66"/>
      <c r="AI469" s="67"/>
      <c r="AJ469" s="66"/>
      <c r="AK469" s="54"/>
      <c r="AL469" s="54"/>
      <c r="AM469" s="54"/>
      <c r="AN469" s="66"/>
      <c r="AO469" s="67"/>
      <c r="AP469" s="66"/>
      <c r="AQ469" s="47"/>
      <c r="AR469" s="47"/>
      <c r="AS469" s="47"/>
      <c r="AT469" s="47"/>
      <c r="AU469" s="47"/>
      <c r="AV469" s="47"/>
      <c r="AW469" s="47"/>
      <c r="AX469" s="47"/>
      <c r="AY469" s="47"/>
      <c r="AZ469" s="47"/>
      <c r="BA469" s="47"/>
      <c r="BB469" s="47"/>
      <c r="BC469" s="47"/>
      <c r="BD469" s="47"/>
      <c r="BE469" s="47"/>
      <c r="BF469" s="47"/>
      <c r="BG469" s="47"/>
      <c r="BH469" s="47"/>
      <c r="BI469" s="47"/>
      <c r="BJ469" s="47"/>
      <c r="BK469" s="70"/>
      <c r="BL469" s="47"/>
      <c r="BM469" s="47" t="s">
        <v>392</v>
      </c>
      <c r="BN469" s="57">
        <f t="shared" si="132"/>
        <v>0</v>
      </c>
      <c r="BO469" s="47">
        <f t="shared" si="133"/>
        <v>62.06</v>
      </c>
      <c r="BP469" s="48" t="str">
        <f t="shared" si="134"/>
        <v>Complete - No Adjustment</v>
      </c>
    </row>
    <row r="470" spans="1:68" s="10" customFormat="1" hidden="1" x14ac:dyDescent="0.2">
      <c r="A470" s="34">
        <v>2626</v>
      </c>
      <c r="B470" s="27" t="s">
        <v>94</v>
      </c>
      <c r="C470" s="27" t="s">
        <v>479</v>
      </c>
      <c r="D470" s="27" t="s">
        <v>480</v>
      </c>
      <c r="E470" s="27" t="s">
        <v>987</v>
      </c>
      <c r="F470" s="27" t="s">
        <v>919</v>
      </c>
      <c r="G470" s="27" t="s">
        <v>96</v>
      </c>
      <c r="H470" s="37">
        <v>42835</v>
      </c>
      <c r="I470" s="37">
        <v>42837</v>
      </c>
      <c r="J470" s="52">
        <v>335.23</v>
      </c>
      <c r="K470" s="52">
        <v>20</v>
      </c>
      <c r="L470" s="35" t="s">
        <v>482</v>
      </c>
      <c r="M470" s="52" t="s">
        <v>988</v>
      </c>
      <c r="N470" s="35" t="s">
        <v>97</v>
      </c>
      <c r="O470" s="35" t="s">
        <v>145</v>
      </c>
      <c r="P470" s="35" t="s">
        <v>146</v>
      </c>
      <c r="Q470" s="35" t="s">
        <v>101</v>
      </c>
      <c r="R470" s="35" t="s">
        <v>98</v>
      </c>
      <c r="S470" s="35"/>
      <c r="T470" s="35" t="s">
        <v>991</v>
      </c>
      <c r="U470" s="35" t="s">
        <v>191</v>
      </c>
      <c r="V470" s="27"/>
      <c r="W470" s="47"/>
      <c r="X470" s="47"/>
      <c r="Y470" s="47"/>
      <c r="Z470" s="47"/>
      <c r="AA470" s="47"/>
      <c r="AB470" s="47"/>
      <c r="AC470" s="47"/>
      <c r="AD470" s="47"/>
      <c r="AE470" s="47"/>
      <c r="AF470" s="47"/>
      <c r="AG470" s="47"/>
      <c r="AH470" s="66"/>
      <c r="AI470" s="67"/>
      <c r="AJ470" s="66"/>
      <c r="AK470" s="54"/>
      <c r="AL470" s="54"/>
      <c r="AM470" s="54"/>
      <c r="AN470" s="66"/>
      <c r="AO470" s="67"/>
      <c r="AP470" s="66"/>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t="s">
        <v>392</v>
      </c>
      <c r="BN470" s="57">
        <f t="shared" si="132"/>
        <v>0</v>
      </c>
      <c r="BO470" s="47">
        <f t="shared" si="133"/>
        <v>20</v>
      </c>
      <c r="BP470" s="48" t="str">
        <f t="shared" si="134"/>
        <v>Complete - No Adjustment</v>
      </c>
    </row>
    <row r="471" spans="1:68" s="10" customFormat="1" hidden="1" x14ac:dyDescent="0.2">
      <c r="A471" s="34">
        <v>2627</v>
      </c>
      <c r="B471" s="27" t="s">
        <v>94</v>
      </c>
      <c r="C471" s="27" t="s">
        <v>479</v>
      </c>
      <c r="D471" s="27" t="s">
        <v>480</v>
      </c>
      <c r="E471" s="27" t="s">
        <v>987</v>
      </c>
      <c r="F471" s="27" t="s">
        <v>919</v>
      </c>
      <c r="G471" s="27" t="s">
        <v>96</v>
      </c>
      <c r="H471" s="37">
        <v>42835</v>
      </c>
      <c r="I471" s="37">
        <v>42837</v>
      </c>
      <c r="J471" s="52">
        <v>335.23</v>
      </c>
      <c r="K471" s="52">
        <v>7.77</v>
      </c>
      <c r="L471" s="35" t="s">
        <v>482</v>
      </c>
      <c r="M471" s="52" t="s">
        <v>988</v>
      </c>
      <c r="N471" s="35" t="s">
        <v>97</v>
      </c>
      <c r="O471" s="35" t="s">
        <v>145</v>
      </c>
      <c r="P471" s="35" t="s">
        <v>146</v>
      </c>
      <c r="Q471" s="35" t="s">
        <v>103</v>
      </c>
      <c r="R471" s="35" t="s">
        <v>98</v>
      </c>
      <c r="S471" s="35"/>
      <c r="T471" s="35" t="s">
        <v>989</v>
      </c>
      <c r="U471" s="35" t="s">
        <v>255</v>
      </c>
      <c r="V471" s="27"/>
      <c r="W471" s="47"/>
      <c r="X471" s="47"/>
      <c r="Y471" s="47"/>
      <c r="Z471" s="47"/>
      <c r="AA471" s="47"/>
      <c r="AB471" s="47"/>
      <c r="AC471" s="47"/>
      <c r="AD471" s="47"/>
      <c r="AE471" s="47"/>
      <c r="AF471" s="47"/>
      <c r="AG471" s="47"/>
      <c r="AH471" s="66"/>
      <c r="AI471" s="67"/>
      <c r="AJ471" s="66"/>
      <c r="AK471" s="54"/>
      <c r="AL471" s="54"/>
      <c r="AM471" s="54"/>
      <c r="AN471" s="66"/>
      <c r="AO471" s="67"/>
      <c r="AP471" s="66"/>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t="s">
        <v>392</v>
      </c>
      <c r="BN471" s="57">
        <f t="shared" si="132"/>
        <v>0</v>
      </c>
      <c r="BO471" s="47">
        <f t="shared" si="133"/>
        <v>7.77</v>
      </c>
      <c r="BP471" s="48" t="str">
        <f t="shared" si="134"/>
        <v>Complete - No Adjustment</v>
      </c>
    </row>
    <row r="472" spans="1:68" s="10" customFormat="1" hidden="1" x14ac:dyDescent="0.2">
      <c r="A472" s="34">
        <v>2646</v>
      </c>
      <c r="B472" s="27" t="s">
        <v>94</v>
      </c>
      <c r="C472" s="27" t="s">
        <v>759</v>
      </c>
      <c r="D472" s="27" t="s">
        <v>760</v>
      </c>
      <c r="E472" s="27" t="s">
        <v>992</v>
      </c>
      <c r="F472" s="27" t="s">
        <v>919</v>
      </c>
      <c r="G472" s="27" t="s">
        <v>96</v>
      </c>
      <c r="H472" s="37">
        <v>42835</v>
      </c>
      <c r="I472" s="37">
        <v>42837</v>
      </c>
      <c r="J472" s="52">
        <v>766.35</v>
      </c>
      <c r="K472" s="52">
        <v>24</v>
      </c>
      <c r="L472" s="35"/>
      <c r="M472" s="52" t="s">
        <v>993</v>
      </c>
      <c r="N472" s="35" t="s">
        <v>97</v>
      </c>
      <c r="O472" s="35" t="s">
        <v>119</v>
      </c>
      <c r="P472" s="35" t="s">
        <v>123</v>
      </c>
      <c r="Q472" s="35" t="s">
        <v>212</v>
      </c>
      <c r="R472" s="35" t="s">
        <v>98</v>
      </c>
      <c r="S472" s="35"/>
      <c r="T472" s="35" t="s">
        <v>994</v>
      </c>
      <c r="U472" s="35"/>
      <c r="V472" s="27"/>
      <c r="W472" s="47"/>
      <c r="X472" s="47"/>
      <c r="Y472" s="47"/>
      <c r="Z472" s="47"/>
      <c r="AA472" s="47"/>
      <c r="AB472" s="47"/>
      <c r="AC472" s="47"/>
      <c r="AD472" s="47"/>
      <c r="AE472" s="47"/>
      <c r="AF472" s="47"/>
      <c r="AG472" s="47"/>
      <c r="AH472" s="66"/>
      <c r="AI472" s="67"/>
      <c r="AJ472" s="66"/>
      <c r="AK472" s="54"/>
      <c r="AL472" s="54"/>
      <c r="AM472" s="54"/>
      <c r="AN472" s="66"/>
      <c r="AO472" s="67"/>
      <c r="AP472" s="66"/>
      <c r="AQ472" s="47"/>
      <c r="AR472" s="47"/>
      <c r="AS472" s="47"/>
      <c r="AT472" s="47"/>
      <c r="AU472" s="47"/>
      <c r="AV472" s="47">
        <v>24</v>
      </c>
      <c r="AW472" s="47"/>
      <c r="AX472" s="47"/>
      <c r="AY472" s="47"/>
      <c r="AZ472" s="47"/>
      <c r="BA472" s="47"/>
      <c r="BB472" s="47"/>
      <c r="BC472" s="47"/>
      <c r="BD472" s="47"/>
      <c r="BE472" s="47"/>
      <c r="BF472" s="47"/>
      <c r="BG472" s="47"/>
      <c r="BH472" s="47"/>
      <c r="BI472" s="47"/>
      <c r="BJ472" s="47"/>
      <c r="BK472" s="47"/>
      <c r="BL472" s="47"/>
      <c r="BM472" s="47" t="s">
        <v>378</v>
      </c>
      <c r="BN472" s="57">
        <f t="shared" ref="BN472:BN482" si="135">SUM(W472:AH472)+SUM(AK472:AN472)+SUM(AQ472:BK472)</f>
        <v>24</v>
      </c>
      <c r="BO472" s="47">
        <f t="shared" si="133"/>
        <v>0</v>
      </c>
      <c r="BP472" s="48" t="str">
        <f t="shared" si="134"/>
        <v>Complete - With Adjustment</v>
      </c>
    </row>
    <row r="473" spans="1:68" s="10" customFormat="1" hidden="1" x14ac:dyDescent="0.2">
      <c r="A473" s="34">
        <v>2647</v>
      </c>
      <c r="B473" s="27" t="s">
        <v>94</v>
      </c>
      <c r="C473" s="27" t="s">
        <v>759</v>
      </c>
      <c r="D473" s="27" t="s">
        <v>760</v>
      </c>
      <c r="E473" s="27" t="s">
        <v>992</v>
      </c>
      <c r="F473" s="27" t="s">
        <v>919</v>
      </c>
      <c r="G473" s="27" t="s">
        <v>96</v>
      </c>
      <c r="H473" s="37">
        <v>42835</v>
      </c>
      <c r="I473" s="37">
        <v>42837</v>
      </c>
      <c r="J473" s="52">
        <v>766.35</v>
      </c>
      <c r="K473" s="52">
        <v>33.72</v>
      </c>
      <c r="L473" s="35"/>
      <c r="M473" s="52" t="s">
        <v>993</v>
      </c>
      <c r="N473" s="35" t="s">
        <v>97</v>
      </c>
      <c r="O473" s="35" t="s">
        <v>119</v>
      </c>
      <c r="P473" s="35" t="s">
        <v>123</v>
      </c>
      <c r="Q473" s="35" t="s">
        <v>212</v>
      </c>
      <c r="R473" s="35" t="s">
        <v>98</v>
      </c>
      <c r="S473" s="35"/>
      <c r="T473" s="35" t="s">
        <v>994</v>
      </c>
      <c r="U473" s="35"/>
      <c r="V473" s="27"/>
      <c r="W473" s="47"/>
      <c r="X473" s="47"/>
      <c r="Y473" s="47"/>
      <c r="Z473" s="47"/>
      <c r="AA473" s="47"/>
      <c r="AB473" s="47"/>
      <c r="AC473" s="47"/>
      <c r="AD473" s="47"/>
      <c r="AE473" s="47"/>
      <c r="AF473" s="47"/>
      <c r="AG473" s="47"/>
      <c r="AH473" s="66"/>
      <c r="AI473" s="67"/>
      <c r="AJ473" s="66"/>
      <c r="AK473" s="54"/>
      <c r="AL473" s="54"/>
      <c r="AM473" s="54"/>
      <c r="AN473" s="66"/>
      <c r="AO473" s="67"/>
      <c r="AP473" s="66"/>
      <c r="AQ473" s="47"/>
      <c r="AR473" s="47"/>
      <c r="AS473" s="47"/>
      <c r="AT473" s="47"/>
      <c r="AU473" s="47"/>
      <c r="AV473" s="47">
        <v>33.72</v>
      </c>
      <c r="AW473" s="47"/>
      <c r="AX473" s="47"/>
      <c r="AY473" s="47"/>
      <c r="AZ473" s="47"/>
      <c r="BA473" s="47"/>
      <c r="BB473" s="47"/>
      <c r="BC473" s="47"/>
      <c r="BD473" s="47"/>
      <c r="BE473" s="47"/>
      <c r="BF473" s="47"/>
      <c r="BG473" s="47"/>
      <c r="BH473" s="47"/>
      <c r="BI473" s="47"/>
      <c r="BJ473" s="47"/>
      <c r="BK473" s="47"/>
      <c r="BL473" s="47"/>
      <c r="BM473" s="47" t="s">
        <v>378</v>
      </c>
      <c r="BN473" s="57">
        <f t="shared" si="135"/>
        <v>33.72</v>
      </c>
      <c r="BO473" s="47">
        <f t="shared" si="133"/>
        <v>0</v>
      </c>
      <c r="BP473" s="48" t="str">
        <f t="shared" si="134"/>
        <v>Complete - With Adjustment</v>
      </c>
    </row>
    <row r="474" spans="1:68" s="10" customFormat="1" hidden="1" x14ac:dyDescent="0.2">
      <c r="A474" s="34">
        <v>2648</v>
      </c>
      <c r="B474" s="27" t="s">
        <v>94</v>
      </c>
      <c r="C474" s="27" t="s">
        <v>759</v>
      </c>
      <c r="D474" s="27" t="s">
        <v>760</v>
      </c>
      <c r="E474" s="27" t="s">
        <v>992</v>
      </c>
      <c r="F474" s="27" t="s">
        <v>919</v>
      </c>
      <c r="G474" s="27" t="s">
        <v>96</v>
      </c>
      <c r="H474" s="37">
        <v>42835</v>
      </c>
      <c r="I474" s="37">
        <v>42837</v>
      </c>
      <c r="J474" s="52">
        <v>766.35</v>
      </c>
      <c r="K474" s="52">
        <v>339.25</v>
      </c>
      <c r="L474" s="35"/>
      <c r="M474" s="52" t="s">
        <v>993</v>
      </c>
      <c r="N474" s="35" t="s">
        <v>97</v>
      </c>
      <c r="O474" s="35" t="s">
        <v>119</v>
      </c>
      <c r="P474" s="35" t="s">
        <v>123</v>
      </c>
      <c r="Q474" s="35" t="s">
        <v>212</v>
      </c>
      <c r="R474" s="35" t="s">
        <v>98</v>
      </c>
      <c r="S474" s="35"/>
      <c r="T474" s="35" t="s">
        <v>994</v>
      </c>
      <c r="U474" s="35"/>
      <c r="V474" s="27"/>
      <c r="W474" s="47"/>
      <c r="X474" s="47"/>
      <c r="Y474" s="47"/>
      <c r="Z474" s="47"/>
      <c r="AA474" s="47"/>
      <c r="AB474" s="47"/>
      <c r="AC474" s="47"/>
      <c r="AD474" s="47"/>
      <c r="AE474" s="47"/>
      <c r="AF474" s="47"/>
      <c r="AG474" s="47"/>
      <c r="AH474" s="66"/>
      <c r="AI474" s="67"/>
      <c r="AJ474" s="66"/>
      <c r="AK474" s="54"/>
      <c r="AL474" s="54"/>
      <c r="AM474" s="54"/>
      <c r="AN474" s="66"/>
      <c r="AO474" s="67"/>
      <c r="AP474" s="66"/>
      <c r="AQ474" s="47"/>
      <c r="AR474" s="47"/>
      <c r="AS474" s="47"/>
      <c r="AT474" s="47"/>
      <c r="AU474" s="47"/>
      <c r="AV474" s="47">
        <v>339.25</v>
      </c>
      <c r="AW474" s="47"/>
      <c r="AX474" s="47"/>
      <c r="AY474" s="47"/>
      <c r="AZ474" s="47"/>
      <c r="BA474" s="47"/>
      <c r="BB474" s="47"/>
      <c r="BC474" s="47"/>
      <c r="BD474" s="47"/>
      <c r="BE474" s="47"/>
      <c r="BF474" s="47"/>
      <c r="BG474" s="47"/>
      <c r="BH474" s="47"/>
      <c r="BI474" s="47"/>
      <c r="BJ474" s="47"/>
      <c r="BK474" s="47"/>
      <c r="BL474" s="47"/>
      <c r="BM474" s="47" t="s">
        <v>378</v>
      </c>
      <c r="BN474" s="57">
        <f t="shared" si="135"/>
        <v>339.25</v>
      </c>
      <c r="BO474" s="47">
        <f t="shared" si="133"/>
        <v>0</v>
      </c>
      <c r="BP474" s="48" t="str">
        <f t="shared" si="134"/>
        <v>Complete - With Adjustment</v>
      </c>
    </row>
    <row r="475" spans="1:68" s="10" customFormat="1" hidden="1" x14ac:dyDescent="0.2">
      <c r="A475" s="34">
        <v>2649</v>
      </c>
      <c r="B475" s="27" t="s">
        <v>94</v>
      </c>
      <c r="C475" s="27" t="s">
        <v>759</v>
      </c>
      <c r="D475" s="27" t="s">
        <v>760</v>
      </c>
      <c r="E475" s="27" t="s">
        <v>992</v>
      </c>
      <c r="F475" s="27" t="s">
        <v>919</v>
      </c>
      <c r="G475" s="27" t="s">
        <v>96</v>
      </c>
      <c r="H475" s="37">
        <v>42835</v>
      </c>
      <c r="I475" s="37">
        <v>42837</v>
      </c>
      <c r="J475" s="52">
        <v>766.35</v>
      </c>
      <c r="K475" s="52">
        <v>34.380000000000003</v>
      </c>
      <c r="L475" s="35"/>
      <c r="M475" s="52" t="s">
        <v>993</v>
      </c>
      <c r="N475" s="35" t="s">
        <v>97</v>
      </c>
      <c r="O475" s="35" t="s">
        <v>119</v>
      </c>
      <c r="P475" s="35" t="s">
        <v>123</v>
      </c>
      <c r="Q475" s="35" t="s">
        <v>212</v>
      </c>
      <c r="R475" s="35" t="s">
        <v>98</v>
      </c>
      <c r="S475" s="35"/>
      <c r="T475" s="35" t="s">
        <v>994</v>
      </c>
      <c r="U475" s="35"/>
      <c r="V475" s="27"/>
      <c r="W475" s="47"/>
      <c r="X475" s="47"/>
      <c r="Y475" s="47"/>
      <c r="Z475" s="47"/>
      <c r="AA475" s="47"/>
      <c r="AB475" s="47"/>
      <c r="AC475" s="47"/>
      <c r="AD475" s="47"/>
      <c r="AE475" s="47"/>
      <c r="AF475" s="47"/>
      <c r="AG475" s="47"/>
      <c r="AH475" s="66"/>
      <c r="AI475" s="67"/>
      <c r="AJ475" s="66"/>
      <c r="AK475" s="54"/>
      <c r="AL475" s="54"/>
      <c r="AM475" s="54"/>
      <c r="AN475" s="66"/>
      <c r="AO475" s="67"/>
      <c r="AP475" s="66"/>
      <c r="AQ475" s="47"/>
      <c r="AR475" s="47"/>
      <c r="AS475" s="47"/>
      <c r="AT475" s="47"/>
      <c r="AU475" s="47"/>
      <c r="AV475" s="47">
        <v>34.380000000000003</v>
      </c>
      <c r="AW475" s="47"/>
      <c r="AX475" s="47"/>
      <c r="AY475" s="47"/>
      <c r="AZ475" s="47"/>
      <c r="BA475" s="47"/>
      <c r="BB475" s="47"/>
      <c r="BC475" s="47"/>
      <c r="BD475" s="47"/>
      <c r="BE475" s="47"/>
      <c r="BF475" s="47"/>
      <c r="BG475" s="47"/>
      <c r="BH475" s="47"/>
      <c r="BI475" s="47"/>
      <c r="BJ475" s="47"/>
      <c r="BK475" s="47"/>
      <c r="BL475" s="47"/>
      <c r="BM475" s="47" t="s">
        <v>378</v>
      </c>
      <c r="BN475" s="57">
        <f t="shared" si="135"/>
        <v>34.380000000000003</v>
      </c>
      <c r="BO475" s="47">
        <f t="shared" si="133"/>
        <v>0</v>
      </c>
      <c r="BP475" s="48" t="str">
        <f t="shared" si="134"/>
        <v>Complete - With Adjustment</v>
      </c>
    </row>
    <row r="476" spans="1:68" s="10" customFormat="1" hidden="1" x14ac:dyDescent="0.2">
      <c r="A476" s="34">
        <v>2651</v>
      </c>
      <c r="B476" s="27" t="s">
        <v>94</v>
      </c>
      <c r="C476" s="27" t="s">
        <v>231</v>
      </c>
      <c r="D476" s="27" t="s">
        <v>232</v>
      </c>
      <c r="E476" s="27" t="s">
        <v>995</v>
      </c>
      <c r="F476" s="27" t="s">
        <v>928</v>
      </c>
      <c r="G476" s="27" t="s">
        <v>96</v>
      </c>
      <c r="H476" s="37">
        <v>42825</v>
      </c>
      <c r="I476" s="37">
        <v>42829</v>
      </c>
      <c r="J476" s="52">
        <v>1366.95</v>
      </c>
      <c r="K476" s="52">
        <v>306.77</v>
      </c>
      <c r="L476" s="35"/>
      <c r="M476" s="52" t="s">
        <v>996</v>
      </c>
      <c r="N476" s="35" t="s">
        <v>97</v>
      </c>
      <c r="O476" s="35" t="s">
        <v>179</v>
      </c>
      <c r="P476" s="35" t="s">
        <v>120</v>
      </c>
      <c r="Q476" s="35" t="s">
        <v>103</v>
      </c>
      <c r="R476" s="35" t="s">
        <v>98</v>
      </c>
      <c r="S476" s="35"/>
      <c r="T476" s="35" t="s">
        <v>997</v>
      </c>
      <c r="U476" s="35"/>
      <c r="V476" s="27"/>
      <c r="W476" s="47">
        <v>306.77</v>
      </c>
      <c r="X476" s="47"/>
      <c r="Y476" s="47"/>
      <c r="Z476" s="47"/>
      <c r="AA476" s="47"/>
      <c r="AB476" s="47"/>
      <c r="AC476" s="47"/>
      <c r="AD476" s="47"/>
      <c r="AE476" s="47"/>
      <c r="AF476" s="47"/>
      <c r="AG476" s="47"/>
      <c r="AH476" s="66"/>
      <c r="AI476" s="67"/>
      <c r="AJ476" s="66"/>
      <c r="AK476" s="54"/>
      <c r="AL476" s="54"/>
      <c r="AM476" s="54"/>
      <c r="AN476" s="66"/>
      <c r="AO476" s="67"/>
      <c r="AP476" s="66"/>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t="s">
        <v>1</v>
      </c>
      <c r="BN476" s="57">
        <f t="shared" si="135"/>
        <v>306.77</v>
      </c>
      <c r="BO476" s="47">
        <f t="shared" si="133"/>
        <v>0</v>
      </c>
      <c r="BP476" s="48" t="str">
        <f t="shared" si="134"/>
        <v>Complete - With Adjustment</v>
      </c>
    </row>
    <row r="477" spans="1:68" s="10" customFormat="1" hidden="1" x14ac:dyDescent="0.2">
      <c r="A477" s="34">
        <v>2658</v>
      </c>
      <c r="B477" s="27" t="s">
        <v>94</v>
      </c>
      <c r="C477" s="27" t="s">
        <v>998</v>
      </c>
      <c r="D477" s="27" t="s">
        <v>999</v>
      </c>
      <c r="E477" s="27" t="s">
        <v>1000</v>
      </c>
      <c r="F477" s="27" t="s">
        <v>950</v>
      </c>
      <c r="G477" s="27" t="s">
        <v>96</v>
      </c>
      <c r="H477" s="37">
        <v>42838</v>
      </c>
      <c r="I477" s="37">
        <v>42843</v>
      </c>
      <c r="J477" s="52">
        <v>1206.6600000000001</v>
      </c>
      <c r="K477" s="52">
        <v>775.76</v>
      </c>
      <c r="L477" s="35"/>
      <c r="M477" s="52" t="s">
        <v>1001</v>
      </c>
      <c r="N477" s="35" t="s">
        <v>97</v>
      </c>
      <c r="O477" s="35" t="s">
        <v>119</v>
      </c>
      <c r="P477" s="35" t="s">
        <v>123</v>
      </c>
      <c r="Q477" s="35" t="s">
        <v>212</v>
      </c>
      <c r="R477" s="35" t="s">
        <v>98</v>
      </c>
      <c r="S477" s="35"/>
      <c r="T477" s="35" t="s">
        <v>1002</v>
      </c>
      <c r="U477" s="35"/>
      <c r="V477" s="27"/>
      <c r="W477" s="47"/>
      <c r="X477" s="47"/>
      <c r="Y477" s="47"/>
      <c r="Z477" s="47"/>
      <c r="AA477" s="47"/>
      <c r="AB477" s="47"/>
      <c r="AC477" s="47"/>
      <c r="AD477" s="47"/>
      <c r="AE477" s="47"/>
      <c r="AF477" s="47"/>
      <c r="AG477" s="47"/>
      <c r="AH477" s="66"/>
      <c r="AI477" s="67"/>
      <c r="AJ477" s="66"/>
      <c r="AK477" s="54"/>
      <c r="AL477" s="54"/>
      <c r="AM477" s="54"/>
      <c r="AN477" s="66"/>
      <c r="AO477" s="67"/>
      <c r="AP477" s="66"/>
      <c r="AQ477" s="47"/>
      <c r="AR477" s="47"/>
      <c r="AS477" s="47"/>
      <c r="AT477" s="47"/>
      <c r="AU477" s="47"/>
      <c r="AV477" s="47">
        <v>775.76</v>
      </c>
      <c r="AW477" s="47"/>
      <c r="AX477" s="47"/>
      <c r="AY477" s="47"/>
      <c r="AZ477" s="47"/>
      <c r="BA477" s="47"/>
      <c r="BB477" s="47"/>
      <c r="BC477" s="47"/>
      <c r="BD477" s="47"/>
      <c r="BE477" s="47"/>
      <c r="BF477" s="47"/>
      <c r="BG477" s="47"/>
      <c r="BH477" s="47"/>
      <c r="BI477" s="47"/>
      <c r="BJ477" s="47"/>
      <c r="BK477" s="47"/>
      <c r="BL477" s="47"/>
      <c r="BM477" s="47" t="s">
        <v>378</v>
      </c>
      <c r="BN477" s="57">
        <f t="shared" si="135"/>
        <v>775.76</v>
      </c>
      <c r="BO477" s="47">
        <f t="shared" si="133"/>
        <v>0</v>
      </c>
      <c r="BP477" s="48" t="str">
        <f t="shared" si="134"/>
        <v>Complete - With Adjustment</v>
      </c>
    </row>
    <row r="478" spans="1:68" s="10" customFormat="1" hidden="1" x14ac:dyDescent="0.2">
      <c r="A478" s="34">
        <v>2659</v>
      </c>
      <c r="B478" s="27" t="s">
        <v>94</v>
      </c>
      <c r="C478" s="27" t="s">
        <v>998</v>
      </c>
      <c r="D478" s="27" t="s">
        <v>999</v>
      </c>
      <c r="E478" s="27" t="s">
        <v>1000</v>
      </c>
      <c r="F478" s="27" t="s">
        <v>950</v>
      </c>
      <c r="G478" s="27" t="s">
        <v>96</v>
      </c>
      <c r="H478" s="37">
        <v>42838</v>
      </c>
      <c r="I478" s="37">
        <v>42843</v>
      </c>
      <c r="J478" s="52">
        <v>1206.6600000000001</v>
      </c>
      <c r="K478" s="52">
        <v>20</v>
      </c>
      <c r="L478" s="35"/>
      <c r="M478" s="52" t="s">
        <v>1001</v>
      </c>
      <c r="N478" s="35" t="s">
        <v>97</v>
      </c>
      <c r="O478" s="35" t="s">
        <v>119</v>
      </c>
      <c r="P478" s="35" t="s">
        <v>123</v>
      </c>
      <c r="Q478" s="35" t="s">
        <v>212</v>
      </c>
      <c r="R478" s="35" t="s">
        <v>98</v>
      </c>
      <c r="S478" s="35"/>
      <c r="T478" s="35" t="s">
        <v>1002</v>
      </c>
      <c r="U478" s="35"/>
      <c r="V478" s="27"/>
      <c r="W478" s="47"/>
      <c r="X478" s="47"/>
      <c r="Y478" s="47"/>
      <c r="Z478" s="47"/>
      <c r="AA478" s="47"/>
      <c r="AB478" s="47"/>
      <c r="AC478" s="47"/>
      <c r="AD478" s="47"/>
      <c r="AE478" s="47"/>
      <c r="AF478" s="47"/>
      <c r="AG478" s="47"/>
      <c r="AH478" s="66"/>
      <c r="AI478" s="67"/>
      <c r="AJ478" s="66"/>
      <c r="AK478" s="54"/>
      <c r="AL478" s="54"/>
      <c r="AM478" s="54"/>
      <c r="AN478" s="66"/>
      <c r="AO478" s="67"/>
      <c r="AP478" s="66"/>
      <c r="AQ478" s="47"/>
      <c r="AR478" s="47"/>
      <c r="AS478" s="47"/>
      <c r="AT478" s="47"/>
      <c r="AU478" s="47"/>
      <c r="AV478" s="47">
        <v>20</v>
      </c>
      <c r="AW478" s="47"/>
      <c r="AX478" s="47"/>
      <c r="AY478" s="47"/>
      <c r="AZ478" s="47"/>
      <c r="BA478" s="47"/>
      <c r="BB478" s="47"/>
      <c r="BC478" s="47"/>
      <c r="BD478" s="47"/>
      <c r="BE478" s="47"/>
      <c r="BF478" s="47"/>
      <c r="BG478" s="47"/>
      <c r="BH478" s="47"/>
      <c r="BI478" s="47"/>
      <c r="BJ478" s="47"/>
      <c r="BK478" s="47"/>
      <c r="BL478" s="47"/>
      <c r="BM478" s="47" t="s">
        <v>378</v>
      </c>
      <c r="BN478" s="57">
        <f t="shared" si="135"/>
        <v>20</v>
      </c>
      <c r="BO478" s="47">
        <f t="shared" si="133"/>
        <v>0</v>
      </c>
      <c r="BP478" s="48" t="str">
        <f t="shared" si="134"/>
        <v>Complete - With Adjustment</v>
      </c>
    </row>
    <row r="479" spans="1:68" s="10" customFormat="1" hidden="1" x14ac:dyDescent="0.2">
      <c r="A479" s="34">
        <v>2660</v>
      </c>
      <c r="B479" s="27" t="s">
        <v>94</v>
      </c>
      <c r="C479" s="27" t="s">
        <v>998</v>
      </c>
      <c r="D479" s="27" t="s">
        <v>999</v>
      </c>
      <c r="E479" s="27" t="s">
        <v>1000</v>
      </c>
      <c r="F479" s="27" t="s">
        <v>950</v>
      </c>
      <c r="G479" s="27" t="s">
        <v>96</v>
      </c>
      <c r="H479" s="37">
        <v>42838</v>
      </c>
      <c r="I479" s="37">
        <v>42843</v>
      </c>
      <c r="J479" s="52">
        <v>1206.6600000000001</v>
      </c>
      <c r="K479" s="52">
        <v>11.65</v>
      </c>
      <c r="L479" s="35"/>
      <c r="M479" s="52" t="s">
        <v>1001</v>
      </c>
      <c r="N479" s="35" t="s">
        <v>97</v>
      </c>
      <c r="O479" s="35" t="s">
        <v>119</v>
      </c>
      <c r="P479" s="35" t="s">
        <v>123</v>
      </c>
      <c r="Q479" s="35" t="s">
        <v>212</v>
      </c>
      <c r="R479" s="35" t="s">
        <v>98</v>
      </c>
      <c r="S479" s="35"/>
      <c r="T479" s="35" t="s">
        <v>1002</v>
      </c>
      <c r="U479" s="35"/>
      <c r="V479" s="27"/>
      <c r="W479" s="47"/>
      <c r="X479" s="47"/>
      <c r="Y479" s="47"/>
      <c r="Z479" s="47"/>
      <c r="AA479" s="47"/>
      <c r="AB479" s="47"/>
      <c r="AC479" s="47"/>
      <c r="AD479" s="47"/>
      <c r="AE479" s="47"/>
      <c r="AF479" s="47"/>
      <c r="AG479" s="47"/>
      <c r="AH479" s="66"/>
      <c r="AI479" s="67"/>
      <c r="AJ479" s="66"/>
      <c r="AK479" s="54"/>
      <c r="AL479" s="54"/>
      <c r="AM479" s="54"/>
      <c r="AN479" s="66"/>
      <c r="AO479" s="67"/>
      <c r="AP479" s="66"/>
      <c r="AQ479" s="47"/>
      <c r="AR479" s="47"/>
      <c r="AS479" s="47"/>
      <c r="AT479" s="47"/>
      <c r="AU479" s="47"/>
      <c r="AV479" s="47">
        <v>11.65</v>
      </c>
      <c r="AW479" s="47"/>
      <c r="AX479" s="47"/>
      <c r="AY479" s="47"/>
      <c r="AZ479" s="47"/>
      <c r="BA479" s="47"/>
      <c r="BB479" s="47"/>
      <c r="BC479" s="47"/>
      <c r="BD479" s="47"/>
      <c r="BE479" s="47"/>
      <c r="BF479" s="47"/>
      <c r="BG479" s="47"/>
      <c r="BH479" s="47"/>
      <c r="BI479" s="47"/>
      <c r="BJ479" s="47"/>
      <c r="BK479" s="47"/>
      <c r="BL479" s="47"/>
      <c r="BM479" s="47" t="s">
        <v>378</v>
      </c>
      <c r="BN479" s="57">
        <f t="shared" si="135"/>
        <v>11.65</v>
      </c>
      <c r="BO479" s="47">
        <f t="shared" si="133"/>
        <v>0</v>
      </c>
      <c r="BP479" s="48" t="str">
        <f t="shared" si="134"/>
        <v>Complete - With Adjustment</v>
      </c>
    </row>
    <row r="480" spans="1:68" s="10" customFormat="1" hidden="1" x14ac:dyDescent="0.2">
      <c r="A480" s="34">
        <v>2661</v>
      </c>
      <c r="B480" s="27" t="s">
        <v>94</v>
      </c>
      <c r="C480" s="27" t="s">
        <v>998</v>
      </c>
      <c r="D480" s="27" t="s">
        <v>999</v>
      </c>
      <c r="E480" s="27" t="s">
        <v>1000</v>
      </c>
      <c r="F480" s="27" t="s">
        <v>950</v>
      </c>
      <c r="G480" s="27" t="s">
        <v>96</v>
      </c>
      <c r="H480" s="37">
        <v>42838</v>
      </c>
      <c r="I480" s="37">
        <v>42843</v>
      </c>
      <c r="J480" s="52">
        <v>1206.6600000000001</v>
      </c>
      <c r="K480" s="52">
        <v>60</v>
      </c>
      <c r="L480" s="35"/>
      <c r="M480" s="52" t="s">
        <v>1001</v>
      </c>
      <c r="N480" s="35" t="s">
        <v>97</v>
      </c>
      <c r="O480" s="35" t="s">
        <v>119</v>
      </c>
      <c r="P480" s="35" t="s">
        <v>123</v>
      </c>
      <c r="Q480" s="35" t="s">
        <v>212</v>
      </c>
      <c r="R480" s="35" t="s">
        <v>98</v>
      </c>
      <c r="S480" s="35"/>
      <c r="T480" s="35" t="s">
        <v>1002</v>
      </c>
      <c r="U480" s="35"/>
      <c r="V480" s="27"/>
      <c r="W480" s="47"/>
      <c r="X480" s="47"/>
      <c r="Y480" s="47"/>
      <c r="Z480" s="47"/>
      <c r="AA480" s="47"/>
      <c r="AB480" s="47"/>
      <c r="AC480" s="47"/>
      <c r="AD480" s="47"/>
      <c r="AE480" s="47"/>
      <c r="AF480" s="47"/>
      <c r="AG480" s="47"/>
      <c r="AH480" s="66"/>
      <c r="AI480" s="67"/>
      <c r="AJ480" s="66"/>
      <c r="AK480" s="54"/>
      <c r="AL480" s="54"/>
      <c r="AM480" s="54"/>
      <c r="AN480" s="66"/>
      <c r="AO480" s="67"/>
      <c r="AP480" s="66"/>
      <c r="AQ480" s="47"/>
      <c r="AR480" s="47"/>
      <c r="AS480" s="47"/>
      <c r="AT480" s="47"/>
      <c r="AU480" s="47"/>
      <c r="AV480" s="47">
        <v>60</v>
      </c>
      <c r="AW480" s="47"/>
      <c r="AX480" s="47"/>
      <c r="AY480" s="47"/>
      <c r="AZ480" s="47"/>
      <c r="BA480" s="47"/>
      <c r="BB480" s="47"/>
      <c r="BC480" s="47"/>
      <c r="BD480" s="47"/>
      <c r="BE480" s="47"/>
      <c r="BF480" s="47"/>
      <c r="BG480" s="47"/>
      <c r="BH480" s="47"/>
      <c r="BI480" s="47"/>
      <c r="BJ480" s="47"/>
      <c r="BK480" s="47"/>
      <c r="BL480" s="47"/>
      <c r="BM480" s="47" t="s">
        <v>378</v>
      </c>
      <c r="BN480" s="57">
        <f t="shared" si="135"/>
        <v>60</v>
      </c>
      <c r="BO480" s="47">
        <f t="shared" si="133"/>
        <v>0</v>
      </c>
      <c r="BP480" s="48" t="str">
        <f t="shared" si="134"/>
        <v>Complete - With Adjustment</v>
      </c>
    </row>
    <row r="481" spans="1:68" s="10" customFormat="1" hidden="1" x14ac:dyDescent="0.2">
      <c r="A481" s="34">
        <v>2662</v>
      </c>
      <c r="B481" s="27" t="s">
        <v>94</v>
      </c>
      <c r="C481" s="27" t="s">
        <v>998</v>
      </c>
      <c r="D481" s="27" t="s">
        <v>999</v>
      </c>
      <c r="E481" s="27" t="s">
        <v>1000</v>
      </c>
      <c r="F481" s="27" t="s">
        <v>950</v>
      </c>
      <c r="G481" s="27" t="s">
        <v>96</v>
      </c>
      <c r="H481" s="37">
        <v>42838</v>
      </c>
      <c r="I481" s="37">
        <v>42843</v>
      </c>
      <c r="J481" s="52">
        <v>1206.6600000000001</v>
      </c>
      <c r="K481" s="52">
        <v>339.25</v>
      </c>
      <c r="L481" s="35"/>
      <c r="M481" s="52" t="s">
        <v>1001</v>
      </c>
      <c r="N481" s="35" t="s">
        <v>97</v>
      </c>
      <c r="O481" s="35" t="s">
        <v>119</v>
      </c>
      <c r="P481" s="35" t="s">
        <v>123</v>
      </c>
      <c r="Q481" s="35" t="s">
        <v>212</v>
      </c>
      <c r="R481" s="35" t="s">
        <v>98</v>
      </c>
      <c r="S481" s="35"/>
      <c r="T481" s="35" t="s">
        <v>1002</v>
      </c>
      <c r="U481" s="35"/>
      <c r="V481" s="27"/>
      <c r="W481" s="47"/>
      <c r="X481" s="47"/>
      <c r="Y481" s="47"/>
      <c r="Z481" s="47"/>
      <c r="AA481" s="47"/>
      <c r="AB481" s="47"/>
      <c r="AC481" s="47"/>
      <c r="AD481" s="47"/>
      <c r="AE481" s="47"/>
      <c r="AF481" s="47"/>
      <c r="AG481" s="47"/>
      <c r="AH481" s="66"/>
      <c r="AI481" s="67"/>
      <c r="AJ481" s="66"/>
      <c r="AK481" s="54"/>
      <c r="AL481" s="54"/>
      <c r="AM481" s="54"/>
      <c r="AN481" s="66"/>
      <c r="AO481" s="67"/>
      <c r="AP481" s="66"/>
      <c r="AQ481" s="47"/>
      <c r="AR481" s="47"/>
      <c r="AS481" s="47"/>
      <c r="AT481" s="47"/>
      <c r="AU481" s="47"/>
      <c r="AV481" s="47">
        <v>339.25</v>
      </c>
      <c r="AW481" s="47"/>
      <c r="AX481" s="47"/>
      <c r="AY481" s="47"/>
      <c r="AZ481" s="47"/>
      <c r="BA481" s="47"/>
      <c r="BB481" s="47"/>
      <c r="BC481" s="47"/>
      <c r="BD481" s="47"/>
      <c r="BE481" s="47"/>
      <c r="BF481" s="47"/>
      <c r="BG481" s="47"/>
      <c r="BH481" s="47"/>
      <c r="BI481" s="47"/>
      <c r="BJ481" s="47"/>
      <c r="BK481" s="47"/>
      <c r="BL481" s="47"/>
      <c r="BM481" s="47" t="s">
        <v>378</v>
      </c>
      <c r="BN481" s="57">
        <f t="shared" si="135"/>
        <v>339.25</v>
      </c>
      <c r="BO481" s="47">
        <f t="shared" si="133"/>
        <v>0</v>
      </c>
      <c r="BP481" s="48" t="str">
        <f t="shared" si="134"/>
        <v>Complete - With Adjustment</v>
      </c>
    </row>
    <row r="482" spans="1:68" s="10" customFormat="1" hidden="1" x14ac:dyDescent="0.2">
      <c r="A482" s="34">
        <v>2675</v>
      </c>
      <c r="B482" s="27" t="s">
        <v>94</v>
      </c>
      <c r="C482" s="27" t="s">
        <v>764</v>
      </c>
      <c r="D482" s="27" t="s">
        <v>765</v>
      </c>
      <c r="E482" s="27" t="s">
        <v>1003</v>
      </c>
      <c r="F482" s="27" t="s">
        <v>980</v>
      </c>
      <c r="G482" s="27" t="s">
        <v>96</v>
      </c>
      <c r="H482" s="37">
        <v>42843</v>
      </c>
      <c r="I482" s="37">
        <v>42845</v>
      </c>
      <c r="J482" s="52">
        <v>4570.6000000000004</v>
      </c>
      <c r="K482" s="52">
        <v>16.07</v>
      </c>
      <c r="L482" s="35"/>
      <c r="M482" s="52" t="s">
        <v>1004</v>
      </c>
      <c r="N482" s="35" t="s">
        <v>97</v>
      </c>
      <c r="O482" s="35" t="s">
        <v>243</v>
      </c>
      <c r="P482" s="35" t="s">
        <v>120</v>
      </c>
      <c r="Q482" s="35" t="s">
        <v>103</v>
      </c>
      <c r="R482" s="35" t="s">
        <v>98</v>
      </c>
      <c r="S482" s="35"/>
      <c r="T482" s="35" t="s">
        <v>1005</v>
      </c>
      <c r="U482" s="35"/>
      <c r="V482" s="27"/>
      <c r="W482" s="47">
        <v>16.07</v>
      </c>
      <c r="X482" s="47"/>
      <c r="Y482" s="47"/>
      <c r="Z482" s="47"/>
      <c r="AA482" s="47"/>
      <c r="AB482" s="47"/>
      <c r="AC482" s="47"/>
      <c r="AD482" s="47"/>
      <c r="AE482" s="47"/>
      <c r="AF482" s="47"/>
      <c r="AG482" s="47"/>
      <c r="AH482" s="66"/>
      <c r="AI482" s="67"/>
      <c r="AJ482" s="66"/>
      <c r="AK482" s="54"/>
      <c r="AL482" s="54"/>
      <c r="AM482" s="54"/>
      <c r="AN482" s="66"/>
      <c r="AO482" s="67"/>
      <c r="AP482" s="66"/>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t="s">
        <v>1</v>
      </c>
      <c r="BN482" s="57">
        <f t="shared" si="135"/>
        <v>16.07</v>
      </c>
      <c r="BO482" s="47">
        <f t="shared" si="133"/>
        <v>0</v>
      </c>
      <c r="BP482" s="48" t="str">
        <f t="shared" si="134"/>
        <v>Complete - With Adjustment</v>
      </c>
    </row>
    <row r="483" spans="1:68" s="10" customFormat="1" hidden="1" x14ac:dyDescent="0.2">
      <c r="A483" s="34">
        <v>2726</v>
      </c>
      <c r="B483" s="27" t="s">
        <v>94</v>
      </c>
      <c r="C483" s="27" t="s">
        <v>776</v>
      </c>
      <c r="D483" s="27" t="s">
        <v>777</v>
      </c>
      <c r="E483" s="27" t="s">
        <v>1009</v>
      </c>
      <c r="F483" s="27" t="s">
        <v>919</v>
      </c>
      <c r="G483" s="27" t="s">
        <v>96</v>
      </c>
      <c r="H483" s="37">
        <v>42835</v>
      </c>
      <c r="I483" s="37">
        <v>42837</v>
      </c>
      <c r="J483" s="52">
        <v>312.62</v>
      </c>
      <c r="K483" s="52">
        <v>8</v>
      </c>
      <c r="L483" s="35"/>
      <c r="M483" s="52" t="s">
        <v>1010</v>
      </c>
      <c r="N483" s="35" t="s">
        <v>97</v>
      </c>
      <c r="O483" s="35" t="s">
        <v>171</v>
      </c>
      <c r="P483" s="35" t="s">
        <v>120</v>
      </c>
      <c r="Q483" s="35" t="s">
        <v>103</v>
      </c>
      <c r="R483" s="35" t="s">
        <v>98</v>
      </c>
      <c r="S483" s="35"/>
      <c r="T483" s="35" t="s">
        <v>1011</v>
      </c>
      <c r="U483" s="35"/>
      <c r="V483" s="27"/>
      <c r="W483" s="47">
        <v>8</v>
      </c>
      <c r="X483" s="47"/>
      <c r="Y483" s="47"/>
      <c r="Z483" s="47"/>
      <c r="AA483" s="47"/>
      <c r="AB483" s="47"/>
      <c r="AC483" s="47"/>
      <c r="AD483" s="47"/>
      <c r="AE483" s="47"/>
      <c r="AF483" s="47"/>
      <c r="AG483" s="47"/>
      <c r="AH483" s="66"/>
      <c r="AI483" s="67"/>
      <c r="AJ483" s="66"/>
      <c r="AK483" s="54"/>
      <c r="AL483" s="54"/>
      <c r="AM483" s="54"/>
      <c r="AN483" s="66"/>
      <c r="AO483" s="67"/>
      <c r="AP483" s="66"/>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t="s">
        <v>1</v>
      </c>
      <c r="BN483" s="57">
        <f t="shared" ref="BN483:BN489" si="136">SUM(W483:AH483)+SUM(AK483:AN483)+SUM(AQ483:BK483)</f>
        <v>8</v>
      </c>
      <c r="BO483" s="47">
        <f t="shared" ref="BO483:BO485" si="137">K483-BN483</f>
        <v>0</v>
      </c>
      <c r="BP483" s="48" t="str">
        <f t="shared" ref="BP483:BP485" si="138">IF(BN483&lt;&gt;0,"Complete - With Adjustment","Complete - No Adjustment")</f>
        <v>Complete - With Adjustment</v>
      </c>
    </row>
    <row r="484" spans="1:68" s="10" customFormat="1" hidden="1" x14ac:dyDescent="0.2">
      <c r="A484" s="34">
        <v>2727</v>
      </c>
      <c r="B484" s="27" t="s">
        <v>94</v>
      </c>
      <c r="C484" s="27" t="s">
        <v>776</v>
      </c>
      <c r="D484" s="27" t="s">
        <v>777</v>
      </c>
      <c r="E484" s="27" t="s">
        <v>1009</v>
      </c>
      <c r="F484" s="27" t="s">
        <v>919</v>
      </c>
      <c r="G484" s="27" t="s">
        <v>96</v>
      </c>
      <c r="H484" s="37">
        <v>42835</v>
      </c>
      <c r="I484" s="37">
        <v>42837</v>
      </c>
      <c r="J484" s="52">
        <v>312.62</v>
      </c>
      <c r="K484" s="52">
        <v>6</v>
      </c>
      <c r="L484" s="35"/>
      <c r="M484" s="52" t="s">
        <v>1010</v>
      </c>
      <c r="N484" s="35" t="s">
        <v>97</v>
      </c>
      <c r="O484" s="35" t="s">
        <v>171</v>
      </c>
      <c r="P484" s="35" t="s">
        <v>120</v>
      </c>
      <c r="Q484" s="35" t="s">
        <v>103</v>
      </c>
      <c r="R484" s="35" t="s">
        <v>98</v>
      </c>
      <c r="S484" s="35"/>
      <c r="T484" s="35" t="s">
        <v>1011</v>
      </c>
      <c r="U484" s="35"/>
      <c r="V484" s="27"/>
      <c r="W484" s="47">
        <v>6</v>
      </c>
      <c r="X484" s="47"/>
      <c r="Y484" s="47"/>
      <c r="Z484" s="47"/>
      <c r="AA484" s="47"/>
      <c r="AB484" s="47"/>
      <c r="AC484" s="47"/>
      <c r="AD484" s="47"/>
      <c r="AE484" s="47"/>
      <c r="AF484" s="47"/>
      <c r="AG484" s="47"/>
      <c r="AH484" s="66"/>
      <c r="AI484" s="67"/>
      <c r="AJ484" s="66"/>
      <c r="AK484" s="54"/>
      <c r="AL484" s="54"/>
      <c r="AM484" s="54"/>
      <c r="AN484" s="66"/>
      <c r="AO484" s="67"/>
      <c r="AP484" s="66"/>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t="s">
        <v>1</v>
      </c>
      <c r="BN484" s="57">
        <f t="shared" si="136"/>
        <v>6</v>
      </c>
      <c r="BO484" s="47">
        <f t="shared" si="137"/>
        <v>0</v>
      </c>
      <c r="BP484" s="48" t="str">
        <f t="shared" si="138"/>
        <v>Complete - With Adjustment</v>
      </c>
    </row>
    <row r="485" spans="1:68" s="10" customFormat="1" hidden="1" x14ac:dyDescent="0.2">
      <c r="A485" s="34">
        <v>2728</v>
      </c>
      <c r="B485" s="27" t="s">
        <v>94</v>
      </c>
      <c r="C485" s="27" t="s">
        <v>776</v>
      </c>
      <c r="D485" s="27" t="s">
        <v>777</v>
      </c>
      <c r="E485" s="27" t="s">
        <v>1009</v>
      </c>
      <c r="F485" s="27" t="s">
        <v>919</v>
      </c>
      <c r="G485" s="27" t="s">
        <v>96</v>
      </c>
      <c r="H485" s="37">
        <v>42835</v>
      </c>
      <c r="I485" s="37">
        <v>42837</v>
      </c>
      <c r="J485" s="52">
        <v>312.62</v>
      </c>
      <c r="K485" s="52">
        <v>6.5</v>
      </c>
      <c r="L485" s="35"/>
      <c r="M485" s="52" t="s">
        <v>1010</v>
      </c>
      <c r="N485" s="35" t="s">
        <v>97</v>
      </c>
      <c r="O485" s="35" t="s">
        <v>171</v>
      </c>
      <c r="P485" s="35" t="s">
        <v>120</v>
      </c>
      <c r="Q485" s="35" t="s">
        <v>103</v>
      </c>
      <c r="R485" s="35" t="s">
        <v>98</v>
      </c>
      <c r="S485" s="35"/>
      <c r="T485" s="35" t="s">
        <v>1011</v>
      </c>
      <c r="U485" s="35"/>
      <c r="V485" s="27"/>
      <c r="W485" s="47">
        <v>6.5</v>
      </c>
      <c r="X485" s="47"/>
      <c r="Y485" s="47"/>
      <c r="Z485" s="47"/>
      <c r="AA485" s="47"/>
      <c r="AB485" s="47"/>
      <c r="AC485" s="47"/>
      <c r="AD485" s="47"/>
      <c r="AE485" s="47"/>
      <c r="AF485" s="47"/>
      <c r="AG485" s="47"/>
      <c r="AH485" s="66"/>
      <c r="AI485" s="67"/>
      <c r="AJ485" s="66"/>
      <c r="AK485" s="54"/>
      <c r="AL485" s="54"/>
      <c r="AM485" s="54"/>
      <c r="AN485" s="66"/>
      <c r="AO485" s="67"/>
      <c r="AP485" s="66"/>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t="s">
        <v>1</v>
      </c>
      <c r="BN485" s="57">
        <f t="shared" si="136"/>
        <v>6.5</v>
      </c>
      <c r="BO485" s="47">
        <f t="shared" si="137"/>
        <v>0</v>
      </c>
      <c r="BP485" s="48" t="str">
        <f t="shared" si="138"/>
        <v>Complete - With Adjustment</v>
      </c>
    </row>
    <row r="486" spans="1:68" s="10" customFormat="1" hidden="1" x14ac:dyDescent="0.2">
      <c r="A486" s="34">
        <v>2754</v>
      </c>
      <c r="B486" s="27" t="s">
        <v>94</v>
      </c>
      <c r="C486" s="27" t="s">
        <v>244</v>
      </c>
      <c r="D486" s="27" t="s">
        <v>245</v>
      </c>
      <c r="E486" s="27" t="s">
        <v>1012</v>
      </c>
      <c r="F486" s="27" t="s">
        <v>908</v>
      </c>
      <c r="G486" s="27" t="s">
        <v>96</v>
      </c>
      <c r="H486" s="37">
        <v>42846</v>
      </c>
      <c r="I486" s="37">
        <v>42851</v>
      </c>
      <c r="J486" s="52">
        <v>744.29</v>
      </c>
      <c r="K486" s="52">
        <v>13.82</v>
      </c>
      <c r="L486" s="35" t="s">
        <v>247</v>
      </c>
      <c r="M486" s="52" t="s">
        <v>1013</v>
      </c>
      <c r="N486" s="35" t="s">
        <v>97</v>
      </c>
      <c r="O486" s="35" t="s">
        <v>145</v>
      </c>
      <c r="P486" s="35" t="s">
        <v>146</v>
      </c>
      <c r="Q486" s="35" t="s">
        <v>103</v>
      </c>
      <c r="R486" s="35" t="s">
        <v>98</v>
      </c>
      <c r="S486" s="35"/>
      <c r="T486" s="35" t="s">
        <v>1014</v>
      </c>
      <c r="U486" s="35" t="s">
        <v>255</v>
      </c>
      <c r="V486" s="27"/>
      <c r="W486" s="47"/>
      <c r="X486" s="47"/>
      <c r="Y486" s="47"/>
      <c r="Z486" s="47"/>
      <c r="AA486" s="47"/>
      <c r="AB486" s="47"/>
      <c r="AC486" s="47"/>
      <c r="AD486" s="47"/>
      <c r="AE486" s="47"/>
      <c r="AF486" s="47"/>
      <c r="AG486" s="47"/>
      <c r="AH486" s="66"/>
      <c r="AI486" s="67"/>
      <c r="AJ486" s="66"/>
      <c r="AK486" s="54"/>
      <c r="AL486" s="54"/>
      <c r="AM486" s="54"/>
      <c r="AN486" s="66"/>
      <c r="AO486" s="67"/>
      <c r="AP486" s="66"/>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t="s">
        <v>392</v>
      </c>
      <c r="BN486" s="57">
        <f t="shared" si="136"/>
        <v>0</v>
      </c>
      <c r="BO486" s="47">
        <f t="shared" ref="BO486:BO516" si="139">K486-BN486</f>
        <v>13.82</v>
      </c>
      <c r="BP486" s="48" t="str">
        <f t="shared" ref="BP486:BP516" si="140">IF(BN486&lt;&gt;0,"Complete - With Adjustment","Complete - No Adjustment")</f>
        <v>Complete - No Adjustment</v>
      </c>
    </row>
    <row r="487" spans="1:68" s="10" customFormat="1" hidden="1" x14ac:dyDescent="0.2">
      <c r="A487" s="34">
        <v>2755</v>
      </c>
      <c r="B487" s="27" t="s">
        <v>94</v>
      </c>
      <c r="C487" s="27" t="s">
        <v>244</v>
      </c>
      <c r="D487" s="27" t="s">
        <v>245</v>
      </c>
      <c r="E487" s="27" t="s">
        <v>1012</v>
      </c>
      <c r="F487" s="27" t="s">
        <v>908</v>
      </c>
      <c r="G487" s="27" t="s">
        <v>96</v>
      </c>
      <c r="H487" s="37">
        <v>42846</v>
      </c>
      <c r="I487" s="37">
        <v>42851</v>
      </c>
      <c r="J487" s="52">
        <v>744.29</v>
      </c>
      <c r="K487" s="52">
        <v>10.35</v>
      </c>
      <c r="L487" s="35" t="s">
        <v>247</v>
      </c>
      <c r="M487" s="52" t="s">
        <v>1013</v>
      </c>
      <c r="N487" s="35" t="s">
        <v>97</v>
      </c>
      <c r="O487" s="35" t="s">
        <v>145</v>
      </c>
      <c r="P487" s="35" t="s">
        <v>146</v>
      </c>
      <c r="Q487" s="35" t="s">
        <v>103</v>
      </c>
      <c r="R487" s="35" t="s">
        <v>98</v>
      </c>
      <c r="S487" s="35"/>
      <c r="T487" s="35" t="s">
        <v>1014</v>
      </c>
      <c r="U487" s="35" t="s">
        <v>255</v>
      </c>
      <c r="V487" s="27"/>
      <c r="W487" s="47"/>
      <c r="X487" s="47"/>
      <c r="Y487" s="47"/>
      <c r="Z487" s="47"/>
      <c r="AA487" s="47"/>
      <c r="AB487" s="47"/>
      <c r="AC487" s="47"/>
      <c r="AD487" s="47"/>
      <c r="AE487" s="47"/>
      <c r="AF487" s="47"/>
      <c r="AG487" s="47"/>
      <c r="AH487" s="66"/>
      <c r="AI487" s="67"/>
      <c r="AJ487" s="66"/>
      <c r="AK487" s="54"/>
      <c r="AL487" s="54"/>
      <c r="AM487" s="54"/>
      <c r="AN487" s="66"/>
      <c r="AO487" s="67"/>
      <c r="AP487" s="66"/>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t="s">
        <v>392</v>
      </c>
      <c r="BN487" s="57">
        <f t="shared" si="136"/>
        <v>0</v>
      </c>
      <c r="BO487" s="47">
        <f t="shared" si="139"/>
        <v>10.35</v>
      </c>
      <c r="BP487" s="48" t="str">
        <f t="shared" si="140"/>
        <v>Complete - No Adjustment</v>
      </c>
    </row>
    <row r="488" spans="1:68" s="10" customFormat="1" hidden="1" x14ac:dyDescent="0.2">
      <c r="A488" s="34">
        <v>2756</v>
      </c>
      <c r="B488" s="27" t="s">
        <v>94</v>
      </c>
      <c r="C488" s="27" t="s">
        <v>244</v>
      </c>
      <c r="D488" s="27" t="s">
        <v>245</v>
      </c>
      <c r="E488" s="27" t="s">
        <v>1012</v>
      </c>
      <c r="F488" s="27" t="s">
        <v>908</v>
      </c>
      <c r="G488" s="27" t="s">
        <v>96</v>
      </c>
      <c r="H488" s="37">
        <v>42846</v>
      </c>
      <c r="I488" s="37">
        <v>42851</v>
      </c>
      <c r="J488" s="52">
        <v>744.29</v>
      </c>
      <c r="K488" s="52">
        <v>18</v>
      </c>
      <c r="L488" s="35" t="s">
        <v>247</v>
      </c>
      <c r="M488" s="52" t="s">
        <v>1013</v>
      </c>
      <c r="N488" s="35" t="s">
        <v>97</v>
      </c>
      <c r="O488" s="35" t="s">
        <v>145</v>
      </c>
      <c r="P488" s="35" t="s">
        <v>146</v>
      </c>
      <c r="Q488" s="35" t="s">
        <v>101</v>
      </c>
      <c r="R488" s="35" t="s">
        <v>98</v>
      </c>
      <c r="S488" s="35"/>
      <c r="T488" s="35" t="s">
        <v>1015</v>
      </c>
      <c r="U488" s="35" t="s">
        <v>191</v>
      </c>
      <c r="V488" s="27"/>
      <c r="W488" s="47"/>
      <c r="X488" s="47"/>
      <c r="Y488" s="47"/>
      <c r="Z488" s="47"/>
      <c r="AA488" s="47"/>
      <c r="AB488" s="47"/>
      <c r="AC488" s="47"/>
      <c r="AD488" s="47"/>
      <c r="AE488" s="47"/>
      <c r="AF488" s="47"/>
      <c r="AG488" s="47"/>
      <c r="AH488" s="66"/>
      <c r="AI488" s="67"/>
      <c r="AJ488" s="66"/>
      <c r="AK488" s="54"/>
      <c r="AL488" s="54"/>
      <c r="AM488" s="54"/>
      <c r="AN488" s="66"/>
      <c r="AO488" s="67"/>
      <c r="AP488" s="66"/>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t="s">
        <v>392</v>
      </c>
      <c r="BN488" s="57">
        <f t="shared" si="136"/>
        <v>0</v>
      </c>
      <c r="BO488" s="47">
        <f t="shared" si="139"/>
        <v>18</v>
      </c>
      <c r="BP488" s="48" t="str">
        <f t="shared" si="140"/>
        <v>Complete - No Adjustment</v>
      </c>
    </row>
    <row r="489" spans="1:68" s="10" customFormat="1" hidden="1" x14ac:dyDescent="0.2">
      <c r="A489" s="34">
        <v>2757</v>
      </c>
      <c r="B489" s="27" t="s">
        <v>94</v>
      </c>
      <c r="C489" s="27" t="s">
        <v>244</v>
      </c>
      <c r="D489" s="27" t="s">
        <v>245</v>
      </c>
      <c r="E489" s="27" t="s">
        <v>1012</v>
      </c>
      <c r="F489" s="27" t="s">
        <v>908</v>
      </c>
      <c r="G489" s="27" t="s">
        <v>96</v>
      </c>
      <c r="H489" s="37">
        <v>42846</v>
      </c>
      <c r="I489" s="37">
        <v>42851</v>
      </c>
      <c r="J489" s="52">
        <v>744.29</v>
      </c>
      <c r="K489" s="52">
        <v>270.39999999999998</v>
      </c>
      <c r="L489" s="35" t="s">
        <v>247</v>
      </c>
      <c r="M489" s="52" t="s">
        <v>1013</v>
      </c>
      <c r="N489" s="35" t="s">
        <v>97</v>
      </c>
      <c r="O489" s="35" t="s">
        <v>145</v>
      </c>
      <c r="P489" s="35" t="s">
        <v>146</v>
      </c>
      <c r="Q489" s="35" t="s">
        <v>101</v>
      </c>
      <c r="R489" s="35" t="s">
        <v>98</v>
      </c>
      <c r="S489" s="35"/>
      <c r="T489" s="35" t="s">
        <v>1015</v>
      </c>
      <c r="U489" s="35" t="s">
        <v>191</v>
      </c>
      <c r="V489" s="27"/>
      <c r="W489" s="47"/>
      <c r="X489" s="47"/>
      <c r="Y489" s="47"/>
      <c r="Z489" s="47"/>
      <c r="AA489" s="47"/>
      <c r="AB489" s="47"/>
      <c r="AC489" s="47"/>
      <c r="AD489" s="47"/>
      <c r="AE489" s="47"/>
      <c r="AF489" s="47"/>
      <c r="AG489" s="47"/>
      <c r="AH489" s="66"/>
      <c r="AI489" s="67"/>
      <c r="AJ489" s="66"/>
      <c r="AK489" s="54"/>
      <c r="AL489" s="54"/>
      <c r="AM489" s="54"/>
      <c r="AN489" s="66"/>
      <c r="AO489" s="67"/>
      <c r="AP489" s="66"/>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t="s">
        <v>392</v>
      </c>
      <c r="BN489" s="57">
        <f t="shared" si="136"/>
        <v>0</v>
      </c>
      <c r="BO489" s="47">
        <f t="shared" si="139"/>
        <v>270.39999999999998</v>
      </c>
      <c r="BP489" s="48" t="str">
        <f t="shared" si="140"/>
        <v>Complete - No Adjustment</v>
      </c>
    </row>
    <row r="490" spans="1:68" s="10" customFormat="1" hidden="1" x14ac:dyDescent="0.2">
      <c r="A490" s="34">
        <v>2758</v>
      </c>
      <c r="B490" s="27" t="s">
        <v>94</v>
      </c>
      <c r="C490" s="27" t="s">
        <v>244</v>
      </c>
      <c r="D490" s="27" t="s">
        <v>245</v>
      </c>
      <c r="E490" s="27" t="s">
        <v>1012</v>
      </c>
      <c r="F490" s="27" t="s">
        <v>908</v>
      </c>
      <c r="G490" s="27" t="s">
        <v>96</v>
      </c>
      <c r="H490" s="37">
        <v>42846</v>
      </c>
      <c r="I490" s="37">
        <v>42851</v>
      </c>
      <c r="J490" s="52">
        <v>744.29</v>
      </c>
      <c r="K490" s="52">
        <v>380.36</v>
      </c>
      <c r="L490" s="35" t="s">
        <v>247</v>
      </c>
      <c r="M490" s="52" t="s">
        <v>1013</v>
      </c>
      <c r="N490" s="35" t="s">
        <v>97</v>
      </c>
      <c r="O490" s="35" t="s">
        <v>145</v>
      </c>
      <c r="P490" s="35" t="s">
        <v>146</v>
      </c>
      <c r="Q490" s="35" t="s">
        <v>108</v>
      </c>
      <c r="R490" s="35" t="s">
        <v>98</v>
      </c>
      <c r="S490" s="35"/>
      <c r="T490" s="35" t="s">
        <v>1016</v>
      </c>
      <c r="U490" s="35" t="s">
        <v>253</v>
      </c>
      <c r="V490" s="27"/>
      <c r="W490" s="47"/>
      <c r="X490" s="47"/>
      <c r="Y490" s="47"/>
      <c r="Z490" s="47"/>
      <c r="AA490" s="47"/>
      <c r="AB490" s="47"/>
      <c r="AC490" s="47"/>
      <c r="AD490" s="47"/>
      <c r="AE490" s="47"/>
      <c r="AF490" s="47"/>
      <c r="AG490" s="47"/>
      <c r="AH490" s="66"/>
      <c r="AI490" s="67"/>
      <c r="AJ490" s="66"/>
      <c r="AK490" s="54"/>
      <c r="AL490" s="54"/>
      <c r="AM490" s="54"/>
      <c r="AN490" s="66">
        <f>(165-150)*2</f>
        <v>30</v>
      </c>
      <c r="AO490" s="67"/>
      <c r="AP490" s="66"/>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t="s">
        <v>376</v>
      </c>
      <c r="BN490" s="57">
        <f t="shared" ref="BN490:BN530" si="141">SUM(W490:AH490)+SUM(AK490:AN490)+SUM(AQ490:BK490)</f>
        <v>30</v>
      </c>
      <c r="BO490" s="47">
        <f t="shared" si="139"/>
        <v>350.36</v>
      </c>
      <c r="BP490" s="48" t="str">
        <f t="shared" si="140"/>
        <v>Complete - With Adjustment</v>
      </c>
    </row>
    <row r="491" spans="1:68" s="10" customFormat="1" hidden="1" x14ac:dyDescent="0.2">
      <c r="A491" s="34">
        <v>2759</v>
      </c>
      <c r="B491" s="27" t="s">
        <v>94</v>
      </c>
      <c r="C491" s="27" t="s">
        <v>244</v>
      </c>
      <c r="D491" s="27" t="s">
        <v>245</v>
      </c>
      <c r="E491" s="27" t="s">
        <v>1012</v>
      </c>
      <c r="F491" s="27" t="s">
        <v>908</v>
      </c>
      <c r="G491" s="27" t="s">
        <v>96</v>
      </c>
      <c r="H491" s="37">
        <v>42846</v>
      </c>
      <c r="I491" s="37">
        <v>42851</v>
      </c>
      <c r="J491" s="52">
        <v>744.29</v>
      </c>
      <c r="K491" s="52">
        <v>51.36</v>
      </c>
      <c r="L491" s="35" t="s">
        <v>247</v>
      </c>
      <c r="M491" s="52" t="s">
        <v>1013</v>
      </c>
      <c r="N491" s="35" t="s">
        <v>97</v>
      </c>
      <c r="O491" s="35" t="s">
        <v>145</v>
      </c>
      <c r="P491" s="35" t="s">
        <v>146</v>
      </c>
      <c r="Q491" s="35" t="s">
        <v>147</v>
      </c>
      <c r="R491" s="35" t="s">
        <v>98</v>
      </c>
      <c r="S491" s="35"/>
      <c r="T491" s="35" t="s">
        <v>1017</v>
      </c>
      <c r="U491" s="35" t="s">
        <v>251</v>
      </c>
      <c r="V491" s="27"/>
      <c r="W491" s="47"/>
      <c r="X491" s="47"/>
      <c r="Y491" s="47"/>
      <c r="Z491" s="47"/>
      <c r="AA491" s="47"/>
      <c r="AB491" s="47"/>
      <c r="AC491" s="47"/>
      <c r="AD491" s="47"/>
      <c r="AE491" s="47"/>
      <c r="AF491" s="47"/>
      <c r="AG491" s="47"/>
      <c r="AH491" s="66"/>
      <c r="AI491" s="67"/>
      <c r="AJ491" s="66"/>
      <c r="AK491" s="54"/>
      <c r="AL491" s="54"/>
      <c r="AM491" s="54"/>
      <c r="AN491" s="66"/>
      <c r="AO491" s="67"/>
      <c r="AP491" s="66"/>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t="s">
        <v>392</v>
      </c>
      <c r="BN491" s="57">
        <f t="shared" si="141"/>
        <v>0</v>
      </c>
      <c r="BO491" s="47">
        <f t="shared" si="139"/>
        <v>51.36</v>
      </c>
      <c r="BP491" s="48" t="str">
        <f t="shared" si="140"/>
        <v>Complete - No Adjustment</v>
      </c>
    </row>
    <row r="492" spans="1:68" s="10" customFormat="1" hidden="1" x14ac:dyDescent="0.2">
      <c r="A492" s="34">
        <v>2761</v>
      </c>
      <c r="B492" s="27" t="s">
        <v>94</v>
      </c>
      <c r="C492" s="27" t="s">
        <v>262</v>
      </c>
      <c r="D492" s="27" t="s">
        <v>263</v>
      </c>
      <c r="E492" s="27" t="s">
        <v>1018</v>
      </c>
      <c r="F492" s="27" t="s">
        <v>914</v>
      </c>
      <c r="G492" s="27" t="s">
        <v>96</v>
      </c>
      <c r="H492" s="37">
        <v>42846</v>
      </c>
      <c r="I492" s="37">
        <v>42850</v>
      </c>
      <c r="J492" s="52">
        <v>1160.03</v>
      </c>
      <c r="K492" s="52">
        <v>211.3</v>
      </c>
      <c r="L492" s="35" t="s">
        <v>247</v>
      </c>
      <c r="M492" s="52" t="s">
        <v>1019</v>
      </c>
      <c r="N492" s="35" t="s">
        <v>97</v>
      </c>
      <c r="O492" s="35" t="s">
        <v>145</v>
      </c>
      <c r="P492" s="35" t="s">
        <v>146</v>
      </c>
      <c r="Q492" s="35" t="s">
        <v>103</v>
      </c>
      <c r="R492" s="35" t="s">
        <v>98</v>
      </c>
      <c r="S492" s="35"/>
      <c r="T492" s="35" t="s">
        <v>1020</v>
      </c>
      <c r="U492" s="35" t="s">
        <v>255</v>
      </c>
      <c r="V492" s="27"/>
      <c r="W492" s="70"/>
      <c r="X492" s="47"/>
      <c r="Y492" s="47"/>
      <c r="Z492" s="47"/>
      <c r="AA492" s="47"/>
      <c r="AB492" s="47"/>
      <c r="AC492" s="47"/>
      <c r="AD492" s="47"/>
      <c r="AE492" s="47"/>
      <c r="AF492" s="47"/>
      <c r="AG492" s="47"/>
      <c r="AH492" s="66"/>
      <c r="AI492" s="67"/>
      <c r="AJ492" s="66"/>
      <c r="AK492" s="54"/>
      <c r="AL492" s="54"/>
      <c r="AM492" s="54"/>
      <c r="AN492" s="66"/>
      <c r="AO492" s="67"/>
      <c r="AP492" s="66"/>
      <c r="AQ492" s="47"/>
      <c r="AR492" s="47"/>
      <c r="AS492" s="47"/>
      <c r="AT492" s="47"/>
      <c r="AU492" s="47"/>
      <c r="AV492" s="47"/>
      <c r="AW492" s="47"/>
      <c r="AX492" s="47"/>
      <c r="AY492" s="47"/>
      <c r="AZ492" s="47"/>
      <c r="BA492" s="47"/>
      <c r="BB492" s="47"/>
      <c r="BC492" s="47"/>
      <c r="BD492" s="47"/>
      <c r="BE492" s="47"/>
      <c r="BF492" s="47"/>
      <c r="BG492" s="47"/>
      <c r="BH492" s="47"/>
      <c r="BI492" s="47"/>
      <c r="BJ492" s="47"/>
      <c r="BK492" s="68"/>
      <c r="BL492" s="47"/>
      <c r="BM492" s="47" t="s">
        <v>392</v>
      </c>
      <c r="BN492" s="57">
        <f t="shared" si="141"/>
        <v>0</v>
      </c>
      <c r="BO492" s="47">
        <f t="shared" si="139"/>
        <v>211.3</v>
      </c>
      <c r="BP492" s="48" t="str">
        <f t="shared" si="140"/>
        <v>Complete - No Adjustment</v>
      </c>
    </row>
    <row r="493" spans="1:68" s="10" customFormat="1" hidden="1" x14ac:dyDescent="0.2">
      <c r="A493" s="34">
        <v>2762</v>
      </c>
      <c r="B493" s="27" t="s">
        <v>94</v>
      </c>
      <c r="C493" s="27" t="s">
        <v>262</v>
      </c>
      <c r="D493" s="27" t="s">
        <v>263</v>
      </c>
      <c r="E493" s="27" t="s">
        <v>1018</v>
      </c>
      <c r="F493" s="27" t="s">
        <v>914</v>
      </c>
      <c r="G493" s="27" t="s">
        <v>96</v>
      </c>
      <c r="H493" s="37">
        <v>42846</v>
      </c>
      <c r="I493" s="37">
        <v>42850</v>
      </c>
      <c r="J493" s="52">
        <v>1160.03</v>
      </c>
      <c r="K493" s="52">
        <v>91</v>
      </c>
      <c r="L493" s="35"/>
      <c r="M493" s="52" t="s">
        <v>1019</v>
      </c>
      <c r="N493" s="35" t="s">
        <v>97</v>
      </c>
      <c r="O493" s="35" t="s">
        <v>113</v>
      </c>
      <c r="P493" s="35" t="s">
        <v>120</v>
      </c>
      <c r="Q493" s="35" t="s">
        <v>103</v>
      </c>
      <c r="R493" s="35" t="s">
        <v>98</v>
      </c>
      <c r="S493" s="35"/>
      <c r="T493" s="35" t="s">
        <v>1021</v>
      </c>
      <c r="U493" s="35"/>
      <c r="V493" s="27"/>
      <c r="W493" s="47">
        <v>91</v>
      </c>
      <c r="X493" s="47"/>
      <c r="Y493" s="47"/>
      <c r="Z493" s="47"/>
      <c r="AA493" s="47"/>
      <c r="AB493" s="47"/>
      <c r="AC493" s="47"/>
      <c r="AD493" s="47"/>
      <c r="AE493" s="47"/>
      <c r="AF493" s="47"/>
      <c r="AG493" s="47"/>
      <c r="AH493" s="66"/>
      <c r="AI493" s="67"/>
      <c r="AJ493" s="66"/>
      <c r="AK493" s="54"/>
      <c r="AL493" s="54"/>
      <c r="AM493" s="54"/>
      <c r="AN493" s="66"/>
      <c r="AO493" s="67"/>
      <c r="AP493" s="66"/>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t="s">
        <v>1</v>
      </c>
      <c r="BN493" s="57">
        <f t="shared" si="141"/>
        <v>91</v>
      </c>
      <c r="BO493" s="47">
        <f t="shared" si="139"/>
        <v>0</v>
      </c>
      <c r="BP493" s="48" t="str">
        <f t="shared" si="140"/>
        <v>Complete - With Adjustment</v>
      </c>
    </row>
    <row r="494" spans="1:68" s="10" customFormat="1" hidden="1" x14ac:dyDescent="0.2">
      <c r="A494" s="34">
        <v>2763</v>
      </c>
      <c r="B494" s="27" t="s">
        <v>94</v>
      </c>
      <c r="C494" s="27" t="s">
        <v>262</v>
      </c>
      <c r="D494" s="27" t="s">
        <v>263</v>
      </c>
      <c r="E494" s="27" t="s">
        <v>1018</v>
      </c>
      <c r="F494" s="27" t="s">
        <v>914</v>
      </c>
      <c r="G494" s="27" t="s">
        <v>96</v>
      </c>
      <c r="H494" s="37">
        <v>42846</v>
      </c>
      <c r="I494" s="37">
        <v>42850</v>
      </c>
      <c r="J494" s="52">
        <v>1160.03</v>
      </c>
      <c r="K494" s="52">
        <v>29.75</v>
      </c>
      <c r="L494" s="35" t="s">
        <v>247</v>
      </c>
      <c r="M494" s="52" t="s">
        <v>1019</v>
      </c>
      <c r="N494" s="35" t="s">
        <v>97</v>
      </c>
      <c r="O494" s="35" t="s">
        <v>145</v>
      </c>
      <c r="P494" s="35" t="s">
        <v>146</v>
      </c>
      <c r="Q494" s="35" t="s">
        <v>103</v>
      </c>
      <c r="R494" s="35" t="s">
        <v>98</v>
      </c>
      <c r="S494" s="35"/>
      <c r="T494" s="35" t="s">
        <v>1020</v>
      </c>
      <c r="U494" s="35" t="s">
        <v>255</v>
      </c>
      <c r="V494" s="27"/>
      <c r="W494" s="47"/>
      <c r="X494" s="47"/>
      <c r="Y494" s="47"/>
      <c r="Z494" s="47"/>
      <c r="AA494" s="47"/>
      <c r="AB494" s="47"/>
      <c r="AC494" s="47"/>
      <c r="AD494" s="47"/>
      <c r="AE494" s="47"/>
      <c r="AF494" s="47"/>
      <c r="AG494" s="47"/>
      <c r="AH494" s="66"/>
      <c r="AI494" s="67"/>
      <c r="AJ494" s="66"/>
      <c r="AK494" s="54"/>
      <c r="AL494" s="54"/>
      <c r="AM494" s="54"/>
      <c r="AN494" s="66"/>
      <c r="AO494" s="67"/>
      <c r="AP494" s="66"/>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t="s">
        <v>392</v>
      </c>
      <c r="BN494" s="57">
        <f t="shared" si="141"/>
        <v>0</v>
      </c>
      <c r="BO494" s="47">
        <f t="shared" si="139"/>
        <v>29.75</v>
      </c>
      <c r="BP494" s="48" t="str">
        <f t="shared" si="140"/>
        <v>Complete - No Adjustment</v>
      </c>
    </row>
    <row r="495" spans="1:68" s="10" customFormat="1" hidden="1" x14ac:dyDescent="0.2">
      <c r="A495" s="34">
        <v>2764</v>
      </c>
      <c r="B495" s="27" t="s">
        <v>94</v>
      </c>
      <c r="C495" s="27" t="s">
        <v>262</v>
      </c>
      <c r="D495" s="27" t="s">
        <v>263</v>
      </c>
      <c r="E495" s="27" t="s">
        <v>1018</v>
      </c>
      <c r="F495" s="27" t="s">
        <v>914</v>
      </c>
      <c r="G495" s="27" t="s">
        <v>96</v>
      </c>
      <c r="H495" s="37">
        <v>42846</v>
      </c>
      <c r="I495" s="37">
        <v>42850</v>
      </c>
      <c r="J495" s="52">
        <v>1160.03</v>
      </c>
      <c r="K495" s="52">
        <v>66.69</v>
      </c>
      <c r="L495" s="35" t="s">
        <v>265</v>
      </c>
      <c r="M495" s="52" t="s">
        <v>1019</v>
      </c>
      <c r="N495" s="35" t="s">
        <v>97</v>
      </c>
      <c r="O495" s="35" t="s">
        <v>145</v>
      </c>
      <c r="P495" s="35" t="s">
        <v>146</v>
      </c>
      <c r="Q495" s="35" t="s">
        <v>103</v>
      </c>
      <c r="R495" s="35" t="s">
        <v>98</v>
      </c>
      <c r="S495" s="35"/>
      <c r="T495" s="35" t="s">
        <v>1020</v>
      </c>
      <c r="U495" s="35" t="s">
        <v>255</v>
      </c>
      <c r="V495" s="27"/>
      <c r="W495" s="47"/>
      <c r="X495" s="47"/>
      <c r="Y495" s="47"/>
      <c r="Z495" s="47"/>
      <c r="AA495" s="47"/>
      <c r="AB495" s="47"/>
      <c r="AC495" s="47"/>
      <c r="AD495" s="47"/>
      <c r="AE495" s="47"/>
      <c r="AF495" s="47"/>
      <c r="AG495" s="47"/>
      <c r="AH495" s="66"/>
      <c r="AI495" s="67"/>
      <c r="AJ495" s="66"/>
      <c r="AK495" s="54"/>
      <c r="AL495" s="54"/>
      <c r="AM495" s="54"/>
      <c r="AN495" s="66"/>
      <c r="AO495" s="67"/>
      <c r="AP495" s="66"/>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t="s">
        <v>392</v>
      </c>
      <c r="BN495" s="57">
        <f t="shared" si="141"/>
        <v>0</v>
      </c>
      <c r="BO495" s="47">
        <f t="shared" si="139"/>
        <v>66.69</v>
      </c>
      <c r="BP495" s="48" t="str">
        <f t="shared" si="140"/>
        <v>Complete - No Adjustment</v>
      </c>
    </row>
    <row r="496" spans="1:68" s="10" customFormat="1" hidden="1" x14ac:dyDescent="0.2">
      <c r="A496" s="34">
        <v>2765</v>
      </c>
      <c r="B496" s="27" t="s">
        <v>94</v>
      </c>
      <c r="C496" s="27" t="s">
        <v>262</v>
      </c>
      <c r="D496" s="27" t="s">
        <v>263</v>
      </c>
      <c r="E496" s="27" t="s">
        <v>1018</v>
      </c>
      <c r="F496" s="27" t="s">
        <v>914</v>
      </c>
      <c r="G496" s="27" t="s">
        <v>96</v>
      </c>
      <c r="H496" s="37">
        <v>42846</v>
      </c>
      <c r="I496" s="37">
        <v>42850</v>
      </c>
      <c r="J496" s="52">
        <v>1160.03</v>
      </c>
      <c r="K496" s="52">
        <v>57.56</v>
      </c>
      <c r="L496" s="35" t="s">
        <v>247</v>
      </c>
      <c r="M496" s="52" t="s">
        <v>1019</v>
      </c>
      <c r="N496" s="35" t="s">
        <v>97</v>
      </c>
      <c r="O496" s="35" t="s">
        <v>145</v>
      </c>
      <c r="P496" s="35" t="s">
        <v>146</v>
      </c>
      <c r="Q496" s="35" t="s">
        <v>103</v>
      </c>
      <c r="R496" s="35" t="s">
        <v>98</v>
      </c>
      <c r="S496" s="35"/>
      <c r="T496" s="35" t="s">
        <v>1020</v>
      </c>
      <c r="U496" s="35" t="s">
        <v>255</v>
      </c>
      <c r="V496" s="27"/>
      <c r="W496" s="47"/>
      <c r="X496" s="47"/>
      <c r="Y496" s="47"/>
      <c r="Z496" s="47"/>
      <c r="AA496" s="47"/>
      <c r="AB496" s="47"/>
      <c r="AC496" s="47"/>
      <c r="AD496" s="47"/>
      <c r="AE496" s="68"/>
      <c r="AF496" s="47"/>
      <c r="AG496" s="47"/>
      <c r="AH496" s="66"/>
      <c r="AI496" s="67"/>
      <c r="AJ496" s="66"/>
      <c r="AK496" s="54"/>
      <c r="AL496" s="54"/>
      <c r="AM496" s="54"/>
      <c r="AN496" s="66"/>
      <c r="AO496" s="67"/>
      <c r="AP496" s="66"/>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t="s">
        <v>392</v>
      </c>
      <c r="BN496" s="57">
        <f t="shared" si="141"/>
        <v>0</v>
      </c>
      <c r="BO496" s="47">
        <f t="shared" si="139"/>
        <v>57.56</v>
      </c>
      <c r="BP496" s="48" t="str">
        <f t="shared" si="140"/>
        <v>Complete - No Adjustment</v>
      </c>
    </row>
    <row r="497" spans="1:68" s="10" customFormat="1" hidden="1" x14ac:dyDescent="0.2">
      <c r="A497" s="34">
        <v>2766</v>
      </c>
      <c r="B497" s="27" t="s">
        <v>94</v>
      </c>
      <c r="C497" s="27" t="s">
        <v>262</v>
      </c>
      <c r="D497" s="27" t="s">
        <v>263</v>
      </c>
      <c r="E497" s="27" t="s">
        <v>1018</v>
      </c>
      <c r="F497" s="27" t="s">
        <v>914</v>
      </c>
      <c r="G497" s="27" t="s">
        <v>96</v>
      </c>
      <c r="H497" s="37">
        <v>42846</v>
      </c>
      <c r="I497" s="37">
        <v>42850</v>
      </c>
      <c r="J497" s="52">
        <v>1160.03</v>
      </c>
      <c r="K497" s="52">
        <v>227.81</v>
      </c>
      <c r="L497" s="35" t="s">
        <v>247</v>
      </c>
      <c r="M497" s="52" t="s">
        <v>1019</v>
      </c>
      <c r="N497" s="35" t="s">
        <v>97</v>
      </c>
      <c r="O497" s="35" t="s">
        <v>145</v>
      </c>
      <c r="P497" s="35" t="s">
        <v>146</v>
      </c>
      <c r="Q497" s="35" t="s">
        <v>103</v>
      </c>
      <c r="R497" s="35" t="s">
        <v>98</v>
      </c>
      <c r="S497" s="35"/>
      <c r="T497" s="35" t="s">
        <v>1020</v>
      </c>
      <c r="U497" s="35" t="s">
        <v>255</v>
      </c>
      <c r="V497" s="27"/>
      <c r="W497" s="47"/>
      <c r="X497" s="47"/>
      <c r="Y497" s="47"/>
      <c r="Z497" s="47"/>
      <c r="AA497" s="47"/>
      <c r="AB497" s="47"/>
      <c r="AC497" s="47"/>
      <c r="AD497" s="47"/>
      <c r="AE497" s="47"/>
      <c r="AF497" s="47"/>
      <c r="AG497" s="47"/>
      <c r="AH497" s="66"/>
      <c r="AI497" s="67"/>
      <c r="AJ497" s="66"/>
      <c r="AK497" s="54"/>
      <c r="AL497" s="54"/>
      <c r="AM497" s="54"/>
      <c r="AN497" s="66"/>
      <c r="AO497" s="67"/>
      <c r="AP497" s="66"/>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t="s">
        <v>392</v>
      </c>
      <c r="BN497" s="57">
        <f t="shared" si="141"/>
        <v>0</v>
      </c>
      <c r="BO497" s="47">
        <f t="shared" si="139"/>
        <v>227.81</v>
      </c>
      <c r="BP497" s="48" t="str">
        <f t="shared" si="140"/>
        <v>Complete - No Adjustment</v>
      </c>
    </row>
    <row r="498" spans="1:68" s="10" customFormat="1" hidden="1" x14ac:dyDescent="0.2">
      <c r="A498" s="34">
        <v>2767</v>
      </c>
      <c r="B498" s="27" t="s">
        <v>94</v>
      </c>
      <c r="C498" s="27" t="s">
        <v>262</v>
      </c>
      <c r="D498" s="27" t="s">
        <v>263</v>
      </c>
      <c r="E498" s="27" t="s">
        <v>1018</v>
      </c>
      <c r="F498" s="27" t="s">
        <v>914</v>
      </c>
      <c r="G498" s="27" t="s">
        <v>96</v>
      </c>
      <c r="H498" s="37">
        <v>42846</v>
      </c>
      <c r="I498" s="37">
        <v>42850</v>
      </c>
      <c r="J498" s="52">
        <v>1160.03</v>
      </c>
      <c r="K498" s="52">
        <v>250.6</v>
      </c>
      <c r="L498" s="35" t="s">
        <v>247</v>
      </c>
      <c r="M498" s="52" t="s">
        <v>1019</v>
      </c>
      <c r="N498" s="35" t="s">
        <v>97</v>
      </c>
      <c r="O498" s="35" t="s">
        <v>145</v>
      </c>
      <c r="P498" s="35" t="s">
        <v>146</v>
      </c>
      <c r="Q498" s="35" t="s">
        <v>103</v>
      </c>
      <c r="R498" s="35" t="s">
        <v>98</v>
      </c>
      <c r="S498" s="35"/>
      <c r="T498" s="35" t="s">
        <v>1020</v>
      </c>
      <c r="U498" s="35" t="s">
        <v>255</v>
      </c>
      <c r="V498" s="27"/>
      <c r="W498" s="71"/>
      <c r="X498" s="47"/>
      <c r="Y498" s="47"/>
      <c r="Z498" s="47"/>
      <c r="AA498" s="47"/>
      <c r="AB498" s="47"/>
      <c r="AC498" s="47"/>
      <c r="AD498" s="47"/>
      <c r="AE498" s="47"/>
      <c r="AF498" s="47"/>
      <c r="AG498" s="47"/>
      <c r="AH498" s="66"/>
      <c r="AI498" s="67"/>
      <c r="AJ498" s="66"/>
      <c r="AK498" s="54"/>
      <c r="AL498" s="54"/>
      <c r="AM498" s="54"/>
      <c r="AN498" s="66"/>
      <c r="AO498" s="67"/>
      <c r="AP498" s="66"/>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t="s">
        <v>392</v>
      </c>
      <c r="BN498" s="57">
        <f t="shared" si="141"/>
        <v>0</v>
      </c>
      <c r="BO498" s="47">
        <f t="shared" si="139"/>
        <v>250.6</v>
      </c>
      <c r="BP498" s="48" t="str">
        <f t="shared" si="140"/>
        <v>Complete - No Adjustment</v>
      </c>
    </row>
    <row r="499" spans="1:68" s="10" customFormat="1" hidden="1" x14ac:dyDescent="0.2">
      <c r="A499" s="34">
        <v>2768</v>
      </c>
      <c r="B499" s="27" t="s">
        <v>94</v>
      </c>
      <c r="C499" s="27" t="s">
        <v>262</v>
      </c>
      <c r="D499" s="27" t="s">
        <v>263</v>
      </c>
      <c r="E499" s="27" t="s">
        <v>1018</v>
      </c>
      <c r="F499" s="27" t="s">
        <v>914</v>
      </c>
      <c r="G499" s="27" t="s">
        <v>96</v>
      </c>
      <c r="H499" s="37">
        <v>42846</v>
      </c>
      <c r="I499" s="37">
        <v>42850</v>
      </c>
      <c r="J499" s="52">
        <v>1160.03</v>
      </c>
      <c r="K499" s="52">
        <v>33.17</v>
      </c>
      <c r="L499" s="35" t="s">
        <v>247</v>
      </c>
      <c r="M499" s="52" t="s">
        <v>1019</v>
      </c>
      <c r="N499" s="35" t="s">
        <v>97</v>
      </c>
      <c r="O499" s="35" t="s">
        <v>145</v>
      </c>
      <c r="P499" s="35" t="s">
        <v>146</v>
      </c>
      <c r="Q499" s="35" t="s">
        <v>147</v>
      </c>
      <c r="R499" s="35" t="s">
        <v>98</v>
      </c>
      <c r="S499" s="35"/>
      <c r="T499" s="35" t="s">
        <v>1022</v>
      </c>
      <c r="U499" s="35" t="s">
        <v>149</v>
      </c>
      <c r="V499" s="27"/>
      <c r="W499" s="47">
        <f>91*7.25 %+(91*7.25%+91)*19.19%</f>
        <v>25.32646025</v>
      </c>
      <c r="X499" s="47"/>
      <c r="Y499" s="47"/>
      <c r="Z499" s="47"/>
      <c r="AA499" s="47"/>
      <c r="AB499" s="47"/>
      <c r="AC499" s="47"/>
      <c r="AD499" s="47"/>
      <c r="AE499" s="47"/>
      <c r="AF499" s="47"/>
      <c r="AG499" s="47"/>
      <c r="AH499" s="66"/>
      <c r="AI499" s="67"/>
      <c r="AJ499" s="66"/>
      <c r="AK499" s="54"/>
      <c r="AL499" s="54"/>
      <c r="AM499" s="54"/>
      <c r="AN499" s="66"/>
      <c r="AO499" s="67"/>
      <c r="AP499" s="66"/>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t="s">
        <v>1</v>
      </c>
      <c r="BN499" s="57">
        <f t="shared" si="141"/>
        <v>25.32646025</v>
      </c>
      <c r="BO499" s="47">
        <f t="shared" si="139"/>
        <v>7.8435397500000015</v>
      </c>
      <c r="BP499" s="48" t="str">
        <f t="shared" si="140"/>
        <v>Complete - With Adjustment</v>
      </c>
    </row>
    <row r="500" spans="1:68" s="10" customFormat="1" hidden="1" x14ac:dyDescent="0.2">
      <c r="A500" s="34">
        <v>2769</v>
      </c>
      <c r="B500" s="27" t="s">
        <v>94</v>
      </c>
      <c r="C500" s="27" t="s">
        <v>262</v>
      </c>
      <c r="D500" s="27" t="s">
        <v>263</v>
      </c>
      <c r="E500" s="27" t="s">
        <v>1018</v>
      </c>
      <c r="F500" s="27" t="s">
        <v>914</v>
      </c>
      <c r="G500" s="27" t="s">
        <v>96</v>
      </c>
      <c r="H500" s="37">
        <v>42846</v>
      </c>
      <c r="I500" s="37">
        <v>42850</v>
      </c>
      <c r="J500" s="52">
        <v>1160.03</v>
      </c>
      <c r="K500" s="52">
        <v>68.8</v>
      </c>
      <c r="L500" s="35" t="s">
        <v>247</v>
      </c>
      <c r="M500" s="52" t="s">
        <v>1019</v>
      </c>
      <c r="N500" s="35" t="s">
        <v>97</v>
      </c>
      <c r="O500" s="35" t="s">
        <v>145</v>
      </c>
      <c r="P500" s="35" t="s">
        <v>146</v>
      </c>
      <c r="Q500" s="35" t="s">
        <v>103</v>
      </c>
      <c r="R500" s="35" t="s">
        <v>98</v>
      </c>
      <c r="S500" s="35"/>
      <c r="T500" s="35" t="s">
        <v>1020</v>
      </c>
      <c r="U500" s="35" t="s">
        <v>255</v>
      </c>
      <c r="V500" s="27"/>
      <c r="W500" s="47"/>
      <c r="X500" s="47"/>
      <c r="Y500" s="47"/>
      <c r="Z500" s="47"/>
      <c r="AA500" s="47"/>
      <c r="AB500" s="47"/>
      <c r="AC500" s="47"/>
      <c r="AD500" s="47"/>
      <c r="AE500" s="47"/>
      <c r="AF500" s="47"/>
      <c r="AG500" s="47"/>
      <c r="AH500" s="66"/>
      <c r="AI500" s="67"/>
      <c r="AJ500" s="66"/>
      <c r="AK500" s="54"/>
      <c r="AL500" s="54"/>
      <c r="AM500" s="54"/>
      <c r="AN500" s="66"/>
      <c r="AO500" s="67"/>
      <c r="AP500" s="66"/>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t="s">
        <v>392</v>
      </c>
      <c r="BN500" s="57">
        <f t="shared" si="141"/>
        <v>0</v>
      </c>
      <c r="BO500" s="47">
        <f t="shared" si="139"/>
        <v>68.8</v>
      </c>
      <c r="BP500" s="48" t="str">
        <f t="shared" si="140"/>
        <v>Complete - No Adjustment</v>
      </c>
    </row>
    <row r="501" spans="1:68" s="10" customFormat="1" hidden="1" x14ac:dyDescent="0.2">
      <c r="A501" s="34">
        <v>2770</v>
      </c>
      <c r="B501" s="27" t="s">
        <v>94</v>
      </c>
      <c r="C501" s="27" t="s">
        <v>262</v>
      </c>
      <c r="D501" s="27" t="s">
        <v>263</v>
      </c>
      <c r="E501" s="27" t="s">
        <v>1018</v>
      </c>
      <c r="F501" s="27" t="s">
        <v>914</v>
      </c>
      <c r="G501" s="27" t="s">
        <v>96</v>
      </c>
      <c r="H501" s="37">
        <v>42846</v>
      </c>
      <c r="I501" s="37">
        <v>42850</v>
      </c>
      <c r="J501" s="52">
        <v>1160.03</v>
      </c>
      <c r="K501" s="52">
        <v>47.21</v>
      </c>
      <c r="L501" s="35" t="s">
        <v>247</v>
      </c>
      <c r="M501" s="52" t="s">
        <v>1019</v>
      </c>
      <c r="N501" s="35" t="s">
        <v>97</v>
      </c>
      <c r="O501" s="35" t="s">
        <v>145</v>
      </c>
      <c r="P501" s="35" t="s">
        <v>146</v>
      </c>
      <c r="Q501" s="35" t="s">
        <v>103</v>
      </c>
      <c r="R501" s="35" t="s">
        <v>98</v>
      </c>
      <c r="S501" s="35"/>
      <c r="T501" s="35" t="s">
        <v>1020</v>
      </c>
      <c r="U501" s="35" t="s">
        <v>255</v>
      </c>
      <c r="V501" s="27"/>
      <c r="W501" s="71"/>
      <c r="X501" s="47"/>
      <c r="Y501" s="47"/>
      <c r="Z501" s="47"/>
      <c r="AA501" s="47"/>
      <c r="AB501" s="47"/>
      <c r="AC501" s="47"/>
      <c r="AD501" s="47"/>
      <c r="AE501" s="47"/>
      <c r="AF501" s="47"/>
      <c r="AG501" s="47"/>
      <c r="AH501" s="66"/>
      <c r="AI501" s="67"/>
      <c r="AJ501" s="66"/>
      <c r="AK501" s="54"/>
      <c r="AL501" s="54"/>
      <c r="AM501" s="54"/>
      <c r="AN501" s="66"/>
      <c r="AO501" s="67"/>
      <c r="AP501" s="66"/>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t="s">
        <v>392</v>
      </c>
      <c r="BN501" s="57">
        <f t="shared" si="141"/>
        <v>0</v>
      </c>
      <c r="BO501" s="47">
        <f t="shared" si="139"/>
        <v>47.21</v>
      </c>
      <c r="BP501" s="48" t="str">
        <f t="shared" si="140"/>
        <v>Complete - No Adjustment</v>
      </c>
    </row>
    <row r="502" spans="1:68" s="10" customFormat="1" hidden="1" x14ac:dyDescent="0.2">
      <c r="A502" s="34">
        <v>2778</v>
      </c>
      <c r="B502" s="27" t="s">
        <v>94</v>
      </c>
      <c r="C502" s="27" t="s">
        <v>1023</v>
      </c>
      <c r="D502" s="27" t="s">
        <v>1024</v>
      </c>
      <c r="E502" s="27" t="s">
        <v>1025</v>
      </c>
      <c r="F502" s="27" t="s">
        <v>950</v>
      </c>
      <c r="G502" s="27" t="s">
        <v>96</v>
      </c>
      <c r="H502" s="37">
        <v>42837</v>
      </c>
      <c r="I502" s="37">
        <v>42843</v>
      </c>
      <c r="J502" s="52">
        <v>254.75</v>
      </c>
      <c r="K502" s="52">
        <v>179.75</v>
      </c>
      <c r="L502" s="35" t="s">
        <v>1026</v>
      </c>
      <c r="M502" s="52" t="s">
        <v>1027</v>
      </c>
      <c r="N502" s="35" t="s">
        <v>97</v>
      </c>
      <c r="O502" s="35" t="s">
        <v>145</v>
      </c>
      <c r="P502" s="35" t="s">
        <v>146</v>
      </c>
      <c r="Q502" s="35" t="s">
        <v>108</v>
      </c>
      <c r="R502" s="35" t="s">
        <v>98</v>
      </c>
      <c r="S502" s="35"/>
      <c r="T502" s="35" t="s">
        <v>1028</v>
      </c>
      <c r="U502" s="35" t="s">
        <v>253</v>
      </c>
      <c r="V502" s="27"/>
      <c r="W502" s="47"/>
      <c r="X502" s="47"/>
      <c r="Y502" s="47"/>
      <c r="Z502" s="47"/>
      <c r="AA502" s="47"/>
      <c r="AB502" s="47"/>
      <c r="AC502" s="47"/>
      <c r="AD502" s="47"/>
      <c r="AE502" s="47"/>
      <c r="AF502" s="47"/>
      <c r="AG502" s="47"/>
      <c r="AH502" s="66"/>
      <c r="AI502" s="67"/>
      <c r="AJ502" s="66"/>
      <c r="AK502" s="54"/>
      <c r="AL502" s="54"/>
      <c r="AM502" s="54"/>
      <c r="AN502" s="66"/>
      <c r="AO502" s="67"/>
      <c r="AP502" s="66"/>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t="s">
        <v>392</v>
      </c>
      <c r="BN502" s="57">
        <f t="shared" si="141"/>
        <v>0</v>
      </c>
      <c r="BO502" s="47">
        <f t="shared" si="139"/>
        <v>179.75</v>
      </c>
      <c r="BP502" s="48" t="str">
        <f t="shared" si="140"/>
        <v>Complete - No Adjustment</v>
      </c>
    </row>
    <row r="503" spans="1:68" s="10" customFormat="1" hidden="1" x14ac:dyDescent="0.2">
      <c r="A503" s="34">
        <v>2779</v>
      </c>
      <c r="B503" s="27" t="s">
        <v>94</v>
      </c>
      <c r="C503" s="27" t="s">
        <v>1023</v>
      </c>
      <c r="D503" s="27" t="s">
        <v>1024</v>
      </c>
      <c r="E503" s="27" t="s">
        <v>1025</v>
      </c>
      <c r="F503" s="27" t="s">
        <v>950</v>
      </c>
      <c r="G503" s="27" t="s">
        <v>96</v>
      </c>
      <c r="H503" s="37">
        <v>42837</v>
      </c>
      <c r="I503" s="37">
        <v>42843</v>
      </c>
      <c r="J503" s="52">
        <v>254.75</v>
      </c>
      <c r="K503" s="52">
        <v>75</v>
      </c>
      <c r="L503" s="35" t="s">
        <v>1026</v>
      </c>
      <c r="M503" s="52" t="s">
        <v>1027</v>
      </c>
      <c r="N503" s="35" t="s">
        <v>97</v>
      </c>
      <c r="O503" s="35" t="s">
        <v>145</v>
      </c>
      <c r="P503" s="35" t="s">
        <v>146</v>
      </c>
      <c r="Q503" s="35" t="s">
        <v>101</v>
      </c>
      <c r="R503" s="35" t="s">
        <v>98</v>
      </c>
      <c r="S503" s="35"/>
      <c r="T503" s="35" t="s">
        <v>1029</v>
      </c>
      <c r="U503" s="35" t="s">
        <v>191</v>
      </c>
      <c r="V503" s="27"/>
      <c r="W503" s="47"/>
      <c r="X503" s="47"/>
      <c r="Y503" s="47"/>
      <c r="Z503" s="47"/>
      <c r="AA503" s="47"/>
      <c r="AB503" s="47"/>
      <c r="AC503" s="47"/>
      <c r="AD503" s="47"/>
      <c r="AE503" s="47"/>
      <c r="AF503" s="47"/>
      <c r="AG503" s="47"/>
      <c r="AH503" s="66"/>
      <c r="AI503" s="67"/>
      <c r="AJ503" s="66"/>
      <c r="AK503" s="54"/>
      <c r="AL503" s="54"/>
      <c r="AM503" s="54"/>
      <c r="AN503" s="66"/>
      <c r="AO503" s="67"/>
      <c r="AP503" s="66"/>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t="s">
        <v>392</v>
      </c>
      <c r="BN503" s="57">
        <f t="shared" si="141"/>
        <v>0</v>
      </c>
      <c r="BO503" s="47">
        <f t="shared" si="139"/>
        <v>75</v>
      </c>
      <c r="BP503" s="48" t="str">
        <f t="shared" si="140"/>
        <v>Complete - No Adjustment</v>
      </c>
    </row>
    <row r="504" spans="1:68" s="10" customFormat="1" hidden="1" x14ac:dyDescent="0.2">
      <c r="A504" s="34">
        <v>2780</v>
      </c>
      <c r="B504" s="27" t="s">
        <v>94</v>
      </c>
      <c r="C504" s="27" t="s">
        <v>1023</v>
      </c>
      <c r="D504" s="27" t="s">
        <v>1024</v>
      </c>
      <c r="E504" s="27" t="s">
        <v>1030</v>
      </c>
      <c r="F504" s="27" t="s">
        <v>919</v>
      </c>
      <c r="G504" s="27" t="s">
        <v>96</v>
      </c>
      <c r="H504" s="37">
        <v>42835</v>
      </c>
      <c r="I504" s="37">
        <v>42837</v>
      </c>
      <c r="J504" s="52">
        <v>378.4</v>
      </c>
      <c r="K504" s="52">
        <v>378.4</v>
      </c>
      <c r="L504" s="35" t="s">
        <v>789</v>
      </c>
      <c r="M504" s="52" t="s">
        <v>1031</v>
      </c>
      <c r="N504" s="35" t="s">
        <v>97</v>
      </c>
      <c r="O504" s="35" t="s">
        <v>145</v>
      </c>
      <c r="P504" s="35" t="s">
        <v>146</v>
      </c>
      <c r="Q504" s="35" t="s">
        <v>101</v>
      </c>
      <c r="R504" s="35" t="s">
        <v>98</v>
      </c>
      <c r="S504" s="35"/>
      <c r="T504" s="35" t="s">
        <v>1032</v>
      </c>
      <c r="U504" s="35" t="s">
        <v>191</v>
      </c>
      <c r="V504" s="27"/>
      <c r="W504" s="47"/>
      <c r="X504" s="47"/>
      <c r="Y504" s="47"/>
      <c r="Z504" s="47"/>
      <c r="AA504" s="47"/>
      <c r="AB504" s="47"/>
      <c r="AC504" s="47"/>
      <c r="AD504" s="47"/>
      <c r="AE504" s="47"/>
      <c r="AF504" s="47"/>
      <c r="AG504" s="47"/>
      <c r="AH504" s="66"/>
      <c r="AI504" s="67"/>
      <c r="AJ504" s="66"/>
      <c r="AK504" s="54"/>
      <c r="AL504" s="54"/>
      <c r="AM504" s="54"/>
      <c r="AN504" s="66"/>
      <c r="AO504" s="67"/>
      <c r="AP504" s="66"/>
      <c r="AQ504" s="47"/>
      <c r="AR504" s="47"/>
      <c r="AS504" s="47"/>
      <c r="AT504" s="47"/>
      <c r="AU504" s="47"/>
      <c r="AV504" s="47"/>
      <c r="AW504" s="47"/>
      <c r="AX504" s="47"/>
      <c r="AY504" s="47"/>
      <c r="AZ504" s="47"/>
      <c r="BA504" s="47"/>
      <c r="BB504" s="47"/>
      <c r="BC504" s="47"/>
      <c r="BD504" s="47"/>
      <c r="BE504" s="47"/>
      <c r="BF504" s="47"/>
      <c r="BG504" s="47"/>
      <c r="BH504" s="47"/>
      <c r="BI504" s="47"/>
      <c r="BJ504" s="47"/>
      <c r="BK504" s="70"/>
      <c r="BL504" s="47"/>
      <c r="BM504" s="47" t="s">
        <v>392</v>
      </c>
      <c r="BN504" s="57">
        <f t="shared" si="141"/>
        <v>0</v>
      </c>
      <c r="BO504" s="47">
        <f t="shared" si="139"/>
        <v>378.4</v>
      </c>
      <c r="BP504" s="48" t="str">
        <f t="shared" si="140"/>
        <v>Complete - No Adjustment</v>
      </c>
    </row>
    <row r="505" spans="1:68" s="10" customFormat="1" hidden="1" x14ac:dyDescent="0.2">
      <c r="A505" s="34">
        <v>2788</v>
      </c>
      <c r="B505" s="27" t="s">
        <v>94</v>
      </c>
      <c r="C505" s="27" t="s">
        <v>277</v>
      </c>
      <c r="D505" s="27" t="s">
        <v>278</v>
      </c>
      <c r="E505" s="27" t="s">
        <v>1033</v>
      </c>
      <c r="F505" s="27" t="s">
        <v>922</v>
      </c>
      <c r="G505" s="27" t="s">
        <v>96</v>
      </c>
      <c r="H505" s="37">
        <v>42835</v>
      </c>
      <c r="I505" s="37">
        <v>42842</v>
      </c>
      <c r="J505" s="52">
        <v>581.92999999999995</v>
      </c>
      <c r="K505" s="52">
        <v>88.88</v>
      </c>
      <c r="L505" s="35"/>
      <c r="M505" s="52" t="s">
        <v>1034</v>
      </c>
      <c r="N505" s="35" t="s">
        <v>97</v>
      </c>
      <c r="O505" s="35" t="s">
        <v>220</v>
      </c>
      <c r="P505" s="35" t="s">
        <v>120</v>
      </c>
      <c r="Q505" s="35" t="s">
        <v>103</v>
      </c>
      <c r="R505" s="35" t="s">
        <v>98</v>
      </c>
      <c r="S505" s="35"/>
      <c r="T505" s="35" t="s">
        <v>1035</v>
      </c>
      <c r="U505" s="35"/>
      <c r="V505" s="27"/>
      <c r="W505" s="47">
        <v>88.88</v>
      </c>
      <c r="X505" s="47"/>
      <c r="Y505" s="47"/>
      <c r="Z505" s="47"/>
      <c r="AA505" s="47"/>
      <c r="AB505" s="47"/>
      <c r="AC505" s="47"/>
      <c r="AD505" s="47"/>
      <c r="AE505" s="47"/>
      <c r="AF505" s="47"/>
      <c r="AG505" s="47"/>
      <c r="AH505" s="66"/>
      <c r="AI505" s="67"/>
      <c r="AJ505" s="66"/>
      <c r="AK505" s="54"/>
      <c r="AL505" s="54"/>
      <c r="AM505" s="54"/>
      <c r="AN505" s="66"/>
      <c r="AO505" s="67"/>
      <c r="AP505" s="66"/>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t="s">
        <v>1</v>
      </c>
      <c r="BN505" s="57">
        <f t="shared" si="141"/>
        <v>88.88</v>
      </c>
      <c r="BO505" s="47">
        <f t="shared" si="139"/>
        <v>0</v>
      </c>
      <c r="BP505" s="48" t="str">
        <f t="shared" si="140"/>
        <v>Complete - With Adjustment</v>
      </c>
    </row>
    <row r="506" spans="1:68" s="10" customFormat="1" hidden="1" x14ac:dyDescent="0.2">
      <c r="A506" s="34">
        <v>2789</v>
      </c>
      <c r="B506" s="27" t="s">
        <v>94</v>
      </c>
      <c r="C506" s="27" t="s">
        <v>277</v>
      </c>
      <c r="D506" s="27" t="s">
        <v>278</v>
      </c>
      <c r="E506" s="27" t="s">
        <v>1033</v>
      </c>
      <c r="F506" s="27" t="s">
        <v>922</v>
      </c>
      <c r="G506" s="27" t="s">
        <v>96</v>
      </c>
      <c r="H506" s="37">
        <v>42835</v>
      </c>
      <c r="I506" s="37">
        <v>42842</v>
      </c>
      <c r="J506" s="52">
        <v>581.92999999999995</v>
      </c>
      <c r="K506" s="52">
        <v>87.65</v>
      </c>
      <c r="L506" s="35"/>
      <c r="M506" s="52" t="s">
        <v>1034</v>
      </c>
      <c r="N506" s="35" t="s">
        <v>97</v>
      </c>
      <c r="O506" s="35" t="s">
        <v>220</v>
      </c>
      <c r="P506" s="35" t="s">
        <v>120</v>
      </c>
      <c r="Q506" s="35" t="s">
        <v>103</v>
      </c>
      <c r="R506" s="35" t="s">
        <v>98</v>
      </c>
      <c r="S506" s="35"/>
      <c r="T506" s="35" t="s">
        <v>1035</v>
      </c>
      <c r="U506" s="35"/>
      <c r="V506" s="27"/>
      <c r="W506" s="47">
        <v>87.65</v>
      </c>
      <c r="X506" s="47"/>
      <c r="Y506" s="47"/>
      <c r="Z506" s="47"/>
      <c r="AA506" s="47"/>
      <c r="AB506" s="47"/>
      <c r="AC506" s="47"/>
      <c r="AD506" s="47"/>
      <c r="AE506" s="47"/>
      <c r="AF506" s="47"/>
      <c r="AG506" s="47"/>
      <c r="AH506" s="66"/>
      <c r="AI506" s="67"/>
      <c r="AJ506" s="66"/>
      <c r="AK506" s="54"/>
      <c r="AL506" s="54"/>
      <c r="AM506" s="54"/>
      <c r="AN506" s="66"/>
      <c r="AO506" s="67"/>
      <c r="AP506" s="66"/>
      <c r="AQ506" s="47"/>
      <c r="AR506" s="47"/>
      <c r="AS506" s="47"/>
      <c r="AT506" s="68"/>
      <c r="AU506" s="47"/>
      <c r="AV506" s="47"/>
      <c r="AW506" s="62"/>
      <c r="AX506" s="47"/>
      <c r="AY506" s="47"/>
      <c r="AZ506" s="47"/>
      <c r="BA506" s="47"/>
      <c r="BB506" s="47"/>
      <c r="BC506" s="47"/>
      <c r="BD506" s="47"/>
      <c r="BE506" s="47"/>
      <c r="BF506" s="47"/>
      <c r="BG506" s="47"/>
      <c r="BH506" s="47"/>
      <c r="BI506" s="47"/>
      <c r="BJ506" s="47"/>
      <c r="BK506" s="47"/>
      <c r="BL506" s="47"/>
      <c r="BM506" s="47" t="s">
        <v>1</v>
      </c>
      <c r="BN506" s="57">
        <f t="shared" si="141"/>
        <v>87.65</v>
      </c>
      <c r="BO506" s="47">
        <f t="shared" si="139"/>
        <v>0</v>
      </c>
      <c r="BP506" s="48" t="str">
        <f t="shared" si="140"/>
        <v>Complete - With Adjustment</v>
      </c>
    </row>
    <row r="507" spans="1:68" s="10" customFormat="1" hidden="1" x14ac:dyDescent="0.2">
      <c r="A507" s="34">
        <v>2790</v>
      </c>
      <c r="B507" s="27" t="s">
        <v>94</v>
      </c>
      <c r="C507" s="27" t="s">
        <v>277</v>
      </c>
      <c r="D507" s="27" t="s">
        <v>278</v>
      </c>
      <c r="E507" s="27" t="s">
        <v>1033</v>
      </c>
      <c r="F507" s="27" t="s">
        <v>922</v>
      </c>
      <c r="G507" s="27" t="s">
        <v>96</v>
      </c>
      <c r="H507" s="37">
        <v>42835</v>
      </c>
      <c r="I507" s="37">
        <v>42842</v>
      </c>
      <c r="J507" s="52">
        <v>581.92999999999995</v>
      </c>
      <c r="K507" s="52">
        <v>61.13</v>
      </c>
      <c r="L507" s="35"/>
      <c r="M507" s="52" t="s">
        <v>1034</v>
      </c>
      <c r="N507" s="35" t="s">
        <v>97</v>
      </c>
      <c r="O507" s="35" t="s">
        <v>220</v>
      </c>
      <c r="P507" s="35" t="s">
        <v>120</v>
      </c>
      <c r="Q507" s="35" t="s">
        <v>103</v>
      </c>
      <c r="R507" s="35" t="s">
        <v>98</v>
      </c>
      <c r="S507" s="35"/>
      <c r="T507" s="35" t="s">
        <v>1035</v>
      </c>
      <c r="U507" s="35"/>
      <c r="V507" s="27"/>
      <c r="W507" s="47">
        <v>61.13</v>
      </c>
      <c r="X507" s="47"/>
      <c r="Y507" s="47"/>
      <c r="Z507" s="47"/>
      <c r="AA507" s="47"/>
      <c r="AB507" s="47"/>
      <c r="AC507" s="47"/>
      <c r="AD507" s="47"/>
      <c r="AE507" s="47"/>
      <c r="AF507" s="47"/>
      <c r="AG507" s="47"/>
      <c r="AH507" s="66"/>
      <c r="AI507" s="67"/>
      <c r="AJ507" s="66"/>
      <c r="AK507" s="54"/>
      <c r="AL507" s="54"/>
      <c r="AM507" s="54"/>
      <c r="AN507" s="66"/>
      <c r="AO507" s="67"/>
      <c r="AP507" s="66"/>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t="s">
        <v>1</v>
      </c>
      <c r="BN507" s="57">
        <f t="shared" si="141"/>
        <v>61.13</v>
      </c>
      <c r="BO507" s="47">
        <f t="shared" si="139"/>
        <v>0</v>
      </c>
      <c r="BP507" s="48" t="str">
        <f t="shared" si="140"/>
        <v>Complete - With Adjustment</v>
      </c>
    </row>
    <row r="508" spans="1:68" s="10" customFormat="1" hidden="1" x14ac:dyDescent="0.2">
      <c r="A508" s="34">
        <v>2794</v>
      </c>
      <c r="B508" s="27" t="s">
        <v>94</v>
      </c>
      <c r="C508" s="27" t="s">
        <v>279</v>
      </c>
      <c r="D508" s="27" t="s">
        <v>280</v>
      </c>
      <c r="E508" s="27" t="s">
        <v>1036</v>
      </c>
      <c r="F508" s="27" t="s">
        <v>907</v>
      </c>
      <c r="G508" s="27" t="s">
        <v>96</v>
      </c>
      <c r="H508" s="37">
        <v>42832</v>
      </c>
      <c r="I508" s="37">
        <v>42836</v>
      </c>
      <c r="J508" s="52">
        <v>1457.25</v>
      </c>
      <c r="K508" s="52">
        <v>6</v>
      </c>
      <c r="L508" s="35"/>
      <c r="M508" s="52" t="s">
        <v>1037</v>
      </c>
      <c r="N508" s="35" t="s">
        <v>97</v>
      </c>
      <c r="O508" s="35" t="s">
        <v>179</v>
      </c>
      <c r="P508" s="35" t="s">
        <v>120</v>
      </c>
      <c r="Q508" s="35" t="s">
        <v>103</v>
      </c>
      <c r="R508" s="35" t="s">
        <v>98</v>
      </c>
      <c r="S508" s="35"/>
      <c r="T508" s="35" t="s">
        <v>1038</v>
      </c>
      <c r="U508" s="35"/>
      <c r="V508" s="27"/>
      <c r="W508" s="47">
        <v>6</v>
      </c>
      <c r="X508" s="47"/>
      <c r="Y508" s="47"/>
      <c r="Z508" s="47"/>
      <c r="AA508" s="47"/>
      <c r="AB508" s="47"/>
      <c r="AC508" s="47"/>
      <c r="AD508" s="47"/>
      <c r="AE508" s="47"/>
      <c r="AF508" s="47"/>
      <c r="AG508" s="47"/>
      <c r="AH508" s="66"/>
      <c r="AI508" s="67"/>
      <c r="AJ508" s="66"/>
      <c r="AK508" s="54"/>
      <c r="AL508" s="54"/>
      <c r="AM508" s="54"/>
      <c r="AN508" s="66"/>
      <c r="AO508" s="67"/>
      <c r="AP508" s="66"/>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t="s">
        <v>1</v>
      </c>
      <c r="BN508" s="57">
        <f t="shared" si="141"/>
        <v>6</v>
      </c>
      <c r="BO508" s="47">
        <f t="shared" si="139"/>
        <v>0</v>
      </c>
      <c r="BP508" s="48" t="str">
        <f t="shared" si="140"/>
        <v>Complete - With Adjustment</v>
      </c>
    </row>
    <row r="509" spans="1:68" s="10" customFormat="1" hidden="1" x14ac:dyDescent="0.2">
      <c r="A509" s="34">
        <v>2798</v>
      </c>
      <c r="B509" s="27" t="s">
        <v>94</v>
      </c>
      <c r="C509" s="27" t="s">
        <v>1041</v>
      </c>
      <c r="D509" s="27" t="s">
        <v>1042</v>
      </c>
      <c r="E509" s="27" t="s">
        <v>1043</v>
      </c>
      <c r="F509" s="27" t="s">
        <v>965</v>
      </c>
      <c r="G509" s="27" t="s">
        <v>96</v>
      </c>
      <c r="H509" s="37">
        <v>42846</v>
      </c>
      <c r="I509" s="37">
        <v>42849</v>
      </c>
      <c r="J509" s="52">
        <v>1957.43</v>
      </c>
      <c r="K509" s="52">
        <v>59.71</v>
      </c>
      <c r="L509" s="35" t="s">
        <v>247</v>
      </c>
      <c r="M509" s="52" t="s">
        <v>1044</v>
      </c>
      <c r="N509" s="35" t="s">
        <v>97</v>
      </c>
      <c r="O509" s="35" t="s">
        <v>145</v>
      </c>
      <c r="P509" s="35" t="s">
        <v>146</v>
      </c>
      <c r="Q509" s="35" t="s">
        <v>147</v>
      </c>
      <c r="R509" s="35" t="s">
        <v>98</v>
      </c>
      <c r="S509" s="35"/>
      <c r="T509" s="35" t="s">
        <v>1045</v>
      </c>
      <c r="U509" s="35" t="s">
        <v>149</v>
      </c>
      <c r="V509" s="27"/>
      <c r="W509" s="47"/>
      <c r="X509" s="47"/>
      <c r="Y509" s="47"/>
      <c r="Z509" s="47"/>
      <c r="AA509" s="47"/>
      <c r="AB509" s="47"/>
      <c r="AC509" s="47"/>
      <c r="AD509" s="47"/>
      <c r="AE509" s="47"/>
      <c r="AF509" s="47"/>
      <c r="AG509" s="47"/>
      <c r="AH509" s="66">
        <f>(59.71/73.93)*(57.23/2-25)*2</f>
        <v>5.8393520898146862</v>
      </c>
      <c r="AI509" s="67"/>
      <c r="AJ509" s="66"/>
      <c r="AK509" s="54"/>
      <c r="AL509" s="54"/>
      <c r="AM509" s="54"/>
      <c r="AN509" s="66"/>
      <c r="AO509" s="67"/>
      <c r="AP509" s="66"/>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t="s">
        <v>374</v>
      </c>
      <c r="BN509" s="57">
        <f t="shared" si="141"/>
        <v>5.8393520898146862</v>
      </c>
      <c r="BO509" s="47">
        <f t="shared" si="139"/>
        <v>53.870647910185312</v>
      </c>
      <c r="BP509" s="48" t="str">
        <f t="shared" si="140"/>
        <v>Complete - With Adjustment</v>
      </c>
    </row>
    <row r="510" spans="1:68" s="10" customFormat="1" hidden="1" x14ac:dyDescent="0.2">
      <c r="A510" s="34">
        <v>2799</v>
      </c>
      <c r="B510" s="27" t="s">
        <v>94</v>
      </c>
      <c r="C510" s="27" t="s">
        <v>1041</v>
      </c>
      <c r="D510" s="27" t="s">
        <v>1042</v>
      </c>
      <c r="E510" s="27" t="s">
        <v>1043</v>
      </c>
      <c r="F510" s="27" t="s">
        <v>965</v>
      </c>
      <c r="G510" s="27" t="s">
        <v>96</v>
      </c>
      <c r="H510" s="37">
        <v>42846</v>
      </c>
      <c r="I510" s="37">
        <v>42849</v>
      </c>
      <c r="J510" s="52">
        <v>1957.43</v>
      </c>
      <c r="K510" s="52">
        <v>38.49</v>
      </c>
      <c r="L510" s="35" t="s">
        <v>247</v>
      </c>
      <c r="M510" s="52" t="s">
        <v>1044</v>
      </c>
      <c r="N510" s="35" t="s">
        <v>97</v>
      </c>
      <c r="O510" s="35" t="s">
        <v>145</v>
      </c>
      <c r="P510" s="35" t="s">
        <v>146</v>
      </c>
      <c r="Q510" s="35" t="s">
        <v>103</v>
      </c>
      <c r="R510" s="35" t="s">
        <v>98</v>
      </c>
      <c r="S510" s="35"/>
      <c r="T510" s="35" t="s">
        <v>1046</v>
      </c>
      <c r="U510" s="35" t="s">
        <v>255</v>
      </c>
      <c r="V510" s="27"/>
      <c r="W510" s="47"/>
      <c r="X510" s="47"/>
      <c r="Y510" s="47"/>
      <c r="Z510" s="47"/>
      <c r="AA510" s="47"/>
      <c r="AB510" s="47"/>
      <c r="AC510" s="47"/>
      <c r="AD510" s="47"/>
      <c r="AE510" s="47"/>
      <c r="AF510" s="47"/>
      <c r="AG510" s="47"/>
      <c r="AH510" s="66"/>
      <c r="AI510" s="67"/>
      <c r="AJ510" s="66"/>
      <c r="AK510" s="54"/>
      <c r="AL510" s="54"/>
      <c r="AM510" s="54"/>
      <c r="AN510" s="66"/>
      <c r="AO510" s="67"/>
      <c r="AP510" s="66"/>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t="s">
        <v>392</v>
      </c>
      <c r="BN510" s="57">
        <f t="shared" si="141"/>
        <v>0</v>
      </c>
      <c r="BO510" s="47">
        <f t="shared" si="139"/>
        <v>38.49</v>
      </c>
      <c r="BP510" s="48" t="str">
        <f t="shared" si="140"/>
        <v>Complete - No Adjustment</v>
      </c>
    </row>
    <row r="511" spans="1:68" s="10" customFormat="1" hidden="1" x14ac:dyDescent="0.2">
      <c r="A511" s="34">
        <v>2800</v>
      </c>
      <c r="B511" s="27" t="s">
        <v>94</v>
      </c>
      <c r="C511" s="27" t="s">
        <v>1041</v>
      </c>
      <c r="D511" s="27" t="s">
        <v>1042</v>
      </c>
      <c r="E511" s="27" t="s">
        <v>1043</v>
      </c>
      <c r="F511" s="27" t="s">
        <v>965</v>
      </c>
      <c r="G511" s="27" t="s">
        <v>96</v>
      </c>
      <c r="H511" s="37">
        <v>42846</v>
      </c>
      <c r="I511" s="37">
        <v>42849</v>
      </c>
      <c r="J511" s="52">
        <v>1957.43</v>
      </c>
      <c r="K511" s="52">
        <v>24.54</v>
      </c>
      <c r="L511" s="35" t="s">
        <v>247</v>
      </c>
      <c r="M511" s="52" t="s">
        <v>1044</v>
      </c>
      <c r="N511" s="35" t="s">
        <v>97</v>
      </c>
      <c r="O511" s="35" t="s">
        <v>145</v>
      </c>
      <c r="P511" s="35" t="s">
        <v>146</v>
      </c>
      <c r="Q511" s="35" t="s">
        <v>103</v>
      </c>
      <c r="R511" s="35" t="s">
        <v>98</v>
      </c>
      <c r="S511" s="35"/>
      <c r="T511" s="35" t="s">
        <v>1046</v>
      </c>
      <c r="U511" s="35" t="s">
        <v>255</v>
      </c>
      <c r="V511" s="27"/>
      <c r="W511" s="68"/>
      <c r="X511" s="47"/>
      <c r="Y511" s="47"/>
      <c r="Z511" s="47"/>
      <c r="AA511" s="47"/>
      <c r="AB511" s="68"/>
      <c r="AC511" s="47"/>
      <c r="AD511" s="47"/>
      <c r="AE511" s="47"/>
      <c r="AF511" s="47"/>
      <c r="AG511" s="47"/>
      <c r="AH511" s="66"/>
      <c r="AI511" s="67"/>
      <c r="AJ511" s="66"/>
      <c r="AK511" s="54"/>
      <c r="AL511" s="54"/>
      <c r="AM511" s="54"/>
      <c r="AN511" s="66"/>
      <c r="AO511" s="67"/>
      <c r="AP511" s="66"/>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t="s">
        <v>392</v>
      </c>
      <c r="BN511" s="57">
        <f t="shared" si="141"/>
        <v>0</v>
      </c>
      <c r="BO511" s="47">
        <f t="shared" si="139"/>
        <v>24.54</v>
      </c>
      <c r="BP511" s="48" t="str">
        <f t="shared" si="140"/>
        <v>Complete - No Adjustment</v>
      </c>
    </row>
    <row r="512" spans="1:68" s="10" customFormat="1" hidden="1" x14ac:dyDescent="0.2">
      <c r="A512" s="34">
        <v>2801</v>
      </c>
      <c r="B512" s="27" t="s">
        <v>94</v>
      </c>
      <c r="C512" s="27" t="s">
        <v>1041</v>
      </c>
      <c r="D512" s="27" t="s">
        <v>1042</v>
      </c>
      <c r="E512" s="27" t="s">
        <v>1043</v>
      </c>
      <c r="F512" s="27" t="s">
        <v>965</v>
      </c>
      <c r="G512" s="27" t="s">
        <v>96</v>
      </c>
      <c r="H512" s="37">
        <v>42846</v>
      </c>
      <c r="I512" s="37">
        <v>42849</v>
      </c>
      <c r="J512" s="52">
        <v>1957.43</v>
      </c>
      <c r="K512" s="52">
        <v>48.22</v>
      </c>
      <c r="L512" s="35" t="s">
        <v>247</v>
      </c>
      <c r="M512" s="52" t="s">
        <v>1044</v>
      </c>
      <c r="N512" s="35" t="s">
        <v>97</v>
      </c>
      <c r="O512" s="35" t="s">
        <v>145</v>
      </c>
      <c r="P512" s="35" t="s">
        <v>146</v>
      </c>
      <c r="Q512" s="35" t="s">
        <v>103</v>
      </c>
      <c r="R512" s="35" t="s">
        <v>98</v>
      </c>
      <c r="S512" s="35"/>
      <c r="T512" s="35" t="s">
        <v>1046</v>
      </c>
      <c r="U512" s="35" t="s">
        <v>255</v>
      </c>
      <c r="V512" s="27"/>
      <c r="W512" s="47"/>
      <c r="X512" s="47"/>
      <c r="Y512" s="47"/>
      <c r="Z512" s="47"/>
      <c r="AA512" s="47"/>
      <c r="AB512" s="47"/>
      <c r="AC512" s="47"/>
      <c r="AD512" s="47"/>
      <c r="AE512" s="47"/>
      <c r="AF512" s="47"/>
      <c r="AG512" s="47"/>
      <c r="AH512" s="66"/>
      <c r="AI512" s="67"/>
      <c r="AJ512" s="66"/>
      <c r="AK512" s="54"/>
      <c r="AL512" s="54"/>
      <c r="AM512" s="54"/>
      <c r="AN512" s="66"/>
      <c r="AO512" s="67"/>
      <c r="AP512" s="66"/>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t="s">
        <v>392</v>
      </c>
      <c r="BN512" s="57">
        <f t="shared" si="141"/>
        <v>0</v>
      </c>
      <c r="BO512" s="47">
        <f t="shared" si="139"/>
        <v>48.22</v>
      </c>
      <c r="BP512" s="48" t="str">
        <f t="shared" si="140"/>
        <v>Complete - No Adjustment</v>
      </c>
    </row>
    <row r="513" spans="1:68" s="10" customFormat="1" hidden="1" x14ac:dyDescent="0.2">
      <c r="A513" s="34">
        <v>2802</v>
      </c>
      <c r="B513" s="27" t="s">
        <v>94</v>
      </c>
      <c r="C513" s="27" t="s">
        <v>1041</v>
      </c>
      <c r="D513" s="27" t="s">
        <v>1042</v>
      </c>
      <c r="E513" s="27" t="s">
        <v>1043</v>
      </c>
      <c r="F513" s="27" t="s">
        <v>965</v>
      </c>
      <c r="G513" s="27" t="s">
        <v>96</v>
      </c>
      <c r="H513" s="37">
        <v>42846</v>
      </c>
      <c r="I513" s="37">
        <v>42849</v>
      </c>
      <c r="J513" s="52">
        <v>1957.43</v>
      </c>
      <c r="K513" s="52">
        <v>726.76</v>
      </c>
      <c r="L513" s="35" t="s">
        <v>247</v>
      </c>
      <c r="M513" s="52" t="s">
        <v>1044</v>
      </c>
      <c r="N513" s="35" t="s">
        <v>97</v>
      </c>
      <c r="O513" s="35" t="s">
        <v>145</v>
      </c>
      <c r="P513" s="35" t="s">
        <v>146</v>
      </c>
      <c r="Q513" s="35" t="s">
        <v>101</v>
      </c>
      <c r="R513" s="35" t="s">
        <v>98</v>
      </c>
      <c r="S513" s="35"/>
      <c r="T513" s="35" t="s">
        <v>1047</v>
      </c>
      <c r="U513" s="35" t="s">
        <v>191</v>
      </c>
      <c r="V513" s="27"/>
      <c r="W513" s="47"/>
      <c r="X513" s="47"/>
      <c r="Y513" s="47"/>
      <c r="Z513" s="47"/>
      <c r="AA513" s="47"/>
      <c r="AB513" s="47"/>
      <c r="AC513" s="47"/>
      <c r="AD513" s="47"/>
      <c r="AE513" s="47"/>
      <c r="AF513" s="47"/>
      <c r="AG513" s="47"/>
      <c r="AH513" s="66"/>
      <c r="AI513" s="67"/>
      <c r="AJ513" s="66"/>
      <c r="AK513" s="54"/>
      <c r="AL513" s="54"/>
      <c r="AM513" s="54"/>
      <c r="AN513" s="66"/>
      <c r="AO513" s="67"/>
      <c r="AP513" s="66"/>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t="s">
        <v>392</v>
      </c>
      <c r="BN513" s="57">
        <f t="shared" si="141"/>
        <v>0</v>
      </c>
      <c r="BO513" s="47">
        <f t="shared" si="139"/>
        <v>726.76</v>
      </c>
      <c r="BP513" s="48" t="str">
        <f t="shared" si="140"/>
        <v>Complete - No Adjustment</v>
      </c>
    </row>
    <row r="514" spans="1:68" s="10" customFormat="1" hidden="1" x14ac:dyDescent="0.2">
      <c r="A514" s="34">
        <v>2803</v>
      </c>
      <c r="B514" s="27" t="s">
        <v>94</v>
      </c>
      <c r="C514" s="27" t="s">
        <v>1041</v>
      </c>
      <c r="D514" s="27" t="s">
        <v>1042</v>
      </c>
      <c r="E514" s="27" t="s">
        <v>1043</v>
      </c>
      <c r="F514" s="27" t="s">
        <v>965</v>
      </c>
      <c r="G514" s="27" t="s">
        <v>96</v>
      </c>
      <c r="H514" s="37">
        <v>42846</v>
      </c>
      <c r="I514" s="37">
        <v>42849</v>
      </c>
      <c r="J514" s="52">
        <v>1957.43</v>
      </c>
      <c r="K514" s="52">
        <v>359.34</v>
      </c>
      <c r="L514" s="35" t="s">
        <v>247</v>
      </c>
      <c r="M514" s="52" t="s">
        <v>1044</v>
      </c>
      <c r="N514" s="35" t="s">
        <v>97</v>
      </c>
      <c r="O514" s="35" t="s">
        <v>145</v>
      </c>
      <c r="P514" s="35" t="s">
        <v>146</v>
      </c>
      <c r="Q514" s="35" t="s">
        <v>108</v>
      </c>
      <c r="R514" s="35" t="s">
        <v>98</v>
      </c>
      <c r="S514" s="35"/>
      <c r="T514" s="35" t="s">
        <v>1048</v>
      </c>
      <c r="U514" s="35" t="s">
        <v>253</v>
      </c>
      <c r="V514" s="27"/>
      <c r="W514" s="70"/>
      <c r="X514" s="47"/>
      <c r="Y514" s="47"/>
      <c r="Z514" s="47"/>
      <c r="AA514" s="47"/>
      <c r="AB514" s="47"/>
      <c r="AC514" s="47"/>
      <c r="AD514" s="47"/>
      <c r="AE514" s="47"/>
      <c r="AF514" s="47"/>
      <c r="AG514" s="47"/>
      <c r="AH514" s="66"/>
      <c r="AI514" s="67"/>
      <c r="AJ514" s="66"/>
      <c r="AK514" s="54"/>
      <c r="AL514" s="54"/>
      <c r="AM514" s="54"/>
      <c r="AN514" s="66"/>
      <c r="AO514" s="67"/>
      <c r="AP514" s="66"/>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t="s">
        <v>392</v>
      </c>
      <c r="BN514" s="57">
        <f t="shared" si="141"/>
        <v>0</v>
      </c>
      <c r="BO514" s="47">
        <f t="shared" si="139"/>
        <v>359.34</v>
      </c>
      <c r="BP514" s="48" t="str">
        <f t="shared" si="140"/>
        <v>Complete - No Adjustment</v>
      </c>
    </row>
    <row r="515" spans="1:68" s="10" customFormat="1" hidden="1" x14ac:dyDescent="0.2">
      <c r="A515" s="34">
        <v>2804</v>
      </c>
      <c r="B515" s="27" t="s">
        <v>94</v>
      </c>
      <c r="C515" s="27" t="s">
        <v>1041</v>
      </c>
      <c r="D515" s="27" t="s">
        <v>1042</v>
      </c>
      <c r="E515" s="27" t="s">
        <v>1043</v>
      </c>
      <c r="F515" s="27" t="s">
        <v>965</v>
      </c>
      <c r="G515" s="27" t="s">
        <v>96</v>
      </c>
      <c r="H515" s="37">
        <v>42846</v>
      </c>
      <c r="I515" s="37">
        <v>42849</v>
      </c>
      <c r="J515" s="52">
        <v>1957.43</v>
      </c>
      <c r="K515" s="52">
        <v>359.34</v>
      </c>
      <c r="L515" s="35" t="s">
        <v>247</v>
      </c>
      <c r="M515" s="52" t="s">
        <v>1044</v>
      </c>
      <c r="N515" s="35" t="s">
        <v>97</v>
      </c>
      <c r="O515" s="35" t="s">
        <v>145</v>
      </c>
      <c r="P515" s="35" t="s">
        <v>146</v>
      </c>
      <c r="Q515" s="35" t="s">
        <v>108</v>
      </c>
      <c r="R515" s="35" t="s">
        <v>98</v>
      </c>
      <c r="S515" s="35"/>
      <c r="T515" s="35" t="s">
        <v>1048</v>
      </c>
      <c r="U515" s="35" t="s">
        <v>253</v>
      </c>
      <c r="V515" s="27"/>
      <c r="W515" s="47"/>
      <c r="X515" s="47"/>
      <c r="Y515" s="47"/>
      <c r="Z515" s="47"/>
      <c r="AA515" s="47"/>
      <c r="AB515" s="47"/>
      <c r="AC515" s="47"/>
      <c r="AD515" s="47"/>
      <c r="AE515" s="47"/>
      <c r="AF515" s="47"/>
      <c r="AG515" s="47"/>
      <c r="AH515" s="66"/>
      <c r="AI515" s="67"/>
      <c r="AJ515" s="66"/>
      <c r="AK515" s="54"/>
      <c r="AL515" s="54"/>
      <c r="AM515" s="54"/>
      <c r="AN515" s="66"/>
      <c r="AO515" s="67"/>
      <c r="AP515" s="66"/>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t="s">
        <v>392</v>
      </c>
      <c r="BN515" s="57">
        <f t="shared" si="141"/>
        <v>0</v>
      </c>
      <c r="BO515" s="47">
        <f t="shared" si="139"/>
        <v>359.34</v>
      </c>
      <c r="BP515" s="48" t="str">
        <f t="shared" si="140"/>
        <v>Complete - No Adjustment</v>
      </c>
    </row>
    <row r="516" spans="1:68" s="10" customFormat="1" hidden="1" x14ac:dyDescent="0.2">
      <c r="A516" s="34">
        <v>2806</v>
      </c>
      <c r="B516" s="27" t="s">
        <v>94</v>
      </c>
      <c r="C516" s="27" t="s">
        <v>283</v>
      </c>
      <c r="D516" s="27" t="s">
        <v>284</v>
      </c>
      <c r="E516" s="27" t="s">
        <v>1049</v>
      </c>
      <c r="F516" s="27" t="s">
        <v>1050</v>
      </c>
      <c r="G516" s="27" t="s">
        <v>96</v>
      </c>
      <c r="H516" s="37">
        <v>42844</v>
      </c>
      <c r="I516" s="37">
        <v>42846</v>
      </c>
      <c r="J516" s="52">
        <v>121.32</v>
      </c>
      <c r="K516" s="52">
        <v>6.5</v>
      </c>
      <c r="L516" s="35" t="s">
        <v>789</v>
      </c>
      <c r="M516" s="52" t="s">
        <v>1051</v>
      </c>
      <c r="N516" s="35" t="s">
        <v>97</v>
      </c>
      <c r="O516" s="35" t="s">
        <v>145</v>
      </c>
      <c r="P516" s="35" t="s">
        <v>146</v>
      </c>
      <c r="Q516" s="35" t="s">
        <v>147</v>
      </c>
      <c r="R516" s="35" t="s">
        <v>98</v>
      </c>
      <c r="S516" s="35"/>
      <c r="T516" s="35" t="s">
        <v>1052</v>
      </c>
      <c r="U516" s="35" t="s">
        <v>149</v>
      </c>
      <c r="V516" s="27"/>
      <c r="W516" s="47"/>
      <c r="X516" s="47"/>
      <c r="Y516" s="47"/>
      <c r="Z516" s="47"/>
      <c r="AA516" s="47"/>
      <c r="AB516" s="47"/>
      <c r="AC516" s="47"/>
      <c r="AD516" s="47"/>
      <c r="AE516" s="47"/>
      <c r="AF516" s="47"/>
      <c r="AG516" s="47"/>
      <c r="AH516" s="66"/>
      <c r="AI516" s="67"/>
      <c r="AJ516" s="66"/>
      <c r="AK516" s="54"/>
      <c r="AL516" s="54"/>
      <c r="AM516" s="54"/>
      <c r="AN516" s="66"/>
      <c r="AO516" s="67"/>
      <c r="AP516" s="66"/>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t="s">
        <v>392</v>
      </c>
      <c r="BN516" s="57">
        <f t="shared" si="141"/>
        <v>0</v>
      </c>
      <c r="BO516" s="47">
        <f t="shared" si="139"/>
        <v>6.5</v>
      </c>
      <c r="BP516" s="48" t="str">
        <f t="shared" si="140"/>
        <v>Complete - No Adjustment</v>
      </c>
    </row>
    <row r="517" spans="1:68" s="10" customFormat="1" hidden="1" x14ac:dyDescent="0.2">
      <c r="A517" s="34">
        <v>2807</v>
      </c>
      <c r="B517" s="27" t="s">
        <v>94</v>
      </c>
      <c r="C517" s="27" t="s">
        <v>283</v>
      </c>
      <c r="D517" s="27" t="s">
        <v>284</v>
      </c>
      <c r="E517" s="27" t="s">
        <v>1049</v>
      </c>
      <c r="F517" s="27" t="s">
        <v>1050</v>
      </c>
      <c r="G517" s="27" t="s">
        <v>96</v>
      </c>
      <c r="H517" s="37">
        <v>42844</v>
      </c>
      <c r="I517" s="37">
        <v>42846</v>
      </c>
      <c r="J517" s="52">
        <v>121.32</v>
      </c>
      <c r="K517" s="52">
        <v>61.32</v>
      </c>
      <c r="L517" s="35" t="s">
        <v>789</v>
      </c>
      <c r="M517" s="52" t="s">
        <v>1051</v>
      </c>
      <c r="N517" s="35" t="s">
        <v>97</v>
      </c>
      <c r="O517" s="35" t="s">
        <v>145</v>
      </c>
      <c r="P517" s="35" t="s">
        <v>146</v>
      </c>
      <c r="Q517" s="35" t="s">
        <v>147</v>
      </c>
      <c r="R517" s="35" t="s">
        <v>98</v>
      </c>
      <c r="S517" s="35"/>
      <c r="T517" s="35" t="s">
        <v>1052</v>
      </c>
      <c r="U517" s="35" t="s">
        <v>149</v>
      </c>
      <c r="V517" s="27"/>
      <c r="W517" s="68"/>
      <c r="X517" s="47"/>
      <c r="Y517" s="47"/>
      <c r="Z517" s="47"/>
      <c r="AA517" s="47"/>
      <c r="AB517" s="47"/>
      <c r="AC517" s="47"/>
      <c r="AD517" s="47"/>
      <c r="AE517" s="47"/>
      <c r="AF517" s="47"/>
      <c r="AG517" s="47"/>
      <c r="AH517" s="66"/>
      <c r="AI517" s="67"/>
      <c r="AJ517" s="66"/>
      <c r="AK517" s="54"/>
      <c r="AL517" s="54"/>
      <c r="AM517" s="54"/>
      <c r="AN517" s="66"/>
      <c r="AO517" s="67"/>
      <c r="AP517" s="66"/>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t="s">
        <v>392</v>
      </c>
      <c r="BN517" s="57">
        <f t="shared" si="141"/>
        <v>0</v>
      </c>
      <c r="BO517" s="47">
        <f t="shared" ref="BO517:BO553" si="142">K517-BN517</f>
        <v>61.32</v>
      </c>
      <c r="BP517" s="48" t="str">
        <f t="shared" ref="BP517:BP553" si="143">IF(BN517&lt;&gt;0,"Complete - With Adjustment","Complete - No Adjustment")</f>
        <v>Complete - No Adjustment</v>
      </c>
    </row>
    <row r="518" spans="1:68" s="10" customFormat="1" hidden="1" x14ac:dyDescent="0.2">
      <c r="A518" s="34">
        <v>2808</v>
      </c>
      <c r="B518" s="27" t="s">
        <v>94</v>
      </c>
      <c r="C518" s="27" t="s">
        <v>283</v>
      </c>
      <c r="D518" s="27" t="s">
        <v>284</v>
      </c>
      <c r="E518" s="27" t="s">
        <v>1049</v>
      </c>
      <c r="F518" s="27" t="s">
        <v>1050</v>
      </c>
      <c r="G518" s="27" t="s">
        <v>96</v>
      </c>
      <c r="H518" s="37">
        <v>42844</v>
      </c>
      <c r="I518" s="37">
        <v>42846</v>
      </c>
      <c r="J518" s="52">
        <v>121.32</v>
      </c>
      <c r="K518" s="52">
        <v>53.5</v>
      </c>
      <c r="L518" s="35" t="s">
        <v>789</v>
      </c>
      <c r="M518" s="52" t="s">
        <v>1051</v>
      </c>
      <c r="N518" s="35" t="s">
        <v>97</v>
      </c>
      <c r="O518" s="35" t="s">
        <v>145</v>
      </c>
      <c r="P518" s="35" t="s">
        <v>146</v>
      </c>
      <c r="Q518" s="35" t="s">
        <v>147</v>
      </c>
      <c r="R518" s="35" t="s">
        <v>98</v>
      </c>
      <c r="S518" s="35"/>
      <c r="T518" s="35" t="s">
        <v>1052</v>
      </c>
      <c r="U518" s="35" t="s">
        <v>149</v>
      </c>
      <c r="V518" s="27"/>
      <c r="W518" s="47"/>
      <c r="X518" s="47"/>
      <c r="Y518" s="47"/>
      <c r="Z518" s="47"/>
      <c r="AA518" s="47"/>
      <c r="AB518" s="47"/>
      <c r="AC518" s="47"/>
      <c r="AD518" s="47"/>
      <c r="AE518" s="47"/>
      <c r="AF518" s="47"/>
      <c r="AG518" s="47"/>
      <c r="AH518" s="66"/>
      <c r="AI518" s="67"/>
      <c r="AJ518" s="66"/>
      <c r="AK518" s="54"/>
      <c r="AL518" s="54"/>
      <c r="AM518" s="54"/>
      <c r="AN518" s="66"/>
      <c r="AO518" s="67"/>
      <c r="AP518" s="66"/>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t="s">
        <v>392</v>
      </c>
      <c r="BN518" s="57">
        <f t="shared" si="141"/>
        <v>0</v>
      </c>
      <c r="BO518" s="47">
        <f t="shared" si="142"/>
        <v>53.5</v>
      </c>
      <c r="BP518" s="48" t="str">
        <f t="shared" si="143"/>
        <v>Complete - No Adjustment</v>
      </c>
    </row>
    <row r="519" spans="1:68" s="10" customFormat="1" hidden="1" x14ac:dyDescent="0.2">
      <c r="A519" s="34">
        <v>2809</v>
      </c>
      <c r="B519" s="27" t="s">
        <v>94</v>
      </c>
      <c r="C519" s="27" t="s">
        <v>283</v>
      </c>
      <c r="D519" s="27" t="s">
        <v>284</v>
      </c>
      <c r="E519" s="27" t="s">
        <v>1053</v>
      </c>
      <c r="F519" s="27" t="s">
        <v>932</v>
      </c>
      <c r="G519" s="27" t="s">
        <v>96</v>
      </c>
      <c r="H519" s="37">
        <v>42846</v>
      </c>
      <c r="I519" s="37">
        <v>42852</v>
      </c>
      <c r="J519" s="52">
        <v>554.86</v>
      </c>
      <c r="K519" s="52">
        <v>26.62</v>
      </c>
      <c r="L519" s="35"/>
      <c r="M519" s="52" t="s">
        <v>1054</v>
      </c>
      <c r="N519" s="35" t="s">
        <v>97</v>
      </c>
      <c r="O519" s="35" t="s">
        <v>137</v>
      </c>
      <c r="P519" s="35" t="s">
        <v>120</v>
      </c>
      <c r="Q519" s="35" t="s">
        <v>103</v>
      </c>
      <c r="R519" s="35" t="s">
        <v>98</v>
      </c>
      <c r="S519" s="35"/>
      <c r="T519" s="35" t="s">
        <v>1055</v>
      </c>
      <c r="U519" s="35"/>
      <c r="V519" s="27"/>
      <c r="W519" s="47">
        <v>26.62</v>
      </c>
      <c r="X519" s="47"/>
      <c r="Y519" s="47"/>
      <c r="Z519" s="47"/>
      <c r="AA519" s="47"/>
      <c r="AB519" s="47"/>
      <c r="AC519" s="47"/>
      <c r="AD519" s="47"/>
      <c r="AE519" s="47"/>
      <c r="AF519" s="47"/>
      <c r="AG519" s="47"/>
      <c r="AH519" s="66"/>
      <c r="AI519" s="67"/>
      <c r="AJ519" s="66"/>
      <c r="AK519" s="54"/>
      <c r="AL519" s="54"/>
      <c r="AM519" s="54"/>
      <c r="AN519" s="66"/>
      <c r="AO519" s="67"/>
      <c r="AP519" s="66"/>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t="s">
        <v>1</v>
      </c>
      <c r="BN519" s="57">
        <f t="shared" si="141"/>
        <v>26.62</v>
      </c>
      <c r="BO519" s="47">
        <f t="shared" si="142"/>
        <v>0</v>
      </c>
      <c r="BP519" s="48" t="str">
        <f t="shared" si="143"/>
        <v>Complete - With Adjustment</v>
      </c>
    </row>
    <row r="520" spans="1:68" s="10" customFormat="1" hidden="1" x14ac:dyDescent="0.2">
      <c r="A520" s="34">
        <v>2810</v>
      </c>
      <c r="B520" s="27" t="s">
        <v>94</v>
      </c>
      <c r="C520" s="27" t="s">
        <v>283</v>
      </c>
      <c r="D520" s="27" t="s">
        <v>284</v>
      </c>
      <c r="E520" s="27" t="s">
        <v>1053</v>
      </c>
      <c r="F520" s="27" t="s">
        <v>932</v>
      </c>
      <c r="G520" s="27" t="s">
        <v>96</v>
      </c>
      <c r="H520" s="37">
        <v>42846</v>
      </c>
      <c r="I520" s="37">
        <v>42852</v>
      </c>
      <c r="J520" s="52">
        <v>554.86</v>
      </c>
      <c r="K520" s="52">
        <v>99.89</v>
      </c>
      <c r="L520" s="35" t="s">
        <v>789</v>
      </c>
      <c r="M520" s="52" t="s">
        <v>1054</v>
      </c>
      <c r="N520" s="35" t="s">
        <v>97</v>
      </c>
      <c r="O520" s="35" t="s">
        <v>145</v>
      </c>
      <c r="P520" s="35" t="s">
        <v>146</v>
      </c>
      <c r="Q520" s="35" t="s">
        <v>103</v>
      </c>
      <c r="R520" s="35" t="s">
        <v>98</v>
      </c>
      <c r="S520" s="35"/>
      <c r="T520" s="35" t="s">
        <v>1056</v>
      </c>
      <c r="U520" s="35" t="s">
        <v>255</v>
      </c>
      <c r="V520" s="27"/>
      <c r="W520" s="47">
        <f>26.62*18.77%</f>
        <v>4.9965740000000007</v>
      </c>
      <c r="X520" s="47"/>
      <c r="Y520" s="47"/>
      <c r="Z520" s="47"/>
      <c r="AA520" s="47"/>
      <c r="AB520" s="47"/>
      <c r="AC520" s="47"/>
      <c r="AD520" s="47"/>
      <c r="AE520" s="68"/>
      <c r="AF520" s="47"/>
      <c r="AG520" s="47"/>
      <c r="AH520" s="66"/>
      <c r="AI520" s="67"/>
      <c r="AJ520" s="66"/>
      <c r="AK520" s="54"/>
      <c r="AL520" s="54"/>
      <c r="AM520" s="54"/>
      <c r="AN520" s="66"/>
      <c r="AO520" s="67"/>
      <c r="AP520" s="66"/>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t="s">
        <v>1</v>
      </c>
      <c r="BN520" s="57">
        <f t="shared" si="141"/>
        <v>4.9965740000000007</v>
      </c>
      <c r="BO520" s="47">
        <f t="shared" si="142"/>
        <v>94.893426000000005</v>
      </c>
      <c r="BP520" s="48" t="str">
        <f t="shared" si="143"/>
        <v>Complete - With Adjustment</v>
      </c>
    </row>
    <row r="521" spans="1:68" s="10" customFormat="1" hidden="1" x14ac:dyDescent="0.2">
      <c r="A521" s="34">
        <v>2811</v>
      </c>
      <c r="B521" s="27" t="s">
        <v>94</v>
      </c>
      <c r="C521" s="27" t="s">
        <v>283</v>
      </c>
      <c r="D521" s="27" t="s">
        <v>284</v>
      </c>
      <c r="E521" s="27" t="s">
        <v>1053</v>
      </c>
      <c r="F521" s="27" t="s">
        <v>932</v>
      </c>
      <c r="G521" s="27" t="s">
        <v>96</v>
      </c>
      <c r="H521" s="37">
        <v>42846</v>
      </c>
      <c r="I521" s="37">
        <v>42852</v>
      </c>
      <c r="J521" s="52">
        <v>554.86</v>
      </c>
      <c r="K521" s="52">
        <v>201.2</v>
      </c>
      <c r="L521" s="35" t="s">
        <v>789</v>
      </c>
      <c r="M521" s="52" t="s">
        <v>1054</v>
      </c>
      <c r="N521" s="35" t="s">
        <v>97</v>
      </c>
      <c r="O521" s="35" t="s">
        <v>145</v>
      </c>
      <c r="P521" s="35" t="s">
        <v>146</v>
      </c>
      <c r="Q521" s="35" t="s">
        <v>101</v>
      </c>
      <c r="R521" s="35" t="s">
        <v>98</v>
      </c>
      <c r="S521" s="35"/>
      <c r="T521" s="35" t="s">
        <v>1057</v>
      </c>
      <c r="U521" s="35" t="s">
        <v>191</v>
      </c>
      <c r="V521" s="27"/>
      <c r="W521" s="47"/>
      <c r="X521" s="47"/>
      <c r="Y521" s="47"/>
      <c r="Z521" s="47"/>
      <c r="AA521" s="47"/>
      <c r="AB521" s="47"/>
      <c r="AC521" s="47"/>
      <c r="AD521" s="47"/>
      <c r="AE521" s="47"/>
      <c r="AF521" s="47"/>
      <c r="AG521" s="47"/>
      <c r="AH521" s="66"/>
      <c r="AI521" s="67"/>
      <c r="AJ521" s="66"/>
      <c r="AK521" s="54"/>
      <c r="AL521" s="54"/>
      <c r="AM521" s="54"/>
      <c r="AN521" s="66"/>
      <c r="AO521" s="67"/>
      <c r="AP521" s="66"/>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t="s">
        <v>392</v>
      </c>
      <c r="BN521" s="57">
        <f t="shared" si="141"/>
        <v>0</v>
      </c>
      <c r="BO521" s="47">
        <f t="shared" si="142"/>
        <v>201.2</v>
      </c>
      <c r="BP521" s="48" t="str">
        <f t="shared" si="143"/>
        <v>Complete - No Adjustment</v>
      </c>
    </row>
    <row r="522" spans="1:68" s="10" customFormat="1" hidden="1" x14ac:dyDescent="0.2">
      <c r="A522" s="34">
        <v>2812</v>
      </c>
      <c r="B522" s="27" t="s">
        <v>94</v>
      </c>
      <c r="C522" s="27" t="s">
        <v>283</v>
      </c>
      <c r="D522" s="27" t="s">
        <v>284</v>
      </c>
      <c r="E522" s="27" t="s">
        <v>1053</v>
      </c>
      <c r="F522" s="27" t="s">
        <v>932</v>
      </c>
      <c r="G522" s="27" t="s">
        <v>96</v>
      </c>
      <c r="H522" s="37">
        <v>42846</v>
      </c>
      <c r="I522" s="37">
        <v>42852</v>
      </c>
      <c r="J522" s="52">
        <v>554.86</v>
      </c>
      <c r="K522" s="52">
        <v>227.15</v>
      </c>
      <c r="L522" s="35" t="s">
        <v>789</v>
      </c>
      <c r="M522" s="52" t="s">
        <v>1054</v>
      </c>
      <c r="N522" s="35" t="s">
        <v>97</v>
      </c>
      <c r="O522" s="35" t="s">
        <v>145</v>
      </c>
      <c r="P522" s="35" t="s">
        <v>146</v>
      </c>
      <c r="Q522" s="35" t="s">
        <v>101</v>
      </c>
      <c r="R522" s="35" t="s">
        <v>98</v>
      </c>
      <c r="S522" s="35"/>
      <c r="T522" s="35" t="s">
        <v>1057</v>
      </c>
      <c r="U522" s="35" t="s">
        <v>191</v>
      </c>
      <c r="V522" s="27"/>
      <c r="W522" s="47"/>
      <c r="X522" s="47"/>
      <c r="Y522" s="47"/>
      <c r="Z522" s="47"/>
      <c r="AA522" s="47"/>
      <c r="AB522" s="47"/>
      <c r="AC522" s="47"/>
      <c r="AD522" s="47"/>
      <c r="AE522" s="47"/>
      <c r="AF522" s="47"/>
      <c r="AG522" s="47"/>
      <c r="AH522" s="66"/>
      <c r="AI522" s="67"/>
      <c r="AJ522" s="66"/>
      <c r="AK522" s="54"/>
      <c r="AL522" s="54"/>
      <c r="AM522" s="54"/>
      <c r="AN522" s="66"/>
      <c r="AO522" s="67"/>
      <c r="AP522" s="66"/>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t="s">
        <v>392</v>
      </c>
      <c r="BN522" s="57">
        <f t="shared" si="141"/>
        <v>0</v>
      </c>
      <c r="BO522" s="47">
        <f t="shared" si="142"/>
        <v>227.15</v>
      </c>
      <c r="BP522" s="48" t="str">
        <f t="shared" si="143"/>
        <v>Complete - No Adjustment</v>
      </c>
    </row>
    <row r="523" spans="1:68" s="10" customFormat="1" hidden="1" x14ac:dyDescent="0.2">
      <c r="A523" s="34">
        <v>2813</v>
      </c>
      <c r="B523" s="27" t="s">
        <v>94</v>
      </c>
      <c r="C523" s="27" t="s">
        <v>283</v>
      </c>
      <c r="D523" s="27" t="s">
        <v>284</v>
      </c>
      <c r="E523" s="27" t="s">
        <v>1058</v>
      </c>
      <c r="F523" s="27" t="s">
        <v>965</v>
      </c>
      <c r="G523" s="27" t="s">
        <v>96</v>
      </c>
      <c r="H523" s="37">
        <v>42845</v>
      </c>
      <c r="I523" s="37">
        <v>42849</v>
      </c>
      <c r="J523" s="52">
        <v>815.47</v>
      </c>
      <c r="K523" s="52">
        <v>192.91</v>
      </c>
      <c r="L523" s="35" t="s">
        <v>789</v>
      </c>
      <c r="M523" s="52" t="s">
        <v>1059</v>
      </c>
      <c r="N523" s="35" t="s">
        <v>97</v>
      </c>
      <c r="O523" s="35" t="s">
        <v>145</v>
      </c>
      <c r="P523" s="35" t="s">
        <v>146</v>
      </c>
      <c r="Q523" s="35" t="s">
        <v>108</v>
      </c>
      <c r="R523" s="35" t="s">
        <v>98</v>
      </c>
      <c r="S523" s="35"/>
      <c r="T523" s="35" t="s">
        <v>1060</v>
      </c>
      <c r="U523" s="35" t="s">
        <v>253</v>
      </c>
      <c r="V523" s="27"/>
      <c r="W523" s="47"/>
      <c r="X523" s="47"/>
      <c r="Y523" s="47"/>
      <c r="Z523" s="47"/>
      <c r="AA523" s="47"/>
      <c r="AB523" s="47"/>
      <c r="AC523" s="47"/>
      <c r="AD523" s="47"/>
      <c r="AE523" s="47"/>
      <c r="AF523" s="47"/>
      <c r="AG523" s="47"/>
      <c r="AH523" s="66"/>
      <c r="AI523" s="67"/>
      <c r="AJ523" s="66"/>
      <c r="AK523" s="54"/>
      <c r="AL523" s="54"/>
      <c r="AM523" s="54"/>
      <c r="AN523" s="66">
        <f>165.62-150</f>
        <v>15.620000000000005</v>
      </c>
      <c r="AO523" s="67"/>
      <c r="AP523" s="66"/>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t="s">
        <v>376</v>
      </c>
      <c r="BN523" s="57">
        <f t="shared" si="141"/>
        <v>15.620000000000005</v>
      </c>
      <c r="BO523" s="47">
        <f t="shared" si="142"/>
        <v>177.29</v>
      </c>
      <c r="BP523" s="48" t="str">
        <f t="shared" si="143"/>
        <v>Complete - With Adjustment</v>
      </c>
    </row>
    <row r="524" spans="1:68" s="10" customFormat="1" hidden="1" x14ac:dyDescent="0.2">
      <c r="A524" s="34">
        <v>2814</v>
      </c>
      <c r="B524" s="27" t="s">
        <v>94</v>
      </c>
      <c r="C524" s="27" t="s">
        <v>283</v>
      </c>
      <c r="D524" s="27" t="s">
        <v>284</v>
      </c>
      <c r="E524" s="27" t="s">
        <v>1058</v>
      </c>
      <c r="F524" s="27" t="s">
        <v>965</v>
      </c>
      <c r="G524" s="27" t="s">
        <v>96</v>
      </c>
      <c r="H524" s="37">
        <v>42845</v>
      </c>
      <c r="I524" s="37">
        <v>42849</v>
      </c>
      <c r="J524" s="52">
        <v>815.47</v>
      </c>
      <c r="K524" s="52">
        <v>43.51</v>
      </c>
      <c r="L524" s="35" t="s">
        <v>789</v>
      </c>
      <c r="M524" s="52" t="s">
        <v>1059</v>
      </c>
      <c r="N524" s="35" t="s">
        <v>97</v>
      </c>
      <c r="O524" s="35" t="s">
        <v>145</v>
      </c>
      <c r="P524" s="35" t="s">
        <v>146</v>
      </c>
      <c r="Q524" s="35" t="s">
        <v>101</v>
      </c>
      <c r="R524" s="35" t="s">
        <v>98</v>
      </c>
      <c r="S524" s="35"/>
      <c r="T524" s="35" t="s">
        <v>1061</v>
      </c>
      <c r="U524" s="35" t="s">
        <v>191</v>
      </c>
      <c r="V524" s="27"/>
      <c r="W524" s="47"/>
      <c r="X524" s="47"/>
      <c r="Y524" s="47"/>
      <c r="Z524" s="47"/>
      <c r="AA524" s="47"/>
      <c r="AB524" s="47"/>
      <c r="AC524" s="47"/>
      <c r="AD524" s="47"/>
      <c r="AE524" s="47"/>
      <c r="AF524" s="47"/>
      <c r="AG524" s="47"/>
      <c r="AH524" s="66"/>
      <c r="AI524" s="67"/>
      <c r="AJ524" s="66"/>
      <c r="AK524" s="54"/>
      <c r="AL524" s="54"/>
      <c r="AM524" s="54"/>
      <c r="AN524" s="66"/>
      <c r="AO524" s="67"/>
      <c r="AP524" s="66"/>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t="s">
        <v>392</v>
      </c>
      <c r="BN524" s="57">
        <f t="shared" si="141"/>
        <v>0</v>
      </c>
      <c r="BO524" s="47">
        <f t="shared" si="142"/>
        <v>43.51</v>
      </c>
      <c r="BP524" s="48" t="str">
        <f t="shared" si="143"/>
        <v>Complete - No Adjustment</v>
      </c>
    </row>
    <row r="525" spans="1:68" s="10" customFormat="1" hidden="1" x14ac:dyDescent="0.2">
      <c r="A525" s="34">
        <v>2815</v>
      </c>
      <c r="B525" s="27" t="s">
        <v>94</v>
      </c>
      <c r="C525" s="27" t="s">
        <v>283</v>
      </c>
      <c r="D525" s="27" t="s">
        <v>284</v>
      </c>
      <c r="E525" s="27" t="s">
        <v>1058</v>
      </c>
      <c r="F525" s="27" t="s">
        <v>965</v>
      </c>
      <c r="G525" s="27" t="s">
        <v>96</v>
      </c>
      <c r="H525" s="37">
        <v>42845</v>
      </c>
      <c r="I525" s="37">
        <v>42849</v>
      </c>
      <c r="J525" s="52">
        <v>815.47</v>
      </c>
      <c r="K525" s="52">
        <v>156.4</v>
      </c>
      <c r="L525" s="35" t="s">
        <v>789</v>
      </c>
      <c r="M525" s="52" t="s">
        <v>1059</v>
      </c>
      <c r="N525" s="35" t="s">
        <v>97</v>
      </c>
      <c r="O525" s="35" t="s">
        <v>145</v>
      </c>
      <c r="P525" s="35" t="s">
        <v>146</v>
      </c>
      <c r="Q525" s="35" t="s">
        <v>101</v>
      </c>
      <c r="R525" s="35" t="s">
        <v>98</v>
      </c>
      <c r="S525" s="35"/>
      <c r="T525" s="35" t="s">
        <v>1061</v>
      </c>
      <c r="U525" s="35" t="s">
        <v>191</v>
      </c>
      <c r="V525" s="27"/>
      <c r="W525" s="47"/>
      <c r="X525" s="47"/>
      <c r="Y525" s="47"/>
      <c r="Z525" s="47"/>
      <c r="AA525" s="47"/>
      <c r="AB525" s="47"/>
      <c r="AC525" s="47"/>
      <c r="AD525" s="47"/>
      <c r="AE525" s="47"/>
      <c r="AF525" s="47"/>
      <c r="AG525" s="47"/>
      <c r="AH525" s="66"/>
      <c r="AI525" s="67"/>
      <c r="AJ525" s="66"/>
      <c r="AK525" s="54"/>
      <c r="AL525" s="54"/>
      <c r="AM525" s="54"/>
      <c r="AN525" s="66"/>
      <c r="AO525" s="67"/>
      <c r="AP525" s="66"/>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t="s">
        <v>392</v>
      </c>
      <c r="BN525" s="57">
        <f t="shared" si="141"/>
        <v>0</v>
      </c>
      <c r="BO525" s="47">
        <f t="shared" si="142"/>
        <v>156.4</v>
      </c>
      <c r="BP525" s="48" t="str">
        <f t="shared" si="143"/>
        <v>Complete - No Adjustment</v>
      </c>
    </row>
    <row r="526" spans="1:68" s="10" customFormat="1" hidden="1" x14ac:dyDescent="0.2">
      <c r="A526" s="34">
        <v>2816</v>
      </c>
      <c r="B526" s="27" t="s">
        <v>94</v>
      </c>
      <c r="C526" s="27" t="s">
        <v>283</v>
      </c>
      <c r="D526" s="27" t="s">
        <v>284</v>
      </c>
      <c r="E526" s="27" t="s">
        <v>1058</v>
      </c>
      <c r="F526" s="27" t="s">
        <v>965</v>
      </c>
      <c r="G526" s="27" t="s">
        <v>96</v>
      </c>
      <c r="H526" s="37">
        <v>42845</v>
      </c>
      <c r="I526" s="37">
        <v>42849</v>
      </c>
      <c r="J526" s="52">
        <v>815.47</v>
      </c>
      <c r="K526" s="52">
        <v>11.99</v>
      </c>
      <c r="L526" s="35" t="s">
        <v>789</v>
      </c>
      <c r="M526" s="52" t="s">
        <v>1059</v>
      </c>
      <c r="N526" s="35" t="s">
        <v>97</v>
      </c>
      <c r="O526" s="35" t="s">
        <v>145</v>
      </c>
      <c r="P526" s="35" t="s">
        <v>146</v>
      </c>
      <c r="Q526" s="35" t="s">
        <v>103</v>
      </c>
      <c r="R526" s="35" t="s">
        <v>98</v>
      </c>
      <c r="S526" s="35"/>
      <c r="T526" s="35" t="s">
        <v>1062</v>
      </c>
      <c r="U526" s="35" t="s">
        <v>255</v>
      </c>
      <c r="V526" s="27"/>
      <c r="W526" s="47"/>
      <c r="X526" s="47"/>
      <c r="Y526" s="47"/>
      <c r="Z526" s="47"/>
      <c r="AA526" s="47"/>
      <c r="AB526" s="47"/>
      <c r="AC526" s="47"/>
      <c r="AD526" s="47"/>
      <c r="AE526" s="47"/>
      <c r="AF526" s="47"/>
      <c r="AG526" s="47"/>
      <c r="AH526" s="66"/>
      <c r="AI526" s="67"/>
      <c r="AJ526" s="66"/>
      <c r="AK526" s="54"/>
      <c r="AL526" s="54"/>
      <c r="AM526" s="54"/>
      <c r="AN526" s="66"/>
      <c r="AO526" s="67"/>
      <c r="AP526" s="66"/>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t="s">
        <v>392</v>
      </c>
      <c r="BN526" s="57">
        <f t="shared" si="141"/>
        <v>0</v>
      </c>
      <c r="BO526" s="47">
        <f t="shared" si="142"/>
        <v>11.99</v>
      </c>
      <c r="BP526" s="48" t="str">
        <f t="shared" si="143"/>
        <v>Complete - No Adjustment</v>
      </c>
    </row>
    <row r="527" spans="1:68" s="10" customFormat="1" hidden="1" x14ac:dyDescent="0.2">
      <c r="A527" s="34">
        <v>2817</v>
      </c>
      <c r="B527" s="27" t="s">
        <v>94</v>
      </c>
      <c r="C527" s="27" t="s">
        <v>283</v>
      </c>
      <c r="D527" s="27" t="s">
        <v>284</v>
      </c>
      <c r="E527" s="27" t="s">
        <v>1058</v>
      </c>
      <c r="F527" s="27" t="s">
        <v>965</v>
      </c>
      <c r="G527" s="27" t="s">
        <v>96</v>
      </c>
      <c r="H527" s="37">
        <v>42845</v>
      </c>
      <c r="I527" s="37">
        <v>42849</v>
      </c>
      <c r="J527" s="52">
        <v>815.47</v>
      </c>
      <c r="K527" s="52">
        <v>318.10000000000002</v>
      </c>
      <c r="L527" s="35" t="s">
        <v>789</v>
      </c>
      <c r="M527" s="52" t="s">
        <v>1059</v>
      </c>
      <c r="N527" s="35" t="s">
        <v>97</v>
      </c>
      <c r="O527" s="35" t="s">
        <v>145</v>
      </c>
      <c r="P527" s="35" t="s">
        <v>146</v>
      </c>
      <c r="Q527" s="35" t="s">
        <v>103</v>
      </c>
      <c r="R527" s="35" t="s">
        <v>98</v>
      </c>
      <c r="S527" s="35"/>
      <c r="T527" s="35" t="s">
        <v>1062</v>
      </c>
      <c r="U527" s="35" t="s">
        <v>255</v>
      </c>
      <c r="V527" s="27"/>
      <c r="W527" s="47"/>
      <c r="X527" s="47"/>
      <c r="Y527" s="47"/>
      <c r="Z527" s="47"/>
      <c r="AA527" s="47"/>
      <c r="AB527" s="47"/>
      <c r="AC527" s="47"/>
      <c r="AD527" s="47"/>
      <c r="AE527" s="47"/>
      <c r="AF527" s="47"/>
      <c r="AG527" s="47"/>
      <c r="AH527" s="66"/>
      <c r="AI527" s="67"/>
      <c r="AJ527" s="66"/>
      <c r="AK527" s="54"/>
      <c r="AL527" s="54"/>
      <c r="AM527" s="54"/>
      <c r="AN527" s="66"/>
      <c r="AO527" s="67"/>
      <c r="AP527" s="66"/>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t="s">
        <v>392</v>
      </c>
      <c r="BN527" s="57">
        <f t="shared" si="141"/>
        <v>0</v>
      </c>
      <c r="BO527" s="47">
        <f t="shared" si="142"/>
        <v>318.10000000000002</v>
      </c>
      <c r="BP527" s="48" t="str">
        <f t="shared" si="143"/>
        <v>Complete - No Adjustment</v>
      </c>
    </row>
    <row r="528" spans="1:68" s="10" customFormat="1" hidden="1" x14ac:dyDescent="0.2">
      <c r="A528" s="34">
        <v>2818</v>
      </c>
      <c r="B528" s="27" t="s">
        <v>94</v>
      </c>
      <c r="C528" s="27" t="s">
        <v>283</v>
      </c>
      <c r="D528" s="27" t="s">
        <v>284</v>
      </c>
      <c r="E528" s="27" t="s">
        <v>1058</v>
      </c>
      <c r="F528" s="27" t="s">
        <v>965</v>
      </c>
      <c r="G528" s="27" t="s">
        <v>96</v>
      </c>
      <c r="H528" s="37">
        <v>42845</v>
      </c>
      <c r="I528" s="37">
        <v>42849</v>
      </c>
      <c r="J528" s="52">
        <v>815.47</v>
      </c>
      <c r="K528" s="52">
        <v>75</v>
      </c>
      <c r="L528" s="35" t="s">
        <v>789</v>
      </c>
      <c r="M528" s="52" t="s">
        <v>1059</v>
      </c>
      <c r="N528" s="35" t="s">
        <v>97</v>
      </c>
      <c r="O528" s="35" t="s">
        <v>145</v>
      </c>
      <c r="P528" s="35" t="s">
        <v>146</v>
      </c>
      <c r="Q528" s="35" t="s">
        <v>101</v>
      </c>
      <c r="R528" s="35" t="s">
        <v>98</v>
      </c>
      <c r="S528" s="35"/>
      <c r="T528" s="35" t="s">
        <v>1061</v>
      </c>
      <c r="U528" s="35" t="s">
        <v>191</v>
      </c>
      <c r="V528" s="27"/>
      <c r="W528" s="47"/>
      <c r="X528" s="47"/>
      <c r="Y528" s="47"/>
      <c r="Z528" s="47"/>
      <c r="AA528" s="47"/>
      <c r="AB528" s="47"/>
      <c r="AC528" s="47"/>
      <c r="AD528" s="47"/>
      <c r="AE528" s="47"/>
      <c r="AF528" s="47"/>
      <c r="AG528" s="47"/>
      <c r="AH528" s="66"/>
      <c r="AI528" s="67"/>
      <c r="AJ528" s="66"/>
      <c r="AK528" s="54"/>
      <c r="AL528" s="54"/>
      <c r="AM528" s="54"/>
      <c r="AN528" s="66"/>
      <c r="AO528" s="67"/>
      <c r="AP528" s="66"/>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t="s">
        <v>392</v>
      </c>
      <c r="BN528" s="57">
        <f t="shared" si="141"/>
        <v>0</v>
      </c>
      <c r="BO528" s="47">
        <f t="shared" si="142"/>
        <v>75</v>
      </c>
      <c r="BP528" s="48" t="str">
        <f t="shared" si="143"/>
        <v>Complete - No Adjustment</v>
      </c>
    </row>
    <row r="529" spans="1:68" s="10" customFormat="1" hidden="1" x14ac:dyDescent="0.2">
      <c r="A529" s="34">
        <v>2819</v>
      </c>
      <c r="B529" s="27" t="s">
        <v>94</v>
      </c>
      <c r="C529" s="27" t="s">
        <v>283</v>
      </c>
      <c r="D529" s="27" t="s">
        <v>284</v>
      </c>
      <c r="E529" s="27" t="s">
        <v>1058</v>
      </c>
      <c r="F529" s="27" t="s">
        <v>965</v>
      </c>
      <c r="G529" s="27" t="s">
        <v>96</v>
      </c>
      <c r="H529" s="37">
        <v>42845</v>
      </c>
      <c r="I529" s="37">
        <v>42849</v>
      </c>
      <c r="J529" s="52">
        <v>815.47</v>
      </c>
      <c r="K529" s="52">
        <v>3.87</v>
      </c>
      <c r="L529" s="35" t="s">
        <v>789</v>
      </c>
      <c r="M529" s="52" t="s">
        <v>1059</v>
      </c>
      <c r="N529" s="35" t="s">
        <v>97</v>
      </c>
      <c r="O529" s="35" t="s">
        <v>145</v>
      </c>
      <c r="P529" s="35" t="s">
        <v>146</v>
      </c>
      <c r="Q529" s="35" t="s">
        <v>101</v>
      </c>
      <c r="R529" s="35" t="s">
        <v>98</v>
      </c>
      <c r="S529" s="35"/>
      <c r="T529" s="35" t="s">
        <v>1061</v>
      </c>
      <c r="U529" s="35" t="s">
        <v>191</v>
      </c>
      <c r="V529" s="27"/>
      <c r="W529" s="47"/>
      <c r="X529" s="47"/>
      <c r="Y529" s="47"/>
      <c r="Z529" s="47"/>
      <c r="AA529" s="47"/>
      <c r="AB529" s="47"/>
      <c r="AC529" s="47"/>
      <c r="AD529" s="47"/>
      <c r="AE529" s="47"/>
      <c r="AF529" s="47"/>
      <c r="AG529" s="47"/>
      <c r="AH529" s="66"/>
      <c r="AI529" s="67"/>
      <c r="AJ529" s="66"/>
      <c r="AK529" s="54"/>
      <c r="AL529" s="54"/>
      <c r="AM529" s="54"/>
      <c r="AN529" s="66"/>
      <c r="AO529" s="67"/>
      <c r="AP529" s="66"/>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t="s">
        <v>392</v>
      </c>
      <c r="BN529" s="57">
        <f t="shared" si="141"/>
        <v>0</v>
      </c>
      <c r="BO529" s="47">
        <f t="shared" si="142"/>
        <v>3.87</v>
      </c>
      <c r="BP529" s="48" t="str">
        <f t="shared" si="143"/>
        <v>Complete - No Adjustment</v>
      </c>
    </row>
    <row r="530" spans="1:68" s="10" customFormat="1" hidden="1" x14ac:dyDescent="0.2">
      <c r="A530" s="34">
        <v>2820</v>
      </c>
      <c r="B530" s="27" t="s">
        <v>94</v>
      </c>
      <c r="C530" s="27" t="s">
        <v>283</v>
      </c>
      <c r="D530" s="27" t="s">
        <v>284</v>
      </c>
      <c r="E530" s="27" t="s">
        <v>1058</v>
      </c>
      <c r="F530" s="27" t="s">
        <v>965</v>
      </c>
      <c r="G530" s="27" t="s">
        <v>96</v>
      </c>
      <c r="H530" s="37">
        <v>42845</v>
      </c>
      <c r="I530" s="37">
        <v>42849</v>
      </c>
      <c r="J530" s="52">
        <v>815.47</v>
      </c>
      <c r="K530" s="52">
        <v>13.69</v>
      </c>
      <c r="L530" s="35" t="s">
        <v>789</v>
      </c>
      <c r="M530" s="52" t="s">
        <v>1059</v>
      </c>
      <c r="N530" s="35" t="s">
        <v>97</v>
      </c>
      <c r="O530" s="35" t="s">
        <v>145</v>
      </c>
      <c r="P530" s="35" t="s">
        <v>146</v>
      </c>
      <c r="Q530" s="35" t="s">
        <v>103</v>
      </c>
      <c r="R530" s="35" t="s">
        <v>98</v>
      </c>
      <c r="S530" s="35"/>
      <c r="T530" s="35" t="s">
        <v>1062</v>
      </c>
      <c r="U530" s="35" t="s">
        <v>255</v>
      </c>
      <c r="V530" s="27"/>
      <c r="W530" s="47"/>
      <c r="X530" s="47"/>
      <c r="Y530" s="47"/>
      <c r="Z530" s="47"/>
      <c r="AA530" s="47"/>
      <c r="AB530" s="47"/>
      <c r="AC530" s="47"/>
      <c r="AD530" s="47"/>
      <c r="AE530" s="47"/>
      <c r="AF530" s="47"/>
      <c r="AG530" s="47"/>
      <c r="AH530" s="66"/>
      <c r="AI530" s="67"/>
      <c r="AJ530" s="66"/>
      <c r="AK530" s="54"/>
      <c r="AL530" s="54"/>
      <c r="AM530" s="54"/>
      <c r="AN530" s="66"/>
      <c r="AO530" s="67"/>
      <c r="AP530" s="66"/>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t="s">
        <v>392</v>
      </c>
      <c r="BN530" s="57">
        <f t="shared" si="141"/>
        <v>0</v>
      </c>
      <c r="BO530" s="47">
        <f t="shared" si="142"/>
        <v>13.69</v>
      </c>
      <c r="BP530" s="48" t="str">
        <f t="shared" si="143"/>
        <v>Complete - No Adjustment</v>
      </c>
    </row>
    <row r="531" spans="1:68" s="10" customFormat="1" hidden="1" x14ac:dyDescent="0.2">
      <c r="A531" s="34">
        <v>2827</v>
      </c>
      <c r="B531" s="27" t="s">
        <v>94</v>
      </c>
      <c r="C531" s="27" t="s">
        <v>283</v>
      </c>
      <c r="D531" s="27" t="s">
        <v>284</v>
      </c>
      <c r="E531" s="27" t="s">
        <v>1063</v>
      </c>
      <c r="F531" s="27" t="s">
        <v>932</v>
      </c>
      <c r="G531" s="27" t="s">
        <v>96</v>
      </c>
      <c r="H531" s="37">
        <v>42846</v>
      </c>
      <c r="I531" s="37">
        <v>42852</v>
      </c>
      <c r="J531" s="52">
        <v>2669.42</v>
      </c>
      <c r="K531" s="52">
        <v>214.2</v>
      </c>
      <c r="L531" s="35" t="s">
        <v>789</v>
      </c>
      <c r="M531" s="52" t="s">
        <v>1064</v>
      </c>
      <c r="N531" s="35" t="s">
        <v>97</v>
      </c>
      <c r="O531" s="35" t="s">
        <v>145</v>
      </c>
      <c r="P531" s="35" t="s">
        <v>146</v>
      </c>
      <c r="Q531" s="35" t="s">
        <v>101</v>
      </c>
      <c r="R531" s="35" t="s">
        <v>98</v>
      </c>
      <c r="S531" s="35"/>
      <c r="T531" s="35" t="s">
        <v>1065</v>
      </c>
      <c r="U531" s="35" t="s">
        <v>191</v>
      </c>
      <c r="V531" s="27"/>
      <c r="W531" s="47"/>
      <c r="X531" s="47"/>
      <c r="Y531" s="47"/>
      <c r="Z531" s="47"/>
      <c r="AA531" s="47"/>
      <c r="AB531" s="47"/>
      <c r="AC531" s="47"/>
      <c r="AD531" s="47"/>
      <c r="AE531" s="47"/>
      <c r="AF531" s="47"/>
      <c r="AG531" s="47"/>
      <c r="AH531" s="66"/>
      <c r="AI531" s="67"/>
      <c r="AJ531" s="66"/>
      <c r="AK531" s="54"/>
      <c r="AL531" s="54"/>
      <c r="AM531" s="54"/>
      <c r="AN531" s="66"/>
      <c r="AO531" s="67"/>
      <c r="AP531" s="66"/>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t="s">
        <v>392</v>
      </c>
      <c r="BN531" s="57">
        <f t="shared" ref="BN531:BN553" si="144">SUM(W531:AH531)+SUM(AK531:AN531)+SUM(AQ531:BK531)</f>
        <v>0</v>
      </c>
      <c r="BO531" s="47">
        <f t="shared" si="142"/>
        <v>214.2</v>
      </c>
      <c r="BP531" s="48" t="str">
        <f t="shared" si="143"/>
        <v>Complete - No Adjustment</v>
      </c>
    </row>
    <row r="532" spans="1:68" s="10" customFormat="1" hidden="1" x14ac:dyDescent="0.2">
      <c r="A532" s="34">
        <v>2828</v>
      </c>
      <c r="B532" s="27" t="s">
        <v>94</v>
      </c>
      <c r="C532" s="27" t="s">
        <v>283</v>
      </c>
      <c r="D532" s="27" t="s">
        <v>284</v>
      </c>
      <c r="E532" s="27" t="s">
        <v>1063</v>
      </c>
      <c r="F532" s="27" t="s">
        <v>932</v>
      </c>
      <c r="G532" s="27" t="s">
        <v>96</v>
      </c>
      <c r="H532" s="37">
        <v>42846</v>
      </c>
      <c r="I532" s="37">
        <v>42852</v>
      </c>
      <c r="J532" s="52">
        <v>2669.42</v>
      </c>
      <c r="K532" s="52">
        <v>205.4</v>
      </c>
      <c r="L532" s="35" t="s">
        <v>789</v>
      </c>
      <c r="M532" s="52" t="s">
        <v>1064</v>
      </c>
      <c r="N532" s="35" t="s">
        <v>97</v>
      </c>
      <c r="O532" s="35" t="s">
        <v>145</v>
      </c>
      <c r="P532" s="35" t="s">
        <v>146</v>
      </c>
      <c r="Q532" s="35" t="s">
        <v>108</v>
      </c>
      <c r="R532" s="35" t="s">
        <v>98</v>
      </c>
      <c r="S532" s="35"/>
      <c r="T532" s="35" t="s">
        <v>1066</v>
      </c>
      <c r="U532" s="35" t="s">
        <v>253</v>
      </c>
      <c r="V532" s="27"/>
      <c r="W532" s="70"/>
      <c r="X532" s="47"/>
      <c r="Y532" s="47"/>
      <c r="Z532" s="47"/>
      <c r="AA532" s="47"/>
      <c r="AB532" s="47"/>
      <c r="AC532" s="47"/>
      <c r="AD532" s="47"/>
      <c r="AE532" s="47"/>
      <c r="AF532" s="47"/>
      <c r="AG532" s="47"/>
      <c r="AH532" s="66"/>
      <c r="AI532" s="67"/>
      <c r="AJ532" s="66"/>
      <c r="AK532" s="54"/>
      <c r="AL532" s="54"/>
      <c r="AM532" s="54"/>
      <c r="AN532" s="66">
        <f>179-150</f>
        <v>29</v>
      </c>
      <c r="AO532" s="67"/>
      <c r="AP532" s="66"/>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t="s">
        <v>376</v>
      </c>
      <c r="BN532" s="57">
        <f t="shared" si="144"/>
        <v>29</v>
      </c>
      <c r="BO532" s="47">
        <f t="shared" si="142"/>
        <v>176.4</v>
      </c>
      <c r="BP532" s="48" t="str">
        <f t="shared" si="143"/>
        <v>Complete - With Adjustment</v>
      </c>
    </row>
    <row r="533" spans="1:68" s="10" customFormat="1" hidden="1" x14ac:dyDescent="0.2">
      <c r="A533" s="34">
        <v>2829</v>
      </c>
      <c r="B533" s="27" t="s">
        <v>94</v>
      </c>
      <c r="C533" s="27" t="s">
        <v>283</v>
      </c>
      <c r="D533" s="27" t="s">
        <v>284</v>
      </c>
      <c r="E533" s="27" t="s">
        <v>1063</v>
      </c>
      <c r="F533" s="27" t="s">
        <v>932</v>
      </c>
      <c r="G533" s="27" t="s">
        <v>96</v>
      </c>
      <c r="H533" s="37">
        <v>42846</v>
      </c>
      <c r="I533" s="37">
        <v>42852</v>
      </c>
      <c r="J533" s="52">
        <v>2669.42</v>
      </c>
      <c r="K533" s="52">
        <v>13.64</v>
      </c>
      <c r="L533" s="35" t="s">
        <v>789</v>
      </c>
      <c r="M533" s="52" t="s">
        <v>1064</v>
      </c>
      <c r="N533" s="35" t="s">
        <v>97</v>
      </c>
      <c r="O533" s="35" t="s">
        <v>145</v>
      </c>
      <c r="P533" s="35" t="s">
        <v>146</v>
      </c>
      <c r="Q533" s="35" t="s">
        <v>103</v>
      </c>
      <c r="R533" s="35" t="s">
        <v>98</v>
      </c>
      <c r="S533" s="35"/>
      <c r="T533" s="35" t="s">
        <v>1067</v>
      </c>
      <c r="U533" s="35" t="s">
        <v>255</v>
      </c>
      <c r="V533" s="27"/>
      <c r="W533" s="47"/>
      <c r="X533" s="47"/>
      <c r="Y533" s="47"/>
      <c r="Z533" s="47"/>
      <c r="AA533" s="47"/>
      <c r="AB533" s="47"/>
      <c r="AC533" s="47"/>
      <c r="AD533" s="47"/>
      <c r="AE533" s="47"/>
      <c r="AF533" s="47"/>
      <c r="AG533" s="47"/>
      <c r="AH533" s="66"/>
      <c r="AI533" s="67"/>
      <c r="AJ533" s="66"/>
      <c r="AK533" s="54"/>
      <c r="AL533" s="54"/>
      <c r="AM533" s="54"/>
      <c r="AN533" s="66"/>
      <c r="AO533" s="67"/>
      <c r="AP533" s="66"/>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t="s">
        <v>392</v>
      </c>
      <c r="BN533" s="57">
        <f t="shared" si="144"/>
        <v>0</v>
      </c>
      <c r="BO533" s="47">
        <f t="shared" si="142"/>
        <v>13.64</v>
      </c>
      <c r="BP533" s="48" t="str">
        <f t="shared" si="143"/>
        <v>Complete - No Adjustment</v>
      </c>
    </row>
    <row r="534" spans="1:68" s="10" customFormat="1" hidden="1" x14ac:dyDescent="0.2">
      <c r="A534" s="34">
        <v>2830</v>
      </c>
      <c r="B534" s="27" t="s">
        <v>94</v>
      </c>
      <c r="C534" s="27" t="s">
        <v>283</v>
      </c>
      <c r="D534" s="27" t="s">
        <v>284</v>
      </c>
      <c r="E534" s="27" t="s">
        <v>1063</v>
      </c>
      <c r="F534" s="27" t="s">
        <v>932</v>
      </c>
      <c r="G534" s="27" t="s">
        <v>96</v>
      </c>
      <c r="H534" s="37">
        <v>42846</v>
      </c>
      <c r="I534" s="37">
        <v>42852</v>
      </c>
      <c r="J534" s="52">
        <v>2669.42</v>
      </c>
      <c r="K534" s="52">
        <v>174.04</v>
      </c>
      <c r="L534" s="35" t="s">
        <v>789</v>
      </c>
      <c r="M534" s="52" t="s">
        <v>1064</v>
      </c>
      <c r="N534" s="35" t="s">
        <v>97</v>
      </c>
      <c r="O534" s="35" t="s">
        <v>145</v>
      </c>
      <c r="P534" s="35" t="s">
        <v>146</v>
      </c>
      <c r="Q534" s="35" t="s">
        <v>101</v>
      </c>
      <c r="R534" s="35" t="s">
        <v>98</v>
      </c>
      <c r="S534" s="35"/>
      <c r="T534" s="35" t="s">
        <v>1065</v>
      </c>
      <c r="U534" s="35" t="s">
        <v>191</v>
      </c>
      <c r="V534" s="27"/>
      <c r="W534" s="70"/>
      <c r="X534" s="47"/>
      <c r="Y534" s="47"/>
      <c r="Z534" s="47"/>
      <c r="AA534" s="47"/>
      <c r="AB534" s="47"/>
      <c r="AC534" s="47"/>
      <c r="AD534" s="47"/>
      <c r="AE534" s="47"/>
      <c r="AF534" s="47"/>
      <c r="AG534" s="47"/>
      <c r="AH534" s="66"/>
      <c r="AI534" s="67"/>
      <c r="AJ534" s="66"/>
      <c r="AK534" s="54"/>
      <c r="AL534" s="54"/>
      <c r="AM534" s="54"/>
      <c r="AN534" s="66"/>
      <c r="AO534" s="67"/>
      <c r="AP534" s="66"/>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t="s">
        <v>392</v>
      </c>
      <c r="BN534" s="57">
        <f t="shared" si="144"/>
        <v>0</v>
      </c>
      <c r="BO534" s="47">
        <f t="shared" si="142"/>
        <v>174.04</v>
      </c>
      <c r="BP534" s="48" t="str">
        <f t="shared" si="143"/>
        <v>Complete - No Adjustment</v>
      </c>
    </row>
    <row r="535" spans="1:68" s="10" customFormat="1" hidden="1" x14ac:dyDescent="0.2">
      <c r="A535" s="34">
        <v>2831</v>
      </c>
      <c r="B535" s="27" t="s">
        <v>94</v>
      </c>
      <c r="C535" s="27" t="s">
        <v>283</v>
      </c>
      <c r="D535" s="27" t="s">
        <v>284</v>
      </c>
      <c r="E535" s="27" t="s">
        <v>1063</v>
      </c>
      <c r="F535" s="27" t="s">
        <v>932</v>
      </c>
      <c r="G535" s="27" t="s">
        <v>96</v>
      </c>
      <c r="H535" s="37">
        <v>42846</v>
      </c>
      <c r="I535" s="37">
        <v>42852</v>
      </c>
      <c r="J535" s="52">
        <v>2669.42</v>
      </c>
      <c r="K535" s="52">
        <v>125.94</v>
      </c>
      <c r="L535" s="35" t="s">
        <v>789</v>
      </c>
      <c r="M535" s="52" t="s">
        <v>1064</v>
      </c>
      <c r="N535" s="35" t="s">
        <v>97</v>
      </c>
      <c r="O535" s="35" t="s">
        <v>145</v>
      </c>
      <c r="P535" s="35" t="s">
        <v>146</v>
      </c>
      <c r="Q535" s="35" t="s">
        <v>101</v>
      </c>
      <c r="R535" s="35" t="s">
        <v>98</v>
      </c>
      <c r="S535" s="35"/>
      <c r="T535" s="35" t="s">
        <v>1065</v>
      </c>
      <c r="U535" s="35" t="s">
        <v>191</v>
      </c>
      <c r="V535" s="27"/>
      <c r="W535" s="47"/>
      <c r="X535" s="47"/>
      <c r="Y535" s="47"/>
      <c r="Z535" s="47"/>
      <c r="AA535" s="47"/>
      <c r="AB535" s="47"/>
      <c r="AC535" s="47"/>
      <c r="AD535" s="47"/>
      <c r="AE535" s="47"/>
      <c r="AF535" s="47"/>
      <c r="AG535" s="47"/>
      <c r="AH535" s="66"/>
      <c r="AI535" s="67"/>
      <c r="AJ535" s="66"/>
      <c r="AK535" s="54"/>
      <c r="AL535" s="54"/>
      <c r="AM535" s="54"/>
      <c r="AN535" s="66"/>
      <c r="AO535" s="67"/>
      <c r="AP535" s="66"/>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t="s">
        <v>392</v>
      </c>
      <c r="BN535" s="57">
        <f t="shared" si="144"/>
        <v>0</v>
      </c>
      <c r="BO535" s="47">
        <f t="shared" si="142"/>
        <v>125.94</v>
      </c>
      <c r="BP535" s="48" t="str">
        <f t="shared" si="143"/>
        <v>Complete - No Adjustment</v>
      </c>
    </row>
    <row r="536" spans="1:68" s="10" customFormat="1" hidden="1" x14ac:dyDescent="0.2">
      <c r="A536" s="34">
        <v>2832</v>
      </c>
      <c r="B536" s="27" t="s">
        <v>94</v>
      </c>
      <c r="C536" s="27" t="s">
        <v>283</v>
      </c>
      <c r="D536" s="27" t="s">
        <v>284</v>
      </c>
      <c r="E536" s="27" t="s">
        <v>1063</v>
      </c>
      <c r="F536" s="27" t="s">
        <v>932</v>
      </c>
      <c r="G536" s="27" t="s">
        <v>96</v>
      </c>
      <c r="H536" s="37">
        <v>42846</v>
      </c>
      <c r="I536" s="37">
        <v>42852</v>
      </c>
      <c r="J536" s="52">
        <v>2669.42</v>
      </c>
      <c r="K536" s="52">
        <v>148.5</v>
      </c>
      <c r="L536" s="35" t="s">
        <v>789</v>
      </c>
      <c r="M536" s="52" t="s">
        <v>1064</v>
      </c>
      <c r="N536" s="35" t="s">
        <v>97</v>
      </c>
      <c r="O536" s="35" t="s">
        <v>145</v>
      </c>
      <c r="P536" s="35" t="s">
        <v>146</v>
      </c>
      <c r="Q536" s="35" t="s">
        <v>101</v>
      </c>
      <c r="R536" s="35" t="s">
        <v>98</v>
      </c>
      <c r="S536" s="35"/>
      <c r="T536" s="35" t="s">
        <v>1065</v>
      </c>
      <c r="U536" s="35" t="s">
        <v>191</v>
      </c>
      <c r="V536" s="27"/>
      <c r="W536" s="47"/>
      <c r="X536" s="47"/>
      <c r="Y536" s="47"/>
      <c r="Z536" s="47"/>
      <c r="AA536" s="47"/>
      <c r="AB536" s="47"/>
      <c r="AC536" s="47"/>
      <c r="AD536" s="47"/>
      <c r="AE536" s="47"/>
      <c r="AF536" s="47"/>
      <c r="AG536" s="47"/>
      <c r="AH536" s="66"/>
      <c r="AI536" s="67"/>
      <c r="AJ536" s="66"/>
      <c r="AK536" s="54"/>
      <c r="AL536" s="54"/>
      <c r="AM536" s="54"/>
      <c r="AN536" s="66"/>
      <c r="AO536" s="67"/>
      <c r="AP536" s="66"/>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t="s">
        <v>392</v>
      </c>
      <c r="BN536" s="57">
        <f t="shared" si="144"/>
        <v>0</v>
      </c>
      <c r="BO536" s="47">
        <f t="shared" si="142"/>
        <v>148.5</v>
      </c>
      <c r="BP536" s="48" t="str">
        <f t="shared" si="143"/>
        <v>Complete - No Adjustment</v>
      </c>
    </row>
    <row r="537" spans="1:68" s="10" customFormat="1" hidden="1" x14ac:dyDescent="0.2">
      <c r="A537" s="34">
        <v>2833</v>
      </c>
      <c r="B537" s="27" t="s">
        <v>94</v>
      </c>
      <c r="C537" s="27" t="s">
        <v>283</v>
      </c>
      <c r="D537" s="27" t="s">
        <v>284</v>
      </c>
      <c r="E537" s="27" t="s">
        <v>1063</v>
      </c>
      <c r="F537" s="27" t="s">
        <v>932</v>
      </c>
      <c r="G537" s="27" t="s">
        <v>96</v>
      </c>
      <c r="H537" s="37">
        <v>42846</v>
      </c>
      <c r="I537" s="37">
        <v>42852</v>
      </c>
      <c r="J537" s="52">
        <v>2669.42</v>
      </c>
      <c r="K537" s="52">
        <v>99.65</v>
      </c>
      <c r="L537" s="35" t="s">
        <v>789</v>
      </c>
      <c r="M537" s="52" t="s">
        <v>1064</v>
      </c>
      <c r="N537" s="35" t="s">
        <v>97</v>
      </c>
      <c r="O537" s="35" t="s">
        <v>145</v>
      </c>
      <c r="P537" s="35" t="s">
        <v>146</v>
      </c>
      <c r="Q537" s="35" t="s">
        <v>101</v>
      </c>
      <c r="R537" s="35" t="s">
        <v>98</v>
      </c>
      <c r="S537" s="35"/>
      <c r="T537" s="35" t="s">
        <v>1065</v>
      </c>
      <c r="U537" s="35" t="s">
        <v>191</v>
      </c>
      <c r="V537" s="27"/>
      <c r="W537" s="62"/>
      <c r="X537" s="47"/>
      <c r="Y537" s="47"/>
      <c r="Z537" s="47"/>
      <c r="AA537" s="47"/>
      <c r="AB537" s="47"/>
      <c r="AC537" s="47"/>
      <c r="AD537" s="47"/>
      <c r="AE537" s="70"/>
      <c r="AF537" s="47"/>
      <c r="AG537" s="47"/>
      <c r="AH537" s="66"/>
      <c r="AI537" s="67"/>
      <c r="AJ537" s="66"/>
      <c r="AK537" s="54"/>
      <c r="AL537" s="54"/>
      <c r="AM537" s="54"/>
      <c r="AN537" s="66"/>
      <c r="AO537" s="67"/>
      <c r="AP537" s="66"/>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t="s">
        <v>392</v>
      </c>
      <c r="BN537" s="57">
        <f t="shared" si="144"/>
        <v>0</v>
      </c>
      <c r="BO537" s="47">
        <f t="shared" si="142"/>
        <v>99.65</v>
      </c>
      <c r="BP537" s="48" t="str">
        <f t="shared" si="143"/>
        <v>Complete - No Adjustment</v>
      </c>
    </row>
    <row r="538" spans="1:68" s="10" customFormat="1" hidden="1" x14ac:dyDescent="0.2">
      <c r="A538" s="34">
        <v>2834</v>
      </c>
      <c r="B538" s="27" t="s">
        <v>94</v>
      </c>
      <c r="C538" s="27" t="s">
        <v>283</v>
      </c>
      <c r="D538" s="27" t="s">
        <v>284</v>
      </c>
      <c r="E538" s="27" t="s">
        <v>1063</v>
      </c>
      <c r="F538" s="27" t="s">
        <v>932</v>
      </c>
      <c r="G538" s="27" t="s">
        <v>96</v>
      </c>
      <c r="H538" s="37">
        <v>42846</v>
      </c>
      <c r="I538" s="37">
        <v>42852</v>
      </c>
      <c r="J538" s="52">
        <v>2669.42</v>
      </c>
      <c r="K538" s="52">
        <v>95.98</v>
      </c>
      <c r="L538" s="35" t="s">
        <v>789</v>
      </c>
      <c r="M538" s="52" t="s">
        <v>1064</v>
      </c>
      <c r="N538" s="35" t="s">
        <v>97</v>
      </c>
      <c r="O538" s="35" t="s">
        <v>145</v>
      </c>
      <c r="P538" s="35" t="s">
        <v>146</v>
      </c>
      <c r="Q538" s="35" t="s">
        <v>103</v>
      </c>
      <c r="R538" s="35" t="s">
        <v>98</v>
      </c>
      <c r="S538" s="35"/>
      <c r="T538" s="35" t="s">
        <v>1067</v>
      </c>
      <c r="U538" s="35" t="s">
        <v>255</v>
      </c>
      <c r="V538" s="27"/>
      <c r="W538" s="68">
        <f>41.2*8.27%+(41.2+41.2*8.27%)*16.07%</f>
        <v>10.575623468000002</v>
      </c>
      <c r="X538" s="47"/>
      <c r="Y538" s="47"/>
      <c r="Z538" s="47"/>
      <c r="AA538" s="47"/>
      <c r="AB538" s="47"/>
      <c r="AC538" s="47"/>
      <c r="AD538" s="47"/>
      <c r="AE538" s="47"/>
      <c r="AF538" s="47"/>
      <c r="AG538" s="47"/>
      <c r="AH538" s="66"/>
      <c r="AI538" s="67"/>
      <c r="AJ538" s="66"/>
      <c r="AK538" s="54"/>
      <c r="AL538" s="54"/>
      <c r="AM538" s="54"/>
      <c r="AN538" s="66"/>
      <c r="AO538" s="67"/>
      <c r="AP538" s="66"/>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t="s">
        <v>1</v>
      </c>
      <c r="BN538" s="57">
        <f t="shared" si="144"/>
        <v>10.575623468000002</v>
      </c>
      <c r="BO538" s="47">
        <f t="shared" si="142"/>
        <v>85.404376532000001</v>
      </c>
      <c r="BP538" s="48" t="str">
        <f t="shared" si="143"/>
        <v>Complete - With Adjustment</v>
      </c>
    </row>
    <row r="539" spans="1:68" s="10" customFormat="1" hidden="1" x14ac:dyDescent="0.2">
      <c r="A539" s="34">
        <v>2835</v>
      </c>
      <c r="B539" s="27" t="s">
        <v>94</v>
      </c>
      <c r="C539" s="27" t="s">
        <v>283</v>
      </c>
      <c r="D539" s="27" t="s">
        <v>284</v>
      </c>
      <c r="E539" s="27" t="s">
        <v>1063</v>
      </c>
      <c r="F539" s="27" t="s">
        <v>932</v>
      </c>
      <c r="G539" s="27" t="s">
        <v>96</v>
      </c>
      <c r="H539" s="37">
        <v>42846</v>
      </c>
      <c r="I539" s="37">
        <v>42852</v>
      </c>
      <c r="J539" s="52">
        <v>2669.42</v>
      </c>
      <c r="K539" s="52">
        <v>41.2</v>
      </c>
      <c r="L539" s="35"/>
      <c r="M539" s="52" t="s">
        <v>1064</v>
      </c>
      <c r="N539" s="35" t="s">
        <v>97</v>
      </c>
      <c r="O539" s="35" t="s">
        <v>137</v>
      </c>
      <c r="P539" s="35" t="s">
        <v>120</v>
      </c>
      <c r="Q539" s="35" t="s">
        <v>103</v>
      </c>
      <c r="R539" s="35" t="s">
        <v>98</v>
      </c>
      <c r="S539" s="35"/>
      <c r="T539" s="35" t="s">
        <v>1068</v>
      </c>
      <c r="U539" s="35"/>
      <c r="V539" s="27"/>
      <c r="W539" s="47">
        <v>41.2</v>
      </c>
      <c r="X539" s="47"/>
      <c r="Y539" s="47"/>
      <c r="Z539" s="47"/>
      <c r="AA539" s="47"/>
      <c r="AB539" s="47"/>
      <c r="AC539" s="47"/>
      <c r="AD539" s="47"/>
      <c r="AE539" s="70"/>
      <c r="AF539" s="47"/>
      <c r="AG539" s="47"/>
      <c r="AH539" s="66"/>
      <c r="AI539" s="67"/>
      <c r="AJ539" s="66"/>
      <c r="AK539" s="54"/>
      <c r="AL539" s="54"/>
      <c r="AM539" s="54"/>
      <c r="AN539" s="66"/>
      <c r="AO539" s="67"/>
      <c r="AP539" s="66"/>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t="s">
        <v>1</v>
      </c>
      <c r="BN539" s="57">
        <f t="shared" si="144"/>
        <v>41.2</v>
      </c>
      <c r="BO539" s="47">
        <f t="shared" si="142"/>
        <v>0</v>
      </c>
      <c r="BP539" s="48" t="str">
        <f t="shared" si="143"/>
        <v>Complete - With Adjustment</v>
      </c>
    </row>
    <row r="540" spans="1:68" s="10" customFormat="1" hidden="1" x14ac:dyDescent="0.2">
      <c r="A540" s="34">
        <v>2836</v>
      </c>
      <c r="B540" s="27" t="s">
        <v>94</v>
      </c>
      <c r="C540" s="27" t="s">
        <v>283</v>
      </c>
      <c r="D540" s="27" t="s">
        <v>284</v>
      </c>
      <c r="E540" s="27" t="s">
        <v>1063</v>
      </c>
      <c r="F540" s="27" t="s">
        <v>932</v>
      </c>
      <c r="G540" s="27" t="s">
        <v>96</v>
      </c>
      <c r="H540" s="37">
        <v>42846</v>
      </c>
      <c r="I540" s="37">
        <v>42852</v>
      </c>
      <c r="J540" s="52">
        <v>2669.42</v>
      </c>
      <c r="K540" s="52">
        <v>380.8</v>
      </c>
      <c r="L540" s="35" t="s">
        <v>789</v>
      </c>
      <c r="M540" s="52" t="s">
        <v>1064</v>
      </c>
      <c r="N540" s="35" t="s">
        <v>97</v>
      </c>
      <c r="O540" s="35" t="s">
        <v>145</v>
      </c>
      <c r="P540" s="35" t="s">
        <v>146</v>
      </c>
      <c r="Q540" s="35" t="s">
        <v>108</v>
      </c>
      <c r="R540" s="35" t="s">
        <v>98</v>
      </c>
      <c r="S540" s="35"/>
      <c r="T540" s="35" t="s">
        <v>1066</v>
      </c>
      <c r="U540" s="35" t="s">
        <v>253</v>
      </c>
      <c r="V540" s="27"/>
      <c r="W540" s="47"/>
      <c r="X540" s="47"/>
      <c r="Y540" s="47"/>
      <c r="Z540" s="47"/>
      <c r="AA540" s="47"/>
      <c r="AB540" s="47"/>
      <c r="AC540" s="47"/>
      <c r="AD540" s="47"/>
      <c r="AE540" s="47"/>
      <c r="AF540" s="47"/>
      <c r="AG540" s="47"/>
      <c r="AH540" s="66"/>
      <c r="AI540" s="67"/>
      <c r="AJ540" s="66"/>
      <c r="AK540" s="54"/>
      <c r="AL540" s="54"/>
      <c r="AM540" s="54"/>
      <c r="AN540" s="66">
        <f>(164-150)*2</f>
        <v>28</v>
      </c>
      <c r="AO540" s="67"/>
      <c r="AP540" s="66"/>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t="s">
        <v>376</v>
      </c>
      <c r="BN540" s="57">
        <f t="shared" si="144"/>
        <v>28</v>
      </c>
      <c r="BO540" s="47">
        <f t="shared" si="142"/>
        <v>352.8</v>
      </c>
      <c r="BP540" s="48" t="str">
        <f t="shared" si="143"/>
        <v>Complete - With Adjustment</v>
      </c>
    </row>
    <row r="541" spans="1:68" s="10" customFormat="1" hidden="1" x14ac:dyDescent="0.2">
      <c r="A541" s="34">
        <v>2837</v>
      </c>
      <c r="B541" s="27" t="s">
        <v>94</v>
      </c>
      <c r="C541" s="27" t="s">
        <v>283</v>
      </c>
      <c r="D541" s="27" t="s">
        <v>284</v>
      </c>
      <c r="E541" s="27" t="s">
        <v>1063</v>
      </c>
      <c r="F541" s="27" t="s">
        <v>932</v>
      </c>
      <c r="G541" s="27" t="s">
        <v>96</v>
      </c>
      <c r="H541" s="37">
        <v>42846</v>
      </c>
      <c r="I541" s="37">
        <v>42852</v>
      </c>
      <c r="J541" s="52">
        <v>2669.42</v>
      </c>
      <c r="K541" s="52">
        <v>390.39</v>
      </c>
      <c r="L541" s="35" t="s">
        <v>789</v>
      </c>
      <c r="M541" s="52" t="s">
        <v>1064</v>
      </c>
      <c r="N541" s="35" t="s">
        <v>97</v>
      </c>
      <c r="O541" s="35" t="s">
        <v>145</v>
      </c>
      <c r="P541" s="35" t="s">
        <v>146</v>
      </c>
      <c r="Q541" s="35" t="s">
        <v>108</v>
      </c>
      <c r="R541" s="35" t="s">
        <v>98</v>
      </c>
      <c r="S541" s="35"/>
      <c r="T541" s="35" t="s">
        <v>1066</v>
      </c>
      <c r="U541" s="35" t="s">
        <v>253</v>
      </c>
      <c r="V541" s="27"/>
      <c r="W541" s="47"/>
      <c r="X541" s="47"/>
      <c r="Y541" s="47"/>
      <c r="Z541" s="47"/>
      <c r="AA541" s="47"/>
      <c r="AB541" s="47"/>
      <c r="AC541" s="47"/>
      <c r="AD541" s="47"/>
      <c r="AE541" s="47"/>
      <c r="AF541" s="47"/>
      <c r="AG541" s="47"/>
      <c r="AH541" s="66"/>
      <c r="AI541" s="67"/>
      <c r="AJ541" s="66"/>
      <c r="AK541" s="54"/>
      <c r="AL541" s="54"/>
      <c r="AM541" s="54"/>
      <c r="AN541" s="66">
        <f>(179-150)*2</f>
        <v>58</v>
      </c>
      <c r="AO541" s="67"/>
      <c r="AP541" s="66"/>
      <c r="AQ541" s="47"/>
      <c r="AR541" s="47"/>
      <c r="AS541" s="47"/>
      <c r="AT541" s="47"/>
      <c r="AU541" s="47"/>
      <c r="AV541" s="47"/>
      <c r="AW541" s="47"/>
      <c r="AX541" s="47"/>
      <c r="AY541" s="47"/>
      <c r="AZ541" s="47"/>
      <c r="BA541" s="47"/>
      <c r="BB541" s="47"/>
      <c r="BC541" s="47"/>
      <c r="BD541" s="47"/>
      <c r="BE541" s="47"/>
      <c r="BF541" s="47"/>
      <c r="BG541" s="47"/>
      <c r="BH541" s="47">
        <v>206.12</v>
      </c>
      <c r="BI541" s="47"/>
      <c r="BJ541" s="47"/>
      <c r="BK541" s="47"/>
      <c r="BL541" s="47"/>
      <c r="BM541" s="47" t="s">
        <v>1069</v>
      </c>
      <c r="BN541" s="57">
        <f t="shared" si="144"/>
        <v>264.12</v>
      </c>
      <c r="BO541" s="47">
        <f t="shared" si="142"/>
        <v>126.26999999999998</v>
      </c>
      <c r="BP541" s="48" t="str">
        <f t="shared" si="143"/>
        <v>Complete - With Adjustment</v>
      </c>
    </row>
    <row r="542" spans="1:68" s="10" customFormat="1" hidden="1" x14ac:dyDescent="0.2">
      <c r="A542" s="34">
        <v>2838</v>
      </c>
      <c r="B542" s="27" t="s">
        <v>94</v>
      </c>
      <c r="C542" s="27" t="s">
        <v>283</v>
      </c>
      <c r="D542" s="27" t="s">
        <v>284</v>
      </c>
      <c r="E542" s="27" t="s">
        <v>1063</v>
      </c>
      <c r="F542" s="27" t="s">
        <v>932</v>
      </c>
      <c r="G542" s="27" t="s">
        <v>96</v>
      </c>
      <c r="H542" s="37">
        <v>42846</v>
      </c>
      <c r="I542" s="37">
        <v>42852</v>
      </c>
      <c r="J542" s="52">
        <v>2669.42</v>
      </c>
      <c r="K542" s="52">
        <v>24.34</v>
      </c>
      <c r="L542" s="35" t="s">
        <v>789</v>
      </c>
      <c r="M542" s="52" t="s">
        <v>1064</v>
      </c>
      <c r="N542" s="35" t="s">
        <v>97</v>
      </c>
      <c r="O542" s="35" t="s">
        <v>145</v>
      </c>
      <c r="P542" s="35" t="s">
        <v>146</v>
      </c>
      <c r="Q542" s="35" t="s">
        <v>101</v>
      </c>
      <c r="R542" s="35" t="s">
        <v>98</v>
      </c>
      <c r="S542" s="35"/>
      <c r="T542" s="35" t="s">
        <v>1065</v>
      </c>
      <c r="U542" s="35" t="s">
        <v>191</v>
      </c>
      <c r="V542" s="27"/>
      <c r="W542" s="47"/>
      <c r="X542" s="47"/>
      <c r="Y542" s="47"/>
      <c r="Z542" s="47"/>
      <c r="AA542" s="47"/>
      <c r="AB542" s="47"/>
      <c r="AC542" s="47"/>
      <c r="AD542" s="47"/>
      <c r="AE542" s="47"/>
      <c r="AF542" s="47"/>
      <c r="AG542" s="47"/>
      <c r="AH542" s="66"/>
      <c r="AI542" s="67"/>
      <c r="AJ542" s="66"/>
      <c r="AK542" s="54"/>
      <c r="AL542" s="54"/>
      <c r="AM542" s="54"/>
      <c r="AN542" s="66"/>
      <c r="AO542" s="67"/>
      <c r="AP542" s="66"/>
      <c r="AQ542" s="47"/>
      <c r="AR542" s="47"/>
      <c r="AS542" s="47"/>
      <c r="AT542" s="47"/>
      <c r="AU542" s="47"/>
      <c r="AV542" s="47"/>
      <c r="AW542" s="47"/>
      <c r="AX542" s="47"/>
      <c r="AY542" s="47"/>
      <c r="AZ542" s="47"/>
      <c r="BA542" s="47"/>
      <c r="BB542" s="47"/>
      <c r="BC542" s="47"/>
      <c r="BD542" s="47"/>
      <c r="BE542" s="47"/>
      <c r="BF542" s="47"/>
      <c r="BG542" s="47"/>
      <c r="BH542" s="47"/>
      <c r="BI542" s="47"/>
      <c r="BJ542" s="47"/>
      <c r="BK542" s="68"/>
      <c r="BL542" s="47"/>
      <c r="BM542" s="47" t="s">
        <v>392</v>
      </c>
      <c r="BN542" s="57">
        <f t="shared" si="144"/>
        <v>0</v>
      </c>
      <c r="BO542" s="47">
        <f t="shared" si="142"/>
        <v>24.34</v>
      </c>
      <c r="BP542" s="48" t="str">
        <f t="shared" si="143"/>
        <v>Complete - No Adjustment</v>
      </c>
    </row>
    <row r="543" spans="1:68" s="10" customFormat="1" hidden="1" x14ac:dyDescent="0.2">
      <c r="A543" s="34">
        <v>2839</v>
      </c>
      <c r="B543" s="27" t="s">
        <v>94</v>
      </c>
      <c r="C543" s="27" t="s">
        <v>283</v>
      </c>
      <c r="D543" s="27" t="s">
        <v>284</v>
      </c>
      <c r="E543" s="27" t="s">
        <v>1063</v>
      </c>
      <c r="F543" s="27" t="s">
        <v>932</v>
      </c>
      <c r="G543" s="27" t="s">
        <v>96</v>
      </c>
      <c r="H543" s="37">
        <v>42846</v>
      </c>
      <c r="I543" s="37">
        <v>42852</v>
      </c>
      <c r="J543" s="52">
        <v>2669.42</v>
      </c>
      <c r="K543" s="52">
        <v>14.15</v>
      </c>
      <c r="L543" s="35" t="s">
        <v>789</v>
      </c>
      <c r="M543" s="52" t="s">
        <v>1064</v>
      </c>
      <c r="N543" s="35" t="s">
        <v>97</v>
      </c>
      <c r="O543" s="35" t="s">
        <v>145</v>
      </c>
      <c r="P543" s="35" t="s">
        <v>146</v>
      </c>
      <c r="Q543" s="35" t="s">
        <v>101</v>
      </c>
      <c r="R543" s="35" t="s">
        <v>98</v>
      </c>
      <c r="S543" s="35"/>
      <c r="T543" s="35" t="s">
        <v>1065</v>
      </c>
      <c r="U543" s="35" t="s">
        <v>191</v>
      </c>
      <c r="V543" s="27"/>
      <c r="W543" s="47"/>
      <c r="X543" s="47"/>
      <c r="Y543" s="47"/>
      <c r="Z543" s="47"/>
      <c r="AA543" s="47"/>
      <c r="AB543" s="47"/>
      <c r="AC543" s="47"/>
      <c r="AD543" s="47"/>
      <c r="AE543" s="47"/>
      <c r="AF543" s="47"/>
      <c r="AG543" s="47"/>
      <c r="AH543" s="66"/>
      <c r="AI543" s="67"/>
      <c r="AJ543" s="66"/>
      <c r="AK543" s="54"/>
      <c r="AL543" s="54"/>
      <c r="AM543" s="54"/>
      <c r="AN543" s="66"/>
      <c r="AO543" s="67"/>
      <c r="AP543" s="66"/>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t="s">
        <v>392</v>
      </c>
      <c r="BN543" s="57">
        <f t="shared" si="144"/>
        <v>0</v>
      </c>
      <c r="BO543" s="47">
        <f t="shared" si="142"/>
        <v>14.15</v>
      </c>
      <c r="BP543" s="48" t="str">
        <f t="shared" si="143"/>
        <v>Complete - No Adjustment</v>
      </c>
    </row>
    <row r="544" spans="1:68" s="10" customFormat="1" hidden="1" x14ac:dyDescent="0.2">
      <c r="A544" s="34">
        <v>2840</v>
      </c>
      <c r="B544" s="27" t="s">
        <v>94</v>
      </c>
      <c r="C544" s="27" t="s">
        <v>283</v>
      </c>
      <c r="D544" s="27" t="s">
        <v>284</v>
      </c>
      <c r="E544" s="27" t="s">
        <v>1063</v>
      </c>
      <c r="F544" s="27" t="s">
        <v>932</v>
      </c>
      <c r="G544" s="27" t="s">
        <v>96</v>
      </c>
      <c r="H544" s="37">
        <v>42846</v>
      </c>
      <c r="I544" s="37">
        <v>42852</v>
      </c>
      <c r="J544" s="52">
        <v>2669.42</v>
      </c>
      <c r="K544" s="52">
        <v>151.51</v>
      </c>
      <c r="L544" s="35" t="s">
        <v>789</v>
      </c>
      <c r="M544" s="52" t="s">
        <v>1064</v>
      </c>
      <c r="N544" s="35" t="s">
        <v>97</v>
      </c>
      <c r="O544" s="35" t="s">
        <v>145</v>
      </c>
      <c r="P544" s="35" t="s">
        <v>146</v>
      </c>
      <c r="Q544" s="35" t="s">
        <v>108</v>
      </c>
      <c r="R544" s="35" t="s">
        <v>98</v>
      </c>
      <c r="S544" s="35"/>
      <c r="T544" s="35" t="s">
        <v>1066</v>
      </c>
      <c r="U544" s="35" t="s">
        <v>253</v>
      </c>
      <c r="V544" s="27"/>
      <c r="W544" s="47"/>
      <c r="X544" s="47"/>
      <c r="Y544" s="47"/>
      <c r="Z544" s="47"/>
      <c r="AA544" s="47"/>
      <c r="AB544" s="47"/>
      <c r="AC544" s="47"/>
      <c r="AD544" s="47"/>
      <c r="AE544" s="47"/>
      <c r="AF544" s="47"/>
      <c r="AG544" s="47"/>
      <c r="AH544" s="66"/>
      <c r="AI544" s="67"/>
      <c r="AJ544" s="66"/>
      <c r="AK544" s="54"/>
      <c r="AL544" s="54"/>
      <c r="AM544" s="54"/>
      <c r="AN544" s="66"/>
      <c r="AO544" s="67"/>
      <c r="AP544" s="66"/>
      <c r="AQ544" s="47"/>
      <c r="AR544" s="47"/>
      <c r="AS544" s="47"/>
      <c r="AT544" s="47"/>
      <c r="AU544" s="47"/>
      <c r="AV544" s="47"/>
      <c r="AW544" s="62"/>
      <c r="AX544" s="47"/>
      <c r="AY544" s="47"/>
      <c r="AZ544" s="47"/>
      <c r="BA544" s="47"/>
      <c r="BB544" s="47"/>
      <c r="BC544" s="47"/>
      <c r="BD544" s="47"/>
      <c r="BE544" s="47"/>
      <c r="BF544" s="47"/>
      <c r="BG544" s="47"/>
      <c r="BH544" s="47"/>
      <c r="BI544" s="47"/>
      <c r="BJ544" s="47"/>
      <c r="BK544" s="70"/>
      <c r="BL544" s="47"/>
      <c r="BM544" s="47" t="s">
        <v>392</v>
      </c>
      <c r="BN544" s="57">
        <f t="shared" si="144"/>
        <v>0</v>
      </c>
      <c r="BO544" s="47">
        <f t="shared" si="142"/>
        <v>151.51</v>
      </c>
      <c r="BP544" s="48" t="str">
        <f t="shared" si="143"/>
        <v>Complete - No Adjustment</v>
      </c>
    </row>
    <row r="545" spans="1:68" s="10" customFormat="1" hidden="1" x14ac:dyDescent="0.2">
      <c r="A545" s="34">
        <v>2841</v>
      </c>
      <c r="B545" s="27" t="s">
        <v>94</v>
      </c>
      <c r="C545" s="27" t="s">
        <v>283</v>
      </c>
      <c r="D545" s="27" t="s">
        <v>284</v>
      </c>
      <c r="E545" s="27" t="s">
        <v>1063</v>
      </c>
      <c r="F545" s="27" t="s">
        <v>932</v>
      </c>
      <c r="G545" s="27" t="s">
        <v>96</v>
      </c>
      <c r="H545" s="37">
        <v>42846</v>
      </c>
      <c r="I545" s="37">
        <v>42852</v>
      </c>
      <c r="J545" s="52">
        <v>2669.42</v>
      </c>
      <c r="K545" s="52">
        <v>219.08</v>
      </c>
      <c r="L545" s="35" t="s">
        <v>789</v>
      </c>
      <c r="M545" s="52" t="s">
        <v>1064</v>
      </c>
      <c r="N545" s="35" t="s">
        <v>97</v>
      </c>
      <c r="O545" s="35" t="s">
        <v>145</v>
      </c>
      <c r="P545" s="35" t="s">
        <v>146</v>
      </c>
      <c r="Q545" s="35" t="s">
        <v>101</v>
      </c>
      <c r="R545" s="35" t="s">
        <v>98</v>
      </c>
      <c r="S545" s="35"/>
      <c r="T545" s="35" t="s">
        <v>1065</v>
      </c>
      <c r="U545" s="35" t="s">
        <v>191</v>
      </c>
      <c r="V545" s="27"/>
      <c r="W545" s="47"/>
      <c r="X545" s="47"/>
      <c r="Y545" s="47"/>
      <c r="Z545" s="47"/>
      <c r="AA545" s="47"/>
      <c r="AB545" s="47"/>
      <c r="AC545" s="47"/>
      <c r="AD545" s="47"/>
      <c r="AE545" s="47"/>
      <c r="AF545" s="47"/>
      <c r="AG545" s="47"/>
      <c r="AH545" s="66"/>
      <c r="AI545" s="67"/>
      <c r="AJ545" s="66"/>
      <c r="AK545" s="54"/>
      <c r="AL545" s="54"/>
      <c r="AM545" s="54"/>
      <c r="AN545" s="66"/>
      <c r="AO545" s="67"/>
      <c r="AP545" s="66"/>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t="s">
        <v>392</v>
      </c>
      <c r="BN545" s="57">
        <f t="shared" si="144"/>
        <v>0</v>
      </c>
      <c r="BO545" s="47">
        <f t="shared" si="142"/>
        <v>219.08</v>
      </c>
      <c r="BP545" s="48" t="str">
        <f t="shared" si="143"/>
        <v>Complete - No Adjustment</v>
      </c>
    </row>
    <row r="546" spans="1:68" s="10" customFormat="1" hidden="1" x14ac:dyDescent="0.2">
      <c r="A546" s="34">
        <v>2842</v>
      </c>
      <c r="B546" s="27" t="s">
        <v>94</v>
      </c>
      <c r="C546" s="27" t="s">
        <v>283</v>
      </c>
      <c r="D546" s="27" t="s">
        <v>284</v>
      </c>
      <c r="E546" s="27" t="s">
        <v>1063</v>
      </c>
      <c r="F546" s="27" t="s">
        <v>932</v>
      </c>
      <c r="G546" s="27" t="s">
        <v>96</v>
      </c>
      <c r="H546" s="37">
        <v>42846</v>
      </c>
      <c r="I546" s="37">
        <v>42852</v>
      </c>
      <c r="J546" s="52">
        <v>2669.42</v>
      </c>
      <c r="K546" s="52">
        <v>205.4</v>
      </c>
      <c r="L546" s="35" t="s">
        <v>789</v>
      </c>
      <c r="M546" s="52" t="s">
        <v>1064</v>
      </c>
      <c r="N546" s="35" t="s">
        <v>97</v>
      </c>
      <c r="O546" s="35" t="s">
        <v>145</v>
      </c>
      <c r="P546" s="35" t="s">
        <v>146</v>
      </c>
      <c r="Q546" s="35" t="s">
        <v>108</v>
      </c>
      <c r="R546" s="35" t="s">
        <v>98</v>
      </c>
      <c r="S546" s="35"/>
      <c r="T546" s="35" t="s">
        <v>1066</v>
      </c>
      <c r="U546" s="35" t="s">
        <v>253</v>
      </c>
      <c r="V546" s="27"/>
      <c r="W546" s="47"/>
      <c r="X546" s="47"/>
      <c r="Y546" s="47"/>
      <c r="Z546" s="47"/>
      <c r="AA546" s="47"/>
      <c r="AB546" s="47"/>
      <c r="AC546" s="47"/>
      <c r="AD546" s="47"/>
      <c r="AE546" s="47"/>
      <c r="AF546" s="47"/>
      <c r="AG546" s="47"/>
      <c r="AH546" s="66"/>
      <c r="AI546" s="67"/>
      <c r="AJ546" s="66"/>
      <c r="AK546" s="54"/>
      <c r="AL546" s="54"/>
      <c r="AM546" s="54"/>
      <c r="AN546" s="66">
        <f>179-150</f>
        <v>29</v>
      </c>
      <c r="AO546" s="67"/>
      <c r="AP546" s="66"/>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t="s">
        <v>376</v>
      </c>
      <c r="BN546" s="57">
        <f t="shared" si="144"/>
        <v>29</v>
      </c>
      <c r="BO546" s="47">
        <f t="shared" si="142"/>
        <v>176.4</v>
      </c>
      <c r="BP546" s="48" t="str">
        <f t="shared" si="143"/>
        <v>Complete - With Adjustment</v>
      </c>
    </row>
    <row r="547" spans="1:68" s="10" customFormat="1" hidden="1" x14ac:dyDescent="0.2">
      <c r="A547" s="34">
        <v>2843</v>
      </c>
      <c r="B547" s="27" t="s">
        <v>94</v>
      </c>
      <c r="C547" s="27" t="s">
        <v>283</v>
      </c>
      <c r="D547" s="27" t="s">
        <v>284</v>
      </c>
      <c r="E547" s="27" t="s">
        <v>1063</v>
      </c>
      <c r="F547" s="27" t="s">
        <v>932</v>
      </c>
      <c r="G547" s="27" t="s">
        <v>96</v>
      </c>
      <c r="H547" s="37">
        <v>42846</v>
      </c>
      <c r="I547" s="37">
        <v>42852</v>
      </c>
      <c r="J547" s="52">
        <v>2669.42</v>
      </c>
      <c r="K547" s="52">
        <v>165.2</v>
      </c>
      <c r="L547" s="35" t="s">
        <v>789</v>
      </c>
      <c r="M547" s="52" t="s">
        <v>1064</v>
      </c>
      <c r="N547" s="35" t="s">
        <v>97</v>
      </c>
      <c r="O547" s="35" t="s">
        <v>145</v>
      </c>
      <c r="P547" s="35" t="s">
        <v>146</v>
      </c>
      <c r="Q547" s="35" t="s">
        <v>101</v>
      </c>
      <c r="R547" s="35" t="s">
        <v>98</v>
      </c>
      <c r="S547" s="35"/>
      <c r="T547" s="35" t="s">
        <v>1065</v>
      </c>
      <c r="U547" s="35" t="s">
        <v>191</v>
      </c>
      <c r="V547" s="27"/>
      <c r="W547" s="47"/>
      <c r="X547" s="47"/>
      <c r="Y547" s="47"/>
      <c r="Z547" s="47"/>
      <c r="AA547" s="47"/>
      <c r="AB547" s="47"/>
      <c r="AC547" s="47"/>
      <c r="AD547" s="47"/>
      <c r="AE547" s="47"/>
      <c r="AF547" s="47"/>
      <c r="AG547" s="47"/>
      <c r="AH547" s="66"/>
      <c r="AI547" s="67"/>
      <c r="AJ547" s="66"/>
      <c r="AK547" s="54"/>
      <c r="AL547" s="54"/>
      <c r="AM547" s="54"/>
      <c r="AN547" s="66"/>
      <c r="AO547" s="67"/>
      <c r="AP547" s="66"/>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t="s">
        <v>392</v>
      </c>
      <c r="BN547" s="57">
        <f t="shared" si="144"/>
        <v>0</v>
      </c>
      <c r="BO547" s="47">
        <f t="shared" si="142"/>
        <v>165.2</v>
      </c>
      <c r="BP547" s="48" t="str">
        <f t="shared" si="143"/>
        <v>Complete - No Adjustment</v>
      </c>
    </row>
    <row r="548" spans="1:68" s="10" customFormat="1" hidden="1" x14ac:dyDescent="0.2">
      <c r="A548" s="34">
        <v>2847</v>
      </c>
      <c r="B548" s="27" t="s">
        <v>94</v>
      </c>
      <c r="C548" s="27" t="s">
        <v>542</v>
      </c>
      <c r="D548" s="27" t="s">
        <v>543</v>
      </c>
      <c r="E548" s="27" t="s">
        <v>1070</v>
      </c>
      <c r="F548" s="27" t="s">
        <v>913</v>
      </c>
      <c r="G548" s="27" t="s">
        <v>96</v>
      </c>
      <c r="H548" s="37">
        <v>42832</v>
      </c>
      <c r="I548" s="37">
        <v>42835</v>
      </c>
      <c r="J548" s="52">
        <v>184.74</v>
      </c>
      <c r="K548" s="52">
        <v>135.59</v>
      </c>
      <c r="L548" s="35" t="s">
        <v>789</v>
      </c>
      <c r="M548" s="52" t="s">
        <v>1071</v>
      </c>
      <c r="N548" s="35" t="s">
        <v>97</v>
      </c>
      <c r="O548" s="35" t="s">
        <v>145</v>
      </c>
      <c r="P548" s="35" t="s">
        <v>146</v>
      </c>
      <c r="Q548" s="35" t="s">
        <v>108</v>
      </c>
      <c r="R548" s="35" t="s">
        <v>98</v>
      </c>
      <c r="S548" s="35"/>
      <c r="T548" s="35" t="s">
        <v>1072</v>
      </c>
      <c r="U548" s="35" t="s">
        <v>253</v>
      </c>
      <c r="V548" s="27"/>
      <c r="W548" s="47"/>
      <c r="X548" s="47"/>
      <c r="Y548" s="47"/>
      <c r="Z548" s="47"/>
      <c r="AA548" s="47"/>
      <c r="AB548" s="47"/>
      <c r="AC548" s="47"/>
      <c r="AD548" s="47"/>
      <c r="AE548" s="47"/>
      <c r="AF548" s="47"/>
      <c r="AG548" s="47"/>
      <c r="AH548" s="66"/>
      <c r="AI548" s="67"/>
      <c r="AJ548" s="66"/>
      <c r="AK548" s="54"/>
      <c r="AL548" s="54"/>
      <c r="AM548" s="54"/>
      <c r="AN548" s="66"/>
      <c r="AO548" s="67"/>
      <c r="AP548" s="66"/>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t="s">
        <v>392</v>
      </c>
      <c r="BN548" s="57">
        <f t="shared" si="144"/>
        <v>0</v>
      </c>
      <c r="BO548" s="47">
        <f t="shared" si="142"/>
        <v>135.59</v>
      </c>
      <c r="BP548" s="48" t="str">
        <f t="shared" si="143"/>
        <v>Complete - No Adjustment</v>
      </c>
    </row>
    <row r="549" spans="1:68" s="10" customFormat="1" hidden="1" x14ac:dyDescent="0.2">
      <c r="A549" s="34">
        <v>2848</v>
      </c>
      <c r="B549" s="27" t="s">
        <v>94</v>
      </c>
      <c r="C549" s="27" t="s">
        <v>542</v>
      </c>
      <c r="D549" s="27" t="s">
        <v>543</v>
      </c>
      <c r="E549" s="27" t="s">
        <v>1070</v>
      </c>
      <c r="F549" s="27" t="s">
        <v>913</v>
      </c>
      <c r="G549" s="27" t="s">
        <v>96</v>
      </c>
      <c r="H549" s="37">
        <v>42832</v>
      </c>
      <c r="I549" s="37">
        <v>42835</v>
      </c>
      <c r="J549" s="52">
        <v>184.74</v>
      </c>
      <c r="K549" s="52">
        <v>26.12</v>
      </c>
      <c r="L549" s="35" t="s">
        <v>789</v>
      </c>
      <c r="M549" s="52" t="s">
        <v>1071</v>
      </c>
      <c r="N549" s="35" t="s">
        <v>97</v>
      </c>
      <c r="O549" s="35" t="s">
        <v>145</v>
      </c>
      <c r="P549" s="35" t="s">
        <v>146</v>
      </c>
      <c r="Q549" s="35" t="s">
        <v>101</v>
      </c>
      <c r="R549" s="35" t="s">
        <v>98</v>
      </c>
      <c r="S549" s="35"/>
      <c r="T549" s="35" t="s">
        <v>1073</v>
      </c>
      <c r="U549" s="35" t="s">
        <v>191</v>
      </c>
      <c r="V549" s="27"/>
      <c r="W549" s="47"/>
      <c r="X549" s="47"/>
      <c r="Y549" s="47"/>
      <c r="Z549" s="47"/>
      <c r="AA549" s="47"/>
      <c r="AB549" s="47"/>
      <c r="AC549" s="47"/>
      <c r="AD549" s="47"/>
      <c r="AE549" s="47"/>
      <c r="AF549" s="47"/>
      <c r="AG549" s="47"/>
      <c r="AH549" s="66"/>
      <c r="AI549" s="67"/>
      <c r="AJ549" s="66"/>
      <c r="AK549" s="54"/>
      <c r="AL549" s="54"/>
      <c r="AM549" s="54"/>
      <c r="AN549" s="66"/>
      <c r="AO549" s="67"/>
      <c r="AP549" s="66"/>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t="s">
        <v>392</v>
      </c>
      <c r="BN549" s="57">
        <f t="shared" si="144"/>
        <v>0</v>
      </c>
      <c r="BO549" s="47">
        <f t="shared" si="142"/>
        <v>26.12</v>
      </c>
      <c r="BP549" s="48" t="str">
        <f t="shared" si="143"/>
        <v>Complete - No Adjustment</v>
      </c>
    </row>
    <row r="550" spans="1:68" s="10" customFormat="1" hidden="1" x14ac:dyDescent="0.2">
      <c r="A550" s="34">
        <v>2849</v>
      </c>
      <c r="B550" s="27" t="s">
        <v>94</v>
      </c>
      <c r="C550" s="27" t="s">
        <v>542</v>
      </c>
      <c r="D550" s="27" t="s">
        <v>543</v>
      </c>
      <c r="E550" s="27" t="s">
        <v>1070</v>
      </c>
      <c r="F550" s="27" t="s">
        <v>913</v>
      </c>
      <c r="G550" s="27" t="s">
        <v>96</v>
      </c>
      <c r="H550" s="37">
        <v>42832</v>
      </c>
      <c r="I550" s="37">
        <v>42835</v>
      </c>
      <c r="J550" s="52">
        <v>184.74</v>
      </c>
      <c r="K550" s="52">
        <v>23.03</v>
      </c>
      <c r="L550" s="35" t="s">
        <v>789</v>
      </c>
      <c r="M550" s="52" t="s">
        <v>1071</v>
      </c>
      <c r="N550" s="35" t="s">
        <v>97</v>
      </c>
      <c r="O550" s="35" t="s">
        <v>145</v>
      </c>
      <c r="P550" s="35" t="s">
        <v>146</v>
      </c>
      <c r="Q550" s="35" t="s">
        <v>101</v>
      </c>
      <c r="R550" s="35" t="s">
        <v>98</v>
      </c>
      <c r="S550" s="35"/>
      <c r="T550" s="35" t="s">
        <v>1073</v>
      </c>
      <c r="U550" s="35" t="s">
        <v>191</v>
      </c>
      <c r="V550" s="27"/>
      <c r="W550" s="47"/>
      <c r="X550" s="47"/>
      <c r="Y550" s="47"/>
      <c r="Z550" s="47"/>
      <c r="AA550" s="47"/>
      <c r="AB550" s="47"/>
      <c r="AC550" s="47"/>
      <c r="AD550" s="47"/>
      <c r="AE550" s="47"/>
      <c r="AF550" s="47"/>
      <c r="AG550" s="47"/>
      <c r="AH550" s="66"/>
      <c r="AI550" s="67"/>
      <c r="AJ550" s="66"/>
      <c r="AK550" s="54"/>
      <c r="AL550" s="54"/>
      <c r="AM550" s="54"/>
      <c r="AN550" s="66"/>
      <c r="AO550" s="67"/>
      <c r="AP550" s="66"/>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t="s">
        <v>392</v>
      </c>
      <c r="BN550" s="57">
        <f t="shared" si="144"/>
        <v>0</v>
      </c>
      <c r="BO550" s="47">
        <f t="shared" si="142"/>
        <v>23.03</v>
      </c>
      <c r="BP550" s="48" t="str">
        <f t="shared" si="143"/>
        <v>Complete - No Adjustment</v>
      </c>
    </row>
    <row r="551" spans="1:68" s="10" customFormat="1" hidden="1" x14ac:dyDescent="0.2">
      <c r="A551" s="34">
        <v>2852</v>
      </c>
      <c r="B551" s="27" t="s">
        <v>94</v>
      </c>
      <c r="C551" s="27" t="s">
        <v>1076</v>
      </c>
      <c r="D551" s="27" t="s">
        <v>1077</v>
      </c>
      <c r="E551" s="27" t="s">
        <v>1078</v>
      </c>
      <c r="F551" s="27" t="s">
        <v>950</v>
      </c>
      <c r="G551" s="27" t="s">
        <v>96</v>
      </c>
      <c r="H551" s="37">
        <v>42837</v>
      </c>
      <c r="I551" s="37">
        <v>42843</v>
      </c>
      <c r="J551" s="52">
        <v>523.33000000000004</v>
      </c>
      <c r="K551" s="52">
        <v>43.3</v>
      </c>
      <c r="L551" s="35"/>
      <c r="M551" s="52" t="s">
        <v>1079</v>
      </c>
      <c r="N551" s="35" t="s">
        <v>97</v>
      </c>
      <c r="O551" s="35" t="s">
        <v>119</v>
      </c>
      <c r="P551" s="35" t="s">
        <v>123</v>
      </c>
      <c r="Q551" s="35" t="s">
        <v>101</v>
      </c>
      <c r="R551" s="35" t="s">
        <v>98</v>
      </c>
      <c r="S551" s="35"/>
      <c r="T551" s="35" t="s">
        <v>1080</v>
      </c>
      <c r="U551" s="35"/>
      <c r="V551" s="27"/>
      <c r="W551" s="47"/>
      <c r="X551" s="47"/>
      <c r="Y551" s="47"/>
      <c r="Z551" s="47"/>
      <c r="AA551" s="47"/>
      <c r="AB551" s="47"/>
      <c r="AC551" s="47"/>
      <c r="AD551" s="47"/>
      <c r="AE551" s="47"/>
      <c r="AF551" s="47"/>
      <c r="AG551" s="47"/>
      <c r="AH551" s="66"/>
      <c r="AI551" s="67"/>
      <c r="AJ551" s="66"/>
      <c r="AK551" s="54"/>
      <c r="AL551" s="54"/>
      <c r="AM551" s="54"/>
      <c r="AN551" s="66"/>
      <c r="AO551" s="67"/>
      <c r="AP551" s="66"/>
      <c r="AQ551" s="47"/>
      <c r="AR551" s="47"/>
      <c r="AS551" s="47"/>
      <c r="AT551" s="47"/>
      <c r="AU551" s="47"/>
      <c r="AV551" s="47">
        <v>43.3</v>
      </c>
      <c r="AW551" s="47"/>
      <c r="AX551" s="47"/>
      <c r="AY551" s="47"/>
      <c r="AZ551" s="47"/>
      <c r="BA551" s="47"/>
      <c r="BB551" s="47"/>
      <c r="BC551" s="47"/>
      <c r="BD551" s="47"/>
      <c r="BE551" s="47"/>
      <c r="BF551" s="47"/>
      <c r="BG551" s="47"/>
      <c r="BH551" s="47"/>
      <c r="BI551" s="47"/>
      <c r="BJ551" s="47"/>
      <c r="BK551" s="47"/>
      <c r="BL551" s="47"/>
      <c r="BM551" s="47" t="s">
        <v>378</v>
      </c>
      <c r="BN551" s="57">
        <f t="shared" si="144"/>
        <v>43.3</v>
      </c>
      <c r="BO551" s="47">
        <f t="shared" si="142"/>
        <v>0</v>
      </c>
      <c r="BP551" s="48" t="str">
        <f t="shared" si="143"/>
        <v>Complete - With Adjustment</v>
      </c>
    </row>
    <row r="552" spans="1:68" s="10" customFormat="1" hidden="1" x14ac:dyDescent="0.2">
      <c r="A552" s="34">
        <v>2853</v>
      </c>
      <c r="B552" s="27" t="s">
        <v>94</v>
      </c>
      <c r="C552" s="27" t="s">
        <v>1076</v>
      </c>
      <c r="D552" s="27" t="s">
        <v>1077</v>
      </c>
      <c r="E552" s="27" t="s">
        <v>1078</v>
      </c>
      <c r="F552" s="27" t="s">
        <v>950</v>
      </c>
      <c r="G552" s="27" t="s">
        <v>96</v>
      </c>
      <c r="H552" s="37">
        <v>42837</v>
      </c>
      <c r="I552" s="37">
        <v>42843</v>
      </c>
      <c r="J552" s="52">
        <v>523.33000000000004</v>
      </c>
      <c r="K552" s="52">
        <v>339.25</v>
      </c>
      <c r="L552" s="35"/>
      <c r="M552" s="52" t="s">
        <v>1079</v>
      </c>
      <c r="N552" s="35" t="s">
        <v>97</v>
      </c>
      <c r="O552" s="35" t="s">
        <v>119</v>
      </c>
      <c r="P552" s="35" t="s">
        <v>123</v>
      </c>
      <c r="Q552" s="35" t="s">
        <v>108</v>
      </c>
      <c r="R552" s="35" t="s">
        <v>98</v>
      </c>
      <c r="S552" s="35"/>
      <c r="T552" s="35" t="s">
        <v>1080</v>
      </c>
      <c r="U552" s="35"/>
      <c r="V552" s="27"/>
      <c r="W552" s="47"/>
      <c r="X552" s="47"/>
      <c r="Y552" s="47"/>
      <c r="Z552" s="47"/>
      <c r="AA552" s="47"/>
      <c r="AB552" s="47"/>
      <c r="AC552" s="47"/>
      <c r="AD552" s="47"/>
      <c r="AE552" s="47"/>
      <c r="AF552" s="47"/>
      <c r="AG552" s="47"/>
      <c r="AH552" s="66"/>
      <c r="AI552" s="67"/>
      <c r="AJ552" s="66"/>
      <c r="AK552" s="54"/>
      <c r="AL552" s="54"/>
      <c r="AM552" s="54"/>
      <c r="AN552" s="66"/>
      <c r="AO552" s="67"/>
      <c r="AP552" s="66"/>
      <c r="AQ552" s="47"/>
      <c r="AR552" s="47"/>
      <c r="AS552" s="47"/>
      <c r="AT552" s="47"/>
      <c r="AU552" s="47"/>
      <c r="AV552" s="47">
        <v>339.25</v>
      </c>
      <c r="AW552" s="47"/>
      <c r="AX552" s="47"/>
      <c r="AY552" s="47"/>
      <c r="AZ552" s="47"/>
      <c r="BA552" s="47"/>
      <c r="BB552" s="47"/>
      <c r="BC552" s="47"/>
      <c r="BD552" s="47"/>
      <c r="BE552" s="47"/>
      <c r="BF552" s="47"/>
      <c r="BG552" s="47"/>
      <c r="BH552" s="47"/>
      <c r="BI552" s="47"/>
      <c r="BJ552" s="47"/>
      <c r="BK552" s="47"/>
      <c r="BL552" s="47"/>
      <c r="BM552" s="47" t="s">
        <v>378</v>
      </c>
      <c r="BN552" s="57">
        <f t="shared" si="144"/>
        <v>339.25</v>
      </c>
      <c r="BO552" s="47">
        <f t="shared" si="142"/>
        <v>0</v>
      </c>
      <c r="BP552" s="48" t="str">
        <f t="shared" si="143"/>
        <v>Complete - With Adjustment</v>
      </c>
    </row>
    <row r="553" spans="1:68" s="10" customFormat="1" hidden="1" x14ac:dyDescent="0.2">
      <c r="A553" s="34">
        <v>2866</v>
      </c>
      <c r="B553" s="27" t="s">
        <v>94</v>
      </c>
      <c r="C553" s="27" t="s">
        <v>292</v>
      </c>
      <c r="D553" s="27" t="s">
        <v>293</v>
      </c>
      <c r="E553" s="27" t="s">
        <v>1081</v>
      </c>
      <c r="F553" s="27" t="s">
        <v>929</v>
      </c>
      <c r="G553" s="27" t="s">
        <v>96</v>
      </c>
      <c r="H553" s="37">
        <v>42836</v>
      </c>
      <c r="I553" s="37">
        <v>42844</v>
      </c>
      <c r="J553" s="52">
        <v>4871.2700000000004</v>
      </c>
      <c r="K553" s="52">
        <v>127.07</v>
      </c>
      <c r="L553" s="35"/>
      <c r="M553" s="52" t="s">
        <v>1082</v>
      </c>
      <c r="N553" s="35" t="s">
        <v>97</v>
      </c>
      <c r="O553" s="35" t="s">
        <v>296</v>
      </c>
      <c r="P553" s="35" t="s">
        <v>120</v>
      </c>
      <c r="Q553" s="35" t="s">
        <v>470</v>
      </c>
      <c r="R553" s="35" t="s">
        <v>98</v>
      </c>
      <c r="S553" s="35"/>
      <c r="T553" s="35" t="s">
        <v>1083</v>
      </c>
      <c r="U553" s="35"/>
      <c r="V553" s="27"/>
      <c r="W553" s="47"/>
      <c r="X553" s="47"/>
      <c r="Y553" s="47"/>
      <c r="Z553" s="47"/>
      <c r="AA553" s="47"/>
      <c r="AB553" s="47"/>
      <c r="AC553" s="47"/>
      <c r="AD553" s="47"/>
      <c r="AE553" s="47"/>
      <c r="AF553" s="47"/>
      <c r="AG553" s="47"/>
      <c r="AH553" s="66"/>
      <c r="AI553" s="67"/>
      <c r="AJ553" s="66"/>
      <c r="AK553" s="54"/>
      <c r="AL553" s="54"/>
      <c r="AM553" s="54"/>
      <c r="AN553" s="66"/>
      <c r="AO553" s="67"/>
      <c r="AP553" s="66"/>
      <c r="AQ553" s="47"/>
      <c r="AR553" s="47">
        <v>127.07</v>
      </c>
      <c r="AS553" s="47"/>
      <c r="AT553" s="47"/>
      <c r="AU553" s="47"/>
      <c r="AV553" s="47"/>
      <c r="AW553" s="47"/>
      <c r="AX553" s="47"/>
      <c r="AY553" s="47"/>
      <c r="AZ553" s="47"/>
      <c r="BA553" s="47"/>
      <c r="BB553" s="47"/>
      <c r="BC553" s="47"/>
      <c r="BD553" s="47"/>
      <c r="BE553" s="47"/>
      <c r="BF553" s="47"/>
      <c r="BG553" s="47"/>
      <c r="BH553" s="47"/>
      <c r="BI553" s="47"/>
      <c r="BJ553" s="47"/>
      <c r="BK553" s="47"/>
      <c r="BL553" s="47"/>
      <c r="BM553" s="47" t="s">
        <v>1084</v>
      </c>
      <c r="BN553" s="57">
        <f t="shared" si="144"/>
        <v>127.07</v>
      </c>
      <c r="BO553" s="47">
        <f t="shared" si="142"/>
        <v>0</v>
      </c>
      <c r="BP553" s="48" t="str">
        <f t="shared" si="143"/>
        <v>Complete - With Adjustment</v>
      </c>
    </row>
    <row r="554" spans="1:68" s="10" customFormat="1" hidden="1" x14ac:dyDescent="0.2">
      <c r="A554" s="34">
        <v>2903</v>
      </c>
      <c r="B554" s="27" t="s">
        <v>94</v>
      </c>
      <c r="C554" s="27" t="s">
        <v>554</v>
      </c>
      <c r="D554" s="27" t="s">
        <v>555</v>
      </c>
      <c r="E554" s="27" t="s">
        <v>1086</v>
      </c>
      <c r="F554" s="27" t="s">
        <v>908</v>
      </c>
      <c r="G554" s="27" t="s">
        <v>96</v>
      </c>
      <c r="H554" s="37">
        <v>42846</v>
      </c>
      <c r="I554" s="37">
        <v>42851</v>
      </c>
      <c r="J554" s="52">
        <v>255.55</v>
      </c>
      <c r="K554" s="52">
        <v>27.54</v>
      </c>
      <c r="L554" s="35"/>
      <c r="M554" s="52" t="s">
        <v>1087</v>
      </c>
      <c r="N554" s="35" t="s">
        <v>97</v>
      </c>
      <c r="O554" s="35" t="s">
        <v>119</v>
      </c>
      <c r="P554" s="35" t="s">
        <v>123</v>
      </c>
      <c r="Q554" s="35" t="s">
        <v>101</v>
      </c>
      <c r="R554" s="35" t="s">
        <v>98</v>
      </c>
      <c r="S554" s="35"/>
      <c r="T554" s="35" t="s">
        <v>1088</v>
      </c>
      <c r="U554" s="35"/>
      <c r="V554" s="27"/>
      <c r="W554" s="47"/>
      <c r="X554" s="47"/>
      <c r="Y554" s="47"/>
      <c r="Z554" s="47"/>
      <c r="AA554" s="47"/>
      <c r="AB554" s="47"/>
      <c r="AC554" s="47"/>
      <c r="AD554" s="47"/>
      <c r="AE554" s="47"/>
      <c r="AF554" s="47"/>
      <c r="AG554" s="47"/>
      <c r="AH554" s="66"/>
      <c r="AI554" s="67"/>
      <c r="AJ554" s="66"/>
      <c r="AK554" s="54"/>
      <c r="AL554" s="54"/>
      <c r="AM554" s="54"/>
      <c r="AN554" s="66"/>
      <c r="AO554" s="67"/>
      <c r="AP554" s="66"/>
      <c r="AQ554" s="47"/>
      <c r="AR554" s="47"/>
      <c r="AS554" s="47"/>
      <c r="AT554" s="47"/>
      <c r="AU554" s="47"/>
      <c r="AV554" s="47">
        <v>27.54</v>
      </c>
      <c r="AW554" s="47"/>
      <c r="AX554" s="47"/>
      <c r="AY554" s="47"/>
      <c r="AZ554" s="47"/>
      <c r="BA554" s="47"/>
      <c r="BB554" s="47"/>
      <c r="BC554" s="47"/>
      <c r="BD554" s="47"/>
      <c r="BE554" s="47"/>
      <c r="BF554" s="47"/>
      <c r="BG554" s="47"/>
      <c r="BH554" s="47"/>
      <c r="BI554" s="47"/>
      <c r="BJ554" s="47"/>
      <c r="BK554" s="47"/>
      <c r="BL554" s="47"/>
      <c r="BM554" s="47" t="s">
        <v>378</v>
      </c>
      <c r="BN554" s="57">
        <f t="shared" ref="BN554:BN577" si="145">SUM(W554:AH554)+SUM(AK554:AN554)+SUM(AQ554:BK554)</f>
        <v>27.54</v>
      </c>
      <c r="BO554" s="47">
        <f t="shared" ref="BO554:BO572" si="146">K554-BN554</f>
        <v>0</v>
      </c>
      <c r="BP554" s="48" t="str">
        <f t="shared" ref="BP554:BP572" si="147">IF(BN554&lt;&gt;0,"Complete - With Adjustment","Complete - No Adjustment")</f>
        <v>Complete - With Adjustment</v>
      </c>
    </row>
    <row r="555" spans="1:68" s="10" customFormat="1" hidden="1" x14ac:dyDescent="0.2">
      <c r="A555" s="34">
        <v>2905</v>
      </c>
      <c r="B555" s="27" t="s">
        <v>94</v>
      </c>
      <c r="C555" s="27" t="s">
        <v>554</v>
      </c>
      <c r="D555" s="27" t="s">
        <v>555</v>
      </c>
      <c r="E555" s="27" t="s">
        <v>1086</v>
      </c>
      <c r="F555" s="27" t="s">
        <v>908</v>
      </c>
      <c r="G555" s="27" t="s">
        <v>96</v>
      </c>
      <c r="H555" s="37">
        <v>42846</v>
      </c>
      <c r="I555" s="37">
        <v>42851</v>
      </c>
      <c r="J555" s="52">
        <v>255.55</v>
      </c>
      <c r="K555" s="52">
        <v>5.68</v>
      </c>
      <c r="L555" s="35"/>
      <c r="M555" s="52" t="s">
        <v>1087</v>
      </c>
      <c r="N555" s="35" t="s">
        <v>97</v>
      </c>
      <c r="O555" s="35" t="s">
        <v>119</v>
      </c>
      <c r="P555" s="35" t="s">
        <v>123</v>
      </c>
      <c r="Q555" s="35" t="s">
        <v>101</v>
      </c>
      <c r="R555" s="35" t="s">
        <v>98</v>
      </c>
      <c r="S555" s="35"/>
      <c r="T555" s="35" t="s">
        <v>1088</v>
      </c>
      <c r="U555" s="35"/>
      <c r="V555" s="27"/>
      <c r="W555" s="47"/>
      <c r="X555" s="47"/>
      <c r="Y555" s="47"/>
      <c r="Z555" s="47"/>
      <c r="AA555" s="47"/>
      <c r="AB555" s="47"/>
      <c r="AC555" s="47"/>
      <c r="AD555" s="47"/>
      <c r="AE555" s="47"/>
      <c r="AF555" s="47"/>
      <c r="AG555" s="47"/>
      <c r="AH555" s="66"/>
      <c r="AI555" s="67"/>
      <c r="AJ555" s="66"/>
      <c r="AK555" s="54"/>
      <c r="AL555" s="54"/>
      <c r="AM555" s="54"/>
      <c r="AN555" s="66"/>
      <c r="AO555" s="67"/>
      <c r="AP555" s="66"/>
      <c r="AQ555" s="47"/>
      <c r="AR555" s="47"/>
      <c r="AS555" s="47"/>
      <c r="AT555" s="47"/>
      <c r="AU555" s="47"/>
      <c r="AV555" s="47">
        <v>5.68</v>
      </c>
      <c r="AW555" s="47"/>
      <c r="AX555" s="47"/>
      <c r="AY555" s="47"/>
      <c r="AZ555" s="47"/>
      <c r="BA555" s="47"/>
      <c r="BB555" s="47"/>
      <c r="BC555" s="47"/>
      <c r="BD555" s="47"/>
      <c r="BE555" s="47"/>
      <c r="BF555" s="47"/>
      <c r="BG555" s="47"/>
      <c r="BH555" s="47"/>
      <c r="BI555" s="47"/>
      <c r="BJ555" s="47"/>
      <c r="BK555" s="47"/>
      <c r="BL555" s="47"/>
      <c r="BM555" s="47" t="s">
        <v>378</v>
      </c>
      <c r="BN555" s="57">
        <f t="shared" si="145"/>
        <v>5.68</v>
      </c>
      <c r="BO555" s="47">
        <f t="shared" si="146"/>
        <v>0</v>
      </c>
      <c r="BP555" s="48" t="str">
        <f t="shared" si="147"/>
        <v>Complete - With Adjustment</v>
      </c>
    </row>
    <row r="556" spans="1:68" s="10" customFormat="1" hidden="1" x14ac:dyDescent="0.2">
      <c r="A556" s="34">
        <v>2907</v>
      </c>
      <c r="B556" s="27" t="s">
        <v>94</v>
      </c>
      <c r="C556" s="27" t="s">
        <v>554</v>
      </c>
      <c r="D556" s="27" t="s">
        <v>555</v>
      </c>
      <c r="E556" s="27" t="s">
        <v>1089</v>
      </c>
      <c r="F556" s="27" t="s">
        <v>1090</v>
      </c>
      <c r="G556" s="27" t="s">
        <v>96</v>
      </c>
      <c r="H556" s="37">
        <v>42836</v>
      </c>
      <c r="I556" s="37">
        <v>42838</v>
      </c>
      <c r="J556" s="52">
        <v>678.5</v>
      </c>
      <c r="K556" s="52">
        <v>44.1</v>
      </c>
      <c r="L556" s="35"/>
      <c r="M556" s="52" t="s">
        <v>1091</v>
      </c>
      <c r="N556" s="35" t="s">
        <v>97</v>
      </c>
      <c r="O556" s="35" t="s">
        <v>119</v>
      </c>
      <c r="P556" s="35" t="s">
        <v>123</v>
      </c>
      <c r="Q556" s="35" t="s">
        <v>108</v>
      </c>
      <c r="R556" s="35" t="s">
        <v>98</v>
      </c>
      <c r="S556" s="35"/>
      <c r="T556" s="35" t="s">
        <v>1092</v>
      </c>
      <c r="U556" s="35"/>
      <c r="V556" s="27"/>
      <c r="W556" s="47"/>
      <c r="X556" s="47"/>
      <c r="Y556" s="47"/>
      <c r="Z556" s="47"/>
      <c r="AA556" s="47"/>
      <c r="AB556" s="47"/>
      <c r="AC556" s="47"/>
      <c r="AD556" s="47"/>
      <c r="AE556" s="47"/>
      <c r="AF556" s="47"/>
      <c r="AG556" s="47"/>
      <c r="AH556" s="66"/>
      <c r="AI556" s="67"/>
      <c r="AJ556" s="66"/>
      <c r="AK556" s="54"/>
      <c r="AL556" s="54"/>
      <c r="AM556" s="54"/>
      <c r="AN556" s="66"/>
      <c r="AO556" s="67"/>
      <c r="AP556" s="66"/>
      <c r="AQ556" s="47"/>
      <c r="AR556" s="47"/>
      <c r="AS556" s="47"/>
      <c r="AT556" s="47"/>
      <c r="AU556" s="47"/>
      <c r="AV556" s="47">
        <v>44.1</v>
      </c>
      <c r="AW556" s="47"/>
      <c r="AX556" s="47"/>
      <c r="AY556" s="47"/>
      <c r="AZ556" s="47"/>
      <c r="BA556" s="47"/>
      <c r="BB556" s="47"/>
      <c r="BC556" s="47"/>
      <c r="BD556" s="47"/>
      <c r="BE556" s="47"/>
      <c r="BF556" s="47"/>
      <c r="BG556" s="47"/>
      <c r="BH556" s="47"/>
      <c r="BI556" s="47"/>
      <c r="BJ556" s="47"/>
      <c r="BK556" s="47"/>
      <c r="BL556" s="47"/>
      <c r="BM556" s="47" t="s">
        <v>378</v>
      </c>
      <c r="BN556" s="57">
        <f t="shared" si="145"/>
        <v>44.1</v>
      </c>
      <c r="BO556" s="47">
        <f t="shared" si="146"/>
        <v>0</v>
      </c>
      <c r="BP556" s="48" t="str">
        <f t="shared" si="147"/>
        <v>Complete - With Adjustment</v>
      </c>
    </row>
    <row r="557" spans="1:68" s="10" customFormat="1" hidden="1" x14ac:dyDescent="0.2">
      <c r="A557" s="34">
        <v>2909</v>
      </c>
      <c r="B557" s="27" t="s">
        <v>94</v>
      </c>
      <c r="C557" s="27" t="s">
        <v>554</v>
      </c>
      <c r="D557" s="27" t="s">
        <v>555</v>
      </c>
      <c r="E557" s="27" t="s">
        <v>1089</v>
      </c>
      <c r="F557" s="27" t="s">
        <v>1090</v>
      </c>
      <c r="G557" s="27" t="s">
        <v>96</v>
      </c>
      <c r="H557" s="37">
        <v>42836</v>
      </c>
      <c r="I557" s="37">
        <v>42838</v>
      </c>
      <c r="J557" s="52">
        <v>678.5</v>
      </c>
      <c r="K557" s="52">
        <v>44.1</v>
      </c>
      <c r="L557" s="35"/>
      <c r="M557" s="52" t="s">
        <v>1091</v>
      </c>
      <c r="N557" s="35" t="s">
        <v>97</v>
      </c>
      <c r="O557" s="35" t="s">
        <v>119</v>
      </c>
      <c r="P557" s="35" t="s">
        <v>123</v>
      </c>
      <c r="Q557" s="35" t="s">
        <v>108</v>
      </c>
      <c r="R557" s="35" t="s">
        <v>98</v>
      </c>
      <c r="S557" s="35"/>
      <c r="T557" s="35" t="s">
        <v>1092</v>
      </c>
      <c r="U557" s="35"/>
      <c r="V557" s="27"/>
      <c r="W557" s="47"/>
      <c r="X557" s="47"/>
      <c r="Y557" s="47"/>
      <c r="Z557" s="47"/>
      <c r="AA557" s="47"/>
      <c r="AB557" s="47"/>
      <c r="AC557" s="47"/>
      <c r="AD557" s="47"/>
      <c r="AE557" s="47"/>
      <c r="AF557" s="47"/>
      <c r="AG557" s="47"/>
      <c r="AH557" s="66"/>
      <c r="AI557" s="67"/>
      <c r="AJ557" s="66"/>
      <c r="AK557" s="54"/>
      <c r="AL557" s="54"/>
      <c r="AM557" s="54"/>
      <c r="AN557" s="66"/>
      <c r="AO557" s="67"/>
      <c r="AP557" s="66"/>
      <c r="AQ557" s="47"/>
      <c r="AR557" s="47"/>
      <c r="AS557" s="47"/>
      <c r="AT557" s="68"/>
      <c r="AU557" s="47"/>
      <c r="AV557" s="47">
        <v>44.1</v>
      </c>
      <c r="AW557" s="47"/>
      <c r="AX557" s="47"/>
      <c r="AY557" s="47"/>
      <c r="AZ557" s="47"/>
      <c r="BA557" s="47"/>
      <c r="BB557" s="47"/>
      <c r="BC557" s="47"/>
      <c r="BD557" s="47"/>
      <c r="BE557" s="47"/>
      <c r="BF557" s="47"/>
      <c r="BG557" s="47"/>
      <c r="BH557" s="47"/>
      <c r="BI557" s="47"/>
      <c r="BJ557" s="47"/>
      <c r="BK557" s="47"/>
      <c r="BL557" s="47"/>
      <c r="BM557" s="47" t="s">
        <v>378</v>
      </c>
      <c r="BN557" s="57">
        <f t="shared" si="145"/>
        <v>44.1</v>
      </c>
      <c r="BO557" s="47">
        <f t="shared" si="146"/>
        <v>0</v>
      </c>
      <c r="BP557" s="48" t="str">
        <f t="shared" si="147"/>
        <v>Complete - With Adjustment</v>
      </c>
    </row>
    <row r="558" spans="1:68" s="10" customFormat="1" hidden="1" x14ac:dyDescent="0.2">
      <c r="A558" s="34">
        <v>2911</v>
      </c>
      <c r="B558" s="27" t="s">
        <v>94</v>
      </c>
      <c r="C558" s="27" t="s">
        <v>554</v>
      </c>
      <c r="D558" s="27" t="s">
        <v>555</v>
      </c>
      <c r="E558" s="27" t="s">
        <v>1093</v>
      </c>
      <c r="F558" s="27" t="s">
        <v>913</v>
      </c>
      <c r="G558" s="27" t="s">
        <v>96</v>
      </c>
      <c r="H558" s="37">
        <v>42832</v>
      </c>
      <c r="I558" s="37">
        <v>42835</v>
      </c>
      <c r="J558" s="52">
        <v>1140.28</v>
      </c>
      <c r="K558" s="52">
        <v>3.72</v>
      </c>
      <c r="L558" s="35"/>
      <c r="M558" s="52" t="s">
        <v>1094</v>
      </c>
      <c r="N558" s="35" t="s">
        <v>97</v>
      </c>
      <c r="O558" s="35" t="s">
        <v>119</v>
      </c>
      <c r="P558" s="35" t="s">
        <v>123</v>
      </c>
      <c r="Q558" s="35" t="s">
        <v>103</v>
      </c>
      <c r="R558" s="35" t="s">
        <v>98</v>
      </c>
      <c r="S558" s="35"/>
      <c r="T558" s="35" t="s">
        <v>1095</v>
      </c>
      <c r="U558" s="35"/>
      <c r="V558" s="27"/>
      <c r="W558" s="68"/>
      <c r="X558" s="47"/>
      <c r="Y558" s="47"/>
      <c r="Z558" s="47"/>
      <c r="AA558" s="47"/>
      <c r="AB558" s="47"/>
      <c r="AC558" s="47"/>
      <c r="AD558" s="47"/>
      <c r="AE558" s="68"/>
      <c r="AF558" s="47"/>
      <c r="AG558" s="47"/>
      <c r="AH558" s="66"/>
      <c r="AI558" s="67"/>
      <c r="AJ558" s="66"/>
      <c r="AK558" s="54"/>
      <c r="AL558" s="54"/>
      <c r="AM558" s="54"/>
      <c r="AN558" s="66"/>
      <c r="AO558" s="67"/>
      <c r="AP558" s="66"/>
      <c r="AQ558" s="47"/>
      <c r="AR558" s="47"/>
      <c r="AS558" s="47"/>
      <c r="AT558" s="47"/>
      <c r="AU558" s="47"/>
      <c r="AV558" s="47">
        <v>3.72</v>
      </c>
      <c r="AW558" s="47"/>
      <c r="AX558" s="47"/>
      <c r="AY558" s="47"/>
      <c r="AZ558" s="47"/>
      <c r="BA558" s="47"/>
      <c r="BB558" s="47"/>
      <c r="BC558" s="47"/>
      <c r="BD558" s="47"/>
      <c r="BE558" s="47"/>
      <c r="BF558" s="47"/>
      <c r="BG558" s="47"/>
      <c r="BH558" s="47"/>
      <c r="BI558" s="47"/>
      <c r="BJ558" s="47"/>
      <c r="BK558" s="47"/>
      <c r="BL558" s="47"/>
      <c r="BM558" s="47" t="s">
        <v>378</v>
      </c>
      <c r="BN558" s="57">
        <f t="shared" si="145"/>
        <v>3.72</v>
      </c>
      <c r="BO558" s="47">
        <f t="shared" si="146"/>
        <v>0</v>
      </c>
      <c r="BP558" s="48" t="str">
        <f t="shared" si="147"/>
        <v>Complete - With Adjustment</v>
      </c>
    </row>
    <row r="559" spans="1:68" s="10" customFormat="1" hidden="1" x14ac:dyDescent="0.2">
      <c r="A559" s="34">
        <v>2913</v>
      </c>
      <c r="B559" s="27" t="s">
        <v>94</v>
      </c>
      <c r="C559" s="27" t="s">
        <v>554</v>
      </c>
      <c r="D559" s="27" t="s">
        <v>555</v>
      </c>
      <c r="E559" s="27" t="s">
        <v>1093</v>
      </c>
      <c r="F559" s="27" t="s">
        <v>913</v>
      </c>
      <c r="G559" s="27" t="s">
        <v>96</v>
      </c>
      <c r="H559" s="37">
        <v>42832</v>
      </c>
      <c r="I559" s="37">
        <v>42835</v>
      </c>
      <c r="J559" s="52">
        <v>1140.28</v>
      </c>
      <c r="K559" s="52">
        <v>1.98</v>
      </c>
      <c r="L559" s="35"/>
      <c r="M559" s="52" t="s">
        <v>1094</v>
      </c>
      <c r="N559" s="35" t="s">
        <v>97</v>
      </c>
      <c r="O559" s="35" t="s">
        <v>119</v>
      </c>
      <c r="P559" s="35" t="s">
        <v>123</v>
      </c>
      <c r="Q559" s="35" t="s">
        <v>103</v>
      </c>
      <c r="R559" s="35" t="s">
        <v>98</v>
      </c>
      <c r="S559" s="35"/>
      <c r="T559" s="35" t="s">
        <v>1095</v>
      </c>
      <c r="U559" s="35"/>
      <c r="V559" s="27"/>
      <c r="W559" s="68"/>
      <c r="X559" s="47"/>
      <c r="Y559" s="47"/>
      <c r="Z559" s="47"/>
      <c r="AA559" s="47"/>
      <c r="AB559" s="47"/>
      <c r="AC559" s="47"/>
      <c r="AD559" s="47"/>
      <c r="AE559" s="47"/>
      <c r="AF559" s="47"/>
      <c r="AG559" s="47"/>
      <c r="AH559" s="66"/>
      <c r="AI559" s="67"/>
      <c r="AJ559" s="66"/>
      <c r="AK559" s="54"/>
      <c r="AL559" s="54"/>
      <c r="AM559" s="54"/>
      <c r="AN559" s="66"/>
      <c r="AO559" s="67"/>
      <c r="AP559" s="66"/>
      <c r="AQ559" s="47"/>
      <c r="AR559" s="47"/>
      <c r="AS559" s="47"/>
      <c r="AT559" s="47"/>
      <c r="AU559" s="47"/>
      <c r="AV559" s="47">
        <v>1.98</v>
      </c>
      <c r="AW559" s="47"/>
      <c r="AX559" s="47"/>
      <c r="AY559" s="47"/>
      <c r="AZ559" s="47"/>
      <c r="BA559" s="47"/>
      <c r="BB559" s="47"/>
      <c r="BC559" s="47"/>
      <c r="BD559" s="47"/>
      <c r="BE559" s="47"/>
      <c r="BF559" s="47"/>
      <c r="BG559" s="47"/>
      <c r="BH559" s="47"/>
      <c r="BI559" s="47"/>
      <c r="BJ559" s="47"/>
      <c r="BK559" s="47"/>
      <c r="BL559" s="47"/>
      <c r="BM559" s="47" t="s">
        <v>378</v>
      </c>
      <c r="BN559" s="57">
        <f t="shared" si="145"/>
        <v>1.98</v>
      </c>
      <c r="BO559" s="47">
        <f t="shared" si="146"/>
        <v>0</v>
      </c>
      <c r="BP559" s="48" t="str">
        <f t="shared" si="147"/>
        <v>Complete - With Adjustment</v>
      </c>
    </row>
    <row r="560" spans="1:68" s="10" customFormat="1" hidden="1" x14ac:dyDescent="0.2">
      <c r="A560" s="34">
        <v>2915</v>
      </c>
      <c r="B560" s="27" t="s">
        <v>94</v>
      </c>
      <c r="C560" s="27" t="s">
        <v>554</v>
      </c>
      <c r="D560" s="27" t="s">
        <v>555</v>
      </c>
      <c r="E560" s="27" t="s">
        <v>1093</v>
      </c>
      <c r="F560" s="27" t="s">
        <v>913</v>
      </c>
      <c r="G560" s="27" t="s">
        <v>96</v>
      </c>
      <c r="H560" s="37">
        <v>42832</v>
      </c>
      <c r="I560" s="37">
        <v>42835</v>
      </c>
      <c r="J560" s="52">
        <v>1140.28</v>
      </c>
      <c r="K560" s="52">
        <v>1.37</v>
      </c>
      <c r="L560" s="35"/>
      <c r="M560" s="52" t="s">
        <v>1094</v>
      </c>
      <c r="N560" s="35" t="s">
        <v>97</v>
      </c>
      <c r="O560" s="35" t="s">
        <v>119</v>
      </c>
      <c r="P560" s="35" t="s">
        <v>123</v>
      </c>
      <c r="Q560" s="35" t="s">
        <v>103</v>
      </c>
      <c r="R560" s="35" t="s">
        <v>98</v>
      </c>
      <c r="S560" s="35"/>
      <c r="T560" s="35" t="s">
        <v>1095</v>
      </c>
      <c r="U560" s="35"/>
      <c r="V560" s="27"/>
      <c r="W560" s="47"/>
      <c r="X560" s="47"/>
      <c r="Y560" s="47"/>
      <c r="Z560" s="47"/>
      <c r="AA560" s="47"/>
      <c r="AB560" s="47"/>
      <c r="AC560" s="47"/>
      <c r="AD560" s="47"/>
      <c r="AE560" s="47"/>
      <c r="AF560" s="47"/>
      <c r="AG560" s="47"/>
      <c r="AH560" s="66"/>
      <c r="AI560" s="67"/>
      <c r="AJ560" s="66"/>
      <c r="AK560" s="54"/>
      <c r="AL560" s="54"/>
      <c r="AM560" s="54"/>
      <c r="AN560" s="66"/>
      <c r="AO560" s="67"/>
      <c r="AP560" s="66"/>
      <c r="AQ560" s="47"/>
      <c r="AR560" s="47"/>
      <c r="AS560" s="47"/>
      <c r="AT560" s="47"/>
      <c r="AU560" s="47"/>
      <c r="AV560" s="47">
        <v>1.37</v>
      </c>
      <c r="AW560" s="47"/>
      <c r="AX560" s="47"/>
      <c r="AY560" s="47"/>
      <c r="AZ560" s="47"/>
      <c r="BA560" s="47"/>
      <c r="BB560" s="47"/>
      <c r="BC560" s="47"/>
      <c r="BD560" s="47"/>
      <c r="BE560" s="47"/>
      <c r="BF560" s="47"/>
      <c r="BG560" s="47"/>
      <c r="BH560" s="47"/>
      <c r="BI560" s="47"/>
      <c r="BJ560" s="47"/>
      <c r="BK560" s="47"/>
      <c r="BL560" s="47"/>
      <c r="BM560" s="47" t="s">
        <v>378</v>
      </c>
      <c r="BN560" s="57">
        <f t="shared" si="145"/>
        <v>1.37</v>
      </c>
      <c r="BO560" s="47">
        <f t="shared" si="146"/>
        <v>0</v>
      </c>
      <c r="BP560" s="48" t="str">
        <f t="shared" si="147"/>
        <v>Complete - With Adjustment</v>
      </c>
    </row>
    <row r="561" spans="1:68" s="10" customFormat="1" hidden="1" x14ac:dyDescent="0.2">
      <c r="A561" s="34">
        <v>2916</v>
      </c>
      <c r="B561" s="27" t="s">
        <v>94</v>
      </c>
      <c r="C561" s="27" t="s">
        <v>554</v>
      </c>
      <c r="D561" s="27" t="s">
        <v>555</v>
      </c>
      <c r="E561" s="27" t="s">
        <v>1093</v>
      </c>
      <c r="F561" s="27" t="s">
        <v>913</v>
      </c>
      <c r="G561" s="27" t="s">
        <v>96</v>
      </c>
      <c r="H561" s="37">
        <v>42832</v>
      </c>
      <c r="I561" s="37">
        <v>42835</v>
      </c>
      <c r="J561" s="52">
        <v>1140.28</v>
      </c>
      <c r="K561" s="52">
        <v>76.61</v>
      </c>
      <c r="L561" s="35"/>
      <c r="M561" s="52" t="s">
        <v>1094</v>
      </c>
      <c r="N561" s="35" t="s">
        <v>97</v>
      </c>
      <c r="O561" s="35" t="s">
        <v>119</v>
      </c>
      <c r="P561" s="35" t="s">
        <v>123</v>
      </c>
      <c r="Q561" s="35" t="s">
        <v>103</v>
      </c>
      <c r="R561" s="35" t="s">
        <v>98</v>
      </c>
      <c r="S561" s="35"/>
      <c r="T561" s="35" t="s">
        <v>1095</v>
      </c>
      <c r="U561" s="35"/>
      <c r="V561" s="27"/>
      <c r="W561" s="47">
        <v>76.61</v>
      </c>
      <c r="X561" s="47"/>
      <c r="Y561" s="47"/>
      <c r="Z561" s="47"/>
      <c r="AA561" s="47"/>
      <c r="AB561" s="47"/>
      <c r="AC561" s="47"/>
      <c r="AD561" s="47"/>
      <c r="AE561" s="47"/>
      <c r="AF561" s="47"/>
      <c r="AG561" s="47"/>
      <c r="AH561" s="66"/>
      <c r="AI561" s="67"/>
      <c r="AJ561" s="66"/>
      <c r="AK561" s="54"/>
      <c r="AL561" s="54"/>
      <c r="AM561" s="54"/>
      <c r="AN561" s="66"/>
      <c r="AO561" s="67"/>
      <c r="AP561" s="66"/>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t="s">
        <v>1</v>
      </c>
      <c r="BN561" s="57">
        <f t="shared" si="145"/>
        <v>76.61</v>
      </c>
      <c r="BO561" s="47">
        <f t="shared" si="146"/>
        <v>0</v>
      </c>
      <c r="BP561" s="48" t="str">
        <f t="shared" si="147"/>
        <v>Complete - With Adjustment</v>
      </c>
    </row>
    <row r="562" spans="1:68" s="10" customFormat="1" hidden="1" x14ac:dyDescent="0.2">
      <c r="A562" s="34">
        <v>2919</v>
      </c>
      <c r="B562" s="27" t="s">
        <v>94</v>
      </c>
      <c r="C562" s="27" t="s">
        <v>554</v>
      </c>
      <c r="D562" s="27" t="s">
        <v>555</v>
      </c>
      <c r="E562" s="27" t="s">
        <v>1093</v>
      </c>
      <c r="F562" s="27" t="s">
        <v>913</v>
      </c>
      <c r="G562" s="27" t="s">
        <v>96</v>
      </c>
      <c r="H562" s="37">
        <v>42832</v>
      </c>
      <c r="I562" s="37">
        <v>42835</v>
      </c>
      <c r="J562" s="52">
        <v>1140.28</v>
      </c>
      <c r="K562" s="52">
        <v>44.1</v>
      </c>
      <c r="L562" s="35"/>
      <c r="M562" s="52" t="s">
        <v>1094</v>
      </c>
      <c r="N562" s="35" t="s">
        <v>97</v>
      </c>
      <c r="O562" s="35" t="s">
        <v>119</v>
      </c>
      <c r="P562" s="35" t="s">
        <v>123</v>
      </c>
      <c r="Q562" s="35" t="s">
        <v>108</v>
      </c>
      <c r="R562" s="35" t="s">
        <v>98</v>
      </c>
      <c r="S562" s="35"/>
      <c r="T562" s="35" t="s">
        <v>1095</v>
      </c>
      <c r="U562" s="35"/>
      <c r="V562" s="27"/>
      <c r="W562" s="47"/>
      <c r="X562" s="47"/>
      <c r="Y562" s="47"/>
      <c r="Z562" s="47"/>
      <c r="AA562" s="47"/>
      <c r="AB562" s="47"/>
      <c r="AC562" s="47"/>
      <c r="AD562" s="47"/>
      <c r="AE562" s="47"/>
      <c r="AF562" s="47"/>
      <c r="AG562" s="47"/>
      <c r="AH562" s="66"/>
      <c r="AI562" s="67"/>
      <c r="AJ562" s="66"/>
      <c r="AK562" s="54"/>
      <c r="AL562" s="54"/>
      <c r="AM562" s="54"/>
      <c r="AN562" s="66"/>
      <c r="AO562" s="67"/>
      <c r="AP562" s="66"/>
      <c r="AQ562" s="47"/>
      <c r="AR562" s="47"/>
      <c r="AS562" s="47"/>
      <c r="AT562" s="47"/>
      <c r="AU562" s="47"/>
      <c r="AV562" s="47">
        <v>44.1</v>
      </c>
      <c r="AW562" s="47"/>
      <c r="AX562" s="47"/>
      <c r="AY562" s="47"/>
      <c r="AZ562" s="47"/>
      <c r="BA562" s="47"/>
      <c r="BB562" s="47"/>
      <c r="BC562" s="47"/>
      <c r="BD562" s="47"/>
      <c r="BE562" s="47"/>
      <c r="BF562" s="47"/>
      <c r="BG562" s="47"/>
      <c r="BH562" s="47"/>
      <c r="BI562" s="47"/>
      <c r="BJ562" s="47"/>
      <c r="BK562" s="68"/>
      <c r="BL562" s="47"/>
      <c r="BM562" s="47" t="s">
        <v>378</v>
      </c>
      <c r="BN562" s="57">
        <f t="shared" si="145"/>
        <v>44.1</v>
      </c>
      <c r="BO562" s="47">
        <f t="shared" si="146"/>
        <v>0</v>
      </c>
      <c r="BP562" s="48" t="str">
        <f t="shared" si="147"/>
        <v>Complete - With Adjustment</v>
      </c>
    </row>
    <row r="563" spans="1:68" s="10" customFormat="1" hidden="1" x14ac:dyDescent="0.2">
      <c r="A563" s="34">
        <v>2921</v>
      </c>
      <c r="B563" s="27" t="s">
        <v>94</v>
      </c>
      <c r="C563" s="27" t="s">
        <v>554</v>
      </c>
      <c r="D563" s="27" t="s">
        <v>555</v>
      </c>
      <c r="E563" s="27" t="s">
        <v>1093</v>
      </c>
      <c r="F563" s="27" t="s">
        <v>913</v>
      </c>
      <c r="G563" s="27" t="s">
        <v>96</v>
      </c>
      <c r="H563" s="37">
        <v>42832</v>
      </c>
      <c r="I563" s="37">
        <v>42835</v>
      </c>
      <c r="J563" s="52">
        <v>1140.28</v>
      </c>
      <c r="K563" s="52">
        <v>3.38</v>
      </c>
      <c r="L563" s="35"/>
      <c r="M563" s="52" t="s">
        <v>1094</v>
      </c>
      <c r="N563" s="35" t="s">
        <v>97</v>
      </c>
      <c r="O563" s="35" t="s">
        <v>119</v>
      </c>
      <c r="P563" s="35" t="s">
        <v>123</v>
      </c>
      <c r="Q563" s="35" t="s">
        <v>101</v>
      </c>
      <c r="R563" s="35" t="s">
        <v>98</v>
      </c>
      <c r="S563" s="35"/>
      <c r="T563" s="35" t="s">
        <v>1095</v>
      </c>
      <c r="U563" s="35"/>
      <c r="V563" s="27"/>
      <c r="W563" s="47"/>
      <c r="X563" s="47"/>
      <c r="Y563" s="47"/>
      <c r="Z563" s="47"/>
      <c r="AA563" s="47"/>
      <c r="AB563" s="47"/>
      <c r="AC563" s="47"/>
      <c r="AD563" s="47"/>
      <c r="AE563" s="47"/>
      <c r="AF563" s="47"/>
      <c r="AG563" s="47"/>
      <c r="AH563" s="66"/>
      <c r="AI563" s="67"/>
      <c r="AJ563" s="66"/>
      <c r="AK563" s="54"/>
      <c r="AL563" s="54"/>
      <c r="AM563" s="54"/>
      <c r="AN563" s="66"/>
      <c r="AO563" s="67"/>
      <c r="AP563" s="66"/>
      <c r="AQ563" s="47"/>
      <c r="AR563" s="47"/>
      <c r="AS563" s="47"/>
      <c r="AT563" s="47"/>
      <c r="AU563" s="47"/>
      <c r="AV563" s="47">
        <v>3.38</v>
      </c>
      <c r="AW563" s="47"/>
      <c r="AX563" s="47"/>
      <c r="AY563" s="47"/>
      <c r="AZ563" s="47"/>
      <c r="BA563" s="47"/>
      <c r="BB563" s="47"/>
      <c r="BC563" s="47"/>
      <c r="BD563" s="47"/>
      <c r="BE563" s="47"/>
      <c r="BF563" s="47"/>
      <c r="BG563" s="47"/>
      <c r="BH563" s="47"/>
      <c r="BI563" s="47"/>
      <c r="BJ563" s="47"/>
      <c r="BK563" s="47"/>
      <c r="BL563" s="47"/>
      <c r="BM563" s="47" t="s">
        <v>378</v>
      </c>
      <c r="BN563" s="57">
        <f t="shared" si="145"/>
        <v>3.38</v>
      </c>
      <c r="BO563" s="47">
        <f t="shared" si="146"/>
        <v>0</v>
      </c>
      <c r="BP563" s="48" t="str">
        <f t="shared" si="147"/>
        <v>Complete - With Adjustment</v>
      </c>
    </row>
    <row r="564" spans="1:68" s="10" customFormat="1" hidden="1" x14ac:dyDescent="0.2">
      <c r="A564" s="34">
        <v>2923</v>
      </c>
      <c r="B564" s="27" t="s">
        <v>94</v>
      </c>
      <c r="C564" s="27" t="s">
        <v>554</v>
      </c>
      <c r="D564" s="27" t="s">
        <v>555</v>
      </c>
      <c r="E564" s="27" t="s">
        <v>1093</v>
      </c>
      <c r="F564" s="27" t="s">
        <v>913</v>
      </c>
      <c r="G564" s="27" t="s">
        <v>96</v>
      </c>
      <c r="H564" s="37">
        <v>42832</v>
      </c>
      <c r="I564" s="37">
        <v>42835</v>
      </c>
      <c r="J564" s="52">
        <v>1140.28</v>
      </c>
      <c r="K564" s="52">
        <v>4.2</v>
      </c>
      <c r="L564" s="35"/>
      <c r="M564" s="52" t="s">
        <v>1094</v>
      </c>
      <c r="N564" s="35" t="s">
        <v>97</v>
      </c>
      <c r="O564" s="35" t="s">
        <v>119</v>
      </c>
      <c r="P564" s="35" t="s">
        <v>123</v>
      </c>
      <c r="Q564" s="35" t="s">
        <v>101</v>
      </c>
      <c r="R564" s="35" t="s">
        <v>98</v>
      </c>
      <c r="S564" s="35"/>
      <c r="T564" s="35" t="s">
        <v>1095</v>
      </c>
      <c r="U564" s="35"/>
      <c r="V564" s="27"/>
      <c r="W564" s="47"/>
      <c r="X564" s="47"/>
      <c r="Y564" s="47"/>
      <c r="Z564" s="47"/>
      <c r="AA564" s="47"/>
      <c r="AB564" s="47"/>
      <c r="AC564" s="47"/>
      <c r="AD564" s="47"/>
      <c r="AE564" s="47"/>
      <c r="AF564" s="47"/>
      <c r="AG564" s="47"/>
      <c r="AH564" s="66"/>
      <c r="AI564" s="67"/>
      <c r="AJ564" s="66"/>
      <c r="AK564" s="54"/>
      <c r="AL564" s="54"/>
      <c r="AM564" s="54"/>
      <c r="AN564" s="66"/>
      <c r="AO564" s="67"/>
      <c r="AP564" s="66"/>
      <c r="AQ564" s="47"/>
      <c r="AR564" s="47"/>
      <c r="AS564" s="47"/>
      <c r="AT564" s="47"/>
      <c r="AU564" s="47"/>
      <c r="AV564" s="47">
        <v>4.2</v>
      </c>
      <c r="AW564" s="47"/>
      <c r="AX564" s="47"/>
      <c r="AY564" s="47"/>
      <c r="AZ564" s="47"/>
      <c r="BA564" s="47"/>
      <c r="BB564" s="47"/>
      <c r="BC564" s="47"/>
      <c r="BD564" s="47"/>
      <c r="BE564" s="47"/>
      <c r="BF564" s="47"/>
      <c r="BG564" s="47"/>
      <c r="BH564" s="47"/>
      <c r="BI564" s="47"/>
      <c r="BJ564" s="47"/>
      <c r="BK564" s="47"/>
      <c r="BL564" s="47"/>
      <c r="BM564" s="47" t="s">
        <v>378</v>
      </c>
      <c r="BN564" s="57">
        <f t="shared" si="145"/>
        <v>4.2</v>
      </c>
      <c r="BO564" s="47">
        <f t="shared" si="146"/>
        <v>0</v>
      </c>
      <c r="BP564" s="48" t="str">
        <f t="shared" si="147"/>
        <v>Complete - With Adjustment</v>
      </c>
    </row>
    <row r="565" spans="1:68" s="10" customFormat="1" hidden="1" x14ac:dyDescent="0.2">
      <c r="A565" s="34">
        <v>2925</v>
      </c>
      <c r="B565" s="27" t="s">
        <v>94</v>
      </c>
      <c r="C565" s="27" t="s">
        <v>554</v>
      </c>
      <c r="D565" s="27" t="s">
        <v>555</v>
      </c>
      <c r="E565" s="27" t="s">
        <v>1093</v>
      </c>
      <c r="F565" s="27" t="s">
        <v>913</v>
      </c>
      <c r="G565" s="27" t="s">
        <v>96</v>
      </c>
      <c r="H565" s="37">
        <v>42832</v>
      </c>
      <c r="I565" s="37">
        <v>42835</v>
      </c>
      <c r="J565" s="52">
        <v>1140.28</v>
      </c>
      <c r="K565" s="52">
        <v>4.29</v>
      </c>
      <c r="L565" s="35"/>
      <c r="M565" s="52" t="s">
        <v>1094</v>
      </c>
      <c r="N565" s="35" t="s">
        <v>97</v>
      </c>
      <c r="O565" s="35" t="s">
        <v>119</v>
      </c>
      <c r="P565" s="35" t="s">
        <v>123</v>
      </c>
      <c r="Q565" s="35" t="s">
        <v>101</v>
      </c>
      <c r="R565" s="35" t="s">
        <v>98</v>
      </c>
      <c r="S565" s="35"/>
      <c r="T565" s="35" t="s">
        <v>1095</v>
      </c>
      <c r="U565" s="35"/>
      <c r="V565" s="27"/>
      <c r="W565" s="47"/>
      <c r="X565" s="47"/>
      <c r="Y565" s="47"/>
      <c r="Z565" s="47"/>
      <c r="AA565" s="47"/>
      <c r="AB565" s="47"/>
      <c r="AC565" s="47"/>
      <c r="AD565" s="47"/>
      <c r="AE565" s="47"/>
      <c r="AF565" s="47"/>
      <c r="AG565" s="47"/>
      <c r="AH565" s="66"/>
      <c r="AI565" s="67"/>
      <c r="AJ565" s="66"/>
      <c r="AK565" s="54"/>
      <c r="AL565" s="54"/>
      <c r="AM565" s="54"/>
      <c r="AN565" s="66"/>
      <c r="AO565" s="67"/>
      <c r="AP565" s="66"/>
      <c r="AQ565" s="47"/>
      <c r="AR565" s="47"/>
      <c r="AS565" s="47"/>
      <c r="AT565" s="47"/>
      <c r="AU565" s="47"/>
      <c r="AV565" s="47">
        <v>4.29</v>
      </c>
      <c r="AW565" s="47"/>
      <c r="AX565" s="47"/>
      <c r="AY565" s="47"/>
      <c r="AZ565" s="47"/>
      <c r="BA565" s="47"/>
      <c r="BB565" s="47"/>
      <c r="BC565" s="47"/>
      <c r="BD565" s="47"/>
      <c r="BE565" s="47"/>
      <c r="BF565" s="47"/>
      <c r="BG565" s="47"/>
      <c r="BH565" s="47"/>
      <c r="BI565" s="47"/>
      <c r="BJ565" s="47"/>
      <c r="BK565" s="70"/>
      <c r="BL565" s="47"/>
      <c r="BM565" s="47" t="s">
        <v>378</v>
      </c>
      <c r="BN565" s="57">
        <f t="shared" si="145"/>
        <v>4.29</v>
      </c>
      <c r="BO565" s="47">
        <f t="shared" si="146"/>
        <v>0</v>
      </c>
      <c r="BP565" s="48" t="str">
        <f t="shared" si="147"/>
        <v>Complete - With Adjustment</v>
      </c>
    </row>
    <row r="566" spans="1:68" s="10" customFormat="1" hidden="1" x14ac:dyDescent="0.2">
      <c r="A566" s="34">
        <v>2926</v>
      </c>
      <c r="B566" s="27" t="s">
        <v>94</v>
      </c>
      <c r="C566" s="27" t="s">
        <v>554</v>
      </c>
      <c r="D566" s="27" t="s">
        <v>555</v>
      </c>
      <c r="E566" s="27" t="s">
        <v>1093</v>
      </c>
      <c r="F566" s="27" t="s">
        <v>913</v>
      </c>
      <c r="G566" s="27" t="s">
        <v>96</v>
      </c>
      <c r="H566" s="37">
        <v>42832</v>
      </c>
      <c r="I566" s="37">
        <v>42835</v>
      </c>
      <c r="J566" s="52">
        <v>1140.28</v>
      </c>
      <c r="K566" s="52">
        <v>177.65</v>
      </c>
      <c r="L566" s="35"/>
      <c r="M566" s="52" t="s">
        <v>1094</v>
      </c>
      <c r="N566" s="35" t="s">
        <v>97</v>
      </c>
      <c r="O566" s="35" t="s">
        <v>119</v>
      </c>
      <c r="P566" s="35" t="s">
        <v>120</v>
      </c>
      <c r="Q566" s="35" t="s">
        <v>103</v>
      </c>
      <c r="R566" s="35" t="s">
        <v>98</v>
      </c>
      <c r="S566" s="35"/>
      <c r="T566" s="35" t="s">
        <v>1095</v>
      </c>
      <c r="U566" s="35"/>
      <c r="V566" s="27"/>
      <c r="W566" s="47">
        <v>177.65</v>
      </c>
      <c r="X566" s="47"/>
      <c r="Y566" s="47"/>
      <c r="Z566" s="47"/>
      <c r="AA566" s="47"/>
      <c r="AB566" s="47"/>
      <c r="AC566" s="47"/>
      <c r="AD566" s="47"/>
      <c r="AE566" s="47"/>
      <c r="AF566" s="47"/>
      <c r="AG566" s="47"/>
      <c r="AH566" s="66"/>
      <c r="AI566" s="67"/>
      <c r="AJ566" s="66"/>
      <c r="AK566" s="54"/>
      <c r="AL566" s="54"/>
      <c r="AM566" s="54"/>
      <c r="AN566" s="66"/>
      <c r="AO566" s="67"/>
      <c r="AP566" s="66"/>
      <c r="AQ566" s="47"/>
      <c r="AR566" s="47"/>
      <c r="AS566" s="47"/>
      <c r="AT566" s="47"/>
      <c r="AU566" s="47"/>
      <c r="AV566" s="47"/>
      <c r="AW566" s="47"/>
      <c r="AX566" s="47"/>
      <c r="AY566" s="47"/>
      <c r="AZ566" s="47"/>
      <c r="BA566" s="47"/>
      <c r="BB566" s="47"/>
      <c r="BC566" s="47"/>
      <c r="BD566" s="47"/>
      <c r="BE566" s="47"/>
      <c r="BF566" s="47"/>
      <c r="BG566" s="47"/>
      <c r="BH566" s="47"/>
      <c r="BI566" s="47"/>
      <c r="BJ566" s="47"/>
      <c r="BK566" s="70"/>
      <c r="BL566" s="47"/>
      <c r="BM566" s="47" t="s">
        <v>1</v>
      </c>
      <c r="BN566" s="57">
        <f t="shared" si="145"/>
        <v>177.65</v>
      </c>
      <c r="BO566" s="47">
        <f t="shared" si="146"/>
        <v>0</v>
      </c>
      <c r="BP566" s="48" t="str">
        <f t="shared" si="147"/>
        <v>Complete - With Adjustment</v>
      </c>
    </row>
    <row r="567" spans="1:68" s="10" customFormat="1" hidden="1" x14ac:dyDescent="0.2">
      <c r="A567" s="34">
        <v>2928</v>
      </c>
      <c r="B567" s="27" t="s">
        <v>94</v>
      </c>
      <c r="C567" s="27" t="s">
        <v>554</v>
      </c>
      <c r="D567" s="27" t="s">
        <v>555</v>
      </c>
      <c r="E567" s="27" t="s">
        <v>1093</v>
      </c>
      <c r="F567" s="27" t="s">
        <v>913</v>
      </c>
      <c r="G567" s="27" t="s">
        <v>96</v>
      </c>
      <c r="H567" s="37">
        <v>42832</v>
      </c>
      <c r="I567" s="37">
        <v>42835</v>
      </c>
      <c r="J567" s="52">
        <v>1140.28</v>
      </c>
      <c r="K567" s="52">
        <v>0.98</v>
      </c>
      <c r="L567" s="35"/>
      <c r="M567" s="52" t="s">
        <v>1094</v>
      </c>
      <c r="N567" s="35" t="s">
        <v>97</v>
      </c>
      <c r="O567" s="35" t="s">
        <v>119</v>
      </c>
      <c r="P567" s="35" t="s">
        <v>123</v>
      </c>
      <c r="Q567" s="35" t="s">
        <v>103</v>
      </c>
      <c r="R567" s="35" t="s">
        <v>98</v>
      </c>
      <c r="S567" s="35"/>
      <c r="T567" s="35" t="s">
        <v>1095</v>
      </c>
      <c r="U567" s="35"/>
      <c r="V567" s="27"/>
      <c r="W567" s="47"/>
      <c r="X567" s="47"/>
      <c r="Y567" s="47"/>
      <c r="Z567" s="47"/>
      <c r="AA567" s="47"/>
      <c r="AB567" s="47"/>
      <c r="AC567" s="47"/>
      <c r="AD567" s="47"/>
      <c r="AE567" s="47"/>
      <c r="AF567" s="47"/>
      <c r="AG567" s="47"/>
      <c r="AH567" s="66"/>
      <c r="AI567" s="67"/>
      <c r="AJ567" s="66"/>
      <c r="AK567" s="54"/>
      <c r="AL567" s="54"/>
      <c r="AM567" s="54"/>
      <c r="AN567" s="66"/>
      <c r="AO567" s="67"/>
      <c r="AP567" s="66"/>
      <c r="AQ567" s="47"/>
      <c r="AR567" s="47"/>
      <c r="AS567" s="47"/>
      <c r="AT567" s="47"/>
      <c r="AU567" s="47"/>
      <c r="AV567" s="47">
        <v>0.98</v>
      </c>
      <c r="AW567" s="47"/>
      <c r="AX567" s="47"/>
      <c r="AY567" s="47"/>
      <c r="AZ567" s="47"/>
      <c r="BA567" s="47"/>
      <c r="BB567" s="47"/>
      <c r="BC567" s="47"/>
      <c r="BD567" s="47"/>
      <c r="BE567" s="47"/>
      <c r="BF567" s="47"/>
      <c r="BG567" s="47"/>
      <c r="BH567" s="47"/>
      <c r="BI567" s="47"/>
      <c r="BJ567" s="47"/>
      <c r="BK567" s="47"/>
      <c r="BL567" s="47"/>
      <c r="BM567" s="47" t="s">
        <v>378</v>
      </c>
      <c r="BN567" s="57">
        <f t="shared" si="145"/>
        <v>0.98</v>
      </c>
      <c r="BO567" s="47">
        <f t="shared" si="146"/>
        <v>0</v>
      </c>
      <c r="BP567" s="48" t="str">
        <f t="shared" si="147"/>
        <v>Complete - With Adjustment</v>
      </c>
    </row>
    <row r="568" spans="1:68" s="10" customFormat="1" hidden="1" x14ac:dyDescent="0.2">
      <c r="A568" s="34">
        <v>2930</v>
      </c>
      <c r="B568" s="27" t="s">
        <v>94</v>
      </c>
      <c r="C568" s="27" t="s">
        <v>554</v>
      </c>
      <c r="D568" s="27" t="s">
        <v>555</v>
      </c>
      <c r="E568" s="27" t="s">
        <v>1093</v>
      </c>
      <c r="F568" s="27" t="s">
        <v>913</v>
      </c>
      <c r="G568" s="27" t="s">
        <v>96</v>
      </c>
      <c r="H568" s="37">
        <v>42832</v>
      </c>
      <c r="I568" s="37">
        <v>42835</v>
      </c>
      <c r="J568" s="52">
        <v>1140.28</v>
      </c>
      <c r="K568" s="52">
        <v>0.62</v>
      </c>
      <c r="L568" s="35"/>
      <c r="M568" s="52" t="s">
        <v>1094</v>
      </c>
      <c r="N568" s="35" t="s">
        <v>97</v>
      </c>
      <c r="O568" s="35" t="s">
        <v>119</v>
      </c>
      <c r="P568" s="35" t="s">
        <v>123</v>
      </c>
      <c r="Q568" s="35" t="s">
        <v>103</v>
      </c>
      <c r="R568" s="35" t="s">
        <v>98</v>
      </c>
      <c r="S568" s="35"/>
      <c r="T568" s="35" t="s">
        <v>1095</v>
      </c>
      <c r="U568" s="35"/>
      <c r="V568" s="27"/>
      <c r="W568" s="47"/>
      <c r="X568" s="47"/>
      <c r="Y568" s="47"/>
      <c r="Z568" s="47"/>
      <c r="AA568" s="47"/>
      <c r="AB568" s="47"/>
      <c r="AC568" s="47"/>
      <c r="AD568" s="47"/>
      <c r="AE568" s="47"/>
      <c r="AF568" s="47"/>
      <c r="AG568" s="47"/>
      <c r="AH568" s="66"/>
      <c r="AI568" s="67"/>
      <c r="AJ568" s="66"/>
      <c r="AK568" s="54"/>
      <c r="AL568" s="54"/>
      <c r="AM568" s="54"/>
      <c r="AN568" s="66"/>
      <c r="AO568" s="67"/>
      <c r="AP568" s="66"/>
      <c r="AQ568" s="47"/>
      <c r="AR568" s="47"/>
      <c r="AS568" s="47"/>
      <c r="AT568" s="47"/>
      <c r="AU568" s="47"/>
      <c r="AV568" s="47">
        <v>0.62</v>
      </c>
      <c r="AW568" s="47"/>
      <c r="AX568" s="47"/>
      <c r="AY568" s="47"/>
      <c r="AZ568" s="47"/>
      <c r="BA568" s="47"/>
      <c r="BB568" s="47"/>
      <c r="BC568" s="68"/>
      <c r="BD568" s="47"/>
      <c r="BE568" s="47"/>
      <c r="BF568" s="47"/>
      <c r="BG568" s="47"/>
      <c r="BH568" s="47"/>
      <c r="BI568" s="47"/>
      <c r="BJ568" s="47"/>
      <c r="BK568" s="47"/>
      <c r="BL568" s="47"/>
      <c r="BM568" s="47" t="s">
        <v>378</v>
      </c>
      <c r="BN568" s="57">
        <f t="shared" si="145"/>
        <v>0.62</v>
      </c>
      <c r="BO568" s="47">
        <f t="shared" si="146"/>
        <v>0</v>
      </c>
      <c r="BP568" s="48" t="str">
        <f t="shared" si="147"/>
        <v>Complete - With Adjustment</v>
      </c>
    </row>
    <row r="569" spans="1:68" s="10" customFormat="1" hidden="1" x14ac:dyDescent="0.2">
      <c r="A569" s="34">
        <v>2931</v>
      </c>
      <c r="B569" s="27" t="s">
        <v>94</v>
      </c>
      <c r="C569" s="27" t="s">
        <v>554</v>
      </c>
      <c r="D569" s="27" t="s">
        <v>555</v>
      </c>
      <c r="E569" s="27" t="s">
        <v>1093</v>
      </c>
      <c r="F569" s="27" t="s">
        <v>913</v>
      </c>
      <c r="G569" s="27" t="s">
        <v>96</v>
      </c>
      <c r="H569" s="37">
        <v>42832</v>
      </c>
      <c r="I569" s="37">
        <v>42835</v>
      </c>
      <c r="J569" s="52">
        <v>1140.28</v>
      </c>
      <c r="K569" s="52">
        <v>50.53</v>
      </c>
      <c r="L569" s="35"/>
      <c r="M569" s="52" t="s">
        <v>1094</v>
      </c>
      <c r="N569" s="35" t="s">
        <v>97</v>
      </c>
      <c r="O569" s="35" t="s">
        <v>119</v>
      </c>
      <c r="P569" s="35" t="s">
        <v>123</v>
      </c>
      <c r="Q569" s="35" t="s">
        <v>103</v>
      </c>
      <c r="R569" s="35" t="s">
        <v>98</v>
      </c>
      <c r="S569" s="35"/>
      <c r="T569" s="35" t="s">
        <v>1095</v>
      </c>
      <c r="U569" s="35"/>
      <c r="V569" s="27"/>
      <c r="W569" s="47"/>
      <c r="X569" s="47"/>
      <c r="Y569" s="47"/>
      <c r="Z569" s="47"/>
      <c r="AA569" s="47"/>
      <c r="AB569" s="47"/>
      <c r="AC569" s="47"/>
      <c r="AD569" s="47"/>
      <c r="AE569" s="47"/>
      <c r="AF569" s="47"/>
      <c r="AG569" s="47"/>
      <c r="AH569" s="66"/>
      <c r="AI569" s="67"/>
      <c r="AJ569" s="66"/>
      <c r="AK569" s="54"/>
      <c r="AL569" s="54"/>
      <c r="AM569" s="54"/>
      <c r="AN569" s="66"/>
      <c r="AO569" s="67"/>
      <c r="AP569" s="66"/>
      <c r="AQ569" s="47"/>
      <c r="AR569" s="47"/>
      <c r="AS569" s="47"/>
      <c r="AT569" s="47"/>
      <c r="AU569" s="47"/>
      <c r="AV569" s="47">
        <v>50.53</v>
      </c>
      <c r="AW569" s="70"/>
      <c r="AX569" s="47"/>
      <c r="AY569" s="47"/>
      <c r="AZ569" s="47"/>
      <c r="BA569" s="47"/>
      <c r="BB569" s="47"/>
      <c r="BC569" s="47"/>
      <c r="BD569" s="47"/>
      <c r="BE569" s="47"/>
      <c r="BF569" s="47"/>
      <c r="BG569" s="47"/>
      <c r="BH569" s="47"/>
      <c r="BI569" s="47"/>
      <c r="BJ569" s="47"/>
      <c r="BK569" s="47"/>
      <c r="BL569" s="47"/>
      <c r="BM569" s="47" t="s">
        <v>378</v>
      </c>
      <c r="BN569" s="57">
        <f t="shared" si="145"/>
        <v>50.53</v>
      </c>
      <c r="BO569" s="47">
        <f t="shared" si="146"/>
        <v>0</v>
      </c>
      <c r="BP569" s="48" t="str">
        <f t="shared" si="147"/>
        <v>Complete - With Adjustment</v>
      </c>
    </row>
    <row r="570" spans="1:68" s="10" customFormat="1" hidden="1" x14ac:dyDescent="0.2">
      <c r="A570" s="34">
        <v>2932</v>
      </c>
      <c r="B570" s="27" t="s">
        <v>94</v>
      </c>
      <c r="C570" s="27" t="s">
        <v>554</v>
      </c>
      <c r="D570" s="27" t="s">
        <v>555</v>
      </c>
      <c r="E570" s="27" t="s">
        <v>1093</v>
      </c>
      <c r="F570" s="27" t="s">
        <v>913</v>
      </c>
      <c r="G570" s="27" t="s">
        <v>96</v>
      </c>
      <c r="H570" s="37">
        <v>42832</v>
      </c>
      <c r="I570" s="37">
        <v>42835</v>
      </c>
      <c r="J570" s="52">
        <v>1140.28</v>
      </c>
      <c r="K570" s="52">
        <v>338.19</v>
      </c>
      <c r="L570" s="35"/>
      <c r="M570" s="52" t="s">
        <v>1094</v>
      </c>
      <c r="N570" s="35" t="s">
        <v>97</v>
      </c>
      <c r="O570" s="35" t="s">
        <v>119</v>
      </c>
      <c r="P570" s="35" t="s">
        <v>123</v>
      </c>
      <c r="Q570" s="35" t="s">
        <v>103</v>
      </c>
      <c r="R570" s="35" t="s">
        <v>98</v>
      </c>
      <c r="S570" s="35"/>
      <c r="T570" s="35" t="s">
        <v>1095</v>
      </c>
      <c r="U570" s="35"/>
      <c r="V570" s="27"/>
      <c r="W570" s="47"/>
      <c r="X570" s="47"/>
      <c r="Y570" s="47"/>
      <c r="Z570" s="47"/>
      <c r="AA570" s="47"/>
      <c r="AB570" s="47"/>
      <c r="AC570" s="47"/>
      <c r="AD570" s="47"/>
      <c r="AE570" s="47"/>
      <c r="AF570" s="47"/>
      <c r="AG570" s="47"/>
      <c r="AH570" s="66"/>
      <c r="AI570" s="67"/>
      <c r="AJ570" s="66"/>
      <c r="AK570" s="54"/>
      <c r="AL570" s="54"/>
      <c r="AM570" s="54"/>
      <c r="AN570" s="66"/>
      <c r="AO570" s="67"/>
      <c r="AP570" s="66"/>
      <c r="AQ570" s="47"/>
      <c r="AR570" s="47"/>
      <c r="AS570" s="47"/>
      <c r="AT570" s="47"/>
      <c r="AU570" s="47"/>
      <c r="AV570" s="47">
        <v>338.19</v>
      </c>
      <c r="AW570" s="47"/>
      <c r="AX570" s="47"/>
      <c r="AY570" s="47"/>
      <c r="AZ570" s="47"/>
      <c r="BA570" s="47"/>
      <c r="BB570" s="47"/>
      <c r="BC570" s="47"/>
      <c r="BD570" s="47"/>
      <c r="BE570" s="47"/>
      <c r="BF570" s="47"/>
      <c r="BG570" s="47"/>
      <c r="BH570" s="47"/>
      <c r="BI570" s="47"/>
      <c r="BJ570" s="47"/>
      <c r="BK570" s="47"/>
      <c r="BL570" s="47"/>
      <c r="BM570" s="47" t="s">
        <v>378</v>
      </c>
      <c r="BN570" s="57">
        <f t="shared" si="145"/>
        <v>338.19</v>
      </c>
      <c r="BO570" s="47">
        <f t="shared" si="146"/>
        <v>0</v>
      </c>
      <c r="BP570" s="48" t="str">
        <f t="shared" si="147"/>
        <v>Complete - With Adjustment</v>
      </c>
    </row>
    <row r="571" spans="1:68" s="10" customFormat="1" hidden="1" x14ac:dyDescent="0.2">
      <c r="A571" s="34">
        <v>2933</v>
      </c>
      <c r="B571" s="27" t="s">
        <v>94</v>
      </c>
      <c r="C571" s="27" t="s">
        <v>554</v>
      </c>
      <c r="D571" s="27" t="s">
        <v>555</v>
      </c>
      <c r="E571" s="27" t="s">
        <v>1096</v>
      </c>
      <c r="F571" s="27" t="s">
        <v>963</v>
      </c>
      <c r="G571" s="27" t="s">
        <v>96</v>
      </c>
      <c r="H571" s="37">
        <v>42824</v>
      </c>
      <c r="I571" s="37">
        <v>42828</v>
      </c>
      <c r="J571" s="52">
        <v>1792.87</v>
      </c>
      <c r="K571" s="52">
        <v>3.46</v>
      </c>
      <c r="L571" s="35"/>
      <c r="M571" s="52" t="s">
        <v>1097</v>
      </c>
      <c r="N571" s="35" t="s">
        <v>97</v>
      </c>
      <c r="O571" s="35" t="s">
        <v>119</v>
      </c>
      <c r="P571" s="35" t="s">
        <v>123</v>
      </c>
      <c r="Q571" s="35" t="s">
        <v>103</v>
      </c>
      <c r="R571" s="35" t="s">
        <v>98</v>
      </c>
      <c r="S571" s="35"/>
      <c r="T571" s="35" t="s">
        <v>1098</v>
      </c>
      <c r="U571" s="35"/>
      <c r="V571" s="27"/>
      <c r="W571" s="47"/>
      <c r="X571" s="47"/>
      <c r="Y571" s="47"/>
      <c r="Z571" s="47"/>
      <c r="AA571" s="47"/>
      <c r="AB571" s="47"/>
      <c r="AC571" s="47"/>
      <c r="AD571" s="47"/>
      <c r="AE571" s="47"/>
      <c r="AF571" s="47"/>
      <c r="AG571" s="47"/>
      <c r="AH571" s="66"/>
      <c r="AI571" s="67"/>
      <c r="AJ571" s="66"/>
      <c r="AK571" s="54"/>
      <c r="AL571" s="54"/>
      <c r="AM571" s="54"/>
      <c r="AN571" s="66"/>
      <c r="AO571" s="67"/>
      <c r="AP571" s="66"/>
      <c r="AQ571" s="47"/>
      <c r="AR571" s="47"/>
      <c r="AS571" s="47"/>
      <c r="AT571" s="47"/>
      <c r="AU571" s="47"/>
      <c r="AV571" s="47">
        <v>3.46</v>
      </c>
      <c r="AW571" s="47"/>
      <c r="AX571" s="47"/>
      <c r="AY571" s="47"/>
      <c r="AZ571" s="47"/>
      <c r="BA571" s="47"/>
      <c r="BB571" s="47"/>
      <c r="BC571" s="47"/>
      <c r="BD571" s="47"/>
      <c r="BE571" s="47"/>
      <c r="BF571" s="47"/>
      <c r="BG571" s="47"/>
      <c r="BH571" s="47"/>
      <c r="BI571" s="47"/>
      <c r="BJ571" s="47"/>
      <c r="BK571" s="47"/>
      <c r="BL571" s="47"/>
      <c r="BM571" s="47" t="s">
        <v>378</v>
      </c>
      <c r="BN571" s="57">
        <f t="shared" si="145"/>
        <v>3.46</v>
      </c>
      <c r="BO571" s="47">
        <f t="shared" si="146"/>
        <v>0</v>
      </c>
      <c r="BP571" s="48" t="str">
        <f t="shared" si="147"/>
        <v>Complete - With Adjustment</v>
      </c>
    </row>
    <row r="572" spans="1:68" s="10" customFormat="1" hidden="1" x14ac:dyDescent="0.2">
      <c r="A572" s="34">
        <v>2934</v>
      </c>
      <c r="B572" s="27" t="s">
        <v>94</v>
      </c>
      <c r="C572" s="27" t="s">
        <v>554</v>
      </c>
      <c r="D572" s="27" t="s">
        <v>555</v>
      </c>
      <c r="E572" s="27" t="s">
        <v>1096</v>
      </c>
      <c r="F572" s="27" t="s">
        <v>963</v>
      </c>
      <c r="G572" s="27" t="s">
        <v>96</v>
      </c>
      <c r="H572" s="37">
        <v>42824</v>
      </c>
      <c r="I572" s="37">
        <v>42828</v>
      </c>
      <c r="J572" s="52">
        <v>1792.87</v>
      </c>
      <c r="K572" s="52">
        <v>0.53</v>
      </c>
      <c r="L572" s="35"/>
      <c r="M572" s="52" t="s">
        <v>1097</v>
      </c>
      <c r="N572" s="35" t="s">
        <v>97</v>
      </c>
      <c r="O572" s="35" t="s">
        <v>119</v>
      </c>
      <c r="P572" s="35" t="s">
        <v>123</v>
      </c>
      <c r="Q572" s="35" t="s">
        <v>103</v>
      </c>
      <c r="R572" s="35" t="s">
        <v>98</v>
      </c>
      <c r="S572" s="35"/>
      <c r="T572" s="35" t="s">
        <v>1098</v>
      </c>
      <c r="U572" s="35"/>
      <c r="V572" s="27"/>
      <c r="W572" s="47"/>
      <c r="X572" s="47"/>
      <c r="Y572" s="47"/>
      <c r="Z572" s="47"/>
      <c r="AA572" s="47"/>
      <c r="AB572" s="47"/>
      <c r="AC572" s="47"/>
      <c r="AD572" s="47"/>
      <c r="AE572" s="70"/>
      <c r="AF572" s="47"/>
      <c r="AG572" s="47"/>
      <c r="AH572" s="66"/>
      <c r="AI572" s="67"/>
      <c r="AJ572" s="66"/>
      <c r="AK572" s="54"/>
      <c r="AL572" s="54"/>
      <c r="AM572" s="54"/>
      <c r="AN572" s="66"/>
      <c r="AO572" s="67"/>
      <c r="AP572" s="66"/>
      <c r="AQ572" s="47"/>
      <c r="AR572" s="47"/>
      <c r="AS572" s="47"/>
      <c r="AT572" s="47"/>
      <c r="AU572" s="47"/>
      <c r="AV572" s="47">
        <v>0.53</v>
      </c>
      <c r="AW572" s="47"/>
      <c r="AX572" s="47"/>
      <c r="AY572" s="47"/>
      <c r="AZ572" s="47"/>
      <c r="BA572" s="47"/>
      <c r="BB572" s="47"/>
      <c r="BC572" s="47"/>
      <c r="BD572" s="47"/>
      <c r="BE572" s="47"/>
      <c r="BF572" s="47"/>
      <c r="BG572" s="47"/>
      <c r="BH572" s="47"/>
      <c r="BI572" s="47"/>
      <c r="BJ572" s="47"/>
      <c r="BK572" s="47"/>
      <c r="BL572" s="47"/>
      <c r="BM572" s="47" t="s">
        <v>378</v>
      </c>
      <c r="BN572" s="57">
        <f t="shared" si="145"/>
        <v>0.53</v>
      </c>
      <c r="BO572" s="47">
        <f t="shared" si="146"/>
        <v>0</v>
      </c>
      <c r="BP572" s="48" t="str">
        <f t="shared" si="147"/>
        <v>Complete - With Adjustment</v>
      </c>
    </row>
    <row r="573" spans="1:68" s="10" customFormat="1" hidden="1" x14ac:dyDescent="0.2">
      <c r="A573" s="34">
        <v>2935</v>
      </c>
      <c r="B573" s="27" t="s">
        <v>94</v>
      </c>
      <c r="C573" s="27" t="s">
        <v>554</v>
      </c>
      <c r="D573" s="27" t="s">
        <v>555</v>
      </c>
      <c r="E573" s="27" t="s">
        <v>1096</v>
      </c>
      <c r="F573" s="27" t="s">
        <v>963</v>
      </c>
      <c r="G573" s="27" t="s">
        <v>96</v>
      </c>
      <c r="H573" s="37">
        <v>42824</v>
      </c>
      <c r="I573" s="37">
        <v>42828</v>
      </c>
      <c r="J573" s="52">
        <v>1792.87</v>
      </c>
      <c r="K573" s="52">
        <v>20.52</v>
      </c>
      <c r="L573" s="35"/>
      <c r="M573" s="52" t="s">
        <v>1097</v>
      </c>
      <c r="N573" s="35" t="s">
        <v>97</v>
      </c>
      <c r="O573" s="35" t="s">
        <v>119</v>
      </c>
      <c r="P573" s="35" t="s">
        <v>123</v>
      </c>
      <c r="Q573" s="35" t="s">
        <v>101</v>
      </c>
      <c r="R573" s="35" t="s">
        <v>98</v>
      </c>
      <c r="S573" s="35"/>
      <c r="T573" s="35" t="s">
        <v>1098</v>
      </c>
      <c r="U573" s="35"/>
      <c r="V573" s="27"/>
      <c r="W573" s="47"/>
      <c r="X573" s="47"/>
      <c r="Y573" s="47"/>
      <c r="Z573" s="47"/>
      <c r="AA573" s="47"/>
      <c r="AB573" s="47"/>
      <c r="AC573" s="47"/>
      <c r="AD573" s="47"/>
      <c r="AE573" s="70"/>
      <c r="AF573" s="47"/>
      <c r="AG573" s="47"/>
      <c r="AH573" s="66"/>
      <c r="AI573" s="67"/>
      <c r="AJ573" s="66"/>
      <c r="AK573" s="54"/>
      <c r="AL573" s="54"/>
      <c r="AM573" s="54"/>
      <c r="AN573" s="66"/>
      <c r="AO573" s="67"/>
      <c r="AP573" s="66"/>
      <c r="AQ573" s="47"/>
      <c r="AR573" s="47"/>
      <c r="AS573" s="47"/>
      <c r="AT573" s="47"/>
      <c r="AU573" s="47"/>
      <c r="AV573" s="47">
        <v>20.52</v>
      </c>
      <c r="AW573" s="47"/>
      <c r="AX573" s="47"/>
      <c r="AY573" s="47"/>
      <c r="AZ573" s="47"/>
      <c r="BA573" s="47"/>
      <c r="BB573" s="47"/>
      <c r="BC573" s="47"/>
      <c r="BD573" s="47"/>
      <c r="BE573" s="47"/>
      <c r="BF573" s="47"/>
      <c r="BG573" s="47"/>
      <c r="BH573" s="47"/>
      <c r="BI573" s="47"/>
      <c r="BJ573" s="47"/>
      <c r="BK573" s="47"/>
      <c r="BL573" s="47"/>
      <c r="BM573" s="47" t="s">
        <v>378</v>
      </c>
      <c r="BN573" s="57">
        <f t="shared" si="145"/>
        <v>20.52</v>
      </c>
      <c r="BO573" s="47">
        <f t="shared" ref="BO573:BO578" si="148">K573-BN573</f>
        <v>0</v>
      </c>
      <c r="BP573" s="48" t="str">
        <f t="shared" ref="BP573:BP578" si="149">IF(BN573&lt;&gt;0,"Complete - With Adjustment","Complete - No Adjustment")</f>
        <v>Complete - With Adjustment</v>
      </c>
    </row>
    <row r="574" spans="1:68" s="10" customFormat="1" hidden="1" x14ac:dyDescent="0.2">
      <c r="A574" s="34">
        <v>2942</v>
      </c>
      <c r="B574" s="27" t="s">
        <v>94</v>
      </c>
      <c r="C574" s="27" t="s">
        <v>554</v>
      </c>
      <c r="D574" s="27" t="s">
        <v>555</v>
      </c>
      <c r="E574" s="27" t="s">
        <v>1096</v>
      </c>
      <c r="F574" s="27" t="s">
        <v>963</v>
      </c>
      <c r="G574" s="27" t="s">
        <v>96</v>
      </c>
      <c r="H574" s="37">
        <v>42824</v>
      </c>
      <c r="I574" s="37">
        <v>42828</v>
      </c>
      <c r="J574" s="52">
        <v>1792.87</v>
      </c>
      <c r="K574" s="52">
        <v>57.96</v>
      </c>
      <c r="L574" s="35"/>
      <c r="M574" s="52" t="s">
        <v>1097</v>
      </c>
      <c r="N574" s="35" t="s">
        <v>97</v>
      </c>
      <c r="O574" s="35" t="s">
        <v>119</v>
      </c>
      <c r="P574" s="35" t="s">
        <v>123</v>
      </c>
      <c r="Q574" s="35" t="s">
        <v>101</v>
      </c>
      <c r="R574" s="35" t="s">
        <v>98</v>
      </c>
      <c r="S574" s="35"/>
      <c r="T574" s="35" t="s">
        <v>1098</v>
      </c>
      <c r="U574" s="35"/>
      <c r="V574" s="27"/>
      <c r="W574" s="47"/>
      <c r="X574" s="47"/>
      <c r="Y574" s="47"/>
      <c r="Z574" s="47"/>
      <c r="AA574" s="47"/>
      <c r="AB574" s="47"/>
      <c r="AC574" s="47"/>
      <c r="AD574" s="47"/>
      <c r="AE574" s="47"/>
      <c r="AF574" s="47"/>
      <c r="AG574" s="47"/>
      <c r="AH574" s="66"/>
      <c r="AI574" s="67"/>
      <c r="AJ574" s="66"/>
      <c r="AK574" s="54"/>
      <c r="AL574" s="54"/>
      <c r="AM574" s="54"/>
      <c r="AN574" s="66"/>
      <c r="AO574" s="67"/>
      <c r="AP574" s="66"/>
      <c r="AQ574" s="47"/>
      <c r="AR574" s="47"/>
      <c r="AS574" s="47"/>
      <c r="AT574" s="47"/>
      <c r="AU574" s="47"/>
      <c r="AV574" s="47">
        <v>57.96</v>
      </c>
      <c r="AW574" s="47"/>
      <c r="AX574" s="47"/>
      <c r="AY574" s="47"/>
      <c r="AZ574" s="47"/>
      <c r="BA574" s="47"/>
      <c r="BB574" s="47"/>
      <c r="BC574" s="47"/>
      <c r="BD574" s="47"/>
      <c r="BE574" s="47"/>
      <c r="BF574" s="47"/>
      <c r="BG574" s="47"/>
      <c r="BH574" s="47"/>
      <c r="BI574" s="47"/>
      <c r="BJ574" s="47"/>
      <c r="BK574" s="47"/>
      <c r="BL574" s="47"/>
      <c r="BM574" s="47" t="s">
        <v>378</v>
      </c>
      <c r="BN574" s="57">
        <f t="shared" si="145"/>
        <v>57.96</v>
      </c>
      <c r="BO574" s="47">
        <f t="shared" si="148"/>
        <v>0</v>
      </c>
      <c r="BP574" s="48" t="str">
        <f t="shared" si="149"/>
        <v>Complete - With Adjustment</v>
      </c>
    </row>
    <row r="575" spans="1:68" s="10" customFormat="1" hidden="1" x14ac:dyDescent="0.2">
      <c r="A575" s="34">
        <v>2943</v>
      </c>
      <c r="B575" s="27" t="s">
        <v>94</v>
      </c>
      <c r="C575" s="27" t="s">
        <v>554</v>
      </c>
      <c r="D575" s="27" t="s">
        <v>555</v>
      </c>
      <c r="E575" s="27" t="s">
        <v>1096</v>
      </c>
      <c r="F575" s="27" t="s">
        <v>963</v>
      </c>
      <c r="G575" s="27" t="s">
        <v>96</v>
      </c>
      <c r="H575" s="37">
        <v>42824</v>
      </c>
      <c r="I575" s="37">
        <v>42828</v>
      </c>
      <c r="J575" s="52">
        <v>1792.87</v>
      </c>
      <c r="K575" s="52">
        <v>51.01</v>
      </c>
      <c r="L575" s="35"/>
      <c r="M575" s="52" t="s">
        <v>1097</v>
      </c>
      <c r="N575" s="35" t="s">
        <v>97</v>
      </c>
      <c r="O575" s="35" t="s">
        <v>119</v>
      </c>
      <c r="P575" s="35" t="s">
        <v>123</v>
      </c>
      <c r="Q575" s="35" t="s">
        <v>101</v>
      </c>
      <c r="R575" s="35" t="s">
        <v>98</v>
      </c>
      <c r="S575" s="35"/>
      <c r="T575" s="35" t="s">
        <v>1098</v>
      </c>
      <c r="U575" s="35"/>
      <c r="V575" s="27"/>
      <c r="W575" s="47"/>
      <c r="X575" s="47"/>
      <c r="Y575" s="47"/>
      <c r="Z575" s="47"/>
      <c r="AA575" s="47"/>
      <c r="AB575" s="47"/>
      <c r="AC575" s="47"/>
      <c r="AD575" s="47"/>
      <c r="AE575" s="47"/>
      <c r="AF575" s="47"/>
      <c r="AG575" s="47"/>
      <c r="AH575" s="66"/>
      <c r="AI575" s="67"/>
      <c r="AJ575" s="66"/>
      <c r="AK575" s="54"/>
      <c r="AL575" s="54"/>
      <c r="AM575" s="54"/>
      <c r="AN575" s="66"/>
      <c r="AO575" s="67"/>
      <c r="AP575" s="66"/>
      <c r="AQ575" s="47"/>
      <c r="AR575" s="47"/>
      <c r="AS575" s="47"/>
      <c r="AT575" s="47"/>
      <c r="AU575" s="47"/>
      <c r="AV575" s="47">
        <v>51.01</v>
      </c>
      <c r="AW575" s="47"/>
      <c r="AX575" s="47"/>
      <c r="AY575" s="47"/>
      <c r="AZ575" s="47"/>
      <c r="BA575" s="47"/>
      <c r="BB575" s="47"/>
      <c r="BC575" s="47"/>
      <c r="BD575" s="47"/>
      <c r="BE575" s="47"/>
      <c r="BF575" s="47"/>
      <c r="BG575" s="47"/>
      <c r="BH575" s="47"/>
      <c r="BI575" s="47"/>
      <c r="BJ575" s="47"/>
      <c r="BK575" s="47"/>
      <c r="BL575" s="47"/>
      <c r="BM575" s="47" t="s">
        <v>378</v>
      </c>
      <c r="BN575" s="57">
        <f t="shared" si="145"/>
        <v>51.01</v>
      </c>
      <c r="BO575" s="47">
        <f t="shared" si="148"/>
        <v>0</v>
      </c>
      <c r="BP575" s="48" t="str">
        <f t="shared" si="149"/>
        <v>Complete - With Adjustment</v>
      </c>
    </row>
    <row r="576" spans="1:68" s="10" customFormat="1" hidden="1" x14ac:dyDescent="0.2">
      <c r="A576" s="34">
        <v>2944</v>
      </c>
      <c r="B576" s="27" t="s">
        <v>94</v>
      </c>
      <c r="C576" s="27" t="s">
        <v>554</v>
      </c>
      <c r="D576" s="27" t="s">
        <v>555</v>
      </c>
      <c r="E576" s="27" t="s">
        <v>1096</v>
      </c>
      <c r="F576" s="27" t="s">
        <v>963</v>
      </c>
      <c r="G576" s="27" t="s">
        <v>96</v>
      </c>
      <c r="H576" s="37">
        <v>42824</v>
      </c>
      <c r="I576" s="37">
        <v>42828</v>
      </c>
      <c r="J576" s="52">
        <v>1792.87</v>
      </c>
      <c r="K576" s="52">
        <v>97.5</v>
      </c>
      <c r="L576" s="35"/>
      <c r="M576" s="52" t="s">
        <v>1097</v>
      </c>
      <c r="N576" s="35" t="s">
        <v>97</v>
      </c>
      <c r="O576" s="35" t="s">
        <v>119</v>
      </c>
      <c r="P576" s="35" t="s">
        <v>123</v>
      </c>
      <c r="Q576" s="35" t="s">
        <v>138</v>
      </c>
      <c r="R576" s="35" t="s">
        <v>98</v>
      </c>
      <c r="S576" s="35"/>
      <c r="T576" s="35" t="s">
        <v>1098</v>
      </c>
      <c r="U576" s="35"/>
      <c r="V576" s="27"/>
      <c r="W576" s="47"/>
      <c r="X576" s="47"/>
      <c r="Y576" s="47"/>
      <c r="Z576" s="47"/>
      <c r="AA576" s="47"/>
      <c r="AB576" s="47"/>
      <c r="AC576" s="47"/>
      <c r="AD576" s="47"/>
      <c r="AE576" s="47"/>
      <c r="AF576" s="47"/>
      <c r="AG576" s="47"/>
      <c r="AH576" s="66"/>
      <c r="AI576" s="67"/>
      <c r="AJ576" s="66"/>
      <c r="AK576" s="54"/>
      <c r="AL576" s="54"/>
      <c r="AM576" s="54"/>
      <c r="AN576" s="66"/>
      <c r="AO576" s="67"/>
      <c r="AP576" s="66"/>
      <c r="AQ576" s="47"/>
      <c r="AR576" s="47"/>
      <c r="AS576" s="47"/>
      <c r="AT576" s="47"/>
      <c r="AU576" s="47"/>
      <c r="AV576" s="47">
        <v>97.5</v>
      </c>
      <c r="AW576" s="47"/>
      <c r="AX576" s="47"/>
      <c r="AY576" s="47"/>
      <c r="AZ576" s="47"/>
      <c r="BA576" s="47"/>
      <c r="BB576" s="47"/>
      <c r="BC576" s="47"/>
      <c r="BD576" s="47"/>
      <c r="BE576" s="47"/>
      <c r="BF576" s="47"/>
      <c r="BG576" s="47"/>
      <c r="BH576" s="47"/>
      <c r="BI576" s="47"/>
      <c r="BJ576" s="47"/>
      <c r="BK576" s="47"/>
      <c r="BL576" s="47"/>
      <c r="BM576" s="47" t="s">
        <v>378</v>
      </c>
      <c r="BN576" s="57">
        <f t="shared" si="145"/>
        <v>97.5</v>
      </c>
      <c r="BO576" s="47">
        <f t="shared" si="148"/>
        <v>0</v>
      </c>
      <c r="BP576" s="48" t="str">
        <f t="shared" si="149"/>
        <v>Complete - With Adjustment</v>
      </c>
    </row>
    <row r="577" spans="1:68" s="10" customFormat="1" hidden="1" x14ac:dyDescent="0.2">
      <c r="A577" s="34">
        <v>2946</v>
      </c>
      <c r="B577" s="27" t="s">
        <v>94</v>
      </c>
      <c r="C577" s="27" t="s">
        <v>554</v>
      </c>
      <c r="D577" s="27" t="s">
        <v>555</v>
      </c>
      <c r="E577" s="27" t="s">
        <v>1096</v>
      </c>
      <c r="F577" s="27" t="s">
        <v>963</v>
      </c>
      <c r="G577" s="27" t="s">
        <v>96</v>
      </c>
      <c r="H577" s="37">
        <v>42824</v>
      </c>
      <c r="I577" s="37">
        <v>42828</v>
      </c>
      <c r="J577" s="52">
        <v>1792.87</v>
      </c>
      <c r="K577" s="52">
        <v>2.08</v>
      </c>
      <c r="L577" s="35"/>
      <c r="M577" s="52" t="s">
        <v>1097</v>
      </c>
      <c r="N577" s="35" t="s">
        <v>97</v>
      </c>
      <c r="O577" s="35" t="s">
        <v>119</v>
      </c>
      <c r="P577" s="35" t="s">
        <v>123</v>
      </c>
      <c r="Q577" s="35" t="s">
        <v>101</v>
      </c>
      <c r="R577" s="35" t="s">
        <v>98</v>
      </c>
      <c r="S577" s="35"/>
      <c r="T577" s="35" t="s">
        <v>1098</v>
      </c>
      <c r="U577" s="35"/>
      <c r="V577" s="27"/>
      <c r="W577" s="68"/>
      <c r="X577" s="47"/>
      <c r="Y577" s="47"/>
      <c r="Z577" s="47"/>
      <c r="AA577" s="47"/>
      <c r="AB577" s="47"/>
      <c r="AC577" s="47"/>
      <c r="AD577" s="47"/>
      <c r="AE577" s="47"/>
      <c r="AF577" s="47"/>
      <c r="AG577" s="47"/>
      <c r="AH577" s="66"/>
      <c r="AI577" s="67"/>
      <c r="AJ577" s="66"/>
      <c r="AK577" s="54"/>
      <c r="AL577" s="54"/>
      <c r="AM577" s="54"/>
      <c r="AN577" s="66"/>
      <c r="AO577" s="67"/>
      <c r="AP577" s="66"/>
      <c r="AQ577" s="47"/>
      <c r="AR577" s="47"/>
      <c r="AS577" s="47"/>
      <c r="AT577" s="47"/>
      <c r="AU577" s="47"/>
      <c r="AV577" s="47">
        <v>2.08</v>
      </c>
      <c r="AW577" s="47"/>
      <c r="AX577" s="47"/>
      <c r="AY577" s="47"/>
      <c r="AZ577" s="47"/>
      <c r="BA577" s="47"/>
      <c r="BB577" s="47"/>
      <c r="BC577" s="47"/>
      <c r="BD577" s="47"/>
      <c r="BE577" s="47"/>
      <c r="BF577" s="47"/>
      <c r="BG577" s="47"/>
      <c r="BH577" s="47"/>
      <c r="BI577" s="47"/>
      <c r="BJ577" s="47"/>
      <c r="BK577" s="68"/>
      <c r="BL577" s="47"/>
      <c r="BM577" s="47" t="s">
        <v>378</v>
      </c>
      <c r="BN577" s="57">
        <f t="shared" si="145"/>
        <v>2.08</v>
      </c>
      <c r="BO577" s="47">
        <f t="shared" si="148"/>
        <v>0</v>
      </c>
      <c r="BP577" s="48" t="str">
        <f t="shared" si="149"/>
        <v>Complete - With Adjustment</v>
      </c>
    </row>
    <row r="578" spans="1:68" s="10" customFormat="1" hidden="1" x14ac:dyDescent="0.2">
      <c r="A578" s="34">
        <v>2986</v>
      </c>
      <c r="B578" s="27" t="s">
        <v>94</v>
      </c>
      <c r="C578" s="27" t="s">
        <v>311</v>
      </c>
      <c r="D578" s="27" t="s">
        <v>312</v>
      </c>
      <c r="E578" s="27" t="s">
        <v>1099</v>
      </c>
      <c r="F578" s="27" t="s">
        <v>910</v>
      </c>
      <c r="G578" s="27" t="s">
        <v>96</v>
      </c>
      <c r="H578" s="37">
        <v>42828</v>
      </c>
      <c r="I578" s="37">
        <v>42830</v>
      </c>
      <c r="J578" s="52">
        <v>1173.3</v>
      </c>
      <c r="K578" s="52">
        <v>10</v>
      </c>
      <c r="L578" s="35"/>
      <c r="M578" s="52" t="s">
        <v>1100</v>
      </c>
      <c r="N578" s="35" t="s">
        <v>97</v>
      </c>
      <c r="O578" s="35" t="s">
        <v>102</v>
      </c>
      <c r="P578" s="35" t="s">
        <v>120</v>
      </c>
      <c r="Q578" s="35" t="s">
        <v>103</v>
      </c>
      <c r="R578" s="35" t="s">
        <v>98</v>
      </c>
      <c r="S578" s="35"/>
      <c r="T578" s="35" t="s">
        <v>1101</v>
      </c>
      <c r="U578" s="35"/>
      <c r="V578" s="27"/>
      <c r="W578" s="47">
        <v>10</v>
      </c>
      <c r="X578" s="47"/>
      <c r="Y578" s="47"/>
      <c r="Z578" s="47"/>
      <c r="AA578" s="47"/>
      <c r="AB578" s="47"/>
      <c r="AC578" s="47"/>
      <c r="AD578" s="47"/>
      <c r="AE578" s="47"/>
      <c r="AF578" s="47"/>
      <c r="AG578" s="47"/>
      <c r="AH578" s="66"/>
      <c r="AI578" s="67"/>
      <c r="AJ578" s="66"/>
      <c r="AK578" s="54"/>
      <c r="AL578" s="54"/>
      <c r="AM578" s="54"/>
      <c r="AN578" s="66"/>
      <c r="AO578" s="67"/>
      <c r="AP578" s="66"/>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t="s">
        <v>943</v>
      </c>
      <c r="BN578" s="57">
        <f t="shared" ref="BN578:BN579" si="150">SUM(W578:AH578)+SUM(AK578:AN578)+SUM(AQ578:BK578)</f>
        <v>10</v>
      </c>
      <c r="BO578" s="47">
        <f t="shared" si="148"/>
        <v>0</v>
      </c>
      <c r="BP578" s="48" t="str">
        <f t="shared" si="149"/>
        <v>Complete - With Adjustment</v>
      </c>
    </row>
    <row r="579" spans="1:68" s="10" customFormat="1" hidden="1" x14ac:dyDescent="0.2">
      <c r="A579" s="34">
        <v>3013</v>
      </c>
      <c r="B579" s="27" t="s">
        <v>94</v>
      </c>
      <c r="C579" s="27" t="s">
        <v>317</v>
      </c>
      <c r="D579" s="27" t="s">
        <v>318</v>
      </c>
      <c r="E579" s="27" t="s">
        <v>1102</v>
      </c>
      <c r="F579" s="27" t="s">
        <v>1050</v>
      </c>
      <c r="G579" s="27" t="s">
        <v>96</v>
      </c>
      <c r="H579" s="37">
        <v>42845</v>
      </c>
      <c r="I579" s="37">
        <v>42846</v>
      </c>
      <c r="J579" s="52">
        <v>2392.3200000000002</v>
      </c>
      <c r="K579" s="52">
        <v>122.54</v>
      </c>
      <c r="L579" s="35"/>
      <c r="M579" s="52" t="s">
        <v>1103</v>
      </c>
      <c r="N579" s="35" t="s">
        <v>97</v>
      </c>
      <c r="O579" s="35" t="s">
        <v>242</v>
      </c>
      <c r="P579" s="35" t="s">
        <v>120</v>
      </c>
      <c r="Q579" s="35" t="s">
        <v>103</v>
      </c>
      <c r="R579" s="35" t="s">
        <v>98</v>
      </c>
      <c r="S579" s="35"/>
      <c r="T579" s="35" t="s">
        <v>1104</v>
      </c>
      <c r="U579" s="35"/>
      <c r="V579" s="27"/>
      <c r="W579" s="47">
        <v>122.54</v>
      </c>
      <c r="X579" s="47"/>
      <c r="Y579" s="47"/>
      <c r="Z579" s="47"/>
      <c r="AA579" s="47"/>
      <c r="AB579" s="47"/>
      <c r="AC579" s="47"/>
      <c r="AD579" s="47"/>
      <c r="AE579" s="47"/>
      <c r="AF579" s="47"/>
      <c r="AG579" s="47"/>
      <c r="AH579" s="66"/>
      <c r="AI579" s="67"/>
      <c r="AJ579" s="66"/>
      <c r="AK579" s="54"/>
      <c r="AL579" s="54"/>
      <c r="AM579" s="54"/>
      <c r="AN579" s="66"/>
      <c r="AO579" s="67"/>
      <c r="AP579" s="66"/>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t="s">
        <v>1</v>
      </c>
      <c r="BN579" s="57">
        <f t="shared" si="150"/>
        <v>122.54</v>
      </c>
      <c r="BO579" s="47">
        <f t="shared" ref="BO579:BO581" si="151">K579-BN579</f>
        <v>0</v>
      </c>
      <c r="BP579" s="48" t="str">
        <f t="shared" ref="BP579:BP581" si="152">IF(BN579&lt;&gt;0,"Complete - With Adjustment","Complete - No Adjustment")</f>
        <v>Complete - With Adjustment</v>
      </c>
    </row>
    <row r="580" spans="1:68" s="10" customFormat="1" hidden="1" x14ac:dyDescent="0.2">
      <c r="A580" s="34">
        <v>3050</v>
      </c>
      <c r="B580" s="27" t="s">
        <v>94</v>
      </c>
      <c r="C580" s="27" t="s">
        <v>1105</v>
      </c>
      <c r="D580" s="27" t="s">
        <v>1106</v>
      </c>
      <c r="E580" s="27" t="s">
        <v>1107</v>
      </c>
      <c r="F580" s="27" t="s">
        <v>1090</v>
      </c>
      <c r="G580" s="27" t="s">
        <v>96</v>
      </c>
      <c r="H580" s="37">
        <v>42835</v>
      </c>
      <c r="I580" s="37">
        <v>42838</v>
      </c>
      <c r="J580" s="52">
        <v>371.9</v>
      </c>
      <c r="K580" s="52">
        <v>339.25</v>
      </c>
      <c r="L580" s="35"/>
      <c r="M580" s="52" t="s">
        <v>1108</v>
      </c>
      <c r="N580" s="35" t="s">
        <v>97</v>
      </c>
      <c r="O580" s="35" t="s">
        <v>119</v>
      </c>
      <c r="P580" s="35" t="s">
        <v>123</v>
      </c>
      <c r="Q580" s="35" t="s">
        <v>212</v>
      </c>
      <c r="R580" s="35" t="s">
        <v>98</v>
      </c>
      <c r="S580" s="35"/>
      <c r="T580" s="35" t="s">
        <v>1109</v>
      </c>
      <c r="U580" s="35"/>
      <c r="V580" s="27"/>
      <c r="W580" s="47"/>
      <c r="X580" s="47"/>
      <c r="Y580" s="47"/>
      <c r="Z580" s="47"/>
      <c r="AA580" s="47"/>
      <c r="AB580" s="47"/>
      <c r="AC580" s="47"/>
      <c r="AD580" s="47"/>
      <c r="AE580" s="47"/>
      <c r="AF580" s="47"/>
      <c r="AG580" s="47"/>
      <c r="AH580" s="66"/>
      <c r="AI580" s="67"/>
      <c r="AJ580" s="66"/>
      <c r="AK580" s="54"/>
      <c r="AL580" s="54"/>
      <c r="AM580" s="54"/>
      <c r="AN580" s="66"/>
      <c r="AO580" s="67"/>
      <c r="AP580" s="66"/>
      <c r="AQ580" s="47"/>
      <c r="AR580" s="47"/>
      <c r="AS580" s="47"/>
      <c r="AT580" s="47"/>
      <c r="AU580" s="47"/>
      <c r="AV580" s="47">
        <v>339.25</v>
      </c>
      <c r="AW580" s="47"/>
      <c r="AX580" s="47"/>
      <c r="AY580" s="47"/>
      <c r="AZ580" s="47"/>
      <c r="BA580" s="47"/>
      <c r="BB580" s="47"/>
      <c r="BC580" s="47"/>
      <c r="BD580" s="47"/>
      <c r="BE580" s="47"/>
      <c r="BF580" s="47"/>
      <c r="BG580" s="47"/>
      <c r="BH580" s="47"/>
      <c r="BI580" s="47"/>
      <c r="BJ580" s="47"/>
      <c r="BK580" s="47"/>
      <c r="BL580" s="47"/>
      <c r="BM580" s="47" t="s">
        <v>378</v>
      </c>
      <c r="BN580" s="57">
        <f t="shared" ref="BN580:BN581" si="153">SUM(W580:AH580)+SUM(AK580:AN580)+SUM(AQ580:BK580)</f>
        <v>339.25</v>
      </c>
      <c r="BO580" s="47">
        <f t="shared" si="151"/>
        <v>0</v>
      </c>
      <c r="BP580" s="48" t="str">
        <f t="shared" si="152"/>
        <v>Complete - With Adjustment</v>
      </c>
    </row>
    <row r="581" spans="1:68" s="10" customFormat="1" hidden="1" x14ac:dyDescent="0.2">
      <c r="A581" s="34">
        <v>3058</v>
      </c>
      <c r="B581" s="27" t="s">
        <v>94</v>
      </c>
      <c r="C581" s="27" t="s">
        <v>1110</v>
      </c>
      <c r="D581" s="27" t="s">
        <v>1111</v>
      </c>
      <c r="E581" s="27" t="s">
        <v>1112</v>
      </c>
      <c r="F581" s="27" t="s">
        <v>979</v>
      </c>
      <c r="G581" s="27" t="s">
        <v>96</v>
      </c>
      <c r="H581" s="37">
        <v>42828</v>
      </c>
      <c r="I581" s="37">
        <v>42831</v>
      </c>
      <c r="J581" s="52">
        <v>34.57</v>
      </c>
      <c r="K581" s="52">
        <v>34.57</v>
      </c>
      <c r="L581" s="35" t="s">
        <v>247</v>
      </c>
      <c r="M581" s="52" t="s">
        <v>1113</v>
      </c>
      <c r="N581" s="35" t="s">
        <v>97</v>
      </c>
      <c r="O581" s="35" t="s">
        <v>145</v>
      </c>
      <c r="P581" s="35" t="s">
        <v>146</v>
      </c>
      <c r="Q581" s="35" t="s">
        <v>103</v>
      </c>
      <c r="R581" s="35" t="s">
        <v>98</v>
      </c>
      <c r="S581" s="35"/>
      <c r="T581" s="35" t="s">
        <v>1114</v>
      </c>
      <c r="U581" s="35" t="s">
        <v>255</v>
      </c>
      <c r="V581" s="27"/>
      <c r="W581" s="47"/>
      <c r="X581" s="47"/>
      <c r="Y581" s="47"/>
      <c r="Z581" s="47"/>
      <c r="AA581" s="47"/>
      <c r="AB581" s="47"/>
      <c r="AC581" s="47"/>
      <c r="AD581" s="47"/>
      <c r="AE581" s="47"/>
      <c r="AF581" s="47"/>
      <c r="AG581" s="47"/>
      <c r="AH581" s="66"/>
      <c r="AI581" s="67"/>
      <c r="AJ581" s="66"/>
      <c r="AK581" s="54">
        <f>10-24.57*20%</f>
        <v>5.0859999999999994</v>
      </c>
      <c r="AL581" s="54"/>
      <c r="AM581" s="54"/>
      <c r="AN581" s="66"/>
      <c r="AO581" s="67"/>
      <c r="AP581" s="66"/>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t="s">
        <v>375</v>
      </c>
      <c r="BN581" s="57">
        <f t="shared" si="153"/>
        <v>5.0859999999999994</v>
      </c>
      <c r="BO581" s="47">
        <f t="shared" si="151"/>
        <v>29.484000000000002</v>
      </c>
      <c r="BP581" s="48" t="str">
        <f t="shared" si="152"/>
        <v>Complete - With Adjustment</v>
      </c>
    </row>
    <row r="582" spans="1:68" s="10" customFormat="1" hidden="1" x14ac:dyDescent="0.2">
      <c r="A582" s="34">
        <v>3080</v>
      </c>
      <c r="B582" s="27" t="s">
        <v>94</v>
      </c>
      <c r="C582" s="27" t="s">
        <v>1115</v>
      </c>
      <c r="D582" s="27" t="s">
        <v>1116</v>
      </c>
      <c r="E582" s="27" t="s">
        <v>1117</v>
      </c>
      <c r="F582" s="27" t="s">
        <v>914</v>
      </c>
      <c r="G582" s="27" t="s">
        <v>96</v>
      </c>
      <c r="H582" s="37">
        <v>42847</v>
      </c>
      <c r="I582" s="37">
        <v>42850</v>
      </c>
      <c r="J582" s="52">
        <v>350.79</v>
      </c>
      <c r="K582" s="52">
        <v>22</v>
      </c>
      <c r="L582" s="35"/>
      <c r="M582" s="52" t="s">
        <v>1118</v>
      </c>
      <c r="N582" s="35" t="s">
        <v>97</v>
      </c>
      <c r="O582" s="35" t="s">
        <v>959</v>
      </c>
      <c r="P582" s="35" t="s">
        <v>120</v>
      </c>
      <c r="Q582" s="35" t="s">
        <v>103</v>
      </c>
      <c r="R582" s="35" t="s">
        <v>98</v>
      </c>
      <c r="S582" s="35"/>
      <c r="T582" s="35" t="s">
        <v>1119</v>
      </c>
      <c r="U582" s="35"/>
      <c r="V582" s="27"/>
      <c r="W582" s="47">
        <v>22</v>
      </c>
      <c r="X582" s="47"/>
      <c r="Y582" s="47"/>
      <c r="Z582" s="47"/>
      <c r="AA582" s="47"/>
      <c r="AB582" s="47"/>
      <c r="AC582" s="47"/>
      <c r="AD582" s="47"/>
      <c r="AE582" s="47"/>
      <c r="AF582" s="47"/>
      <c r="AG582" s="47"/>
      <c r="AH582" s="66"/>
      <c r="AI582" s="67"/>
      <c r="AJ582" s="66"/>
      <c r="AK582" s="54"/>
      <c r="AL582" s="54"/>
      <c r="AM582" s="54"/>
      <c r="AN582" s="66"/>
      <c r="AO582" s="67"/>
      <c r="AP582" s="66"/>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t="s">
        <v>1</v>
      </c>
      <c r="BN582" s="57">
        <f t="shared" ref="BN582:BN607" si="154">SUM(W582:AH582)+SUM(AK582:AN582)+SUM(AQ582:BK582)</f>
        <v>22</v>
      </c>
      <c r="BO582" s="47">
        <f t="shared" ref="BO582:BO607" si="155">K582-BN582</f>
        <v>0</v>
      </c>
      <c r="BP582" s="48" t="str">
        <f t="shared" ref="BP582:BP607" si="156">IF(BN582&lt;&gt;0,"Complete - With Adjustment","Complete - No Adjustment")</f>
        <v>Complete - With Adjustment</v>
      </c>
    </row>
    <row r="583" spans="1:68" s="10" customFormat="1" hidden="1" x14ac:dyDescent="0.2">
      <c r="A583" s="34">
        <v>3082</v>
      </c>
      <c r="B583" s="27" t="s">
        <v>94</v>
      </c>
      <c r="C583" s="27" t="s">
        <v>590</v>
      </c>
      <c r="D583" s="27" t="s">
        <v>591</v>
      </c>
      <c r="E583" s="27" t="s">
        <v>1120</v>
      </c>
      <c r="F583" s="27" t="s">
        <v>907</v>
      </c>
      <c r="G583" s="27" t="s">
        <v>96</v>
      </c>
      <c r="H583" s="37">
        <v>42831</v>
      </c>
      <c r="I583" s="37">
        <v>42836</v>
      </c>
      <c r="J583" s="52">
        <v>531.35</v>
      </c>
      <c r="K583" s="52">
        <v>14.19</v>
      </c>
      <c r="L583" s="35"/>
      <c r="M583" s="52" t="s">
        <v>1121</v>
      </c>
      <c r="N583" s="35" t="s">
        <v>97</v>
      </c>
      <c r="O583" s="35" t="s">
        <v>597</v>
      </c>
      <c r="P583" s="35" t="s">
        <v>120</v>
      </c>
      <c r="Q583" s="35" t="s">
        <v>174</v>
      </c>
      <c r="R583" s="35" t="s">
        <v>98</v>
      </c>
      <c r="S583" s="35"/>
      <c r="T583" s="35" t="s">
        <v>1122</v>
      </c>
      <c r="U583" s="35"/>
      <c r="V583" s="27"/>
      <c r="W583" s="47"/>
      <c r="X583" s="47"/>
      <c r="Y583" s="47"/>
      <c r="Z583" s="47"/>
      <c r="AA583" s="47"/>
      <c r="AB583" s="47"/>
      <c r="AC583" s="47"/>
      <c r="AD583" s="47"/>
      <c r="AE583" s="47"/>
      <c r="AF583" s="47"/>
      <c r="AG583" s="47"/>
      <c r="AH583" s="66"/>
      <c r="AI583" s="67"/>
      <c r="AJ583" s="66"/>
      <c r="AK583" s="54"/>
      <c r="AL583" s="54"/>
      <c r="AM583" s="54"/>
      <c r="AN583" s="66"/>
      <c r="AO583" s="67"/>
      <c r="AP583" s="66"/>
      <c r="AQ583" s="47"/>
      <c r="AR583" s="47"/>
      <c r="AS583" s="47"/>
      <c r="AT583" s="47"/>
      <c r="AU583" s="47"/>
      <c r="AV583" s="47"/>
      <c r="AW583" s="47"/>
      <c r="AX583" s="47"/>
      <c r="AY583" s="47"/>
      <c r="AZ583" s="47"/>
      <c r="BA583" s="47"/>
      <c r="BB583" s="47"/>
      <c r="BC583" s="47"/>
      <c r="BD583" s="47"/>
      <c r="BE583" s="47"/>
      <c r="BF583" s="47"/>
      <c r="BG583" s="47"/>
      <c r="BH583" s="47">
        <v>14.19</v>
      </c>
      <c r="BI583" s="47"/>
      <c r="BJ583" s="47"/>
      <c r="BK583" s="47"/>
      <c r="BL583" s="47"/>
      <c r="BM583" s="47" t="s">
        <v>1123</v>
      </c>
      <c r="BN583" s="57">
        <f t="shared" si="154"/>
        <v>14.19</v>
      </c>
      <c r="BO583" s="47">
        <f t="shared" si="155"/>
        <v>0</v>
      </c>
      <c r="BP583" s="48" t="str">
        <f t="shared" si="156"/>
        <v>Complete - With Adjustment</v>
      </c>
    </row>
    <row r="584" spans="1:68" s="10" customFormat="1" hidden="1" x14ac:dyDescent="0.2">
      <c r="A584" s="34">
        <v>3083</v>
      </c>
      <c r="B584" s="27" t="s">
        <v>94</v>
      </c>
      <c r="C584" s="27" t="s">
        <v>590</v>
      </c>
      <c r="D584" s="27" t="s">
        <v>591</v>
      </c>
      <c r="E584" s="27" t="s">
        <v>1120</v>
      </c>
      <c r="F584" s="27" t="s">
        <v>907</v>
      </c>
      <c r="G584" s="27" t="s">
        <v>96</v>
      </c>
      <c r="H584" s="37">
        <v>42831</v>
      </c>
      <c r="I584" s="37">
        <v>42836</v>
      </c>
      <c r="J584" s="52">
        <v>531.35</v>
      </c>
      <c r="K584" s="52">
        <v>363.15</v>
      </c>
      <c r="L584" s="35"/>
      <c r="M584" s="52" t="s">
        <v>1121</v>
      </c>
      <c r="N584" s="35" t="s">
        <v>97</v>
      </c>
      <c r="O584" s="35" t="s">
        <v>597</v>
      </c>
      <c r="P584" s="35" t="s">
        <v>120</v>
      </c>
      <c r="Q584" s="35" t="s">
        <v>103</v>
      </c>
      <c r="R584" s="35" t="s">
        <v>98</v>
      </c>
      <c r="S584" s="35"/>
      <c r="T584" s="35" t="s">
        <v>1122</v>
      </c>
      <c r="U584" s="35"/>
      <c r="V584" s="27"/>
      <c r="W584" s="68"/>
      <c r="X584" s="47"/>
      <c r="Y584" s="47"/>
      <c r="Z584" s="47"/>
      <c r="AA584" s="47"/>
      <c r="AB584" s="47"/>
      <c r="AC584" s="47"/>
      <c r="AD584" s="47"/>
      <c r="AE584" s="47"/>
      <c r="AF584" s="47"/>
      <c r="AG584" s="47"/>
      <c r="AH584" s="66"/>
      <c r="AI584" s="67"/>
      <c r="AJ584" s="66"/>
      <c r="AK584" s="54"/>
      <c r="AL584" s="54"/>
      <c r="AM584" s="54"/>
      <c r="AN584" s="66"/>
      <c r="AO584" s="67"/>
      <c r="AP584" s="66"/>
      <c r="AQ584" s="47"/>
      <c r="AR584" s="47"/>
      <c r="AS584" s="47"/>
      <c r="AT584" s="47"/>
      <c r="AU584" s="47"/>
      <c r="AV584" s="47"/>
      <c r="AW584" s="47"/>
      <c r="AX584" s="47"/>
      <c r="AY584" s="47"/>
      <c r="AZ584" s="47"/>
      <c r="BA584" s="47"/>
      <c r="BB584" s="47"/>
      <c r="BC584" s="47"/>
      <c r="BD584" s="47"/>
      <c r="BE584" s="47"/>
      <c r="BF584" s="47"/>
      <c r="BG584" s="47"/>
      <c r="BH584" s="47">
        <v>363.15</v>
      </c>
      <c r="BI584" s="47"/>
      <c r="BJ584" s="47"/>
      <c r="BK584" s="47"/>
      <c r="BL584" s="47"/>
      <c r="BM584" s="47" t="s">
        <v>901</v>
      </c>
      <c r="BN584" s="57">
        <f t="shared" si="154"/>
        <v>363.15</v>
      </c>
      <c r="BO584" s="47">
        <f t="shared" si="155"/>
        <v>0</v>
      </c>
      <c r="BP584" s="48" t="str">
        <f t="shared" si="156"/>
        <v>Complete - With Adjustment</v>
      </c>
    </row>
    <row r="585" spans="1:68" s="10" customFormat="1" hidden="1" x14ac:dyDescent="0.2">
      <c r="A585" s="34">
        <v>3084</v>
      </c>
      <c r="B585" s="27" t="s">
        <v>94</v>
      </c>
      <c r="C585" s="27" t="s">
        <v>590</v>
      </c>
      <c r="D585" s="27" t="s">
        <v>591</v>
      </c>
      <c r="E585" s="27" t="s">
        <v>1120</v>
      </c>
      <c r="F585" s="27" t="s">
        <v>907</v>
      </c>
      <c r="G585" s="27" t="s">
        <v>96</v>
      </c>
      <c r="H585" s="37">
        <v>42831</v>
      </c>
      <c r="I585" s="37">
        <v>42836</v>
      </c>
      <c r="J585" s="52">
        <v>531.35</v>
      </c>
      <c r="K585" s="52">
        <v>78.25</v>
      </c>
      <c r="L585" s="35"/>
      <c r="M585" s="52" t="s">
        <v>1121</v>
      </c>
      <c r="N585" s="35" t="s">
        <v>97</v>
      </c>
      <c r="O585" s="35" t="s">
        <v>597</v>
      </c>
      <c r="P585" s="35" t="s">
        <v>120</v>
      </c>
      <c r="Q585" s="35" t="s">
        <v>103</v>
      </c>
      <c r="R585" s="35" t="s">
        <v>98</v>
      </c>
      <c r="S585" s="35"/>
      <c r="T585" s="35" t="s">
        <v>1122</v>
      </c>
      <c r="U585" s="35"/>
      <c r="V585" s="27"/>
      <c r="W585" s="68"/>
      <c r="X585" s="47"/>
      <c r="Y585" s="47"/>
      <c r="Z585" s="47"/>
      <c r="AA585" s="47"/>
      <c r="AB585" s="47"/>
      <c r="AC585" s="47"/>
      <c r="AD585" s="47"/>
      <c r="AE585" s="47"/>
      <c r="AF585" s="47"/>
      <c r="AG585" s="47"/>
      <c r="AH585" s="66"/>
      <c r="AI585" s="67"/>
      <c r="AJ585" s="66"/>
      <c r="AK585" s="54"/>
      <c r="AL585" s="54"/>
      <c r="AM585" s="54"/>
      <c r="AN585" s="66"/>
      <c r="AO585" s="67"/>
      <c r="AP585" s="66"/>
      <c r="AQ585" s="47"/>
      <c r="AR585" s="47"/>
      <c r="AS585" s="47"/>
      <c r="AT585" s="47"/>
      <c r="AU585" s="47"/>
      <c r="AV585" s="47"/>
      <c r="AW585" s="47"/>
      <c r="AX585" s="47"/>
      <c r="AY585" s="47"/>
      <c r="AZ585" s="47"/>
      <c r="BA585" s="47"/>
      <c r="BB585" s="47"/>
      <c r="BC585" s="47"/>
      <c r="BD585" s="47"/>
      <c r="BE585" s="47"/>
      <c r="BF585" s="47"/>
      <c r="BG585" s="47"/>
      <c r="BH585" s="47">
        <v>78.25</v>
      </c>
      <c r="BI585" s="47"/>
      <c r="BJ585" s="47"/>
      <c r="BK585" s="47"/>
      <c r="BL585" s="47"/>
      <c r="BM585" s="47" t="s">
        <v>901</v>
      </c>
      <c r="BN585" s="57">
        <f t="shared" si="154"/>
        <v>78.25</v>
      </c>
      <c r="BO585" s="47">
        <f t="shared" si="155"/>
        <v>0</v>
      </c>
      <c r="BP585" s="48" t="str">
        <f t="shared" si="156"/>
        <v>Complete - With Adjustment</v>
      </c>
    </row>
    <row r="586" spans="1:68" s="10" customFormat="1" hidden="1" x14ac:dyDescent="0.2">
      <c r="A586" s="34">
        <v>3085</v>
      </c>
      <c r="B586" s="27" t="s">
        <v>94</v>
      </c>
      <c r="C586" s="27" t="s">
        <v>590</v>
      </c>
      <c r="D586" s="27" t="s">
        <v>591</v>
      </c>
      <c r="E586" s="27" t="s">
        <v>1120</v>
      </c>
      <c r="F586" s="27" t="s">
        <v>907</v>
      </c>
      <c r="G586" s="27" t="s">
        <v>96</v>
      </c>
      <c r="H586" s="37">
        <v>42831</v>
      </c>
      <c r="I586" s="37">
        <v>42836</v>
      </c>
      <c r="J586" s="52">
        <v>531.35</v>
      </c>
      <c r="K586" s="52">
        <v>75.760000000000005</v>
      </c>
      <c r="L586" s="35"/>
      <c r="M586" s="52" t="s">
        <v>1121</v>
      </c>
      <c r="N586" s="35" t="s">
        <v>97</v>
      </c>
      <c r="O586" s="35" t="s">
        <v>597</v>
      </c>
      <c r="P586" s="35" t="s">
        <v>120</v>
      </c>
      <c r="Q586" s="35" t="s">
        <v>174</v>
      </c>
      <c r="R586" s="35" t="s">
        <v>98</v>
      </c>
      <c r="S586" s="35"/>
      <c r="T586" s="35" t="s">
        <v>1122</v>
      </c>
      <c r="U586" s="35"/>
      <c r="V586" s="27"/>
      <c r="W586" s="68"/>
      <c r="X586" s="47"/>
      <c r="Y586" s="47"/>
      <c r="Z586" s="47"/>
      <c r="AA586" s="47"/>
      <c r="AB586" s="47"/>
      <c r="AC586" s="47"/>
      <c r="AD586" s="47"/>
      <c r="AE586" s="47"/>
      <c r="AF586" s="47"/>
      <c r="AG586" s="47"/>
      <c r="AH586" s="66"/>
      <c r="AI586" s="67"/>
      <c r="AJ586" s="66"/>
      <c r="AK586" s="54"/>
      <c r="AL586" s="54"/>
      <c r="AM586" s="54"/>
      <c r="AN586" s="66"/>
      <c r="AO586" s="67"/>
      <c r="AP586" s="66"/>
      <c r="AQ586" s="47"/>
      <c r="AR586" s="47"/>
      <c r="AS586" s="47"/>
      <c r="AT586" s="47"/>
      <c r="AU586" s="47"/>
      <c r="AV586" s="47"/>
      <c r="AW586" s="47"/>
      <c r="AX586" s="47"/>
      <c r="AY586" s="47"/>
      <c r="AZ586" s="47"/>
      <c r="BA586" s="47"/>
      <c r="BB586" s="47"/>
      <c r="BC586" s="47"/>
      <c r="BD586" s="47"/>
      <c r="BE586" s="47"/>
      <c r="BF586" s="47"/>
      <c r="BG586" s="47"/>
      <c r="BH586" s="47">
        <v>75.760000000000005</v>
      </c>
      <c r="BI586" s="47"/>
      <c r="BJ586" s="47"/>
      <c r="BK586" s="47"/>
      <c r="BL586" s="47"/>
      <c r="BM586" s="47" t="s">
        <v>1123</v>
      </c>
      <c r="BN586" s="57">
        <f t="shared" si="154"/>
        <v>75.760000000000005</v>
      </c>
      <c r="BO586" s="47">
        <f t="shared" si="155"/>
        <v>0</v>
      </c>
      <c r="BP586" s="48" t="str">
        <f t="shared" si="156"/>
        <v>Complete - With Adjustment</v>
      </c>
    </row>
    <row r="587" spans="1:68" s="10" customFormat="1" hidden="1" x14ac:dyDescent="0.2">
      <c r="A587" s="34">
        <v>3087</v>
      </c>
      <c r="B587" s="27" t="s">
        <v>94</v>
      </c>
      <c r="C587" s="27" t="s">
        <v>608</v>
      </c>
      <c r="D587" s="27" t="s">
        <v>609</v>
      </c>
      <c r="E587" s="27" t="s">
        <v>1124</v>
      </c>
      <c r="F587" s="27" t="s">
        <v>923</v>
      </c>
      <c r="G587" s="27" t="s">
        <v>96</v>
      </c>
      <c r="H587" s="37">
        <v>42851</v>
      </c>
      <c r="I587" s="37">
        <v>42853</v>
      </c>
      <c r="J587" s="52">
        <v>896.72</v>
      </c>
      <c r="K587" s="52">
        <v>56</v>
      </c>
      <c r="L587" s="35"/>
      <c r="M587" s="52" t="s">
        <v>1125</v>
      </c>
      <c r="N587" s="35" t="s">
        <v>97</v>
      </c>
      <c r="O587" s="35" t="s">
        <v>612</v>
      </c>
      <c r="P587" s="35" t="s">
        <v>120</v>
      </c>
      <c r="Q587" s="35" t="s">
        <v>103</v>
      </c>
      <c r="R587" s="35" t="s">
        <v>98</v>
      </c>
      <c r="S587" s="35"/>
      <c r="T587" s="35" t="s">
        <v>1126</v>
      </c>
      <c r="U587" s="35"/>
      <c r="V587" s="27"/>
      <c r="W587" s="47">
        <v>56</v>
      </c>
      <c r="X587" s="47"/>
      <c r="Y587" s="47"/>
      <c r="Z587" s="47"/>
      <c r="AA587" s="47"/>
      <c r="AB587" s="47"/>
      <c r="AC587" s="47"/>
      <c r="AD587" s="47"/>
      <c r="AE587" s="47"/>
      <c r="AF587" s="47"/>
      <c r="AG587" s="47"/>
      <c r="AH587" s="66"/>
      <c r="AI587" s="67"/>
      <c r="AJ587" s="66"/>
      <c r="AK587" s="54"/>
      <c r="AL587" s="54"/>
      <c r="AM587" s="54"/>
      <c r="AN587" s="66"/>
      <c r="AO587" s="67"/>
      <c r="AP587" s="66"/>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t="s">
        <v>1</v>
      </c>
      <c r="BN587" s="57">
        <f t="shared" si="154"/>
        <v>56</v>
      </c>
      <c r="BO587" s="47">
        <f t="shared" si="155"/>
        <v>0</v>
      </c>
      <c r="BP587" s="48" t="str">
        <f t="shared" si="156"/>
        <v>Complete - With Adjustment</v>
      </c>
    </row>
    <row r="588" spans="1:68" s="10" customFormat="1" hidden="1" x14ac:dyDescent="0.2">
      <c r="A588" s="34">
        <v>3106</v>
      </c>
      <c r="B588" s="27" t="s">
        <v>94</v>
      </c>
      <c r="C588" s="27" t="s">
        <v>847</v>
      </c>
      <c r="D588" s="27" t="s">
        <v>848</v>
      </c>
      <c r="E588" s="27" t="s">
        <v>1127</v>
      </c>
      <c r="F588" s="27" t="s">
        <v>922</v>
      </c>
      <c r="G588" s="27" t="s">
        <v>96</v>
      </c>
      <c r="H588" s="37">
        <v>42838</v>
      </c>
      <c r="I588" s="37">
        <v>42842</v>
      </c>
      <c r="J588" s="52">
        <v>671.82</v>
      </c>
      <c r="K588" s="52">
        <v>70.86</v>
      </c>
      <c r="L588" s="35" t="s">
        <v>789</v>
      </c>
      <c r="M588" s="52" t="s">
        <v>1128</v>
      </c>
      <c r="N588" s="35" t="s">
        <v>97</v>
      </c>
      <c r="O588" s="35" t="s">
        <v>145</v>
      </c>
      <c r="P588" s="35" t="s">
        <v>146</v>
      </c>
      <c r="Q588" s="35" t="s">
        <v>101</v>
      </c>
      <c r="R588" s="35" t="s">
        <v>98</v>
      </c>
      <c r="S588" s="35"/>
      <c r="T588" s="35" t="s">
        <v>1129</v>
      </c>
      <c r="U588" s="35" t="s">
        <v>191</v>
      </c>
      <c r="V588" s="27"/>
      <c r="W588" s="47"/>
      <c r="X588" s="47"/>
      <c r="Y588" s="47"/>
      <c r="Z588" s="47"/>
      <c r="AA588" s="47"/>
      <c r="AB588" s="47"/>
      <c r="AC588" s="47"/>
      <c r="AD588" s="47"/>
      <c r="AE588" s="47"/>
      <c r="AF588" s="47"/>
      <c r="AG588" s="47"/>
      <c r="AH588" s="66"/>
      <c r="AI588" s="67"/>
      <c r="AJ588" s="66"/>
      <c r="AK588" s="54"/>
      <c r="AL588" s="54"/>
      <c r="AM588" s="54"/>
      <c r="AN588" s="66"/>
      <c r="AO588" s="67"/>
      <c r="AP588" s="66"/>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t="s">
        <v>392</v>
      </c>
      <c r="BN588" s="57">
        <f t="shared" si="154"/>
        <v>0</v>
      </c>
      <c r="BO588" s="47">
        <f t="shared" si="155"/>
        <v>70.86</v>
      </c>
      <c r="BP588" s="48" t="str">
        <f t="shared" si="156"/>
        <v>Complete - No Adjustment</v>
      </c>
    </row>
    <row r="589" spans="1:68" s="10" customFormat="1" hidden="1" x14ac:dyDescent="0.2">
      <c r="A589" s="34">
        <v>3107</v>
      </c>
      <c r="B589" s="27" t="s">
        <v>94</v>
      </c>
      <c r="C589" s="27" t="s">
        <v>847</v>
      </c>
      <c r="D589" s="27" t="s">
        <v>848</v>
      </c>
      <c r="E589" s="27" t="s">
        <v>1127</v>
      </c>
      <c r="F589" s="27" t="s">
        <v>922</v>
      </c>
      <c r="G589" s="27" t="s">
        <v>96</v>
      </c>
      <c r="H589" s="37">
        <v>42838</v>
      </c>
      <c r="I589" s="37">
        <v>42842</v>
      </c>
      <c r="J589" s="52">
        <v>671.82</v>
      </c>
      <c r="K589" s="52">
        <v>27</v>
      </c>
      <c r="L589" s="35" t="s">
        <v>789</v>
      </c>
      <c r="M589" s="52" t="s">
        <v>1128</v>
      </c>
      <c r="N589" s="35" t="s">
        <v>97</v>
      </c>
      <c r="O589" s="35" t="s">
        <v>145</v>
      </c>
      <c r="P589" s="35" t="s">
        <v>146</v>
      </c>
      <c r="Q589" s="35" t="s">
        <v>101</v>
      </c>
      <c r="R589" s="35" t="s">
        <v>98</v>
      </c>
      <c r="S589" s="35"/>
      <c r="T589" s="35" t="s">
        <v>1129</v>
      </c>
      <c r="U589" s="35" t="s">
        <v>191</v>
      </c>
      <c r="V589" s="27"/>
      <c r="W589" s="47"/>
      <c r="X589" s="47"/>
      <c r="Y589" s="47"/>
      <c r="Z589" s="47"/>
      <c r="AA589" s="47"/>
      <c r="AB589" s="47"/>
      <c r="AC589" s="47"/>
      <c r="AD589" s="47"/>
      <c r="AE589" s="47"/>
      <c r="AF589" s="47"/>
      <c r="AG589" s="47"/>
      <c r="AH589" s="66"/>
      <c r="AI589" s="67"/>
      <c r="AJ589" s="66"/>
      <c r="AK589" s="54"/>
      <c r="AL589" s="54"/>
      <c r="AM589" s="54"/>
      <c r="AN589" s="66"/>
      <c r="AO589" s="67"/>
      <c r="AP589" s="66"/>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t="s">
        <v>392</v>
      </c>
      <c r="BN589" s="57">
        <f t="shared" si="154"/>
        <v>0</v>
      </c>
      <c r="BO589" s="47">
        <f t="shared" si="155"/>
        <v>27</v>
      </c>
      <c r="BP589" s="48" t="str">
        <f t="shared" si="156"/>
        <v>Complete - No Adjustment</v>
      </c>
    </row>
    <row r="590" spans="1:68" s="10" customFormat="1" hidden="1" x14ac:dyDescent="0.2">
      <c r="A590" s="34">
        <v>3108</v>
      </c>
      <c r="B590" s="27" t="s">
        <v>94</v>
      </c>
      <c r="C590" s="27" t="s">
        <v>847</v>
      </c>
      <c r="D590" s="27" t="s">
        <v>848</v>
      </c>
      <c r="E590" s="27" t="s">
        <v>1130</v>
      </c>
      <c r="F590" s="27" t="s">
        <v>907</v>
      </c>
      <c r="G590" s="27" t="s">
        <v>96</v>
      </c>
      <c r="H590" s="37">
        <v>42832</v>
      </c>
      <c r="I590" s="37">
        <v>42836</v>
      </c>
      <c r="J590" s="52">
        <v>1074.6300000000001</v>
      </c>
      <c r="K590" s="52">
        <v>205.4</v>
      </c>
      <c r="L590" s="35" t="s">
        <v>789</v>
      </c>
      <c r="M590" s="52" t="s">
        <v>1131</v>
      </c>
      <c r="N590" s="35" t="s">
        <v>97</v>
      </c>
      <c r="O590" s="35" t="s">
        <v>145</v>
      </c>
      <c r="P590" s="35" t="s">
        <v>146</v>
      </c>
      <c r="Q590" s="35" t="s">
        <v>108</v>
      </c>
      <c r="R590" s="35" t="s">
        <v>98</v>
      </c>
      <c r="S590" s="35"/>
      <c r="T590" s="35" t="s">
        <v>1132</v>
      </c>
      <c r="U590" s="35" t="s">
        <v>253</v>
      </c>
      <c r="V590" s="27"/>
      <c r="W590" s="47"/>
      <c r="X590" s="47"/>
      <c r="Y590" s="47"/>
      <c r="Z590" s="47"/>
      <c r="AA590" s="47"/>
      <c r="AB590" s="47"/>
      <c r="AC590" s="47"/>
      <c r="AD590" s="47"/>
      <c r="AE590" s="47"/>
      <c r="AF590" s="47"/>
      <c r="AG590" s="47"/>
      <c r="AH590" s="66"/>
      <c r="AI590" s="67"/>
      <c r="AJ590" s="66"/>
      <c r="AK590" s="54"/>
      <c r="AL590" s="54"/>
      <c r="AM590" s="54"/>
      <c r="AN590" s="66">
        <f>179-150</f>
        <v>29</v>
      </c>
      <c r="AO590" s="67"/>
      <c r="AP590" s="66"/>
      <c r="AQ590" s="47"/>
      <c r="AR590" s="47"/>
      <c r="AS590" s="47"/>
      <c r="AT590" s="47"/>
      <c r="AU590" s="47"/>
      <c r="AV590" s="47"/>
      <c r="AW590" s="47"/>
      <c r="AX590" s="47"/>
      <c r="AY590" s="71"/>
      <c r="AZ590" s="47"/>
      <c r="BA590" s="47"/>
      <c r="BB590" s="47"/>
      <c r="BC590" s="47"/>
      <c r="BD590" s="47"/>
      <c r="BE590" s="47"/>
      <c r="BF590" s="47"/>
      <c r="BG590" s="47"/>
      <c r="BH590" s="47"/>
      <c r="BI590" s="47"/>
      <c r="BJ590" s="47"/>
      <c r="BK590" s="47"/>
      <c r="BL590" s="47"/>
      <c r="BM590" s="47" t="s">
        <v>376</v>
      </c>
      <c r="BN590" s="57">
        <f t="shared" si="154"/>
        <v>29</v>
      </c>
      <c r="BO590" s="47">
        <f t="shared" si="155"/>
        <v>176.4</v>
      </c>
      <c r="BP590" s="48" t="str">
        <f t="shared" si="156"/>
        <v>Complete - With Adjustment</v>
      </c>
    </row>
    <row r="591" spans="1:68" s="10" customFormat="1" hidden="1" x14ac:dyDescent="0.2">
      <c r="A591" s="34">
        <v>3109</v>
      </c>
      <c r="B591" s="27" t="s">
        <v>94</v>
      </c>
      <c r="C591" s="27" t="s">
        <v>847</v>
      </c>
      <c r="D591" s="27" t="s">
        <v>848</v>
      </c>
      <c r="E591" s="27" t="s">
        <v>1130</v>
      </c>
      <c r="F591" s="27" t="s">
        <v>907</v>
      </c>
      <c r="G591" s="27" t="s">
        <v>96</v>
      </c>
      <c r="H591" s="37">
        <v>42832</v>
      </c>
      <c r="I591" s="37">
        <v>42836</v>
      </c>
      <c r="J591" s="52">
        <v>1074.6300000000001</v>
      </c>
      <c r="K591" s="52">
        <v>135.59</v>
      </c>
      <c r="L591" s="35" t="s">
        <v>789</v>
      </c>
      <c r="M591" s="52" t="s">
        <v>1131</v>
      </c>
      <c r="N591" s="35" t="s">
        <v>97</v>
      </c>
      <c r="O591" s="35" t="s">
        <v>145</v>
      </c>
      <c r="P591" s="35" t="s">
        <v>146</v>
      </c>
      <c r="Q591" s="35" t="s">
        <v>108</v>
      </c>
      <c r="R591" s="35" t="s">
        <v>98</v>
      </c>
      <c r="S591" s="35"/>
      <c r="T591" s="35" t="s">
        <v>1132</v>
      </c>
      <c r="U591" s="35" t="s">
        <v>253</v>
      </c>
      <c r="V591" s="27"/>
      <c r="W591" s="47"/>
      <c r="X591" s="47"/>
      <c r="Y591" s="47"/>
      <c r="Z591" s="47"/>
      <c r="AA591" s="47"/>
      <c r="AB591" s="47"/>
      <c r="AC591" s="47"/>
      <c r="AD591" s="47"/>
      <c r="AE591" s="47"/>
      <c r="AF591" s="47"/>
      <c r="AG591" s="47"/>
      <c r="AH591" s="66"/>
      <c r="AI591" s="67"/>
      <c r="AJ591" s="66"/>
      <c r="AK591" s="54"/>
      <c r="AL591" s="54"/>
      <c r="AM591" s="54"/>
      <c r="AN591" s="66"/>
      <c r="AO591" s="67"/>
      <c r="AP591" s="66"/>
      <c r="AQ591" s="47"/>
      <c r="AR591" s="47"/>
      <c r="AS591" s="47"/>
      <c r="AT591" s="47"/>
      <c r="AU591" s="47"/>
      <c r="AV591" s="47"/>
      <c r="AW591" s="47"/>
      <c r="AX591" s="47"/>
      <c r="AY591" s="71"/>
      <c r="AZ591" s="47"/>
      <c r="BA591" s="47"/>
      <c r="BB591" s="47"/>
      <c r="BC591" s="47"/>
      <c r="BD591" s="47"/>
      <c r="BE591" s="47"/>
      <c r="BF591" s="47"/>
      <c r="BG591" s="47"/>
      <c r="BH591" s="47"/>
      <c r="BI591" s="47"/>
      <c r="BJ591" s="47"/>
      <c r="BK591" s="47"/>
      <c r="BL591" s="47"/>
      <c r="BM591" s="47" t="s">
        <v>392</v>
      </c>
      <c r="BN591" s="57">
        <f t="shared" si="154"/>
        <v>0</v>
      </c>
      <c r="BO591" s="47">
        <f t="shared" si="155"/>
        <v>135.59</v>
      </c>
      <c r="BP591" s="48" t="str">
        <f t="shared" si="156"/>
        <v>Complete - No Adjustment</v>
      </c>
    </row>
    <row r="592" spans="1:68" s="10" customFormat="1" hidden="1" x14ac:dyDescent="0.2">
      <c r="A592" s="34">
        <v>3110</v>
      </c>
      <c r="B592" s="27" t="s">
        <v>94</v>
      </c>
      <c r="C592" s="27" t="s">
        <v>847</v>
      </c>
      <c r="D592" s="27" t="s">
        <v>848</v>
      </c>
      <c r="E592" s="27" t="s">
        <v>1130</v>
      </c>
      <c r="F592" s="27" t="s">
        <v>907</v>
      </c>
      <c r="G592" s="27" t="s">
        <v>96</v>
      </c>
      <c r="H592" s="37">
        <v>42832</v>
      </c>
      <c r="I592" s="37">
        <v>42836</v>
      </c>
      <c r="J592" s="52">
        <v>1074.6300000000001</v>
      </c>
      <c r="K592" s="52">
        <v>188.53</v>
      </c>
      <c r="L592" s="35" t="s">
        <v>789</v>
      </c>
      <c r="M592" s="52" t="s">
        <v>1131</v>
      </c>
      <c r="N592" s="35" t="s">
        <v>97</v>
      </c>
      <c r="O592" s="35" t="s">
        <v>145</v>
      </c>
      <c r="P592" s="35" t="s">
        <v>146</v>
      </c>
      <c r="Q592" s="35" t="s">
        <v>108</v>
      </c>
      <c r="R592" s="35" t="s">
        <v>98</v>
      </c>
      <c r="S592" s="35"/>
      <c r="T592" s="35" t="s">
        <v>1132</v>
      </c>
      <c r="U592" s="35" t="s">
        <v>253</v>
      </c>
      <c r="V592" s="27"/>
      <c r="W592" s="47"/>
      <c r="X592" s="47"/>
      <c r="Y592" s="47"/>
      <c r="Z592" s="47"/>
      <c r="AA592" s="47"/>
      <c r="AB592" s="47"/>
      <c r="AC592" s="47"/>
      <c r="AD592" s="47"/>
      <c r="AE592" s="47"/>
      <c r="AF592" s="47"/>
      <c r="AG592" s="47"/>
      <c r="AH592" s="66"/>
      <c r="AI592" s="67"/>
      <c r="AJ592" s="66"/>
      <c r="AK592" s="54"/>
      <c r="AL592" s="54"/>
      <c r="AM592" s="54"/>
      <c r="AN592" s="66">
        <f>164-150</f>
        <v>14</v>
      </c>
      <c r="AO592" s="67"/>
      <c r="AP592" s="66"/>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t="s">
        <v>376</v>
      </c>
      <c r="BN592" s="57">
        <f t="shared" si="154"/>
        <v>14</v>
      </c>
      <c r="BO592" s="47">
        <f t="shared" si="155"/>
        <v>174.53</v>
      </c>
      <c r="BP592" s="48" t="str">
        <f t="shared" si="156"/>
        <v>Complete - With Adjustment</v>
      </c>
    </row>
    <row r="593" spans="1:68" s="10" customFormat="1" hidden="1" x14ac:dyDescent="0.2">
      <c r="A593" s="34">
        <v>3111</v>
      </c>
      <c r="B593" s="27" t="s">
        <v>94</v>
      </c>
      <c r="C593" s="27" t="s">
        <v>847</v>
      </c>
      <c r="D593" s="27" t="s">
        <v>848</v>
      </c>
      <c r="E593" s="27" t="s">
        <v>1130</v>
      </c>
      <c r="F593" s="27" t="s">
        <v>907</v>
      </c>
      <c r="G593" s="27" t="s">
        <v>96</v>
      </c>
      <c r="H593" s="37">
        <v>42832</v>
      </c>
      <c r="I593" s="37">
        <v>42836</v>
      </c>
      <c r="J593" s="52">
        <v>1074.6300000000001</v>
      </c>
      <c r="K593" s="52">
        <v>35.950000000000003</v>
      </c>
      <c r="L593" s="35" t="s">
        <v>789</v>
      </c>
      <c r="M593" s="52" t="s">
        <v>1131</v>
      </c>
      <c r="N593" s="35" t="s">
        <v>97</v>
      </c>
      <c r="O593" s="35" t="s">
        <v>145</v>
      </c>
      <c r="P593" s="35" t="s">
        <v>146</v>
      </c>
      <c r="Q593" s="35" t="s">
        <v>101</v>
      </c>
      <c r="R593" s="35" t="s">
        <v>98</v>
      </c>
      <c r="S593" s="35"/>
      <c r="T593" s="35" t="s">
        <v>1133</v>
      </c>
      <c r="U593" s="35" t="s">
        <v>191</v>
      </c>
      <c r="V593" s="27"/>
      <c r="W593" s="47"/>
      <c r="X593" s="47"/>
      <c r="Y593" s="47"/>
      <c r="Z593" s="47"/>
      <c r="AA593" s="47"/>
      <c r="AB593" s="71"/>
      <c r="AC593" s="47"/>
      <c r="AD593" s="47"/>
      <c r="AE593" s="47"/>
      <c r="AF593" s="47"/>
      <c r="AG593" s="47"/>
      <c r="AH593" s="66"/>
      <c r="AI593" s="67"/>
      <c r="AJ593" s="66"/>
      <c r="AK593" s="54"/>
      <c r="AL593" s="54"/>
      <c r="AM593" s="54"/>
      <c r="AN593" s="66"/>
      <c r="AO593" s="67"/>
      <c r="AP593" s="66"/>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t="s">
        <v>392</v>
      </c>
      <c r="BN593" s="57">
        <f t="shared" si="154"/>
        <v>0</v>
      </c>
      <c r="BO593" s="47">
        <f t="shared" si="155"/>
        <v>35.950000000000003</v>
      </c>
      <c r="BP593" s="48" t="str">
        <f t="shared" si="156"/>
        <v>Complete - No Adjustment</v>
      </c>
    </row>
    <row r="594" spans="1:68" s="10" customFormat="1" hidden="1" x14ac:dyDescent="0.2">
      <c r="A594" s="34">
        <v>3112</v>
      </c>
      <c r="B594" s="27" t="s">
        <v>94</v>
      </c>
      <c r="C594" s="27" t="s">
        <v>847</v>
      </c>
      <c r="D594" s="27" t="s">
        <v>848</v>
      </c>
      <c r="E594" s="27" t="s">
        <v>1130</v>
      </c>
      <c r="F594" s="27" t="s">
        <v>907</v>
      </c>
      <c r="G594" s="27" t="s">
        <v>96</v>
      </c>
      <c r="H594" s="37">
        <v>42832</v>
      </c>
      <c r="I594" s="37">
        <v>42836</v>
      </c>
      <c r="J594" s="52">
        <v>1074.6300000000001</v>
      </c>
      <c r="K594" s="52">
        <v>36.299999999999997</v>
      </c>
      <c r="L594" s="35" t="s">
        <v>789</v>
      </c>
      <c r="M594" s="52" t="s">
        <v>1131</v>
      </c>
      <c r="N594" s="35" t="s">
        <v>97</v>
      </c>
      <c r="O594" s="35" t="s">
        <v>145</v>
      </c>
      <c r="P594" s="35" t="s">
        <v>146</v>
      </c>
      <c r="Q594" s="35" t="s">
        <v>101</v>
      </c>
      <c r="R594" s="35" t="s">
        <v>98</v>
      </c>
      <c r="S594" s="35"/>
      <c r="T594" s="35" t="s">
        <v>1133</v>
      </c>
      <c r="U594" s="35" t="s">
        <v>191</v>
      </c>
      <c r="V594" s="27"/>
      <c r="W594" s="47"/>
      <c r="X594" s="47"/>
      <c r="Y594" s="47"/>
      <c r="Z594" s="47"/>
      <c r="AA594" s="47"/>
      <c r="AB594" s="47"/>
      <c r="AC594" s="47"/>
      <c r="AD594" s="47"/>
      <c r="AE594" s="47"/>
      <c r="AF594" s="47"/>
      <c r="AG594" s="47"/>
      <c r="AH594" s="66"/>
      <c r="AI594" s="67"/>
      <c r="AJ594" s="66"/>
      <c r="AK594" s="54"/>
      <c r="AL594" s="54"/>
      <c r="AM594" s="54"/>
      <c r="AN594" s="66"/>
      <c r="AO594" s="67"/>
      <c r="AP594" s="66"/>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t="s">
        <v>392</v>
      </c>
      <c r="BN594" s="57">
        <f t="shared" si="154"/>
        <v>0</v>
      </c>
      <c r="BO594" s="47">
        <f t="shared" si="155"/>
        <v>36.299999999999997</v>
      </c>
      <c r="BP594" s="48" t="str">
        <f t="shared" si="156"/>
        <v>Complete - No Adjustment</v>
      </c>
    </row>
    <row r="595" spans="1:68" s="10" customFormat="1" hidden="1" x14ac:dyDescent="0.2">
      <c r="A595" s="34">
        <v>3113</v>
      </c>
      <c r="B595" s="27" t="s">
        <v>94</v>
      </c>
      <c r="C595" s="27" t="s">
        <v>847</v>
      </c>
      <c r="D595" s="27" t="s">
        <v>848</v>
      </c>
      <c r="E595" s="27" t="s">
        <v>1130</v>
      </c>
      <c r="F595" s="27" t="s">
        <v>907</v>
      </c>
      <c r="G595" s="27" t="s">
        <v>96</v>
      </c>
      <c r="H595" s="37">
        <v>42832</v>
      </c>
      <c r="I595" s="37">
        <v>42836</v>
      </c>
      <c r="J595" s="52">
        <v>1074.6300000000001</v>
      </c>
      <c r="K595" s="52">
        <v>260.98</v>
      </c>
      <c r="L595" s="35" t="s">
        <v>789</v>
      </c>
      <c r="M595" s="52" t="s">
        <v>1131</v>
      </c>
      <c r="N595" s="35" t="s">
        <v>97</v>
      </c>
      <c r="O595" s="35" t="s">
        <v>145</v>
      </c>
      <c r="P595" s="35" t="s">
        <v>146</v>
      </c>
      <c r="Q595" s="35" t="s">
        <v>101</v>
      </c>
      <c r="R595" s="35" t="s">
        <v>98</v>
      </c>
      <c r="S595" s="35"/>
      <c r="T595" s="35" t="s">
        <v>1133</v>
      </c>
      <c r="U595" s="35" t="s">
        <v>191</v>
      </c>
      <c r="V595" s="27"/>
      <c r="W595" s="47"/>
      <c r="X595" s="47"/>
      <c r="Y595" s="47"/>
      <c r="Z595" s="47"/>
      <c r="AA595" s="47"/>
      <c r="AB595" s="47"/>
      <c r="AC595" s="47"/>
      <c r="AD595" s="47"/>
      <c r="AE595" s="47"/>
      <c r="AF595" s="47"/>
      <c r="AG595" s="47"/>
      <c r="AH595" s="66"/>
      <c r="AI595" s="67"/>
      <c r="AJ595" s="66"/>
      <c r="AK595" s="54"/>
      <c r="AL595" s="54"/>
      <c r="AM595" s="54"/>
      <c r="AN595" s="66"/>
      <c r="AO595" s="67"/>
      <c r="AP595" s="66"/>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t="s">
        <v>392</v>
      </c>
      <c r="BN595" s="57">
        <f t="shared" si="154"/>
        <v>0</v>
      </c>
      <c r="BO595" s="47">
        <f t="shared" si="155"/>
        <v>260.98</v>
      </c>
      <c r="BP595" s="48" t="str">
        <f t="shared" si="156"/>
        <v>Complete - No Adjustment</v>
      </c>
    </row>
    <row r="596" spans="1:68" s="10" customFormat="1" hidden="1" x14ac:dyDescent="0.2">
      <c r="A596" s="34">
        <v>3114</v>
      </c>
      <c r="B596" s="27" t="s">
        <v>94</v>
      </c>
      <c r="C596" s="27" t="s">
        <v>847</v>
      </c>
      <c r="D596" s="27" t="s">
        <v>848</v>
      </c>
      <c r="E596" s="27" t="s">
        <v>1130</v>
      </c>
      <c r="F596" s="27" t="s">
        <v>907</v>
      </c>
      <c r="G596" s="27" t="s">
        <v>96</v>
      </c>
      <c r="H596" s="37">
        <v>42832</v>
      </c>
      <c r="I596" s="37">
        <v>42836</v>
      </c>
      <c r="J596" s="52">
        <v>1074.6300000000001</v>
      </c>
      <c r="K596" s="52">
        <v>182.04</v>
      </c>
      <c r="L596" s="35" t="s">
        <v>789</v>
      </c>
      <c r="M596" s="52" t="s">
        <v>1131</v>
      </c>
      <c r="N596" s="35" t="s">
        <v>97</v>
      </c>
      <c r="O596" s="35" t="s">
        <v>145</v>
      </c>
      <c r="P596" s="35" t="s">
        <v>146</v>
      </c>
      <c r="Q596" s="35" t="s">
        <v>101</v>
      </c>
      <c r="R596" s="35" t="s">
        <v>98</v>
      </c>
      <c r="S596" s="35"/>
      <c r="T596" s="35" t="s">
        <v>1133</v>
      </c>
      <c r="U596" s="35" t="s">
        <v>191</v>
      </c>
      <c r="V596" s="27"/>
      <c r="W596" s="47"/>
      <c r="X596" s="47"/>
      <c r="Y596" s="47"/>
      <c r="Z596" s="47"/>
      <c r="AA596" s="47"/>
      <c r="AB596" s="71"/>
      <c r="AC596" s="47"/>
      <c r="AD596" s="47"/>
      <c r="AE596" s="47"/>
      <c r="AF596" s="47"/>
      <c r="AG596" s="47"/>
      <c r="AH596" s="66"/>
      <c r="AI596" s="67"/>
      <c r="AJ596" s="66"/>
      <c r="AK596" s="54"/>
      <c r="AL596" s="54"/>
      <c r="AM596" s="54">
        <v>30</v>
      </c>
      <c r="AN596" s="66"/>
      <c r="AO596" s="67"/>
      <c r="AP596" s="66"/>
      <c r="AQ596" s="47"/>
      <c r="AR596" s="47"/>
      <c r="AS596" s="47"/>
      <c r="AT596" s="47"/>
      <c r="AU596" s="47"/>
      <c r="AV596" s="47"/>
      <c r="AW596" s="47"/>
      <c r="AX596" s="47"/>
      <c r="AY596" s="47"/>
      <c r="AZ596" s="47"/>
      <c r="BA596" s="47"/>
      <c r="BB596" s="47"/>
      <c r="BC596" s="47"/>
      <c r="BD596" s="47"/>
      <c r="BE596" s="47"/>
      <c r="BF596" s="47"/>
      <c r="BG596" s="47"/>
      <c r="BH596" s="47"/>
      <c r="BI596" s="47"/>
      <c r="BJ596" s="47"/>
      <c r="BK596" s="70"/>
      <c r="BL596" s="47"/>
      <c r="BM596" s="47" t="s">
        <v>1007</v>
      </c>
      <c r="BN596" s="57">
        <f t="shared" si="154"/>
        <v>30</v>
      </c>
      <c r="BO596" s="47">
        <f t="shared" si="155"/>
        <v>152.04</v>
      </c>
      <c r="BP596" s="48" t="str">
        <f t="shared" si="156"/>
        <v>Complete - With Adjustment</v>
      </c>
    </row>
    <row r="597" spans="1:68" s="10" customFormat="1" hidden="1" x14ac:dyDescent="0.2">
      <c r="A597" s="34">
        <v>3115</v>
      </c>
      <c r="B597" s="27" t="s">
        <v>94</v>
      </c>
      <c r="C597" s="27" t="s">
        <v>847</v>
      </c>
      <c r="D597" s="27" t="s">
        <v>848</v>
      </c>
      <c r="E597" s="27" t="s">
        <v>1130</v>
      </c>
      <c r="F597" s="27" t="s">
        <v>907</v>
      </c>
      <c r="G597" s="27" t="s">
        <v>96</v>
      </c>
      <c r="H597" s="37">
        <v>42832</v>
      </c>
      <c r="I597" s="37">
        <v>42836</v>
      </c>
      <c r="J597" s="52">
        <v>1074.6300000000001</v>
      </c>
      <c r="K597" s="52">
        <v>29.84</v>
      </c>
      <c r="L597" s="35" t="s">
        <v>789</v>
      </c>
      <c r="M597" s="52" t="s">
        <v>1131</v>
      </c>
      <c r="N597" s="35" t="s">
        <v>97</v>
      </c>
      <c r="O597" s="35" t="s">
        <v>145</v>
      </c>
      <c r="P597" s="35" t="s">
        <v>146</v>
      </c>
      <c r="Q597" s="35" t="s">
        <v>101</v>
      </c>
      <c r="R597" s="35" t="s">
        <v>98</v>
      </c>
      <c r="S597" s="35"/>
      <c r="T597" s="35" t="s">
        <v>1133</v>
      </c>
      <c r="U597" s="35" t="s">
        <v>191</v>
      </c>
      <c r="V597" s="27"/>
      <c r="W597" s="47"/>
      <c r="X597" s="47"/>
      <c r="Y597" s="47"/>
      <c r="Z597" s="47"/>
      <c r="AA597" s="47"/>
      <c r="AB597" s="47"/>
      <c r="AC597" s="47"/>
      <c r="AD597" s="47"/>
      <c r="AE597" s="47"/>
      <c r="AF597" s="47"/>
      <c r="AG597" s="47"/>
      <c r="AH597" s="66"/>
      <c r="AI597" s="67"/>
      <c r="AJ597" s="66"/>
      <c r="AK597" s="54"/>
      <c r="AL597" s="54"/>
      <c r="AM597" s="54"/>
      <c r="AN597" s="66"/>
      <c r="AO597" s="67"/>
      <c r="AP597" s="66"/>
      <c r="AQ597" s="47"/>
      <c r="AR597" s="47"/>
      <c r="AS597" s="47"/>
      <c r="AT597" s="47"/>
      <c r="AU597" s="47"/>
      <c r="AV597" s="47"/>
      <c r="AW597" s="47"/>
      <c r="AX597" s="47"/>
      <c r="AY597" s="47"/>
      <c r="AZ597" s="47"/>
      <c r="BA597" s="47"/>
      <c r="BB597" s="47"/>
      <c r="BC597" s="47"/>
      <c r="BD597" s="47"/>
      <c r="BE597" s="47"/>
      <c r="BF597" s="47"/>
      <c r="BG597" s="47"/>
      <c r="BH597" s="47"/>
      <c r="BI597" s="47"/>
      <c r="BJ597" s="47"/>
      <c r="BK597" s="68"/>
      <c r="BL597" s="47"/>
      <c r="BM597" s="47" t="s">
        <v>392</v>
      </c>
      <c r="BN597" s="57">
        <f t="shared" si="154"/>
        <v>0</v>
      </c>
      <c r="BO597" s="47">
        <f t="shared" si="155"/>
        <v>29.84</v>
      </c>
      <c r="BP597" s="48" t="str">
        <f t="shared" si="156"/>
        <v>Complete - No Adjustment</v>
      </c>
    </row>
    <row r="598" spans="1:68" s="10" customFormat="1" hidden="1" x14ac:dyDescent="0.2">
      <c r="A598" s="34">
        <v>3117</v>
      </c>
      <c r="B598" s="27" t="s">
        <v>94</v>
      </c>
      <c r="C598" s="27" t="s">
        <v>337</v>
      </c>
      <c r="D598" s="27" t="s">
        <v>338</v>
      </c>
      <c r="E598" s="27" t="s">
        <v>1134</v>
      </c>
      <c r="F598" s="27" t="s">
        <v>980</v>
      </c>
      <c r="G598" s="27" t="s">
        <v>96</v>
      </c>
      <c r="H598" s="37">
        <v>42843</v>
      </c>
      <c r="I598" s="37">
        <v>42845</v>
      </c>
      <c r="J598" s="52">
        <v>1210.1099999999999</v>
      </c>
      <c r="K598" s="52">
        <v>46.3</v>
      </c>
      <c r="L598" s="35"/>
      <c r="M598" s="52" t="s">
        <v>1135</v>
      </c>
      <c r="N598" s="35" t="s">
        <v>97</v>
      </c>
      <c r="O598" s="35" t="s">
        <v>206</v>
      </c>
      <c r="P598" s="35" t="s">
        <v>123</v>
      </c>
      <c r="Q598" s="35" t="s">
        <v>103</v>
      </c>
      <c r="R598" s="35" t="s">
        <v>98</v>
      </c>
      <c r="S598" s="35"/>
      <c r="T598" s="35" t="s">
        <v>1136</v>
      </c>
      <c r="U598" s="35"/>
      <c r="V598" s="27"/>
      <c r="W598" s="47"/>
      <c r="X598" s="47"/>
      <c r="Y598" s="47"/>
      <c r="Z598" s="47"/>
      <c r="AA598" s="47"/>
      <c r="AB598" s="47"/>
      <c r="AC598" s="47"/>
      <c r="AD598" s="47"/>
      <c r="AE598" s="47"/>
      <c r="AF598" s="47"/>
      <c r="AG598" s="47"/>
      <c r="AH598" s="66"/>
      <c r="AI598" s="67"/>
      <c r="AJ598" s="66"/>
      <c r="AK598" s="54"/>
      <c r="AL598" s="54"/>
      <c r="AM598" s="54"/>
      <c r="AN598" s="66"/>
      <c r="AO598" s="67"/>
      <c r="AP598" s="66"/>
      <c r="AQ598" s="47"/>
      <c r="AR598" s="47"/>
      <c r="AS598" s="47"/>
      <c r="AT598" s="47"/>
      <c r="AU598" s="47"/>
      <c r="AV598" s="47">
        <v>46.3</v>
      </c>
      <c r="AW598" s="47"/>
      <c r="AX598" s="47"/>
      <c r="AY598" s="47"/>
      <c r="AZ598" s="47"/>
      <c r="BA598" s="47"/>
      <c r="BB598" s="47"/>
      <c r="BC598" s="47"/>
      <c r="BD598" s="47"/>
      <c r="BE598" s="47"/>
      <c r="BF598" s="47"/>
      <c r="BG598" s="47"/>
      <c r="BH598" s="47"/>
      <c r="BI598" s="47"/>
      <c r="BJ598" s="47"/>
      <c r="BK598" s="47"/>
      <c r="BL598" s="47"/>
      <c r="BM598" s="47" t="s">
        <v>378</v>
      </c>
      <c r="BN598" s="57">
        <f t="shared" si="154"/>
        <v>46.3</v>
      </c>
      <c r="BO598" s="47">
        <f t="shared" si="155"/>
        <v>0</v>
      </c>
      <c r="BP598" s="48" t="str">
        <f t="shared" si="156"/>
        <v>Complete - With Adjustment</v>
      </c>
    </row>
    <row r="599" spans="1:68" s="10" customFormat="1" hidden="1" x14ac:dyDescent="0.2">
      <c r="A599" s="34">
        <v>3118</v>
      </c>
      <c r="B599" s="27" t="s">
        <v>94</v>
      </c>
      <c r="C599" s="27" t="s">
        <v>337</v>
      </c>
      <c r="D599" s="27" t="s">
        <v>338</v>
      </c>
      <c r="E599" s="27" t="s">
        <v>1134</v>
      </c>
      <c r="F599" s="27" t="s">
        <v>980</v>
      </c>
      <c r="G599" s="27" t="s">
        <v>96</v>
      </c>
      <c r="H599" s="37">
        <v>42843</v>
      </c>
      <c r="I599" s="37">
        <v>42845</v>
      </c>
      <c r="J599" s="52">
        <v>1210.1099999999999</v>
      </c>
      <c r="K599" s="52">
        <v>102.88</v>
      </c>
      <c r="L599" s="35"/>
      <c r="M599" s="52" t="s">
        <v>1135</v>
      </c>
      <c r="N599" s="35" t="s">
        <v>97</v>
      </c>
      <c r="O599" s="35" t="s">
        <v>206</v>
      </c>
      <c r="P599" s="35" t="s">
        <v>123</v>
      </c>
      <c r="Q599" s="35" t="s">
        <v>103</v>
      </c>
      <c r="R599" s="35" t="s">
        <v>98</v>
      </c>
      <c r="S599" s="35"/>
      <c r="T599" s="35" t="s">
        <v>1136</v>
      </c>
      <c r="U599" s="35"/>
      <c r="V599" s="27"/>
      <c r="W599" s="47"/>
      <c r="X599" s="47"/>
      <c r="Y599" s="47"/>
      <c r="Z599" s="47"/>
      <c r="AA599" s="47"/>
      <c r="AB599" s="47"/>
      <c r="AC599" s="47"/>
      <c r="AD599" s="47"/>
      <c r="AE599" s="47"/>
      <c r="AF599" s="47"/>
      <c r="AG599" s="47"/>
      <c r="AH599" s="66"/>
      <c r="AI599" s="67"/>
      <c r="AJ599" s="66"/>
      <c r="AK599" s="54"/>
      <c r="AL599" s="54"/>
      <c r="AM599" s="54"/>
      <c r="AN599" s="66"/>
      <c r="AO599" s="67"/>
      <c r="AP599" s="66"/>
      <c r="AQ599" s="47"/>
      <c r="AR599" s="47"/>
      <c r="AS599" s="47"/>
      <c r="AT599" s="47"/>
      <c r="AU599" s="47"/>
      <c r="AV599" s="47">
        <v>102.88</v>
      </c>
      <c r="AW599" s="47"/>
      <c r="AX599" s="47"/>
      <c r="AY599" s="47"/>
      <c r="AZ599" s="47"/>
      <c r="BA599" s="47"/>
      <c r="BB599" s="47"/>
      <c r="BC599" s="47"/>
      <c r="BD599" s="47"/>
      <c r="BE599" s="47"/>
      <c r="BF599" s="47"/>
      <c r="BG599" s="47"/>
      <c r="BH599" s="47"/>
      <c r="BI599" s="47"/>
      <c r="BJ599" s="47"/>
      <c r="BK599" s="47"/>
      <c r="BL599" s="47"/>
      <c r="BM599" s="47" t="s">
        <v>378</v>
      </c>
      <c r="BN599" s="57">
        <f t="shared" si="154"/>
        <v>102.88</v>
      </c>
      <c r="BO599" s="47">
        <f t="shared" si="155"/>
        <v>0</v>
      </c>
      <c r="BP599" s="48" t="str">
        <f t="shared" si="156"/>
        <v>Complete - With Adjustment</v>
      </c>
    </row>
    <row r="600" spans="1:68" s="10" customFormat="1" hidden="1" x14ac:dyDescent="0.2">
      <c r="A600" s="34">
        <v>3119</v>
      </c>
      <c r="B600" s="27" t="s">
        <v>94</v>
      </c>
      <c r="C600" s="27" t="s">
        <v>337</v>
      </c>
      <c r="D600" s="27" t="s">
        <v>338</v>
      </c>
      <c r="E600" s="27" t="s">
        <v>1134</v>
      </c>
      <c r="F600" s="27" t="s">
        <v>980</v>
      </c>
      <c r="G600" s="27" t="s">
        <v>96</v>
      </c>
      <c r="H600" s="37">
        <v>42843</v>
      </c>
      <c r="I600" s="37">
        <v>42845</v>
      </c>
      <c r="J600" s="52">
        <v>1210.1099999999999</v>
      </c>
      <c r="K600" s="52">
        <v>85.06</v>
      </c>
      <c r="L600" s="35"/>
      <c r="M600" s="52" t="s">
        <v>1135</v>
      </c>
      <c r="N600" s="35" t="s">
        <v>97</v>
      </c>
      <c r="O600" s="35" t="s">
        <v>206</v>
      </c>
      <c r="P600" s="35" t="s">
        <v>120</v>
      </c>
      <c r="Q600" s="35" t="s">
        <v>103</v>
      </c>
      <c r="R600" s="35" t="s">
        <v>98</v>
      </c>
      <c r="S600" s="35"/>
      <c r="T600" s="35" t="s">
        <v>1136</v>
      </c>
      <c r="U600" s="35"/>
      <c r="V600" s="27"/>
      <c r="W600" s="47"/>
      <c r="X600" s="47"/>
      <c r="Y600" s="47"/>
      <c r="Z600" s="47"/>
      <c r="AA600" s="47"/>
      <c r="AB600" s="47"/>
      <c r="AC600" s="47"/>
      <c r="AD600" s="47"/>
      <c r="AE600" s="47"/>
      <c r="AF600" s="47"/>
      <c r="AG600" s="47"/>
      <c r="AH600" s="66"/>
      <c r="AI600" s="67"/>
      <c r="AJ600" s="66"/>
      <c r="AK600" s="54"/>
      <c r="AL600" s="54"/>
      <c r="AM600" s="54"/>
      <c r="AN600" s="66"/>
      <c r="AO600" s="67"/>
      <c r="AP600" s="66"/>
      <c r="AQ600" s="47"/>
      <c r="AR600" s="47"/>
      <c r="AS600" s="47"/>
      <c r="AT600" s="47"/>
      <c r="AU600" s="47"/>
      <c r="AV600" s="47">
        <v>85.06</v>
      </c>
      <c r="AW600" s="47"/>
      <c r="AX600" s="47"/>
      <c r="AY600" s="47"/>
      <c r="AZ600" s="47"/>
      <c r="BA600" s="47"/>
      <c r="BB600" s="47"/>
      <c r="BC600" s="47"/>
      <c r="BD600" s="47"/>
      <c r="BE600" s="47"/>
      <c r="BF600" s="47"/>
      <c r="BG600" s="47"/>
      <c r="BH600" s="47"/>
      <c r="BI600" s="47"/>
      <c r="BJ600" s="47"/>
      <c r="BK600" s="47"/>
      <c r="BL600" s="47"/>
      <c r="BM600" s="47" t="s">
        <v>378</v>
      </c>
      <c r="BN600" s="57">
        <f t="shared" si="154"/>
        <v>85.06</v>
      </c>
      <c r="BO600" s="47">
        <f t="shared" si="155"/>
        <v>0</v>
      </c>
      <c r="BP600" s="48" t="str">
        <f t="shared" si="156"/>
        <v>Complete - With Adjustment</v>
      </c>
    </row>
    <row r="601" spans="1:68" s="10" customFormat="1" hidden="1" x14ac:dyDescent="0.2">
      <c r="A601" s="34">
        <v>3120</v>
      </c>
      <c r="B601" s="27" t="s">
        <v>94</v>
      </c>
      <c r="C601" s="27" t="s">
        <v>337</v>
      </c>
      <c r="D601" s="27" t="s">
        <v>338</v>
      </c>
      <c r="E601" s="27" t="s">
        <v>1134</v>
      </c>
      <c r="F601" s="27" t="s">
        <v>980</v>
      </c>
      <c r="G601" s="27" t="s">
        <v>96</v>
      </c>
      <c r="H601" s="37">
        <v>42843</v>
      </c>
      <c r="I601" s="37">
        <v>42845</v>
      </c>
      <c r="J601" s="52">
        <v>1210.1099999999999</v>
      </c>
      <c r="K601" s="52">
        <v>49.64</v>
      </c>
      <c r="L601" s="35"/>
      <c r="M601" s="52" t="s">
        <v>1135</v>
      </c>
      <c r="N601" s="35" t="s">
        <v>97</v>
      </c>
      <c r="O601" s="35" t="s">
        <v>206</v>
      </c>
      <c r="P601" s="35" t="s">
        <v>123</v>
      </c>
      <c r="Q601" s="35" t="s">
        <v>103</v>
      </c>
      <c r="R601" s="35" t="s">
        <v>98</v>
      </c>
      <c r="S601" s="35"/>
      <c r="T601" s="35" t="s">
        <v>1136</v>
      </c>
      <c r="U601" s="35"/>
      <c r="V601" s="27"/>
      <c r="W601" s="47"/>
      <c r="X601" s="47"/>
      <c r="Y601" s="47"/>
      <c r="Z601" s="47"/>
      <c r="AA601" s="47"/>
      <c r="AB601" s="47"/>
      <c r="AC601" s="47"/>
      <c r="AD601" s="47"/>
      <c r="AE601" s="47"/>
      <c r="AF601" s="47"/>
      <c r="AG601" s="47"/>
      <c r="AH601" s="66"/>
      <c r="AI601" s="67"/>
      <c r="AJ601" s="66"/>
      <c r="AK601" s="54"/>
      <c r="AL601" s="54"/>
      <c r="AM601" s="54"/>
      <c r="AN601" s="66"/>
      <c r="AO601" s="67"/>
      <c r="AP601" s="66"/>
      <c r="AQ601" s="47"/>
      <c r="AR601" s="47"/>
      <c r="AS601" s="47"/>
      <c r="AT601" s="47"/>
      <c r="AU601" s="47"/>
      <c r="AV601" s="47">
        <v>49.64</v>
      </c>
      <c r="AW601" s="68"/>
      <c r="AX601" s="47"/>
      <c r="AY601" s="47"/>
      <c r="AZ601" s="47"/>
      <c r="BA601" s="47"/>
      <c r="BB601" s="47"/>
      <c r="BC601" s="47"/>
      <c r="BD601" s="47"/>
      <c r="BE601" s="47"/>
      <c r="BF601" s="47"/>
      <c r="BG601" s="47"/>
      <c r="BH601" s="47"/>
      <c r="BI601" s="47"/>
      <c r="BJ601" s="47"/>
      <c r="BK601" s="47"/>
      <c r="BL601" s="47"/>
      <c r="BM601" s="47" t="s">
        <v>378</v>
      </c>
      <c r="BN601" s="57">
        <f t="shared" si="154"/>
        <v>49.64</v>
      </c>
      <c r="BO601" s="47">
        <f t="shared" si="155"/>
        <v>0</v>
      </c>
      <c r="BP601" s="48" t="str">
        <f t="shared" si="156"/>
        <v>Complete - With Adjustment</v>
      </c>
    </row>
    <row r="602" spans="1:68" s="10" customFormat="1" hidden="1" x14ac:dyDescent="0.2">
      <c r="A602" s="34">
        <v>3121</v>
      </c>
      <c r="B602" s="27" t="s">
        <v>94</v>
      </c>
      <c r="C602" s="27" t="s">
        <v>337</v>
      </c>
      <c r="D602" s="27" t="s">
        <v>338</v>
      </c>
      <c r="E602" s="27" t="s">
        <v>1134</v>
      </c>
      <c r="F602" s="27" t="s">
        <v>980</v>
      </c>
      <c r="G602" s="27" t="s">
        <v>96</v>
      </c>
      <c r="H602" s="37">
        <v>42843</v>
      </c>
      <c r="I602" s="37">
        <v>42845</v>
      </c>
      <c r="J602" s="52">
        <v>1210.1099999999999</v>
      </c>
      <c r="K602" s="52">
        <v>240</v>
      </c>
      <c r="L602" s="35"/>
      <c r="M602" s="52" t="s">
        <v>1135</v>
      </c>
      <c r="N602" s="35" t="s">
        <v>97</v>
      </c>
      <c r="O602" s="35" t="s">
        <v>206</v>
      </c>
      <c r="P602" s="35" t="s">
        <v>123</v>
      </c>
      <c r="Q602" s="35" t="s">
        <v>103</v>
      </c>
      <c r="R602" s="35" t="s">
        <v>98</v>
      </c>
      <c r="S602" s="35"/>
      <c r="T602" s="35" t="s">
        <v>1136</v>
      </c>
      <c r="U602" s="35"/>
      <c r="V602" s="27"/>
      <c r="W602" s="47"/>
      <c r="X602" s="47"/>
      <c r="Y602" s="47"/>
      <c r="Z602" s="47"/>
      <c r="AA602" s="47"/>
      <c r="AB602" s="47"/>
      <c r="AC602" s="47"/>
      <c r="AD602" s="47"/>
      <c r="AE602" s="47"/>
      <c r="AF602" s="47"/>
      <c r="AG602" s="47"/>
      <c r="AH602" s="66"/>
      <c r="AI602" s="67"/>
      <c r="AJ602" s="66"/>
      <c r="AK602" s="54"/>
      <c r="AL602" s="54"/>
      <c r="AM602" s="54"/>
      <c r="AN602" s="66"/>
      <c r="AO602" s="67"/>
      <c r="AP602" s="66"/>
      <c r="AQ602" s="47"/>
      <c r="AR602" s="47"/>
      <c r="AS602" s="47"/>
      <c r="AT602" s="47"/>
      <c r="AU602" s="47"/>
      <c r="AV602" s="47">
        <v>240</v>
      </c>
      <c r="AW602" s="68"/>
      <c r="AX602" s="47"/>
      <c r="AY602" s="47"/>
      <c r="AZ602" s="47"/>
      <c r="BA602" s="47"/>
      <c r="BB602" s="47"/>
      <c r="BC602" s="47"/>
      <c r="BD602" s="47"/>
      <c r="BE602" s="47"/>
      <c r="BF602" s="47"/>
      <c r="BG602" s="47"/>
      <c r="BH602" s="47"/>
      <c r="BI602" s="47"/>
      <c r="BJ602" s="47"/>
      <c r="BK602" s="47"/>
      <c r="BL602" s="47"/>
      <c r="BM602" s="47" t="s">
        <v>378</v>
      </c>
      <c r="BN602" s="57">
        <f t="shared" si="154"/>
        <v>240</v>
      </c>
      <c r="BO602" s="47">
        <f t="shared" si="155"/>
        <v>0</v>
      </c>
      <c r="BP602" s="48" t="str">
        <f t="shared" si="156"/>
        <v>Complete - With Adjustment</v>
      </c>
    </row>
    <row r="603" spans="1:68" s="10" customFormat="1" hidden="1" x14ac:dyDescent="0.2">
      <c r="A603" s="34">
        <v>3122</v>
      </c>
      <c r="B603" s="27" t="s">
        <v>94</v>
      </c>
      <c r="C603" s="27" t="s">
        <v>337</v>
      </c>
      <c r="D603" s="27" t="s">
        <v>338</v>
      </c>
      <c r="E603" s="27" t="s">
        <v>1134</v>
      </c>
      <c r="F603" s="27" t="s">
        <v>980</v>
      </c>
      <c r="G603" s="27" t="s">
        <v>96</v>
      </c>
      <c r="H603" s="37">
        <v>42843</v>
      </c>
      <c r="I603" s="37">
        <v>42845</v>
      </c>
      <c r="J603" s="52">
        <v>1210.1099999999999</v>
      </c>
      <c r="K603" s="52">
        <v>37.06</v>
      </c>
      <c r="L603" s="35"/>
      <c r="M603" s="52" t="s">
        <v>1135</v>
      </c>
      <c r="N603" s="35" t="s">
        <v>97</v>
      </c>
      <c r="O603" s="35" t="s">
        <v>206</v>
      </c>
      <c r="P603" s="35" t="s">
        <v>123</v>
      </c>
      <c r="Q603" s="35" t="s">
        <v>103</v>
      </c>
      <c r="R603" s="35" t="s">
        <v>98</v>
      </c>
      <c r="S603" s="35"/>
      <c r="T603" s="35" t="s">
        <v>1136</v>
      </c>
      <c r="U603" s="35"/>
      <c r="V603" s="27"/>
      <c r="W603" s="47"/>
      <c r="X603" s="47"/>
      <c r="Y603" s="47"/>
      <c r="Z603" s="47"/>
      <c r="AA603" s="47"/>
      <c r="AB603" s="47"/>
      <c r="AC603" s="47"/>
      <c r="AD603" s="47"/>
      <c r="AE603" s="47"/>
      <c r="AF603" s="47"/>
      <c r="AG603" s="47"/>
      <c r="AH603" s="66"/>
      <c r="AI603" s="67"/>
      <c r="AJ603" s="66"/>
      <c r="AK603" s="54"/>
      <c r="AL603" s="54"/>
      <c r="AM603" s="54"/>
      <c r="AN603" s="66"/>
      <c r="AO603" s="67"/>
      <c r="AP603" s="66"/>
      <c r="AQ603" s="47"/>
      <c r="AR603" s="47"/>
      <c r="AS603" s="47"/>
      <c r="AT603" s="47"/>
      <c r="AU603" s="47"/>
      <c r="AV603" s="47">
        <v>37.06</v>
      </c>
      <c r="AW603" s="47"/>
      <c r="AX603" s="47"/>
      <c r="AY603" s="47"/>
      <c r="AZ603" s="47"/>
      <c r="BA603" s="47"/>
      <c r="BB603" s="47"/>
      <c r="BC603" s="47"/>
      <c r="BD603" s="47"/>
      <c r="BE603" s="47"/>
      <c r="BF603" s="47"/>
      <c r="BG603" s="47"/>
      <c r="BH603" s="47"/>
      <c r="BI603" s="47"/>
      <c r="BJ603" s="47"/>
      <c r="BK603" s="47"/>
      <c r="BL603" s="47"/>
      <c r="BM603" s="47" t="s">
        <v>378</v>
      </c>
      <c r="BN603" s="57">
        <f t="shared" si="154"/>
        <v>37.06</v>
      </c>
      <c r="BO603" s="47">
        <f t="shared" si="155"/>
        <v>0</v>
      </c>
      <c r="BP603" s="48" t="str">
        <f t="shared" si="156"/>
        <v>Complete - With Adjustment</v>
      </c>
    </row>
    <row r="604" spans="1:68" s="10" customFormat="1" hidden="1" x14ac:dyDescent="0.2">
      <c r="A604" s="34">
        <v>3123</v>
      </c>
      <c r="B604" s="27" t="s">
        <v>94</v>
      </c>
      <c r="C604" s="27" t="s">
        <v>337</v>
      </c>
      <c r="D604" s="27" t="s">
        <v>338</v>
      </c>
      <c r="E604" s="27" t="s">
        <v>1134</v>
      </c>
      <c r="F604" s="27" t="s">
        <v>980</v>
      </c>
      <c r="G604" s="27" t="s">
        <v>96</v>
      </c>
      <c r="H604" s="37">
        <v>42843</v>
      </c>
      <c r="I604" s="37">
        <v>42845</v>
      </c>
      <c r="J604" s="52">
        <v>1210.1099999999999</v>
      </c>
      <c r="K604" s="52">
        <v>60.85</v>
      </c>
      <c r="L604" s="35"/>
      <c r="M604" s="52" t="s">
        <v>1135</v>
      </c>
      <c r="N604" s="35" t="s">
        <v>97</v>
      </c>
      <c r="O604" s="35" t="s">
        <v>206</v>
      </c>
      <c r="P604" s="35" t="s">
        <v>123</v>
      </c>
      <c r="Q604" s="35" t="s">
        <v>103</v>
      </c>
      <c r="R604" s="35" t="s">
        <v>98</v>
      </c>
      <c r="S604" s="35"/>
      <c r="T604" s="35" t="s">
        <v>1136</v>
      </c>
      <c r="U604" s="35"/>
      <c r="V604" s="27"/>
      <c r="W604" s="47"/>
      <c r="X604" s="47"/>
      <c r="Y604" s="47"/>
      <c r="Z604" s="47"/>
      <c r="AA604" s="47"/>
      <c r="AB604" s="47"/>
      <c r="AC604" s="47"/>
      <c r="AD604" s="47"/>
      <c r="AE604" s="47"/>
      <c r="AF604" s="47"/>
      <c r="AG604" s="47"/>
      <c r="AH604" s="66"/>
      <c r="AI604" s="67"/>
      <c r="AJ604" s="66"/>
      <c r="AK604" s="54"/>
      <c r="AL604" s="54"/>
      <c r="AM604" s="54"/>
      <c r="AN604" s="66"/>
      <c r="AO604" s="67"/>
      <c r="AP604" s="66"/>
      <c r="AQ604" s="47"/>
      <c r="AR604" s="47"/>
      <c r="AS604" s="47"/>
      <c r="AT604" s="47"/>
      <c r="AU604" s="47"/>
      <c r="AV604" s="47">
        <v>60.85</v>
      </c>
      <c r="AW604" s="47"/>
      <c r="AX604" s="47"/>
      <c r="AY604" s="47"/>
      <c r="AZ604" s="47"/>
      <c r="BA604" s="47"/>
      <c r="BB604" s="47"/>
      <c r="BC604" s="47"/>
      <c r="BD604" s="47"/>
      <c r="BE604" s="47"/>
      <c r="BF604" s="47"/>
      <c r="BG604" s="47"/>
      <c r="BH604" s="47"/>
      <c r="BI604" s="47"/>
      <c r="BJ604" s="47"/>
      <c r="BK604" s="47"/>
      <c r="BL604" s="47"/>
      <c r="BM604" s="47" t="s">
        <v>378</v>
      </c>
      <c r="BN604" s="57">
        <f t="shared" si="154"/>
        <v>60.85</v>
      </c>
      <c r="BO604" s="47">
        <f t="shared" si="155"/>
        <v>0</v>
      </c>
      <c r="BP604" s="48" t="str">
        <f t="shared" si="156"/>
        <v>Complete - With Adjustment</v>
      </c>
    </row>
    <row r="605" spans="1:68" s="10" customFormat="1" hidden="1" x14ac:dyDescent="0.2">
      <c r="A605" s="34">
        <v>3124</v>
      </c>
      <c r="B605" s="27" t="s">
        <v>94</v>
      </c>
      <c r="C605" s="27" t="s">
        <v>337</v>
      </c>
      <c r="D605" s="27" t="s">
        <v>338</v>
      </c>
      <c r="E605" s="27" t="s">
        <v>1134</v>
      </c>
      <c r="F605" s="27" t="s">
        <v>980</v>
      </c>
      <c r="G605" s="27" t="s">
        <v>96</v>
      </c>
      <c r="H605" s="37">
        <v>42843</v>
      </c>
      <c r="I605" s="37">
        <v>42845</v>
      </c>
      <c r="J605" s="52">
        <v>1210.1099999999999</v>
      </c>
      <c r="K605" s="52">
        <v>320.82</v>
      </c>
      <c r="L605" s="35"/>
      <c r="M605" s="52" t="s">
        <v>1135</v>
      </c>
      <c r="N605" s="35" t="s">
        <v>97</v>
      </c>
      <c r="O605" s="35" t="s">
        <v>206</v>
      </c>
      <c r="P605" s="35" t="s">
        <v>123</v>
      </c>
      <c r="Q605" s="35" t="s">
        <v>103</v>
      </c>
      <c r="R605" s="35" t="s">
        <v>98</v>
      </c>
      <c r="S605" s="35"/>
      <c r="T605" s="35" t="s">
        <v>1136</v>
      </c>
      <c r="U605" s="35"/>
      <c r="V605" s="27"/>
      <c r="W605" s="47"/>
      <c r="X605" s="47"/>
      <c r="Y605" s="47"/>
      <c r="Z605" s="47"/>
      <c r="AA605" s="47"/>
      <c r="AB605" s="47"/>
      <c r="AC605" s="47"/>
      <c r="AD605" s="47"/>
      <c r="AE605" s="47"/>
      <c r="AF605" s="47"/>
      <c r="AG605" s="47"/>
      <c r="AH605" s="66"/>
      <c r="AI605" s="67"/>
      <c r="AJ605" s="66"/>
      <c r="AK605" s="54"/>
      <c r="AL605" s="54"/>
      <c r="AM605" s="54"/>
      <c r="AN605" s="66"/>
      <c r="AO605" s="67"/>
      <c r="AP605" s="66"/>
      <c r="AQ605" s="47"/>
      <c r="AR605" s="47"/>
      <c r="AS605" s="47"/>
      <c r="AT605" s="47"/>
      <c r="AU605" s="47"/>
      <c r="AV605" s="47">
        <v>320.82</v>
      </c>
      <c r="AW605" s="47"/>
      <c r="AX605" s="47"/>
      <c r="AY605" s="47"/>
      <c r="AZ605" s="47"/>
      <c r="BA605" s="47"/>
      <c r="BB605" s="47"/>
      <c r="BC605" s="47"/>
      <c r="BD605" s="47"/>
      <c r="BE605" s="47"/>
      <c r="BF605" s="47"/>
      <c r="BG605" s="47"/>
      <c r="BH605" s="47"/>
      <c r="BI605" s="47"/>
      <c r="BJ605" s="47"/>
      <c r="BK605" s="70"/>
      <c r="BL605" s="47"/>
      <c r="BM605" s="47" t="s">
        <v>378</v>
      </c>
      <c r="BN605" s="57">
        <f t="shared" si="154"/>
        <v>320.82</v>
      </c>
      <c r="BO605" s="47">
        <f t="shared" si="155"/>
        <v>0</v>
      </c>
      <c r="BP605" s="48" t="str">
        <f t="shared" si="156"/>
        <v>Complete - With Adjustment</v>
      </c>
    </row>
    <row r="606" spans="1:68" s="10" customFormat="1" hidden="1" x14ac:dyDescent="0.2">
      <c r="A606" s="34">
        <v>3125</v>
      </c>
      <c r="B606" s="27" t="s">
        <v>94</v>
      </c>
      <c r="C606" s="27" t="s">
        <v>337</v>
      </c>
      <c r="D606" s="27" t="s">
        <v>338</v>
      </c>
      <c r="E606" s="27" t="s">
        <v>1134</v>
      </c>
      <c r="F606" s="27" t="s">
        <v>980</v>
      </c>
      <c r="G606" s="27" t="s">
        <v>96</v>
      </c>
      <c r="H606" s="37">
        <v>42843</v>
      </c>
      <c r="I606" s="37">
        <v>42845</v>
      </c>
      <c r="J606" s="52">
        <v>1210.1099999999999</v>
      </c>
      <c r="K606" s="52">
        <v>259.5</v>
      </c>
      <c r="L606" s="35"/>
      <c r="M606" s="52" t="s">
        <v>1135</v>
      </c>
      <c r="N606" s="35" t="s">
        <v>97</v>
      </c>
      <c r="O606" s="35" t="s">
        <v>206</v>
      </c>
      <c r="P606" s="35" t="s">
        <v>123</v>
      </c>
      <c r="Q606" s="35" t="s">
        <v>103</v>
      </c>
      <c r="R606" s="35" t="s">
        <v>98</v>
      </c>
      <c r="S606" s="35"/>
      <c r="T606" s="35" t="s">
        <v>1136</v>
      </c>
      <c r="U606" s="35"/>
      <c r="V606" s="27"/>
      <c r="W606" s="47"/>
      <c r="X606" s="47"/>
      <c r="Y606" s="47"/>
      <c r="Z606" s="47"/>
      <c r="AA606" s="47"/>
      <c r="AB606" s="47"/>
      <c r="AC606" s="47"/>
      <c r="AD606" s="47"/>
      <c r="AE606" s="47"/>
      <c r="AF606" s="47"/>
      <c r="AG606" s="47"/>
      <c r="AH606" s="66"/>
      <c r="AI606" s="67"/>
      <c r="AJ606" s="66"/>
      <c r="AK606" s="54"/>
      <c r="AL606" s="54"/>
      <c r="AM606" s="54"/>
      <c r="AN606" s="66"/>
      <c r="AO606" s="67"/>
      <c r="AP606" s="66"/>
      <c r="AQ606" s="47"/>
      <c r="AR606" s="47"/>
      <c r="AS606" s="47"/>
      <c r="AT606" s="47"/>
      <c r="AU606" s="47"/>
      <c r="AV606" s="47">
        <v>259.5</v>
      </c>
      <c r="AW606" s="47"/>
      <c r="AX606" s="47"/>
      <c r="AY606" s="47"/>
      <c r="AZ606" s="47"/>
      <c r="BA606" s="47"/>
      <c r="BB606" s="47"/>
      <c r="BC606" s="47"/>
      <c r="BD606" s="47"/>
      <c r="BE606" s="47"/>
      <c r="BF606" s="47"/>
      <c r="BG606" s="47"/>
      <c r="BH606" s="47"/>
      <c r="BI606" s="47"/>
      <c r="BJ606" s="47"/>
      <c r="BK606" s="47"/>
      <c r="BL606" s="47"/>
      <c r="BM606" s="47" t="s">
        <v>378</v>
      </c>
      <c r="BN606" s="57">
        <f t="shared" si="154"/>
        <v>259.5</v>
      </c>
      <c r="BO606" s="47">
        <f t="shared" si="155"/>
        <v>0</v>
      </c>
      <c r="BP606" s="48" t="str">
        <f t="shared" si="156"/>
        <v>Complete - With Adjustment</v>
      </c>
    </row>
    <row r="607" spans="1:68" s="10" customFormat="1" hidden="1" x14ac:dyDescent="0.2">
      <c r="A607" s="34">
        <v>3126</v>
      </c>
      <c r="B607" s="27" t="s">
        <v>94</v>
      </c>
      <c r="C607" s="27" t="s">
        <v>337</v>
      </c>
      <c r="D607" s="27" t="s">
        <v>338</v>
      </c>
      <c r="E607" s="27" t="s">
        <v>1134</v>
      </c>
      <c r="F607" s="27" t="s">
        <v>980</v>
      </c>
      <c r="G607" s="27" t="s">
        <v>96</v>
      </c>
      <c r="H607" s="37">
        <v>42843</v>
      </c>
      <c r="I607" s="37">
        <v>42845</v>
      </c>
      <c r="J607" s="52">
        <v>1210.1099999999999</v>
      </c>
      <c r="K607" s="52">
        <v>8</v>
      </c>
      <c r="L607" s="35"/>
      <c r="M607" s="52" t="s">
        <v>1135</v>
      </c>
      <c r="N607" s="35" t="s">
        <v>97</v>
      </c>
      <c r="O607" s="35" t="s">
        <v>206</v>
      </c>
      <c r="P607" s="35" t="s">
        <v>123</v>
      </c>
      <c r="Q607" s="35" t="s">
        <v>103</v>
      </c>
      <c r="R607" s="35" t="s">
        <v>98</v>
      </c>
      <c r="S607" s="35"/>
      <c r="T607" s="35" t="s">
        <v>1136</v>
      </c>
      <c r="U607" s="35"/>
      <c r="V607" s="27"/>
      <c r="W607" s="47"/>
      <c r="X607" s="47"/>
      <c r="Y607" s="47"/>
      <c r="Z607" s="47"/>
      <c r="AA607" s="47"/>
      <c r="AB607" s="47"/>
      <c r="AC607" s="47"/>
      <c r="AD607" s="47"/>
      <c r="AE607" s="47"/>
      <c r="AF607" s="47"/>
      <c r="AG607" s="47"/>
      <c r="AH607" s="66"/>
      <c r="AI607" s="67"/>
      <c r="AJ607" s="66"/>
      <c r="AK607" s="54"/>
      <c r="AL607" s="54"/>
      <c r="AM607" s="54"/>
      <c r="AN607" s="66"/>
      <c r="AO607" s="67"/>
      <c r="AP607" s="66"/>
      <c r="AQ607" s="47"/>
      <c r="AR607" s="47"/>
      <c r="AS607" s="47"/>
      <c r="AT607" s="47"/>
      <c r="AU607" s="47"/>
      <c r="AV607" s="47">
        <v>8</v>
      </c>
      <c r="AW607" s="47"/>
      <c r="AX607" s="47"/>
      <c r="AY607" s="47"/>
      <c r="AZ607" s="47"/>
      <c r="BA607" s="47"/>
      <c r="BB607" s="47"/>
      <c r="BC607" s="47"/>
      <c r="BD607" s="47"/>
      <c r="BE607" s="47"/>
      <c r="BF607" s="47"/>
      <c r="BG607" s="47"/>
      <c r="BH607" s="47"/>
      <c r="BI607" s="47"/>
      <c r="BJ607" s="47"/>
      <c r="BK607" s="47"/>
      <c r="BL607" s="47"/>
      <c r="BM607" s="47" t="s">
        <v>378</v>
      </c>
      <c r="BN607" s="57">
        <f t="shared" si="154"/>
        <v>8</v>
      </c>
      <c r="BO607" s="47">
        <f t="shared" si="155"/>
        <v>0</v>
      </c>
      <c r="BP607" s="48" t="str">
        <f t="shared" si="156"/>
        <v>Complete - With Adjustment</v>
      </c>
    </row>
    <row r="608" spans="1:68" s="10" customFormat="1" hidden="1" x14ac:dyDescent="0.2">
      <c r="A608" s="34">
        <v>3164</v>
      </c>
      <c r="B608" s="27" t="s">
        <v>94</v>
      </c>
      <c r="C608" s="27" t="s">
        <v>342</v>
      </c>
      <c r="D608" s="27" t="s">
        <v>343</v>
      </c>
      <c r="E608" s="27" t="s">
        <v>1139</v>
      </c>
      <c r="F608" s="27" t="s">
        <v>913</v>
      </c>
      <c r="G608" s="27" t="s">
        <v>96</v>
      </c>
      <c r="H608" s="37">
        <v>42832</v>
      </c>
      <c r="I608" s="37">
        <v>42835</v>
      </c>
      <c r="J608" s="52">
        <v>1719.69</v>
      </c>
      <c r="K608" s="52">
        <v>3.5</v>
      </c>
      <c r="L608" s="35"/>
      <c r="M608" s="52" t="s">
        <v>1140</v>
      </c>
      <c r="N608" s="35" t="s">
        <v>97</v>
      </c>
      <c r="O608" s="35" t="s">
        <v>152</v>
      </c>
      <c r="P608" s="35" t="s">
        <v>120</v>
      </c>
      <c r="Q608" s="35" t="s">
        <v>103</v>
      </c>
      <c r="R608" s="35" t="s">
        <v>98</v>
      </c>
      <c r="S608" s="35"/>
      <c r="T608" s="35" t="s">
        <v>1141</v>
      </c>
      <c r="U608" s="35"/>
      <c r="V608" s="27"/>
      <c r="W608" s="47">
        <v>3.5</v>
      </c>
      <c r="X608" s="47"/>
      <c r="Y608" s="47"/>
      <c r="Z608" s="47"/>
      <c r="AA608" s="47"/>
      <c r="AB608" s="47"/>
      <c r="AC608" s="47"/>
      <c r="AD608" s="47"/>
      <c r="AE608" s="47"/>
      <c r="AF608" s="47"/>
      <c r="AG608" s="47"/>
      <c r="AH608" s="66"/>
      <c r="AI608" s="67"/>
      <c r="AJ608" s="66"/>
      <c r="AK608" s="54"/>
      <c r="AL608" s="54"/>
      <c r="AM608" s="54"/>
      <c r="AN608" s="66"/>
      <c r="AO608" s="67"/>
      <c r="AP608" s="66"/>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t="s">
        <v>1</v>
      </c>
      <c r="BN608" s="57">
        <f t="shared" ref="BN608:BN625" si="157">SUM(W608:AH608)+SUM(AK608:AN608)+SUM(AQ608:BK608)</f>
        <v>3.5</v>
      </c>
      <c r="BO608" s="47">
        <f t="shared" ref="BO608:BO617" si="158">K608-BN608</f>
        <v>0</v>
      </c>
      <c r="BP608" s="48" t="str">
        <f t="shared" ref="BP608:BP617" si="159">IF(BN608&lt;&gt;0,"Complete - With Adjustment","Complete - No Adjustment")</f>
        <v>Complete - With Adjustment</v>
      </c>
    </row>
    <row r="609" spans="1:68" s="10" customFormat="1" hidden="1" x14ac:dyDescent="0.2">
      <c r="A609" s="34">
        <v>3168</v>
      </c>
      <c r="B609" s="27" t="s">
        <v>94</v>
      </c>
      <c r="C609" s="27" t="s">
        <v>350</v>
      </c>
      <c r="D609" s="27" t="s">
        <v>351</v>
      </c>
      <c r="E609" s="27" t="s">
        <v>1142</v>
      </c>
      <c r="F609" s="27" t="s">
        <v>980</v>
      </c>
      <c r="G609" s="27" t="s">
        <v>96</v>
      </c>
      <c r="H609" s="37">
        <v>42843</v>
      </c>
      <c r="I609" s="37">
        <v>42845</v>
      </c>
      <c r="J609" s="52">
        <v>9015.8799999999992</v>
      </c>
      <c r="K609" s="52">
        <v>371</v>
      </c>
      <c r="L609" s="35"/>
      <c r="M609" s="52" t="s">
        <v>1143</v>
      </c>
      <c r="N609" s="35" t="s">
        <v>97</v>
      </c>
      <c r="O609" s="35" t="s">
        <v>102</v>
      </c>
      <c r="P609" s="35" t="s">
        <v>120</v>
      </c>
      <c r="Q609" s="35" t="s">
        <v>103</v>
      </c>
      <c r="R609" s="35" t="s">
        <v>98</v>
      </c>
      <c r="S609" s="35"/>
      <c r="T609" s="35" t="s">
        <v>1144</v>
      </c>
      <c r="U609" s="35"/>
      <c r="V609" s="27"/>
      <c r="W609" s="47">
        <v>371</v>
      </c>
      <c r="X609" s="47"/>
      <c r="Y609" s="47"/>
      <c r="Z609" s="47"/>
      <c r="AA609" s="47"/>
      <c r="AB609" s="47"/>
      <c r="AC609" s="47"/>
      <c r="AD609" s="47"/>
      <c r="AE609" s="47"/>
      <c r="AF609" s="47"/>
      <c r="AG609" s="47"/>
      <c r="AH609" s="66"/>
      <c r="AI609" s="67"/>
      <c r="AJ609" s="66"/>
      <c r="AK609" s="54"/>
      <c r="AL609" s="54"/>
      <c r="AM609" s="54"/>
      <c r="AN609" s="66"/>
      <c r="AO609" s="67"/>
      <c r="AP609" s="66"/>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t="s">
        <v>1</v>
      </c>
      <c r="BN609" s="57">
        <f t="shared" si="157"/>
        <v>371</v>
      </c>
      <c r="BO609" s="47">
        <f t="shared" si="158"/>
        <v>0</v>
      </c>
      <c r="BP609" s="48" t="str">
        <f t="shared" si="159"/>
        <v>Complete - With Adjustment</v>
      </c>
    </row>
    <row r="610" spans="1:68" s="10" customFormat="1" hidden="1" x14ac:dyDescent="0.2">
      <c r="A610" s="34">
        <v>3172</v>
      </c>
      <c r="B610" s="27" t="s">
        <v>94</v>
      </c>
      <c r="C610" s="27" t="s">
        <v>350</v>
      </c>
      <c r="D610" s="27" t="s">
        <v>351</v>
      </c>
      <c r="E610" s="27" t="s">
        <v>1145</v>
      </c>
      <c r="F610" s="27" t="s">
        <v>980</v>
      </c>
      <c r="G610" s="27" t="s">
        <v>96</v>
      </c>
      <c r="H610" s="37">
        <v>42843</v>
      </c>
      <c r="I610" s="37">
        <v>42845</v>
      </c>
      <c r="J610" s="52">
        <v>11609.01</v>
      </c>
      <c r="K610" s="52">
        <v>671.67</v>
      </c>
      <c r="L610" s="35" t="s">
        <v>789</v>
      </c>
      <c r="M610" s="52" t="s">
        <v>1146</v>
      </c>
      <c r="N610" s="35" t="s">
        <v>97</v>
      </c>
      <c r="O610" s="35" t="s">
        <v>145</v>
      </c>
      <c r="P610" s="35" t="s">
        <v>146</v>
      </c>
      <c r="Q610" s="35" t="s">
        <v>103</v>
      </c>
      <c r="R610" s="35" t="s">
        <v>98</v>
      </c>
      <c r="S610" s="35"/>
      <c r="T610" s="35" t="s">
        <v>1147</v>
      </c>
      <c r="U610" s="35" t="s">
        <v>255</v>
      </c>
      <c r="V610" s="27"/>
      <c r="W610" s="47"/>
      <c r="X610" s="47"/>
      <c r="Y610" s="47"/>
      <c r="Z610" s="47"/>
      <c r="AA610" s="47"/>
      <c r="AB610" s="47"/>
      <c r="AC610" s="47"/>
      <c r="AD610" s="47"/>
      <c r="AE610" s="47"/>
      <c r="AF610" s="47"/>
      <c r="AG610" s="47"/>
      <c r="AH610" s="66"/>
      <c r="AI610" s="67"/>
      <c r="AJ610" s="66"/>
      <c r="AK610" s="54"/>
      <c r="AL610" s="54"/>
      <c r="AM610" s="54"/>
      <c r="AN610" s="66"/>
      <c r="AO610" s="67"/>
      <c r="AP610" s="66"/>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t="s">
        <v>392</v>
      </c>
      <c r="BN610" s="57">
        <f t="shared" si="157"/>
        <v>0</v>
      </c>
      <c r="BO610" s="47">
        <f t="shared" si="158"/>
        <v>671.67</v>
      </c>
      <c r="BP610" s="48" t="str">
        <f t="shared" si="159"/>
        <v>Complete - No Adjustment</v>
      </c>
    </row>
    <row r="611" spans="1:68" s="10" customFormat="1" hidden="1" x14ac:dyDescent="0.2">
      <c r="A611" s="34">
        <v>3179</v>
      </c>
      <c r="B611" s="27" t="s">
        <v>94</v>
      </c>
      <c r="C611" s="27" t="s">
        <v>623</v>
      </c>
      <c r="D611" s="27" t="s">
        <v>352</v>
      </c>
      <c r="E611" s="27" t="s">
        <v>1148</v>
      </c>
      <c r="F611" s="27" t="s">
        <v>908</v>
      </c>
      <c r="G611" s="27" t="s">
        <v>96</v>
      </c>
      <c r="H611" s="37">
        <v>42849</v>
      </c>
      <c r="I611" s="37">
        <v>42851</v>
      </c>
      <c r="J611" s="52">
        <v>466.4</v>
      </c>
      <c r="K611" s="52">
        <v>90.54</v>
      </c>
      <c r="L611" s="35"/>
      <c r="M611" s="52" t="s">
        <v>1149</v>
      </c>
      <c r="N611" s="35" t="s">
        <v>97</v>
      </c>
      <c r="O611" s="35" t="s">
        <v>100</v>
      </c>
      <c r="P611" s="35" t="s">
        <v>120</v>
      </c>
      <c r="Q611" s="35" t="s">
        <v>103</v>
      </c>
      <c r="R611" s="35" t="s">
        <v>98</v>
      </c>
      <c r="S611" s="35"/>
      <c r="T611" s="35" t="s">
        <v>1150</v>
      </c>
      <c r="U611" s="35"/>
      <c r="V611" s="27"/>
      <c r="W611" s="68"/>
      <c r="X611" s="47"/>
      <c r="Y611" s="47"/>
      <c r="Z611" s="47"/>
      <c r="AA611" s="47"/>
      <c r="AB611" s="47"/>
      <c r="AC611" s="47"/>
      <c r="AD611" s="47"/>
      <c r="AE611" s="47"/>
      <c r="AF611" s="47"/>
      <c r="AG611" s="47"/>
      <c r="AH611" s="66"/>
      <c r="AI611" s="67"/>
      <c r="AJ611" s="66"/>
      <c r="AK611" s="54"/>
      <c r="AL611" s="54"/>
      <c r="AM611" s="54"/>
      <c r="AN611" s="66"/>
      <c r="AO611" s="67"/>
      <c r="AP611" s="66"/>
      <c r="AQ611" s="47"/>
      <c r="AR611" s="47"/>
      <c r="AS611" s="47"/>
      <c r="AT611" s="47"/>
      <c r="AU611" s="47"/>
      <c r="AV611" s="47"/>
      <c r="AW611" s="47"/>
      <c r="AX611" s="47"/>
      <c r="AY611" s="47"/>
      <c r="AZ611" s="47"/>
      <c r="BA611" s="47"/>
      <c r="BB611" s="47"/>
      <c r="BC611" s="47"/>
      <c r="BD611" s="47"/>
      <c r="BE611" s="47"/>
      <c r="BF611" s="47"/>
      <c r="BG611" s="47"/>
      <c r="BH611" s="47">
        <v>90.54</v>
      </c>
      <c r="BI611" s="47"/>
      <c r="BJ611" s="47"/>
      <c r="BK611" s="70"/>
      <c r="BL611" s="47"/>
      <c r="BM611" s="47" t="s">
        <v>901</v>
      </c>
      <c r="BN611" s="57">
        <f t="shared" si="157"/>
        <v>90.54</v>
      </c>
      <c r="BO611" s="47">
        <f t="shared" si="158"/>
        <v>0</v>
      </c>
      <c r="BP611" s="48" t="str">
        <f t="shared" si="159"/>
        <v>Complete - With Adjustment</v>
      </c>
    </row>
    <row r="612" spans="1:68" s="10" customFormat="1" hidden="1" x14ac:dyDescent="0.2">
      <c r="A612" s="34">
        <v>3180</v>
      </c>
      <c r="B612" s="27" t="s">
        <v>94</v>
      </c>
      <c r="C612" s="27" t="s">
        <v>623</v>
      </c>
      <c r="D612" s="27" t="s">
        <v>352</v>
      </c>
      <c r="E612" s="27" t="s">
        <v>1148</v>
      </c>
      <c r="F612" s="27" t="s">
        <v>908</v>
      </c>
      <c r="G612" s="27" t="s">
        <v>96</v>
      </c>
      <c r="H612" s="37">
        <v>42849</v>
      </c>
      <c r="I612" s="37">
        <v>42851</v>
      </c>
      <c r="J612" s="52">
        <v>466.4</v>
      </c>
      <c r="K612" s="52">
        <v>55.53</v>
      </c>
      <c r="L612" s="35"/>
      <c r="M612" s="52" t="s">
        <v>1149</v>
      </c>
      <c r="N612" s="35" t="s">
        <v>97</v>
      </c>
      <c r="O612" s="35" t="s">
        <v>100</v>
      </c>
      <c r="P612" s="35" t="s">
        <v>120</v>
      </c>
      <c r="Q612" s="35" t="s">
        <v>103</v>
      </c>
      <c r="R612" s="35" t="s">
        <v>98</v>
      </c>
      <c r="S612" s="35"/>
      <c r="T612" s="35" t="s">
        <v>1150</v>
      </c>
      <c r="U612" s="35"/>
      <c r="V612" s="27"/>
      <c r="W612" s="47">
        <v>55.53</v>
      </c>
      <c r="X612" s="47"/>
      <c r="Y612" s="47"/>
      <c r="Z612" s="47"/>
      <c r="AA612" s="47"/>
      <c r="AB612" s="47"/>
      <c r="AC612" s="47"/>
      <c r="AD612" s="47"/>
      <c r="AE612" s="47"/>
      <c r="AF612" s="47"/>
      <c r="AG612" s="47"/>
      <c r="AH612" s="66"/>
      <c r="AI612" s="67"/>
      <c r="AJ612" s="66"/>
      <c r="AK612" s="54"/>
      <c r="AL612" s="54"/>
      <c r="AM612" s="54"/>
      <c r="AN612" s="66"/>
      <c r="AO612" s="67"/>
      <c r="AP612" s="66"/>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t="s">
        <v>1</v>
      </c>
      <c r="BN612" s="57">
        <f t="shared" si="157"/>
        <v>55.53</v>
      </c>
      <c r="BO612" s="47">
        <f t="shared" si="158"/>
        <v>0</v>
      </c>
      <c r="BP612" s="48" t="str">
        <f t="shared" si="159"/>
        <v>Complete - With Adjustment</v>
      </c>
    </row>
    <row r="613" spans="1:68" s="10" customFormat="1" hidden="1" x14ac:dyDescent="0.2">
      <c r="A613" s="34">
        <v>3186</v>
      </c>
      <c r="B613" s="27" t="s">
        <v>94</v>
      </c>
      <c r="C613" s="27" t="s">
        <v>623</v>
      </c>
      <c r="D613" s="27" t="s">
        <v>352</v>
      </c>
      <c r="E613" s="27" t="s">
        <v>1148</v>
      </c>
      <c r="F613" s="27" t="s">
        <v>908</v>
      </c>
      <c r="G613" s="27" t="s">
        <v>96</v>
      </c>
      <c r="H613" s="37">
        <v>42849</v>
      </c>
      <c r="I613" s="37">
        <v>42851</v>
      </c>
      <c r="J613" s="52">
        <v>466.4</v>
      </c>
      <c r="K613" s="52">
        <v>67.819999999999993</v>
      </c>
      <c r="L613" s="35"/>
      <c r="M613" s="52" t="s">
        <v>1149</v>
      </c>
      <c r="N613" s="35" t="s">
        <v>97</v>
      </c>
      <c r="O613" s="35" t="s">
        <v>100</v>
      </c>
      <c r="P613" s="35" t="s">
        <v>120</v>
      </c>
      <c r="Q613" s="35" t="s">
        <v>103</v>
      </c>
      <c r="R613" s="35" t="s">
        <v>98</v>
      </c>
      <c r="S613" s="35"/>
      <c r="T613" s="35" t="s">
        <v>1150</v>
      </c>
      <c r="U613" s="35"/>
      <c r="V613" s="27"/>
      <c r="W613" s="47"/>
      <c r="X613" s="47"/>
      <c r="Y613" s="47"/>
      <c r="Z613" s="47"/>
      <c r="AA613" s="47"/>
      <c r="AB613" s="47"/>
      <c r="AC613" s="47"/>
      <c r="AD613" s="47"/>
      <c r="AE613" s="47"/>
      <c r="AF613" s="47"/>
      <c r="AG613" s="47"/>
      <c r="AH613" s="66"/>
      <c r="AI613" s="67"/>
      <c r="AJ613" s="66"/>
      <c r="AK613" s="54"/>
      <c r="AL613" s="54"/>
      <c r="AM613" s="54"/>
      <c r="AN613" s="66"/>
      <c r="AO613" s="67"/>
      <c r="AP613" s="66"/>
      <c r="AQ613" s="47"/>
      <c r="AR613" s="47"/>
      <c r="AS613" s="47"/>
      <c r="AT613" s="47"/>
      <c r="AU613" s="47"/>
      <c r="AV613" s="47"/>
      <c r="AW613" s="47"/>
      <c r="AX613" s="47"/>
      <c r="AY613" s="47"/>
      <c r="AZ613" s="47"/>
      <c r="BA613" s="47"/>
      <c r="BB613" s="47"/>
      <c r="BC613" s="47"/>
      <c r="BD613" s="47"/>
      <c r="BE613" s="47"/>
      <c r="BF613" s="47"/>
      <c r="BG613" s="47"/>
      <c r="BH613" s="47">
        <v>67.819999999999993</v>
      </c>
      <c r="BI613" s="47"/>
      <c r="BJ613" s="47"/>
      <c r="BK613" s="47"/>
      <c r="BL613" s="47"/>
      <c r="BM613" s="47" t="s">
        <v>901</v>
      </c>
      <c r="BN613" s="57">
        <f t="shared" si="157"/>
        <v>67.819999999999993</v>
      </c>
      <c r="BO613" s="47">
        <f t="shared" si="158"/>
        <v>0</v>
      </c>
      <c r="BP613" s="48" t="str">
        <f t="shared" si="159"/>
        <v>Complete - With Adjustment</v>
      </c>
    </row>
    <row r="614" spans="1:68" s="10" customFormat="1" hidden="1" x14ac:dyDescent="0.2">
      <c r="A614" s="34">
        <v>3187</v>
      </c>
      <c r="B614" s="27" t="s">
        <v>94</v>
      </c>
      <c r="C614" s="27" t="s">
        <v>1151</v>
      </c>
      <c r="D614" s="27" t="s">
        <v>1152</v>
      </c>
      <c r="E614" s="27" t="s">
        <v>1153</v>
      </c>
      <c r="F614" s="27" t="s">
        <v>919</v>
      </c>
      <c r="G614" s="27" t="s">
        <v>96</v>
      </c>
      <c r="H614" s="37">
        <v>42836</v>
      </c>
      <c r="I614" s="37">
        <v>42837</v>
      </c>
      <c r="J614" s="52">
        <v>579.35</v>
      </c>
      <c r="K614" s="52">
        <v>147.5</v>
      </c>
      <c r="L614" s="35"/>
      <c r="M614" s="52" t="s">
        <v>1154</v>
      </c>
      <c r="N614" s="35" t="s">
        <v>97</v>
      </c>
      <c r="O614" s="35" t="s">
        <v>119</v>
      </c>
      <c r="P614" s="35" t="s">
        <v>123</v>
      </c>
      <c r="Q614" s="35" t="s">
        <v>212</v>
      </c>
      <c r="R614" s="35" t="s">
        <v>98</v>
      </c>
      <c r="S614" s="35"/>
      <c r="T614" s="35" t="s">
        <v>1155</v>
      </c>
      <c r="U614" s="35"/>
      <c r="V614" s="27"/>
      <c r="W614" s="47"/>
      <c r="X614" s="47"/>
      <c r="Y614" s="47"/>
      <c r="Z614" s="47"/>
      <c r="AA614" s="47"/>
      <c r="AB614" s="47"/>
      <c r="AC614" s="47"/>
      <c r="AD614" s="47"/>
      <c r="AE614" s="47"/>
      <c r="AF614" s="47"/>
      <c r="AG614" s="47"/>
      <c r="AH614" s="66"/>
      <c r="AI614" s="67"/>
      <c r="AJ614" s="66"/>
      <c r="AK614" s="54"/>
      <c r="AL614" s="54"/>
      <c r="AM614" s="54"/>
      <c r="AN614" s="66"/>
      <c r="AO614" s="67"/>
      <c r="AP614" s="66"/>
      <c r="AQ614" s="47"/>
      <c r="AR614" s="47"/>
      <c r="AS614" s="47"/>
      <c r="AT614" s="47"/>
      <c r="AU614" s="47"/>
      <c r="AV614" s="47">
        <v>147.5</v>
      </c>
      <c r="AW614" s="47"/>
      <c r="AX614" s="47"/>
      <c r="AY614" s="47"/>
      <c r="AZ614" s="47"/>
      <c r="BA614" s="47"/>
      <c r="BB614" s="47"/>
      <c r="BC614" s="47"/>
      <c r="BD614" s="47"/>
      <c r="BE614" s="47"/>
      <c r="BF614" s="47"/>
      <c r="BG614" s="47"/>
      <c r="BH614" s="47"/>
      <c r="BI614" s="47"/>
      <c r="BJ614" s="47"/>
      <c r="BK614" s="47"/>
      <c r="BL614" s="47"/>
      <c r="BM614" s="47" t="s">
        <v>378</v>
      </c>
      <c r="BN614" s="57">
        <f t="shared" si="157"/>
        <v>147.5</v>
      </c>
      <c r="BO614" s="47">
        <f t="shared" si="158"/>
        <v>0</v>
      </c>
      <c r="BP614" s="48" t="str">
        <f t="shared" si="159"/>
        <v>Complete - With Adjustment</v>
      </c>
    </row>
    <row r="615" spans="1:68" s="10" customFormat="1" hidden="1" x14ac:dyDescent="0.2">
      <c r="A615" s="34">
        <v>3188</v>
      </c>
      <c r="B615" s="27" t="s">
        <v>94</v>
      </c>
      <c r="C615" s="27" t="s">
        <v>1151</v>
      </c>
      <c r="D615" s="27" t="s">
        <v>1152</v>
      </c>
      <c r="E615" s="27" t="s">
        <v>1153</v>
      </c>
      <c r="F615" s="27" t="s">
        <v>919</v>
      </c>
      <c r="G615" s="27" t="s">
        <v>96</v>
      </c>
      <c r="H615" s="37">
        <v>42836</v>
      </c>
      <c r="I615" s="37">
        <v>42837</v>
      </c>
      <c r="J615" s="52">
        <v>579.35</v>
      </c>
      <c r="K615" s="52">
        <v>191.75</v>
      </c>
      <c r="L615" s="35"/>
      <c r="M615" s="52" t="s">
        <v>1154</v>
      </c>
      <c r="N615" s="35" t="s">
        <v>97</v>
      </c>
      <c r="O615" s="35" t="s">
        <v>119</v>
      </c>
      <c r="P615" s="35" t="s">
        <v>123</v>
      </c>
      <c r="Q615" s="35" t="s">
        <v>212</v>
      </c>
      <c r="R615" s="35" t="s">
        <v>98</v>
      </c>
      <c r="S615" s="35"/>
      <c r="T615" s="35" t="s">
        <v>1155</v>
      </c>
      <c r="U615" s="35"/>
      <c r="V615" s="27"/>
      <c r="W615" s="70"/>
      <c r="X615" s="47"/>
      <c r="Y615" s="47"/>
      <c r="Z615" s="47"/>
      <c r="AA615" s="47"/>
      <c r="AB615" s="47"/>
      <c r="AC615" s="47"/>
      <c r="AD615" s="47"/>
      <c r="AE615" s="47"/>
      <c r="AF615" s="47"/>
      <c r="AG615" s="47"/>
      <c r="AH615" s="66"/>
      <c r="AI615" s="67"/>
      <c r="AJ615" s="66"/>
      <c r="AK615" s="54"/>
      <c r="AL615" s="54"/>
      <c r="AM615" s="54"/>
      <c r="AN615" s="66"/>
      <c r="AO615" s="67"/>
      <c r="AP615" s="66"/>
      <c r="AQ615" s="47"/>
      <c r="AR615" s="47"/>
      <c r="AS615" s="47"/>
      <c r="AT615" s="47"/>
      <c r="AU615" s="47"/>
      <c r="AV615" s="47">
        <v>191.75</v>
      </c>
      <c r="AW615" s="47"/>
      <c r="AX615" s="47"/>
      <c r="AY615" s="47"/>
      <c r="AZ615" s="47"/>
      <c r="BA615" s="47"/>
      <c r="BB615" s="47"/>
      <c r="BC615" s="47"/>
      <c r="BD615" s="47"/>
      <c r="BE615" s="47"/>
      <c r="BF615" s="47"/>
      <c r="BG615" s="47"/>
      <c r="BH615" s="47"/>
      <c r="BI615" s="47"/>
      <c r="BJ615" s="47"/>
      <c r="BK615" s="47"/>
      <c r="BL615" s="47"/>
      <c r="BM615" s="47" t="s">
        <v>378</v>
      </c>
      <c r="BN615" s="57">
        <f t="shared" si="157"/>
        <v>191.75</v>
      </c>
      <c r="BO615" s="47">
        <f t="shared" si="158"/>
        <v>0</v>
      </c>
      <c r="BP615" s="48" t="str">
        <f t="shared" si="159"/>
        <v>Complete - With Adjustment</v>
      </c>
    </row>
    <row r="616" spans="1:68" s="10" customFormat="1" hidden="1" x14ac:dyDescent="0.2">
      <c r="A616" s="34">
        <v>3189</v>
      </c>
      <c r="B616" s="27" t="s">
        <v>94</v>
      </c>
      <c r="C616" s="27" t="s">
        <v>1151</v>
      </c>
      <c r="D616" s="27" t="s">
        <v>1152</v>
      </c>
      <c r="E616" s="27" t="s">
        <v>1153</v>
      </c>
      <c r="F616" s="27" t="s">
        <v>919</v>
      </c>
      <c r="G616" s="27" t="s">
        <v>96</v>
      </c>
      <c r="H616" s="37">
        <v>42836</v>
      </c>
      <c r="I616" s="37">
        <v>42837</v>
      </c>
      <c r="J616" s="52">
        <v>579.35</v>
      </c>
      <c r="K616" s="52">
        <v>18.829999999999998</v>
      </c>
      <c r="L616" s="35"/>
      <c r="M616" s="52" t="s">
        <v>1154</v>
      </c>
      <c r="N616" s="35" t="s">
        <v>97</v>
      </c>
      <c r="O616" s="35" t="s">
        <v>119</v>
      </c>
      <c r="P616" s="35" t="s">
        <v>123</v>
      </c>
      <c r="Q616" s="35" t="s">
        <v>212</v>
      </c>
      <c r="R616" s="35" t="s">
        <v>98</v>
      </c>
      <c r="S616" s="35"/>
      <c r="T616" s="35" t="s">
        <v>1155</v>
      </c>
      <c r="U616" s="35"/>
      <c r="V616" s="27"/>
      <c r="W616" s="47"/>
      <c r="X616" s="47"/>
      <c r="Y616" s="47"/>
      <c r="Z616" s="47"/>
      <c r="AA616" s="47"/>
      <c r="AB616" s="47"/>
      <c r="AC616" s="47"/>
      <c r="AD616" s="47"/>
      <c r="AE616" s="47"/>
      <c r="AF616" s="47"/>
      <c r="AG616" s="47"/>
      <c r="AH616" s="66"/>
      <c r="AI616" s="67"/>
      <c r="AJ616" s="66"/>
      <c r="AK616" s="54"/>
      <c r="AL616" s="54"/>
      <c r="AM616" s="54"/>
      <c r="AN616" s="66"/>
      <c r="AO616" s="67"/>
      <c r="AP616" s="66"/>
      <c r="AQ616" s="47"/>
      <c r="AR616" s="47"/>
      <c r="AS616" s="47"/>
      <c r="AT616" s="47"/>
      <c r="AU616" s="47"/>
      <c r="AV616" s="47">
        <v>18.829999999999998</v>
      </c>
      <c r="AW616" s="47"/>
      <c r="AX616" s="47"/>
      <c r="AY616" s="47"/>
      <c r="AZ616" s="47"/>
      <c r="BA616" s="47"/>
      <c r="BB616" s="47"/>
      <c r="BC616" s="47"/>
      <c r="BD616" s="47"/>
      <c r="BE616" s="47"/>
      <c r="BF616" s="47"/>
      <c r="BG616" s="47"/>
      <c r="BH616" s="47"/>
      <c r="BI616" s="47"/>
      <c r="BJ616" s="47"/>
      <c r="BK616" s="47"/>
      <c r="BL616" s="47"/>
      <c r="BM616" s="47" t="s">
        <v>378</v>
      </c>
      <c r="BN616" s="57">
        <f t="shared" si="157"/>
        <v>18.829999999999998</v>
      </c>
      <c r="BO616" s="47">
        <f t="shared" si="158"/>
        <v>0</v>
      </c>
      <c r="BP616" s="48" t="str">
        <f t="shared" si="159"/>
        <v>Complete - With Adjustment</v>
      </c>
    </row>
    <row r="617" spans="1:68" s="10" customFormat="1" hidden="1" x14ac:dyDescent="0.2">
      <c r="A617" s="34">
        <v>3190</v>
      </c>
      <c r="B617" s="27" t="s">
        <v>94</v>
      </c>
      <c r="C617" s="27" t="s">
        <v>1151</v>
      </c>
      <c r="D617" s="27" t="s">
        <v>1152</v>
      </c>
      <c r="E617" s="27" t="s">
        <v>1153</v>
      </c>
      <c r="F617" s="27" t="s">
        <v>919</v>
      </c>
      <c r="G617" s="27" t="s">
        <v>96</v>
      </c>
      <c r="H617" s="37">
        <v>42836</v>
      </c>
      <c r="I617" s="37">
        <v>42837</v>
      </c>
      <c r="J617" s="52">
        <v>579.35</v>
      </c>
      <c r="K617" s="52">
        <v>24.47</v>
      </c>
      <c r="L617" s="35"/>
      <c r="M617" s="52" t="s">
        <v>1154</v>
      </c>
      <c r="N617" s="35" t="s">
        <v>97</v>
      </c>
      <c r="O617" s="35" t="s">
        <v>119</v>
      </c>
      <c r="P617" s="35" t="s">
        <v>123</v>
      </c>
      <c r="Q617" s="35" t="s">
        <v>212</v>
      </c>
      <c r="R617" s="35" t="s">
        <v>98</v>
      </c>
      <c r="S617" s="35"/>
      <c r="T617" s="35" t="s">
        <v>1155</v>
      </c>
      <c r="U617" s="35"/>
      <c r="V617" s="27"/>
      <c r="W617" s="47"/>
      <c r="X617" s="47"/>
      <c r="Y617" s="47"/>
      <c r="Z617" s="47"/>
      <c r="AA617" s="47"/>
      <c r="AB617" s="47"/>
      <c r="AC617" s="47"/>
      <c r="AD617" s="47"/>
      <c r="AE617" s="47"/>
      <c r="AF617" s="47"/>
      <c r="AG617" s="47"/>
      <c r="AH617" s="66"/>
      <c r="AI617" s="67"/>
      <c r="AJ617" s="66"/>
      <c r="AK617" s="54"/>
      <c r="AL617" s="54"/>
      <c r="AM617" s="54"/>
      <c r="AN617" s="66"/>
      <c r="AO617" s="67"/>
      <c r="AP617" s="66"/>
      <c r="AQ617" s="47"/>
      <c r="AR617" s="47"/>
      <c r="AS617" s="47"/>
      <c r="AT617" s="47"/>
      <c r="AU617" s="47"/>
      <c r="AV617" s="47">
        <v>24.47</v>
      </c>
      <c r="AW617" s="47"/>
      <c r="AX617" s="47"/>
      <c r="AY617" s="47"/>
      <c r="AZ617" s="47"/>
      <c r="BA617" s="47"/>
      <c r="BB617" s="47"/>
      <c r="BC617" s="47"/>
      <c r="BD617" s="47"/>
      <c r="BE617" s="47"/>
      <c r="BF617" s="47"/>
      <c r="BG617" s="47"/>
      <c r="BH617" s="47"/>
      <c r="BI617" s="47"/>
      <c r="BJ617" s="47"/>
      <c r="BK617" s="47"/>
      <c r="BL617" s="47"/>
      <c r="BM617" s="47" t="s">
        <v>378</v>
      </c>
      <c r="BN617" s="57">
        <f t="shared" si="157"/>
        <v>24.47</v>
      </c>
      <c r="BO617" s="47">
        <f t="shared" si="158"/>
        <v>0</v>
      </c>
      <c r="BP617" s="48" t="str">
        <f t="shared" si="159"/>
        <v>Complete - With Adjustment</v>
      </c>
    </row>
    <row r="618" spans="1:68" s="10" customFormat="1" hidden="1" x14ac:dyDescent="0.2">
      <c r="A618" s="34">
        <v>3191</v>
      </c>
      <c r="B618" s="27" t="s">
        <v>94</v>
      </c>
      <c r="C618" s="27" t="s">
        <v>1151</v>
      </c>
      <c r="D618" s="27" t="s">
        <v>1152</v>
      </c>
      <c r="E618" s="27" t="s">
        <v>1153</v>
      </c>
      <c r="F618" s="27" t="s">
        <v>919</v>
      </c>
      <c r="G618" s="27" t="s">
        <v>96</v>
      </c>
      <c r="H618" s="37">
        <v>42836</v>
      </c>
      <c r="I618" s="37">
        <v>42837</v>
      </c>
      <c r="J618" s="52">
        <v>579.35</v>
      </c>
      <c r="K618" s="52">
        <v>3.91</v>
      </c>
      <c r="L618" s="35"/>
      <c r="M618" s="52" t="s">
        <v>1154</v>
      </c>
      <c r="N618" s="35" t="s">
        <v>97</v>
      </c>
      <c r="O618" s="35" t="s">
        <v>119</v>
      </c>
      <c r="P618" s="35" t="s">
        <v>123</v>
      </c>
      <c r="Q618" s="35" t="s">
        <v>212</v>
      </c>
      <c r="R618" s="35" t="s">
        <v>98</v>
      </c>
      <c r="S618" s="35"/>
      <c r="T618" s="35" t="s">
        <v>1155</v>
      </c>
      <c r="U618" s="35"/>
      <c r="V618" s="27"/>
      <c r="W618" s="47"/>
      <c r="X618" s="47"/>
      <c r="Y618" s="47"/>
      <c r="Z618" s="47"/>
      <c r="AA618" s="47"/>
      <c r="AB618" s="47"/>
      <c r="AC618" s="47"/>
      <c r="AD618" s="47"/>
      <c r="AE618" s="47"/>
      <c r="AF618" s="47"/>
      <c r="AG618" s="47"/>
      <c r="AH618" s="66"/>
      <c r="AI618" s="67"/>
      <c r="AJ618" s="66"/>
      <c r="AK618" s="54"/>
      <c r="AL618" s="54"/>
      <c r="AM618" s="54"/>
      <c r="AN618" s="66"/>
      <c r="AO618" s="67"/>
      <c r="AP618" s="66"/>
      <c r="AQ618" s="47"/>
      <c r="AR618" s="47"/>
      <c r="AS618" s="47"/>
      <c r="AT618" s="47"/>
      <c r="AU618" s="47"/>
      <c r="AV618" s="47">
        <v>3.91</v>
      </c>
      <c r="AW618" s="47"/>
      <c r="AX618" s="47"/>
      <c r="AY618" s="47"/>
      <c r="AZ618" s="47"/>
      <c r="BA618" s="47"/>
      <c r="BB618" s="47"/>
      <c r="BC618" s="47"/>
      <c r="BD618" s="47"/>
      <c r="BE618" s="47"/>
      <c r="BF618" s="47"/>
      <c r="BG618" s="47"/>
      <c r="BH618" s="47"/>
      <c r="BI618" s="47"/>
      <c r="BJ618" s="47"/>
      <c r="BK618" s="47"/>
      <c r="BL618" s="47"/>
      <c r="BM618" s="47" t="s">
        <v>378</v>
      </c>
      <c r="BN618" s="57">
        <f t="shared" si="157"/>
        <v>3.91</v>
      </c>
      <c r="BO618" s="47">
        <f t="shared" ref="BO618:BO632" si="160">K618-BN618</f>
        <v>0</v>
      </c>
      <c r="BP618" s="48" t="str">
        <f t="shared" ref="BP618:BP632" si="161">IF(BN618&lt;&gt;0,"Complete - With Adjustment","Complete - No Adjustment")</f>
        <v>Complete - With Adjustment</v>
      </c>
    </row>
    <row r="619" spans="1:68" s="10" customFormat="1" hidden="1" x14ac:dyDescent="0.2">
      <c r="A619" s="34">
        <v>3192</v>
      </c>
      <c r="B619" s="27" t="s">
        <v>94</v>
      </c>
      <c r="C619" s="27" t="s">
        <v>1151</v>
      </c>
      <c r="D619" s="27" t="s">
        <v>1152</v>
      </c>
      <c r="E619" s="27" t="s">
        <v>1153</v>
      </c>
      <c r="F619" s="27" t="s">
        <v>919</v>
      </c>
      <c r="G619" s="27" t="s">
        <v>96</v>
      </c>
      <c r="H619" s="37">
        <v>42836</v>
      </c>
      <c r="I619" s="37">
        <v>42837</v>
      </c>
      <c r="J619" s="52">
        <v>579.35</v>
      </c>
      <c r="K619" s="52">
        <v>5.09</v>
      </c>
      <c r="L619" s="35"/>
      <c r="M619" s="52" t="s">
        <v>1154</v>
      </c>
      <c r="N619" s="35" t="s">
        <v>97</v>
      </c>
      <c r="O619" s="35" t="s">
        <v>119</v>
      </c>
      <c r="P619" s="35" t="s">
        <v>123</v>
      </c>
      <c r="Q619" s="35" t="s">
        <v>212</v>
      </c>
      <c r="R619" s="35" t="s">
        <v>98</v>
      </c>
      <c r="S619" s="35"/>
      <c r="T619" s="35" t="s">
        <v>1155</v>
      </c>
      <c r="U619" s="35"/>
      <c r="V619" s="27"/>
      <c r="W619" s="47"/>
      <c r="X619" s="47"/>
      <c r="Y619" s="47"/>
      <c r="Z619" s="47"/>
      <c r="AA619" s="47"/>
      <c r="AB619" s="47"/>
      <c r="AC619" s="47"/>
      <c r="AD619" s="47"/>
      <c r="AE619" s="47"/>
      <c r="AF619" s="47"/>
      <c r="AG619" s="47"/>
      <c r="AH619" s="66"/>
      <c r="AI619" s="67"/>
      <c r="AJ619" s="66"/>
      <c r="AK619" s="54"/>
      <c r="AL619" s="54"/>
      <c r="AM619" s="54"/>
      <c r="AN619" s="66"/>
      <c r="AO619" s="67"/>
      <c r="AP619" s="66"/>
      <c r="AQ619" s="47"/>
      <c r="AR619" s="47"/>
      <c r="AS619" s="47"/>
      <c r="AT619" s="47"/>
      <c r="AU619" s="47"/>
      <c r="AV619" s="47">
        <v>5.09</v>
      </c>
      <c r="AW619" s="47"/>
      <c r="AX619" s="47"/>
      <c r="AY619" s="47"/>
      <c r="AZ619" s="47"/>
      <c r="BA619" s="47"/>
      <c r="BB619" s="47"/>
      <c r="BC619" s="47"/>
      <c r="BD619" s="47"/>
      <c r="BE619" s="47"/>
      <c r="BF619" s="47"/>
      <c r="BG619" s="47"/>
      <c r="BH619" s="47"/>
      <c r="BI619" s="47"/>
      <c r="BJ619" s="47"/>
      <c r="BK619" s="47"/>
      <c r="BL619" s="47"/>
      <c r="BM619" s="47" t="s">
        <v>378</v>
      </c>
      <c r="BN619" s="57">
        <f t="shared" si="157"/>
        <v>5.09</v>
      </c>
      <c r="BO619" s="47">
        <f t="shared" si="160"/>
        <v>0</v>
      </c>
      <c r="BP619" s="48" t="str">
        <f t="shared" si="161"/>
        <v>Complete - With Adjustment</v>
      </c>
    </row>
    <row r="620" spans="1:68" s="10" customFormat="1" hidden="1" x14ac:dyDescent="0.2">
      <c r="A620" s="34">
        <v>3194</v>
      </c>
      <c r="B620" s="27" t="s">
        <v>94</v>
      </c>
      <c r="C620" s="27" t="s">
        <v>353</v>
      </c>
      <c r="D620" s="27" t="s">
        <v>354</v>
      </c>
      <c r="E620" s="27" t="s">
        <v>1156</v>
      </c>
      <c r="F620" s="27" t="s">
        <v>950</v>
      </c>
      <c r="G620" s="27" t="s">
        <v>96</v>
      </c>
      <c r="H620" s="37">
        <v>42838</v>
      </c>
      <c r="I620" s="37">
        <v>42843</v>
      </c>
      <c r="J620" s="52">
        <v>273.73</v>
      </c>
      <c r="K620" s="52">
        <v>16.72</v>
      </c>
      <c r="L620" s="35" t="s">
        <v>789</v>
      </c>
      <c r="M620" s="52" t="s">
        <v>1157</v>
      </c>
      <c r="N620" s="35" t="s">
        <v>97</v>
      </c>
      <c r="O620" s="35" t="s">
        <v>145</v>
      </c>
      <c r="P620" s="35" t="s">
        <v>146</v>
      </c>
      <c r="Q620" s="35" t="s">
        <v>103</v>
      </c>
      <c r="R620" s="35" t="s">
        <v>98</v>
      </c>
      <c r="S620" s="35"/>
      <c r="T620" s="35" t="s">
        <v>1158</v>
      </c>
      <c r="U620" s="35" t="s">
        <v>255</v>
      </c>
      <c r="V620" s="27"/>
      <c r="W620" s="47"/>
      <c r="X620" s="47"/>
      <c r="Y620" s="47"/>
      <c r="Z620" s="47"/>
      <c r="AA620" s="47"/>
      <c r="AB620" s="47"/>
      <c r="AC620" s="47"/>
      <c r="AD620" s="47"/>
      <c r="AE620" s="47"/>
      <c r="AF620" s="47"/>
      <c r="AG620" s="47"/>
      <c r="AH620" s="66"/>
      <c r="AI620" s="67"/>
      <c r="AJ620" s="66"/>
      <c r="AK620" s="54"/>
      <c r="AL620" s="54"/>
      <c r="AM620" s="54"/>
      <c r="AN620" s="66"/>
      <c r="AO620" s="67"/>
      <c r="AP620" s="66"/>
      <c r="AQ620" s="47"/>
      <c r="AR620" s="47"/>
      <c r="AS620" s="47"/>
      <c r="AT620" s="47"/>
      <c r="AU620" s="47"/>
      <c r="AV620" s="47"/>
      <c r="AW620" s="70"/>
      <c r="AX620" s="47"/>
      <c r="AY620" s="47"/>
      <c r="AZ620" s="47"/>
      <c r="BA620" s="47"/>
      <c r="BB620" s="47"/>
      <c r="BC620" s="47"/>
      <c r="BD620" s="47"/>
      <c r="BE620" s="47"/>
      <c r="BF620" s="47"/>
      <c r="BG620" s="47"/>
      <c r="BH620" s="47"/>
      <c r="BI620" s="47"/>
      <c r="BJ620" s="47"/>
      <c r="BK620" s="47"/>
      <c r="BL620" s="47"/>
      <c r="BM620" s="47" t="s">
        <v>392</v>
      </c>
      <c r="BN620" s="57">
        <f t="shared" si="157"/>
        <v>0</v>
      </c>
      <c r="BO620" s="47">
        <f t="shared" si="160"/>
        <v>16.72</v>
      </c>
      <c r="BP620" s="48" t="str">
        <f t="shared" si="161"/>
        <v>Complete - No Adjustment</v>
      </c>
    </row>
    <row r="621" spans="1:68" s="10" customFormat="1" hidden="1" x14ac:dyDescent="0.2">
      <c r="A621" s="34">
        <v>3195</v>
      </c>
      <c r="B621" s="27" t="s">
        <v>94</v>
      </c>
      <c r="C621" s="27" t="s">
        <v>353</v>
      </c>
      <c r="D621" s="27" t="s">
        <v>354</v>
      </c>
      <c r="E621" s="27" t="s">
        <v>1156</v>
      </c>
      <c r="F621" s="27" t="s">
        <v>950</v>
      </c>
      <c r="G621" s="27" t="s">
        <v>96</v>
      </c>
      <c r="H621" s="37">
        <v>42838</v>
      </c>
      <c r="I621" s="37">
        <v>42843</v>
      </c>
      <c r="J621" s="52">
        <v>273.73</v>
      </c>
      <c r="K621" s="52">
        <v>49.15</v>
      </c>
      <c r="L621" s="35" t="s">
        <v>789</v>
      </c>
      <c r="M621" s="52" t="s">
        <v>1157</v>
      </c>
      <c r="N621" s="35" t="s">
        <v>97</v>
      </c>
      <c r="O621" s="35" t="s">
        <v>145</v>
      </c>
      <c r="P621" s="35" t="s">
        <v>146</v>
      </c>
      <c r="Q621" s="35" t="s">
        <v>101</v>
      </c>
      <c r="R621" s="35" t="s">
        <v>98</v>
      </c>
      <c r="S621" s="35"/>
      <c r="T621" s="35" t="s">
        <v>1159</v>
      </c>
      <c r="U621" s="35" t="s">
        <v>191</v>
      </c>
      <c r="V621" s="27"/>
      <c r="W621" s="68"/>
      <c r="X621" s="47"/>
      <c r="Y621" s="47"/>
      <c r="Z621" s="47"/>
      <c r="AA621" s="47"/>
      <c r="AB621" s="70"/>
      <c r="AC621" s="47"/>
      <c r="AD621" s="47"/>
      <c r="AE621" s="47"/>
      <c r="AF621" s="47"/>
      <c r="AG621" s="47"/>
      <c r="AH621" s="66"/>
      <c r="AI621" s="67"/>
      <c r="AJ621" s="66"/>
      <c r="AK621" s="54"/>
      <c r="AL621" s="54"/>
      <c r="AM621" s="54"/>
      <c r="AN621" s="66"/>
      <c r="AO621" s="67"/>
      <c r="AP621" s="66"/>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t="s">
        <v>392</v>
      </c>
      <c r="BN621" s="57">
        <f t="shared" si="157"/>
        <v>0</v>
      </c>
      <c r="BO621" s="47">
        <f t="shared" si="160"/>
        <v>49.15</v>
      </c>
      <c r="BP621" s="48" t="str">
        <f t="shared" si="161"/>
        <v>Complete - No Adjustment</v>
      </c>
    </row>
    <row r="622" spans="1:68" s="10" customFormat="1" hidden="1" x14ac:dyDescent="0.2">
      <c r="A622" s="34">
        <v>3196</v>
      </c>
      <c r="B622" s="27" t="s">
        <v>94</v>
      </c>
      <c r="C622" s="27" t="s">
        <v>353</v>
      </c>
      <c r="D622" s="27" t="s">
        <v>354</v>
      </c>
      <c r="E622" s="27" t="s">
        <v>1156</v>
      </c>
      <c r="F622" s="27" t="s">
        <v>950</v>
      </c>
      <c r="G622" s="27" t="s">
        <v>96</v>
      </c>
      <c r="H622" s="37">
        <v>42838</v>
      </c>
      <c r="I622" s="37">
        <v>42843</v>
      </c>
      <c r="J622" s="52">
        <v>273.73</v>
      </c>
      <c r="K622" s="52">
        <v>9.6300000000000008</v>
      </c>
      <c r="L622" s="35" t="s">
        <v>789</v>
      </c>
      <c r="M622" s="52" t="s">
        <v>1157</v>
      </c>
      <c r="N622" s="35" t="s">
        <v>97</v>
      </c>
      <c r="O622" s="35" t="s">
        <v>145</v>
      </c>
      <c r="P622" s="35" t="s">
        <v>146</v>
      </c>
      <c r="Q622" s="35" t="s">
        <v>147</v>
      </c>
      <c r="R622" s="35" t="s">
        <v>98</v>
      </c>
      <c r="S622" s="35"/>
      <c r="T622" s="35" t="s">
        <v>1160</v>
      </c>
      <c r="U622" s="35" t="s">
        <v>251</v>
      </c>
      <c r="V622" s="27"/>
      <c r="W622" s="47"/>
      <c r="X622" s="47"/>
      <c r="Y622" s="47"/>
      <c r="Z622" s="47"/>
      <c r="AA622" s="47"/>
      <c r="AB622" s="47"/>
      <c r="AC622" s="47"/>
      <c r="AD622" s="47"/>
      <c r="AE622" s="47"/>
      <c r="AF622" s="47"/>
      <c r="AG622" s="47"/>
      <c r="AH622" s="66"/>
      <c r="AI622" s="67"/>
      <c r="AJ622" s="66"/>
      <c r="AK622" s="54"/>
      <c r="AL622" s="54"/>
      <c r="AM622" s="54"/>
      <c r="AN622" s="66"/>
      <c r="AO622" s="67"/>
      <c r="AP622" s="66"/>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t="s">
        <v>392</v>
      </c>
      <c r="BN622" s="57">
        <f t="shared" si="157"/>
        <v>0</v>
      </c>
      <c r="BO622" s="47">
        <f t="shared" si="160"/>
        <v>9.6300000000000008</v>
      </c>
      <c r="BP622" s="48" t="str">
        <f t="shared" si="161"/>
        <v>Complete - No Adjustment</v>
      </c>
    </row>
    <row r="623" spans="1:68" s="10" customFormat="1" hidden="1" x14ac:dyDescent="0.2">
      <c r="A623" s="34">
        <v>3197</v>
      </c>
      <c r="B623" s="27" t="s">
        <v>94</v>
      </c>
      <c r="C623" s="27" t="s">
        <v>353</v>
      </c>
      <c r="D623" s="27" t="s">
        <v>354</v>
      </c>
      <c r="E623" s="27" t="s">
        <v>1156</v>
      </c>
      <c r="F623" s="27" t="s">
        <v>950</v>
      </c>
      <c r="G623" s="27" t="s">
        <v>96</v>
      </c>
      <c r="H623" s="37">
        <v>42838</v>
      </c>
      <c r="I623" s="37">
        <v>42843</v>
      </c>
      <c r="J623" s="52">
        <v>273.73</v>
      </c>
      <c r="K623" s="52">
        <v>160.16999999999999</v>
      </c>
      <c r="L623" s="35" t="s">
        <v>789</v>
      </c>
      <c r="M623" s="52" t="s">
        <v>1157</v>
      </c>
      <c r="N623" s="35" t="s">
        <v>97</v>
      </c>
      <c r="O623" s="35" t="s">
        <v>145</v>
      </c>
      <c r="P623" s="35" t="s">
        <v>146</v>
      </c>
      <c r="Q623" s="35" t="s">
        <v>108</v>
      </c>
      <c r="R623" s="35" t="s">
        <v>98</v>
      </c>
      <c r="S623" s="35"/>
      <c r="T623" s="35" t="s">
        <v>1161</v>
      </c>
      <c r="U623" s="35" t="s">
        <v>253</v>
      </c>
      <c r="V623" s="27"/>
      <c r="W623" s="47"/>
      <c r="X623" s="47"/>
      <c r="Y623" s="47"/>
      <c r="Z623" s="47"/>
      <c r="AA623" s="47"/>
      <c r="AB623" s="47"/>
      <c r="AC623" s="47"/>
      <c r="AD623" s="47"/>
      <c r="AE623" s="47"/>
      <c r="AF623" s="47"/>
      <c r="AG623" s="47"/>
      <c r="AH623" s="66"/>
      <c r="AI623" s="67"/>
      <c r="AJ623" s="66"/>
      <c r="AK623" s="54"/>
      <c r="AL623" s="54"/>
      <c r="AM623" s="54"/>
      <c r="AN623" s="66"/>
      <c r="AO623" s="67"/>
      <c r="AP623" s="66"/>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t="s">
        <v>392</v>
      </c>
      <c r="BN623" s="57">
        <f t="shared" si="157"/>
        <v>0</v>
      </c>
      <c r="BO623" s="47">
        <f t="shared" si="160"/>
        <v>160.16999999999999</v>
      </c>
      <c r="BP623" s="48" t="str">
        <f t="shared" si="161"/>
        <v>Complete - No Adjustment</v>
      </c>
    </row>
    <row r="624" spans="1:68" s="10" customFormat="1" hidden="1" x14ac:dyDescent="0.2">
      <c r="A624" s="34">
        <v>3198</v>
      </c>
      <c r="B624" s="27" t="s">
        <v>94</v>
      </c>
      <c r="C624" s="27" t="s">
        <v>353</v>
      </c>
      <c r="D624" s="27" t="s">
        <v>354</v>
      </c>
      <c r="E624" s="27" t="s">
        <v>1156</v>
      </c>
      <c r="F624" s="27" t="s">
        <v>950</v>
      </c>
      <c r="G624" s="27" t="s">
        <v>96</v>
      </c>
      <c r="H624" s="37">
        <v>42838</v>
      </c>
      <c r="I624" s="37">
        <v>42843</v>
      </c>
      <c r="J624" s="52">
        <v>273.73</v>
      </c>
      <c r="K624" s="52">
        <v>23</v>
      </c>
      <c r="L624" s="35" t="s">
        <v>789</v>
      </c>
      <c r="M624" s="52" t="s">
        <v>1157</v>
      </c>
      <c r="N624" s="35" t="s">
        <v>97</v>
      </c>
      <c r="O624" s="35" t="s">
        <v>145</v>
      </c>
      <c r="P624" s="35" t="s">
        <v>146</v>
      </c>
      <c r="Q624" s="35" t="s">
        <v>101</v>
      </c>
      <c r="R624" s="35" t="s">
        <v>98</v>
      </c>
      <c r="S624" s="35"/>
      <c r="T624" s="35" t="s">
        <v>1159</v>
      </c>
      <c r="U624" s="35" t="s">
        <v>191</v>
      </c>
      <c r="V624" s="27"/>
      <c r="W624" s="47"/>
      <c r="X624" s="47"/>
      <c r="Y624" s="47"/>
      <c r="Z624" s="47"/>
      <c r="AA624" s="47"/>
      <c r="AB624" s="71"/>
      <c r="AC624" s="47"/>
      <c r="AD624" s="47"/>
      <c r="AE624" s="47"/>
      <c r="AF624" s="47"/>
      <c r="AG624" s="47"/>
      <c r="AH624" s="66"/>
      <c r="AI624" s="67"/>
      <c r="AJ624" s="66"/>
      <c r="AK624" s="54"/>
      <c r="AL624" s="54"/>
      <c r="AM624" s="54"/>
      <c r="AN624" s="66"/>
      <c r="AO624" s="67"/>
      <c r="AP624" s="66"/>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t="s">
        <v>392</v>
      </c>
      <c r="BN624" s="57">
        <f t="shared" si="157"/>
        <v>0</v>
      </c>
      <c r="BO624" s="47">
        <f t="shared" si="160"/>
        <v>23</v>
      </c>
      <c r="BP624" s="48" t="str">
        <f t="shared" si="161"/>
        <v>Complete - No Adjustment</v>
      </c>
    </row>
    <row r="625" spans="1:68" s="10" customFormat="1" hidden="1" x14ac:dyDescent="0.2">
      <c r="A625" s="34">
        <v>3199</v>
      </c>
      <c r="B625" s="27" t="s">
        <v>94</v>
      </c>
      <c r="C625" s="27" t="s">
        <v>353</v>
      </c>
      <c r="D625" s="27" t="s">
        <v>354</v>
      </c>
      <c r="E625" s="27" t="s">
        <v>1156</v>
      </c>
      <c r="F625" s="27" t="s">
        <v>950</v>
      </c>
      <c r="G625" s="27" t="s">
        <v>96</v>
      </c>
      <c r="H625" s="37">
        <v>42838</v>
      </c>
      <c r="I625" s="37">
        <v>42843</v>
      </c>
      <c r="J625" s="52">
        <v>273.73</v>
      </c>
      <c r="K625" s="52">
        <v>15.06</v>
      </c>
      <c r="L625" s="35" t="s">
        <v>789</v>
      </c>
      <c r="M625" s="52" t="s">
        <v>1157</v>
      </c>
      <c r="N625" s="35" t="s">
        <v>97</v>
      </c>
      <c r="O625" s="35" t="s">
        <v>145</v>
      </c>
      <c r="P625" s="35" t="s">
        <v>146</v>
      </c>
      <c r="Q625" s="35" t="s">
        <v>103</v>
      </c>
      <c r="R625" s="35" t="s">
        <v>98</v>
      </c>
      <c r="S625" s="35"/>
      <c r="T625" s="35" t="s">
        <v>1158</v>
      </c>
      <c r="U625" s="35" t="s">
        <v>255</v>
      </c>
      <c r="V625" s="27"/>
      <c r="W625" s="47"/>
      <c r="X625" s="47"/>
      <c r="Y625" s="47"/>
      <c r="Z625" s="47"/>
      <c r="AA625" s="47"/>
      <c r="AB625" s="47"/>
      <c r="AC625" s="47"/>
      <c r="AD625" s="47"/>
      <c r="AE625" s="47"/>
      <c r="AF625" s="47"/>
      <c r="AG625" s="47"/>
      <c r="AH625" s="66"/>
      <c r="AI625" s="67"/>
      <c r="AJ625" s="66"/>
      <c r="AK625" s="54"/>
      <c r="AL625" s="54"/>
      <c r="AM625" s="54"/>
      <c r="AN625" s="66"/>
      <c r="AO625" s="67"/>
      <c r="AP625" s="66"/>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t="s">
        <v>392</v>
      </c>
      <c r="BN625" s="57">
        <f t="shared" si="157"/>
        <v>0</v>
      </c>
      <c r="BO625" s="47">
        <f t="shared" si="160"/>
        <v>15.06</v>
      </c>
      <c r="BP625" s="48" t="str">
        <f t="shared" si="161"/>
        <v>Complete - No Adjustment</v>
      </c>
    </row>
    <row r="626" spans="1:68" s="10" customFormat="1" hidden="1" x14ac:dyDescent="0.2">
      <c r="A626" s="34">
        <v>3226</v>
      </c>
      <c r="B626" s="27" t="s">
        <v>94</v>
      </c>
      <c r="C626" s="27" t="s">
        <v>360</v>
      </c>
      <c r="D626" s="27" t="s">
        <v>361</v>
      </c>
      <c r="E626" s="27" t="s">
        <v>1162</v>
      </c>
      <c r="F626" s="27" t="s">
        <v>1050</v>
      </c>
      <c r="G626" s="27" t="s">
        <v>96</v>
      </c>
      <c r="H626" s="37">
        <v>42844</v>
      </c>
      <c r="I626" s="37">
        <v>42846</v>
      </c>
      <c r="J626" s="52">
        <v>1648.04</v>
      </c>
      <c r="K626" s="52">
        <v>27.95</v>
      </c>
      <c r="L626" s="35"/>
      <c r="M626" s="52" t="s">
        <v>1163</v>
      </c>
      <c r="N626" s="35" t="s">
        <v>97</v>
      </c>
      <c r="O626" s="35" t="s">
        <v>366</v>
      </c>
      <c r="P626" s="35" t="s">
        <v>120</v>
      </c>
      <c r="Q626" s="35" t="s">
        <v>175</v>
      </c>
      <c r="R626" s="35" t="s">
        <v>98</v>
      </c>
      <c r="S626" s="35"/>
      <c r="T626" s="35" t="s">
        <v>1164</v>
      </c>
      <c r="U626" s="35"/>
      <c r="V626" s="27"/>
      <c r="W626" s="47"/>
      <c r="X626" s="47"/>
      <c r="Y626" s="47"/>
      <c r="Z626" s="47"/>
      <c r="AA626" s="47"/>
      <c r="AB626" s="47"/>
      <c r="AC626" s="47"/>
      <c r="AD626" s="47"/>
      <c r="AE626" s="47"/>
      <c r="AF626" s="47"/>
      <c r="AG626" s="47"/>
      <c r="AH626" s="66"/>
      <c r="AI626" s="67"/>
      <c r="AJ626" s="66"/>
      <c r="AK626" s="54"/>
      <c r="AL626" s="54"/>
      <c r="AM626" s="54"/>
      <c r="AN626" s="66"/>
      <c r="AO626" s="67"/>
      <c r="AP626" s="66"/>
      <c r="AQ626" s="47"/>
      <c r="AR626" s="47"/>
      <c r="AS626" s="47"/>
      <c r="AT626" s="47"/>
      <c r="AU626" s="47"/>
      <c r="AV626" s="47"/>
      <c r="AW626" s="47"/>
      <c r="AX626" s="47"/>
      <c r="AY626" s="47"/>
      <c r="AZ626" s="47"/>
      <c r="BA626" s="47"/>
      <c r="BB626" s="47"/>
      <c r="BC626" s="47"/>
      <c r="BD626" s="47"/>
      <c r="BE626" s="47"/>
      <c r="BF626" s="47"/>
      <c r="BG626" s="47"/>
      <c r="BH626" s="47">
        <v>27.95</v>
      </c>
      <c r="BI626" s="47"/>
      <c r="BJ626" s="47"/>
      <c r="BK626" s="47"/>
      <c r="BL626" s="47"/>
      <c r="BM626" s="47" t="s">
        <v>1165</v>
      </c>
      <c r="BN626" s="57">
        <f t="shared" ref="BN626:BN634" si="162">SUM(W626:AH626)+SUM(AK626:AN626)+SUM(AQ626:BK626)</f>
        <v>27.95</v>
      </c>
      <c r="BO626" s="47">
        <f t="shared" si="160"/>
        <v>0</v>
      </c>
      <c r="BP626" s="48" t="str">
        <f t="shared" si="161"/>
        <v>Complete - With Adjustment</v>
      </c>
    </row>
    <row r="627" spans="1:68" s="10" customFormat="1" hidden="1" x14ac:dyDescent="0.2">
      <c r="A627" s="34">
        <v>3244</v>
      </c>
      <c r="B627" s="27" t="s">
        <v>94</v>
      </c>
      <c r="C627" s="27" t="s">
        <v>1166</v>
      </c>
      <c r="D627" s="27" t="s">
        <v>1167</v>
      </c>
      <c r="E627" s="27" t="s">
        <v>1168</v>
      </c>
      <c r="F627" s="27" t="s">
        <v>927</v>
      </c>
      <c r="G627" s="27" t="s">
        <v>96</v>
      </c>
      <c r="H627" s="37">
        <v>42830</v>
      </c>
      <c r="I627" s="37">
        <v>42832</v>
      </c>
      <c r="J627" s="52">
        <v>435.29</v>
      </c>
      <c r="K627" s="52">
        <v>20.350000000000001</v>
      </c>
      <c r="L627" s="35"/>
      <c r="M627" s="52" t="s">
        <v>1169</v>
      </c>
      <c r="N627" s="35" t="s">
        <v>97</v>
      </c>
      <c r="O627" s="35" t="s">
        <v>723</v>
      </c>
      <c r="P627" s="35" t="s">
        <v>120</v>
      </c>
      <c r="Q627" s="35" t="s">
        <v>103</v>
      </c>
      <c r="R627" s="35" t="s">
        <v>98</v>
      </c>
      <c r="S627" s="35"/>
      <c r="T627" s="35" t="s">
        <v>1170</v>
      </c>
      <c r="U627" s="35"/>
      <c r="V627" s="27"/>
      <c r="W627" s="47"/>
      <c r="X627" s="47"/>
      <c r="Y627" s="47"/>
      <c r="Z627" s="47"/>
      <c r="AA627" s="47"/>
      <c r="AB627" s="47"/>
      <c r="AC627" s="47"/>
      <c r="AD627" s="47"/>
      <c r="AE627" s="47"/>
      <c r="AF627" s="47"/>
      <c r="AG627" s="47"/>
      <c r="AH627" s="66"/>
      <c r="AI627" s="67"/>
      <c r="AJ627" s="66"/>
      <c r="AK627" s="54"/>
      <c r="AL627" s="54"/>
      <c r="AM627" s="54"/>
      <c r="AN627" s="66"/>
      <c r="AO627" s="67"/>
      <c r="AP627" s="66"/>
      <c r="AQ627" s="47"/>
      <c r="AR627" s="47"/>
      <c r="AS627" s="47"/>
      <c r="AT627" s="47"/>
      <c r="AU627" s="47"/>
      <c r="AV627" s="47"/>
      <c r="AW627" s="47">
        <v>20.350000000000001</v>
      </c>
      <c r="AX627" s="47"/>
      <c r="AY627" s="47"/>
      <c r="AZ627" s="47"/>
      <c r="BA627" s="47"/>
      <c r="BB627" s="47"/>
      <c r="BC627" s="47"/>
      <c r="BD627" s="47"/>
      <c r="BE627" s="47"/>
      <c r="BF627" s="47"/>
      <c r="BG627" s="47"/>
      <c r="BH627" s="47"/>
      <c r="BI627" s="47"/>
      <c r="BJ627" s="47"/>
      <c r="BK627" s="47"/>
      <c r="BL627" s="47"/>
      <c r="BM627" s="47" t="s">
        <v>1171</v>
      </c>
      <c r="BN627" s="57">
        <f t="shared" si="162"/>
        <v>20.350000000000001</v>
      </c>
      <c r="BO627" s="47">
        <f t="shared" si="160"/>
        <v>0</v>
      </c>
      <c r="BP627" s="48" t="str">
        <f t="shared" si="161"/>
        <v>Complete - With Adjustment</v>
      </c>
    </row>
    <row r="628" spans="1:68" s="10" customFormat="1" hidden="1" x14ac:dyDescent="0.2">
      <c r="A628" s="34">
        <v>3245</v>
      </c>
      <c r="B628" s="27" t="s">
        <v>94</v>
      </c>
      <c r="C628" s="27" t="s">
        <v>1166</v>
      </c>
      <c r="D628" s="27" t="s">
        <v>1167</v>
      </c>
      <c r="E628" s="27" t="s">
        <v>1168</v>
      </c>
      <c r="F628" s="27" t="s">
        <v>927</v>
      </c>
      <c r="G628" s="27" t="s">
        <v>96</v>
      </c>
      <c r="H628" s="37">
        <v>42830</v>
      </c>
      <c r="I628" s="37">
        <v>42832</v>
      </c>
      <c r="J628" s="52">
        <v>435.29</v>
      </c>
      <c r="K628" s="52">
        <v>4.83</v>
      </c>
      <c r="L628" s="35"/>
      <c r="M628" s="52" t="s">
        <v>1169</v>
      </c>
      <c r="N628" s="35" t="s">
        <v>97</v>
      </c>
      <c r="O628" s="35" t="s">
        <v>723</v>
      </c>
      <c r="P628" s="35" t="s">
        <v>120</v>
      </c>
      <c r="Q628" s="35" t="s">
        <v>103</v>
      </c>
      <c r="R628" s="35" t="s">
        <v>98</v>
      </c>
      <c r="S628" s="35"/>
      <c r="T628" s="35" t="s">
        <v>1170</v>
      </c>
      <c r="U628" s="35"/>
      <c r="V628" s="27"/>
      <c r="W628" s="47"/>
      <c r="X628" s="47"/>
      <c r="Y628" s="47"/>
      <c r="Z628" s="47"/>
      <c r="AA628" s="47"/>
      <c r="AB628" s="47"/>
      <c r="AC628" s="47"/>
      <c r="AD628" s="47"/>
      <c r="AE628" s="47"/>
      <c r="AF628" s="47"/>
      <c r="AG628" s="47"/>
      <c r="AH628" s="66"/>
      <c r="AI628" s="67"/>
      <c r="AJ628" s="66"/>
      <c r="AK628" s="54"/>
      <c r="AL628" s="54"/>
      <c r="AM628" s="54"/>
      <c r="AN628" s="66"/>
      <c r="AO628" s="67"/>
      <c r="AP628" s="66"/>
      <c r="AQ628" s="47"/>
      <c r="AR628" s="47"/>
      <c r="AS628" s="47"/>
      <c r="AT628" s="47"/>
      <c r="AU628" s="47"/>
      <c r="AV628" s="47"/>
      <c r="AW628" s="47">
        <v>4.83</v>
      </c>
      <c r="AX628" s="47"/>
      <c r="AY628" s="47"/>
      <c r="AZ628" s="47"/>
      <c r="BA628" s="47"/>
      <c r="BB628" s="47"/>
      <c r="BC628" s="47"/>
      <c r="BD628" s="47"/>
      <c r="BE628" s="47"/>
      <c r="BF628" s="47"/>
      <c r="BG628" s="47"/>
      <c r="BH628" s="47"/>
      <c r="BI628" s="47"/>
      <c r="BJ628" s="47"/>
      <c r="BK628" s="47"/>
      <c r="BL628" s="47"/>
      <c r="BM628" s="47" t="s">
        <v>1171</v>
      </c>
      <c r="BN628" s="57">
        <f t="shared" si="162"/>
        <v>4.83</v>
      </c>
      <c r="BO628" s="47">
        <f t="shared" si="160"/>
        <v>0</v>
      </c>
      <c r="BP628" s="48" t="str">
        <f t="shared" si="161"/>
        <v>Complete - With Adjustment</v>
      </c>
    </row>
    <row r="629" spans="1:68" s="10" customFormat="1" hidden="1" x14ac:dyDescent="0.2">
      <c r="A629" s="34">
        <v>3246</v>
      </c>
      <c r="B629" s="27" t="s">
        <v>94</v>
      </c>
      <c r="C629" s="27" t="s">
        <v>367</v>
      </c>
      <c r="D629" s="27" t="s">
        <v>368</v>
      </c>
      <c r="E629" s="27" t="s">
        <v>1172</v>
      </c>
      <c r="F629" s="27" t="s">
        <v>908</v>
      </c>
      <c r="G629" s="27" t="s">
        <v>96</v>
      </c>
      <c r="H629" s="37">
        <v>42849</v>
      </c>
      <c r="I629" s="37">
        <v>42851</v>
      </c>
      <c r="J629" s="52">
        <v>46.42</v>
      </c>
      <c r="K629" s="52">
        <v>12.99</v>
      </c>
      <c r="L629" s="35"/>
      <c r="M629" s="52" t="s">
        <v>1173</v>
      </c>
      <c r="N629" s="35" t="s">
        <v>97</v>
      </c>
      <c r="O629" s="35" t="s">
        <v>190</v>
      </c>
      <c r="P629" s="35" t="s">
        <v>120</v>
      </c>
      <c r="Q629" s="35" t="s">
        <v>103</v>
      </c>
      <c r="R629" s="35" t="s">
        <v>98</v>
      </c>
      <c r="S629" s="35"/>
      <c r="T629" s="35" t="s">
        <v>1174</v>
      </c>
      <c r="U629" s="35"/>
      <c r="V629" s="27"/>
      <c r="W629" s="47">
        <v>12.99</v>
      </c>
      <c r="X629" s="47"/>
      <c r="Y629" s="47"/>
      <c r="Z629" s="47"/>
      <c r="AA629" s="47"/>
      <c r="AB629" s="47"/>
      <c r="AC629" s="47"/>
      <c r="AD629" s="47"/>
      <c r="AE629" s="47"/>
      <c r="AF629" s="47"/>
      <c r="AG629" s="47"/>
      <c r="AH629" s="66"/>
      <c r="AI629" s="67"/>
      <c r="AJ629" s="66"/>
      <c r="AK629" s="54"/>
      <c r="AL629" s="54"/>
      <c r="AM629" s="54"/>
      <c r="AN629" s="66"/>
      <c r="AO629" s="67"/>
      <c r="AP629" s="66"/>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t="s">
        <v>1</v>
      </c>
      <c r="BN629" s="57">
        <f t="shared" si="162"/>
        <v>12.99</v>
      </c>
      <c r="BO629" s="47">
        <f t="shared" si="160"/>
        <v>0</v>
      </c>
      <c r="BP629" s="48" t="str">
        <f t="shared" si="161"/>
        <v>Complete - With Adjustment</v>
      </c>
    </row>
    <row r="630" spans="1:68" s="10" customFormat="1" hidden="1" x14ac:dyDescent="0.2">
      <c r="A630" s="34">
        <v>3248</v>
      </c>
      <c r="B630" s="27" t="s">
        <v>94</v>
      </c>
      <c r="C630" s="27" t="s">
        <v>367</v>
      </c>
      <c r="D630" s="27" t="s">
        <v>368</v>
      </c>
      <c r="E630" s="27" t="s">
        <v>1172</v>
      </c>
      <c r="F630" s="27" t="s">
        <v>908</v>
      </c>
      <c r="G630" s="27" t="s">
        <v>96</v>
      </c>
      <c r="H630" s="37">
        <v>42849</v>
      </c>
      <c r="I630" s="37">
        <v>42851</v>
      </c>
      <c r="J630" s="52">
        <v>46.42</v>
      </c>
      <c r="K630" s="52">
        <v>4.33</v>
      </c>
      <c r="L630" s="35"/>
      <c r="M630" s="52" t="s">
        <v>1173</v>
      </c>
      <c r="N630" s="35" t="s">
        <v>97</v>
      </c>
      <c r="O630" s="35" t="s">
        <v>190</v>
      </c>
      <c r="P630" s="35" t="s">
        <v>120</v>
      </c>
      <c r="Q630" s="35" t="s">
        <v>103</v>
      </c>
      <c r="R630" s="35" t="s">
        <v>98</v>
      </c>
      <c r="S630" s="35"/>
      <c r="T630" s="35" t="s">
        <v>1174</v>
      </c>
      <c r="U630" s="35"/>
      <c r="V630" s="27"/>
      <c r="W630" s="47">
        <v>4.33</v>
      </c>
      <c r="X630" s="47"/>
      <c r="Y630" s="47"/>
      <c r="Z630" s="47"/>
      <c r="AA630" s="47"/>
      <c r="AB630" s="47"/>
      <c r="AC630" s="47"/>
      <c r="AD630" s="47"/>
      <c r="AE630" s="47"/>
      <c r="AF630" s="47"/>
      <c r="AG630" s="47"/>
      <c r="AH630" s="66"/>
      <c r="AI630" s="67"/>
      <c r="AJ630" s="66"/>
      <c r="AK630" s="54"/>
      <c r="AL630" s="54"/>
      <c r="AM630" s="54"/>
      <c r="AN630" s="66"/>
      <c r="AO630" s="67"/>
      <c r="AP630" s="66"/>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t="s">
        <v>1</v>
      </c>
      <c r="BN630" s="57">
        <f t="shared" si="162"/>
        <v>4.33</v>
      </c>
      <c r="BO630" s="47">
        <f t="shared" si="160"/>
        <v>0</v>
      </c>
      <c r="BP630" s="48" t="str">
        <f t="shared" si="161"/>
        <v>Complete - With Adjustment</v>
      </c>
    </row>
    <row r="631" spans="1:68" s="10" customFormat="1" hidden="1" x14ac:dyDescent="0.2">
      <c r="A631" s="34">
        <v>3251</v>
      </c>
      <c r="B631" s="27" t="s">
        <v>94</v>
      </c>
      <c r="C631" s="27" t="s">
        <v>367</v>
      </c>
      <c r="D631" s="27" t="s">
        <v>368</v>
      </c>
      <c r="E631" s="27" t="s">
        <v>1175</v>
      </c>
      <c r="F631" s="27" t="s">
        <v>908</v>
      </c>
      <c r="G631" s="27" t="s">
        <v>96</v>
      </c>
      <c r="H631" s="37">
        <v>42849</v>
      </c>
      <c r="I631" s="37">
        <v>42851</v>
      </c>
      <c r="J631" s="52">
        <v>655.99</v>
      </c>
      <c r="K631" s="52">
        <v>37</v>
      </c>
      <c r="L631" s="35"/>
      <c r="M631" s="52" t="s">
        <v>1176</v>
      </c>
      <c r="N631" s="35" t="s">
        <v>97</v>
      </c>
      <c r="O631" s="35" t="s">
        <v>190</v>
      </c>
      <c r="P631" s="35" t="s">
        <v>120</v>
      </c>
      <c r="Q631" s="35" t="s">
        <v>103</v>
      </c>
      <c r="R631" s="35" t="s">
        <v>98</v>
      </c>
      <c r="S631" s="35"/>
      <c r="T631" s="35" t="s">
        <v>1177</v>
      </c>
      <c r="U631" s="35"/>
      <c r="V631" s="27"/>
      <c r="W631" s="47">
        <v>37</v>
      </c>
      <c r="X631" s="47"/>
      <c r="Y631" s="47"/>
      <c r="Z631" s="47"/>
      <c r="AA631" s="47"/>
      <c r="AB631" s="47"/>
      <c r="AC631" s="47"/>
      <c r="AD631" s="47"/>
      <c r="AE631" s="47"/>
      <c r="AF631" s="47"/>
      <c r="AG631" s="47"/>
      <c r="AH631" s="66"/>
      <c r="AI631" s="67"/>
      <c r="AJ631" s="66"/>
      <c r="AK631" s="54"/>
      <c r="AL631" s="54"/>
      <c r="AM631" s="54"/>
      <c r="AN631" s="66"/>
      <c r="AO631" s="67"/>
      <c r="AP631" s="66"/>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t="s">
        <v>1</v>
      </c>
      <c r="BN631" s="57">
        <f t="shared" si="162"/>
        <v>37</v>
      </c>
      <c r="BO631" s="47">
        <f t="shared" si="160"/>
        <v>0</v>
      </c>
      <c r="BP631" s="48" t="str">
        <f t="shared" si="161"/>
        <v>Complete - With Adjustment</v>
      </c>
    </row>
    <row r="632" spans="1:68" s="10" customFormat="1" hidden="1" x14ac:dyDescent="0.2">
      <c r="A632" s="34">
        <v>3253</v>
      </c>
      <c r="B632" s="27" t="s">
        <v>94</v>
      </c>
      <c r="C632" s="27" t="s">
        <v>367</v>
      </c>
      <c r="D632" s="27" t="s">
        <v>368</v>
      </c>
      <c r="E632" s="27" t="s">
        <v>1175</v>
      </c>
      <c r="F632" s="27" t="s">
        <v>908</v>
      </c>
      <c r="G632" s="27" t="s">
        <v>96</v>
      </c>
      <c r="H632" s="37">
        <v>42849</v>
      </c>
      <c r="I632" s="37">
        <v>42851</v>
      </c>
      <c r="J632" s="52">
        <v>655.99</v>
      </c>
      <c r="K632" s="52">
        <v>25.82</v>
      </c>
      <c r="L632" s="35"/>
      <c r="M632" s="52" t="s">
        <v>1176</v>
      </c>
      <c r="N632" s="35" t="s">
        <v>97</v>
      </c>
      <c r="O632" s="35" t="s">
        <v>190</v>
      </c>
      <c r="P632" s="35" t="s">
        <v>120</v>
      </c>
      <c r="Q632" s="35" t="s">
        <v>103</v>
      </c>
      <c r="R632" s="35" t="s">
        <v>98</v>
      </c>
      <c r="S632" s="35"/>
      <c r="T632" s="35" t="s">
        <v>1177</v>
      </c>
      <c r="U632" s="35"/>
      <c r="V632" s="27"/>
      <c r="W632" s="47">
        <v>25.82</v>
      </c>
      <c r="X632" s="47"/>
      <c r="Y632" s="47"/>
      <c r="Z632" s="47"/>
      <c r="AA632" s="47"/>
      <c r="AB632" s="47"/>
      <c r="AC632" s="47"/>
      <c r="AD632" s="47"/>
      <c r="AE632" s="47"/>
      <c r="AF632" s="47"/>
      <c r="AG632" s="47"/>
      <c r="AH632" s="66"/>
      <c r="AI632" s="67"/>
      <c r="AJ632" s="66"/>
      <c r="AK632" s="54"/>
      <c r="AL632" s="54"/>
      <c r="AM632" s="54"/>
      <c r="AN632" s="66"/>
      <c r="AO632" s="67"/>
      <c r="AP632" s="66"/>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t="s">
        <v>1</v>
      </c>
      <c r="BN632" s="57">
        <f t="shared" si="162"/>
        <v>25.82</v>
      </c>
      <c r="BO632" s="47">
        <f t="shared" si="160"/>
        <v>0</v>
      </c>
      <c r="BP632" s="48" t="str">
        <f t="shared" si="161"/>
        <v>Complete - With Adjustment</v>
      </c>
    </row>
    <row r="633" spans="1:68" s="10" customFormat="1" hidden="1" x14ac:dyDescent="0.2">
      <c r="A633" s="34">
        <v>3257</v>
      </c>
      <c r="B633" s="27" t="s">
        <v>94</v>
      </c>
      <c r="C633" s="27" t="s">
        <v>367</v>
      </c>
      <c r="D633" s="27" t="s">
        <v>368</v>
      </c>
      <c r="E633" s="27" t="s">
        <v>1175</v>
      </c>
      <c r="F633" s="27" t="s">
        <v>908</v>
      </c>
      <c r="G633" s="27" t="s">
        <v>96</v>
      </c>
      <c r="H633" s="37">
        <v>42849</v>
      </c>
      <c r="I633" s="37">
        <v>42851</v>
      </c>
      <c r="J633" s="52">
        <v>655.99</v>
      </c>
      <c r="K633" s="52">
        <v>26</v>
      </c>
      <c r="L633" s="35"/>
      <c r="M633" s="52" t="s">
        <v>1176</v>
      </c>
      <c r="N633" s="35" t="s">
        <v>97</v>
      </c>
      <c r="O633" s="35" t="s">
        <v>190</v>
      </c>
      <c r="P633" s="35" t="s">
        <v>120</v>
      </c>
      <c r="Q633" s="35" t="s">
        <v>103</v>
      </c>
      <c r="R633" s="35" t="s">
        <v>98</v>
      </c>
      <c r="S633" s="35"/>
      <c r="T633" s="35" t="s">
        <v>1177</v>
      </c>
      <c r="U633" s="35"/>
      <c r="V633" s="27"/>
      <c r="W633" s="47">
        <v>26</v>
      </c>
      <c r="X633" s="47"/>
      <c r="Y633" s="47"/>
      <c r="Z633" s="47"/>
      <c r="AA633" s="47"/>
      <c r="AB633" s="47"/>
      <c r="AC633" s="47"/>
      <c r="AD633" s="47"/>
      <c r="AE633" s="47"/>
      <c r="AF633" s="47"/>
      <c r="AG633" s="47"/>
      <c r="AH633" s="66"/>
      <c r="AI633" s="67"/>
      <c r="AJ633" s="66"/>
      <c r="AK633" s="54"/>
      <c r="AL633" s="54"/>
      <c r="AM633" s="54"/>
      <c r="AN633" s="66"/>
      <c r="AO633" s="67"/>
      <c r="AP633" s="66"/>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t="s">
        <v>1</v>
      </c>
      <c r="BN633" s="57">
        <f t="shared" si="162"/>
        <v>26</v>
      </c>
      <c r="BO633" s="47">
        <f t="shared" ref="BO633:BO639" si="163">K633-BN633</f>
        <v>0</v>
      </c>
      <c r="BP633" s="48" t="str">
        <f t="shared" ref="BP633:BP639" si="164">IF(BN633&lt;&gt;0,"Complete - With Adjustment","Complete - No Adjustment")</f>
        <v>Complete - With Adjustment</v>
      </c>
    </row>
    <row r="634" spans="1:68" s="10" customFormat="1" hidden="1" x14ac:dyDescent="0.2">
      <c r="A634" s="34">
        <v>3265</v>
      </c>
      <c r="B634" s="27" t="s">
        <v>94</v>
      </c>
      <c r="C634" s="27" t="s">
        <v>643</v>
      </c>
      <c r="D634" s="27" t="s">
        <v>644</v>
      </c>
      <c r="E634" s="27" t="s">
        <v>1178</v>
      </c>
      <c r="F634" s="27" t="s">
        <v>950</v>
      </c>
      <c r="G634" s="27" t="s">
        <v>96</v>
      </c>
      <c r="H634" s="37">
        <v>42838</v>
      </c>
      <c r="I634" s="37">
        <v>42843</v>
      </c>
      <c r="J634" s="52">
        <v>1538.4</v>
      </c>
      <c r="K634" s="52">
        <v>26.43</v>
      </c>
      <c r="L634" s="35"/>
      <c r="M634" s="52" t="s">
        <v>1179</v>
      </c>
      <c r="N634" s="35" t="s">
        <v>97</v>
      </c>
      <c r="O634" s="35" t="s">
        <v>272</v>
      </c>
      <c r="P634" s="35" t="s">
        <v>120</v>
      </c>
      <c r="Q634" s="35" t="s">
        <v>103</v>
      </c>
      <c r="R634" s="35" t="s">
        <v>98</v>
      </c>
      <c r="S634" s="35"/>
      <c r="T634" s="35" t="s">
        <v>1180</v>
      </c>
      <c r="U634" s="35"/>
      <c r="V634" s="27"/>
      <c r="W634" s="47">
        <v>26.43</v>
      </c>
      <c r="X634" s="47"/>
      <c r="Y634" s="47"/>
      <c r="Z634" s="47"/>
      <c r="AA634" s="47"/>
      <c r="AB634" s="47"/>
      <c r="AC634" s="47"/>
      <c r="AD634" s="47"/>
      <c r="AE634" s="47"/>
      <c r="AF634" s="47"/>
      <c r="AG634" s="47"/>
      <c r="AH634" s="66"/>
      <c r="AI634" s="67"/>
      <c r="AJ634" s="66"/>
      <c r="AK634" s="54"/>
      <c r="AL634" s="54"/>
      <c r="AM634" s="54"/>
      <c r="AN634" s="66"/>
      <c r="AO634" s="67"/>
      <c r="AP634" s="66"/>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t="s">
        <v>1</v>
      </c>
      <c r="BN634" s="57">
        <f t="shared" si="162"/>
        <v>26.43</v>
      </c>
      <c r="BO634" s="47">
        <f t="shared" si="163"/>
        <v>0</v>
      </c>
      <c r="BP634" s="48" t="str">
        <f t="shared" si="164"/>
        <v>Complete - With Adjustment</v>
      </c>
    </row>
    <row r="635" spans="1:68" s="10" customFormat="1" hidden="1" x14ac:dyDescent="0.2">
      <c r="A635" s="34">
        <v>3277</v>
      </c>
      <c r="B635" s="27" t="s">
        <v>94</v>
      </c>
      <c r="C635" s="27" t="s">
        <v>1181</v>
      </c>
      <c r="D635" s="27" t="s">
        <v>1182</v>
      </c>
      <c r="E635" s="27" t="s">
        <v>1183</v>
      </c>
      <c r="F635" s="27" t="s">
        <v>963</v>
      </c>
      <c r="G635" s="27" t="s">
        <v>96</v>
      </c>
      <c r="H635" s="37">
        <v>42823</v>
      </c>
      <c r="I635" s="37">
        <v>42828</v>
      </c>
      <c r="J635" s="52">
        <v>1593.31</v>
      </c>
      <c r="K635" s="52">
        <v>37.21</v>
      </c>
      <c r="L635" s="35"/>
      <c r="M635" s="52" t="s">
        <v>1184</v>
      </c>
      <c r="N635" s="35" t="s">
        <v>97</v>
      </c>
      <c r="O635" s="35" t="s">
        <v>300</v>
      </c>
      <c r="P635" s="35" t="s">
        <v>120</v>
      </c>
      <c r="Q635" s="35" t="s">
        <v>103</v>
      </c>
      <c r="R635" s="35" t="s">
        <v>98</v>
      </c>
      <c r="S635" s="35"/>
      <c r="T635" s="35" t="s">
        <v>1185</v>
      </c>
      <c r="U635" s="35"/>
      <c r="V635" s="27"/>
      <c r="W635" s="47"/>
      <c r="X635" s="47"/>
      <c r="Y635" s="47"/>
      <c r="Z635" s="47"/>
      <c r="AA635" s="47"/>
      <c r="AB635" s="47"/>
      <c r="AC635" s="47"/>
      <c r="AD635" s="47"/>
      <c r="AE635" s="47"/>
      <c r="AF635" s="47"/>
      <c r="AG635" s="47"/>
      <c r="AH635" s="66"/>
      <c r="AI635" s="67"/>
      <c r="AJ635" s="66"/>
      <c r="AK635" s="54"/>
      <c r="AL635" s="54"/>
      <c r="AM635" s="54"/>
      <c r="AN635" s="66"/>
      <c r="AO635" s="67"/>
      <c r="AP635" s="66"/>
      <c r="AQ635" s="47"/>
      <c r="AR635" s="47"/>
      <c r="AS635" s="47"/>
      <c r="AT635" s="47"/>
      <c r="AU635" s="47"/>
      <c r="AV635" s="47"/>
      <c r="AW635" s="47">
        <v>37.21</v>
      </c>
      <c r="AX635" s="47"/>
      <c r="AY635" s="47"/>
      <c r="AZ635" s="47"/>
      <c r="BA635" s="47"/>
      <c r="BB635" s="47"/>
      <c r="BC635" s="47"/>
      <c r="BD635" s="47"/>
      <c r="BE635" s="47"/>
      <c r="BF635" s="47"/>
      <c r="BG635" s="47"/>
      <c r="BH635" s="47"/>
      <c r="BI635" s="47"/>
      <c r="BJ635" s="47"/>
      <c r="BK635" s="47"/>
      <c r="BL635" s="47"/>
      <c r="BM635" s="47" t="s">
        <v>1186</v>
      </c>
      <c r="BN635" s="57">
        <f t="shared" ref="BN635:BN641" si="165">SUM(W635:AH635)+SUM(AK635:AN635)+SUM(AQ635:BK635)</f>
        <v>37.21</v>
      </c>
      <c r="BO635" s="47">
        <f t="shared" si="163"/>
        <v>0</v>
      </c>
      <c r="BP635" s="48" t="str">
        <f t="shared" si="164"/>
        <v>Complete - With Adjustment</v>
      </c>
    </row>
    <row r="636" spans="1:68" s="10" customFormat="1" hidden="1" x14ac:dyDescent="0.2">
      <c r="A636" s="34">
        <v>3278</v>
      </c>
      <c r="B636" s="27" t="s">
        <v>94</v>
      </c>
      <c r="C636" s="27" t="s">
        <v>1181</v>
      </c>
      <c r="D636" s="27" t="s">
        <v>1182</v>
      </c>
      <c r="E636" s="27" t="s">
        <v>1183</v>
      </c>
      <c r="F636" s="27" t="s">
        <v>963</v>
      </c>
      <c r="G636" s="27" t="s">
        <v>96</v>
      </c>
      <c r="H636" s="37">
        <v>42823</v>
      </c>
      <c r="I636" s="37">
        <v>42828</v>
      </c>
      <c r="J636" s="52">
        <v>1593.31</v>
      </c>
      <c r="K636" s="52">
        <v>186.61</v>
      </c>
      <c r="L636" s="35"/>
      <c r="M636" s="52" t="s">
        <v>1184</v>
      </c>
      <c r="N636" s="35" t="s">
        <v>97</v>
      </c>
      <c r="O636" s="35" t="s">
        <v>300</v>
      </c>
      <c r="P636" s="35" t="s">
        <v>120</v>
      </c>
      <c r="Q636" s="35" t="s">
        <v>103</v>
      </c>
      <c r="R636" s="35" t="s">
        <v>98</v>
      </c>
      <c r="S636" s="35"/>
      <c r="T636" s="35" t="s">
        <v>1185</v>
      </c>
      <c r="U636" s="35"/>
      <c r="V636" s="27"/>
      <c r="W636" s="47"/>
      <c r="X636" s="47"/>
      <c r="Y636" s="47"/>
      <c r="Z636" s="47"/>
      <c r="AA636" s="47"/>
      <c r="AB636" s="47"/>
      <c r="AC636" s="47"/>
      <c r="AD636" s="47"/>
      <c r="AE636" s="47"/>
      <c r="AF636" s="47"/>
      <c r="AG636" s="47"/>
      <c r="AH636" s="66"/>
      <c r="AI636" s="67"/>
      <c r="AJ636" s="66"/>
      <c r="AK636" s="54"/>
      <c r="AL636" s="54"/>
      <c r="AM636" s="54"/>
      <c r="AN636" s="66"/>
      <c r="AO636" s="67"/>
      <c r="AP636" s="66"/>
      <c r="AQ636" s="47"/>
      <c r="AR636" s="47"/>
      <c r="AS636" s="47"/>
      <c r="AT636" s="47"/>
      <c r="AU636" s="47"/>
      <c r="AV636" s="47"/>
      <c r="AW636" s="47">
        <v>186.61</v>
      </c>
      <c r="AX636" s="47"/>
      <c r="AY636" s="47"/>
      <c r="AZ636" s="47"/>
      <c r="BA636" s="47"/>
      <c r="BB636" s="47"/>
      <c r="BC636" s="47"/>
      <c r="BD636" s="47"/>
      <c r="BE636" s="47"/>
      <c r="BF636" s="47"/>
      <c r="BG636" s="47"/>
      <c r="BH636" s="47"/>
      <c r="BI636" s="47"/>
      <c r="BJ636" s="47"/>
      <c r="BK636" s="47"/>
      <c r="BL636" s="47"/>
      <c r="BM636" s="47" t="s">
        <v>1186</v>
      </c>
      <c r="BN636" s="57">
        <f t="shared" si="165"/>
        <v>186.61</v>
      </c>
      <c r="BO636" s="47">
        <f t="shared" si="163"/>
        <v>0</v>
      </c>
      <c r="BP636" s="48" t="str">
        <f t="shared" si="164"/>
        <v>Complete - With Adjustment</v>
      </c>
    </row>
    <row r="637" spans="1:68" s="10" customFormat="1" hidden="1" x14ac:dyDescent="0.2">
      <c r="A637" s="34">
        <v>3279</v>
      </c>
      <c r="B637" s="27" t="s">
        <v>94</v>
      </c>
      <c r="C637" s="27" t="s">
        <v>655</v>
      </c>
      <c r="D637" s="27" t="s">
        <v>656</v>
      </c>
      <c r="E637" s="27" t="s">
        <v>1187</v>
      </c>
      <c r="F637" s="27" t="s">
        <v>922</v>
      </c>
      <c r="G637" s="27" t="s">
        <v>96</v>
      </c>
      <c r="H637" s="37">
        <v>42837</v>
      </c>
      <c r="I637" s="37">
        <v>42842</v>
      </c>
      <c r="J637" s="52">
        <v>12.88</v>
      </c>
      <c r="K637" s="52">
        <v>12.88</v>
      </c>
      <c r="L637" s="35"/>
      <c r="M637" s="52" t="s">
        <v>1188</v>
      </c>
      <c r="N637" s="35" t="s">
        <v>97</v>
      </c>
      <c r="O637" s="35" t="s">
        <v>229</v>
      </c>
      <c r="P637" s="35" t="s">
        <v>120</v>
      </c>
      <c r="Q637" s="35" t="s">
        <v>147</v>
      </c>
      <c r="R637" s="35" t="s">
        <v>98</v>
      </c>
      <c r="S637" s="35"/>
      <c r="T637" s="35" t="s">
        <v>1189</v>
      </c>
      <c r="U637" s="35"/>
      <c r="V637" s="27"/>
      <c r="W637" s="47"/>
      <c r="X637" s="47"/>
      <c r="Y637" s="47"/>
      <c r="Z637" s="47"/>
      <c r="AA637" s="47"/>
      <c r="AB637" s="47"/>
      <c r="AC637" s="47"/>
      <c r="AD637" s="47"/>
      <c r="AE637" s="47"/>
      <c r="AF637" s="47"/>
      <c r="AG637" s="47"/>
      <c r="AH637" s="66"/>
      <c r="AI637" s="67"/>
      <c r="AJ637" s="66"/>
      <c r="AK637" s="54"/>
      <c r="AL637" s="54"/>
      <c r="AM637" s="54"/>
      <c r="AN637" s="66"/>
      <c r="AO637" s="67"/>
      <c r="AP637" s="66"/>
      <c r="AQ637" s="47"/>
      <c r="AR637" s="47"/>
      <c r="AS637" s="47"/>
      <c r="AT637" s="47"/>
      <c r="AU637" s="47"/>
      <c r="AV637" s="47"/>
      <c r="AW637" s="47">
        <v>12.88</v>
      </c>
      <c r="AX637" s="47"/>
      <c r="AY637" s="47"/>
      <c r="AZ637" s="47"/>
      <c r="BA637" s="47"/>
      <c r="BB637" s="47"/>
      <c r="BC637" s="47"/>
      <c r="BD637" s="47"/>
      <c r="BE637" s="47"/>
      <c r="BF637" s="47"/>
      <c r="BG637" s="47"/>
      <c r="BH637" s="47"/>
      <c r="BI637" s="47"/>
      <c r="BJ637" s="47"/>
      <c r="BK637" s="47"/>
      <c r="BL637" s="47"/>
      <c r="BM637" s="47" t="s">
        <v>1190</v>
      </c>
      <c r="BN637" s="57">
        <f t="shared" si="165"/>
        <v>12.88</v>
      </c>
      <c r="BO637" s="47">
        <f t="shared" si="163"/>
        <v>0</v>
      </c>
      <c r="BP637" s="48" t="str">
        <f t="shared" si="164"/>
        <v>Complete - With Adjustment</v>
      </c>
    </row>
    <row r="638" spans="1:68" s="10" customFormat="1" hidden="1" x14ac:dyDescent="0.2">
      <c r="A638" s="34">
        <v>3305</v>
      </c>
      <c r="B638" s="27" t="s">
        <v>94</v>
      </c>
      <c r="C638" s="27" t="s">
        <v>369</v>
      </c>
      <c r="D638" s="27" t="s">
        <v>370</v>
      </c>
      <c r="E638" s="27" t="s">
        <v>1191</v>
      </c>
      <c r="F638" s="27" t="s">
        <v>932</v>
      </c>
      <c r="G638" s="27" t="s">
        <v>96</v>
      </c>
      <c r="H638" s="37">
        <v>42850</v>
      </c>
      <c r="I638" s="37">
        <v>42852</v>
      </c>
      <c r="J638" s="52">
        <v>710.53</v>
      </c>
      <c r="K638" s="52">
        <v>9</v>
      </c>
      <c r="L638" s="35"/>
      <c r="M638" s="52" t="s">
        <v>1192</v>
      </c>
      <c r="N638" s="35" t="s">
        <v>97</v>
      </c>
      <c r="O638" s="35" t="s">
        <v>214</v>
      </c>
      <c r="P638" s="35" t="s">
        <v>120</v>
      </c>
      <c r="Q638" s="35" t="s">
        <v>103</v>
      </c>
      <c r="R638" s="35" t="s">
        <v>98</v>
      </c>
      <c r="S638" s="35"/>
      <c r="T638" s="35" t="s">
        <v>1193</v>
      </c>
      <c r="U638" s="35"/>
      <c r="V638" s="27"/>
      <c r="W638" s="47">
        <v>9</v>
      </c>
      <c r="X638" s="47"/>
      <c r="Y638" s="47"/>
      <c r="Z638" s="47"/>
      <c r="AA638" s="47"/>
      <c r="AB638" s="47"/>
      <c r="AC638" s="47"/>
      <c r="AD638" s="47"/>
      <c r="AE638" s="47"/>
      <c r="AF638" s="47"/>
      <c r="AG638" s="47"/>
      <c r="AH638" s="66"/>
      <c r="AI638" s="67"/>
      <c r="AJ638" s="66"/>
      <c r="AK638" s="54"/>
      <c r="AL638" s="54"/>
      <c r="AM638" s="54"/>
      <c r="AN638" s="66"/>
      <c r="AO638" s="67"/>
      <c r="AP638" s="66"/>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t="s">
        <v>1</v>
      </c>
      <c r="BN638" s="57">
        <f t="shared" si="165"/>
        <v>9</v>
      </c>
      <c r="BO638" s="47">
        <f t="shared" si="163"/>
        <v>0</v>
      </c>
      <c r="BP638" s="48" t="str">
        <f t="shared" si="164"/>
        <v>Complete - With Adjustment</v>
      </c>
    </row>
    <row r="639" spans="1:68" s="10" customFormat="1" hidden="1" x14ac:dyDescent="0.2">
      <c r="A639" s="34">
        <v>3306</v>
      </c>
      <c r="B639" s="27" t="s">
        <v>94</v>
      </c>
      <c r="C639" s="27" t="s">
        <v>369</v>
      </c>
      <c r="D639" s="27" t="s">
        <v>370</v>
      </c>
      <c r="E639" s="27" t="s">
        <v>1191</v>
      </c>
      <c r="F639" s="27" t="s">
        <v>932</v>
      </c>
      <c r="G639" s="27" t="s">
        <v>96</v>
      </c>
      <c r="H639" s="37">
        <v>42850</v>
      </c>
      <c r="I639" s="37">
        <v>42852</v>
      </c>
      <c r="J639" s="52">
        <v>710.53</v>
      </c>
      <c r="K639" s="52">
        <v>3.75</v>
      </c>
      <c r="L639" s="35"/>
      <c r="M639" s="52" t="s">
        <v>1192</v>
      </c>
      <c r="N639" s="35" t="s">
        <v>97</v>
      </c>
      <c r="O639" s="35" t="s">
        <v>214</v>
      </c>
      <c r="P639" s="35" t="s">
        <v>120</v>
      </c>
      <c r="Q639" s="35" t="s">
        <v>103</v>
      </c>
      <c r="R639" s="35" t="s">
        <v>98</v>
      </c>
      <c r="S639" s="35"/>
      <c r="T639" s="35" t="s">
        <v>1193</v>
      </c>
      <c r="U639" s="35"/>
      <c r="V639" s="27"/>
      <c r="W639" s="47">
        <v>3.75</v>
      </c>
      <c r="X639" s="47"/>
      <c r="Y639" s="47"/>
      <c r="Z639" s="47"/>
      <c r="AA639" s="47"/>
      <c r="AB639" s="47"/>
      <c r="AC639" s="47"/>
      <c r="AD639" s="47"/>
      <c r="AE639" s="47"/>
      <c r="AF639" s="47"/>
      <c r="AG639" s="47"/>
      <c r="AH639" s="66"/>
      <c r="AI639" s="67"/>
      <c r="AJ639" s="66"/>
      <c r="AK639" s="54"/>
      <c r="AL639" s="54"/>
      <c r="AM639" s="54"/>
      <c r="AN639" s="66"/>
      <c r="AO639" s="67"/>
      <c r="AP639" s="66"/>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t="s">
        <v>1</v>
      </c>
      <c r="BN639" s="57">
        <f t="shared" si="165"/>
        <v>3.75</v>
      </c>
      <c r="BO639" s="47">
        <f t="shared" si="163"/>
        <v>0</v>
      </c>
      <c r="BP639" s="48" t="str">
        <f t="shared" si="164"/>
        <v>Complete - With Adjustment</v>
      </c>
    </row>
    <row r="640" spans="1:68" s="10" customFormat="1" hidden="1" x14ac:dyDescent="0.2">
      <c r="A640" s="34">
        <v>3319</v>
      </c>
      <c r="B640" s="27" t="s">
        <v>94</v>
      </c>
      <c r="C640" s="27" t="s">
        <v>1194</v>
      </c>
      <c r="D640" s="27" t="s">
        <v>1195</v>
      </c>
      <c r="E640" s="27" t="s">
        <v>1196</v>
      </c>
      <c r="F640" s="27" t="s">
        <v>923</v>
      </c>
      <c r="G640" s="27" t="s">
        <v>96</v>
      </c>
      <c r="H640" s="37">
        <v>42850</v>
      </c>
      <c r="I640" s="37">
        <v>42853</v>
      </c>
      <c r="J640" s="52">
        <v>1285.57</v>
      </c>
      <c r="K640" s="52">
        <v>197.52</v>
      </c>
      <c r="L640" s="35"/>
      <c r="M640" s="52" t="s">
        <v>1197</v>
      </c>
      <c r="N640" s="35" t="s">
        <v>97</v>
      </c>
      <c r="O640" s="35" t="s">
        <v>179</v>
      </c>
      <c r="P640" s="35" t="s">
        <v>120</v>
      </c>
      <c r="Q640" s="35" t="s">
        <v>103</v>
      </c>
      <c r="R640" s="35" t="s">
        <v>98</v>
      </c>
      <c r="S640" s="35"/>
      <c r="T640" s="35" t="s">
        <v>1198</v>
      </c>
      <c r="U640" s="35"/>
      <c r="V640" s="27"/>
      <c r="W640" s="47">
        <v>197.52</v>
      </c>
      <c r="X640" s="47"/>
      <c r="Y640" s="47"/>
      <c r="Z640" s="47"/>
      <c r="AA640" s="47"/>
      <c r="AB640" s="47"/>
      <c r="AC640" s="47"/>
      <c r="AD640" s="47"/>
      <c r="AE640" s="47"/>
      <c r="AF640" s="47"/>
      <c r="AG640" s="47"/>
      <c r="AH640" s="66"/>
      <c r="AI640" s="67"/>
      <c r="AJ640" s="66"/>
      <c r="AK640" s="54"/>
      <c r="AL640" s="54"/>
      <c r="AM640" s="54"/>
      <c r="AN640" s="66"/>
      <c r="AO640" s="67"/>
      <c r="AP640" s="66"/>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t="s">
        <v>1</v>
      </c>
      <c r="BN640" s="57">
        <f t="shared" si="165"/>
        <v>197.52</v>
      </c>
      <c r="BO640" s="47">
        <f t="shared" ref="BO640:BO644" si="166">K640-BN640</f>
        <v>0</v>
      </c>
      <c r="BP640" s="48" t="str">
        <f t="shared" ref="BP640:BP644" si="167">IF(BN640&lt;&gt;0,"Complete - With Adjustment","Complete - No Adjustment")</f>
        <v>Complete - With Adjustment</v>
      </c>
    </row>
    <row r="641" spans="1:68" s="10" customFormat="1" hidden="1" x14ac:dyDescent="0.2">
      <c r="A641" s="34">
        <v>3326</v>
      </c>
      <c r="B641" s="27" t="s">
        <v>94</v>
      </c>
      <c r="C641" s="27" t="s">
        <v>666</v>
      </c>
      <c r="D641" s="27" t="s">
        <v>667</v>
      </c>
      <c r="E641" s="27" t="s">
        <v>1199</v>
      </c>
      <c r="F641" s="27" t="s">
        <v>923</v>
      </c>
      <c r="G641" s="27" t="s">
        <v>96</v>
      </c>
      <c r="H641" s="37">
        <v>42851</v>
      </c>
      <c r="I641" s="37">
        <v>42853</v>
      </c>
      <c r="J641" s="52">
        <v>572.45000000000005</v>
      </c>
      <c r="K641" s="52">
        <v>40</v>
      </c>
      <c r="L641" s="35"/>
      <c r="M641" s="52" t="s">
        <v>1200</v>
      </c>
      <c r="N641" s="35" t="s">
        <v>97</v>
      </c>
      <c r="O641" s="35" t="s">
        <v>286</v>
      </c>
      <c r="P641" s="35" t="s">
        <v>120</v>
      </c>
      <c r="Q641" s="35" t="s">
        <v>103</v>
      </c>
      <c r="R641" s="35" t="s">
        <v>98</v>
      </c>
      <c r="S641" s="35"/>
      <c r="T641" s="35" t="s">
        <v>1201</v>
      </c>
      <c r="U641" s="35"/>
      <c r="V641" s="27"/>
      <c r="W641" s="47"/>
      <c r="X641" s="47"/>
      <c r="Y641" s="47"/>
      <c r="Z641" s="47"/>
      <c r="AA641" s="47"/>
      <c r="AB641" s="47"/>
      <c r="AC641" s="47"/>
      <c r="AD641" s="47"/>
      <c r="AE641" s="47"/>
      <c r="AF641" s="47"/>
      <c r="AG641" s="47"/>
      <c r="AH641" s="66"/>
      <c r="AI641" s="67"/>
      <c r="AJ641" s="66"/>
      <c r="AK641" s="54"/>
      <c r="AL641" s="54"/>
      <c r="AM641" s="54"/>
      <c r="AN641" s="66"/>
      <c r="AO641" s="67"/>
      <c r="AP641" s="66"/>
      <c r="AQ641" s="47"/>
      <c r="AR641" s="47"/>
      <c r="AS641" s="47"/>
      <c r="AT641" s="47"/>
      <c r="AU641" s="47"/>
      <c r="AV641" s="47"/>
      <c r="AW641" s="47">
        <v>40</v>
      </c>
      <c r="AX641" s="47"/>
      <c r="AY641" s="47"/>
      <c r="AZ641" s="47"/>
      <c r="BA641" s="47"/>
      <c r="BB641" s="47"/>
      <c r="BC641" s="47"/>
      <c r="BD641" s="47"/>
      <c r="BE641" s="47"/>
      <c r="BF641" s="47"/>
      <c r="BG641" s="47"/>
      <c r="BH641" s="47"/>
      <c r="BI641" s="47"/>
      <c r="BJ641" s="47"/>
      <c r="BK641" s="47"/>
      <c r="BL641" s="47"/>
      <c r="BM641" s="47" t="s">
        <v>1190</v>
      </c>
      <c r="BN641" s="57">
        <f t="shared" si="165"/>
        <v>40</v>
      </c>
      <c r="BO641" s="47">
        <f t="shared" si="166"/>
        <v>0</v>
      </c>
      <c r="BP641" s="48" t="str">
        <f t="shared" si="167"/>
        <v>Complete - With Adjustment</v>
      </c>
    </row>
    <row r="642" spans="1:68" s="10" customFormat="1" hidden="1" x14ac:dyDescent="0.2">
      <c r="A642" s="34">
        <v>3347</v>
      </c>
      <c r="B642" s="27" t="s">
        <v>94</v>
      </c>
      <c r="C642" s="27" t="s">
        <v>666</v>
      </c>
      <c r="D642" s="27" t="s">
        <v>667</v>
      </c>
      <c r="E642" s="27" t="s">
        <v>1202</v>
      </c>
      <c r="F642" s="27" t="s">
        <v>919</v>
      </c>
      <c r="G642" s="27" t="s">
        <v>96</v>
      </c>
      <c r="H642" s="37">
        <v>42831</v>
      </c>
      <c r="I642" s="37">
        <v>42837</v>
      </c>
      <c r="J642" s="52">
        <v>857.37</v>
      </c>
      <c r="K642" s="52">
        <v>11</v>
      </c>
      <c r="L642" s="35"/>
      <c r="M642" s="52" t="s">
        <v>1203</v>
      </c>
      <c r="N642" s="35" t="s">
        <v>97</v>
      </c>
      <c r="O642" s="35" t="s">
        <v>286</v>
      </c>
      <c r="P642" s="35" t="s">
        <v>120</v>
      </c>
      <c r="Q642" s="35" t="s">
        <v>103</v>
      </c>
      <c r="R642" s="35" t="s">
        <v>98</v>
      </c>
      <c r="S642" s="35"/>
      <c r="T642" s="35" t="s">
        <v>1204</v>
      </c>
      <c r="U642" s="35"/>
      <c r="V642" s="27"/>
      <c r="W642" s="47">
        <v>11</v>
      </c>
      <c r="X642" s="47"/>
      <c r="Y642" s="47"/>
      <c r="Z642" s="47"/>
      <c r="AA642" s="47"/>
      <c r="AB642" s="47"/>
      <c r="AC642" s="47"/>
      <c r="AD642" s="47"/>
      <c r="AE642" s="47"/>
      <c r="AF642" s="47"/>
      <c r="AG642" s="47"/>
      <c r="AH642" s="66"/>
      <c r="AI642" s="67"/>
      <c r="AJ642" s="66"/>
      <c r="AK642" s="54"/>
      <c r="AL642" s="54"/>
      <c r="AM642" s="54"/>
      <c r="AN642" s="66"/>
      <c r="AO642" s="67"/>
      <c r="AP642" s="66"/>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t="s">
        <v>1</v>
      </c>
      <c r="BN642" s="57">
        <f t="shared" ref="BN642:BN644" si="168">SUM(W642:AH642)+SUM(AK642:AN642)+SUM(AQ642:BK642)</f>
        <v>11</v>
      </c>
      <c r="BO642" s="47">
        <f t="shared" si="166"/>
        <v>0</v>
      </c>
      <c r="BP642" s="48" t="str">
        <f t="shared" si="167"/>
        <v>Complete - With Adjustment</v>
      </c>
    </row>
    <row r="643" spans="1:68" s="10" customFormat="1" hidden="1" x14ac:dyDescent="0.2">
      <c r="A643" s="34">
        <v>3348</v>
      </c>
      <c r="B643" s="27" t="s">
        <v>94</v>
      </c>
      <c r="C643" s="27" t="s">
        <v>666</v>
      </c>
      <c r="D643" s="27" t="s">
        <v>667</v>
      </c>
      <c r="E643" s="27" t="s">
        <v>1202</v>
      </c>
      <c r="F643" s="27" t="s">
        <v>919</v>
      </c>
      <c r="G643" s="27" t="s">
        <v>96</v>
      </c>
      <c r="H643" s="37">
        <v>42831</v>
      </c>
      <c r="I643" s="37">
        <v>42837</v>
      </c>
      <c r="J643" s="52">
        <v>857.37</v>
      </c>
      <c r="K643" s="52">
        <v>9.99</v>
      </c>
      <c r="L643" s="35"/>
      <c r="M643" s="52" t="s">
        <v>1203</v>
      </c>
      <c r="N643" s="35" t="s">
        <v>97</v>
      </c>
      <c r="O643" s="35" t="s">
        <v>286</v>
      </c>
      <c r="P643" s="35" t="s">
        <v>120</v>
      </c>
      <c r="Q643" s="35" t="s">
        <v>103</v>
      </c>
      <c r="R643" s="35" t="s">
        <v>98</v>
      </c>
      <c r="S643" s="35"/>
      <c r="T643" s="35" t="s">
        <v>1204</v>
      </c>
      <c r="U643" s="35"/>
      <c r="V643" s="27"/>
      <c r="W643" s="47">
        <v>9.99</v>
      </c>
      <c r="X643" s="47"/>
      <c r="Y643" s="47"/>
      <c r="Z643" s="47"/>
      <c r="AA643" s="47"/>
      <c r="AB643" s="47"/>
      <c r="AC643" s="47"/>
      <c r="AD643" s="47"/>
      <c r="AE643" s="47"/>
      <c r="AF643" s="47"/>
      <c r="AG643" s="47"/>
      <c r="AH643" s="66"/>
      <c r="AI643" s="67"/>
      <c r="AJ643" s="66"/>
      <c r="AK643" s="54"/>
      <c r="AL643" s="54"/>
      <c r="AM643" s="54"/>
      <c r="AN643" s="66"/>
      <c r="AO643" s="67"/>
      <c r="AP643" s="66"/>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t="s">
        <v>1</v>
      </c>
      <c r="BN643" s="57">
        <f t="shared" si="168"/>
        <v>9.99</v>
      </c>
      <c r="BO643" s="47">
        <f t="shared" si="166"/>
        <v>0</v>
      </c>
      <c r="BP643" s="48" t="str">
        <f t="shared" si="167"/>
        <v>Complete - With Adjustment</v>
      </c>
    </row>
    <row r="644" spans="1:68" s="10" customFormat="1" hidden="1" x14ac:dyDescent="0.2">
      <c r="A644" s="34">
        <v>3350</v>
      </c>
      <c r="B644" s="27" t="s">
        <v>94</v>
      </c>
      <c r="C644" s="27" t="s">
        <v>668</v>
      </c>
      <c r="D644" s="27" t="s">
        <v>669</v>
      </c>
      <c r="E644" s="27" t="s">
        <v>1205</v>
      </c>
      <c r="F644" s="27" t="s">
        <v>914</v>
      </c>
      <c r="G644" s="27" t="s">
        <v>96</v>
      </c>
      <c r="H644" s="37">
        <v>42849</v>
      </c>
      <c r="I644" s="37">
        <v>42850</v>
      </c>
      <c r="J644" s="52">
        <v>42.3</v>
      </c>
      <c r="K644" s="52">
        <v>42.3</v>
      </c>
      <c r="L644" s="35"/>
      <c r="M644" s="52" t="s">
        <v>1206</v>
      </c>
      <c r="N644" s="35" t="s">
        <v>97</v>
      </c>
      <c r="O644" s="35" t="s">
        <v>190</v>
      </c>
      <c r="P644" s="35" t="s">
        <v>120</v>
      </c>
      <c r="Q644" s="35" t="s">
        <v>103</v>
      </c>
      <c r="R644" s="35" t="s">
        <v>98</v>
      </c>
      <c r="S644" s="35"/>
      <c r="T644" s="35" t="s">
        <v>1207</v>
      </c>
      <c r="U644" s="35"/>
      <c r="V644" s="27"/>
      <c r="W644" s="47">
        <v>42.3</v>
      </c>
      <c r="X644" s="47"/>
      <c r="Y644" s="47"/>
      <c r="Z644" s="47"/>
      <c r="AA644" s="47"/>
      <c r="AB644" s="47"/>
      <c r="AC644" s="47"/>
      <c r="AD644" s="47"/>
      <c r="AE644" s="47"/>
      <c r="AF644" s="47"/>
      <c r="AG644" s="47"/>
      <c r="AH644" s="66"/>
      <c r="AI644" s="67"/>
      <c r="AJ644" s="66"/>
      <c r="AK644" s="54"/>
      <c r="AL644" s="54"/>
      <c r="AM644" s="54"/>
      <c r="AN644" s="66"/>
      <c r="AO644" s="67"/>
      <c r="AP644" s="66"/>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t="s">
        <v>1</v>
      </c>
      <c r="BN644" s="57">
        <f t="shared" si="168"/>
        <v>42.3</v>
      </c>
      <c r="BO644" s="47">
        <f t="shared" si="166"/>
        <v>0</v>
      </c>
      <c r="BP644" s="48" t="str">
        <f t="shared" si="167"/>
        <v>Complete - With Adjustment</v>
      </c>
    </row>
    <row r="645" spans="1:68" s="10" customFormat="1" hidden="1" x14ac:dyDescent="0.2">
      <c r="A645" s="34">
        <v>3386</v>
      </c>
      <c r="B645" t="s">
        <v>1208</v>
      </c>
      <c r="C645" t="s">
        <v>1209</v>
      </c>
      <c r="D645">
        <v>223167</v>
      </c>
      <c r="E645" t="s">
        <v>1210</v>
      </c>
      <c r="F645" t="s">
        <v>1211</v>
      </c>
      <c r="G645" t="s">
        <v>96</v>
      </c>
      <c r="H645" s="37">
        <v>42870</v>
      </c>
      <c r="I645" s="37">
        <v>42872</v>
      </c>
      <c r="J645" s="52">
        <v>153.76</v>
      </c>
      <c r="K645" s="52">
        <v>153.76</v>
      </c>
      <c r="L645" s="52"/>
      <c r="M645" s="52" t="s">
        <v>1212</v>
      </c>
      <c r="N645" s="52">
        <v>10</v>
      </c>
      <c r="O645" s="52">
        <v>1823</v>
      </c>
      <c r="P645" s="52">
        <v>4265</v>
      </c>
      <c r="Q645" s="52">
        <v>5411</v>
      </c>
      <c r="R645" s="52">
        <v>2000</v>
      </c>
      <c r="S645" s="52"/>
      <c r="T645" s="52" t="s">
        <v>1213</v>
      </c>
      <c r="U645" s="52"/>
      <c r="V645" s="72"/>
      <c r="W645" s="54"/>
      <c r="X645" s="54"/>
      <c r="Y645" s="54"/>
      <c r="Z645" s="54"/>
      <c r="AA645" s="54"/>
      <c r="AB645" s="54"/>
      <c r="AC645" s="54"/>
      <c r="AD645" s="54"/>
      <c r="AE645" s="54"/>
      <c r="AF645" s="54"/>
      <c r="AG645" s="54"/>
      <c r="AH645" s="66"/>
      <c r="AI645" s="67"/>
      <c r="AJ645" s="66"/>
      <c r="AK645" s="54"/>
      <c r="AL645" s="54"/>
      <c r="AM645" s="54"/>
      <c r="AN645" s="66"/>
      <c r="AO645" s="67"/>
      <c r="AP645" s="66"/>
      <c r="AQ645" s="54"/>
      <c r="AR645" s="54"/>
      <c r="AS645" s="54"/>
      <c r="AT645" s="54"/>
      <c r="AU645" s="54"/>
      <c r="AV645" s="54"/>
      <c r="AW645" s="54">
        <v>153.76</v>
      </c>
      <c r="AX645" s="54"/>
      <c r="AY645" s="54"/>
      <c r="AZ645" s="54"/>
      <c r="BA645" s="54"/>
      <c r="BB645" s="54"/>
      <c r="BC645" s="54"/>
      <c r="BD645" s="54"/>
      <c r="BE645" s="54"/>
      <c r="BF645" s="54"/>
      <c r="BG645" s="54"/>
      <c r="BH645" s="54"/>
      <c r="BI645" s="54"/>
      <c r="BJ645" s="54"/>
      <c r="BK645" s="54"/>
      <c r="BL645" s="73"/>
      <c r="BM645" s="47" t="s">
        <v>381</v>
      </c>
      <c r="BN645" s="66">
        <f t="shared" ref="BN645:BN660" si="169">SUM(W645:AH645)+SUM(AK645:AN645)+SUM(AQ645:BK645)</f>
        <v>153.76</v>
      </c>
      <c r="BO645" s="54">
        <f t="shared" ref="BO645:BO660" si="170">K645-BN645</f>
        <v>0</v>
      </c>
      <c r="BP645" s="48" t="str">
        <f t="shared" ref="BP645:BP660" si="171">IF(BN645&lt;&gt;0,"Complete - With Adjustment","Complete - No Adjustment")</f>
        <v>Complete - With Adjustment</v>
      </c>
    </row>
    <row r="646" spans="1:68" s="10" customFormat="1" hidden="1" x14ac:dyDescent="0.2">
      <c r="A646" s="34">
        <v>3390</v>
      </c>
      <c r="B646" t="s">
        <v>1208</v>
      </c>
      <c r="C646" t="s">
        <v>104</v>
      </c>
      <c r="D646">
        <v>201726</v>
      </c>
      <c r="E646" t="s">
        <v>1214</v>
      </c>
      <c r="F646" t="s">
        <v>1215</v>
      </c>
      <c r="G646" t="s">
        <v>96</v>
      </c>
      <c r="H646" s="37">
        <v>42880</v>
      </c>
      <c r="I646" s="37">
        <v>42885</v>
      </c>
      <c r="J646" s="52">
        <v>694.9</v>
      </c>
      <c r="K646" s="52">
        <v>4.5</v>
      </c>
      <c r="L646" s="52"/>
      <c r="M646" s="52" t="s">
        <v>1216</v>
      </c>
      <c r="N646" s="52">
        <v>10</v>
      </c>
      <c r="O646" s="52">
        <v>1508</v>
      </c>
      <c r="P646" s="52">
        <v>4265</v>
      </c>
      <c r="Q646" s="52">
        <v>5411</v>
      </c>
      <c r="R646" s="52">
        <v>2000</v>
      </c>
      <c r="S646" s="52"/>
      <c r="T646" s="52" t="s">
        <v>1217</v>
      </c>
      <c r="U646" s="52"/>
      <c r="V646" s="35"/>
      <c r="W646" s="47">
        <v>4.5</v>
      </c>
      <c r="X646" s="47"/>
      <c r="Y646" s="47"/>
      <c r="Z646" s="47"/>
      <c r="AA646" s="47"/>
      <c r="AB646" s="47"/>
      <c r="AC646" s="47"/>
      <c r="AD646" s="47"/>
      <c r="AE646" s="47"/>
      <c r="AF646" s="47"/>
      <c r="AG646" s="47"/>
      <c r="AH646" s="66"/>
      <c r="AI646" s="67"/>
      <c r="AJ646" s="66"/>
      <c r="AK646" s="54"/>
      <c r="AL646" s="54"/>
      <c r="AM646" s="54"/>
      <c r="AN646" s="66"/>
      <c r="AO646" s="67"/>
      <c r="AP646" s="66"/>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t="s">
        <v>1</v>
      </c>
      <c r="BN646" s="57">
        <f t="shared" si="169"/>
        <v>4.5</v>
      </c>
      <c r="BO646" s="47">
        <f t="shared" si="170"/>
        <v>0</v>
      </c>
      <c r="BP646" s="48" t="str">
        <f t="shared" si="171"/>
        <v>Complete - With Adjustment</v>
      </c>
    </row>
    <row r="647" spans="1:68" s="10" customFormat="1" hidden="1" x14ac:dyDescent="0.2">
      <c r="A647" s="34">
        <v>3398</v>
      </c>
      <c r="B647" t="s">
        <v>1208</v>
      </c>
      <c r="C647" t="s">
        <v>104</v>
      </c>
      <c r="D647">
        <v>201726</v>
      </c>
      <c r="E647" t="s">
        <v>1218</v>
      </c>
      <c r="F647" t="s">
        <v>1219</v>
      </c>
      <c r="G647" t="s">
        <v>96</v>
      </c>
      <c r="H647" s="37">
        <v>42866</v>
      </c>
      <c r="I647" s="37">
        <v>42871</v>
      </c>
      <c r="J647" s="52">
        <v>1019.1700000000001</v>
      </c>
      <c r="K647" s="52">
        <v>5.5</v>
      </c>
      <c r="L647" s="52"/>
      <c r="M647" s="52" t="s">
        <v>1220</v>
      </c>
      <c r="N647" s="52">
        <v>10</v>
      </c>
      <c r="O647" s="52">
        <v>1508</v>
      </c>
      <c r="P647" s="52">
        <v>4265</v>
      </c>
      <c r="Q647" s="52">
        <v>5411</v>
      </c>
      <c r="R647" s="52">
        <v>2000</v>
      </c>
      <c r="S647" s="52"/>
      <c r="T647" s="52" t="s">
        <v>1221</v>
      </c>
      <c r="U647" s="52"/>
      <c r="V647" s="35"/>
      <c r="W647" s="47">
        <v>5.5</v>
      </c>
      <c r="X647" s="47"/>
      <c r="Y647" s="47"/>
      <c r="Z647" s="47"/>
      <c r="AA647" s="47"/>
      <c r="AB647" s="47"/>
      <c r="AC647" s="47"/>
      <c r="AD647" s="47"/>
      <c r="AE647" s="47"/>
      <c r="AF647" s="47"/>
      <c r="AG647" s="47"/>
      <c r="AH647" s="66"/>
      <c r="AI647" s="67"/>
      <c r="AJ647" s="66"/>
      <c r="AK647" s="54"/>
      <c r="AL647" s="54"/>
      <c r="AM647" s="54"/>
      <c r="AN647" s="66"/>
      <c r="AO647" s="67"/>
      <c r="AP647" s="66"/>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t="s">
        <v>1</v>
      </c>
      <c r="BN647" s="57">
        <f t="shared" si="169"/>
        <v>5.5</v>
      </c>
      <c r="BO647" s="47">
        <f t="shared" si="170"/>
        <v>0</v>
      </c>
      <c r="BP647" s="48" t="str">
        <f t="shared" si="171"/>
        <v>Complete - With Adjustment</v>
      </c>
    </row>
    <row r="648" spans="1:68" s="10" customFormat="1" hidden="1" x14ac:dyDescent="0.2">
      <c r="A648" s="34">
        <v>3413</v>
      </c>
      <c r="B648" t="s">
        <v>1208</v>
      </c>
      <c r="C648" t="s">
        <v>104</v>
      </c>
      <c r="D648">
        <v>201726</v>
      </c>
      <c r="E648" t="s">
        <v>1222</v>
      </c>
      <c r="F648" t="s">
        <v>1223</v>
      </c>
      <c r="G648" t="s">
        <v>96</v>
      </c>
      <c r="H648" s="37">
        <v>42877</v>
      </c>
      <c r="I648" s="37">
        <v>42880</v>
      </c>
      <c r="J648" s="52">
        <v>1155.58</v>
      </c>
      <c r="K648" s="52">
        <v>12.5</v>
      </c>
      <c r="L648" s="52"/>
      <c r="M648" s="52" t="s">
        <v>1224</v>
      </c>
      <c r="N648" s="52">
        <v>10</v>
      </c>
      <c r="O648" s="52">
        <v>1508</v>
      </c>
      <c r="P648" s="52">
        <v>4265</v>
      </c>
      <c r="Q648" s="52">
        <v>5411</v>
      </c>
      <c r="R648" s="52">
        <v>2000</v>
      </c>
      <c r="S648" s="52"/>
      <c r="T648" s="52" t="s">
        <v>1225</v>
      </c>
      <c r="U648" s="52"/>
      <c r="V648" s="35"/>
      <c r="W648" s="70">
        <v>12.5</v>
      </c>
      <c r="X648" s="47"/>
      <c r="Y648" s="47"/>
      <c r="Z648" s="47"/>
      <c r="AA648" s="47"/>
      <c r="AB648" s="47"/>
      <c r="AC648" s="47"/>
      <c r="AD648" s="47"/>
      <c r="AE648" s="47"/>
      <c r="AF648" s="47"/>
      <c r="AG648" s="47"/>
      <c r="AH648" s="66"/>
      <c r="AI648" s="67"/>
      <c r="AJ648" s="66"/>
      <c r="AK648" s="54"/>
      <c r="AL648" s="54"/>
      <c r="AM648" s="54"/>
      <c r="AN648" s="66"/>
      <c r="AO648" s="67"/>
      <c r="AP648" s="66"/>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t="s">
        <v>1</v>
      </c>
      <c r="BN648" s="57">
        <f t="shared" si="169"/>
        <v>12.5</v>
      </c>
      <c r="BO648" s="47">
        <f t="shared" si="170"/>
        <v>0</v>
      </c>
      <c r="BP648" s="48" t="str">
        <f t="shared" si="171"/>
        <v>Complete - With Adjustment</v>
      </c>
    </row>
    <row r="649" spans="1:68" s="10" customFormat="1" hidden="1" x14ac:dyDescent="0.2">
      <c r="A649" s="34">
        <v>3432</v>
      </c>
      <c r="B649" t="s">
        <v>1208</v>
      </c>
      <c r="C649" t="s">
        <v>115</v>
      </c>
      <c r="D649">
        <v>205860</v>
      </c>
      <c r="E649" t="s">
        <v>1228</v>
      </c>
      <c r="F649" t="s">
        <v>1226</v>
      </c>
      <c r="G649" t="s">
        <v>96</v>
      </c>
      <c r="H649" s="37">
        <v>42856</v>
      </c>
      <c r="I649" s="37">
        <v>42859</v>
      </c>
      <c r="J649" s="52">
        <v>578.68000000000006</v>
      </c>
      <c r="K649" s="52">
        <v>17</v>
      </c>
      <c r="L649" s="52"/>
      <c r="M649" s="52" t="s">
        <v>1229</v>
      </c>
      <c r="N649" s="52">
        <v>10</v>
      </c>
      <c r="O649" s="52">
        <v>1503</v>
      </c>
      <c r="P649" s="52">
        <v>4264</v>
      </c>
      <c r="Q649" s="52">
        <v>5413</v>
      </c>
      <c r="R649" s="52">
        <v>2000</v>
      </c>
      <c r="S649" s="52"/>
      <c r="T649" s="52" t="s">
        <v>1230</v>
      </c>
      <c r="U649" s="52"/>
      <c r="V649" s="35"/>
      <c r="W649" s="47"/>
      <c r="X649" s="47"/>
      <c r="Y649" s="47"/>
      <c r="Z649" s="47"/>
      <c r="AA649" s="47"/>
      <c r="AB649" s="47"/>
      <c r="AC649" s="47"/>
      <c r="AD649" s="47"/>
      <c r="AE649" s="47"/>
      <c r="AF649" s="47"/>
      <c r="AG649" s="47"/>
      <c r="AH649" s="66"/>
      <c r="AI649" s="67"/>
      <c r="AJ649" s="66"/>
      <c r="AK649" s="54"/>
      <c r="AL649" s="54"/>
      <c r="AM649" s="54"/>
      <c r="AN649" s="66"/>
      <c r="AO649" s="67"/>
      <c r="AP649" s="66"/>
      <c r="AQ649" s="47"/>
      <c r="AR649" s="47"/>
      <c r="AS649" s="47"/>
      <c r="AT649" s="47"/>
      <c r="AU649" s="47"/>
      <c r="AV649" s="47">
        <v>17</v>
      </c>
      <c r="AW649" s="47"/>
      <c r="AX649" s="47"/>
      <c r="AY649" s="47"/>
      <c r="AZ649" s="47"/>
      <c r="BA649" s="47"/>
      <c r="BB649" s="47"/>
      <c r="BC649" s="47"/>
      <c r="BD649" s="47"/>
      <c r="BE649" s="47"/>
      <c r="BF649" s="47"/>
      <c r="BG649" s="47"/>
      <c r="BH649" s="47"/>
      <c r="BI649" s="47"/>
      <c r="BJ649" s="47"/>
      <c r="BK649" s="47"/>
      <c r="BL649" s="47"/>
      <c r="BM649" s="47" t="s">
        <v>378</v>
      </c>
      <c r="BN649" s="57">
        <f t="shared" si="169"/>
        <v>17</v>
      </c>
      <c r="BO649" s="47">
        <f t="shared" si="170"/>
        <v>0</v>
      </c>
      <c r="BP649" s="48" t="str">
        <f t="shared" si="171"/>
        <v>Complete - With Adjustment</v>
      </c>
    </row>
    <row r="650" spans="1:68" s="10" customFormat="1" hidden="1" x14ac:dyDescent="0.2">
      <c r="A650" s="34">
        <v>3433</v>
      </c>
      <c r="B650" t="s">
        <v>1208</v>
      </c>
      <c r="C650" t="s">
        <v>115</v>
      </c>
      <c r="D650">
        <v>205860</v>
      </c>
      <c r="E650" t="s">
        <v>1228</v>
      </c>
      <c r="F650" t="s">
        <v>1226</v>
      </c>
      <c r="G650" t="s">
        <v>96</v>
      </c>
      <c r="H650" s="37">
        <v>42856</v>
      </c>
      <c r="I650" s="37">
        <v>42859</v>
      </c>
      <c r="J650" s="52">
        <v>578.68000000000006</v>
      </c>
      <c r="K650" s="52">
        <v>6.21</v>
      </c>
      <c r="L650" s="52"/>
      <c r="M650" s="52" t="s">
        <v>1229</v>
      </c>
      <c r="N650" s="52">
        <v>10</v>
      </c>
      <c r="O650" s="52">
        <v>1503</v>
      </c>
      <c r="P650" s="52">
        <v>4264</v>
      </c>
      <c r="Q650" s="52">
        <v>5413</v>
      </c>
      <c r="R650" s="52">
        <v>2000</v>
      </c>
      <c r="S650" s="52"/>
      <c r="T650" s="52" t="s">
        <v>1230</v>
      </c>
      <c r="U650" s="52"/>
      <c r="V650" s="35"/>
      <c r="W650" s="47"/>
      <c r="X650" s="47"/>
      <c r="Y650" s="47"/>
      <c r="Z650" s="47"/>
      <c r="AA650" s="47"/>
      <c r="AB650" s="47"/>
      <c r="AC650" s="47"/>
      <c r="AD650" s="47"/>
      <c r="AE650" s="47"/>
      <c r="AF650" s="47"/>
      <c r="AG650" s="47"/>
      <c r="AH650" s="66"/>
      <c r="AI650" s="67"/>
      <c r="AJ650" s="66"/>
      <c r="AK650" s="54"/>
      <c r="AL650" s="54"/>
      <c r="AM650" s="54"/>
      <c r="AN650" s="66"/>
      <c r="AO650" s="67"/>
      <c r="AP650" s="66"/>
      <c r="AQ650" s="47"/>
      <c r="AR650" s="47"/>
      <c r="AS650" s="47"/>
      <c r="AT650" s="47"/>
      <c r="AU650" s="47"/>
      <c r="AV650" s="47">
        <v>6.21</v>
      </c>
      <c r="AW650" s="47"/>
      <c r="AX650" s="47"/>
      <c r="AY650" s="47"/>
      <c r="AZ650" s="47"/>
      <c r="BA650" s="47"/>
      <c r="BB650" s="47"/>
      <c r="BC650" s="47"/>
      <c r="BD650" s="47"/>
      <c r="BE650" s="47"/>
      <c r="BF650" s="47"/>
      <c r="BG650" s="47"/>
      <c r="BH650" s="47"/>
      <c r="BI650" s="47"/>
      <c r="BJ650" s="47"/>
      <c r="BK650" s="47"/>
      <c r="BL650" s="47"/>
      <c r="BM650" s="47" t="s">
        <v>378</v>
      </c>
      <c r="BN650" s="57">
        <f t="shared" si="169"/>
        <v>6.21</v>
      </c>
      <c r="BO650" s="47">
        <f t="shared" si="170"/>
        <v>0</v>
      </c>
      <c r="BP650" s="48" t="str">
        <f t="shared" si="171"/>
        <v>Complete - With Adjustment</v>
      </c>
    </row>
    <row r="651" spans="1:68" s="10" customFormat="1" hidden="1" x14ac:dyDescent="0.2">
      <c r="A651" s="34">
        <v>3434</v>
      </c>
      <c r="B651" t="s">
        <v>1208</v>
      </c>
      <c r="C651" t="s">
        <v>115</v>
      </c>
      <c r="D651">
        <v>205860</v>
      </c>
      <c r="E651" t="s">
        <v>1228</v>
      </c>
      <c r="F651" t="s">
        <v>1226</v>
      </c>
      <c r="G651" t="s">
        <v>96</v>
      </c>
      <c r="H651" s="37">
        <v>42856</v>
      </c>
      <c r="I651" s="37">
        <v>42859</v>
      </c>
      <c r="J651" s="52">
        <v>578.68000000000006</v>
      </c>
      <c r="K651" s="52">
        <v>445.96000000000004</v>
      </c>
      <c r="L651" s="52"/>
      <c r="M651" s="52" t="s">
        <v>1229</v>
      </c>
      <c r="N651" s="52">
        <v>10</v>
      </c>
      <c r="O651" s="52">
        <v>1503</v>
      </c>
      <c r="P651" s="52">
        <v>4264</v>
      </c>
      <c r="Q651" s="52">
        <v>5413</v>
      </c>
      <c r="R651" s="52">
        <v>2000</v>
      </c>
      <c r="S651" s="52"/>
      <c r="T651" s="52" t="s">
        <v>1230</v>
      </c>
      <c r="U651" s="52"/>
      <c r="V651" s="35"/>
      <c r="W651" s="47"/>
      <c r="X651" s="47"/>
      <c r="Y651" s="47"/>
      <c r="Z651" s="47"/>
      <c r="AA651" s="47"/>
      <c r="AB651" s="47"/>
      <c r="AC651" s="47"/>
      <c r="AD651" s="47"/>
      <c r="AE651" s="47"/>
      <c r="AF651" s="47"/>
      <c r="AG651" s="47"/>
      <c r="AH651" s="66"/>
      <c r="AI651" s="67"/>
      <c r="AJ651" s="66"/>
      <c r="AK651" s="54"/>
      <c r="AL651" s="54"/>
      <c r="AM651" s="54"/>
      <c r="AN651" s="66"/>
      <c r="AO651" s="67"/>
      <c r="AP651" s="66"/>
      <c r="AQ651" s="47"/>
      <c r="AR651" s="47"/>
      <c r="AS651" s="47"/>
      <c r="AT651" s="47"/>
      <c r="AU651" s="47"/>
      <c r="AV651" s="47">
        <v>445.96</v>
      </c>
      <c r="AW651" s="47"/>
      <c r="AX651" s="47"/>
      <c r="AY651" s="47"/>
      <c r="AZ651" s="47"/>
      <c r="BA651" s="47"/>
      <c r="BB651" s="47"/>
      <c r="BC651" s="47"/>
      <c r="BD651" s="47"/>
      <c r="BE651" s="47"/>
      <c r="BF651" s="47"/>
      <c r="BG651" s="47"/>
      <c r="BH651" s="47"/>
      <c r="BI651" s="47"/>
      <c r="BJ651" s="47"/>
      <c r="BK651" s="47"/>
      <c r="BL651" s="47"/>
      <c r="BM651" s="47" t="s">
        <v>378</v>
      </c>
      <c r="BN651" s="57">
        <f t="shared" si="169"/>
        <v>445.96</v>
      </c>
      <c r="BO651" s="47">
        <f t="shared" si="170"/>
        <v>0</v>
      </c>
      <c r="BP651" s="48" t="str">
        <f t="shared" si="171"/>
        <v>Complete - With Adjustment</v>
      </c>
    </row>
    <row r="652" spans="1:68" s="10" customFormat="1" hidden="1" x14ac:dyDescent="0.2">
      <c r="A652" s="34">
        <v>3435</v>
      </c>
      <c r="B652" t="s">
        <v>1208</v>
      </c>
      <c r="C652" t="s">
        <v>115</v>
      </c>
      <c r="D652">
        <v>205860</v>
      </c>
      <c r="E652" t="s">
        <v>1228</v>
      </c>
      <c r="F652" t="s">
        <v>1226</v>
      </c>
      <c r="G652" t="s">
        <v>96</v>
      </c>
      <c r="H652" s="37">
        <v>42856</v>
      </c>
      <c r="I652" s="37">
        <v>42859</v>
      </c>
      <c r="J652" s="52">
        <v>578.68000000000006</v>
      </c>
      <c r="K652" s="52">
        <v>72.06</v>
      </c>
      <c r="L652" s="52"/>
      <c r="M652" s="52" t="s">
        <v>1229</v>
      </c>
      <c r="N652" s="52">
        <v>10</v>
      </c>
      <c r="O652" s="52">
        <v>1503</v>
      </c>
      <c r="P652" s="52">
        <v>4264</v>
      </c>
      <c r="Q652" s="52">
        <v>5411</v>
      </c>
      <c r="R652" s="52">
        <v>2000</v>
      </c>
      <c r="S652" s="52"/>
      <c r="T652" s="52" t="s">
        <v>1230</v>
      </c>
      <c r="U652" s="52"/>
      <c r="V652" s="35"/>
      <c r="W652" s="47"/>
      <c r="X652" s="47"/>
      <c r="Y652" s="47"/>
      <c r="Z652" s="47"/>
      <c r="AA652" s="47"/>
      <c r="AB652" s="47"/>
      <c r="AC652" s="47"/>
      <c r="AD652" s="47"/>
      <c r="AE652" s="47"/>
      <c r="AF652" s="47"/>
      <c r="AG652" s="47"/>
      <c r="AH652" s="66"/>
      <c r="AI652" s="67"/>
      <c r="AJ652" s="66"/>
      <c r="AK652" s="54"/>
      <c r="AL652" s="54"/>
      <c r="AM652" s="54"/>
      <c r="AN652" s="66"/>
      <c r="AO652" s="67"/>
      <c r="AP652" s="66"/>
      <c r="AQ652" s="47"/>
      <c r="AR652" s="47"/>
      <c r="AS652" s="47"/>
      <c r="AT652" s="47"/>
      <c r="AU652" s="47"/>
      <c r="AV652" s="47">
        <v>72.06</v>
      </c>
      <c r="AW652" s="47"/>
      <c r="AX652" s="47"/>
      <c r="AY652" s="47"/>
      <c r="AZ652" s="47"/>
      <c r="BA652" s="47"/>
      <c r="BB652" s="47"/>
      <c r="BC652" s="47"/>
      <c r="BD652" s="47"/>
      <c r="BE652" s="47"/>
      <c r="BF652" s="47"/>
      <c r="BG652" s="47"/>
      <c r="BH652" s="47"/>
      <c r="BI652" s="47"/>
      <c r="BJ652" s="47"/>
      <c r="BK652" s="47"/>
      <c r="BL652" s="47"/>
      <c r="BM652" s="47" t="s">
        <v>378</v>
      </c>
      <c r="BN652" s="57">
        <f t="shared" si="169"/>
        <v>72.06</v>
      </c>
      <c r="BO652" s="47">
        <f t="shared" si="170"/>
        <v>0</v>
      </c>
      <c r="BP652" s="48" t="str">
        <f t="shared" si="171"/>
        <v>Complete - With Adjustment</v>
      </c>
    </row>
    <row r="653" spans="1:68" s="10" customFormat="1" hidden="1" x14ac:dyDescent="0.2">
      <c r="A653" s="34">
        <v>3436</v>
      </c>
      <c r="B653" t="s">
        <v>1208</v>
      </c>
      <c r="C653" t="s">
        <v>115</v>
      </c>
      <c r="D653">
        <v>205860</v>
      </c>
      <c r="E653" t="s">
        <v>1228</v>
      </c>
      <c r="F653" t="s">
        <v>1226</v>
      </c>
      <c r="G653" t="s">
        <v>96</v>
      </c>
      <c r="H653" s="37">
        <v>42856</v>
      </c>
      <c r="I653" s="37">
        <v>42859</v>
      </c>
      <c r="J653" s="52">
        <v>578.68000000000006</v>
      </c>
      <c r="K653" s="52">
        <v>37.450000000000003</v>
      </c>
      <c r="L653" s="52"/>
      <c r="M653" s="52" t="s">
        <v>1229</v>
      </c>
      <c r="N653" s="52">
        <v>10</v>
      </c>
      <c r="O653" s="52">
        <v>1503</v>
      </c>
      <c r="P653" s="52">
        <v>4264</v>
      </c>
      <c r="Q653" s="52">
        <v>5413</v>
      </c>
      <c r="R653" s="52">
        <v>2000</v>
      </c>
      <c r="S653" s="52"/>
      <c r="T653" s="52" t="s">
        <v>1230</v>
      </c>
      <c r="U653" s="52"/>
      <c r="V653" s="35"/>
      <c r="W653" s="47"/>
      <c r="X653" s="47"/>
      <c r="Y653" s="47"/>
      <c r="Z653" s="47"/>
      <c r="AA653" s="47"/>
      <c r="AB653" s="47"/>
      <c r="AC653" s="47"/>
      <c r="AD653" s="47"/>
      <c r="AE653" s="47"/>
      <c r="AF653" s="47"/>
      <c r="AG653" s="47"/>
      <c r="AH653" s="66"/>
      <c r="AI653" s="67"/>
      <c r="AJ653" s="66"/>
      <c r="AK653" s="54"/>
      <c r="AL653" s="54"/>
      <c r="AM653" s="54"/>
      <c r="AN653" s="66"/>
      <c r="AO653" s="67"/>
      <c r="AP653" s="66"/>
      <c r="AQ653" s="47"/>
      <c r="AR653" s="47"/>
      <c r="AS653" s="47"/>
      <c r="AT653" s="47"/>
      <c r="AU653" s="47"/>
      <c r="AV653" s="47">
        <v>37.450000000000003</v>
      </c>
      <c r="AW653" s="47"/>
      <c r="AX653" s="47"/>
      <c r="AY653" s="47"/>
      <c r="AZ653" s="47"/>
      <c r="BA653" s="47"/>
      <c r="BB653" s="47"/>
      <c r="BC653" s="47"/>
      <c r="BD653" s="47"/>
      <c r="BE653" s="47"/>
      <c r="BF653" s="47"/>
      <c r="BG653" s="47"/>
      <c r="BH653" s="47"/>
      <c r="BI653" s="47"/>
      <c r="BJ653" s="47"/>
      <c r="BK653" s="68"/>
      <c r="BL653" s="47"/>
      <c r="BM653" s="47" t="s">
        <v>378</v>
      </c>
      <c r="BN653" s="57">
        <f t="shared" si="169"/>
        <v>37.450000000000003</v>
      </c>
      <c r="BO653" s="47">
        <f t="shared" si="170"/>
        <v>0</v>
      </c>
      <c r="BP653" s="48" t="str">
        <f t="shared" si="171"/>
        <v>Complete - With Adjustment</v>
      </c>
    </row>
    <row r="654" spans="1:68" s="10" customFormat="1" hidden="1" x14ac:dyDescent="0.2">
      <c r="A654" s="34">
        <v>3437</v>
      </c>
      <c r="B654" t="s">
        <v>1208</v>
      </c>
      <c r="C654" t="s">
        <v>115</v>
      </c>
      <c r="D654">
        <v>205860</v>
      </c>
      <c r="E654" t="s">
        <v>1231</v>
      </c>
      <c r="F654" t="s">
        <v>1232</v>
      </c>
      <c r="G654" t="s">
        <v>96</v>
      </c>
      <c r="H654" s="37">
        <v>42866</v>
      </c>
      <c r="I654" s="37">
        <v>42867</v>
      </c>
      <c r="J654" s="52">
        <v>625.66999999999996</v>
      </c>
      <c r="K654" s="52">
        <v>8.120000000000001</v>
      </c>
      <c r="L654" s="52"/>
      <c r="M654" s="52" t="s">
        <v>1233</v>
      </c>
      <c r="N654" s="52">
        <v>10</v>
      </c>
      <c r="O654" s="52">
        <v>1503</v>
      </c>
      <c r="P654" s="52">
        <v>4264</v>
      </c>
      <c r="Q654" s="52">
        <v>5413</v>
      </c>
      <c r="R654" s="52">
        <v>2000</v>
      </c>
      <c r="S654" s="52"/>
      <c r="T654" s="52" t="s">
        <v>1234</v>
      </c>
      <c r="U654" s="52"/>
      <c r="V654" s="35"/>
      <c r="W654" s="47"/>
      <c r="X654" s="47"/>
      <c r="Y654" s="47"/>
      <c r="Z654" s="47"/>
      <c r="AA654" s="47"/>
      <c r="AB654" s="47"/>
      <c r="AC654" s="47"/>
      <c r="AD654" s="47"/>
      <c r="AE654" s="47"/>
      <c r="AF654" s="47"/>
      <c r="AG654" s="47"/>
      <c r="AH654" s="66"/>
      <c r="AI654" s="67"/>
      <c r="AJ654" s="66"/>
      <c r="AK654" s="54"/>
      <c r="AL654" s="54"/>
      <c r="AM654" s="54"/>
      <c r="AN654" s="66"/>
      <c r="AO654" s="67"/>
      <c r="AP654" s="66"/>
      <c r="AQ654" s="47"/>
      <c r="AR654" s="47"/>
      <c r="AS654" s="47"/>
      <c r="AT654" s="47"/>
      <c r="AU654" s="47"/>
      <c r="AV654" s="47">
        <v>8.1199999999999992</v>
      </c>
      <c r="AW654" s="47"/>
      <c r="AX654" s="47"/>
      <c r="AY654" s="47"/>
      <c r="AZ654" s="47"/>
      <c r="BA654" s="47"/>
      <c r="BB654" s="47"/>
      <c r="BC654" s="47"/>
      <c r="BD654" s="47"/>
      <c r="BE654" s="47"/>
      <c r="BF654" s="47"/>
      <c r="BG654" s="47"/>
      <c r="BH654" s="47"/>
      <c r="BI654" s="47"/>
      <c r="BJ654" s="47"/>
      <c r="BK654" s="47"/>
      <c r="BL654" s="47"/>
      <c r="BM654" s="47" t="s">
        <v>378</v>
      </c>
      <c r="BN654" s="57">
        <f t="shared" si="169"/>
        <v>8.1199999999999992</v>
      </c>
      <c r="BO654" s="47">
        <f t="shared" si="170"/>
        <v>0</v>
      </c>
      <c r="BP654" s="48" t="str">
        <f t="shared" si="171"/>
        <v>Complete - With Adjustment</v>
      </c>
    </row>
    <row r="655" spans="1:68" s="10" customFormat="1" hidden="1" x14ac:dyDescent="0.2">
      <c r="A655" s="34">
        <v>3438</v>
      </c>
      <c r="B655" t="s">
        <v>1208</v>
      </c>
      <c r="C655" t="s">
        <v>115</v>
      </c>
      <c r="D655">
        <v>205860</v>
      </c>
      <c r="E655" t="s">
        <v>1231</v>
      </c>
      <c r="F655" t="s">
        <v>1232</v>
      </c>
      <c r="G655" t="s">
        <v>96</v>
      </c>
      <c r="H655" s="37">
        <v>42866</v>
      </c>
      <c r="I655" s="37">
        <v>42867</v>
      </c>
      <c r="J655" s="52">
        <v>625.66999999999996</v>
      </c>
      <c r="K655" s="52">
        <v>44</v>
      </c>
      <c r="L655" s="52"/>
      <c r="M655" s="52" t="s">
        <v>1233</v>
      </c>
      <c r="N655" s="52">
        <v>10</v>
      </c>
      <c r="O655" s="52">
        <v>1503</v>
      </c>
      <c r="P655" s="52">
        <v>4264</v>
      </c>
      <c r="Q655" s="52">
        <v>5413</v>
      </c>
      <c r="R655" s="52">
        <v>2000</v>
      </c>
      <c r="S655" s="52"/>
      <c r="T655" s="52" t="s">
        <v>1234</v>
      </c>
      <c r="U655" s="52"/>
      <c r="V655" s="35"/>
      <c r="W655" s="47"/>
      <c r="X655" s="47"/>
      <c r="Y655" s="47"/>
      <c r="Z655" s="47"/>
      <c r="AA655" s="47"/>
      <c r="AB655" s="47"/>
      <c r="AC655" s="47"/>
      <c r="AD655" s="47"/>
      <c r="AE655" s="47"/>
      <c r="AF655" s="47"/>
      <c r="AG655" s="47"/>
      <c r="AH655" s="66"/>
      <c r="AI655" s="67"/>
      <c r="AJ655" s="66"/>
      <c r="AK655" s="54"/>
      <c r="AL655" s="54"/>
      <c r="AM655" s="54"/>
      <c r="AN655" s="66"/>
      <c r="AO655" s="67"/>
      <c r="AP655" s="66"/>
      <c r="AQ655" s="47"/>
      <c r="AR655" s="47"/>
      <c r="AS655" s="47"/>
      <c r="AT655" s="47"/>
      <c r="AU655" s="47"/>
      <c r="AV655" s="47">
        <v>44</v>
      </c>
      <c r="AW655" s="47"/>
      <c r="AX655" s="47"/>
      <c r="AY655" s="47"/>
      <c r="AZ655" s="47"/>
      <c r="BA655" s="47"/>
      <c r="BB655" s="47"/>
      <c r="BC655" s="47"/>
      <c r="BD655" s="47"/>
      <c r="BE655" s="47"/>
      <c r="BF655" s="47"/>
      <c r="BG655" s="47"/>
      <c r="BH655" s="47"/>
      <c r="BI655" s="47"/>
      <c r="BJ655" s="47"/>
      <c r="BK655" s="47"/>
      <c r="BL655" s="47"/>
      <c r="BM655" s="47" t="s">
        <v>378</v>
      </c>
      <c r="BN655" s="57">
        <f t="shared" si="169"/>
        <v>44</v>
      </c>
      <c r="BO655" s="47">
        <f t="shared" si="170"/>
        <v>0</v>
      </c>
      <c r="BP655" s="48" t="str">
        <f t="shared" si="171"/>
        <v>Complete - With Adjustment</v>
      </c>
    </row>
    <row r="656" spans="1:68" s="10" customFormat="1" hidden="1" x14ac:dyDescent="0.2">
      <c r="A656" s="34">
        <v>3439</v>
      </c>
      <c r="B656" t="s">
        <v>1208</v>
      </c>
      <c r="C656" t="s">
        <v>115</v>
      </c>
      <c r="D656">
        <v>205860</v>
      </c>
      <c r="E656" t="s">
        <v>1231</v>
      </c>
      <c r="F656" t="s">
        <v>1232</v>
      </c>
      <c r="G656" t="s">
        <v>96</v>
      </c>
      <c r="H656" s="37">
        <v>42866</v>
      </c>
      <c r="I656" s="37">
        <v>42867</v>
      </c>
      <c r="J656" s="52">
        <v>625.66999999999996</v>
      </c>
      <c r="K656" s="52">
        <v>32.15</v>
      </c>
      <c r="L656" s="52"/>
      <c r="M656" s="52" t="s">
        <v>1233</v>
      </c>
      <c r="N656" s="52">
        <v>10</v>
      </c>
      <c r="O656" s="52">
        <v>1503</v>
      </c>
      <c r="P656" s="52">
        <v>4264</v>
      </c>
      <c r="Q656" s="52">
        <v>5411</v>
      </c>
      <c r="R656" s="52">
        <v>2000</v>
      </c>
      <c r="S656" s="52"/>
      <c r="T656" s="52" t="s">
        <v>1234</v>
      </c>
      <c r="U656" s="52"/>
      <c r="V656" s="35"/>
      <c r="W656" s="47"/>
      <c r="X656" s="47"/>
      <c r="Y656" s="47"/>
      <c r="Z656" s="47"/>
      <c r="AA656" s="47"/>
      <c r="AB656" s="47"/>
      <c r="AC656" s="47"/>
      <c r="AD656" s="47"/>
      <c r="AE656" s="47"/>
      <c r="AF656" s="47"/>
      <c r="AG656" s="47"/>
      <c r="AH656" s="66"/>
      <c r="AI656" s="67"/>
      <c r="AJ656" s="66"/>
      <c r="AK656" s="54"/>
      <c r="AL656" s="54"/>
      <c r="AM656" s="54"/>
      <c r="AN656" s="66"/>
      <c r="AO656" s="67"/>
      <c r="AP656" s="66"/>
      <c r="AQ656" s="47"/>
      <c r="AR656" s="47"/>
      <c r="AS656" s="47"/>
      <c r="AT656" s="47"/>
      <c r="AU656" s="47"/>
      <c r="AV656" s="47">
        <v>32.15</v>
      </c>
      <c r="AW656" s="47"/>
      <c r="AX656" s="47"/>
      <c r="AY656" s="47"/>
      <c r="AZ656" s="47"/>
      <c r="BA656" s="47"/>
      <c r="BB656" s="47"/>
      <c r="BC656" s="47"/>
      <c r="BD656" s="47"/>
      <c r="BE656" s="47"/>
      <c r="BF656" s="47"/>
      <c r="BG656" s="47"/>
      <c r="BH656" s="47"/>
      <c r="BI656" s="47"/>
      <c r="BJ656" s="47"/>
      <c r="BK656" s="47"/>
      <c r="BL656" s="47"/>
      <c r="BM656" s="47" t="s">
        <v>378</v>
      </c>
      <c r="BN656" s="57">
        <f t="shared" si="169"/>
        <v>32.15</v>
      </c>
      <c r="BO656" s="47">
        <f t="shared" si="170"/>
        <v>0</v>
      </c>
      <c r="BP656" s="48" t="str">
        <f t="shared" si="171"/>
        <v>Complete - With Adjustment</v>
      </c>
    </row>
    <row r="657" spans="1:68" s="10" customFormat="1" hidden="1" x14ac:dyDescent="0.2">
      <c r="A657" s="34">
        <v>3440</v>
      </c>
      <c r="B657" t="s">
        <v>1208</v>
      </c>
      <c r="C657" t="s">
        <v>115</v>
      </c>
      <c r="D657">
        <v>205860</v>
      </c>
      <c r="E657" t="s">
        <v>1231</v>
      </c>
      <c r="F657" t="s">
        <v>1232</v>
      </c>
      <c r="G657" t="s">
        <v>96</v>
      </c>
      <c r="H657" s="37">
        <v>42866</v>
      </c>
      <c r="I657" s="37">
        <v>42867</v>
      </c>
      <c r="J657" s="52">
        <v>625.66999999999996</v>
      </c>
      <c r="K657" s="52">
        <v>37.450000000000003</v>
      </c>
      <c r="L657" s="52"/>
      <c r="M657" s="52" t="s">
        <v>1233</v>
      </c>
      <c r="N657" s="52">
        <v>10</v>
      </c>
      <c r="O657" s="52">
        <v>1503</v>
      </c>
      <c r="P657" s="52">
        <v>4264</v>
      </c>
      <c r="Q657" s="52">
        <v>5413</v>
      </c>
      <c r="R657" s="52">
        <v>2000</v>
      </c>
      <c r="S657" s="52"/>
      <c r="T657" s="52" t="s">
        <v>1234</v>
      </c>
      <c r="U657" s="52"/>
      <c r="V657" s="35"/>
      <c r="W657" s="47"/>
      <c r="X657" s="47"/>
      <c r="Y657" s="47"/>
      <c r="Z657" s="47"/>
      <c r="AA657" s="47"/>
      <c r="AB657" s="47"/>
      <c r="AC657" s="47"/>
      <c r="AD657" s="47"/>
      <c r="AE657" s="47"/>
      <c r="AF657" s="47"/>
      <c r="AG657" s="47"/>
      <c r="AH657" s="66"/>
      <c r="AI657" s="67"/>
      <c r="AJ657" s="66"/>
      <c r="AK657" s="54"/>
      <c r="AL657" s="54"/>
      <c r="AM657" s="54"/>
      <c r="AN657" s="66"/>
      <c r="AO657" s="67"/>
      <c r="AP657" s="66"/>
      <c r="AQ657" s="47"/>
      <c r="AR657" s="47"/>
      <c r="AS657" s="47"/>
      <c r="AT657" s="47"/>
      <c r="AU657" s="47"/>
      <c r="AV657" s="47">
        <v>37.450000000000003</v>
      </c>
      <c r="AW657" s="47"/>
      <c r="AX657" s="47"/>
      <c r="AY657" s="47"/>
      <c r="AZ657" s="47"/>
      <c r="BA657" s="47"/>
      <c r="BB657" s="47"/>
      <c r="BC657" s="47"/>
      <c r="BD657" s="47"/>
      <c r="BE657" s="47"/>
      <c r="BF657" s="47"/>
      <c r="BG657" s="47"/>
      <c r="BH657" s="47"/>
      <c r="BI657" s="47"/>
      <c r="BJ657" s="47"/>
      <c r="BK657" s="47"/>
      <c r="BL657" s="47"/>
      <c r="BM657" s="47" t="s">
        <v>378</v>
      </c>
      <c r="BN657" s="57">
        <f t="shared" si="169"/>
        <v>37.450000000000003</v>
      </c>
      <c r="BO657" s="47">
        <f t="shared" si="170"/>
        <v>0</v>
      </c>
      <c r="BP657" s="48" t="str">
        <f t="shared" si="171"/>
        <v>Complete - With Adjustment</v>
      </c>
    </row>
    <row r="658" spans="1:68" s="10" customFormat="1" hidden="1" x14ac:dyDescent="0.2">
      <c r="A658" s="34">
        <v>3441</v>
      </c>
      <c r="B658" t="s">
        <v>1208</v>
      </c>
      <c r="C658" t="s">
        <v>115</v>
      </c>
      <c r="D658">
        <v>205860</v>
      </c>
      <c r="E658" t="s">
        <v>1231</v>
      </c>
      <c r="F658" t="s">
        <v>1232</v>
      </c>
      <c r="G658" t="s">
        <v>96</v>
      </c>
      <c r="H658" s="37">
        <v>42866</v>
      </c>
      <c r="I658" s="37">
        <v>42867</v>
      </c>
      <c r="J658" s="52">
        <v>625.66999999999996</v>
      </c>
      <c r="K658" s="52">
        <v>17</v>
      </c>
      <c r="L658" s="52"/>
      <c r="M658" s="52" t="s">
        <v>1233</v>
      </c>
      <c r="N658" s="52">
        <v>10</v>
      </c>
      <c r="O658" s="52">
        <v>1503</v>
      </c>
      <c r="P658" s="52">
        <v>4264</v>
      </c>
      <c r="Q658" s="52">
        <v>5413</v>
      </c>
      <c r="R658" s="52">
        <v>2000</v>
      </c>
      <c r="S658" s="52"/>
      <c r="T658" s="52" t="s">
        <v>1234</v>
      </c>
      <c r="U658" s="52"/>
      <c r="V658" s="35"/>
      <c r="W658" s="47"/>
      <c r="X658" s="47"/>
      <c r="Y658" s="47"/>
      <c r="Z658" s="47"/>
      <c r="AA658" s="47"/>
      <c r="AB658" s="47"/>
      <c r="AC658" s="47"/>
      <c r="AD658" s="47"/>
      <c r="AE658" s="47"/>
      <c r="AF658" s="47"/>
      <c r="AG658" s="47"/>
      <c r="AH658" s="66"/>
      <c r="AI658" s="67"/>
      <c r="AJ658" s="66"/>
      <c r="AK658" s="54"/>
      <c r="AL658" s="54"/>
      <c r="AM658" s="54"/>
      <c r="AN658" s="66"/>
      <c r="AO658" s="67"/>
      <c r="AP658" s="66"/>
      <c r="AQ658" s="47"/>
      <c r="AR658" s="47"/>
      <c r="AS658" s="47"/>
      <c r="AT658" s="47"/>
      <c r="AU658" s="47"/>
      <c r="AV658" s="47">
        <v>17</v>
      </c>
      <c r="AW658" s="47"/>
      <c r="AX658" s="47"/>
      <c r="AY658" s="47"/>
      <c r="AZ658" s="47"/>
      <c r="BA658" s="47"/>
      <c r="BB658" s="47"/>
      <c r="BC658" s="47"/>
      <c r="BD658" s="47"/>
      <c r="BE658" s="47"/>
      <c r="BF658" s="47"/>
      <c r="BG658" s="47"/>
      <c r="BH658" s="47"/>
      <c r="BI658" s="47"/>
      <c r="BJ658" s="47"/>
      <c r="BK658" s="47"/>
      <c r="BL658" s="47"/>
      <c r="BM658" s="47" t="s">
        <v>378</v>
      </c>
      <c r="BN658" s="57">
        <f t="shared" si="169"/>
        <v>17</v>
      </c>
      <c r="BO658" s="47">
        <f t="shared" si="170"/>
        <v>0</v>
      </c>
      <c r="BP658" s="48" t="str">
        <f t="shared" si="171"/>
        <v>Complete - With Adjustment</v>
      </c>
    </row>
    <row r="659" spans="1:68" s="10" customFormat="1" hidden="1" x14ac:dyDescent="0.2">
      <c r="A659" s="34">
        <v>3442</v>
      </c>
      <c r="B659" t="s">
        <v>1208</v>
      </c>
      <c r="C659" t="s">
        <v>115</v>
      </c>
      <c r="D659">
        <v>205860</v>
      </c>
      <c r="E659" t="s">
        <v>1231</v>
      </c>
      <c r="F659" t="s">
        <v>1232</v>
      </c>
      <c r="G659" t="s">
        <v>96</v>
      </c>
      <c r="H659" s="37">
        <v>42866</v>
      </c>
      <c r="I659" s="37">
        <v>42867</v>
      </c>
      <c r="J659" s="52">
        <v>625.66999999999996</v>
      </c>
      <c r="K659" s="52">
        <v>445.95</v>
      </c>
      <c r="L659" s="52"/>
      <c r="M659" s="52" t="s">
        <v>1233</v>
      </c>
      <c r="N659" s="52">
        <v>10</v>
      </c>
      <c r="O659" s="52">
        <v>1503</v>
      </c>
      <c r="P659" s="52">
        <v>4264</v>
      </c>
      <c r="Q659" s="52">
        <v>5413</v>
      </c>
      <c r="R659" s="52">
        <v>2000</v>
      </c>
      <c r="S659" s="52"/>
      <c r="T659" s="52" t="s">
        <v>1234</v>
      </c>
      <c r="U659" s="52"/>
      <c r="V659" s="35"/>
      <c r="W659" s="47"/>
      <c r="X659" s="47"/>
      <c r="Y659" s="47"/>
      <c r="Z659" s="47"/>
      <c r="AA659" s="47"/>
      <c r="AB659" s="47"/>
      <c r="AC659" s="47"/>
      <c r="AD659" s="47"/>
      <c r="AE659" s="47"/>
      <c r="AF659" s="47"/>
      <c r="AG659" s="47"/>
      <c r="AH659" s="66"/>
      <c r="AI659" s="67"/>
      <c r="AJ659" s="66"/>
      <c r="AK659" s="54"/>
      <c r="AL659" s="54"/>
      <c r="AM659" s="54"/>
      <c r="AN659" s="66"/>
      <c r="AO659" s="67"/>
      <c r="AP659" s="66"/>
      <c r="AQ659" s="47"/>
      <c r="AR659" s="47"/>
      <c r="AS659" s="47"/>
      <c r="AT659" s="47"/>
      <c r="AU659" s="47"/>
      <c r="AV659" s="47">
        <v>445.95</v>
      </c>
      <c r="AW659" s="47"/>
      <c r="AX659" s="47"/>
      <c r="AY659" s="47"/>
      <c r="AZ659" s="47"/>
      <c r="BA659" s="47"/>
      <c r="BB659" s="47"/>
      <c r="BC659" s="47"/>
      <c r="BD659" s="47"/>
      <c r="BE659" s="47"/>
      <c r="BF659" s="47"/>
      <c r="BG659" s="47"/>
      <c r="BH659" s="47"/>
      <c r="BI659" s="47"/>
      <c r="BJ659" s="47"/>
      <c r="BK659" s="47"/>
      <c r="BL659" s="47"/>
      <c r="BM659" s="47" t="s">
        <v>378</v>
      </c>
      <c r="BN659" s="57">
        <f t="shared" si="169"/>
        <v>445.95</v>
      </c>
      <c r="BO659" s="47">
        <f t="shared" si="170"/>
        <v>0</v>
      </c>
      <c r="BP659" s="48" t="str">
        <f t="shared" si="171"/>
        <v>Complete - With Adjustment</v>
      </c>
    </row>
    <row r="660" spans="1:68" s="10" customFormat="1" hidden="1" x14ac:dyDescent="0.2">
      <c r="A660" s="34">
        <v>3443</v>
      </c>
      <c r="B660" t="s">
        <v>1208</v>
      </c>
      <c r="C660" t="s">
        <v>115</v>
      </c>
      <c r="D660">
        <v>205860</v>
      </c>
      <c r="E660" t="s">
        <v>1231</v>
      </c>
      <c r="F660" t="s">
        <v>1232</v>
      </c>
      <c r="G660" t="s">
        <v>96</v>
      </c>
      <c r="H660" s="37">
        <v>42866</v>
      </c>
      <c r="I660" s="37">
        <v>42867</v>
      </c>
      <c r="J660" s="52">
        <v>625.66999999999996</v>
      </c>
      <c r="K660" s="52">
        <v>41</v>
      </c>
      <c r="L660" s="52"/>
      <c r="M660" s="52" t="s">
        <v>1233</v>
      </c>
      <c r="N660" s="52">
        <v>10</v>
      </c>
      <c r="O660" s="52">
        <v>1503</v>
      </c>
      <c r="P660" s="52">
        <v>4264</v>
      </c>
      <c r="Q660" s="52">
        <v>5413</v>
      </c>
      <c r="R660" s="52">
        <v>2000</v>
      </c>
      <c r="S660" s="52"/>
      <c r="T660" s="52" t="s">
        <v>1234</v>
      </c>
      <c r="U660" s="52"/>
      <c r="V660" s="35"/>
      <c r="W660" s="47"/>
      <c r="X660" s="47"/>
      <c r="Y660" s="47"/>
      <c r="Z660" s="47"/>
      <c r="AA660" s="47"/>
      <c r="AB660" s="47"/>
      <c r="AC660" s="47"/>
      <c r="AD660" s="47"/>
      <c r="AE660" s="47"/>
      <c r="AF660" s="47"/>
      <c r="AG660" s="47"/>
      <c r="AH660" s="66"/>
      <c r="AI660" s="67"/>
      <c r="AJ660" s="66"/>
      <c r="AK660" s="54"/>
      <c r="AL660" s="54"/>
      <c r="AM660" s="54"/>
      <c r="AN660" s="66"/>
      <c r="AO660" s="67"/>
      <c r="AP660" s="66"/>
      <c r="AQ660" s="47"/>
      <c r="AR660" s="47"/>
      <c r="AS660" s="47"/>
      <c r="AT660" s="47"/>
      <c r="AU660" s="47"/>
      <c r="AV660" s="47"/>
      <c r="AW660" s="47"/>
      <c r="AX660" s="47"/>
      <c r="AY660" s="47"/>
      <c r="AZ660" s="47"/>
      <c r="BA660" s="47"/>
      <c r="BB660" s="47"/>
      <c r="BC660" s="47"/>
      <c r="BD660" s="47"/>
      <c r="BE660" s="47"/>
      <c r="BF660" s="47"/>
      <c r="BG660" s="47"/>
      <c r="BH660" s="47"/>
      <c r="BI660" s="47"/>
      <c r="BJ660" s="47"/>
      <c r="BK660" s="68"/>
      <c r="BL660" s="47"/>
      <c r="BM660" s="47" t="s">
        <v>392</v>
      </c>
      <c r="BN660" s="57">
        <f t="shared" si="169"/>
        <v>0</v>
      </c>
      <c r="BO660" s="47">
        <f t="shared" si="170"/>
        <v>41</v>
      </c>
      <c r="BP660" s="48" t="str">
        <f t="shared" si="171"/>
        <v>Complete - No Adjustment</v>
      </c>
    </row>
    <row r="661" spans="1:68" s="10" customFormat="1" hidden="1" x14ac:dyDescent="0.2">
      <c r="A661" s="34">
        <v>3461</v>
      </c>
      <c r="B661" t="s">
        <v>1208</v>
      </c>
      <c r="C661" t="s">
        <v>115</v>
      </c>
      <c r="D661">
        <v>205860</v>
      </c>
      <c r="E661" t="s">
        <v>1236</v>
      </c>
      <c r="F661" t="s">
        <v>1215</v>
      </c>
      <c r="G661" t="s">
        <v>96</v>
      </c>
      <c r="H661" s="37">
        <v>42880</v>
      </c>
      <c r="I661" s="37">
        <v>42885</v>
      </c>
      <c r="J661" s="52">
        <v>1180.82</v>
      </c>
      <c r="K661" s="52">
        <v>51</v>
      </c>
      <c r="L661" s="52"/>
      <c r="M661" s="52" t="s">
        <v>1237</v>
      </c>
      <c r="N661" s="52">
        <v>10</v>
      </c>
      <c r="O661" s="52">
        <v>1503</v>
      </c>
      <c r="P661" s="52">
        <v>4264</v>
      </c>
      <c r="Q661" s="52">
        <v>5413</v>
      </c>
      <c r="R661" s="52">
        <v>2000</v>
      </c>
      <c r="S661" s="52"/>
      <c r="T661" s="52" t="s">
        <v>1238</v>
      </c>
      <c r="U661" s="52"/>
      <c r="V661" s="35"/>
      <c r="W661" s="47"/>
      <c r="X661" s="47"/>
      <c r="Y661" s="47"/>
      <c r="Z661" s="47"/>
      <c r="AA661" s="47"/>
      <c r="AB661" s="47"/>
      <c r="AC661" s="47"/>
      <c r="AD661" s="47"/>
      <c r="AE661" s="47"/>
      <c r="AF661" s="47"/>
      <c r="AG661" s="47"/>
      <c r="AH661" s="66"/>
      <c r="AI661" s="67"/>
      <c r="AJ661" s="66"/>
      <c r="AK661" s="54"/>
      <c r="AL661" s="54"/>
      <c r="AM661" s="54"/>
      <c r="AN661" s="66"/>
      <c r="AO661" s="67"/>
      <c r="AP661" s="66"/>
      <c r="AQ661" s="47"/>
      <c r="AR661" s="47"/>
      <c r="AS661" s="47"/>
      <c r="AT661" s="47"/>
      <c r="AU661" s="47"/>
      <c r="AV661" s="47">
        <v>51</v>
      </c>
      <c r="AW661" s="47"/>
      <c r="AX661" s="47"/>
      <c r="AY661" s="47"/>
      <c r="AZ661" s="47"/>
      <c r="BA661" s="47"/>
      <c r="BB661" s="47"/>
      <c r="BC661" s="47"/>
      <c r="BD661" s="47"/>
      <c r="BE661" s="47"/>
      <c r="BF661" s="47"/>
      <c r="BG661" s="47"/>
      <c r="BH661" s="47"/>
      <c r="BI661" s="47"/>
      <c r="BJ661" s="47"/>
      <c r="BK661" s="47"/>
      <c r="BL661" s="47"/>
      <c r="BM661" s="47" t="s">
        <v>378</v>
      </c>
      <c r="BN661" s="57">
        <f t="shared" ref="BN661:BN691" si="172">SUM(W661:AH661)+SUM(AK661:AN661)+SUM(AQ661:BK661)</f>
        <v>51</v>
      </c>
      <c r="BO661" s="47">
        <f t="shared" ref="BO661:BO691" si="173">K661-BN661</f>
        <v>0</v>
      </c>
      <c r="BP661" s="48" t="str">
        <f t="shared" ref="BP661:BP691" si="174">IF(BN661&lt;&gt;0,"Complete - With Adjustment","Complete - No Adjustment")</f>
        <v>Complete - With Adjustment</v>
      </c>
    </row>
    <row r="662" spans="1:68" s="10" customFormat="1" hidden="1" x14ac:dyDescent="0.2">
      <c r="A662" s="34">
        <v>3462</v>
      </c>
      <c r="B662" t="s">
        <v>1208</v>
      </c>
      <c r="C662" t="s">
        <v>115</v>
      </c>
      <c r="D662">
        <v>205860</v>
      </c>
      <c r="E662" t="s">
        <v>1236</v>
      </c>
      <c r="F662" t="s">
        <v>1215</v>
      </c>
      <c r="G662" t="s">
        <v>96</v>
      </c>
      <c r="H662" s="37">
        <v>42880</v>
      </c>
      <c r="I662" s="37">
        <v>42885</v>
      </c>
      <c r="J662" s="52">
        <v>1180.82</v>
      </c>
      <c r="K662" s="52">
        <v>40.130000000000003</v>
      </c>
      <c r="L662" s="52"/>
      <c r="M662" s="52" t="s">
        <v>1237</v>
      </c>
      <c r="N662" s="52">
        <v>10</v>
      </c>
      <c r="O662" s="52">
        <v>1503</v>
      </c>
      <c r="P662" s="52">
        <v>4264</v>
      </c>
      <c r="Q662" s="52">
        <v>5413</v>
      </c>
      <c r="R662" s="52">
        <v>2000</v>
      </c>
      <c r="S662" s="52"/>
      <c r="T662" s="52" t="s">
        <v>1238</v>
      </c>
      <c r="U662" s="52"/>
      <c r="V662" s="35"/>
      <c r="W662" s="47"/>
      <c r="X662" s="47"/>
      <c r="Y662" s="47"/>
      <c r="Z662" s="47"/>
      <c r="AA662" s="47"/>
      <c r="AB662" s="47"/>
      <c r="AC662" s="47"/>
      <c r="AD662" s="47"/>
      <c r="AE662" s="47"/>
      <c r="AF662" s="47"/>
      <c r="AG662" s="47"/>
      <c r="AH662" s="66"/>
      <c r="AI662" s="67"/>
      <c r="AJ662" s="66"/>
      <c r="AK662" s="54"/>
      <c r="AL662" s="54"/>
      <c r="AM662" s="54"/>
      <c r="AN662" s="66"/>
      <c r="AO662" s="67"/>
      <c r="AP662" s="66"/>
      <c r="AQ662" s="47"/>
      <c r="AR662" s="47"/>
      <c r="AS662" s="47"/>
      <c r="AT662" s="47"/>
      <c r="AU662" s="47"/>
      <c r="AV662" s="47">
        <v>40.130000000000003</v>
      </c>
      <c r="AW662" s="47"/>
      <c r="AX662" s="47"/>
      <c r="AY662" s="47"/>
      <c r="AZ662" s="47"/>
      <c r="BA662" s="47"/>
      <c r="BB662" s="47"/>
      <c r="BC662" s="47"/>
      <c r="BD662" s="47"/>
      <c r="BE662" s="47"/>
      <c r="BF662" s="47"/>
      <c r="BG662" s="47"/>
      <c r="BH662" s="47"/>
      <c r="BI662" s="47"/>
      <c r="BJ662" s="47"/>
      <c r="BK662" s="47"/>
      <c r="BL662" s="47"/>
      <c r="BM662" s="47" t="s">
        <v>378</v>
      </c>
      <c r="BN662" s="57">
        <f t="shared" si="172"/>
        <v>40.130000000000003</v>
      </c>
      <c r="BO662" s="47">
        <f t="shared" si="173"/>
        <v>0</v>
      </c>
      <c r="BP662" s="48" t="str">
        <f t="shared" si="174"/>
        <v>Complete - With Adjustment</v>
      </c>
    </row>
    <row r="663" spans="1:68" s="10" customFormat="1" hidden="1" x14ac:dyDescent="0.2">
      <c r="A663" s="34">
        <v>3463</v>
      </c>
      <c r="B663" t="s">
        <v>1208</v>
      </c>
      <c r="C663" t="s">
        <v>115</v>
      </c>
      <c r="D663">
        <v>205860</v>
      </c>
      <c r="E663" t="s">
        <v>1236</v>
      </c>
      <c r="F663" t="s">
        <v>1215</v>
      </c>
      <c r="G663" t="s">
        <v>96</v>
      </c>
      <c r="H663" s="37">
        <v>42880</v>
      </c>
      <c r="I663" s="37">
        <v>42885</v>
      </c>
      <c r="J663" s="52">
        <v>1180.82</v>
      </c>
      <c r="K663" s="52">
        <v>9.52</v>
      </c>
      <c r="L663" s="52"/>
      <c r="M663" s="52" t="s">
        <v>1237</v>
      </c>
      <c r="N663" s="52">
        <v>10</v>
      </c>
      <c r="O663" s="52">
        <v>1503</v>
      </c>
      <c r="P663" s="52">
        <v>4264</v>
      </c>
      <c r="Q663" s="52">
        <v>5413</v>
      </c>
      <c r="R663" s="52">
        <v>2000</v>
      </c>
      <c r="S663" s="52"/>
      <c r="T663" s="52" t="s">
        <v>1238</v>
      </c>
      <c r="U663" s="52"/>
      <c r="V663" s="35"/>
      <c r="W663" s="47"/>
      <c r="X663" s="47"/>
      <c r="Y663" s="47"/>
      <c r="Z663" s="47"/>
      <c r="AA663" s="47"/>
      <c r="AB663" s="47"/>
      <c r="AC663" s="47"/>
      <c r="AD663" s="47"/>
      <c r="AE663" s="47"/>
      <c r="AF663" s="47"/>
      <c r="AG663" s="47"/>
      <c r="AH663" s="66"/>
      <c r="AI663" s="67"/>
      <c r="AJ663" s="66"/>
      <c r="AK663" s="54"/>
      <c r="AL663" s="54"/>
      <c r="AM663" s="54"/>
      <c r="AN663" s="66"/>
      <c r="AO663" s="67"/>
      <c r="AP663" s="66"/>
      <c r="AQ663" s="47"/>
      <c r="AR663" s="47"/>
      <c r="AS663" s="47"/>
      <c r="AT663" s="47"/>
      <c r="AU663" s="47"/>
      <c r="AV663" s="47">
        <v>9.52</v>
      </c>
      <c r="AW663" s="47"/>
      <c r="AX663" s="47"/>
      <c r="AY663" s="47"/>
      <c r="AZ663" s="47"/>
      <c r="BA663" s="47"/>
      <c r="BB663" s="47"/>
      <c r="BC663" s="47"/>
      <c r="BD663" s="47"/>
      <c r="BE663" s="47"/>
      <c r="BF663" s="47"/>
      <c r="BG663" s="47"/>
      <c r="BH663" s="47"/>
      <c r="BI663" s="47"/>
      <c r="BJ663" s="47"/>
      <c r="BK663" s="47"/>
      <c r="BL663" s="47"/>
      <c r="BM663" s="47" t="s">
        <v>378</v>
      </c>
      <c r="BN663" s="57">
        <f t="shared" si="172"/>
        <v>9.52</v>
      </c>
      <c r="BO663" s="47">
        <f t="shared" si="173"/>
        <v>0</v>
      </c>
      <c r="BP663" s="48" t="str">
        <f t="shared" si="174"/>
        <v>Complete - With Adjustment</v>
      </c>
    </row>
    <row r="664" spans="1:68" s="10" customFormat="1" hidden="1" x14ac:dyDescent="0.2">
      <c r="A664" s="34">
        <v>3464</v>
      </c>
      <c r="B664" t="s">
        <v>1208</v>
      </c>
      <c r="C664" t="s">
        <v>115</v>
      </c>
      <c r="D664">
        <v>205860</v>
      </c>
      <c r="E664" t="s">
        <v>1236</v>
      </c>
      <c r="F664" t="s">
        <v>1215</v>
      </c>
      <c r="G664" t="s">
        <v>96</v>
      </c>
      <c r="H664" s="37">
        <v>42880</v>
      </c>
      <c r="I664" s="37">
        <v>42885</v>
      </c>
      <c r="J664" s="52">
        <v>1180.82</v>
      </c>
      <c r="K664" s="52">
        <v>56.58</v>
      </c>
      <c r="L664" s="52"/>
      <c r="M664" s="52" t="s">
        <v>1237</v>
      </c>
      <c r="N664" s="52">
        <v>10</v>
      </c>
      <c r="O664" s="52">
        <v>1503</v>
      </c>
      <c r="P664" s="52">
        <v>4265</v>
      </c>
      <c r="Q664" s="52">
        <v>5411</v>
      </c>
      <c r="R664" s="52">
        <v>2000</v>
      </c>
      <c r="S664" s="52"/>
      <c r="T664" s="52" t="s">
        <v>1238</v>
      </c>
      <c r="U664" s="52"/>
      <c r="V664" s="35"/>
      <c r="W664" s="47">
        <v>56.58</v>
      </c>
      <c r="X664" s="47"/>
      <c r="Y664" s="47"/>
      <c r="Z664" s="47"/>
      <c r="AA664" s="47"/>
      <c r="AB664" s="47"/>
      <c r="AC664" s="47"/>
      <c r="AD664" s="47"/>
      <c r="AE664" s="47"/>
      <c r="AF664" s="47"/>
      <c r="AG664" s="47"/>
      <c r="AH664" s="66"/>
      <c r="AI664" s="67"/>
      <c r="AJ664" s="66"/>
      <c r="AK664" s="54"/>
      <c r="AL664" s="54"/>
      <c r="AM664" s="54"/>
      <c r="AN664" s="66"/>
      <c r="AO664" s="67"/>
      <c r="AP664" s="66"/>
      <c r="AQ664" s="47"/>
      <c r="AR664" s="47"/>
      <c r="AS664" s="47"/>
      <c r="AT664" s="47"/>
      <c r="AU664" s="47"/>
      <c r="AV664" s="47"/>
      <c r="AW664" s="47"/>
      <c r="AX664" s="47"/>
      <c r="AY664" s="47"/>
      <c r="AZ664" s="47"/>
      <c r="BA664" s="47"/>
      <c r="BB664" s="47"/>
      <c r="BC664" s="47"/>
      <c r="BD664" s="47"/>
      <c r="BE664" s="47"/>
      <c r="BF664" s="47"/>
      <c r="BG664" s="47"/>
      <c r="BH664" s="47"/>
      <c r="BI664" s="47"/>
      <c r="BJ664" s="47"/>
      <c r="BK664" s="68"/>
      <c r="BL664" s="47"/>
      <c r="BM664" s="47" t="s">
        <v>1</v>
      </c>
      <c r="BN664" s="57">
        <f t="shared" si="172"/>
        <v>56.58</v>
      </c>
      <c r="BO664" s="47">
        <f t="shared" si="173"/>
        <v>0</v>
      </c>
      <c r="BP664" s="48" t="str">
        <f t="shared" si="174"/>
        <v>Complete - With Adjustment</v>
      </c>
    </row>
    <row r="665" spans="1:68" s="10" customFormat="1" hidden="1" x14ac:dyDescent="0.2">
      <c r="A665" s="34">
        <v>3465</v>
      </c>
      <c r="B665" t="s">
        <v>1208</v>
      </c>
      <c r="C665" t="s">
        <v>115</v>
      </c>
      <c r="D665">
        <v>205860</v>
      </c>
      <c r="E665" t="s">
        <v>1236</v>
      </c>
      <c r="F665" t="s">
        <v>1215</v>
      </c>
      <c r="G665" t="s">
        <v>96</v>
      </c>
      <c r="H665" s="37">
        <v>42880</v>
      </c>
      <c r="I665" s="37">
        <v>42885</v>
      </c>
      <c r="J665" s="52">
        <v>1180.82</v>
      </c>
      <c r="K665" s="52">
        <v>110.16</v>
      </c>
      <c r="L665" s="52"/>
      <c r="M665" s="52" t="s">
        <v>1237</v>
      </c>
      <c r="N665" s="52">
        <v>10</v>
      </c>
      <c r="O665" s="52">
        <v>1503</v>
      </c>
      <c r="P665" s="52">
        <v>4264</v>
      </c>
      <c r="Q665" s="52">
        <v>5411</v>
      </c>
      <c r="R665" s="52">
        <v>2000</v>
      </c>
      <c r="S665" s="52"/>
      <c r="T665" s="52" t="s">
        <v>1238</v>
      </c>
      <c r="U665" s="52"/>
      <c r="V665" s="35"/>
      <c r="W665" s="70"/>
      <c r="X665" s="47"/>
      <c r="Y665" s="47"/>
      <c r="Z665" s="47"/>
      <c r="AA665" s="47"/>
      <c r="AB665" s="47"/>
      <c r="AC665" s="47"/>
      <c r="AD665" s="47"/>
      <c r="AE665" s="47"/>
      <c r="AF665" s="47"/>
      <c r="AG665" s="47"/>
      <c r="AH665" s="66"/>
      <c r="AI665" s="67"/>
      <c r="AJ665" s="66"/>
      <c r="AK665" s="54"/>
      <c r="AL665" s="54"/>
      <c r="AM665" s="54"/>
      <c r="AN665" s="66"/>
      <c r="AO665" s="67"/>
      <c r="AP665" s="66"/>
      <c r="AQ665" s="47"/>
      <c r="AR665" s="47"/>
      <c r="AS665" s="47"/>
      <c r="AT665" s="47"/>
      <c r="AU665" s="47"/>
      <c r="AV665" s="47">
        <v>110.16</v>
      </c>
      <c r="AW665" s="47"/>
      <c r="AX665" s="47"/>
      <c r="AY665" s="47"/>
      <c r="AZ665" s="47"/>
      <c r="BA665" s="47"/>
      <c r="BB665" s="47"/>
      <c r="BC665" s="47"/>
      <c r="BD665" s="47"/>
      <c r="BE665" s="47"/>
      <c r="BF665" s="47"/>
      <c r="BG665" s="47"/>
      <c r="BH665" s="47"/>
      <c r="BI665" s="47"/>
      <c r="BJ665" s="47"/>
      <c r="BK665" s="47"/>
      <c r="BL665" s="47"/>
      <c r="BM665" s="47" t="s">
        <v>378</v>
      </c>
      <c r="BN665" s="57">
        <f t="shared" si="172"/>
        <v>110.16</v>
      </c>
      <c r="BO665" s="47">
        <f t="shared" si="173"/>
        <v>0</v>
      </c>
      <c r="BP665" s="48" t="str">
        <f t="shared" si="174"/>
        <v>Complete - With Adjustment</v>
      </c>
    </row>
    <row r="666" spans="1:68" s="10" customFormat="1" hidden="1" x14ac:dyDescent="0.2">
      <c r="A666" s="34">
        <v>3466</v>
      </c>
      <c r="B666" t="s">
        <v>1208</v>
      </c>
      <c r="C666" t="s">
        <v>115</v>
      </c>
      <c r="D666">
        <v>205860</v>
      </c>
      <c r="E666" t="s">
        <v>1236</v>
      </c>
      <c r="F666" t="s">
        <v>1215</v>
      </c>
      <c r="G666" t="s">
        <v>96</v>
      </c>
      <c r="H666" s="37">
        <v>42880</v>
      </c>
      <c r="I666" s="37">
        <v>42885</v>
      </c>
      <c r="J666" s="52">
        <v>1180.82</v>
      </c>
      <c r="K666" s="52">
        <v>50</v>
      </c>
      <c r="L666" s="52"/>
      <c r="M666" s="52" t="s">
        <v>1237</v>
      </c>
      <c r="N666" s="52">
        <v>10</v>
      </c>
      <c r="O666" s="52">
        <v>1503</v>
      </c>
      <c r="P666" s="52">
        <v>4265</v>
      </c>
      <c r="Q666" s="52">
        <v>5411</v>
      </c>
      <c r="R666" s="52">
        <v>2000</v>
      </c>
      <c r="S666" s="52"/>
      <c r="T666" s="52" t="s">
        <v>1238</v>
      </c>
      <c r="U666" s="52"/>
      <c r="V666" s="35"/>
      <c r="W666" s="68">
        <v>50</v>
      </c>
      <c r="X666" s="47"/>
      <c r="Y666" s="47"/>
      <c r="Z666" s="47"/>
      <c r="AA666" s="47"/>
      <c r="AB666" s="47"/>
      <c r="AC666" s="47"/>
      <c r="AD666" s="47"/>
      <c r="AE666" s="47"/>
      <c r="AF666" s="47"/>
      <c r="AG666" s="47"/>
      <c r="AH666" s="66"/>
      <c r="AI666" s="67"/>
      <c r="AJ666" s="66"/>
      <c r="AK666" s="54"/>
      <c r="AL666" s="54"/>
      <c r="AM666" s="54"/>
      <c r="AN666" s="66"/>
      <c r="AO666" s="67"/>
      <c r="AP666" s="66"/>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t="s">
        <v>1</v>
      </c>
      <c r="BN666" s="57">
        <f t="shared" si="172"/>
        <v>50</v>
      </c>
      <c r="BO666" s="47">
        <f t="shared" si="173"/>
        <v>0</v>
      </c>
      <c r="BP666" s="48" t="str">
        <f t="shared" si="174"/>
        <v>Complete - With Adjustment</v>
      </c>
    </row>
    <row r="667" spans="1:68" s="10" customFormat="1" hidden="1" x14ac:dyDescent="0.2">
      <c r="A667" s="34">
        <v>3467</v>
      </c>
      <c r="B667" t="s">
        <v>1208</v>
      </c>
      <c r="C667" t="s">
        <v>115</v>
      </c>
      <c r="D667">
        <v>205860</v>
      </c>
      <c r="E667" t="s">
        <v>1236</v>
      </c>
      <c r="F667" t="s">
        <v>1215</v>
      </c>
      <c r="G667" t="s">
        <v>96</v>
      </c>
      <c r="H667" s="37">
        <v>42880</v>
      </c>
      <c r="I667" s="37">
        <v>42885</v>
      </c>
      <c r="J667" s="52">
        <v>1180.82</v>
      </c>
      <c r="K667" s="52">
        <v>37</v>
      </c>
      <c r="L667" s="52"/>
      <c r="M667" s="52" t="s">
        <v>1237</v>
      </c>
      <c r="N667" s="52">
        <v>10</v>
      </c>
      <c r="O667" s="52">
        <v>1503</v>
      </c>
      <c r="P667" s="52">
        <v>4264</v>
      </c>
      <c r="Q667" s="52">
        <v>5412</v>
      </c>
      <c r="R667" s="52">
        <v>2000</v>
      </c>
      <c r="S667" s="52"/>
      <c r="T667" s="52" t="s">
        <v>1238</v>
      </c>
      <c r="U667" s="52"/>
      <c r="V667" s="35"/>
      <c r="W667" s="47"/>
      <c r="X667" s="47"/>
      <c r="Y667" s="47"/>
      <c r="Z667" s="47"/>
      <c r="AA667" s="47"/>
      <c r="AB667">
        <v>37</v>
      </c>
      <c r="AC667" s="47"/>
      <c r="AD667" s="47"/>
      <c r="AE667" s="47"/>
      <c r="AF667" s="47"/>
      <c r="AG667" s="47"/>
      <c r="AH667" s="66"/>
      <c r="AI667" s="67"/>
      <c r="AJ667" s="66"/>
      <c r="AK667" s="54"/>
      <c r="AL667" s="54"/>
      <c r="AM667" s="54"/>
      <c r="AN667" s="66"/>
      <c r="AO667" s="67"/>
      <c r="AP667" s="66"/>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c r="BM667" s="47" t="s">
        <v>373</v>
      </c>
      <c r="BN667" s="57">
        <f t="shared" si="172"/>
        <v>37</v>
      </c>
      <c r="BO667" s="47">
        <f t="shared" si="173"/>
        <v>0</v>
      </c>
      <c r="BP667" s="48" t="str">
        <f t="shared" si="174"/>
        <v>Complete - With Adjustment</v>
      </c>
    </row>
    <row r="668" spans="1:68" s="10" customFormat="1" hidden="1" x14ac:dyDescent="0.2">
      <c r="A668" s="34">
        <v>3468</v>
      </c>
      <c r="B668" t="s">
        <v>1208</v>
      </c>
      <c r="C668" t="s">
        <v>115</v>
      </c>
      <c r="D668">
        <v>205860</v>
      </c>
      <c r="E668" t="s">
        <v>1236</v>
      </c>
      <c r="F668" t="s">
        <v>1215</v>
      </c>
      <c r="G668" t="s">
        <v>96</v>
      </c>
      <c r="H668" s="37">
        <v>42880</v>
      </c>
      <c r="I668" s="37">
        <v>42885</v>
      </c>
      <c r="J668" s="52">
        <v>1180.82</v>
      </c>
      <c r="K668" s="52">
        <v>35.96</v>
      </c>
      <c r="L668" s="52"/>
      <c r="M668" s="52" t="s">
        <v>1237</v>
      </c>
      <c r="N668" s="52">
        <v>10</v>
      </c>
      <c r="O668" s="52">
        <v>1503</v>
      </c>
      <c r="P668" s="52">
        <v>4264</v>
      </c>
      <c r="Q668" s="52">
        <v>5411</v>
      </c>
      <c r="R668" s="52">
        <v>2000</v>
      </c>
      <c r="S668" s="52"/>
      <c r="T668" s="52" t="s">
        <v>1238</v>
      </c>
      <c r="U668" s="52"/>
      <c r="V668" s="35"/>
      <c r="W668" s="47"/>
      <c r="X668" s="47"/>
      <c r="Y668" s="47"/>
      <c r="Z668" s="47"/>
      <c r="AA668" s="47"/>
      <c r="AB668" s="47"/>
      <c r="AC668" s="47"/>
      <c r="AD668" s="47"/>
      <c r="AE668" s="47"/>
      <c r="AF668" s="47"/>
      <c r="AG668" s="47"/>
      <c r="AH668" s="66"/>
      <c r="AI668" s="67"/>
      <c r="AJ668" s="66"/>
      <c r="AK668" s="54"/>
      <c r="AL668" s="54"/>
      <c r="AM668" s="54"/>
      <c r="AN668" s="66"/>
      <c r="AO668" s="67"/>
      <c r="AP668" s="66"/>
      <c r="AQ668" s="47"/>
      <c r="AR668" s="47"/>
      <c r="AS668" s="47"/>
      <c r="AT668" s="47"/>
      <c r="AU668" s="47"/>
      <c r="AV668" s="47">
        <v>35.96</v>
      </c>
      <c r="AW668" s="47"/>
      <c r="AX668" s="47"/>
      <c r="AY668" s="47"/>
      <c r="AZ668" s="47"/>
      <c r="BA668" s="47"/>
      <c r="BB668" s="47"/>
      <c r="BC668" s="47"/>
      <c r="BD668" s="47"/>
      <c r="BE668" s="47"/>
      <c r="BF668" s="47"/>
      <c r="BG668" s="47"/>
      <c r="BH668" s="47"/>
      <c r="BI668" s="47"/>
      <c r="BJ668" s="47"/>
      <c r="BK668" s="47"/>
      <c r="BL668" s="47"/>
      <c r="BM668" s="47" t="s">
        <v>378</v>
      </c>
      <c r="BN668" s="57">
        <f t="shared" si="172"/>
        <v>35.96</v>
      </c>
      <c r="BO668" s="47">
        <f t="shared" si="173"/>
        <v>0</v>
      </c>
      <c r="BP668" s="48" t="str">
        <f t="shared" si="174"/>
        <v>Complete - With Adjustment</v>
      </c>
    </row>
    <row r="669" spans="1:68" s="10" customFormat="1" hidden="1" x14ac:dyDescent="0.2">
      <c r="A669" s="34">
        <v>3469</v>
      </c>
      <c r="B669" t="s">
        <v>1208</v>
      </c>
      <c r="C669" t="s">
        <v>115</v>
      </c>
      <c r="D669">
        <v>205860</v>
      </c>
      <c r="E669" t="s">
        <v>1236</v>
      </c>
      <c r="F669" t="s">
        <v>1215</v>
      </c>
      <c r="G669" t="s">
        <v>96</v>
      </c>
      <c r="H669" s="37">
        <v>42880</v>
      </c>
      <c r="I669" s="37">
        <v>42885</v>
      </c>
      <c r="J669" s="52">
        <v>1180.82</v>
      </c>
      <c r="K669" s="52">
        <v>24.990000000000002</v>
      </c>
      <c r="L669" s="52"/>
      <c r="M669" s="52" t="s">
        <v>1237</v>
      </c>
      <c r="N669" s="52">
        <v>10</v>
      </c>
      <c r="O669" s="52">
        <v>1503</v>
      </c>
      <c r="P669" s="52">
        <v>4264</v>
      </c>
      <c r="Q669" s="52">
        <v>5411</v>
      </c>
      <c r="R669" s="52">
        <v>2000</v>
      </c>
      <c r="S669" s="52"/>
      <c r="T669" s="52" t="s">
        <v>1238</v>
      </c>
      <c r="U669" s="52"/>
      <c r="V669" s="35"/>
      <c r="W669" s="47"/>
      <c r="X669" s="47"/>
      <c r="Y669" s="47"/>
      <c r="Z669" s="47"/>
      <c r="AA669" s="47"/>
      <c r="AB669" s="47"/>
      <c r="AC669" s="47"/>
      <c r="AD669" s="47"/>
      <c r="AE669" s="47"/>
      <c r="AF669" s="47"/>
      <c r="AG669" s="47"/>
      <c r="AH669" s="66"/>
      <c r="AI669" s="67"/>
      <c r="AJ669" s="66"/>
      <c r="AK669" s="54"/>
      <c r="AL669" s="54"/>
      <c r="AM669" s="54"/>
      <c r="AN669" s="66"/>
      <c r="AO669" s="67"/>
      <c r="AP669" s="66"/>
      <c r="AQ669" s="47"/>
      <c r="AR669" s="47"/>
      <c r="AS669" s="47"/>
      <c r="AT669" s="47"/>
      <c r="AU669" s="47"/>
      <c r="AV669" s="47">
        <v>24.99</v>
      </c>
      <c r="AW669" s="47"/>
      <c r="AX669" s="47"/>
      <c r="AY669" s="47"/>
      <c r="AZ669" s="47"/>
      <c r="BA669" s="47"/>
      <c r="BB669" s="47"/>
      <c r="BC669" s="47"/>
      <c r="BD669" s="47"/>
      <c r="BE669" s="47"/>
      <c r="BF669" s="47"/>
      <c r="BG669" s="47"/>
      <c r="BH669" s="47"/>
      <c r="BI669" s="47"/>
      <c r="BJ669" s="47"/>
      <c r="BK669" s="47"/>
      <c r="BL669" s="47"/>
      <c r="BM669" s="47" t="s">
        <v>378</v>
      </c>
      <c r="BN669" s="57">
        <f t="shared" si="172"/>
        <v>24.99</v>
      </c>
      <c r="BO669" s="47">
        <f t="shared" si="173"/>
        <v>0</v>
      </c>
      <c r="BP669" s="48" t="str">
        <f t="shared" si="174"/>
        <v>Complete - With Adjustment</v>
      </c>
    </row>
    <row r="670" spans="1:68" s="10" customFormat="1" hidden="1" x14ac:dyDescent="0.2">
      <c r="A670" s="34">
        <v>3470</v>
      </c>
      <c r="B670" t="s">
        <v>1208</v>
      </c>
      <c r="C670" t="s">
        <v>115</v>
      </c>
      <c r="D670">
        <v>205860</v>
      </c>
      <c r="E670" t="s">
        <v>1236</v>
      </c>
      <c r="F670" t="s">
        <v>1215</v>
      </c>
      <c r="G670" t="s">
        <v>96</v>
      </c>
      <c r="H670" s="37">
        <v>42880</v>
      </c>
      <c r="I670" s="37">
        <v>42885</v>
      </c>
      <c r="J670" s="52">
        <v>1180.82</v>
      </c>
      <c r="K670" s="52">
        <v>20</v>
      </c>
      <c r="L670" s="52"/>
      <c r="M670" s="52" t="s">
        <v>1237</v>
      </c>
      <c r="N670" s="52">
        <v>10</v>
      </c>
      <c r="O670" s="52">
        <v>1503</v>
      </c>
      <c r="P670" s="52">
        <v>4264</v>
      </c>
      <c r="Q670" s="52">
        <v>5412</v>
      </c>
      <c r="R670" s="52">
        <v>2000</v>
      </c>
      <c r="S670" s="52"/>
      <c r="T670" s="52" t="s">
        <v>1238</v>
      </c>
      <c r="U670" s="52"/>
      <c r="V670" s="35"/>
      <c r="W670" s="47"/>
      <c r="X670" s="47"/>
      <c r="Y670" s="47"/>
      <c r="Z670" s="47"/>
      <c r="AA670" s="47"/>
      <c r="AB670">
        <v>20</v>
      </c>
      <c r="AC670" s="47"/>
      <c r="AD670" s="47"/>
      <c r="AE670" s="47"/>
      <c r="AF670" s="47"/>
      <c r="AG670" s="47"/>
      <c r="AH670" s="66"/>
      <c r="AI670" s="67"/>
      <c r="AJ670" s="66"/>
      <c r="AK670" s="54"/>
      <c r="AL670" s="54"/>
      <c r="AM670" s="54"/>
      <c r="AN670" s="66"/>
      <c r="AO670" s="67"/>
      <c r="AP670" s="66"/>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c r="BM670" s="47" t="s">
        <v>373</v>
      </c>
      <c r="BN670" s="57">
        <f t="shared" si="172"/>
        <v>20</v>
      </c>
      <c r="BO670" s="47">
        <f t="shared" si="173"/>
        <v>0</v>
      </c>
      <c r="BP670" s="48" t="str">
        <f t="shared" si="174"/>
        <v>Complete - With Adjustment</v>
      </c>
    </row>
    <row r="671" spans="1:68" s="10" customFormat="1" hidden="1" x14ac:dyDescent="0.2">
      <c r="A671" s="34">
        <v>3471</v>
      </c>
      <c r="B671" t="s">
        <v>1208</v>
      </c>
      <c r="C671" t="s">
        <v>115</v>
      </c>
      <c r="D671">
        <v>205860</v>
      </c>
      <c r="E671" t="s">
        <v>1236</v>
      </c>
      <c r="F671" t="s">
        <v>1215</v>
      </c>
      <c r="G671" t="s">
        <v>96</v>
      </c>
      <c r="H671" s="37">
        <v>42880</v>
      </c>
      <c r="I671" s="37">
        <v>42885</v>
      </c>
      <c r="J671" s="52">
        <v>1180.82</v>
      </c>
      <c r="K671" s="52">
        <v>23.67</v>
      </c>
      <c r="L671" s="52"/>
      <c r="M671" s="52" t="s">
        <v>1237</v>
      </c>
      <c r="N671" s="52">
        <v>10</v>
      </c>
      <c r="O671" s="52">
        <v>1503</v>
      </c>
      <c r="P671" s="52">
        <v>4265</v>
      </c>
      <c r="Q671" s="52">
        <v>5411</v>
      </c>
      <c r="R671" s="52">
        <v>2000</v>
      </c>
      <c r="S671" s="52"/>
      <c r="T671" s="52" t="s">
        <v>1238</v>
      </c>
      <c r="U671" s="52"/>
      <c r="V671" s="35"/>
      <c r="W671" s="47"/>
      <c r="X671" s="47"/>
      <c r="Y671" s="47"/>
      <c r="Z671" s="47"/>
      <c r="AA671" s="47"/>
      <c r="AB671" s="47"/>
      <c r="AC671" s="47"/>
      <c r="AD671" s="47"/>
      <c r="AE671" s="47"/>
      <c r="AF671" s="47"/>
      <c r="AG671" s="47"/>
      <c r="AH671" s="66"/>
      <c r="AI671" s="67"/>
      <c r="AJ671" s="66"/>
      <c r="AK671" s="54"/>
      <c r="AL671" s="54"/>
      <c r="AM671" s="54"/>
      <c r="AN671" s="66"/>
      <c r="AO671" s="67"/>
      <c r="AP671" s="66"/>
      <c r="AQ671" s="47"/>
      <c r="AR671" s="47"/>
      <c r="AS671" s="47"/>
      <c r="AT671" s="47"/>
      <c r="AU671" s="47"/>
      <c r="AV671" s="47">
        <v>23.67</v>
      </c>
      <c r="AW671" s="47"/>
      <c r="AX671" s="47"/>
      <c r="AY671" s="47"/>
      <c r="AZ671" s="47"/>
      <c r="BA671" s="47"/>
      <c r="BB671" s="47"/>
      <c r="BC671" s="47"/>
      <c r="BD671" s="47"/>
      <c r="BE671" s="47"/>
      <c r="BF671" s="47"/>
      <c r="BG671" s="47"/>
      <c r="BH671" s="47"/>
      <c r="BI671" s="47"/>
      <c r="BJ671" s="47"/>
      <c r="BK671" s="47"/>
      <c r="BL671" s="47"/>
      <c r="BM671" s="47" t="s">
        <v>378</v>
      </c>
      <c r="BN671" s="57">
        <f t="shared" si="172"/>
        <v>23.67</v>
      </c>
      <c r="BO671" s="47">
        <f t="shared" si="173"/>
        <v>0</v>
      </c>
      <c r="BP671" s="48" t="str">
        <f t="shared" si="174"/>
        <v>Complete - With Adjustment</v>
      </c>
    </row>
    <row r="672" spans="1:68" s="10" customFormat="1" hidden="1" x14ac:dyDescent="0.2">
      <c r="A672" s="34">
        <v>3472</v>
      </c>
      <c r="B672" t="s">
        <v>1208</v>
      </c>
      <c r="C672" t="s">
        <v>115</v>
      </c>
      <c r="D672">
        <v>205860</v>
      </c>
      <c r="E672" t="s">
        <v>1236</v>
      </c>
      <c r="F672" t="s">
        <v>1215</v>
      </c>
      <c r="G672" t="s">
        <v>96</v>
      </c>
      <c r="H672" s="37">
        <v>42880</v>
      </c>
      <c r="I672" s="37">
        <v>42885</v>
      </c>
      <c r="J672" s="52">
        <v>1180.82</v>
      </c>
      <c r="K672" s="52">
        <v>638.28</v>
      </c>
      <c r="L672" s="52"/>
      <c r="M672" s="52" t="s">
        <v>1237</v>
      </c>
      <c r="N672" s="52">
        <v>10</v>
      </c>
      <c r="O672" s="52">
        <v>1503</v>
      </c>
      <c r="P672" s="52">
        <v>4264</v>
      </c>
      <c r="Q672" s="52">
        <v>5414</v>
      </c>
      <c r="R672" s="52">
        <v>2000</v>
      </c>
      <c r="S672" s="52"/>
      <c r="T672" s="52" t="s">
        <v>1238</v>
      </c>
      <c r="U672" s="52"/>
      <c r="V672" s="35"/>
      <c r="W672" s="47"/>
      <c r="X672" s="47"/>
      <c r="Y672" s="47"/>
      <c r="Z672" s="47"/>
      <c r="AA672" s="47"/>
      <c r="AB672" s="47"/>
      <c r="AC672" s="47"/>
      <c r="AD672" s="47"/>
      <c r="AE672" s="47"/>
      <c r="AF672" s="47"/>
      <c r="AG672" s="47"/>
      <c r="AH672" s="66"/>
      <c r="AI672" s="67"/>
      <c r="AJ672" s="66"/>
      <c r="AK672" s="54"/>
      <c r="AL672" s="54"/>
      <c r="AM672" s="54"/>
      <c r="AN672" s="66"/>
      <c r="AO672" s="67"/>
      <c r="AP672" s="66"/>
      <c r="AQ672" s="47"/>
      <c r="AR672" s="47"/>
      <c r="AS672" s="47"/>
      <c r="AT672" s="47"/>
      <c r="AU672" s="47"/>
      <c r="AV672" s="47">
        <v>638.28</v>
      </c>
      <c r="AW672" s="47"/>
      <c r="AX672" s="47"/>
      <c r="AY672" s="47"/>
      <c r="AZ672" s="47"/>
      <c r="BA672" s="47"/>
      <c r="BB672" s="47"/>
      <c r="BC672" s="47"/>
      <c r="BD672" s="47"/>
      <c r="BE672" s="47"/>
      <c r="BF672" s="47"/>
      <c r="BG672" s="47"/>
      <c r="BH672" s="47"/>
      <c r="BI672" s="47"/>
      <c r="BJ672" s="47"/>
      <c r="BK672" s="47"/>
      <c r="BL672" s="47"/>
      <c r="BM672" s="47" t="s">
        <v>378</v>
      </c>
      <c r="BN672" s="57">
        <f t="shared" si="172"/>
        <v>638.28</v>
      </c>
      <c r="BO672" s="47">
        <f t="shared" si="173"/>
        <v>0</v>
      </c>
      <c r="BP672" s="48" t="str">
        <f t="shared" si="174"/>
        <v>Complete - With Adjustment</v>
      </c>
    </row>
    <row r="673" spans="1:68" s="10" customFormat="1" hidden="1" x14ac:dyDescent="0.2">
      <c r="A673" s="34">
        <v>3473</v>
      </c>
      <c r="B673" t="s">
        <v>1208</v>
      </c>
      <c r="C673" t="s">
        <v>115</v>
      </c>
      <c r="D673">
        <v>205860</v>
      </c>
      <c r="E673" t="s">
        <v>1236</v>
      </c>
      <c r="F673" t="s">
        <v>1215</v>
      </c>
      <c r="G673" t="s">
        <v>96</v>
      </c>
      <c r="H673" s="37">
        <v>42880</v>
      </c>
      <c r="I673" s="37">
        <v>42885</v>
      </c>
      <c r="J673" s="52">
        <v>1180.82</v>
      </c>
      <c r="K673" s="52">
        <v>10.82</v>
      </c>
      <c r="L673" s="52"/>
      <c r="M673" s="52" t="s">
        <v>1237</v>
      </c>
      <c r="N673" s="52">
        <v>10</v>
      </c>
      <c r="O673" s="52">
        <v>1503</v>
      </c>
      <c r="P673" s="52">
        <v>4264</v>
      </c>
      <c r="Q673" s="52">
        <v>5413</v>
      </c>
      <c r="R673" s="52">
        <v>2000</v>
      </c>
      <c r="S673" s="52"/>
      <c r="T673" s="52" t="s">
        <v>1238</v>
      </c>
      <c r="U673" s="52"/>
      <c r="V673" s="35"/>
      <c r="W673" s="47"/>
      <c r="X673" s="47"/>
      <c r="Y673" s="47"/>
      <c r="Z673" s="47"/>
      <c r="AA673" s="47"/>
      <c r="AB673" s="47"/>
      <c r="AC673" s="47"/>
      <c r="AD673" s="47"/>
      <c r="AE673" s="47"/>
      <c r="AF673" s="47"/>
      <c r="AG673" s="47"/>
      <c r="AH673" s="66"/>
      <c r="AI673" s="67"/>
      <c r="AJ673" s="66"/>
      <c r="AK673" s="54"/>
      <c r="AL673" s="54"/>
      <c r="AM673" s="54"/>
      <c r="AN673" s="66"/>
      <c r="AO673" s="67"/>
      <c r="AP673" s="66"/>
      <c r="AQ673" s="47"/>
      <c r="AR673" s="47"/>
      <c r="AS673" s="47"/>
      <c r="AT673" s="47"/>
      <c r="AU673" s="47"/>
      <c r="AV673" s="47">
        <v>10.82</v>
      </c>
      <c r="AW673" s="47"/>
      <c r="AX673" s="47"/>
      <c r="AY673" s="47"/>
      <c r="AZ673" s="47"/>
      <c r="BA673" s="47"/>
      <c r="BB673" s="47"/>
      <c r="BC673" s="47"/>
      <c r="BD673" s="47"/>
      <c r="BE673" s="47"/>
      <c r="BF673" s="47"/>
      <c r="BG673" s="47"/>
      <c r="BH673" s="47"/>
      <c r="BI673" s="47"/>
      <c r="BJ673" s="47"/>
      <c r="BK673" s="68"/>
      <c r="BL673" s="47"/>
      <c r="BM673" s="47" t="s">
        <v>378</v>
      </c>
      <c r="BN673" s="57">
        <f t="shared" si="172"/>
        <v>10.82</v>
      </c>
      <c r="BO673" s="47">
        <f t="shared" si="173"/>
        <v>0</v>
      </c>
      <c r="BP673" s="48" t="str">
        <f t="shared" si="174"/>
        <v>Complete - With Adjustment</v>
      </c>
    </row>
    <row r="674" spans="1:68" s="10" customFormat="1" hidden="1" x14ac:dyDescent="0.2">
      <c r="A674" s="34">
        <v>3474</v>
      </c>
      <c r="B674" t="s">
        <v>1208</v>
      </c>
      <c r="C674" t="s">
        <v>115</v>
      </c>
      <c r="D674">
        <v>205860</v>
      </c>
      <c r="E674" t="s">
        <v>1236</v>
      </c>
      <c r="F674" t="s">
        <v>1215</v>
      </c>
      <c r="G674" t="s">
        <v>96</v>
      </c>
      <c r="H674" s="37">
        <v>42880</v>
      </c>
      <c r="I674" s="37">
        <v>42885</v>
      </c>
      <c r="J674" s="52">
        <v>1180.82</v>
      </c>
      <c r="K674" s="52">
        <v>42.71</v>
      </c>
      <c r="L674" s="52"/>
      <c r="M674" s="52" t="s">
        <v>1237</v>
      </c>
      <c r="N674" s="52">
        <v>10</v>
      </c>
      <c r="O674" s="52">
        <v>1503</v>
      </c>
      <c r="P674" s="52">
        <v>4264</v>
      </c>
      <c r="Q674" s="52">
        <v>5411</v>
      </c>
      <c r="R674" s="52">
        <v>2000</v>
      </c>
      <c r="S674" s="52"/>
      <c r="T674" s="52" t="s">
        <v>1238</v>
      </c>
      <c r="U674" s="52"/>
      <c r="V674" s="35"/>
      <c r="W674" s="47"/>
      <c r="X674" s="47"/>
      <c r="Y674" s="47"/>
      <c r="Z674" s="47"/>
      <c r="AA674" s="47"/>
      <c r="AB674" s="47"/>
      <c r="AC674" s="47"/>
      <c r="AD674" s="47"/>
      <c r="AE674" s="47"/>
      <c r="AF674" s="47"/>
      <c r="AG674" s="47"/>
      <c r="AH674" s="66"/>
      <c r="AI674" s="67"/>
      <c r="AJ674" s="66"/>
      <c r="AK674" s="54"/>
      <c r="AL674" s="54"/>
      <c r="AM674" s="54"/>
      <c r="AN674" s="66"/>
      <c r="AO674" s="67"/>
      <c r="AP674" s="66"/>
      <c r="AQ674" s="47"/>
      <c r="AR674" s="47"/>
      <c r="AS674" s="47"/>
      <c r="AT674" s="47"/>
      <c r="AU674" s="47"/>
      <c r="AV674" s="47">
        <v>42.71</v>
      </c>
      <c r="AW674" s="47"/>
      <c r="AX674" s="47"/>
      <c r="AY674" s="47"/>
      <c r="AZ674" s="47"/>
      <c r="BA674" s="47"/>
      <c r="BB674" s="47"/>
      <c r="BC674" s="47"/>
      <c r="BD674" s="47"/>
      <c r="BE674" s="47"/>
      <c r="BF674" s="47"/>
      <c r="BG674" s="47"/>
      <c r="BH674" s="47"/>
      <c r="BI674" s="47"/>
      <c r="BJ674" s="47"/>
      <c r="BK674" s="47"/>
      <c r="BL674" s="47"/>
      <c r="BM674" s="47" t="s">
        <v>378</v>
      </c>
      <c r="BN674" s="57">
        <f t="shared" si="172"/>
        <v>42.71</v>
      </c>
      <c r="BO674" s="47">
        <f t="shared" si="173"/>
        <v>0</v>
      </c>
      <c r="BP674" s="48" t="str">
        <f t="shared" si="174"/>
        <v>Complete - With Adjustment</v>
      </c>
    </row>
    <row r="675" spans="1:68" s="10" customFormat="1" hidden="1" x14ac:dyDescent="0.2">
      <c r="A675" s="34">
        <v>3475</v>
      </c>
      <c r="B675" t="s">
        <v>1208</v>
      </c>
      <c r="C675" t="s">
        <v>115</v>
      </c>
      <c r="D675">
        <v>205860</v>
      </c>
      <c r="E675" t="s">
        <v>1236</v>
      </c>
      <c r="F675" t="s">
        <v>1215</v>
      </c>
      <c r="G675" t="s">
        <v>96</v>
      </c>
      <c r="H675" s="37">
        <v>42880</v>
      </c>
      <c r="I675" s="37">
        <v>42885</v>
      </c>
      <c r="J675" s="52">
        <v>1180.82</v>
      </c>
      <c r="K675" s="52">
        <v>30</v>
      </c>
      <c r="L675" s="52"/>
      <c r="M675" s="52" t="s">
        <v>1237</v>
      </c>
      <c r="N675" s="52">
        <v>10</v>
      </c>
      <c r="O675" s="52">
        <v>1503</v>
      </c>
      <c r="P675" s="52">
        <v>4264</v>
      </c>
      <c r="Q675" s="52">
        <v>5412</v>
      </c>
      <c r="R675" s="52">
        <v>2000</v>
      </c>
      <c r="S675" s="52"/>
      <c r="T675" s="52" t="s">
        <v>1238</v>
      </c>
      <c r="U675" s="52"/>
      <c r="V675" s="35"/>
      <c r="W675" s="47"/>
      <c r="X675" s="47"/>
      <c r="Y675" s="47"/>
      <c r="Z675" s="47"/>
      <c r="AA675" s="47"/>
      <c r="AB675">
        <v>30</v>
      </c>
      <c r="AC675" s="47"/>
      <c r="AD675" s="47"/>
      <c r="AE675" s="47"/>
      <c r="AF675" s="47"/>
      <c r="AG675" s="47"/>
      <c r="AH675" s="66"/>
      <c r="AI675" s="67"/>
      <c r="AJ675" s="66"/>
      <c r="AK675" s="54"/>
      <c r="AL675" s="54"/>
      <c r="AM675" s="54"/>
      <c r="AN675" s="66"/>
      <c r="AO675" s="67"/>
      <c r="AP675" s="66"/>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c r="BM675" s="47" t="s">
        <v>373</v>
      </c>
      <c r="BN675" s="57">
        <f t="shared" si="172"/>
        <v>30</v>
      </c>
      <c r="BO675" s="47">
        <f t="shared" si="173"/>
        <v>0</v>
      </c>
      <c r="BP675" s="48" t="str">
        <f t="shared" si="174"/>
        <v>Complete - With Adjustment</v>
      </c>
    </row>
    <row r="676" spans="1:68" s="10" customFormat="1" hidden="1" x14ac:dyDescent="0.2">
      <c r="A676" s="34">
        <v>3476</v>
      </c>
      <c r="B676" t="s">
        <v>1208</v>
      </c>
      <c r="C676" t="s">
        <v>115</v>
      </c>
      <c r="D676">
        <v>205860</v>
      </c>
      <c r="E676" t="s">
        <v>1239</v>
      </c>
      <c r="F676" t="s">
        <v>1219</v>
      </c>
      <c r="G676" t="s">
        <v>96</v>
      </c>
      <c r="H676" s="37">
        <v>42865</v>
      </c>
      <c r="I676" s="37">
        <v>42871</v>
      </c>
      <c r="J676" s="52">
        <v>4342.32</v>
      </c>
      <c r="K676" s="52">
        <v>24</v>
      </c>
      <c r="L676" s="52"/>
      <c r="M676" s="52" t="s">
        <v>1240</v>
      </c>
      <c r="N676" s="52">
        <v>10</v>
      </c>
      <c r="O676" s="52">
        <v>1503</v>
      </c>
      <c r="P676" s="52">
        <v>4264</v>
      </c>
      <c r="Q676" s="52">
        <v>5413</v>
      </c>
      <c r="R676" s="52">
        <v>2000</v>
      </c>
      <c r="S676" s="52"/>
      <c r="T676" s="52" t="s">
        <v>1241</v>
      </c>
      <c r="U676" s="52"/>
      <c r="V676" s="35"/>
      <c r="W676" s="68"/>
      <c r="X676" s="47"/>
      <c r="Y676" s="47"/>
      <c r="Z676" s="47"/>
      <c r="AA676" s="47"/>
      <c r="AB676" s="47"/>
      <c r="AC676" s="47"/>
      <c r="AD676" s="47"/>
      <c r="AE676" s="47"/>
      <c r="AF676" s="47"/>
      <c r="AG676" s="47"/>
      <c r="AH676" s="66"/>
      <c r="AI676" s="67"/>
      <c r="AJ676" s="66"/>
      <c r="AK676" s="54"/>
      <c r="AL676" s="54"/>
      <c r="AM676" s="54"/>
      <c r="AN676" s="66"/>
      <c r="AO676" s="67"/>
      <c r="AP676" s="66"/>
      <c r="AQ676" s="47"/>
      <c r="AR676" s="47"/>
      <c r="AS676" s="47"/>
      <c r="AT676" s="47"/>
      <c r="AU676" s="47"/>
      <c r="AV676" s="47">
        <v>24</v>
      </c>
      <c r="AW676" s="47"/>
      <c r="AX676" s="47"/>
      <c r="AY676" s="47"/>
      <c r="AZ676" s="47"/>
      <c r="BA676" s="47"/>
      <c r="BB676" s="47"/>
      <c r="BC676" s="47"/>
      <c r="BD676" s="47"/>
      <c r="BE676" s="47"/>
      <c r="BF676" s="47"/>
      <c r="BG676" s="47"/>
      <c r="BH676" s="47"/>
      <c r="BI676" s="47"/>
      <c r="BJ676" s="47"/>
      <c r="BK676" s="47"/>
      <c r="BL676" s="47"/>
      <c r="BM676" s="47" t="s">
        <v>378</v>
      </c>
      <c r="BN676" s="57">
        <f t="shared" si="172"/>
        <v>24</v>
      </c>
      <c r="BO676" s="47">
        <f t="shared" si="173"/>
        <v>0</v>
      </c>
      <c r="BP676" s="48" t="str">
        <f t="shared" si="174"/>
        <v>Complete - With Adjustment</v>
      </c>
    </row>
    <row r="677" spans="1:68" s="10" customFormat="1" hidden="1" x14ac:dyDescent="0.2">
      <c r="A677" s="34">
        <v>3477</v>
      </c>
      <c r="B677" t="s">
        <v>1208</v>
      </c>
      <c r="C677" t="s">
        <v>115</v>
      </c>
      <c r="D677">
        <v>205860</v>
      </c>
      <c r="E677" t="s">
        <v>1239</v>
      </c>
      <c r="F677" t="s">
        <v>1219</v>
      </c>
      <c r="G677" t="s">
        <v>96</v>
      </c>
      <c r="H677" s="37">
        <v>42865</v>
      </c>
      <c r="I677" s="37">
        <v>42871</v>
      </c>
      <c r="J677" s="52">
        <v>4342.32</v>
      </c>
      <c r="K677" s="52">
        <v>37.450000000000003</v>
      </c>
      <c r="L677" s="52"/>
      <c r="M677" s="52" t="s">
        <v>1240</v>
      </c>
      <c r="N677" s="52">
        <v>10</v>
      </c>
      <c r="O677" s="52">
        <v>1503</v>
      </c>
      <c r="P677" s="52">
        <v>4264</v>
      </c>
      <c r="Q677" s="52">
        <v>5413</v>
      </c>
      <c r="R677" s="52">
        <v>2000</v>
      </c>
      <c r="S677" s="52"/>
      <c r="T677" s="52" t="s">
        <v>1241</v>
      </c>
      <c r="U677" s="52"/>
      <c r="V677" s="35"/>
      <c r="W677" s="47"/>
      <c r="X677" s="47"/>
      <c r="Y677" s="47"/>
      <c r="Z677" s="47"/>
      <c r="AA677" s="47"/>
      <c r="AB677" s="47"/>
      <c r="AC677" s="47"/>
      <c r="AD677" s="47"/>
      <c r="AE677" s="47"/>
      <c r="AF677" s="47"/>
      <c r="AG677" s="47"/>
      <c r="AH677" s="66"/>
      <c r="AI677" s="67"/>
      <c r="AJ677" s="66"/>
      <c r="AK677" s="54"/>
      <c r="AL677" s="54"/>
      <c r="AM677" s="54"/>
      <c r="AN677" s="66"/>
      <c r="AO677" s="67"/>
      <c r="AP677" s="66"/>
      <c r="AQ677" s="47"/>
      <c r="AR677" s="47"/>
      <c r="AS677" s="47"/>
      <c r="AT677" s="47"/>
      <c r="AU677" s="47"/>
      <c r="AV677" s="47">
        <v>37.450000000000003</v>
      </c>
      <c r="AW677" s="47"/>
      <c r="AX677" s="47"/>
      <c r="AY677" s="47"/>
      <c r="AZ677" s="47"/>
      <c r="BA677" s="47"/>
      <c r="BB677" s="47"/>
      <c r="BC677" s="47"/>
      <c r="BD677" s="47"/>
      <c r="BE677" s="47"/>
      <c r="BF677" s="47"/>
      <c r="BG677" s="47"/>
      <c r="BH677" s="47"/>
      <c r="BI677" s="47"/>
      <c r="BJ677" s="47"/>
      <c r="BK677" s="47"/>
      <c r="BL677" s="47"/>
      <c r="BM677" s="47" t="s">
        <v>378</v>
      </c>
      <c r="BN677" s="57">
        <f t="shared" si="172"/>
        <v>37.450000000000003</v>
      </c>
      <c r="BO677" s="47">
        <f t="shared" si="173"/>
        <v>0</v>
      </c>
      <c r="BP677" s="48" t="str">
        <f t="shared" si="174"/>
        <v>Complete - With Adjustment</v>
      </c>
    </row>
    <row r="678" spans="1:68" s="10" customFormat="1" hidden="1" x14ac:dyDescent="0.2">
      <c r="A678" s="34">
        <v>3478</v>
      </c>
      <c r="B678" t="s">
        <v>1208</v>
      </c>
      <c r="C678" t="s">
        <v>115</v>
      </c>
      <c r="D678">
        <v>205860</v>
      </c>
      <c r="E678" t="s">
        <v>1239</v>
      </c>
      <c r="F678" t="s">
        <v>1219</v>
      </c>
      <c r="G678" t="s">
        <v>96</v>
      </c>
      <c r="H678" s="37">
        <v>42865</v>
      </c>
      <c r="I678" s="37">
        <v>42871</v>
      </c>
      <c r="J678" s="52">
        <v>4342.32</v>
      </c>
      <c r="K678" s="52">
        <v>34</v>
      </c>
      <c r="L678" s="52"/>
      <c r="M678" s="52" t="s">
        <v>1240</v>
      </c>
      <c r="N678" s="52">
        <v>10</v>
      </c>
      <c r="O678" s="52">
        <v>1503</v>
      </c>
      <c r="P678" s="52">
        <v>4264</v>
      </c>
      <c r="Q678" s="52">
        <v>5413</v>
      </c>
      <c r="R678" s="52">
        <v>2000</v>
      </c>
      <c r="S678" s="52"/>
      <c r="T678" s="52" t="s">
        <v>1241</v>
      </c>
      <c r="U678" s="52"/>
      <c r="V678" s="35"/>
      <c r="W678" s="68"/>
      <c r="X678" s="47"/>
      <c r="Y678" s="47"/>
      <c r="Z678" s="47"/>
      <c r="AA678" s="47"/>
      <c r="AB678" s="47"/>
      <c r="AC678" s="47"/>
      <c r="AD678" s="47"/>
      <c r="AE678" s="47"/>
      <c r="AF678" s="47"/>
      <c r="AG678" s="47"/>
      <c r="AH678" s="66"/>
      <c r="AI678" s="67"/>
      <c r="AJ678" s="66"/>
      <c r="AK678" s="54"/>
      <c r="AL678" s="54"/>
      <c r="AM678" s="54"/>
      <c r="AN678" s="66"/>
      <c r="AO678" s="67"/>
      <c r="AP678" s="66"/>
      <c r="AQ678" s="47"/>
      <c r="AR678" s="47"/>
      <c r="AS678" s="47"/>
      <c r="AT678" s="47"/>
      <c r="AU678" s="47"/>
      <c r="AV678" s="47">
        <v>34</v>
      </c>
      <c r="AW678" s="47"/>
      <c r="AX678" s="47"/>
      <c r="AY678" s="47"/>
      <c r="AZ678" s="47"/>
      <c r="BA678" s="47"/>
      <c r="BB678" s="47"/>
      <c r="BC678" s="47"/>
      <c r="BD678" s="47"/>
      <c r="BE678" s="47"/>
      <c r="BF678" s="47"/>
      <c r="BG678" s="47"/>
      <c r="BH678" s="47"/>
      <c r="BI678" s="47"/>
      <c r="BJ678" s="47"/>
      <c r="BK678" s="47"/>
      <c r="BL678" s="47"/>
      <c r="BM678" s="47" t="s">
        <v>378</v>
      </c>
      <c r="BN678" s="57">
        <f t="shared" si="172"/>
        <v>34</v>
      </c>
      <c r="BO678" s="47">
        <f t="shared" si="173"/>
        <v>0</v>
      </c>
      <c r="BP678" s="48" t="str">
        <f t="shared" si="174"/>
        <v>Complete - With Adjustment</v>
      </c>
    </row>
    <row r="679" spans="1:68" s="10" customFormat="1" hidden="1" x14ac:dyDescent="0.2">
      <c r="A679" s="34">
        <v>3479</v>
      </c>
      <c r="B679" t="s">
        <v>1208</v>
      </c>
      <c r="C679" t="s">
        <v>115</v>
      </c>
      <c r="D679">
        <v>205860</v>
      </c>
      <c r="E679" t="s">
        <v>1239</v>
      </c>
      <c r="F679" t="s">
        <v>1219</v>
      </c>
      <c r="G679" t="s">
        <v>96</v>
      </c>
      <c r="H679" s="37">
        <v>42865</v>
      </c>
      <c r="I679" s="37">
        <v>42871</v>
      </c>
      <c r="J679" s="52">
        <v>4342.32</v>
      </c>
      <c r="K679" s="52">
        <v>445.96000000000004</v>
      </c>
      <c r="L679" s="52"/>
      <c r="M679" s="52" t="s">
        <v>1240</v>
      </c>
      <c r="N679" s="52">
        <v>10</v>
      </c>
      <c r="O679" s="52">
        <v>1503</v>
      </c>
      <c r="P679" s="52">
        <v>4264</v>
      </c>
      <c r="Q679" s="52">
        <v>5413</v>
      </c>
      <c r="R679" s="52">
        <v>2000</v>
      </c>
      <c r="S679" s="52"/>
      <c r="T679" s="52" t="s">
        <v>1241</v>
      </c>
      <c r="U679" s="52"/>
      <c r="V679" s="35"/>
      <c r="W679" s="47"/>
      <c r="X679" s="47"/>
      <c r="Y679" s="47"/>
      <c r="Z679" s="47"/>
      <c r="AA679" s="47"/>
      <c r="AB679" s="47"/>
      <c r="AC679" s="47"/>
      <c r="AD679" s="47"/>
      <c r="AE679" s="47"/>
      <c r="AF679" s="47"/>
      <c r="AG679" s="47"/>
      <c r="AH679" s="66"/>
      <c r="AI679" s="67"/>
      <c r="AJ679" s="66"/>
      <c r="AK679" s="54"/>
      <c r="AL679" s="54"/>
      <c r="AM679" s="54"/>
      <c r="AN679" s="66"/>
      <c r="AO679" s="67"/>
      <c r="AP679" s="66"/>
      <c r="AQ679" s="47"/>
      <c r="AR679" s="47"/>
      <c r="AS679" s="47"/>
      <c r="AT679" s="47"/>
      <c r="AU679" s="47"/>
      <c r="AV679" s="47">
        <v>445.96</v>
      </c>
      <c r="AW679" s="47"/>
      <c r="AX679" s="47"/>
      <c r="AY679" s="47"/>
      <c r="AZ679" s="47"/>
      <c r="BA679" s="47"/>
      <c r="BB679" s="47"/>
      <c r="BC679" s="47"/>
      <c r="BD679" s="47"/>
      <c r="BE679" s="47"/>
      <c r="BF679" s="47"/>
      <c r="BG679" s="47"/>
      <c r="BH679" s="47"/>
      <c r="BI679" s="47"/>
      <c r="BJ679" s="47"/>
      <c r="BK679" s="47"/>
      <c r="BL679" s="47"/>
      <c r="BM679" s="47" t="s">
        <v>378</v>
      </c>
      <c r="BN679" s="57">
        <f t="shared" si="172"/>
        <v>445.96</v>
      </c>
      <c r="BO679" s="47">
        <f t="shared" si="173"/>
        <v>0</v>
      </c>
      <c r="BP679" s="48" t="str">
        <f t="shared" si="174"/>
        <v>Complete - With Adjustment</v>
      </c>
    </row>
    <row r="680" spans="1:68" s="10" customFormat="1" hidden="1" x14ac:dyDescent="0.2">
      <c r="A680" s="34">
        <v>3481</v>
      </c>
      <c r="B680" t="s">
        <v>1208</v>
      </c>
      <c r="C680" t="s">
        <v>115</v>
      </c>
      <c r="D680">
        <v>205860</v>
      </c>
      <c r="E680" t="s">
        <v>1239</v>
      </c>
      <c r="F680" t="s">
        <v>1219</v>
      </c>
      <c r="G680" t="s">
        <v>96</v>
      </c>
      <c r="H680" s="37">
        <v>42865</v>
      </c>
      <c r="I680" s="37">
        <v>42871</v>
      </c>
      <c r="J680" s="52">
        <v>4342.32</v>
      </c>
      <c r="K680" s="52">
        <v>26</v>
      </c>
      <c r="L680" s="52"/>
      <c r="M680" s="52" t="s">
        <v>1240</v>
      </c>
      <c r="N680" s="52">
        <v>10</v>
      </c>
      <c r="O680" s="52">
        <v>1503</v>
      </c>
      <c r="P680" s="52">
        <v>4264</v>
      </c>
      <c r="Q680" s="52">
        <v>5413</v>
      </c>
      <c r="R680" s="52">
        <v>2000</v>
      </c>
      <c r="S680" s="52"/>
      <c r="T680" s="52" t="s">
        <v>1241</v>
      </c>
      <c r="U680" s="52"/>
      <c r="V680" s="35"/>
      <c r="W680" s="47"/>
      <c r="X680" s="47"/>
      <c r="Y680" s="47"/>
      <c r="Z680" s="47"/>
      <c r="AA680" s="47"/>
      <c r="AB680" s="47"/>
      <c r="AC680" s="47"/>
      <c r="AD680" s="47"/>
      <c r="AE680" s="47"/>
      <c r="AF680" s="47"/>
      <c r="AG680" s="47"/>
      <c r="AH680" s="66"/>
      <c r="AI680" s="67"/>
      <c r="AJ680" s="66"/>
      <c r="AK680" s="54"/>
      <c r="AL680" s="54"/>
      <c r="AM680" s="54"/>
      <c r="AN680" s="66"/>
      <c r="AO680" s="67"/>
      <c r="AP680" s="66"/>
      <c r="AQ680" s="47"/>
      <c r="AR680" s="47"/>
      <c r="AS680" s="47"/>
      <c r="AT680" s="47"/>
      <c r="AU680" s="47"/>
      <c r="AV680" s="47">
        <v>26</v>
      </c>
      <c r="AW680" s="47"/>
      <c r="AX680" s="47"/>
      <c r="AY680" s="47"/>
      <c r="AZ680" s="47"/>
      <c r="BA680" s="47"/>
      <c r="BB680" s="47"/>
      <c r="BC680" s="47"/>
      <c r="BD680" s="47"/>
      <c r="BE680" s="47"/>
      <c r="BF680" s="47"/>
      <c r="BG680" s="47"/>
      <c r="BH680" s="47"/>
      <c r="BI680" s="47"/>
      <c r="BJ680" s="47"/>
      <c r="BK680" s="47"/>
      <c r="BL680" s="47"/>
      <c r="BM680" s="47" t="s">
        <v>378</v>
      </c>
      <c r="BN680" s="57">
        <f t="shared" si="172"/>
        <v>26</v>
      </c>
      <c r="BO680" s="47">
        <f t="shared" si="173"/>
        <v>0</v>
      </c>
      <c r="BP680" s="48" t="str">
        <f t="shared" si="174"/>
        <v>Complete - With Adjustment</v>
      </c>
    </row>
    <row r="681" spans="1:68" s="10" customFormat="1" hidden="1" x14ac:dyDescent="0.2">
      <c r="A681" s="34">
        <v>3482</v>
      </c>
      <c r="B681" t="s">
        <v>1208</v>
      </c>
      <c r="C681" t="s">
        <v>115</v>
      </c>
      <c r="D681">
        <v>205860</v>
      </c>
      <c r="E681" t="s">
        <v>1239</v>
      </c>
      <c r="F681" t="s">
        <v>1219</v>
      </c>
      <c r="G681" t="s">
        <v>96</v>
      </c>
      <c r="H681" s="37">
        <v>42865</v>
      </c>
      <c r="I681" s="37">
        <v>42871</v>
      </c>
      <c r="J681" s="52">
        <v>4342.32</v>
      </c>
      <c r="K681" s="52">
        <v>128.82</v>
      </c>
      <c r="L681" s="52"/>
      <c r="M681" s="52" t="s">
        <v>1240</v>
      </c>
      <c r="N681" s="52">
        <v>10</v>
      </c>
      <c r="O681" s="52">
        <v>1503</v>
      </c>
      <c r="P681" s="52">
        <v>4265</v>
      </c>
      <c r="Q681" s="52">
        <v>5411</v>
      </c>
      <c r="R681" s="52">
        <v>2000</v>
      </c>
      <c r="S681" s="52"/>
      <c r="T681" s="52" t="s">
        <v>1241</v>
      </c>
      <c r="U681" s="52"/>
      <c r="V681" s="35"/>
      <c r="W681" s="47">
        <v>128.82</v>
      </c>
      <c r="X681" s="47"/>
      <c r="Y681" s="47"/>
      <c r="Z681" s="47"/>
      <c r="AA681" s="47"/>
      <c r="AB681" s="47"/>
      <c r="AC681" s="47"/>
      <c r="AD681" s="47"/>
      <c r="AE681" s="47"/>
      <c r="AF681" s="47"/>
      <c r="AG681" s="47"/>
      <c r="AH681" s="66"/>
      <c r="AI681" s="67"/>
      <c r="AJ681" s="66"/>
      <c r="AK681" s="54"/>
      <c r="AL681" s="54"/>
      <c r="AM681" s="54"/>
      <c r="AN681" s="66"/>
      <c r="AO681" s="67"/>
      <c r="AP681" s="66"/>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t="s">
        <v>1</v>
      </c>
      <c r="BN681" s="57">
        <f t="shared" si="172"/>
        <v>128.82</v>
      </c>
      <c r="BO681" s="47">
        <f t="shared" si="173"/>
        <v>0</v>
      </c>
      <c r="BP681" s="48" t="str">
        <f t="shared" si="174"/>
        <v>Complete - With Adjustment</v>
      </c>
    </row>
    <row r="682" spans="1:68" s="10" customFormat="1" hidden="1" x14ac:dyDescent="0.2">
      <c r="A682" s="34">
        <v>3483</v>
      </c>
      <c r="B682" t="s">
        <v>1208</v>
      </c>
      <c r="C682" t="s">
        <v>115</v>
      </c>
      <c r="D682">
        <v>205860</v>
      </c>
      <c r="E682" t="s">
        <v>1239</v>
      </c>
      <c r="F682" t="s">
        <v>1219</v>
      </c>
      <c r="G682" t="s">
        <v>96</v>
      </c>
      <c r="H682" s="37">
        <v>42865</v>
      </c>
      <c r="I682" s="37">
        <v>42871</v>
      </c>
      <c r="J682" s="52">
        <v>4342.32</v>
      </c>
      <c r="K682" s="52">
        <v>205.81</v>
      </c>
      <c r="L682" s="52"/>
      <c r="M682" s="52" t="s">
        <v>1240</v>
      </c>
      <c r="N682" s="52">
        <v>10</v>
      </c>
      <c r="O682" s="52">
        <v>1503</v>
      </c>
      <c r="P682" s="52">
        <v>4264</v>
      </c>
      <c r="Q682" s="52">
        <v>5411</v>
      </c>
      <c r="R682" s="52">
        <v>2000</v>
      </c>
      <c r="S682" s="52"/>
      <c r="T682" s="52" t="s">
        <v>1241</v>
      </c>
      <c r="U682" s="52"/>
      <c r="V682" s="35"/>
      <c r="W682" s="47"/>
      <c r="X682" s="47"/>
      <c r="Y682" s="47"/>
      <c r="Z682" s="47"/>
      <c r="AA682" s="47"/>
      <c r="AB682" s="47"/>
      <c r="AC682" s="47"/>
      <c r="AD682" s="47"/>
      <c r="AE682" s="47"/>
      <c r="AF682" s="47"/>
      <c r="AG682" s="47"/>
      <c r="AH682" s="66"/>
      <c r="AI682" s="67"/>
      <c r="AJ682" s="66"/>
      <c r="AK682" s="54"/>
      <c r="AL682" s="54"/>
      <c r="AM682" s="54"/>
      <c r="AN682" s="66"/>
      <c r="AO682" s="67"/>
      <c r="AP682" s="66"/>
      <c r="AQ682" s="47"/>
      <c r="AR682" s="47"/>
      <c r="AS682" s="47"/>
      <c r="AT682" s="47"/>
      <c r="AU682" s="47"/>
      <c r="AV682" s="47">
        <v>205.81</v>
      </c>
      <c r="AW682" s="47"/>
      <c r="AX682" s="47"/>
      <c r="AY682" s="47"/>
      <c r="AZ682" s="47"/>
      <c r="BA682" s="47"/>
      <c r="BB682" s="47"/>
      <c r="BC682" s="47"/>
      <c r="BD682" s="47"/>
      <c r="BE682" s="47"/>
      <c r="BF682" s="47"/>
      <c r="BG682" s="47"/>
      <c r="BH682" s="47"/>
      <c r="BI682" s="47"/>
      <c r="BJ682" s="47"/>
      <c r="BK682" s="47"/>
      <c r="BL682" s="47"/>
      <c r="BM682" s="47" t="s">
        <v>378</v>
      </c>
      <c r="BN682" s="57">
        <f t="shared" si="172"/>
        <v>205.81</v>
      </c>
      <c r="BO682" s="47">
        <f t="shared" si="173"/>
        <v>0</v>
      </c>
      <c r="BP682" s="48" t="str">
        <f t="shared" si="174"/>
        <v>Complete - With Adjustment</v>
      </c>
    </row>
    <row r="683" spans="1:68" s="10" customFormat="1" hidden="1" x14ac:dyDescent="0.2">
      <c r="A683" s="34">
        <v>3484</v>
      </c>
      <c r="B683" t="s">
        <v>1208</v>
      </c>
      <c r="C683" t="s">
        <v>115</v>
      </c>
      <c r="D683">
        <v>205860</v>
      </c>
      <c r="E683" t="s">
        <v>1239</v>
      </c>
      <c r="F683" t="s">
        <v>1219</v>
      </c>
      <c r="G683" t="s">
        <v>96</v>
      </c>
      <c r="H683" s="37">
        <v>42865</v>
      </c>
      <c r="I683" s="37">
        <v>42871</v>
      </c>
      <c r="J683" s="52">
        <v>4342.32</v>
      </c>
      <c r="K683" s="52">
        <v>7.49</v>
      </c>
      <c r="L683" s="52"/>
      <c r="M683" s="52" t="s">
        <v>1240</v>
      </c>
      <c r="N683" s="52">
        <v>10</v>
      </c>
      <c r="O683" s="52">
        <v>1503</v>
      </c>
      <c r="P683" s="52">
        <v>4264</v>
      </c>
      <c r="Q683" s="52">
        <v>5413</v>
      </c>
      <c r="R683" s="52">
        <v>2000</v>
      </c>
      <c r="S683" s="52"/>
      <c r="T683" s="52" t="s">
        <v>1241</v>
      </c>
      <c r="U683" s="52"/>
      <c r="V683" s="35"/>
      <c r="W683" s="47"/>
      <c r="X683" s="47"/>
      <c r="Y683" s="47"/>
      <c r="Z683" s="47"/>
      <c r="AA683" s="47"/>
      <c r="AB683" s="47"/>
      <c r="AC683" s="47"/>
      <c r="AD683" s="47"/>
      <c r="AE683" s="47"/>
      <c r="AF683" s="47"/>
      <c r="AG683" s="47"/>
      <c r="AH683" s="66"/>
      <c r="AI683" s="67"/>
      <c r="AJ683" s="66"/>
      <c r="AK683" s="54"/>
      <c r="AL683" s="54"/>
      <c r="AM683" s="54"/>
      <c r="AN683" s="66"/>
      <c r="AO683" s="67"/>
      <c r="AP683" s="66"/>
      <c r="AQ683" s="47"/>
      <c r="AR683" s="47"/>
      <c r="AS683" s="47"/>
      <c r="AT683" s="47"/>
      <c r="AU683" s="47"/>
      <c r="AV683" s="47">
        <v>7.49</v>
      </c>
      <c r="AW683" s="47"/>
      <c r="AX683" s="47"/>
      <c r="AY683" s="47"/>
      <c r="AZ683" s="47"/>
      <c r="BA683" s="47"/>
      <c r="BB683" s="47"/>
      <c r="BC683" s="47"/>
      <c r="BD683" s="47"/>
      <c r="BE683" s="47"/>
      <c r="BF683" s="47"/>
      <c r="BG683" s="47"/>
      <c r="BH683" s="47"/>
      <c r="BI683" s="47"/>
      <c r="BJ683" s="47"/>
      <c r="BK683" s="47"/>
      <c r="BL683" s="47"/>
      <c r="BM683" s="47" t="s">
        <v>378</v>
      </c>
      <c r="BN683" s="57">
        <f t="shared" si="172"/>
        <v>7.49</v>
      </c>
      <c r="BO683" s="47">
        <f t="shared" si="173"/>
        <v>0</v>
      </c>
      <c r="BP683" s="48" t="str">
        <f t="shared" si="174"/>
        <v>Complete - With Adjustment</v>
      </c>
    </row>
    <row r="684" spans="1:68" s="10" customFormat="1" hidden="1" x14ac:dyDescent="0.2">
      <c r="A684" s="34">
        <v>3485</v>
      </c>
      <c r="B684" t="s">
        <v>1208</v>
      </c>
      <c r="C684" t="s">
        <v>115</v>
      </c>
      <c r="D684">
        <v>205860</v>
      </c>
      <c r="E684" t="s">
        <v>1239</v>
      </c>
      <c r="F684" t="s">
        <v>1219</v>
      </c>
      <c r="G684" t="s">
        <v>96</v>
      </c>
      <c r="H684" s="37">
        <v>42865</v>
      </c>
      <c r="I684" s="37">
        <v>42871</v>
      </c>
      <c r="J684" s="52">
        <v>4342.32</v>
      </c>
      <c r="K684" s="52">
        <v>50.22</v>
      </c>
      <c r="L684" s="52"/>
      <c r="M684" s="52" t="s">
        <v>1240</v>
      </c>
      <c r="N684" s="52">
        <v>10</v>
      </c>
      <c r="O684" s="52">
        <v>1503</v>
      </c>
      <c r="P684" s="52">
        <v>4265</v>
      </c>
      <c r="Q684" s="52">
        <v>5411</v>
      </c>
      <c r="R684" s="52">
        <v>2000</v>
      </c>
      <c r="S684" s="52"/>
      <c r="T684" s="52" t="s">
        <v>1241</v>
      </c>
      <c r="U684" s="52"/>
      <c r="V684" s="35"/>
      <c r="W684" s="47">
        <v>50.22</v>
      </c>
      <c r="X684" s="47"/>
      <c r="Y684" s="47"/>
      <c r="Z684" s="47"/>
      <c r="AA684" s="47"/>
      <c r="AB684" s="47"/>
      <c r="AC684" s="47"/>
      <c r="AD684" s="47"/>
      <c r="AE684" s="47"/>
      <c r="AF684" s="47"/>
      <c r="AG684" s="47"/>
      <c r="AH684" s="66"/>
      <c r="AI684" s="67"/>
      <c r="AJ684" s="66"/>
      <c r="AK684" s="54"/>
      <c r="AL684" s="54"/>
      <c r="AM684" s="54"/>
      <c r="AN684" s="66"/>
      <c r="AO684" s="67"/>
      <c r="AP684" s="66"/>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c r="BM684" s="47" t="s">
        <v>1</v>
      </c>
      <c r="BN684" s="57">
        <f t="shared" si="172"/>
        <v>50.22</v>
      </c>
      <c r="BO684" s="47">
        <f t="shared" si="173"/>
        <v>0</v>
      </c>
      <c r="BP684" s="48" t="str">
        <f t="shared" si="174"/>
        <v>Complete - With Adjustment</v>
      </c>
    </row>
    <row r="685" spans="1:68" s="10" customFormat="1" hidden="1" x14ac:dyDescent="0.2">
      <c r="A685" s="34">
        <v>3486</v>
      </c>
      <c r="B685" t="s">
        <v>1208</v>
      </c>
      <c r="C685" t="s">
        <v>115</v>
      </c>
      <c r="D685">
        <v>205860</v>
      </c>
      <c r="E685" t="s">
        <v>1239</v>
      </c>
      <c r="F685" t="s">
        <v>1219</v>
      </c>
      <c r="G685" t="s">
        <v>96</v>
      </c>
      <c r="H685" s="37">
        <v>42865</v>
      </c>
      <c r="I685" s="37">
        <v>42871</v>
      </c>
      <c r="J685" s="52">
        <v>4342.32</v>
      </c>
      <c r="K685" s="52">
        <v>281.75</v>
      </c>
      <c r="L685" s="52"/>
      <c r="M685" s="52" t="s">
        <v>1240</v>
      </c>
      <c r="N685" s="52">
        <v>10</v>
      </c>
      <c r="O685" s="52">
        <v>1503</v>
      </c>
      <c r="P685" s="52">
        <v>4264</v>
      </c>
      <c r="Q685" s="52">
        <v>5414</v>
      </c>
      <c r="R685" s="52">
        <v>2000</v>
      </c>
      <c r="S685" s="52"/>
      <c r="T685" s="52" t="s">
        <v>1241</v>
      </c>
      <c r="U685" s="52"/>
      <c r="V685" s="35"/>
      <c r="W685" s="47"/>
      <c r="X685" s="47"/>
      <c r="Y685" s="47"/>
      <c r="Z685" s="47"/>
      <c r="AA685" s="47"/>
      <c r="AB685" s="47"/>
      <c r="AC685" s="47"/>
      <c r="AD685" s="47"/>
      <c r="AE685" s="47"/>
      <c r="AF685" s="47"/>
      <c r="AG685" s="47"/>
      <c r="AH685" s="66"/>
      <c r="AI685" s="67"/>
      <c r="AJ685" s="66"/>
      <c r="AK685" s="54"/>
      <c r="AL685" s="54"/>
      <c r="AM685" s="54"/>
      <c r="AN685" s="66"/>
      <c r="AO685" s="67"/>
      <c r="AP685" s="66"/>
      <c r="AQ685" s="47"/>
      <c r="AR685" s="47"/>
      <c r="AS685" s="47"/>
      <c r="AT685" s="47"/>
      <c r="AU685" s="47"/>
      <c r="AV685" s="47">
        <v>281.75</v>
      </c>
      <c r="AW685" s="47"/>
      <c r="AX685" s="47"/>
      <c r="AY685" s="47"/>
      <c r="AZ685" s="47"/>
      <c r="BA685" s="47"/>
      <c r="BB685" s="47"/>
      <c r="BC685" s="47"/>
      <c r="BD685" s="47"/>
      <c r="BE685" s="47"/>
      <c r="BF685" s="47"/>
      <c r="BG685" s="47"/>
      <c r="BH685" s="47"/>
      <c r="BI685" s="47"/>
      <c r="BJ685" s="47"/>
      <c r="BK685" s="47"/>
      <c r="BL685" s="47"/>
      <c r="BM685" s="47" t="s">
        <v>378</v>
      </c>
      <c r="BN685" s="57">
        <f t="shared" si="172"/>
        <v>281.75</v>
      </c>
      <c r="BO685" s="47">
        <f t="shared" si="173"/>
        <v>0</v>
      </c>
      <c r="BP685" s="48" t="str">
        <f t="shared" si="174"/>
        <v>Complete - With Adjustment</v>
      </c>
    </row>
    <row r="686" spans="1:68" s="10" customFormat="1" hidden="1" x14ac:dyDescent="0.2">
      <c r="A686" s="34">
        <v>3487</v>
      </c>
      <c r="B686" t="s">
        <v>1208</v>
      </c>
      <c r="C686" t="s">
        <v>115</v>
      </c>
      <c r="D686">
        <v>205860</v>
      </c>
      <c r="E686" t="s">
        <v>1239</v>
      </c>
      <c r="F686" t="s">
        <v>1219</v>
      </c>
      <c r="G686" t="s">
        <v>96</v>
      </c>
      <c r="H686" s="37">
        <v>42865</v>
      </c>
      <c r="I686" s="37">
        <v>42871</v>
      </c>
      <c r="J686" s="52">
        <v>4342.32</v>
      </c>
      <c r="K686" s="52">
        <v>385.17</v>
      </c>
      <c r="L686" s="52"/>
      <c r="M686" s="52" t="s">
        <v>1240</v>
      </c>
      <c r="N686" s="52">
        <v>10</v>
      </c>
      <c r="O686" s="52">
        <v>1503</v>
      </c>
      <c r="P686" s="52">
        <v>4264</v>
      </c>
      <c r="Q686" s="52">
        <v>5411</v>
      </c>
      <c r="R686" s="52">
        <v>2000</v>
      </c>
      <c r="S686" s="52"/>
      <c r="T686" s="52" t="s">
        <v>1241</v>
      </c>
      <c r="U686" s="52"/>
      <c r="V686" s="35"/>
      <c r="W686" s="47"/>
      <c r="X686" s="47"/>
      <c r="Y686" s="47"/>
      <c r="Z686" s="47"/>
      <c r="AA686" s="47"/>
      <c r="AB686" s="47"/>
      <c r="AC686" s="47"/>
      <c r="AD686" s="47"/>
      <c r="AE686" s="47"/>
      <c r="AF686" s="47"/>
      <c r="AG686" s="47"/>
      <c r="AH686" s="66"/>
      <c r="AI686" s="67"/>
      <c r="AJ686" s="66"/>
      <c r="AK686" s="54"/>
      <c r="AL686" s="54"/>
      <c r="AM686" s="54"/>
      <c r="AN686" s="66"/>
      <c r="AO686" s="67"/>
      <c r="AP686" s="66"/>
      <c r="AQ686" s="47"/>
      <c r="AR686" s="47"/>
      <c r="AS686" s="47"/>
      <c r="AT686" s="47"/>
      <c r="AU686" s="47"/>
      <c r="AV686" s="47">
        <v>385.17</v>
      </c>
      <c r="AW686" s="47"/>
      <c r="AX686" s="47"/>
      <c r="AY686" s="47"/>
      <c r="AZ686" s="47"/>
      <c r="BA686" s="47"/>
      <c r="BB686" s="47"/>
      <c r="BC686" s="47"/>
      <c r="BD686" s="47"/>
      <c r="BE686" s="47"/>
      <c r="BF686" s="47"/>
      <c r="BG686" s="47"/>
      <c r="BH686" s="47"/>
      <c r="BI686" s="47"/>
      <c r="BJ686" s="47"/>
      <c r="BK686" s="47"/>
      <c r="BL686" s="47"/>
      <c r="BM686" s="47" t="s">
        <v>378</v>
      </c>
      <c r="BN686" s="57">
        <f t="shared" si="172"/>
        <v>385.17</v>
      </c>
      <c r="BO686" s="47">
        <f t="shared" si="173"/>
        <v>0</v>
      </c>
      <c r="BP686" s="48" t="str">
        <f t="shared" si="174"/>
        <v>Complete - With Adjustment</v>
      </c>
    </row>
    <row r="687" spans="1:68" s="10" customFormat="1" hidden="1" x14ac:dyDescent="0.2">
      <c r="A687" s="34">
        <v>3496</v>
      </c>
      <c r="B687" t="s">
        <v>1208</v>
      </c>
      <c r="C687" t="s">
        <v>134</v>
      </c>
      <c r="D687">
        <v>248006</v>
      </c>
      <c r="E687" t="s">
        <v>1243</v>
      </c>
      <c r="F687" t="s">
        <v>1244</v>
      </c>
      <c r="G687" t="s">
        <v>96</v>
      </c>
      <c r="H687" s="37">
        <v>42857</v>
      </c>
      <c r="I687" s="37">
        <v>42858</v>
      </c>
      <c r="J687" s="52">
        <v>419</v>
      </c>
      <c r="K687" s="52">
        <v>84.5</v>
      </c>
      <c r="L687" s="52"/>
      <c r="M687" s="52" t="s">
        <v>1245</v>
      </c>
      <c r="N687" s="52">
        <v>10</v>
      </c>
      <c r="O687" s="52">
        <v>1221</v>
      </c>
      <c r="P687" s="52">
        <v>4261</v>
      </c>
      <c r="Q687" s="52">
        <v>30736</v>
      </c>
      <c r="R687" s="52">
        <v>2000</v>
      </c>
      <c r="S687" s="52"/>
      <c r="T687" s="52" t="s">
        <v>1246</v>
      </c>
      <c r="U687" s="52"/>
      <c r="V687" s="35"/>
      <c r="W687" s="47"/>
      <c r="X687" s="47"/>
      <c r="Y687" s="47"/>
      <c r="Z687" s="47"/>
      <c r="AA687" s="47"/>
      <c r="AB687" s="47"/>
      <c r="AC687" s="47"/>
      <c r="AD687" s="47"/>
      <c r="AE687" s="47"/>
      <c r="AF687" s="47"/>
      <c r="AG687" s="47"/>
      <c r="AH687" s="66"/>
      <c r="AI687" s="67"/>
      <c r="AJ687" s="66"/>
      <c r="AK687" s="54"/>
      <c r="AL687" s="54"/>
      <c r="AM687" s="54"/>
      <c r="AN687" s="66"/>
      <c r="AO687" s="67"/>
      <c r="AP687" s="66"/>
      <c r="AQ687" s="47"/>
      <c r="AR687" s="47"/>
      <c r="AS687" s="47"/>
      <c r="AT687" s="47">
        <v>84.5</v>
      </c>
      <c r="AU687" s="47"/>
      <c r="AV687" s="47"/>
      <c r="AW687" s="47"/>
      <c r="AX687" s="47"/>
      <c r="AY687" s="47"/>
      <c r="AZ687" s="68"/>
      <c r="BA687" s="47"/>
      <c r="BB687" s="47"/>
      <c r="BC687" s="47"/>
      <c r="BD687" s="47"/>
      <c r="BE687" s="47"/>
      <c r="BF687" s="47"/>
      <c r="BG687" s="47"/>
      <c r="BH687" s="47"/>
      <c r="BI687" s="47"/>
      <c r="BJ687" s="47"/>
      <c r="BK687" s="47"/>
      <c r="BL687" s="47"/>
      <c r="BM687" s="47" t="s">
        <v>1247</v>
      </c>
      <c r="BN687" s="57">
        <f t="shared" si="172"/>
        <v>84.5</v>
      </c>
      <c r="BO687" s="47">
        <f t="shared" si="173"/>
        <v>0</v>
      </c>
      <c r="BP687" s="48" t="str">
        <f t="shared" si="174"/>
        <v>Complete - With Adjustment</v>
      </c>
    </row>
    <row r="688" spans="1:68" s="10" customFormat="1" hidden="1" x14ac:dyDescent="0.2">
      <c r="A688" s="34">
        <v>3497</v>
      </c>
      <c r="B688" t="s">
        <v>1208</v>
      </c>
      <c r="C688" t="s">
        <v>134</v>
      </c>
      <c r="D688">
        <v>248006</v>
      </c>
      <c r="E688" t="s">
        <v>1243</v>
      </c>
      <c r="F688" t="s">
        <v>1244</v>
      </c>
      <c r="G688" t="s">
        <v>96</v>
      </c>
      <c r="H688" s="37">
        <v>42857</v>
      </c>
      <c r="I688" s="37">
        <v>42858</v>
      </c>
      <c r="J688" s="52">
        <v>419</v>
      </c>
      <c r="K688" s="52">
        <v>125</v>
      </c>
      <c r="L688" s="52"/>
      <c r="M688" s="52" t="s">
        <v>1245</v>
      </c>
      <c r="N688" s="52">
        <v>10</v>
      </c>
      <c r="O688" s="52">
        <v>1221</v>
      </c>
      <c r="P688" s="52">
        <v>4261</v>
      </c>
      <c r="Q688" s="52">
        <v>30736</v>
      </c>
      <c r="R688" s="52">
        <v>2000</v>
      </c>
      <c r="S688" s="52"/>
      <c r="T688" s="52" t="s">
        <v>1246</v>
      </c>
      <c r="U688" s="52"/>
      <c r="V688" s="35"/>
      <c r="W688" s="47"/>
      <c r="X688" s="47"/>
      <c r="Y688" s="47"/>
      <c r="Z688" s="47"/>
      <c r="AA688" s="47"/>
      <c r="AB688" s="47"/>
      <c r="AC688" s="47"/>
      <c r="AD688" s="47"/>
      <c r="AE688" s="47"/>
      <c r="AF688" s="47"/>
      <c r="AG688" s="47"/>
      <c r="AH688" s="66"/>
      <c r="AI688" s="67"/>
      <c r="AJ688" s="66"/>
      <c r="AK688" s="54"/>
      <c r="AL688" s="54"/>
      <c r="AM688" s="54"/>
      <c r="AN688" s="66"/>
      <c r="AO688" s="67"/>
      <c r="AP688" s="66"/>
      <c r="AQ688" s="47"/>
      <c r="AR688" s="47"/>
      <c r="AS688" s="47"/>
      <c r="AT688" s="47">
        <v>125</v>
      </c>
      <c r="AU688" s="47"/>
      <c r="AV688" s="47"/>
      <c r="AW688" s="47"/>
      <c r="AX688" s="47"/>
      <c r="AY688" s="47"/>
      <c r="AZ688" s="47"/>
      <c r="BA688" s="47"/>
      <c r="BB688" s="47"/>
      <c r="BC688" s="47"/>
      <c r="BD688" s="47"/>
      <c r="BE688" s="47"/>
      <c r="BF688" s="47"/>
      <c r="BG688" s="47"/>
      <c r="BH688" s="47"/>
      <c r="BI688" s="47"/>
      <c r="BJ688" s="47"/>
      <c r="BK688" s="47"/>
      <c r="BL688" s="47"/>
      <c r="BM688" s="47" t="s">
        <v>1247</v>
      </c>
      <c r="BN688" s="57">
        <f t="shared" si="172"/>
        <v>125</v>
      </c>
      <c r="BO688" s="47">
        <f t="shared" si="173"/>
        <v>0</v>
      </c>
      <c r="BP688" s="48" t="str">
        <f t="shared" si="174"/>
        <v>Complete - With Adjustment</v>
      </c>
    </row>
    <row r="689" spans="1:68" s="10" customFormat="1" hidden="1" x14ac:dyDescent="0.2">
      <c r="A689" s="34">
        <v>3507</v>
      </c>
      <c r="B689" t="s">
        <v>1208</v>
      </c>
      <c r="C689" t="s">
        <v>164</v>
      </c>
      <c r="D689">
        <v>249625</v>
      </c>
      <c r="E689" t="s">
        <v>1252</v>
      </c>
      <c r="F689" t="s">
        <v>1253</v>
      </c>
      <c r="G689" t="s">
        <v>96</v>
      </c>
      <c r="H689" s="37">
        <v>42852</v>
      </c>
      <c r="I689" s="37">
        <v>42856</v>
      </c>
      <c r="J689" s="52">
        <v>68.47</v>
      </c>
      <c r="K689" s="52">
        <v>18.47</v>
      </c>
      <c r="L689" s="52"/>
      <c r="M689" s="52" t="s">
        <v>1254</v>
      </c>
      <c r="N689" s="52">
        <v>10</v>
      </c>
      <c r="O689" s="52">
        <v>1822</v>
      </c>
      <c r="P689" s="52">
        <v>4265</v>
      </c>
      <c r="Q689" s="52">
        <v>5411</v>
      </c>
      <c r="R689" s="52">
        <v>2000</v>
      </c>
      <c r="S689" s="52"/>
      <c r="T689" s="52" t="s">
        <v>1255</v>
      </c>
      <c r="U689" s="52"/>
      <c r="V689" s="35"/>
      <c r="W689" s="47"/>
      <c r="X689" s="47"/>
      <c r="Y689" s="47"/>
      <c r="Z689" s="47"/>
      <c r="AA689" s="47"/>
      <c r="AB689" s="47"/>
      <c r="AC689" s="47"/>
      <c r="AD689" s="47"/>
      <c r="AE689" s="47"/>
      <c r="AF689" s="47"/>
      <c r="AG689" s="47"/>
      <c r="AH689" s="66"/>
      <c r="AI689" s="67"/>
      <c r="AJ689" s="66"/>
      <c r="AK689" s="54"/>
      <c r="AL689" s="54"/>
      <c r="AM689" s="54"/>
      <c r="AN689" s="66"/>
      <c r="AO689" s="67"/>
      <c r="AP689" s="66"/>
      <c r="AQ689" s="47"/>
      <c r="AR689" s="47"/>
      <c r="AS689" s="47"/>
      <c r="AT689" s="47"/>
      <c r="AU689" s="47"/>
      <c r="AV689" s="47"/>
      <c r="AW689" s="47">
        <v>18.47</v>
      </c>
      <c r="AX689" s="47"/>
      <c r="AY689" s="47"/>
      <c r="AZ689" s="47"/>
      <c r="BA689" s="47"/>
      <c r="BB689" s="47"/>
      <c r="BC689" s="47"/>
      <c r="BD689" s="47"/>
      <c r="BE689" s="47"/>
      <c r="BF689" s="47"/>
      <c r="BG689" s="47"/>
      <c r="BH689" s="47"/>
      <c r="BI689" s="47"/>
      <c r="BJ689" s="47"/>
      <c r="BK689" s="47"/>
      <c r="BL689" s="47"/>
      <c r="BM689" s="47" t="s">
        <v>389</v>
      </c>
      <c r="BN689" s="57">
        <f t="shared" si="172"/>
        <v>18.47</v>
      </c>
      <c r="BO689" s="47">
        <f t="shared" si="173"/>
        <v>0</v>
      </c>
      <c r="BP689" s="48" t="str">
        <f t="shared" si="174"/>
        <v>Complete - With Adjustment</v>
      </c>
    </row>
    <row r="690" spans="1:68" s="10" customFormat="1" hidden="1" x14ac:dyDescent="0.2">
      <c r="A690" s="34">
        <v>3509</v>
      </c>
      <c r="B690" t="s">
        <v>1208</v>
      </c>
      <c r="C690" t="s">
        <v>164</v>
      </c>
      <c r="D690">
        <v>249625</v>
      </c>
      <c r="E690" t="s">
        <v>1256</v>
      </c>
      <c r="F690" t="s">
        <v>1223</v>
      </c>
      <c r="G690" t="s">
        <v>96</v>
      </c>
      <c r="H690" s="37">
        <v>42878</v>
      </c>
      <c r="I690" s="37">
        <v>42880</v>
      </c>
      <c r="J690" s="52">
        <v>107.96000000000001</v>
      </c>
      <c r="K690" s="52">
        <v>22.96</v>
      </c>
      <c r="L690" s="52"/>
      <c r="M690" s="52" t="s">
        <v>1257</v>
      </c>
      <c r="N690" s="52">
        <v>10</v>
      </c>
      <c r="O690" s="52">
        <v>1822</v>
      </c>
      <c r="P690" s="52">
        <v>4265</v>
      </c>
      <c r="Q690" s="52">
        <v>5411</v>
      </c>
      <c r="R690" s="52">
        <v>2000</v>
      </c>
      <c r="S690" s="52"/>
      <c r="T690" s="52" t="s">
        <v>1258</v>
      </c>
      <c r="U690" s="52"/>
      <c r="V690" s="35"/>
      <c r="W690" s="47"/>
      <c r="X690" s="47"/>
      <c r="Y690" s="47"/>
      <c r="Z690" s="47"/>
      <c r="AA690" s="47"/>
      <c r="AB690" s="47"/>
      <c r="AC690" s="47"/>
      <c r="AD690" s="47"/>
      <c r="AE690" s="68"/>
      <c r="AF690" s="47"/>
      <c r="AG690" s="47"/>
      <c r="AH690" s="66"/>
      <c r="AI690" s="67"/>
      <c r="AJ690" s="66"/>
      <c r="AK690" s="54"/>
      <c r="AL690" s="54"/>
      <c r="AM690" s="54"/>
      <c r="AN690" s="66"/>
      <c r="AO690" s="67"/>
      <c r="AP690" s="66"/>
      <c r="AQ690" s="47"/>
      <c r="AR690" s="47"/>
      <c r="AS690" s="47"/>
      <c r="AT690" s="47"/>
      <c r="AU690" s="47"/>
      <c r="AV690" s="47"/>
      <c r="AW690" s="47">
        <v>22.96</v>
      </c>
      <c r="AX690" s="47"/>
      <c r="AY690" s="47"/>
      <c r="AZ690" s="47"/>
      <c r="BA690" s="47"/>
      <c r="BB690" s="47"/>
      <c r="BC690" s="47"/>
      <c r="BD690" s="47"/>
      <c r="BE690" s="47"/>
      <c r="BF690" s="47"/>
      <c r="BG690" s="47"/>
      <c r="BH690" s="47"/>
      <c r="BI690" s="47"/>
      <c r="BJ690" s="47"/>
      <c r="BK690" s="47"/>
      <c r="BL690" s="47"/>
      <c r="BM690" s="47" t="s">
        <v>1190</v>
      </c>
      <c r="BN690" s="57">
        <f t="shared" si="172"/>
        <v>22.96</v>
      </c>
      <c r="BO690" s="47">
        <f t="shared" si="173"/>
        <v>0</v>
      </c>
      <c r="BP690" s="48" t="str">
        <f t="shared" si="174"/>
        <v>Complete - With Adjustment</v>
      </c>
    </row>
    <row r="691" spans="1:68" s="10" customFormat="1" hidden="1" x14ac:dyDescent="0.2">
      <c r="A691" s="34">
        <v>3510</v>
      </c>
      <c r="B691" t="s">
        <v>1208</v>
      </c>
      <c r="C691" t="s">
        <v>164</v>
      </c>
      <c r="D691">
        <v>249625</v>
      </c>
      <c r="E691" t="s">
        <v>1256</v>
      </c>
      <c r="F691" t="s">
        <v>1223</v>
      </c>
      <c r="G691" t="s">
        <v>96</v>
      </c>
      <c r="H691" s="37">
        <v>42878</v>
      </c>
      <c r="I691" s="37">
        <v>42880</v>
      </c>
      <c r="J691" s="52">
        <v>107.96000000000001</v>
      </c>
      <c r="K691" s="52">
        <v>35</v>
      </c>
      <c r="L691" s="52"/>
      <c r="M691" s="52" t="s">
        <v>1257</v>
      </c>
      <c r="N691" s="52">
        <v>10</v>
      </c>
      <c r="O691" s="52">
        <v>1823</v>
      </c>
      <c r="P691" s="52">
        <v>4265</v>
      </c>
      <c r="Q691" s="52">
        <v>5411</v>
      </c>
      <c r="R691" s="52">
        <v>2000</v>
      </c>
      <c r="S691" s="52"/>
      <c r="T691" s="52" t="s">
        <v>1258</v>
      </c>
      <c r="U691" s="52"/>
      <c r="V691" s="35"/>
      <c r="W691" s="47"/>
      <c r="X691" s="47"/>
      <c r="Y691" s="47"/>
      <c r="Z691" s="47"/>
      <c r="AA691" s="47"/>
      <c r="AB691" s="47"/>
      <c r="AC691" s="47"/>
      <c r="AD691" s="47"/>
      <c r="AE691" s="47"/>
      <c r="AF691" s="47"/>
      <c r="AG691" s="47"/>
      <c r="AH691" s="66"/>
      <c r="AI691" s="67"/>
      <c r="AJ691" s="66"/>
      <c r="AK691" s="54"/>
      <c r="AL691" s="54"/>
      <c r="AM691" s="54"/>
      <c r="AN691" s="66"/>
      <c r="AO691" s="67"/>
      <c r="AP691" s="66"/>
      <c r="AQ691" s="47"/>
      <c r="AR691" s="47"/>
      <c r="AS691" s="47"/>
      <c r="AT691" s="47"/>
      <c r="AU691" s="47"/>
      <c r="AV691" s="47"/>
      <c r="AW691" s="47">
        <v>35</v>
      </c>
      <c r="AX691" s="47"/>
      <c r="AY691" s="47"/>
      <c r="AZ691" s="47"/>
      <c r="BA691" s="47"/>
      <c r="BB691" s="47"/>
      <c r="BC691" s="47"/>
      <c r="BD691" s="47"/>
      <c r="BE691" s="47"/>
      <c r="BF691" s="47"/>
      <c r="BG691" s="47"/>
      <c r="BH691" s="47"/>
      <c r="BI691" s="47"/>
      <c r="BJ691" s="47"/>
      <c r="BK691" s="47"/>
      <c r="BL691" s="47"/>
      <c r="BM691" s="47" t="s">
        <v>1190</v>
      </c>
      <c r="BN691" s="57">
        <f t="shared" si="172"/>
        <v>35</v>
      </c>
      <c r="BO691" s="47">
        <f t="shared" si="173"/>
        <v>0</v>
      </c>
      <c r="BP691" s="48" t="str">
        <f t="shared" si="174"/>
        <v>Complete - With Adjustment</v>
      </c>
    </row>
    <row r="692" spans="1:68" s="10" customFormat="1" hidden="1" x14ac:dyDescent="0.2">
      <c r="A692" s="34">
        <v>3543</v>
      </c>
      <c r="B692" t="s">
        <v>1208</v>
      </c>
      <c r="C692" t="s">
        <v>172</v>
      </c>
      <c r="D692">
        <v>233017</v>
      </c>
      <c r="E692" t="s">
        <v>1259</v>
      </c>
      <c r="F692" t="s">
        <v>1242</v>
      </c>
      <c r="G692" t="s">
        <v>96</v>
      </c>
      <c r="H692" s="37">
        <v>42859</v>
      </c>
      <c r="I692" s="37">
        <v>42863</v>
      </c>
      <c r="J692" s="52">
        <v>835.19</v>
      </c>
      <c r="K692" s="52">
        <v>63.21</v>
      </c>
      <c r="L692" s="52"/>
      <c r="M692" s="52" t="s">
        <v>1260</v>
      </c>
      <c r="N692" s="52">
        <v>10</v>
      </c>
      <c r="O692" s="52">
        <v>1130</v>
      </c>
      <c r="P692" s="52">
        <v>4265</v>
      </c>
      <c r="Q692" s="52">
        <v>5411</v>
      </c>
      <c r="R692" s="52">
        <v>2000</v>
      </c>
      <c r="S692" s="52"/>
      <c r="T692" s="52" t="s">
        <v>1261</v>
      </c>
      <c r="U692" s="52"/>
      <c r="V692" s="35"/>
      <c r="W692" s="47">
        <v>63.21</v>
      </c>
      <c r="X692" s="47"/>
      <c r="Y692" s="47"/>
      <c r="Z692" s="47"/>
      <c r="AA692" s="47"/>
      <c r="AB692" s="47"/>
      <c r="AC692" s="47"/>
      <c r="AD692" s="47"/>
      <c r="AE692" s="47"/>
      <c r="AF692" s="47"/>
      <c r="AG692" s="47"/>
      <c r="AH692" s="66"/>
      <c r="AI692" s="67"/>
      <c r="AJ692" s="66"/>
      <c r="AK692" s="54"/>
      <c r="AL692" s="54"/>
      <c r="AM692" s="54"/>
      <c r="AN692" s="66"/>
      <c r="AO692" s="67"/>
      <c r="AP692" s="66"/>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c r="BM692" s="47" t="s">
        <v>1</v>
      </c>
      <c r="BN692" s="57">
        <f t="shared" ref="BN692" si="175">SUM(W692:AH692)+SUM(AK692:AN692)+SUM(AQ692:BK692)</f>
        <v>63.21</v>
      </c>
      <c r="BO692" s="47">
        <f t="shared" ref="BO692:BO697" si="176">K692-BN692</f>
        <v>0</v>
      </c>
      <c r="BP692" s="48" t="str">
        <f t="shared" ref="BP692:BP697" si="177">IF(BN692&lt;&gt;0,"Complete - With Adjustment","Complete - No Adjustment")</f>
        <v>Complete - With Adjustment</v>
      </c>
    </row>
    <row r="693" spans="1:68" s="10" customFormat="1" hidden="1" x14ac:dyDescent="0.2">
      <c r="A693" s="34">
        <v>3568</v>
      </c>
      <c r="B693" t="s">
        <v>1208</v>
      </c>
      <c r="C693" t="s">
        <v>1263</v>
      </c>
      <c r="D693">
        <v>214134</v>
      </c>
      <c r="E693" t="s">
        <v>1264</v>
      </c>
      <c r="F693" t="s">
        <v>1265</v>
      </c>
      <c r="G693" t="s">
        <v>96</v>
      </c>
      <c r="H693" s="37">
        <v>42856</v>
      </c>
      <c r="I693" s="37">
        <v>42864</v>
      </c>
      <c r="J693" s="52">
        <v>2384.7400000000002</v>
      </c>
      <c r="K693" s="52">
        <v>93.570000000000007</v>
      </c>
      <c r="L693" s="52"/>
      <c r="M693" s="52" t="s">
        <v>1266</v>
      </c>
      <c r="N693" s="52">
        <v>10</v>
      </c>
      <c r="O693" s="52">
        <v>1829</v>
      </c>
      <c r="P693" s="52">
        <v>4265</v>
      </c>
      <c r="Q693" s="52">
        <v>30740</v>
      </c>
      <c r="R693" s="52">
        <v>2000</v>
      </c>
      <c r="S693" s="52"/>
      <c r="T693" s="52" t="s">
        <v>1267</v>
      </c>
      <c r="U693" s="52"/>
      <c r="V693" s="35"/>
      <c r="W693" s="47"/>
      <c r="X693" s="47"/>
      <c r="Y693" s="47"/>
      <c r="Z693" s="47"/>
      <c r="AA693" s="47"/>
      <c r="AB693" s="47"/>
      <c r="AC693" s="47"/>
      <c r="AD693" s="47"/>
      <c r="AE693" s="47"/>
      <c r="AF693" s="47"/>
      <c r="AG693" s="47"/>
      <c r="AH693" s="66"/>
      <c r="AI693" s="67"/>
      <c r="AJ693" s="66"/>
      <c r="AK693" s="54"/>
      <c r="AL693" s="54"/>
      <c r="AM693" s="54"/>
      <c r="AN693" s="66"/>
      <c r="AO693" s="67"/>
      <c r="AP693" s="66"/>
      <c r="AQ693" s="47"/>
      <c r="AR693" s="47"/>
      <c r="AS693" s="47"/>
      <c r="AT693" s="47"/>
      <c r="AU693" s="47"/>
      <c r="AV693" s="47"/>
      <c r="AW693" s="47">
        <v>93.57</v>
      </c>
      <c r="AX693" s="47"/>
      <c r="AY693" s="47"/>
      <c r="AZ693" s="47"/>
      <c r="BA693" s="47"/>
      <c r="BB693" s="47"/>
      <c r="BC693" s="47"/>
      <c r="BD693" s="47"/>
      <c r="BE693" s="47"/>
      <c r="BF693" s="47"/>
      <c r="BG693" s="47"/>
      <c r="BH693" s="47"/>
      <c r="BI693" s="47"/>
      <c r="BJ693" s="47"/>
      <c r="BK693" s="47"/>
      <c r="BL693" s="47"/>
      <c r="BM693" s="47" t="s">
        <v>387</v>
      </c>
      <c r="BN693" s="57">
        <f t="shared" ref="BN693:BN704" si="178">SUM(W693:AH693)+SUM(AK693:AN693)+SUM(AQ693:BK693)</f>
        <v>93.57</v>
      </c>
      <c r="BO693" s="47">
        <f t="shared" si="176"/>
        <v>0</v>
      </c>
      <c r="BP693" s="48" t="str">
        <f t="shared" si="177"/>
        <v>Complete - With Adjustment</v>
      </c>
    </row>
    <row r="694" spans="1:68" s="10" customFormat="1" hidden="1" x14ac:dyDescent="0.2">
      <c r="A694" s="34">
        <v>3571</v>
      </c>
      <c r="B694" t="s">
        <v>1208</v>
      </c>
      <c r="C694" t="s">
        <v>1263</v>
      </c>
      <c r="D694">
        <v>214134</v>
      </c>
      <c r="E694" t="s">
        <v>1264</v>
      </c>
      <c r="F694" t="s">
        <v>1265</v>
      </c>
      <c r="G694" t="s">
        <v>96</v>
      </c>
      <c r="H694" s="37">
        <v>42856</v>
      </c>
      <c r="I694" s="37">
        <v>42864</v>
      </c>
      <c r="J694" s="52">
        <v>2384.7400000000002</v>
      </c>
      <c r="K694" s="52">
        <v>69.010000000000005</v>
      </c>
      <c r="L694" s="52"/>
      <c r="M694" s="52" t="s">
        <v>1266</v>
      </c>
      <c r="N694" s="52">
        <v>10</v>
      </c>
      <c r="O694" s="52">
        <v>1829</v>
      </c>
      <c r="P694" s="52">
        <v>4265</v>
      </c>
      <c r="Q694" s="52">
        <v>5411</v>
      </c>
      <c r="R694" s="52">
        <v>2000</v>
      </c>
      <c r="S694" s="52"/>
      <c r="T694" s="52" t="s">
        <v>1267</v>
      </c>
      <c r="U694" s="52"/>
      <c r="V694" s="35"/>
      <c r="W694" s="47"/>
      <c r="X694" s="47"/>
      <c r="Y694" s="47"/>
      <c r="Z694" s="47"/>
      <c r="AA694" s="47"/>
      <c r="AB694" s="47"/>
      <c r="AC694" s="47"/>
      <c r="AD694" s="47"/>
      <c r="AE694" s="47"/>
      <c r="AF694" s="47"/>
      <c r="AG694" s="47"/>
      <c r="AH694" s="66"/>
      <c r="AI694" s="67"/>
      <c r="AJ694" s="66"/>
      <c r="AK694" s="54"/>
      <c r="AL694" s="54"/>
      <c r="AM694" s="54"/>
      <c r="AN694" s="66"/>
      <c r="AO694" s="67"/>
      <c r="AP694" s="66"/>
      <c r="AQ694" s="47"/>
      <c r="AR694" s="47"/>
      <c r="AS694" s="47"/>
      <c r="AT694" s="47"/>
      <c r="AU694" s="47"/>
      <c r="AV694" s="47"/>
      <c r="AW694" s="47">
        <v>69.010000000000005</v>
      </c>
      <c r="AX694" s="47"/>
      <c r="AY694" s="47"/>
      <c r="AZ694" s="47"/>
      <c r="BA694" s="47"/>
      <c r="BB694" s="47"/>
      <c r="BC694" s="47"/>
      <c r="BD694" s="47"/>
      <c r="BE694" s="47"/>
      <c r="BF694" s="47"/>
      <c r="BG694" s="47"/>
      <c r="BH694" s="47"/>
      <c r="BI694" s="47"/>
      <c r="BJ694" s="47"/>
      <c r="BK694" s="47"/>
      <c r="BL694" s="47"/>
      <c r="BM694" s="47" t="s">
        <v>387</v>
      </c>
      <c r="BN694" s="57">
        <f t="shared" si="178"/>
        <v>69.010000000000005</v>
      </c>
      <c r="BO694" s="47">
        <f t="shared" si="176"/>
        <v>0</v>
      </c>
      <c r="BP694" s="48" t="str">
        <f t="shared" si="177"/>
        <v>Complete - With Adjustment</v>
      </c>
    </row>
    <row r="695" spans="1:68" s="10" customFormat="1" hidden="1" x14ac:dyDescent="0.2">
      <c r="A695" s="34">
        <v>3572</v>
      </c>
      <c r="B695" t="s">
        <v>1208</v>
      </c>
      <c r="C695" t="s">
        <v>1263</v>
      </c>
      <c r="D695">
        <v>214134</v>
      </c>
      <c r="E695" t="s">
        <v>1264</v>
      </c>
      <c r="F695" t="s">
        <v>1265</v>
      </c>
      <c r="G695" t="s">
        <v>96</v>
      </c>
      <c r="H695" s="37">
        <v>42856</v>
      </c>
      <c r="I695" s="37">
        <v>42864</v>
      </c>
      <c r="J695" s="52">
        <v>2384.7400000000002</v>
      </c>
      <c r="K695" s="52">
        <v>116.23</v>
      </c>
      <c r="L695" s="52"/>
      <c r="M695" s="52" t="s">
        <v>1266</v>
      </c>
      <c r="N695" s="52">
        <v>10</v>
      </c>
      <c r="O695" s="52">
        <v>1829</v>
      </c>
      <c r="P695" s="52">
        <v>4265</v>
      </c>
      <c r="Q695" s="52">
        <v>5411</v>
      </c>
      <c r="R695" s="52">
        <v>2000</v>
      </c>
      <c r="S695" s="52"/>
      <c r="T695" s="52" t="s">
        <v>1267</v>
      </c>
      <c r="U695" s="52"/>
      <c r="V695" s="35"/>
      <c r="W695" s="47">
        <v>116.23</v>
      </c>
      <c r="X695" s="47"/>
      <c r="Y695" s="47"/>
      <c r="Z695" s="47"/>
      <c r="AA695" s="47"/>
      <c r="AB695" s="47"/>
      <c r="AC695" s="47"/>
      <c r="AD695" s="47"/>
      <c r="AE695" s="47"/>
      <c r="AF695" s="47"/>
      <c r="AG695" s="47"/>
      <c r="AH695" s="66"/>
      <c r="AI695" s="67"/>
      <c r="AJ695" s="66"/>
      <c r="AK695" s="54"/>
      <c r="AL695" s="54"/>
      <c r="AM695" s="54"/>
      <c r="AN695" s="66"/>
      <c r="AO695" s="67"/>
      <c r="AP695" s="66"/>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c r="BM695" s="47" t="s">
        <v>1</v>
      </c>
      <c r="BN695" s="57">
        <f t="shared" si="178"/>
        <v>116.23</v>
      </c>
      <c r="BO695" s="47">
        <f t="shared" si="176"/>
        <v>0</v>
      </c>
      <c r="BP695" s="48" t="str">
        <f t="shared" si="177"/>
        <v>Complete - With Adjustment</v>
      </c>
    </row>
    <row r="696" spans="1:68" s="10" customFormat="1" hidden="1" x14ac:dyDescent="0.2">
      <c r="A696" s="34">
        <v>3573</v>
      </c>
      <c r="B696" t="s">
        <v>1208</v>
      </c>
      <c r="C696" t="s">
        <v>1263</v>
      </c>
      <c r="D696">
        <v>214134</v>
      </c>
      <c r="E696" t="s">
        <v>1264</v>
      </c>
      <c r="F696" t="s">
        <v>1265</v>
      </c>
      <c r="G696" t="s">
        <v>96</v>
      </c>
      <c r="H696" s="37">
        <v>42856</v>
      </c>
      <c r="I696" s="37">
        <v>42864</v>
      </c>
      <c r="J696" s="52">
        <v>2384.7400000000002</v>
      </c>
      <c r="K696" s="52">
        <v>62.190000000000005</v>
      </c>
      <c r="L696" s="52"/>
      <c r="M696" s="52" t="s">
        <v>1266</v>
      </c>
      <c r="N696" s="52">
        <v>10</v>
      </c>
      <c r="O696" s="52">
        <v>1829</v>
      </c>
      <c r="P696" s="52">
        <v>4265</v>
      </c>
      <c r="Q696" s="52">
        <v>5411</v>
      </c>
      <c r="R696" s="52">
        <v>2000</v>
      </c>
      <c r="S696" s="52"/>
      <c r="T696" s="52" t="s">
        <v>1267</v>
      </c>
      <c r="U696" s="52"/>
      <c r="V696" s="35"/>
      <c r="W696" s="68"/>
      <c r="X696" s="47"/>
      <c r="Y696" s="47"/>
      <c r="Z696" s="47"/>
      <c r="AA696" s="47"/>
      <c r="AB696" s="47"/>
      <c r="AC696" s="47"/>
      <c r="AD696" s="47"/>
      <c r="AE696" s="47"/>
      <c r="AF696" s="47"/>
      <c r="AG696" s="47"/>
      <c r="AH696" s="66"/>
      <c r="AI696" s="67"/>
      <c r="AJ696" s="66"/>
      <c r="AK696" s="54"/>
      <c r="AL696" s="54"/>
      <c r="AM696" s="54"/>
      <c r="AN696" s="66"/>
      <c r="AO696" s="67"/>
      <c r="AP696" s="66"/>
      <c r="AQ696" s="47"/>
      <c r="AR696" s="47"/>
      <c r="AS696" s="47"/>
      <c r="AT696" s="47"/>
      <c r="AU696" s="47"/>
      <c r="AV696" s="47"/>
      <c r="AW696" s="47">
        <v>62.19</v>
      </c>
      <c r="AX696" s="47"/>
      <c r="AY696" s="47"/>
      <c r="AZ696" s="47"/>
      <c r="BA696" s="47"/>
      <c r="BB696" s="47"/>
      <c r="BC696" s="47"/>
      <c r="BD696" s="47"/>
      <c r="BE696" s="47"/>
      <c r="BF696" s="47"/>
      <c r="BG696" s="47"/>
      <c r="BH696" s="47"/>
      <c r="BI696" s="47"/>
      <c r="BJ696" s="47"/>
      <c r="BK696" s="47"/>
      <c r="BL696" s="47"/>
      <c r="BM696" s="47" t="s">
        <v>387</v>
      </c>
      <c r="BN696" s="57">
        <f t="shared" si="178"/>
        <v>62.19</v>
      </c>
      <c r="BO696" s="47">
        <f t="shared" si="176"/>
        <v>0</v>
      </c>
      <c r="BP696" s="48" t="str">
        <f t="shared" si="177"/>
        <v>Complete - With Adjustment</v>
      </c>
    </row>
    <row r="697" spans="1:68" s="10" customFormat="1" hidden="1" x14ac:dyDescent="0.2">
      <c r="A697" s="34">
        <v>3574</v>
      </c>
      <c r="B697" t="s">
        <v>1208</v>
      </c>
      <c r="C697" t="s">
        <v>1263</v>
      </c>
      <c r="D697">
        <v>214134</v>
      </c>
      <c r="E697" t="s">
        <v>1264</v>
      </c>
      <c r="F697" t="s">
        <v>1265</v>
      </c>
      <c r="G697" t="s">
        <v>96</v>
      </c>
      <c r="H697" s="37">
        <v>42856</v>
      </c>
      <c r="I697" s="37">
        <v>42864</v>
      </c>
      <c r="J697" s="52">
        <v>2384.7400000000002</v>
      </c>
      <c r="K697" s="52">
        <v>73.040000000000006</v>
      </c>
      <c r="L697" s="52"/>
      <c r="M697" s="52" t="s">
        <v>1266</v>
      </c>
      <c r="N697" s="52">
        <v>10</v>
      </c>
      <c r="O697" s="52">
        <v>1829</v>
      </c>
      <c r="P697" s="52">
        <v>4265</v>
      </c>
      <c r="Q697" s="52">
        <v>5411</v>
      </c>
      <c r="R697" s="52">
        <v>2000</v>
      </c>
      <c r="S697" s="52"/>
      <c r="T697" s="52" t="s">
        <v>1267</v>
      </c>
      <c r="U697" s="52"/>
      <c r="V697" s="35"/>
      <c r="W697" s="47"/>
      <c r="X697" s="47"/>
      <c r="Y697" s="47"/>
      <c r="Z697" s="47"/>
      <c r="AA697" s="47"/>
      <c r="AB697" s="47"/>
      <c r="AC697" s="47"/>
      <c r="AD697" s="47"/>
      <c r="AE697" s="47"/>
      <c r="AF697" s="47"/>
      <c r="AG697" s="47"/>
      <c r="AH697" s="66"/>
      <c r="AI697" s="67"/>
      <c r="AJ697" s="66"/>
      <c r="AK697" s="54"/>
      <c r="AL697" s="54"/>
      <c r="AM697" s="54"/>
      <c r="AN697" s="66"/>
      <c r="AO697" s="67"/>
      <c r="AP697" s="66"/>
      <c r="AQ697" s="47"/>
      <c r="AR697" s="47"/>
      <c r="AS697" s="47"/>
      <c r="AT697" s="47"/>
      <c r="AU697" s="47"/>
      <c r="AV697" s="47"/>
      <c r="AW697" s="47">
        <v>73.040000000000006</v>
      </c>
      <c r="AX697" s="47"/>
      <c r="AY697" s="47"/>
      <c r="AZ697" s="47"/>
      <c r="BA697" s="47"/>
      <c r="BB697" s="47"/>
      <c r="BC697" s="47"/>
      <c r="BD697" s="47"/>
      <c r="BE697" s="47"/>
      <c r="BF697" s="47"/>
      <c r="BG697" s="47"/>
      <c r="BH697" s="47"/>
      <c r="BI697" s="47"/>
      <c r="BJ697" s="47"/>
      <c r="BK697" s="47"/>
      <c r="BL697" s="47"/>
      <c r="BM697" s="47" t="s">
        <v>387</v>
      </c>
      <c r="BN697" s="57">
        <f t="shared" si="178"/>
        <v>73.040000000000006</v>
      </c>
      <c r="BO697" s="47">
        <f t="shared" si="176"/>
        <v>0</v>
      </c>
      <c r="BP697" s="48" t="str">
        <f t="shared" si="177"/>
        <v>Complete - With Adjustment</v>
      </c>
    </row>
    <row r="698" spans="1:68" s="10" customFormat="1" hidden="1" x14ac:dyDescent="0.2">
      <c r="A698" s="34">
        <v>3575</v>
      </c>
      <c r="B698" t="s">
        <v>1208</v>
      </c>
      <c r="C698" t="s">
        <v>1263</v>
      </c>
      <c r="D698">
        <v>214134</v>
      </c>
      <c r="E698" t="s">
        <v>1264</v>
      </c>
      <c r="F698" t="s">
        <v>1265</v>
      </c>
      <c r="G698" t="s">
        <v>96</v>
      </c>
      <c r="H698" s="37">
        <v>42856</v>
      </c>
      <c r="I698" s="37">
        <v>42864</v>
      </c>
      <c r="J698" s="52">
        <v>2384.7400000000002</v>
      </c>
      <c r="K698" s="52">
        <v>26.77</v>
      </c>
      <c r="L698" s="52"/>
      <c r="M698" s="52" t="s">
        <v>1266</v>
      </c>
      <c r="N698" s="52">
        <v>10</v>
      </c>
      <c r="O698" s="52">
        <v>1829</v>
      </c>
      <c r="P698" s="52">
        <v>4265</v>
      </c>
      <c r="Q698" s="52">
        <v>5010</v>
      </c>
      <c r="R698" s="52">
        <v>2000</v>
      </c>
      <c r="S698" s="52"/>
      <c r="T698" s="52" t="s">
        <v>1267</v>
      </c>
      <c r="U698" s="52"/>
      <c r="V698" s="35"/>
      <c r="W698" s="47"/>
      <c r="X698" s="47"/>
      <c r="Y698" s="47"/>
      <c r="Z698" s="47"/>
      <c r="AA698" s="47"/>
      <c r="AB698" s="47"/>
      <c r="AC698" s="47"/>
      <c r="AD698" s="47"/>
      <c r="AE698" s="47"/>
      <c r="AF698" s="47"/>
      <c r="AG698" s="47"/>
      <c r="AH698" s="66"/>
      <c r="AI698" s="67"/>
      <c r="AJ698" s="66"/>
      <c r="AK698" s="54"/>
      <c r="AL698" s="54"/>
      <c r="AM698" s="54"/>
      <c r="AN698" s="66"/>
      <c r="AO698" s="67"/>
      <c r="AP698" s="66"/>
      <c r="AQ698" s="47"/>
      <c r="AR698" s="47"/>
      <c r="AS698" s="47"/>
      <c r="AT698" s="47"/>
      <c r="AU698" s="47"/>
      <c r="AV698" s="47"/>
      <c r="AW698" s="47"/>
      <c r="AX698" s="47">
        <v>26.77</v>
      </c>
      <c r="AY698" s="47"/>
      <c r="AZ698" s="47"/>
      <c r="BA698" s="47"/>
      <c r="BB698" s="47"/>
      <c r="BC698" s="47"/>
      <c r="BD698" s="47"/>
      <c r="BE698" s="47"/>
      <c r="BF698" s="47"/>
      <c r="BG698" s="47"/>
      <c r="BH698" s="47"/>
      <c r="BI698" s="47"/>
      <c r="BJ698" s="47"/>
      <c r="BK698" s="47"/>
      <c r="BL698" s="47"/>
      <c r="BM698" s="47" t="s">
        <v>1268</v>
      </c>
      <c r="BN698" s="57">
        <f t="shared" si="178"/>
        <v>26.77</v>
      </c>
      <c r="BO698" s="47">
        <f t="shared" ref="BO698:BO706" si="179">K698-BN698</f>
        <v>0</v>
      </c>
      <c r="BP698" s="48" t="str">
        <f t="shared" ref="BP698:BP703" si="180">IF(BN698&lt;&gt;0,"Complete - With Adjustment","Complete - No Adjustment")</f>
        <v>Complete - With Adjustment</v>
      </c>
    </row>
    <row r="699" spans="1:68" s="10" customFormat="1" hidden="1" x14ac:dyDescent="0.2">
      <c r="A699" s="34">
        <v>3584</v>
      </c>
      <c r="B699" t="s">
        <v>1208</v>
      </c>
      <c r="C699" t="s">
        <v>447</v>
      </c>
      <c r="D699">
        <v>232168</v>
      </c>
      <c r="E699" t="s">
        <v>1269</v>
      </c>
      <c r="F699" t="s">
        <v>1270</v>
      </c>
      <c r="G699" t="s">
        <v>96</v>
      </c>
      <c r="H699" s="37">
        <v>42867</v>
      </c>
      <c r="I699" s="37">
        <v>42873</v>
      </c>
      <c r="J699" s="52">
        <v>3917.39</v>
      </c>
      <c r="K699" s="52">
        <v>8</v>
      </c>
      <c r="L699" s="52"/>
      <c r="M699" s="52" t="s">
        <v>1271</v>
      </c>
      <c r="N699" s="52">
        <v>10</v>
      </c>
      <c r="O699" s="52">
        <v>1825</v>
      </c>
      <c r="P699" s="52">
        <v>4265</v>
      </c>
      <c r="Q699" s="52">
        <v>5411</v>
      </c>
      <c r="R699" s="52">
        <v>2000</v>
      </c>
      <c r="S699" s="52"/>
      <c r="T699" s="52" t="s">
        <v>1272</v>
      </c>
      <c r="U699" s="52"/>
      <c r="V699" s="35"/>
      <c r="W699" s="47">
        <v>8</v>
      </c>
      <c r="X699" s="47"/>
      <c r="Y699" s="47"/>
      <c r="Z699" s="47"/>
      <c r="AA699" s="47"/>
      <c r="AB699" s="47"/>
      <c r="AC699" s="47"/>
      <c r="AD699" s="47"/>
      <c r="AE699" s="47"/>
      <c r="AF699" s="47"/>
      <c r="AG699" s="47"/>
      <c r="AH699" s="66"/>
      <c r="AI699" s="67"/>
      <c r="AJ699" s="66"/>
      <c r="AK699" s="54"/>
      <c r="AL699" s="54"/>
      <c r="AM699" s="54"/>
      <c r="AN699" s="66"/>
      <c r="AO699" s="67"/>
      <c r="AP699" s="66"/>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c r="BM699" s="47" t="s">
        <v>1</v>
      </c>
      <c r="BN699" s="57">
        <f t="shared" si="178"/>
        <v>8</v>
      </c>
      <c r="BO699" s="47">
        <f t="shared" si="179"/>
        <v>0</v>
      </c>
      <c r="BP699" s="48" t="str">
        <f t="shared" si="180"/>
        <v>Complete - With Adjustment</v>
      </c>
    </row>
    <row r="700" spans="1:68" s="10" customFormat="1" hidden="1" x14ac:dyDescent="0.2">
      <c r="A700" s="34">
        <v>3589</v>
      </c>
      <c r="B700" t="s">
        <v>1208</v>
      </c>
      <c r="C700" t="s">
        <v>447</v>
      </c>
      <c r="D700">
        <v>232168</v>
      </c>
      <c r="E700" t="s">
        <v>1269</v>
      </c>
      <c r="F700" t="s">
        <v>1270</v>
      </c>
      <c r="G700" t="s">
        <v>96</v>
      </c>
      <c r="H700" s="37">
        <v>42867</v>
      </c>
      <c r="I700" s="37">
        <v>42873</v>
      </c>
      <c r="J700" s="52">
        <v>3917.39</v>
      </c>
      <c r="K700" s="52">
        <v>17.5</v>
      </c>
      <c r="L700" s="52"/>
      <c r="M700" s="52" t="s">
        <v>1271</v>
      </c>
      <c r="N700" s="52">
        <v>10</v>
      </c>
      <c r="O700" s="52">
        <v>1825</v>
      </c>
      <c r="P700" s="52">
        <v>4265</v>
      </c>
      <c r="Q700" s="52">
        <v>5411</v>
      </c>
      <c r="R700" s="52">
        <v>2000</v>
      </c>
      <c r="S700" s="52"/>
      <c r="T700" s="52" t="s">
        <v>1272</v>
      </c>
      <c r="U700" s="52"/>
      <c r="V700" s="35"/>
      <c r="W700" s="47"/>
      <c r="X700" s="47"/>
      <c r="Y700" s="47"/>
      <c r="Z700" s="47"/>
      <c r="AA700" s="47"/>
      <c r="AB700" s="47"/>
      <c r="AC700" s="47"/>
      <c r="AD700" s="47"/>
      <c r="AE700" s="47"/>
      <c r="AF700" s="47"/>
      <c r="AG700" s="47"/>
      <c r="AH700" s="66"/>
      <c r="AI700" s="67"/>
      <c r="AJ700" s="66"/>
      <c r="AK700" s="54"/>
      <c r="AL700" s="54"/>
      <c r="AM700" s="54"/>
      <c r="AN700" s="66"/>
      <c r="AO700" s="67"/>
      <c r="AP700" s="66"/>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c r="BM700" s="47" t="s">
        <v>392</v>
      </c>
      <c r="BN700" s="57">
        <f t="shared" si="178"/>
        <v>0</v>
      </c>
      <c r="BO700" s="47">
        <f t="shared" si="179"/>
        <v>17.5</v>
      </c>
      <c r="BP700" s="48" t="str">
        <f t="shared" si="180"/>
        <v>Complete - No Adjustment</v>
      </c>
    </row>
    <row r="701" spans="1:68" s="10" customFormat="1" hidden="1" x14ac:dyDescent="0.2">
      <c r="A701" s="34">
        <v>3591</v>
      </c>
      <c r="B701" t="s">
        <v>1208</v>
      </c>
      <c r="C701" t="s">
        <v>447</v>
      </c>
      <c r="D701">
        <v>232168</v>
      </c>
      <c r="E701" t="s">
        <v>1269</v>
      </c>
      <c r="F701" t="s">
        <v>1270</v>
      </c>
      <c r="G701" t="s">
        <v>96</v>
      </c>
      <c r="H701" s="37">
        <v>42867</v>
      </c>
      <c r="I701" s="37">
        <v>42873</v>
      </c>
      <c r="J701" s="52">
        <v>3917.39</v>
      </c>
      <c r="K701" s="52">
        <v>9.5</v>
      </c>
      <c r="L701" s="52"/>
      <c r="M701" s="52" t="s">
        <v>1271</v>
      </c>
      <c r="N701" s="52">
        <v>10</v>
      </c>
      <c r="O701" s="52">
        <v>1825</v>
      </c>
      <c r="P701" s="52">
        <v>4265</v>
      </c>
      <c r="Q701" s="52">
        <v>5411</v>
      </c>
      <c r="R701" s="52">
        <v>2000</v>
      </c>
      <c r="S701" s="52"/>
      <c r="T701" s="52" t="s">
        <v>1272</v>
      </c>
      <c r="U701" s="52"/>
      <c r="V701" s="35"/>
      <c r="W701" s="47">
        <v>9.5</v>
      </c>
      <c r="X701" s="47"/>
      <c r="Y701" s="47"/>
      <c r="Z701" s="47"/>
      <c r="AA701" s="47"/>
      <c r="AB701" s="47"/>
      <c r="AC701" s="70"/>
      <c r="AD701" s="47"/>
      <c r="AE701" s="47"/>
      <c r="AF701" s="47"/>
      <c r="AG701" s="47"/>
      <c r="AH701" s="66"/>
      <c r="AI701" s="67"/>
      <c r="AJ701" s="66"/>
      <c r="AK701" s="54"/>
      <c r="AL701" s="54"/>
      <c r="AM701" s="54"/>
      <c r="AN701" s="66"/>
      <c r="AO701" s="67"/>
      <c r="AP701" s="66"/>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t="s">
        <v>1</v>
      </c>
      <c r="BN701" s="57">
        <f t="shared" si="178"/>
        <v>9.5</v>
      </c>
      <c r="BO701" s="47">
        <f t="shared" si="179"/>
        <v>0</v>
      </c>
      <c r="BP701" s="48" t="str">
        <f t="shared" si="180"/>
        <v>Complete - With Adjustment</v>
      </c>
    </row>
    <row r="702" spans="1:68" s="10" customFormat="1" hidden="1" x14ac:dyDescent="0.2">
      <c r="A702" s="34">
        <v>3600</v>
      </c>
      <c r="B702" t="s">
        <v>1208</v>
      </c>
      <c r="C702" t="s">
        <v>447</v>
      </c>
      <c r="D702">
        <v>232168</v>
      </c>
      <c r="E702" t="s">
        <v>1269</v>
      </c>
      <c r="F702" t="s">
        <v>1270</v>
      </c>
      <c r="G702" t="s">
        <v>96</v>
      </c>
      <c r="H702" s="37">
        <v>42867</v>
      </c>
      <c r="I702" s="37">
        <v>42873</v>
      </c>
      <c r="J702" s="52">
        <v>3917.39</v>
      </c>
      <c r="K702" s="52">
        <v>27</v>
      </c>
      <c r="L702" s="52"/>
      <c r="M702" s="52" t="s">
        <v>1271</v>
      </c>
      <c r="N702" s="52">
        <v>10</v>
      </c>
      <c r="O702" s="52">
        <v>1825</v>
      </c>
      <c r="P702" s="52">
        <v>4265</v>
      </c>
      <c r="Q702" s="52">
        <v>5411</v>
      </c>
      <c r="R702" s="52">
        <v>2000</v>
      </c>
      <c r="S702" s="52"/>
      <c r="T702" s="52" t="s">
        <v>1272</v>
      </c>
      <c r="U702" s="52"/>
      <c r="V702" s="35"/>
      <c r="W702" s="47">
        <v>27</v>
      </c>
      <c r="X702" s="47"/>
      <c r="Y702" s="47"/>
      <c r="Z702" s="47"/>
      <c r="AA702" s="47"/>
      <c r="AB702" s="47"/>
      <c r="AC702" s="47"/>
      <c r="AD702" s="47"/>
      <c r="AE702" s="47"/>
      <c r="AF702" s="47"/>
      <c r="AG702" s="47"/>
      <c r="AH702" s="66"/>
      <c r="AI702" s="67"/>
      <c r="AJ702" s="66"/>
      <c r="AK702" s="54"/>
      <c r="AL702" s="54"/>
      <c r="AM702" s="54"/>
      <c r="AN702" s="66"/>
      <c r="AO702" s="67"/>
      <c r="AP702" s="66"/>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c r="BM702" s="47" t="s">
        <v>1</v>
      </c>
      <c r="BN702" s="57">
        <f t="shared" si="178"/>
        <v>27</v>
      </c>
      <c r="BO702" s="47">
        <f t="shared" si="179"/>
        <v>0</v>
      </c>
      <c r="BP702" s="48" t="str">
        <f t="shared" si="180"/>
        <v>Complete - With Adjustment</v>
      </c>
    </row>
    <row r="703" spans="1:68" s="10" customFormat="1" hidden="1" x14ac:dyDescent="0.2">
      <c r="A703" s="34">
        <v>3605</v>
      </c>
      <c r="B703" t="s">
        <v>1208</v>
      </c>
      <c r="C703" t="s">
        <v>447</v>
      </c>
      <c r="D703">
        <v>232168</v>
      </c>
      <c r="E703" t="s">
        <v>1269</v>
      </c>
      <c r="F703" t="s">
        <v>1270</v>
      </c>
      <c r="G703" t="s">
        <v>96</v>
      </c>
      <c r="H703" s="37">
        <v>42867</v>
      </c>
      <c r="I703" s="37">
        <v>42873</v>
      </c>
      <c r="J703" s="52">
        <v>3917.39</v>
      </c>
      <c r="K703" s="52">
        <v>68.650000000000006</v>
      </c>
      <c r="L703" s="52"/>
      <c r="M703" s="52" t="s">
        <v>1271</v>
      </c>
      <c r="N703" s="52">
        <v>10</v>
      </c>
      <c r="O703" s="52">
        <v>1825</v>
      </c>
      <c r="P703" s="52">
        <v>4265</v>
      </c>
      <c r="Q703" s="52">
        <v>5411</v>
      </c>
      <c r="R703" s="52">
        <v>2000</v>
      </c>
      <c r="S703" s="52"/>
      <c r="T703" s="52" t="s">
        <v>1272</v>
      </c>
      <c r="U703" s="52"/>
      <c r="V703" s="35"/>
      <c r="W703" s="47">
        <v>68.650000000000006</v>
      </c>
      <c r="X703" s="47"/>
      <c r="Y703" s="47"/>
      <c r="Z703" s="47"/>
      <c r="AA703" s="47"/>
      <c r="AB703" s="47"/>
      <c r="AC703" s="47"/>
      <c r="AD703" s="47"/>
      <c r="AE703" s="47"/>
      <c r="AF703" s="47"/>
      <c r="AG703" s="47"/>
      <c r="AH703" s="66"/>
      <c r="AI703" s="67"/>
      <c r="AJ703" s="66"/>
      <c r="AK703" s="54"/>
      <c r="AL703" s="54"/>
      <c r="AM703" s="54"/>
      <c r="AN703" s="66"/>
      <c r="AO703" s="67"/>
      <c r="AP703" s="66"/>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c r="BM703" s="47" t="s">
        <v>1</v>
      </c>
      <c r="BN703" s="57">
        <f t="shared" si="178"/>
        <v>68.650000000000006</v>
      </c>
      <c r="BO703" s="47">
        <f t="shared" si="179"/>
        <v>0</v>
      </c>
      <c r="BP703" s="48" t="str">
        <f t="shared" si="180"/>
        <v>Complete - With Adjustment</v>
      </c>
    </row>
    <row r="704" spans="1:68" s="10" customFormat="1" hidden="1" x14ac:dyDescent="0.2">
      <c r="A704" s="34">
        <v>3610</v>
      </c>
      <c r="B704" t="s">
        <v>1208</v>
      </c>
      <c r="C704" t="s">
        <v>176</v>
      </c>
      <c r="D704">
        <v>265753</v>
      </c>
      <c r="E704" t="s">
        <v>716</v>
      </c>
      <c r="F704" t="s">
        <v>678</v>
      </c>
      <c r="G704" t="s">
        <v>96</v>
      </c>
      <c r="H704" s="37">
        <v>42795</v>
      </c>
      <c r="I704" s="37">
        <v>42886</v>
      </c>
      <c r="J704" s="52">
        <v>5509.66</v>
      </c>
      <c r="K704" s="52">
        <v>3628.81</v>
      </c>
      <c r="L704" s="52"/>
      <c r="M704" s="52" t="s">
        <v>1274</v>
      </c>
      <c r="N704" s="52">
        <v>10</v>
      </c>
      <c r="O704" s="52">
        <v>1502</v>
      </c>
      <c r="P704" s="52">
        <v>4265</v>
      </c>
      <c r="Q704" s="52">
        <v>5411</v>
      </c>
      <c r="R704" s="52">
        <v>2000</v>
      </c>
      <c r="S704" s="52"/>
      <c r="T704" s="52" t="s">
        <v>1275</v>
      </c>
      <c r="U704" s="52"/>
      <c r="V704" s="35"/>
      <c r="W704" s="47"/>
      <c r="X704" s="47"/>
      <c r="Y704" s="47"/>
      <c r="Z704" s="47"/>
      <c r="AA704" s="47"/>
      <c r="AB704" s="47"/>
      <c r="AC704" s="47"/>
      <c r="AD704" s="47"/>
      <c r="AE704" s="47"/>
      <c r="AF704" s="47"/>
      <c r="AG704" s="47"/>
      <c r="AH704" s="66"/>
      <c r="AI704" s="67"/>
      <c r="AJ704" s="66"/>
      <c r="AK704" s="54"/>
      <c r="AL704" s="54"/>
      <c r="AM704" s="54"/>
      <c r="AN704" s="66"/>
      <c r="AO704" s="67"/>
      <c r="AP704" s="66"/>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t="s">
        <v>392</v>
      </c>
      <c r="BN704" s="57">
        <f t="shared" si="178"/>
        <v>0</v>
      </c>
      <c r="BO704" s="47">
        <f t="shared" si="179"/>
        <v>3628.81</v>
      </c>
      <c r="BP704" s="48" t="s">
        <v>19</v>
      </c>
    </row>
    <row r="705" spans="1:68" s="10" customFormat="1" hidden="1" x14ac:dyDescent="0.2">
      <c r="A705" s="34">
        <v>3612</v>
      </c>
      <c r="B705" t="s">
        <v>1208</v>
      </c>
      <c r="C705" t="s">
        <v>176</v>
      </c>
      <c r="D705">
        <v>265753</v>
      </c>
      <c r="E705" t="s">
        <v>716</v>
      </c>
      <c r="F705" t="s">
        <v>678</v>
      </c>
      <c r="G705" t="s">
        <v>96</v>
      </c>
      <c r="H705" s="37">
        <v>42795</v>
      </c>
      <c r="I705" s="37">
        <v>42886</v>
      </c>
      <c r="J705" s="52">
        <v>5509.66</v>
      </c>
      <c r="K705" s="52">
        <v>1880.8500000000001</v>
      </c>
      <c r="L705" s="52"/>
      <c r="M705" s="52" t="s">
        <v>1274</v>
      </c>
      <c r="N705" s="52">
        <v>10</v>
      </c>
      <c r="O705" s="52">
        <v>1502</v>
      </c>
      <c r="P705" s="52">
        <v>4265</v>
      </c>
      <c r="Q705" s="52">
        <v>5411</v>
      </c>
      <c r="R705" s="52">
        <v>2000</v>
      </c>
      <c r="S705" s="52"/>
      <c r="T705" s="52" t="s">
        <v>1275</v>
      </c>
      <c r="U705" s="52"/>
      <c r="V705" s="35"/>
      <c r="W705" s="47"/>
      <c r="X705" s="47"/>
      <c r="Y705" s="47"/>
      <c r="Z705" s="47"/>
      <c r="AA705" s="47"/>
      <c r="AB705" s="47"/>
      <c r="AC705" s="47"/>
      <c r="AD705" s="47"/>
      <c r="AE705" s="47"/>
      <c r="AF705" s="47"/>
      <c r="AG705" s="47"/>
      <c r="AH705" s="66"/>
      <c r="AI705" s="67"/>
      <c r="AJ705" s="66"/>
      <c r="AK705" s="54"/>
      <c r="AL705" s="54"/>
      <c r="AM705" s="54"/>
      <c r="AN705" s="66"/>
      <c r="AO705" s="67"/>
      <c r="AP705" s="66"/>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54"/>
      <c r="BM705" s="47" t="s">
        <v>392</v>
      </c>
      <c r="BN705" s="57">
        <f t="shared" ref="BN705:BN708" si="181">SUM(W705:AH705)+SUM(AK705:AN705)+SUM(AQ705:BK705)</f>
        <v>0</v>
      </c>
      <c r="BO705" s="47">
        <f t="shared" si="179"/>
        <v>1880.8500000000001</v>
      </c>
      <c r="BP705" s="48" t="s">
        <v>19</v>
      </c>
    </row>
    <row r="706" spans="1:68" s="10" customFormat="1" hidden="1" x14ac:dyDescent="0.2">
      <c r="A706" s="34">
        <v>3631</v>
      </c>
      <c r="B706" t="s">
        <v>1208</v>
      </c>
      <c r="C706" t="s">
        <v>176</v>
      </c>
      <c r="D706">
        <v>265753</v>
      </c>
      <c r="E706" t="s">
        <v>1276</v>
      </c>
      <c r="F706" t="s">
        <v>1226</v>
      </c>
      <c r="G706" t="s">
        <v>96</v>
      </c>
      <c r="H706" s="37">
        <v>42852</v>
      </c>
      <c r="I706" s="37">
        <v>42859</v>
      </c>
      <c r="J706" s="52">
        <v>17140.38</v>
      </c>
      <c r="K706" s="52">
        <v>48.6</v>
      </c>
      <c r="L706" s="52"/>
      <c r="M706" s="52" t="s">
        <v>1277</v>
      </c>
      <c r="N706" s="52">
        <v>10</v>
      </c>
      <c r="O706" s="52">
        <v>1229</v>
      </c>
      <c r="P706" s="52">
        <v>4265</v>
      </c>
      <c r="Q706" s="52">
        <v>30740</v>
      </c>
      <c r="R706" s="52">
        <v>2000</v>
      </c>
      <c r="S706" s="52"/>
      <c r="T706" s="52" t="s">
        <v>1278</v>
      </c>
      <c r="U706" s="52"/>
      <c r="V706" s="35"/>
      <c r="W706" s="47"/>
      <c r="X706" s="47"/>
      <c r="Y706" s="47"/>
      <c r="Z706" s="47"/>
      <c r="AA706" s="47"/>
      <c r="AB706" s="47"/>
      <c r="AC706" s="47"/>
      <c r="AD706" s="47"/>
      <c r="AE706" s="47"/>
      <c r="AF706" s="47"/>
      <c r="AG706" s="47"/>
      <c r="AH706" s="66"/>
      <c r="AI706" s="67"/>
      <c r="AJ706" s="66"/>
      <c r="AK706" s="54"/>
      <c r="AL706" s="54"/>
      <c r="AM706" s="54"/>
      <c r="AN706" s="66"/>
      <c r="AO706" s="67"/>
      <c r="AP706" s="66"/>
      <c r="AQ706" s="47"/>
      <c r="AR706" s="47"/>
      <c r="AS706" s="47"/>
      <c r="AT706" s="47"/>
      <c r="AU706" s="47"/>
      <c r="AV706" s="47"/>
      <c r="AW706" s="47"/>
      <c r="AX706" s="47"/>
      <c r="AY706" s="47"/>
      <c r="AZ706" s="47"/>
      <c r="BA706" s="47"/>
      <c r="BB706" s="47"/>
      <c r="BC706" s="47"/>
      <c r="BD706" s="47"/>
      <c r="BE706" s="47"/>
      <c r="BF706" s="47"/>
      <c r="BG706" s="47"/>
      <c r="BH706" s="47"/>
      <c r="BI706" s="47"/>
      <c r="BJ706" s="47"/>
      <c r="BK706" s="47"/>
      <c r="BL706" s="47"/>
      <c r="BM706" s="47" t="s">
        <v>392</v>
      </c>
      <c r="BN706" s="57">
        <f t="shared" si="181"/>
        <v>0</v>
      </c>
      <c r="BO706" s="47">
        <f t="shared" si="179"/>
        <v>48.6</v>
      </c>
      <c r="BP706" s="48" t="str">
        <f t="shared" ref="BP706:BP708" si="182">IF(BN706&lt;&gt;0,"Complete - With Adjustment","Complete - No Adjustment")</f>
        <v>Complete - No Adjustment</v>
      </c>
    </row>
    <row r="707" spans="1:68" s="10" customFormat="1" hidden="1" x14ac:dyDescent="0.2">
      <c r="A707" s="34">
        <v>3645</v>
      </c>
      <c r="B707" t="s">
        <v>1208</v>
      </c>
      <c r="C707" t="s">
        <v>181</v>
      </c>
      <c r="D707">
        <v>253668</v>
      </c>
      <c r="E707" t="s">
        <v>1279</v>
      </c>
      <c r="F707" t="s">
        <v>1280</v>
      </c>
      <c r="G707" t="s">
        <v>96</v>
      </c>
      <c r="H707" s="37">
        <v>42863</v>
      </c>
      <c r="I707" s="37">
        <v>42865</v>
      </c>
      <c r="J707" s="52">
        <v>1459.97</v>
      </c>
      <c r="K707" s="52">
        <v>104.44</v>
      </c>
      <c r="L707" s="52"/>
      <c r="M707" s="52" t="s">
        <v>1281</v>
      </c>
      <c r="N707" s="52">
        <v>10</v>
      </c>
      <c r="O707" s="52">
        <v>1835</v>
      </c>
      <c r="P707" s="52">
        <v>4265</v>
      </c>
      <c r="Q707" s="52">
        <v>5411</v>
      </c>
      <c r="R707" s="52">
        <v>2000</v>
      </c>
      <c r="S707" s="52"/>
      <c r="T707" s="52" t="s">
        <v>1282</v>
      </c>
      <c r="U707" s="52"/>
      <c r="V707" s="35"/>
      <c r="W707" s="47"/>
      <c r="X707" s="47"/>
      <c r="Y707" s="47"/>
      <c r="Z707" s="47"/>
      <c r="AA707" s="47"/>
      <c r="AB707" s="47"/>
      <c r="AC707" s="47"/>
      <c r="AD707" s="47"/>
      <c r="AE707" s="47"/>
      <c r="AF707" s="47"/>
      <c r="AG707" s="47"/>
      <c r="AH707" s="66"/>
      <c r="AI707" s="67"/>
      <c r="AJ707" s="66"/>
      <c r="AK707" s="54"/>
      <c r="AL707" s="54"/>
      <c r="AM707" s="54"/>
      <c r="AN707" s="66"/>
      <c r="AO707" s="67"/>
      <c r="AP707" s="66"/>
      <c r="AQ707" s="47"/>
      <c r="AR707" s="47"/>
      <c r="AS707" s="47"/>
      <c r="AT707" s="47"/>
      <c r="AU707" s="47"/>
      <c r="AV707" s="47"/>
      <c r="AW707" s="47">
        <v>104.44</v>
      </c>
      <c r="AX707" s="47"/>
      <c r="AY707" s="47"/>
      <c r="AZ707" s="47"/>
      <c r="BA707" s="47"/>
      <c r="BB707" s="47"/>
      <c r="BC707" s="47"/>
      <c r="BD707" s="47"/>
      <c r="BE707" s="47"/>
      <c r="BF707" s="47"/>
      <c r="BG707" s="47"/>
      <c r="BH707" s="47"/>
      <c r="BI707" s="47"/>
      <c r="BJ707" s="47"/>
      <c r="BK707" s="47"/>
      <c r="BL707" s="47"/>
      <c r="BM707" s="47" t="s">
        <v>1283</v>
      </c>
      <c r="BN707" s="57">
        <f t="shared" si="181"/>
        <v>104.44</v>
      </c>
      <c r="BO707" s="47">
        <f t="shared" ref="BO707:BO708" si="183">K707-BN707</f>
        <v>0</v>
      </c>
      <c r="BP707" s="48" t="str">
        <f t="shared" si="182"/>
        <v>Complete - With Adjustment</v>
      </c>
    </row>
    <row r="708" spans="1:68" s="10" customFormat="1" hidden="1" x14ac:dyDescent="0.2">
      <c r="A708" s="34">
        <v>3648</v>
      </c>
      <c r="B708" t="s">
        <v>1208</v>
      </c>
      <c r="C708" t="s">
        <v>181</v>
      </c>
      <c r="D708">
        <v>253668</v>
      </c>
      <c r="E708" t="s">
        <v>1279</v>
      </c>
      <c r="F708" t="s">
        <v>1280</v>
      </c>
      <c r="G708" t="s">
        <v>96</v>
      </c>
      <c r="H708" s="37">
        <v>42863</v>
      </c>
      <c r="I708" s="37">
        <v>42865</v>
      </c>
      <c r="J708" s="52">
        <v>1459.97</v>
      </c>
      <c r="K708" s="52">
        <v>75</v>
      </c>
      <c r="L708" s="52"/>
      <c r="M708" s="52" t="s">
        <v>1281</v>
      </c>
      <c r="N708" s="52">
        <v>10</v>
      </c>
      <c r="O708" s="52">
        <v>1835</v>
      </c>
      <c r="P708" s="52">
        <v>4265</v>
      </c>
      <c r="Q708" s="52">
        <v>30740</v>
      </c>
      <c r="R708" s="52">
        <v>2000</v>
      </c>
      <c r="S708" s="52"/>
      <c r="T708" s="52" t="s">
        <v>1282</v>
      </c>
      <c r="U708" s="52"/>
      <c r="V708" s="35"/>
      <c r="W708" s="47"/>
      <c r="X708" s="47"/>
      <c r="Y708" s="47"/>
      <c r="Z708" s="47"/>
      <c r="AA708" s="47"/>
      <c r="AB708" s="47"/>
      <c r="AC708" s="47"/>
      <c r="AD708" s="47"/>
      <c r="AE708" s="47"/>
      <c r="AF708" s="47"/>
      <c r="AG708" s="47"/>
      <c r="AH708" s="66"/>
      <c r="AI708" s="67"/>
      <c r="AJ708" s="66"/>
      <c r="AK708" s="54"/>
      <c r="AL708" s="54"/>
      <c r="AM708" s="54"/>
      <c r="AN708" s="66"/>
      <c r="AO708" s="67"/>
      <c r="AP708" s="66"/>
      <c r="AQ708" s="47"/>
      <c r="AR708" s="47"/>
      <c r="AS708" s="47"/>
      <c r="AT708" s="47"/>
      <c r="AU708" s="47"/>
      <c r="AV708" s="47"/>
      <c r="AW708" s="47">
        <v>75</v>
      </c>
      <c r="AX708" s="47"/>
      <c r="AY708" s="47"/>
      <c r="AZ708" s="47"/>
      <c r="BA708" s="47"/>
      <c r="BB708" s="47"/>
      <c r="BC708" s="47"/>
      <c r="BD708" s="47"/>
      <c r="BE708" s="47"/>
      <c r="BF708" s="47"/>
      <c r="BG708" s="47"/>
      <c r="BH708" s="47"/>
      <c r="BI708" s="47"/>
      <c r="BJ708" s="47"/>
      <c r="BK708" s="47"/>
      <c r="BL708" s="47"/>
      <c r="BM708" s="47" t="s">
        <v>1006</v>
      </c>
      <c r="BN708" s="57">
        <f t="shared" si="181"/>
        <v>75</v>
      </c>
      <c r="BO708" s="47">
        <f t="shared" si="183"/>
        <v>0</v>
      </c>
      <c r="BP708" s="48" t="str">
        <f t="shared" si="182"/>
        <v>Complete - With Adjustment</v>
      </c>
    </row>
    <row r="709" spans="1:68" s="10" customFormat="1" hidden="1" x14ac:dyDescent="0.2">
      <c r="A709" s="34">
        <v>3713</v>
      </c>
      <c r="B709" t="s">
        <v>1208</v>
      </c>
      <c r="C709" t="s">
        <v>726</v>
      </c>
      <c r="D709">
        <v>254930</v>
      </c>
      <c r="E709" t="s">
        <v>1286</v>
      </c>
      <c r="F709" t="s">
        <v>1244</v>
      </c>
      <c r="G709" t="s">
        <v>96</v>
      </c>
      <c r="H709" s="37">
        <v>42856</v>
      </c>
      <c r="I709" s="37">
        <v>42858</v>
      </c>
      <c r="J709" s="52">
        <v>1062.28</v>
      </c>
      <c r="K709" s="52">
        <v>17.07</v>
      </c>
      <c r="L709" s="52"/>
      <c r="M709" s="52" t="s">
        <v>1287</v>
      </c>
      <c r="N709" s="52">
        <v>10</v>
      </c>
      <c r="O709" s="52">
        <v>1408</v>
      </c>
      <c r="P709" s="52">
        <v>4265</v>
      </c>
      <c r="Q709" s="52">
        <v>5414</v>
      </c>
      <c r="R709" s="52">
        <v>2000</v>
      </c>
      <c r="S709" s="52"/>
      <c r="T709" s="52" t="s">
        <v>1288</v>
      </c>
      <c r="U709" s="52"/>
      <c r="V709" s="35"/>
      <c r="W709" s="47">
        <v>17.07</v>
      </c>
      <c r="X709" s="47"/>
      <c r="Y709" s="47"/>
      <c r="Z709" s="47"/>
      <c r="AA709" s="47"/>
      <c r="AB709" s="47"/>
      <c r="AC709" s="47"/>
      <c r="AD709" s="47"/>
      <c r="AE709" s="47"/>
      <c r="AF709" s="47"/>
      <c r="AG709" s="47"/>
      <c r="AH709" s="66"/>
      <c r="AI709" s="67"/>
      <c r="AJ709" s="66"/>
      <c r="AK709" s="54"/>
      <c r="AL709" s="54"/>
      <c r="AM709" s="54"/>
      <c r="AN709" s="66"/>
      <c r="AO709" s="67"/>
      <c r="AP709" s="66"/>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t="s">
        <v>1</v>
      </c>
      <c r="BN709" s="57">
        <f t="shared" ref="BN709:BN722" si="184">SUM(W709:AH709)+SUM(AK709:AN709)+SUM(AQ709:BK709)</f>
        <v>17.07</v>
      </c>
      <c r="BO709" s="47">
        <f t="shared" ref="BO709:BO727" si="185">K709-BN709</f>
        <v>0</v>
      </c>
      <c r="BP709" s="48" t="str">
        <f t="shared" ref="BP709:BP723" si="186">IF(BN709&lt;&gt;0,"Complete - With Adjustment","Complete - No Adjustment")</f>
        <v>Complete - With Adjustment</v>
      </c>
    </row>
    <row r="710" spans="1:68" s="10" customFormat="1" hidden="1" x14ac:dyDescent="0.2">
      <c r="A710" s="34">
        <v>3717</v>
      </c>
      <c r="B710" t="s">
        <v>1208</v>
      </c>
      <c r="C710" t="s">
        <v>727</v>
      </c>
      <c r="D710">
        <v>237704</v>
      </c>
      <c r="E710" t="s">
        <v>1289</v>
      </c>
      <c r="F710" t="s">
        <v>1219</v>
      </c>
      <c r="G710" t="s">
        <v>96</v>
      </c>
      <c r="H710" s="37">
        <v>42866</v>
      </c>
      <c r="I710" s="37">
        <v>42871</v>
      </c>
      <c r="J710" s="52">
        <v>3131.37</v>
      </c>
      <c r="K710" s="52">
        <v>90</v>
      </c>
      <c r="L710" s="52"/>
      <c r="M710" s="52" t="s">
        <v>1290</v>
      </c>
      <c r="N710" s="52">
        <v>10</v>
      </c>
      <c r="O710" s="52">
        <v>1826</v>
      </c>
      <c r="P710" s="52">
        <v>4265</v>
      </c>
      <c r="Q710" s="52">
        <v>5411</v>
      </c>
      <c r="R710" s="52">
        <v>2000</v>
      </c>
      <c r="S710" s="52"/>
      <c r="T710" s="52" t="s">
        <v>1291</v>
      </c>
      <c r="U710" s="52"/>
      <c r="V710" s="35"/>
      <c r="W710" s="47">
        <v>90</v>
      </c>
      <c r="X710" s="47"/>
      <c r="Y710" s="47"/>
      <c r="Z710" s="47"/>
      <c r="AA710" s="47"/>
      <c r="AB710" s="47"/>
      <c r="AC710" s="47"/>
      <c r="AE710" s="47"/>
      <c r="AF710" s="47"/>
      <c r="AG710" s="47"/>
      <c r="AH710" s="66"/>
      <c r="AI710" s="67"/>
      <c r="AJ710" s="66"/>
      <c r="AK710" s="54"/>
      <c r="AL710" s="54"/>
      <c r="AM710" s="54"/>
      <c r="AN710" s="66"/>
      <c r="AO710" s="67"/>
      <c r="AP710" s="66"/>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c r="BM710" s="47" t="s">
        <v>1</v>
      </c>
      <c r="BN710" s="57">
        <f t="shared" si="184"/>
        <v>90</v>
      </c>
      <c r="BO710" s="47">
        <f t="shared" si="185"/>
        <v>0</v>
      </c>
      <c r="BP710" s="48" t="str">
        <f t="shared" si="186"/>
        <v>Complete - With Adjustment</v>
      </c>
    </row>
    <row r="711" spans="1:68" s="10" customFormat="1" hidden="1" x14ac:dyDescent="0.2">
      <c r="A711" s="34">
        <v>3719</v>
      </c>
      <c r="B711" t="s">
        <v>1208</v>
      </c>
      <c r="C711" t="s">
        <v>727</v>
      </c>
      <c r="D711">
        <v>237704</v>
      </c>
      <c r="E711" t="s">
        <v>1289</v>
      </c>
      <c r="F711" t="s">
        <v>1219</v>
      </c>
      <c r="G711" t="s">
        <v>96</v>
      </c>
      <c r="H711" s="37">
        <v>42866</v>
      </c>
      <c r="I711" s="37">
        <v>42871</v>
      </c>
      <c r="J711" s="52">
        <v>3131.37</v>
      </c>
      <c r="K711" s="52">
        <v>30</v>
      </c>
      <c r="L711" s="52"/>
      <c r="M711" s="52" t="s">
        <v>1290</v>
      </c>
      <c r="N711" s="52">
        <v>10</v>
      </c>
      <c r="O711" s="52">
        <v>1826</v>
      </c>
      <c r="P711" s="52">
        <v>4265</v>
      </c>
      <c r="Q711" s="52">
        <v>5411</v>
      </c>
      <c r="R711" s="52">
        <v>2000</v>
      </c>
      <c r="S711" s="52"/>
      <c r="T711" s="52" t="s">
        <v>1291</v>
      </c>
      <c r="U711" s="52"/>
      <c r="V711" s="35"/>
      <c r="W711" s="47">
        <v>30</v>
      </c>
      <c r="X711" s="47"/>
      <c r="Y711" s="47"/>
      <c r="Z711" s="47"/>
      <c r="AA711" s="47"/>
      <c r="AB711" s="47"/>
      <c r="AC711" s="47"/>
      <c r="AD711" s="47"/>
      <c r="AE711" s="47"/>
      <c r="AF711" s="47"/>
      <c r="AG711" s="47"/>
      <c r="AH711" s="66"/>
      <c r="AI711" s="67"/>
      <c r="AJ711" s="66"/>
      <c r="AK711" s="54"/>
      <c r="AL711" s="54"/>
      <c r="AM711" s="54"/>
      <c r="AN711" s="66"/>
      <c r="AO711" s="67"/>
      <c r="AP711" s="66"/>
      <c r="AQ711" s="47"/>
      <c r="AR711" s="47"/>
      <c r="AS711" s="47"/>
      <c r="AT711" s="47"/>
      <c r="AU711" s="47"/>
      <c r="AV711" s="47"/>
      <c r="AW711" s="47"/>
      <c r="AX711" s="47"/>
      <c r="AY711" s="47"/>
      <c r="AZ711" s="47"/>
      <c r="BA711" s="47"/>
      <c r="BB711" s="47"/>
      <c r="BC711" s="47"/>
      <c r="BD711" s="47"/>
      <c r="BE711" s="47"/>
      <c r="BF711" s="47"/>
      <c r="BG711" s="47"/>
      <c r="BH711" s="47"/>
      <c r="BI711" s="47"/>
      <c r="BJ711" s="47"/>
      <c r="BK711" s="47"/>
      <c r="BL711" s="47"/>
      <c r="BM711" s="47" t="s">
        <v>1</v>
      </c>
      <c r="BN711" s="57">
        <f t="shared" si="184"/>
        <v>30</v>
      </c>
      <c r="BO711" s="47">
        <f t="shared" si="185"/>
        <v>0</v>
      </c>
      <c r="BP711" s="48" t="str">
        <f t="shared" si="186"/>
        <v>Complete - With Adjustment</v>
      </c>
    </row>
    <row r="712" spans="1:68" s="10" customFormat="1" hidden="1" x14ac:dyDescent="0.2">
      <c r="A712" s="34">
        <v>3726</v>
      </c>
      <c r="B712" t="s">
        <v>1208</v>
      </c>
      <c r="C712" t="s">
        <v>727</v>
      </c>
      <c r="D712">
        <v>237704</v>
      </c>
      <c r="E712" t="s">
        <v>1289</v>
      </c>
      <c r="F712" t="s">
        <v>1219</v>
      </c>
      <c r="G712" t="s">
        <v>96</v>
      </c>
      <c r="H712" s="37">
        <v>42866</v>
      </c>
      <c r="I712" s="37">
        <v>42871</v>
      </c>
      <c r="J712" s="52">
        <v>3131.37</v>
      </c>
      <c r="K712" s="52">
        <v>1789</v>
      </c>
      <c r="L712" s="52"/>
      <c r="M712" s="52" t="s">
        <v>1290</v>
      </c>
      <c r="N712" s="52">
        <v>10</v>
      </c>
      <c r="O712" s="52">
        <v>1826</v>
      </c>
      <c r="P712" s="52">
        <v>4265</v>
      </c>
      <c r="Q712" s="52">
        <v>30743</v>
      </c>
      <c r="R712" s="52">
        <v>2000</v>
      </c>
      <c r="S712" s="52"/>
      <c r="T712" s="52" t="s">
        <v>1291</v>
      </c>
      <c r="U712" s="52"/>
      <c r="V712" s="35"/>
      <c r="W712" s="68"/>
      <c r="X712" s="47"/>
      <c r="Y712" s="47"/>
      <c r="Z712" s="47"/>
      <c r="AA712" s="47"/>
      <c r="AB712" s="47"/>
      <c r="AC712" s="47"/>
      <c r="AD712" s="47"/>
      <c r="AE712" s="47">
        <v>1789</v>
      </c>
      <c r="AF712" s="47"/>
      <c r="AG712" s="47"/>
      <c r="AH712" s="66"/>
      <c r="AI712" s="67"/>
      <c r="AJ712" s="66"/>
      <c r="AK712" s="54"/>
      <c r="AL712" s="54"/>
      <c r="AM712" s="54"/>
      <c r="AN712" s="66"/>
      <c r="AO712" s="67"/>
      <c r="AP712" s="66"/>
      <c r="AQ712" s="47"/>
      <c r="AR712" s="47"/>
      <c r="AS712" s="47"/>
      <c r="AT712" s="47"/>
      <c r="AU712" s="47"/>
      <c r="AV712" s="47"/>
      <c r="AW712" s="47"/>
      <c r="AX712" s="47"/>
      <c r="AY712" s="47"/>
      <c r="AZ712" s="47"/>
      <c r="BA712" s="47"/>
      <c r="BB712" s="47"/>
      <c r="BC712" s="47"/>
      <c r="BD712" s="47"/>
      <c r="BE712" s="47"/>
      <c r="BF712" s="47"/>
      <c r="BG712" s="47"/>
      <c r="BH712" s="47"/>
      <c r="BI712" s="47"/>
      <c r="BJ712" s="47"/>
      <c r="BK712" s="47"/>
      <c r="BL712" s="47"/>
      <c r="BM712" s="47" t="s">
        <v>50</v>
      </c>
      <c r="BN712" s="57">
        <f t="shared" si="184"/>
        <v>1789</v>
      </c>
      <c r="BO712" s="47">
        <f t="shared" si="185"/>
        <v>0</v>
      </c>
      <c r="BP712" s="48" t="str">
        <f t="shared" si="186"/>
        <v>Complete - With Adjustment</v>
      </c>
    </row>
    <row r="713" spans="1:68" s="10" customFormat="1" hidden="1" x14ac:dyDescent="0.2">
      <c r="A713" s="34">
        <v>3730</v>
      </c>
      <c r="B713" t="s">
        <v>1208</v>
      </c>
      <c r="C713" t="s">
        <v>202</v>
      </c>
      <c r="D713">
        <v>274667</v>
      </c>
      <c r="E713" t="s">
        <v>1292</v>
      </c>
      <c r="F713" t="s">
        <v>1285</v>
      </c>
      <c r="G713" t="s">
        <v>96</v>
      </c>
      <c r="H713" s="37">
        <v>42860</v>
      </c>
      <c r="I713" s="37">
        <v>42866</v>
      </c>
      <c r="J713" s="52">
        <v>729.57</v>
      </c>
      <c r="K713" s="52">
        <v>81.81</v>
      </c>
      <c r="L713" s="52"/>
      <c r="M713" s="52" t="s">
        <v>1293</v>
      </c>
      <c r="N713" s="52">
        <v>10</v>
      </c>
      <c r="O713" s="52">
        <v>1507</v>
      </c>
      <c r="P713" s="52">
        <v>4264</v>
      </c>
      <c r="Q713" s="52">
        <v>5411</v>
      </c>
      <c r="R713" s="52">
        <v>2000</v>
      </c>
      <c r="S713" s="52"/>
      <c r="T713" s="52" t="s">
        <v>1294</v>
      </c>
      <c r="U713" s="52"/>
      <c r="V713" s="35"/>
      <c r="W713" s="47"/>
      <c r="X713" s="47"/>
      <c r="Y713" s="47"/>
      <c r="Z713" s="47"/>
      <c r="AA713" s="47"/>
      <c r="AB713" s="47"/>
      <c r="AC713" s="47"/>
      <c r="AD713" s="47"/>
      <c r="AE713" s="47"/>
      <c r="AF713" s="47"/>
      <c r="AG713" s="47"/>
      <c r="AH713" s="66"/>
      <c r="AI713" s="67"/>
      <c r="AJ713" s="66"/>
      <c r="AK713" s="54"/>
      <c r="AL713" s="54"/>
      <c r="AM713" s="54"/>
      <c r="AN713" s="66"/>
      <c r="AO713" s="67"/>
      <c r="AP713" s="66"/>
      <c r="AQ713" s="47"/>
      <c r="AR713" s="47"/>
      <c r="AS713" s="47"/>
      <c r="AT713" s="47"/>
      <c r="AU713" s="47"/>
      <c r="AV713" s="47">
        <v>81.81</v>
      </c>
      <c r="AW713" s="47"/>
      <c r="AX713" s="47"/>
      <c r="AY713" s="47"/>
      <c r="AZ713" s="47"/>
      <c r="BA713" s="47"/>
      <c r="BB713" s="47"/>
      <c r="BC713" s="47"/>
      <c r="BD713" s="47"/>
      <c r="BE713" s="47"/>
      <c r="BF713" s="47"/>
      <c r="BG713" s="47"/>
      <c r="BH713" s="47"/>
      <c r="BI713" s="47"/>
      <c r="BJ713" s="47"/>
      <c r="BK713" s="47"/>
      <c r="BL713" s="47"/>
      <c r="BM713" s="47" t="s">
        <v>378</v>
      </c>
      <c r="BN713" s="57">
        <f t="shared" si="184"/>
        <v>81.81</v>
      </c>
      <c r="BO713" s="47">
        <f t="shared" si="185"/>
        <v>0</v>
      </c>
      <c r="BP713" s="48" t="str">
        <f t="shared" si="186"/>
        <v>Complete - With Adjustment</v>
      </c>
    </row>
    <row r="714" spans="1:68" s="10" customFormat="1" hidden="1" x14ac:dyDescent="0.2">
      <c r="A714" s="34">
        <v>3731</v>
      </c>
      <c r="B714" t="s">
        <v>1208</v>
      </c>
      <c r="C714" t="s">
        <v>202</v>
      </c>
      <c r="D714">
        <v>274667</v>
      </c>
      <c r="E714" t="s">
        <v>1292</v>
      </c>
      <c r="F714" t="s">
        <v>1285</v>
      </c>
      <c r="G714" t="s">
        <v>96</v>
      </c>
      <c r="H714" s="37">
        <v>42860</v>
      </c>
      <c r="I714" s="37">
        <v>42866</v>
      </c>
      <c r="J714" s="52">
        <v>729.57</v>
      </c>
      <c r="K714" s="52">
        <v>8.2200000000000006</v>
      </c>
      <c r="L714" s="52"/>
      <c r="M714" s="52" t="s">
        <v>1293</v>
      </c>
      <c r="N714" s="52">
        <v>10</v>
      </c>
      <c r="O714" s="52">
        <v>1507</v>
      </c>
      <c r="P714" s="52">
        <v>4264</v>
      </c>
      <c r="Q714" s="52">
        <v>5411</v>
      </c>
      <c r="R714" s="52">
        <v>2000</v>
      </c>
      <c r="S714" s="52"/>
      <c r="T714" s="52" t="s">
        <v>1294</v>
      </c>
      <c r="U714" s="52"/>
      <c r="V714" s="35"/>
      <c r="W714" s="47">
        <v>8.2200000000000006</v>
      </c>
      <c r="X714" s="47"/>
      <c r="Y714" s="47"/>
      <c r="Z714" s="47"/>
      <c r="AA714" s="47"/>
      <c r="AB714" s="47"/>
      <c r="AC714" s="47"/>
      <c r="AD714" s="47"/>
      <c r="AE714" s="47"/>
      <c r="AF714" s="47"/>
      <c r="AG714" s="47"/>
      <c r="AH714" s="66"/>
      <c r="AI714" s="67"/>
      <c r="AJ714" s="66"/>
      <c r="AK714" s="54"/>
      <c r="AL714" s="54"/>
      <c r="AM714" s="54"/>
      <c r="AN714" s="66"/>
      <c r="AO714" s="67"/>
      <c r="AP714" s="66"/>
      <c r="AQ714" s="47"/>
      <c r="AR714" s="47"/>
      <c r="AS714" s="47"/>
      <c r="AT714" s="47"/>
      <c r="AU714" s="47"/>
      <c r="AV714" s="47"/>
      <c r="AW714" s="47"/>
      <c r="AX714" s="47"/>
      <c r="AY714" s="47"/>
      <c r="AZ714" s="68"/>
      <c r="BA714" s="47"/>
      <c r="BB714" s="47"/>
      <c r="BC714" s="47"/>
      <c r="BD714" s="47"/>
      <c r="BE714" s="47"/>
      <c r="BF714" s="47"/>
      <c r="BG714" s="47"/>
      <c r="BH714" s="47"/>
      <c r="BI714" s="47"/>
      <c r="BJ714" s="47"/>
      <c r="BK714" s="70"/>
      <c r="BL714" s="47"/>
      <c r="BM714" s="47" t="s">
        <v>1</v>
      </c>
      <c r="BN714" s="57">
        <f t="shared" si="184"/>
        <v>8.2200000000000006</v>
      </c>
      <c r="BO714" s="47">
        <f t="shared" si="185"/>
        <v>0</v>
      </c>
      <c r="BP714" s="48" t="str">
        <f t="shared" si="186"/>
        <v>Complete - With Adjustment</v>
      </c>
    </row>
    <row r="715" spans="1:68" s="10" customFormat="1" hidden="1" x14ac:dyDescent="0.2">
      <c r="A715" s="34">
        <v>3732</v>
      </c>
      <c r="B715" t="s">
        <v>1208</v>
      </c>
      <c r="C715" t="s">
        <v>202</v>
      </c>
      <c r="D715">
        <v>274667</v>
      </c>
      <c r="E715" t="s">
        <v>1292</v>
      </c>
      <c r="F715" t="s">
        <v>1285</v>
      </c>
      <c r="G715" t="s">
        <v>96</v>
      </c>
      <c r="H715" s="37">
        <v>42860</v>
      </c>
      <c r="I715" s="37">
        <v>42866</v>
      </c>
      <c r="J715" s="52">
        <v>729.57</v>
      </c>
      <c r="K715" s="52">
        <v>99.66</v>
      </c>
      <c r="L715" s="52"/>
      <c r="M715" s="52" t="s">
        <v>1293</v>
      </c>
      <c r="N715" s="52">
        <v>10</v>
      </c>
      <c r="O715" s="52">
        <v>1507</v>
      </c>
      <c r="P715" s="52">
        <v>4265</v>
      </c>
      <c r="Q715" s="52">
        <v>5411</v>
      </c>
      <c r="R715" s="52">
        <v>2000</v>
      </c>
      <c r="S715" s="52"/>
      <c r="T715" s="52" t="s">
        <v>1294</v>
      </c>
      <c r="U715" s="52"/>
      <c r="V715" s="35"/>
      <c r="W715" s="47">
        <v>99.66</v>
      </c>
      <c r="X715" s="47"/>
      <c r="Y715" s="47"/>
      <c r="Z715" s="47"/>
      <c r="AA715" s="47"/>
      <c r="AB715" s="47"/>
      <c r="AC715" s="47"/>
      <c r="AD715" s="47"/>
      <c r="AE715" s="47"/>
      <c r="AF715" s="47"/>
      <c r="AG715" s="47"/>
      <c r="AH715" s="66"/>
      <c r="AI715" s="67"/>
      <c r="AJ715" s="66"/>
      <c r="AK715" s="54"/>
      <c r="AL715" s="54"/>
      <c r="AM715" s="54"/>
      <c r="AN715" s="66"/>
      <c r="AO715" s="67"/>
      <c r="AP715" s="66"/>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c r="BM715" s="47" t="s">
        <v>1</v>
      </c>
      <c r="BN715" s="57">
        <f t="shared" si="184"/>
        <v>99.66</v>
      </c>
      <c r="BO715" s="47">
        <f t="shared" si="185"/>
        <v>0</v>
      </c>
      <c r="BP715" s="48" t="str">
        <f t="shared" si="186"/>
        <v>Complete - With Adjustment</v>
      </c>
    </row>
    <row r="716" spans="1:68" s="10" customFormat="1" hidden="1" x14ac:dyDescent="0.2">
      <c r="A716" s="34">
        <v>3733</v>
      </c>
      <c r="B716" t="s">
        <v>1208</v>
      </c>
      <c r="C716" t="s">
        <v>202</v>
      </c>
      <c r="D716">
        <v>274667</v>
      </c>
      <c r="E716" t="s">
        <v>1292</v>
      </c>
      <c r="F716" t="s">
        <v>1285</v>
      </c>
      <c r="G716" t="s">
        <v>96</v>
      </c>
      <c r="H716" s="37">
        <v>42860</v>
      </c>
      <c r="I716" s="37">
        <v>42866</v>
      </c>
      <c r="J716" s="52">
        <v>729.57</v>
      </c>
      <c r="K716" s="52">
        <v>4.8</v>
      </c>
      <c r="L716" s="52"/>
      <c r="M716" s="52" t="s">
        <v>1293</v>
      </c>
      <c r="N716" s="52">
        <v>10</v>
      </c>
      <c r="O716" s="52">
        <v>1507</v>
      </c>
      <c r="P716" s="52">
        <v>4264</v>
      </c>
      <c r="Q716" s="52">
        <v>5411</v>
      </c>
      <c r="R716" s="52">
        <v>2000</v>
      </c>
      <c r="S716" s="52"/>
      <c r="T716" s="52" t="s">
        <v>1294</v>
      </c>
      <c r="U716" s="52"/>
      <c r="V716" s="35"/>
      <c r="W716" s="47">
        <v>4.8</v>
      </c>
      <c r="X716" s="47"/>
      <c r="Y716" s="47"/>
      <c r="Z716" s="47"/>
      <c r="AA716" s="47"/>
      <c r="AB716" s="47"/>
      <c r="AC716" s="47"/>
      <c r="AD716" s="47"/>
      <c r="AE716" s="47"/>
      <c r="AF716" s="47"/>
      <c r="AG716" s="47"/>
      <c r="AH716" s="66"/>
      <c r="AI716" s="67"/>
      <c r="AJ716" s="66"/>
      <c r="AK716" s="54"/>
      <c r="AL716" s="54"/>
      <c r="AM716" s="54"/>
      <c r="AN716" s="66"/>
      <c r="AO716" s="67"/>
      <c r="AP716" s="66"/>
      <c r="AQ716" s="47"/>
      <c r="AR716" s="47"/>
      <c r="AS716" s="47"/>
      <c r="AT716" s="47"/>
      <c r="AU716" s="47"/>
      <c r="AV716" s="47"/>
      <c r="AW716" s="47"/>
      <c r="AX716" s="47"/>
      <c r="AY716" s="47"/>
      <c r="AZ716" s="47"/>
      <c r="BA716" s="47"/>
      <c r="BB716" s="47"/>
      <c r="BC716" s="47"/>
      <c r="BD716" s="47"/>
      <c r="BE716" s="47"/>
      <c r="BF716" s="47"/>
      <c r="BG716" s="47"/>
      <c r="BH716" s="47"/>
      <c r="BI716" s="47"/>
      <c r="BJ716" s="47"/>
      <c r="BK716" s="47"/>
      <c r="BL716" s="47"/>
      <c r="BM716" s="47" t="s">
        <v>1</v>
      </c>
      <c r="BN716" s="57">
        <f t="shared" si="184"/>
        <v>4.8</v>
      </c>
      <c r="BO716" s="47">
        <f t="shared" si="185"/>
        <v>0</v>
      </c>
      <c r="BP716" s="48" t="str">
        <f t="shared" si="186"/>
        <v>Complete - With Adjustment</v>
      </c>
    </row>
    <row r="717" spans="1:68" s="10" customFormat="1" hidden="1" x14ac:dyDescent="0.2">
      <c r="A717" s="34">
        <v>3734</v>
      </c>
      <c r="B717" t="s">
        <v>1208</v>
      </c>
      <c r="C717" t="s">
        <v>202</v>
      </c>
      <c r="D717">
        <v>274667</v>
      </c>
      <c r="E717" t="s">
        <v>1292</v>
      </c>
      <c r="F717" t="s">
        <v>1285</v>
      </c>
      <c r="G717" t="s">
        <v>96</v>
      </c>
      <c r="H717" s="37">
        <v>42860</v>
      </c>
      <c r="I717" s="37">
        <v>42866</v>
      </c>
      <c r="J717" s="52">
        <v>729.57</v>
      </c>
      <c r="K717" s="52">
        <v>8.19</v>
      </c>
      <c r="L717" s="52"/>
      <c r="M717" s="52" t="s">
        <v>1293</v>
      </c>
      <c r="N717" s="52">
        <v>10</v>
      </c>
      <c r="O717" s="52">
        <v>1507</v>
      </c>
      <c r="P717" s="52">
        <v>4264</v>
      </c>
      <c r="Q717" s="52">
        <v>5411</v>
      </c>
      <c r="R717" s="52">
        <v>2000</v>
      </c>
      <c r="S717" s="52"/>
      <c r="T717" s="52" t="s">
        <v>1294</v>
      </c>
      <c r="U717" s="52"/>
      <c r="V717" s="35"/>
      <c r="W717" s="47">
        <v>8.19</v>
      </c>
      <c r="X717" s="47"/>
      <c r="Y717" s="47"/>
      <c r="Z717" s="47"/>
      <c r="AA717" s="47"/>
      <c r="AB717" s="47"/>
      <c r="AC717" s="47"/>
      <c r="AD717" s="47"/>
      <c r="AE717" s="47"/>
      <c r="AF717" s="47"/>
      <c r="AG717" s="47"/>
      <c r="AH717" s="66"/>
      <c r="AI717" s="67"/>
      <c r="AJ717" s="66"/>
      <c r="AK717" s="54"/>
      <c r="AL717" s="54"/>
      <c r="AM717" s="54"/>
      <c r="AN717" s="66"/>
      <c r="AO717" s="67"/>
      <c r="AP717" s="66"/>
      <c r="AQ717" s="47"/>
      <c r="AR717" s="47"/>
      <c r="AS717" s="47"/>
      <c r="AT717" s="47"/>
      <c r="AU717" s="68"/>
      <c r="AV717" s="47"/>
      <c r="AW717" s="47"/>
      <c r="AX717" s="47"/>
      <c r="AY717" s="47"/>
      <c r="AZ717" s="47"/>
      <c r="BA717" s="47"/>
      <c r="BB717" s="47"/>
      <c r="BC717" s="47"/>
      <c r="BD717" s="47"/>
      <c r="BE717" s="47"/>
      <c r="BF717" s="47"/>
      <c r="BG717" s="47"/>
      <c r="BH717" s="47"/>
      <c r="BI717" s="47"/>
      <c r="BJ717" s="47"/>
      <c r="BK717" s="47"/>
      <c r="BL717" s="47"/>
      <c r="BM717" s="47" t="s">
        <v>1</v>
      </c>
      <c r="BN717" s="57">
        <f t="shared" si="184"/>
        <v>8.19</v>
      </c>
      <c r="BO717" s="47">
        <f t="shared" si="185"/>
        <v>0</v>
      </c>
      <c r="BP717" s="48" t="str">
        <f t="shared" si="186"/>
        <v>Complete - With Adjustment</v>
      </c>
    </row>
    <row r="718" spans="1:68" s="10" customFormat="1" hidden="1" x14ac:dyDescent="0.2">
      <c r="A718" s="34">
        <v>3735</v>
      </c>
      <c r="B718" t="s">
        <v>1208</v>
      </c>
      <c r="C718" t="s">
        <v>202</v>
      </c>
      <c r="D718">
        <v>274667</v>
      </c>
      <c r="E718" t="s">
        <v>1292</v>
      </c>
      <c r="F718" t="s">
        <v>1285</v>
      </c>
      <c r="G718" t="s">
        <v>96</v>
      </c>
      <c r="H718" s="37">
        <v>42860</v>
      </c>
      <c r="I718" s="37">
        <v>42866</v>
      </c>
      <c r="J718" s="52">
        <v>729.57</v>
      </c>
      <c r="K718" s="52">
        <v>5</v>
      </c>
      <c r="L718" s="52"/>
      <c r="M718" s="52" t="s">
        <v>1293</v>
      </c>
      <c r="N718" s="52">
        <v>10</v>
      </c>
      <c r="O718" s="52">
        <v>1507</v>
      </c>
      <c r="P718" s="52">
        <v>4264</v>
      </c>
      <c r="Q718" s="52">
        <v>5411</v>
      </c>
      <c r="R718" s="52">
        <v>2000</v>
      </c>
      <c r="S718" s="52"/>
      <c r="T718" s="52" t="s">
        <v>1294</v>
      </c>
      <c r="U718" s="52"/>
      <c r="V718" s="35"/>
      <c r="W718" s="47">
        <v>5</v>
      </c>
      <c r="X718" s="47"/>
      <c r="Y718" s="47"/>
      <c r="Z718" s="47"/>
      <c r="AA718" s="47"/>
      <c r="AB718" s="68"/>
      <c r="AC718" s="47"/>
      <c r="AD718" s="47"/>
      <c r="AE718" s="47"/>
      <c r="AF718" s="47"/>
      <c r="AG718" s="47"/>
      <c r="AH718" s="66"/>
      <c r="AI718" s="67"/>
      <c r="AJ718" s="66"/>
      <c r="AK718" s="54"/>
      <c r="AL718" s="54"/>
      <c r="AM718" s="54"/>
      <c r="AN718" s="66"/>
      <c r="AO718" s="67"/>
      <c r="AP718" s="66"/>
      <c r="AQ718" s="47"/>
      <c r="AR718" s="47"/>
      <c r="AS718" s="47"/>
      <c r="AT718" s="47"/>
      <c r="AU718" s="68"/>
      <c r="AV718" s="47"/>
      <c r="AW718" s="47"/>
      <c r="AX718" s="47"/>
      <c r="AY718" s="47"/>
      <c r="AZ718" s="47"/>
      <c r="BA718" s="47"/>
      <c r="BB718" s="47"/>
      <c r="BC718" s="47"/>
      <c r="BD718" s="47"/>
      <c r="BE718" s="47"/>
      <c r="BF718" s="47"/>
      <c r="BG718" s="47"/>
      <c r="BH718" s="47"/>
      <c r="BI718" s="47"/>
      <c r="BJ718" s="47"/>
      <c r="BK718" s="47"/>
      <c r="BL718" s="47"/>
      <c r="BM718" s="47" t="s">
        <v>1</v>
      </c>
      <c r="BN718" s="57">
        <f t="shared" si="184"/>
        <v>5</v>
      </c>
      <c r="BO718" s="47">
        <f t="shared" si="185"/>
        <v>0</v>
      </c>
      <c r="BP718" s="48" t="str">
        <f t="shared" si="186"/>
        <v>Complete - With Adjustment</v>
      </c>
    </row>
    <row r="719" spans="1:68" s="10" customFormat="1" hidden="1" x14ac:dyDescent="0.2">
      <c r="A719" s="34">
        <v>3736</v>
      </c>
      <c r="B719" t="s">
        <v>1208</v>
      </c>
      <c r="C719" t="s">
        <v>202</v>
      </c>
      <c r="D719">
        <v>274667</v>
      </c>
      <c r="E719" t="s">
        <v>1292</v>
      </c>
      <c r="F719" t="s">
        <v>1285</v>
      </c>
      <c r="G719" t="s">
        <v>96</v>
      </c>
      <c r="H719" s="37">
        <v>42860</v>
      </c>
      <c r="I719" s="37">
        <v>42866</v>
      </c>
      <c r="J719" s="52">
        <v>729.57</v>
      </c>
      <c r="K719" s="52">
        <v>10</v>
      </c>
      <c r="L719" s="52"/>
      <c r="M719" s="52" t="s">
        <v>1293</v>
      </c>
      <c r="N719" s="52">
        <v>10</v>
      </c>
      <c r="O719" s="52">
        <v>1507</v>
      </c>
      <c r="P719" s="52">
        <v>4265</v>
      </c>
      <c r="Q719" s="52">
        <v>5411</v>
      </c>
      <c r="R719" s="52">
        <v>2000</v>
      </c>
      <c r="S719" s="52"/>
      <c r="T719" s="52" t="s">
        <v>1294</v>
      </c>
      <c r="U719" s="52"/>
      <c r="V719" s="35"/>
      <c r="W719" s="47">
        <v>10</v>
      </c>
      <c r="X719" s="47"/>
      <c r="Y719" s="47"/>
      <c r="Z719" s="47"/>
      <c r="AA719" s="47"/>
      <c r="AB719" s="47"/>
      <c r="AC719" s="47"/>
      <c r="AD719" s="47"/>
      <c r="AE719" s="47"/>
      <c r="AF719" s="47"/>
      <c r="AG719" s="47"/>
      <c r="AH719" s="66"/>
      <c r="AI719" s="67"/>
      <c r="AJ719" s="66"/>
      <c r="AK719" s="54"/>
      <c r="AL719" s="54"/>
      <c r="AM719" s="54"/>
      <c r="AN719" s="66"/>
      <c r="AO719" s="67"/>
      <c r="AP719" s="66"/>
      <c r="AQ719" s="47"/>
      <c r="AR719" s="47"/>
      <c r="AS719" s="47"/>
      <c r="AT719" s="47"/>
      <c r="AU719" s="47"/>
      <c r="AV719" s="47"/>
      <c r="AW719" s="47"/>
      <c r="AX719" s="47"/>
      <c r="AY719" s="47"/>
      <c r="AZ719" s="47"/>
      <c r="BA719" s="47"/>
      <c r="BB719" s="47"/>
      <c r="BC719" s="47"/>
      <c r="BD719" s="47"/>
      <c r="BE719" s="47"/>
      <c r="BF719" s="47"/>
      <c r="BG719" s="47"/>
      <c r="BH719" s="47"/>
      <c r="BI719" s="47"/>
      <c r="BJ719" s="47"/>
      <c r="BK719" s="47"/>
      <c r="BL719" s="47"/>
      <c r="BM719" s="47" t="s">
        <v>1</v>
      </c>
      <c r="BN719" s="57">
        <f t="shared" si="184"/>
        <v>10</v>
      </c>
      <c r="BO719" s="47">
        <f t="shared" si="185"/>
        <v>0</v>
      </c>
      <c r="BP719" s="48" t="str">
        <f t="shared" si="186"/>
        <v>Complete - With Adjustment</v>
      </c>
    </row>
    <row r="720" spans="1:68" s="10" customFormat="1" hidden="1" x14ac:dyDescent="0.2">
      <c r="A720" s="34">
        <v>3737</v>
      </c>
      <c r="B720" t="s">
        <v>1208</v>
      </c>
      <c r="C720" t="s">
        <v>202</v>
      </c>
      <c r="D720">
        <v>274667</v>
      </c>
      <c r="E720" t="s">
        <v>1292</v>
      </c>
      <c r="F720" t="s">
        <v>1285</v>
      </c>
      <c r="G720" t="s">
        <v>96</v>
      </c>
      <c r="H720" s="37">
        <v>42860</v>
      </c>
      <c r="I720" s="37">
        <v>42866</v>
      </c>
      <c r="J720" s="52">
        <v>729.57</v>
      </c>
      <c r="K720" s="52">
        <v>274.89</v>
      </c>
      <c r="L720" s="52"/>
      <c r="M720" s="52" t="s">
        <v>1293</v>
      </c>
      <c r="N720" s="52">
        <v>10</v>
      </c>
      <c r="O720" s="52">
        <v>1507</v>
      </c>
      <c r="P720" s="52">
        <v>4264</v>
      </c>
      <c r="Q720" s="52">
        <v>5411</v>
      </c>
      <c r="R720" s="52">
        <v>2000</v>
      </c>
      <c r="S720" s="52"/>
      <c r="T720" s="52" t="s">
        <v>1294</v>
      </c>
      <c r="U720" s="52"/>
      <c r="V720" s="35"/>
      <c r="W720" s="47"/>
      <c r="X720" s="47"/>
      <c r="Y720" s="47"/>
      <c r="Z720" s="47"/>
      <c r="AA720" s="47"/>
      <c r="AB720" s="47"/>
      <c r="AC720" s="47"/>
      <c r="AD720" s="47"/>
      <c r="AE720" s="47"/>
      <c r="AF720" s="47"/>
      <c r="AG720" s="47"/>
      <c r="AH720" s="66"/>
      <c r="AI720" s="67"/>
      <c r="AJ720" s="66"/>
      <c r="AK720" s="54"/>
      <c r="AL720" s="54"/>
      <c r="AM720" s="54"/>
      <c r="AN720" s="66"/>
      <c r="AO720" s="67"/>
      <c r="AP720" s="66"/>
      <c r="AQ720" s="47"/>
      <c r="AR720" s="47"/>
      <c r="AS720" s="47"/>
      <c r="AT720" s="47"/>
      <c r="AU720" s="47"/>
      <c r="AV720" s="47">
        <v>274.89</v>
      </c>
      <c r="AW720" s="47"/>
      <c r="AX720" s="47"/>
      <c r="AY720" s="47"/>
      <c r="AZ720" s="47"/>
      <c r="BA720" s="47"/>
      <c r="BB720" s="47"/>
      <c r="BC720" s="47"/>
      <c r="BD720" s="47"/>
      <c r="BE720" s="47"/>
      <c r="BF720" s="47"/>
      <c r="BG720" s="47"/>
      <c r="BH720" s="47"/>
      <c r="BI720" s="47"/>
      <c r="BJ720" s="47"/>
      <c r="BK720" s="47"/>
      <c r="BL720" s="47"/>
      <c r="BM720" s="47" t="s">
        <v>378</v>
      </c>
      <c r="BN720" s="57">
        <f t="shared" si="184"/>
        <v>274.89</v>
      </c>
      <c r="BO720" s="47">
        <f t="shared" si="185"/>
        <v>0</v>
      </c>
      <c r="BP720" s="48" t="str">
        <f t="shared" si="186"/>
        <v>Complete - With Adjustment</v>
      </c>
    </row>
    <row r="721" spans="1:68" s="10" customFormat="1" hidden="1" x14ac:dyDescent="0.2">
      <c r="A721" s="34">
        <v>3738</v>
      </c>
      <c r="B721" t="s">
        <v>1208</v>
      </c>
      <c r="C721" t="s">
        <v>202</v>
      </c>
      <c r="D721">
        <v>274667</v>
      </c>
      <c r="E721" t="s">
        <v>1292</v>
      </c>
      <c r="F721" t="s">
        <v>1285</v>
      </c>
      <c r="G721" t="s">
        <v>96</v>
      </c>
      <c r="H721" s="37">
        <v>42860</v>
      </c>
      <c r="I721" s="37">
        <v>42866</v>
      </c>
      <c r="J721" s="52">
        <v>729.57</v>
      </c>
      <c r="K721" s="52">
        <v>137</v>
      </c>
      <c r="L721" s="52"/>
      <c r="M721" s="52" t="s">
        <v>1293</v>
      </c>
      <c r="N721" s="52">
        <v>10</v>
      </c>
      <c r="O721" s="52">
        <v>1507</v>
      </c>
      <c r="P721" s="52">
        <v>4265</v>
      </c>
      <c r="Q721" s="52">
        <v>5411</v>
      </c>
      <c r="R721" s="52">
        <v>2000</v>
      </c>
      <c r="S721" s="52"/>
      <c r="T721" s="52" t="s">
        <v>1294</v>
      </c>
      <c r="U721" s="52"/>
      <c r="V721" s="35"/>
      <c r="W721" s="47">
        <v>137</v>
      </c>
      <c r="X721" s="47"/>
      <c r="Y721" s="47"/>
      <c r="Z721" s="47"/>
      <c r="AA721" s="47"/>
      <c r="AB721" s="47"/>
      <c r="AC721" s="47"/>
      <c r="AD721" s="47"/>
      <c r="AE721" s="47"/>
      <c r="AF721" s="47"/>
      <c r="AG721" s="47"/>
      <c r="AH721" s="66"/>
      <c r="AI721" s="67"/>
      <c r="AJ721" s="66"/>
      <c r="AK721" s="54"/>
      <c r="AL721" s="54"/>
      <c r="AM721" s="54"/>
      <c r="AN721" s="66"/>
      <c r="AO721" s="67"/>
      <c r="AP721" s="66"/>
      <c r="AQ721" s="47"/>
      <c r="AR721" s="47"/>
      <c r="AS721" s="47"/>
      <c r="AT721" s="47"/>
      <c r="AU721" s="47"/>
      <c r="AV721" s="47"/>
      <c r="AW721" s="47"/>
      <c r="AX721" s="47"/>
      <c r="AY721" s="47"/>
      <c r="AZ721" s="47"/>
      <c r="BA721" s="47"/>
      <c r="BB721" s="47"/>
      <c r="BC721" s="47"/>
      <c r="BD721" s="47"/>
      <c r="BE721" s="47"/>
      <c r="BF721" s="47"/>
      <c r="BG721" s="47"/>
      <c r="BH721" s="47"/>
      <c r="BI721" s="47"/>
      <c r="BJ721" s="47"/>
      <c r="BK721" s="47"/>
      <c r="BL721" s="47"/>
      <c r="BM721" s="47" t="s">
        <v>1</v>
      </c>
      <c r="BN721" s="57">
        <f t="shared" si="184"/>
        <v>137</v>
      </c>
      <c r="BO721" s="47">
        <f t="shared" si="185"/>
        <v>0</v>
      </c>
      <c r="BP721" s="48" t="str">
        <f t="shared" si="186"/>
        <v>Complete - With Adjustment</v>
      </c>
    </row>
    <row r="722" spans="1:68" s="10" customFormat="1" hidden="1" x14ac:dyDescent="0.2">
      <c r="A722" s="34">
        <v>3739</v>
      </c>
      <c r="B722" t="s">
        <v>1208</v>
      </c>
      <c r="C722" t="s">
        <v>202</v>
      </c>
      <c r="D722">
        <v>274667</v>
      </c>
      <c r="E722" t="s">
        <v>1292</v>
      </c>
      <c r="F722" t="s">
        <v>1285</v>
      </c>
      <c r="G722" t="s">
        <v>96</v>
      </c>
      <c r="H722" s="37">
        <v>42860</v>
      </c>
      <c r="I722" s="37">
        <v>42866</v>
      </c>
      <c r="J722" s="52">
        <v>729.57</v>
      </c>
      <c r="K722" s="52">
        <v>80</v>
      </c>
      <c r="L722" s="52"/>
      <c r="M722" s="52" t="s">
        <v>1293</v>
      </c>
      <c r="N722" s="52">
        <v>10</v>
      </c>
      <c r="O722" s="52">
        <v>1507</v>
      </c>
      <c r="P722" s="52">
        <v>4265</v>
      </c>
      <c r="Q722" s="52">
        <v>5411</v>
      </c>
      <c r="R722" s="52">
        <v>2000</v>
      </c>
      <c r="S722" s="52"/>
      <c r="T722" s="52" t="s">
        <v>1294</v>
      </c>
      <c r="U722" s="52"/>
      <c r="V722" s="35"/>
      <c r="W722" s="47">
        <v>80</v>
      </c>
      <c r="X722" s="47"/>
      <c r="Y722" s="47"/>
      <c r="Z722" s="47"/>
      <c r="AA722" s="47"/>
      <c r="AB722" s="47"/>
      <c r="AC722" s="47"/>
      <c r="AD722" s="47"/>
      <c r="AE722" s="47"/>
      <c r="AF722" s="47"/>
      <c r="AG722" s="47"/>
      <c r="AH722" s="66"/>
      <c r="AI722" s="67"/>
      <c r="AJ722" s="66"/>
      <c r="AK722" s="54"/>
      <c r="AL722" s="54"/>
      <c r="AM722" s="54"/>
      <c r="AN722" s="66"/>
      <c r="AO722" s="67"/>
      <c r="AP722" s="66"/>
      <c r="AQ722" s="47"/>
      <c r="AR722" s="47"/>
      <c r="AS722" s="47"/>
      <c r="AT722" s="47"/>
      <c r="AU722" s="47"/>
      <c r="AV722" s="47"/>
      <c r="AW722" s="47"/>
      <c r="AX722" s="47"/>
      <c r="AY722" s="47"/>
      <c r="AZ722" s="47"/>
      <c r="BA722" s="47"/>
      <c r="BB722" s="47"/>
      <c r="BC722" s="47"/>
      <c r="BD722" s="47"/>
      <c r="BE722" s="47"/>
      <c r="BF722" s="47"/>
      <c r="BG722" s="47"/>
      <c r="BH722" s="47"/>
      <c r="BI722" s="47"/>
      <c r="BJ722" s="47"/>
      <c r="BK722" s="47"/>
      <c r="BL722" s="47"/>
      <c r="BM722" s="47" t="s">
        <v>1</v>
      </c>
      <c r="BN722" s="57">
        <f t="shared" si="184"/>
        <v>80</v>
      </c>
      <c r="BO722" s="47">
        <f t="shared" si="185"/>
        <v>0</v>
      </c>
      <c r="BP722" s="48" t="str">
        <f t="shared" si="186"/>
        <v>Complete - With Adjustment</v>
      </c>
    </row>
    <row r="723" spans="1:68" s="10" customFormat="1" hidden="1" x14ac:dyDescent="0.2">
      <c r="A723" s="34">
        <v>3740</v>
      </c>
      <c r="B723" t="s">
        <v>1208</v>
      </c>
      <c r="C723" t="s">
        <v>202</v>
      </c>
      <c r="D723">
        <v>274667</v>
      </c>
      <c r="E723" t="s">
        <v>1292</v>
      </c>
      <c r="F723" t="s">
        <v>1285</v>
      </c>
      <c r="G723" t="s">
        <v>96</v>
      </c>
      <c r="H723" s="37">
        <v>42860</v>
      </c>
      <c r="I723" s="37">
        <v>42866</v>
      </c>
      <c r="J723" s="52">
        <v>729.57</v>
      </c>
      <c r="K723" s="52">
        <v>20</v>
      </c>
      <c r="L723" s="52"/>
      <c r="M723" s="52" t="s">
        <v>1293</v>
      </c>
      <c r="N723" s="52">
        <v>10</v>
      </c>
      <c r="O723" s="52">
        <v>1507</v>
      </c>
      <c r="P723" s="52">
        <v>4265</v>
      </c>
      <c r="Q723" s="52">
        <v>5411</v>
      </c>
      <c r="R723" s="52">
        <v>2000</v>
      </c>
      <c r="S723" s="52"/>
      <c r="T723" s="52" t="s">
        <v>1294</v>
      </c>
      <c r="U723" s="52"/>
      <c r="V723" s="35"/>
      <c r="W723" s="47">
        <v>20</v>
      </c>
      <c r="X723" s="47"/>
      <c r="Y723" s="47"/>
      <c r="Z723" s="47"/>
      <c r="AA723" s="47"/>
      <c r="AB723" s="47"/>
      <c r="AC723" s="47"/>
      <c r="AD723" s="47"/>
      <c r="AE723" s="47"/>
      <c r="AF723" s="47"/>
      <c r="AG723" s="47"/>
      <c r="AH723" s="66"/>
      <c r="AI723" s="67"/>
      <c r="AJ723" s="66"/>
      <c r="AK723" s="54"/>
      <c r="AL723" s="54"/>
      <c r="AM723" s="54"/>
      <c r="AN723" s="66"/>
      <c r="AO723" s="67"/>
      <c r="AP723" s="66"/>
      <c r="AQ723" s="47"/>
      <c r="AR723" s="47"/>
      <c r="AS723" s="47"/>
      <c r="AT723" s="47"/>
      <c r="AU723" s="47"/>
      <c r="AV723" s="47"/>
      <c r="AW723" s="47"/>
      <c r="AX723" s="47"/>
      <c r="AY723" s="47"/>
      <c r="AZ723" s="47"/>
      <c r="BA723" s="47"/>
      <c r="BB723" s="47"/>
      <c r="BC723" s="47"/>
      <c r="BD723" s="47"/>
      <c r="BE723" s="47"/>
      <c r="BF723" s="47"/>
      <c r="BG723" s="47"/>
      <c r="BH723" s="47"/>
      <c r="BI723" s="47"/>
      <c r="BJ723" s="47"/>
      <c r="BK723" s="47"/>
      <c r="BL723" s="47"/>
      <c r="BM723" s="47" t="s">
        <v>1</v>
      </c>
      <c r="BN723" s="57">
        <f t="shared" ref="BN723:BN728" si="187">SUM(W723:AH723)+SUM(AK723:AN723)+SUM(AQ723:BK723)</f>
        <v>20</v>
      </c>
      <c r="BO723" s="47">
        <f t="shared" si="185"/>
        <v>0</v>
      </c>
      <c r="BP723" s="48" t="str">
        <f t="shared" si="186"/>
        <v>Complete - With Adjustment</v>
      </c>
    </row>
    <row r="724" spans="1:68" s="10" customFormat="1" hidden="1" x14ac:dyDescent="0.2">
      <c r="A724" s="34">
        <v>3748</v>
      </c>
      <c r="B724" t="s">
        <v>1208</v>
      </c>
      <c r="C724" t="s">
        <v>461</v>
      </c>
      <c r="D724">
        <v>265337</v>
      </c>
      <c r="E724" t="s">
        <v>1295</v>
      </c>
      <c r="F724" t="s">
        <v>1249</v>
      </c>
      <c r="G724" t="s">
        <v>96</v>
      </c>
      <c r="H724" s="37">
        <v>42856</v>
      </c>
      <c r="I724" s="37">
        <v>42857</v>
      </c>
      <c r="J724" s="52">
        <v>420.7</v>
      </c>
      <c r="K724" s="52">
        <v>12</v>
      </c>
      <c r="L724" s="52"/>
      <c r="M724" s="52" t="s">
        <v>1296</v>
      </c>
      <c r="N724" s="52">
        <v>10</v>
      </c>
      <c r="O724" s="52">
        <v>1508</v>
      </c>
      <c r="P724" s="52">
        <v>4265</v>
      </c>
      <c r="Q724" s="52">
        <v>5411</v>
      </c>
      <c r="R724" s="52">
        <v>2000</v>
      </c>
      <c r="S724" s="52"/>
      <c r="T724" s="52" t="s">
        <v>1297</v>
      </c>
      <c r="U724" s="52"/>
      <c r="V724" s="35"/>
      <c r="W724" s="47">
        <v>12</v>
      </c>
      <c r="X724" s="47"/>
      <c r="Y724" s="47"/>
      <c r="Z724" s="47"/>
      <c r="AA724" s="47"/>
      <c r="AB724" s="47"/>
      <c r="AC724" s="47"/>
      <c r="AD724" s="47"/>
      <c r="AE724" s="47"/>
      <c r="AF724" s="47"/>
      <c r="AG724" s="47"/>
      <c r="AH724" s="66"/>
      <c r="AI724" s="67"/>
      <c r="AJ724" s="66"/>
      <c r="AK724" s="54"/>
      <c r="AL724" s="54"/>
      <c r="AM724" s="54"/>
      <c r="AN724" s="66"/>
      <c r="AO724" s="67"/>
      <c r="AP724" s="66"/>
      <c r="AQ724" s="47"/>
      <c r="AR724" s="70"/>
      <c r="AS724" s="47"/>
      <c r="AT724" s="47"/>
      <c r="AU724" s="47"/>
      <c r="AV724" s="47"/>
      <c r="AW724" s="47"/>
      <c r="AX724" s="47"/>
      <c r="AY724" s="47"/>
      <c r="AZ724" s="47"/>
      <c r="BA724" s="47"/>
      <c r="BB724" s="47"/>
      <c r="BC724" s="47"/>
      <c r="BD724" s="47"/>
      <c r="BE724" s="47"/>
      <c r="BF724" s="47"/>
      <c r="BG724" s="47"/>
      <c r="BH724" s="47"/>
      <c r="BI724" s="47"/>
      <c r="BJ724" s="47"/>
      <c r="BK724" s="47"/>
      <c r="BL724" s="47"/>
      <c r="BM724" s="47" t="s">
        <v>1</v>
      </c>
      <c r="BN724" s="57">
        <f t="shared" si="187"/>
        <v>12</v>
      </c>
      <c r="BO724" s="47">
        <f t="shared" si="185"/>
        <v>0</v>
      </c>
      <c r="BP724" s="48" t="str">
        <f t="shared" ref="BP724:BP728" si="188">IF(BN724&lt;&gt;0,"Complete - With Adjustment","Complete - No Adjustment")</f>
        <v>Complete - With Adjustment</v>
      </c>
    </row>
    <row r="725" spans="1:68" s="10" customFormat="1" hidden="1" x14ac:dyDescent="0.2">
      <c r="A725" s="34">
        <v>3751</v>
      </c>
      <c r="B725" t="s">
        <v>1208</v>
      </c>
      <c r="C725" t="s">
        <v>213</v>
      </c>
      <c r="D725">
        <v>252362</v>
      </c>
      <c r="E725" t="s">
        <v>1298</v>
      </c>
      <c r="F725" t="s">
        <v>1273</v>
      </c>
      <c r="G725" t="s">
        <v>96</v>
      </c>
      <c r="H725" s="37">
        <v>42853</v>
      </c>
      <c r="I725" s="37">
        <v>42856</v>
      </c>
      <c r="J725" s="52">
        <v>1470.34</v>
      </c>
      <c r="K725" s="52">
        <v>255.73000000000002</v>
      </c>
      <c r="L725" s="52">
        <v>10.301489999999999</v>
      </c>
      <c r="M725" s="52" t="s">
        <v>1299</v>
      </c>
      <c r="N725" s="52">
        <v>10</v>
      </c>
      <c r="O725" s="52">
        <v>0</v>
      </c>
      <c r="P725" s="52">
        <v>1070</v>
      </c>
      <c r="Q725" s="52">
        <v>5419</v>
      </c>
      <c r="R725" s="52">
        <v>2000</v>
      </c>
      <c r="S725" s="52"/>
      <c r="T725" s="52" t="s">
        <v>1300</v>
      </c>
      <c r="U725" s="52" t="s">
        <v>251</v>
      </c>
      <c r="V725" s="35"/>
      <c r="W725" s="47"/>
      <c r="X725" s="47"/>
      <c r="Y725" s="47"/>
      <c r="Z725" s="47"/>
      <c r="AA725" s="47"/>
      <c r="AB725" s="47"/>
      <c r="AC725" s="47"/>
      <c r="AD725" s="47"/>
      <c r="AE725" s="47"/>
      <c r="AF725" s="47"/>
      <c r="AG725" s="47"/>
      <c r="AH725" s="66"/>
      <c r="AI725" s="67"/>
      <c r="AJ725" s="66"/>
      <c r="AK725" s="54"/>
      <c r="AL725" s="54"/>
      <c r="AM725" s="54"/>
      <c r="AN725" s="66"/>
      <c r="AO725" s="67"/>
      <c r="AP725" s="66"/>
      <c r="AQ725" s="47"/>
      <c r="AR725" s="47"/>
      <c r="AS725" s="47"/>
      <c r="AT725" s="47"/>
      <c r="AU725" s="47"/>
      <c r="AV725" s="47"/>
      <c r="AW725" s="47"/>
      <c r="AX725" s="47"/>
      <c r="AY725" s="47"/>
      <c r="AZ725" s="47"/>
      <c r="BA725" s="47"/>
      <c r="BB725" s="47"/>
      <c r="BC725" s="47"/>
      <c r="BD725" s="47"/>
      <c r="BE725" s="47"/>
      <c r="BF725" s="47"/>
      <c r="BG725" s="47"/>
      <c r="BH725" s="47"/>
      <c r="BI725" s="47"/>
      <c r="BJ725" s="47"/>
      <c r="BK725" s="70"/>
      <c r="BL725" s="47"/>
      <c r="BM725" s="47" t="s">
        <v>392</v>
      </c>
      <c r="BN725" s="57">
        <f t="shared" si="187"/>
        <v>0</v>
      </c>
      <c r="BO725" s="47">
        <f t="shared" si="185"/>
        <v>255.73000000000002</v>
      </c>
      <c r="BP725" s="48" t="str">
        <f t="shared" si="188"/>
        <v>Complete - No Adjustment</v>
      </c>
    </row>
    <row r="726" spans="1:68" s="10" customFormat="1" hidden="1" x14ac:dyDescent="0.2">
      <c r="A726" s="34">
        <v>3752</v>
      </c>
      <c r="B726" t="s">
        <v>1208</v>
      </c>
      <c r="C726" t="s">
        <v>213</v>
      </c>
      <c r="D726">
        <v>252362</v>
      </c>
      <c r="E726" t="s">
        <v>1298</v>
      </c>
      <c r="F726" t="s">
        <v>1273</v>
      </c>
      <c r="G726" t="s">
        <v>96</v>
      </c>
      <c r="H726" s="37">
        <v>42853</v>
      </c>
      <c r="I726" s="37">
        <v>42856</v>
      </c>
      <c r="J726" s="52">
        <v>1470.34</v>
      </c>
      <c r="K726" s="52">
        <v>1214.6100000000001</v>
      </c>
      <c r="L726" s="52">
        <v>10.301489999999999</v>
      </c>
      <c r="M726" s="52" t="s">
        <v>1299</v>
      </c>
      <c r="N726" s="52">
        <v>10</v>
      </c>
      <c r="O726" s="52">
        <v>0</v>
      </c>
      <c r="P726" s="52">
        <v>1070</v>
      </c>
      <c r="Q726" s="52">
        <v>5419</v>
      </c>
      <c r="R726" s="52">
        <v>2000</v>
      </c>
      <c r="S726" s="52"/>
      <c r="T726" s="52" t="s">
        <v>1301</v>
      </c>
      <c r="U726" s="52" t="s">
        <v>149</v>
      </c>
      <c r="V726" s="35"/>
      <c r="W726" s="47"/>
      <c r="X726" s="47"/>
      <c r="Y726" s="47"/>
      <c r="Z726" s="47"/>
      <c r="AA726" s="47"/>
      <c r="AB726" s="47"/>
      <c r="AC726" s="47"/>
      <c r="AD726" s="47"/>
      <c r="AE726" s="47"/>
      <c r="AF726" s="47"/>
      <c r="AG726" s="47"/>
      <c r="AH726" s="66"/>
      <c r="AI726" s="67"/>
      <c r="AJ726" s="66"/>
      <c r="AK726" s="54"/>
      <c r="AL726" s="54"/>
      <c r="AM726" s="54"/>
      <c r="AN726" s="66"/>
      <c r="AO726" s="67"/>
      <c r="AP726" s="66"/>
      <c r="AQ726" s="47"/>
      <c r="AR726" s="47"/>
      <c r="AS726" s="47"/>
      <c r="AT726" s="47"/>
      <c r="AU726" s="47"/>
      <c r="AV726" s="47"/>
      <c r="AW726" s="47"/>
      <c r="AX726" s="47"/>
      <c r="AY726" s="47"/>
      <c r="AZ726" s="47"/>
      <c r="BA726" s="47"/>
      <c r="BB726" s="47"/>
      <c r="BC726" s="47"/>
      <c r="BD726" s="47"/>
      <c r="BE726" s="47"/>
      <c r="BF726" s="47"/>
      <c r="BG726" s="47"/>
      <c r="BH726" s="47"/>
      <c r="BI726" s="47"/>
      <c r="BJ726" s="47"/>
      <c r="BK726" s="70"/>
      <c r="BL726" s="47"/>
      <c r="BM726" s="47" t="s">
        <v>392</v>
      </c>
      <c r="BN726" s="57">
        <f t="shared" si="187"/>
        <v>0</v>
      </c>
      <c r="BO726" s="47">
        <f t="shared" si="185"/>
        <v>1214.6100000000001</v>
      </c>
      <c r="BP726" s="48" t="str">
        <f t="shared" si="188"/>
        <v>Complete - No Adjustment</v>
      </c>
    </row>
    <row r="727" spans="1:68" s="10" customFormat="1" hidden="1" x14ac:dyDescent="0.2">
      <c r="A727" s="34">
        <v>3766</v>
      </c>
      <c r="B727" t="s">
        <v>1208</v>
      </c>
      <c r="C727" t="s">
        <v>466</v>
      </c>
      <c r="D727">
        <v>248079</v>
      </c>
      <c r="E727" t="s">
        <v>1302</v>
      </c>
      <c r="F727" t="s">
        <v>1250</v>
      </c>
      <c r="G727" t="s">
        <v>96</v>
      </c>
      <c r="H727" s="37">
        <v>42874</v>
      </c>
      <c r="I727" s="37">
        <v>42879</v>
      </c>
      <c r="J727" s="52">
        <v>2549.33</v>
      </c>
      <c r="K727" s="52">
        <v>59.550000000000004</v>
      </c>
      <c r="L727" s="52"/>
      <c r="M727" s="52" t="s">
        <v>1303</v>
      </c>
      <c r="N727" s="52">
        <v>10</v>
      </c>
      <c r="O727" s="52">
        <v>1401</v>
      </c>
      <c r="P727" s="52">
        <v>4265</v>
      </c>
      <c r="Q727" s="52">
        <v>5411</v>
      </c>
      <c r="R727" s="52">
        <v>2000</v>
      </c>
      <c r="S727" s="52"/>
      <c r="T727" s="52" t="s">
        <v>1304</v>
      </c>
      <c r="U727" s="52"/>
      <c r="V727" s="35"/>
      <c r="W727" s="47">
        <v>59.55</v>
      </c>
      <c r="X727" s="47"/>
      <c r="Y727" s="47"/>
      <c r="Z727" s="47"/>
      <c r="AA727" s="47"/>
      <c r="AB727" s="47"/>
      <c r="AC727" s="47"/>
      <c r="AD727" s="47"/>
      <c r="AE727" s="47"/>
      <c r="AF727" s="47"/>
      <c r="AG727" s="47"/>
      <c r="AH727" s="66"/>
      <c r="AI727" s="67"/>
      <c r="AJ727" s="66"/>
      <c r="AK727" s="54"/>
      <c r="AL727" s="54"/>
      <c r="AM727" s="54"/>
      <c r="AN727" s="66"/>
      <c r="AO727" s="67"/>
      <c r="AP727" s="66"/>
      <c r="AQ727" s="47"/>
      <c r="AR727" s="47"/>
      <c r="AS727" s="47"/>
      <c r="AT727" s="47"/>
      <c r="AU727" s="47"/>
      <c r="AV727" s="47"/>
      <c r="AW727" s="47"/>
      <c r="AX727" s="47"/>
      <c r="AY727" s="47"/>
      <c r="AZ727" s="47"/>
      <c r="BA727" s="47"/>
      <c r="BB727" s="47"/>
      <c r="BC727" s="47"/>
      <c r="BD727" s="47"/>
      <c r="BE727" s="47"/>
      <c r="BF727" s="47"/>
      <c r="BG727" s="47"/>
      <c r="BH727" s="47"/>
      <c r="BI727" s="47"/>
      <c r="BJ727" s="47"/>
      <c r="BK727" s="47"/>
      <c r="BL727" s="47"/>
      <c r="BM727" s="47" t="s">
        <v>1</v>
      </c>
      <c r="BN727" s="57">
        <f t="shared" si="187"/>
        <v>59.55</v>
      </c>
      <c r="BO727" s="47">
        <f t="shared" si="185"/>
        <v>0</v>
      </c>
      <c r="BP727" s="48" t="str">
        <f t="shared" si="188"/>
        <v>Complete - With Adjustment</v>
      </c>
    </row>
    <row r="728" spans="1:68" s="10" customFormat="1" hidden="1" x14ac:dyDescent="0.2">
      <c r="A728" s="34">
        <v>3796</v>
      </c>
      <c r="B728" t="s">
        <v>1208</v>
      </c>
      <c r="C728" t="s">
        <v>479</v>
      </c>
      <c r="D728">
        <v>258410</v>
      </c>
      <c r="E728" t="s">
        <v>1305</v>
      </c>
      <c r="F728" t="s">
        <v>1248</v>
      </c>
      <c r="G728" t="s">
        <v>96</v>
      </c>
      <c r="H728" s="37">
        <v>42878</v>
      </c>
      <c r="I728" s="37">
        <v>42881</v>
      </c>
      <c r="J728" s="52">
        <v>31.05</v>
      </c>
      <c r="K728" s="52">
        <v>31.05</v>
      </c>
      <c r="L728" s="52">
        <v>10.25034</v>
      </c>
      <c r="M728" s="52" t="s">
        <v>1306</v>
      </c>
      <c r="N728" s="52">
        <v>10</v>
      </c>
      <c r="O728" s="52">
        <v>0</v>
      </c>
      <c r="P728" s="52">
        <v>1070</v>
      </c>
      <c r="Q728" s="52">
        <v>5413</v>
      </c>
      <c r="R728" s="52">
        <v>2000</v>
      </c>
      <c r="S728" s="52"/>
      <c r="T728" s="52" t="s">
        <v>1307</v>
      </c>
      <c r="U728" s="52" t="s">
        <v>191</v>
      </c>
      <c r="V728" s="35"/>
      <c r="W728" s="47"/>
      <c r="X728" s="47"/>
      <c r="Y728" s="47"/>
      <c r="Z728" s="47"/>
      <c r="AA728" s="47"/>
      <c r="AB728" s="47"/>
      <c r="AC728" s="47"/>
      <c r="AD728" s="47"/>
      <c r="AE728" s="47"/>
      <c r="AF728" s="47"/>
      <c r="AG728" s="47"/>
      <c r="AH728" s="66"/>
      <c r="AI728" s="67"/>
      <c r="AJ728" s="66"/>
      <c r="AK728" s="54"/>
      <c r="AL728" s="54"/>
      <c r="AM728" s="54"/>
      <c r="AN728" s="66"/>
      <c r="AO728" s="67"/>
      <c r="AP728" s="66"/>
      <c r="AQ728" s="47"/>
      <c r="AR728" s="47"/>
      <c r="AS728" s="47"/>
      <c r="AT728" s="47"/>
      <c r="AU728" s="47"/>
      <c r="AV728" s="47"/>
      <c r="AW728" s="68"/>
      <c r="AX728" s="47"/>
      <c r="AY728" s="47"/>
      <c r="AZ728" s="47"/>
      <c r="BA728" s="47"/>
      <c r="BB728" s="47"/>
      <c r="BC728" s="47"/>
      <c r="BD728" s="47"/>
      <c r="BE728" s="47"/>
      <c r="BF728" s="47"/>
      <c r="BG728" s="47"/>
      <c r="BH728" s="47"/>
      <c r="BI728" s="47"/>
      <c r="BJ728" s="47"/>
      <c r="BK728" s="47"/>
      <c r="BL728" s="47"/>
      <c r="BM728" s="47" t="s">
        <v>392</v>
      </c>
      <c r="BN728" s="57">
        <f t="shared" si="187"/>
        <v>0</v>
      </c>
      <c r="BO728" s="47">
        <f t="shared" ref="BO728" si="189">K728-BN728</f>
        <v>31.05</v>
      </c>
      <c r="BP728" s="48" t="str">
        <f t="shared" si="188"/>
        <v>Complete - No Adjustment</v>
      </c>
    </row>
    <row r="729" spans="1:68" s="10" customFormat="1" hidden="1" x14ac:dyDescent="0.2">
      <c r="A729" s="34">
        <v>3832</v>
      </c>
      <c r="B729" t="s">
        <v>1208</v>
      </c>
      <c r="C729" t="s">
        <v>225</v>
      </c>
      <c r="D729">
        <v>210434</v>
      </c>
      <c r="E729" t="s">
        <v>1308</v>
      </c>
      <c r="F729" t="s">
        <v>1219</v>
      </c>
      <c r="G729" t="s">
        <v>96</v>
      </c>
      <c r="H729" s="37">
        <v>42866</v>
      </c>
      <c r="I729" s="37">
        <v>42871</v>
      </c>
      <c r="J729" s="52">
        <v>161.77000000000001</v>
      </c>
      <c r="K729" s="52">
        <v>113.53</v>
      </c>
      <c r="L729" s="52"/>
      <c r="M729" s="52" t="s">
        <v>1309</v>
      </c>
      <c r="N729" s="52">
        <v>10</v>
      </c>
      <c r="O729" s="52">
        <v>1119</v>
      </c>
      <c r="P729" s="52">
        <v>4265</v>
      </c>
      <c r="Q729" s="52">
        <v>5411</v>
      </c>
      <c r="R729" s="52">
        <v>2000</v>
      </c>
      <c r="S729" s="52"/>
      <c r="T729" s="52" t="s">
        <v>1310</v>
      </c>
      <c r="U729" s="52"/>
      <c r="V729" s="35"/>
      <c r="W729" s="47"/>
      <c r="X729" s="47"/>
      <c r="Y729" s="47"/>
      <c r="Z729" s="47"/>
      <c r="AA729" s="47"/>
      <c r="AB729" s="47"/>
      <c r="AC729" s="47"/>
      <c r="AD729" s="47"/>
      <c r="AE729" s="47"/>
      <c r="AF729" s="47"/>
      <c r="AG729" s="47"/>
      <c r="AH729" s="66"/>
      <c r="AI729" s="67"/>
      <c r="AJ729" s="66"/>
      <c r="AK729" s="54"/>
      <c r="AL729" s="54"/>
      <c r="AM729" s="54"/>
      <c r="AN729" s="66"/>
      <c r="AO729" s="67"/>
      <c r="AP729" s="66"/>
      <c r="AQ729" s="47"/>
      <c r="AR729" s="47"/>
      <c r="AS729" s="47"/>
      <c r="AT729" s="47"/>
      <c r="AU729" s="47"/>
      <c r="AV729" s="47"/>
      <c r="AW729" s="47">
        <v>113.53</v>
      </c>
      <c r="AX729" s="47"/>
      <c r="AY729" s="47"/>
      <c r="AZ729" s="47"/>
      <c r="BA729" s="47"/>
      <c r="BB729" s="47"/>
      <c r="BC729" s="47"/>
      <c r="BD729" s="47"/>
      <c r="BE729" s="47"/>
      <c r="BF729" s="47"/>
      <c r="BG729" s="47"/>
      <c r="BH729" s="47"/>
      <c r="BI729" s="47"/>
      <c r="BJ729" s="47"/>
      <c r="BK729" s="47"/>
      <c r="BL729" s="47"/>
      <c r="BM729" s="47" t="s">
        <v>1262</v>
      </c>
      <c r="BN729" s="57">
        <f t="shared" ref="BN729:BN736" si="190">SUM(W729:AH729)+SUM(AK729:AN729)+SUM(AQ729:BK729)</f>
        <v>113.53</v>
      </c>
      <c r="BO729" s="47">
        <f t="shared" ref="BO729:BO734" si="191">K729-BN729</f>
        <v>0</v>
      </c>
      <c r="BP729" s="48" t="str">
        <f t="shared" ref="BP729:BP736" si="192">IF(BN729&lt;&gt;0,"Complete - With Adjustment","Complete - No Adjustment")</f>
        <v>Complete - With Adjustment</v>
      </c>
    </row>
    <row r="730" spans="1:68" s="10" customFormat="1" hidden="1" x14ac:dyDescent="0.2">
      <c r="A730" s="34">
        <v>3836</v>
      </c>
      <c r="B730" t="s">
        <v>1208</v>
      </c>
      <c r="C730" t="s">
        <v>231</v>
      </c>
      <c r="D730">
        <v>263420</v>
      </c>
      <c r="E730" t="s">
        <v>1311</v>
      </c>
      <c r="F730" t="s">
        <v>1219</v>
      </c>
      <c r="G730" t="s">
        <v>96</v>
      </c>
      <c r="H730" s="37">
        <v>42866</v>
      </c>
      <c r="I730" s="37">
        <v>42871</v>
      </c>
      <c r="J730" s="52">
        <v>709.5</v>
      </c>
      <c r="K730" s="52">
        <v>32.04</v>
      </c>
      <c r="L730" s="52"/>
      <c r="M730" s="52" t="s">
        <v>1312</v>
      </c>
      <c r="N730" s="52">
        <v>10</v>
      </c>
      <c r="O730" s="52">
        <v>1408</v>
      </c>
      <c r="P730" s="52">
        <v>4265</v>
      </c>
      <c r="Q730" s="52">
        <v>5411</v>
      </c>
      <c r="R730" s="52">
        <v>2000</v>
      </c>
      <c r="S730" s="52"/>
      <c r="T730" s="52" t="s">
        <v>1313</v>
      </c>
      <c r="U730" s="52"/>
      <c r="V730" s="35"/>
      <c r="W730" s="47">
        <v>32.04</v>
      </c>
      <c r="X730" s="47"/>
      <c r="Y730" s="47"/>
      <c r="Z730" s="47"/>
      <c r="AA730" s="47"/>
      <c r="AB730" s="47"/>
      <c r="AC730" s="47"/>
      <c r="AD730" s="47"/>
      <c r="AE730" s="47"/>
      <c r="AF730" s="47"/>
      <c r="AG730" s="47"/>
      <c r="AH730" s="66"/>
      <c r="AI730" s="67"/>
      <c r="AJ730" s="66"/>
      <c r="AK730" s="54"/>
      <c r="AL730" s="54"/>
      <c r="AM730" s="54"/>
      <c r="AN730" s="66"/>
      <c r="AO730" s="67"/>
      <c r="AP730" s="66"/>
      <c r="AQ730" s="47"/>
      <c r="AR730" s="47"/>
      <c r="AS730" s="47"/>
      <c r="AT730" s="47"/>
      <c r="AU730" s="47"/>
      <c r="AV730" s="47"/>
      <c r="AW730" s="47"/>
      <c r="AX730" s="47"/>
      <c r="AY730" s="47"/>
      <c r="AZ730" s="47"/>
      <c r="BA730" s="47"/>
      <c r="BB730" s="47"/>
      <c r="BC730" s="47"/>
      <c r="BD730" s="47"/>
      <c r="BE730" s="47"/>
      <c r="BF730" s="47"/>
      <c r="BG730" s="47"/>
      <c r="BH730" s="47"/>
      <c r="BI730" s="47"/>
      <c r="BJ730" s="47"/>
      <c r="BK730" s="47"/>
      <c r="BL730" s="47"/>
      <c r="BM730" s="47" t="s">
        <v>1</v>
      </c>
      <c r="BN730" s="57">
        <f t="shared" si="190"/>
        <v>32.04</v>
      </c>
      <c r="BO730" s="47">
        <f t="shared" si="191"/>
        <v>0</v>
      </c>
      <c r="BP730" s="48" t="str">
        <f t="shared" si="192"/>
        <v>Complete - With Adjustment</v>
      </c>
    </row>
    <row r="731" spans="1:68" s="10" customFormat="1" hidden="1" x14ac:dyDescent="0.2">
      <c r="A731" s="34">
        <v>3838</v>
      </c>
      <c r="B731" t="s">
        <v>1208</v>
      </c>
      <c r="C731" t="s">
        <v>231</v>
      </c>
      <c r="D731">
        <v>263420</v>
      </c>
      <c r="E731" t="s">
        <v>1311</v>
      </c>
      <c r="F731" t="s">
        <v>1219</v>
      </c>
      <c r="G731" t="s">
        <v>96</v>
      </c>
      <c r="H731" s="37">
        <v>42866</v>
      </c>
      <c r="I731" s="37">
        <v>42871</v>
      </c>
      <c r="J731" s="52">
        <v>709.5</v>
      </c>
      <c r="K731" s="52">
        <v>48.94</v>
      </c>
      <c r="L731" s="52"/>
      <c r="M731" s="52" t="s">
        <v>1312</v>
      </c>
      <c r="N731" s="52">
        <v>10</v>
      </c>
      <c r="O731" s="52">
        <v>1408</v>
      </c>
      <c r="P731" s="52">
        <v>4265</v>
      </c>
      <c r="Q731" s="52">
        <v>5411</v>
      </c>
      <c r="R731" s="52">
        <v>2000</v>
      </c>
      <c r="S731" s="52"/>
      <c r="T731" s="52" t="s">
        <v>1313</v>
      </c>
      <c r="U731" s="52"/>
      <c r="V731" s="35"/>
      <c r="W731" s="47">
        <v>48.94</v>
      </c>
      <c r="X731" s="47"/>
      <c r="Y731" s="47"/>
      <c r="Z731" s="47"/>
      <c r="AA731" s="47"/>
      <c r="AB731" s="47"/>
      <c r="AC731" s="47"/>
      <c r="AD731" s="47"/>
      <c r="AE731" s="47"/>
      <c r="AF731" s="47"/>
      <c r="AG731" s="47"/>
      <c r="AH731" s="66"/>
      <c r="AI731" s="67"/>
      <c r="AJ731" s="66"/>
      <c r="AK731" s="54"/>
      <c r="AL731" s="54"/>
      <c r="AM731" s="54"/>
      <c r="AN731" s="66"/>
      <c r="AO731" s="67"/>
      <c r="AP731" s="66"/>
      <c r="AQ731" s="47"/>
      <c r="AR731" s="47"/>
      <c r="AS731" s="47"/>
      <c r="AT731" s="47"/>
      <c r="AU731" s="47"/>
      <c r="AV731" s="47"/>
      <c r="AW731" s="47"/>
      <c r="AX731" s="47"/>
      <c r="AY731" s="47"/>
      <c r="AZ731" s="47"/>
      <c r="BA731" s="47"/>
      <c r="BB731" s="47"/>
      <c r="BC731" s="47"/>
      <c r="BD731" s="47"/>
      <c r="BE731" s="47"/>
      <c r="BF731" s="47"/>
      <c r="BG731" s="47"/>
      <c r="BH731" s="47"/>
      <c r="BI731" s="47"/>
      <c r="BJ731" s="47"/>
      <c r="BK731" s="47"/>
      <c r="BL731" s="47"/>
      <c r="BM731" s="47" t="s">
        <v>1</v>
      </c>
      <c r="BN731" s="57">
        <f t="shared" si="190"/>
        <v>48.94</v>
      </c>
      <c r="BO731" s="47">
        <f t="shared" si="191"/>
        <v>0</v>
      </c>
      <c r="BP731" s="48" t="str">
        <f t="shared" si="192"/>
        <v>Complete - With Adjustment</v>
      </c>
    </row>
    <row r="732" spans="1:68" s="10" customFormat="1" hidden="1" x14ac:dyDescent="0.2">
      <c r="A732" s="34">
        <v>3841</v>
      </c>
      <c r="B732" t="s">
        <v>1208</v>
      </c>
      <c r="C732" t="s">
        <v>231</v>
      </c>
      <c r="D732">
        <v>263420</v>
      </c>
      <c r="E732" t="s">
        <v>1314</v>
      </c>
      <c r="F732" t="s">
        <v>1249</v>
      </c>
      <c r="G732" t="s">
        <v>96</v>
      </c>
      <c r="H732" s="37">
        <v>42852</v>
      </c>
      <c r="I732" s="37">
        <v>42857</v>
      </c>
      <c r="J732" s="52">
        <v>1666.89</v>
      </c>
      <c r="K732" s="52">
        <v>38.950000000000003</v>
      </c>
      <c r="L732" s="52"/>
      <c r="M732" s="52" t="s">
        <v>1315</v>
      </c>
      <c r="N732" s="52">
        <v>10</v>
      </c>
      <c r="O732" s="52">
        <v>1408</v>
      </c>
      <c r="P732" s="52">
        <v>4265</v>
      </c>
      <c r="Q732" s="52">
        <v>5411</v>
      </c>
      <c r="R732" s="52">
        <v>2000</v>
      </c>
      <c r="S732" s="52"/>
      <c r="T732" s="52" t="s">
        <v>1316</v>
      </c>
      <c r="U732" s="52"/>
      <c r="V732" s="35"/>
      <c r="W732" s="47">
        <v>38.950000000000003</v>
      </c>
      <c r="X732" s="47"/>
      <c r="Y732" s="47"/>
      <c r="Z732" s="47"/>
      <c r="AA732" s="47"/>
      <c r="AB732" s="47"/>
      <c r="AC732" s="47"/>
      <c r="AD732" s="47"/>
      <c r="AE732" s="47"/>
      <c r="AF732" s="47"/>
      <c r="AG732" s="47"/>
      <c r="AH732" s="66"/>
      <c r="AI732" s="67"/>
      <c r="AJ732" s="66"/>
      <c r="AK732" s="54"/>
      <c r="AL732" s="54"/>
      <c r="AM732" s="54"/>
      <c r="AN732" s="66"/>
      <c r="AO732" s="67"/>
      <c r="AP732" s="66"/>
      <c r="AQ732" s="47"/>
      <c r="AR732" s="47"/>
      <c r="AS732" s="47"/>
      <c r="AT732" s="47"/>
      <c r="AU732" s="47"/>
      <c r="AV732" s="47"/>
      <c r="AW732" s="47"/>
      <c r="AX732" s="47"/>
      <c r="AY732" s="47"/>
      <c r="AZ732" s="47"/>
      <c r="BA732" s="47"/>
      <c r="BB732" s="47"/>
      <c r="BC732" s="47"/>
      <c r="BD732" s="47"/>
      <c r="BE732" s="47"/>
      <c r="BF732" s="47"/>
      <c r="BG732" s="47"/>
      <c r="BH732" s="47"/>
      <c r="BI732" s="47"/>
      <c r="BJ732" s="47"/>
      <c r="BK732" s="47"/>
      <c r="BL732" s="47"/>
      <c r="BM732" s="47" t="s">
        <v>1</v>
      </c>
      <c r="BN732" s="57">
        <f t="shared" si="190"/>
        <v>38.950000000000003</v>
      </c>
      <c r="BO732" s="47">
        <f t="shared" si="191"/>
        <v>0</v>
      </c>
      <c r="BP732" s="48" t="str">
        <f t="shared" si="192"/>
        <v>Complete - With Adjustment</v>
      </c>
    </row>
    <row r="733" spans="1:68" s="10" customFormat="1" hidden="1" x14ac:dyDescent="0.2">
      <c r="A733" s="34">
        <v>3852</v>
      </c>
      <c r="B733" t="s">
        <v>1208</v>
      </c>
      <c r="C733" t="s">
        <v>231</v>
      </c>
      <c r="D733">
        <v>263420</v>
      </c>
      <c r="E733" t="s">
        <v>1314</v>
      </c>
      <c r="F733" t="s">
        <v>1249</v>
      </c>
      <c r="G733" t="s">
        <v>96</v>
      </c>
      <c r="H733" s="37">
        <v>42852</v>
      </c>
      <c r="I733" s="37">
        <v>42857</v>
      </c>
      <c r="J733" s="52">
        <v>1666.89</v>
      </c>
      <c r="K733" s="52">
        <v>69.5</v>
      </c>
      <c r="L733" s="52"/>
      <c r="M733" s="52" t="s">
        <v>1315</v>
      </c>
      <c r="N733" s="52">
        <v>10</v>
      </c>
      <c r="O733" s="52">
        <v>1408</v>
      </c>
      <c r="P733" s="52">
        <v>4265</v>
      </c>
      <c r="Q733" s="52">
        <v>5411</v>
      </c>
      <c r="R733" s="52">
        <v>2000</v>
      </c>
      <c r="S733" s="52"/>
      <c r="T733" s="52" t="s">
        <v>1316</v>
      </c>
      <c r="U733" s="52"/>
      <c r="V733" s="35"/>
      <c r="W733" s="47">
        <v>69.5</v>
      </c>
      <c r="X733" s="47"/>
      <c r="Y733" s="47"/>
      <c r="Z733" s="47"/>
      <c r="AA733" s="47"/>
      <c r="AB733" s="47"/>
      <c r="AC733" s="47"/>
      <c r="AD733" s="47"/>
      <c r="AE733" s="47"/>
      <c r="AF733" s="47"/>
      <c r="AG733" s="47"/>
      <c r="AH733" s="66"/>
      <c r="AI733" s="67"/>
      <c r="AJ733" s="66"/>
      <c r="AK733" s="54"/>
      <c r="AL733" s="54"/>
      <c r="AM733" s="54"/>
      <c r="AN733" s="66"/>
      <c r="AO733" s="67"/>
      <c r="AP733" s="66"/>
      <c r="AQ733" s="47"/>
      <c r="AR733" s="47"/>
      <c r="AS733" s="47"/>
      <c r="AT733" s="47"/>
      <c r="AU733" s="47"/>
      <c r="AV733" s="47"/>
      <c r="AW733" s="47"/>
      <c r="AX733" s="47"/>
      <c r="AY733" s="47"/>
      <c r="AZ733" s="47"/>
      <c r="BA733" s="47"/>
      <c r="BB733" s="47"/>
      <c r="BC733" s="47"/>
      <c r="BD733" s="47"/>
      <c r="BE733" s="47"/>
      <c r="BF733" s="47"/>
      <c r="BG733" s="47"/>
      <c r="BH733" s="47"/>
      <c r="BI733" s="47"/>
      <c r="BJ733" s="47"/>
      <c r="BK733" s="47"/>
      <c r="BL733" s="47"/>
      <c r="BM733" s="47" t="s">
        <v>1</v>
      </c>
      <c r="BN733" s="57">
        <f t="shared" si="190"/>
        <v>69.5</v>
      </c>
      <c r="BO733" s="47">
        <f t="shared" si="191"/>
        <v>0</v>
      </c>
      <c r="BP733" s="48" t="str">
        <f t="shared" si="192"/>
        <v>Complete - With Adjustment</v>
      </c>
    </row>
    <row r="734" spans="1:68" s="10" customFormat="1" hidden="1" x14ac:dyDescent="0.2">
      <c r="A734" s="34">
        <v>3859</v>
      </c>
      <c r="B734" t="s">
        <v>1208</v>
      </c>
      <c r="C734" t="s">
        <v>495</v>
      </c>
      <c r="D734">
        <v>277087</v>
      </c>
      <c r="E734" t="s">
        <v>1317</v>
      </c>
      <c r="F734" t="s">
        <v>1280</v>
      </c>
      <c r="G734" t="s">
        <v>96</v>
      </c>
      <c r="H734" s="37">
        <v>42863</v>
      </c>
      <c r="I734" s="37">
        <v>42865</v>
      </c>
      <c r="J734" s="52">
        <v>1202.51</v>
      </c>
      <c r="K734" s="52">
        <v>225.43</v>
      </c>
      <c r="L734" s="52"/>
      <c r="M734" s="52" t="s">
        <v>1318</v>
      </c>
      <c r="N734" s="52">
        <v>10</v>
      </c>
      <c r="O734" s="52">
        <v>1408</v>
      </c>
      <c r="P734" s="52">
        <v>4265</v>
      </c>
      <c r="Q734" s="52">
        <v>5411</v>
      </c>
      <c r="R734" s="52">
        <v>2000</v>
      </c>
      <c r="S734" s="52"/>
      <c r="T734" s="52" t="s">
        <v>1319</v>
      </c>
      <c r="U734" s="52"/>
      <c r="V734" s="35"/>
      <c r="W734" s="47">
        <v>225.43</v>
      </c>
      <c r="X734" s="47"/>
      <c r="Y734" s="47"/>
      <c r="Z734" s="47"/>
      <c r="AA734" s="47"/>
      <c r="AB734" s="47"/>
      <c r="AC734" s="47"/>
      <c r="AD734" s="47"/>
      <c r="AE734" s="47"/>
      <c r="AF734" s="47"/>
      <c r="AG734" s="47"/>
      <c r="AH734" s="66"/>
      <c r="AI734" s="67"/>
      <c r="AJ734" s="66"/>
      <c r="AK734" s="54"/>
      <c r="AL734" s="54"/>
      <c r="AM734" s="54"/>
      <c r="AN734" s="66"/>
      <c r="AO734" s="67"/>
      <c r="AP734" s="66"/>
      <c r="AQ734" s="47"/>
      <c r="AR734" s="47"/>
      <c r="AS734" s="47"/>
      <c r="AT734" s="47"/>
      <c r="AU734" s="47"/>
      <c r="AV734" s="47"/>
      <c r="AW734" s="47"/>
      <c r="AX734" s="47"/>
      <c r="AY734" s="47"/>
      <c r="AZ734" s="47"/>
      <c r="BA734" s="47"/>
      <c r="BB734" s="47"/>
      <c r="BC734" s="47"/>
      <c r="BD734" s="47"/>
      <c r="BE734" s="47"/>
      <c r="BF734" s="47"/>
      <c r="BG734" s="47"/>
      <c r="BH734" s="47"/>
      <c r="BI734" s="47"/>
      <c r="BJ734" s="47"/>
      <c r="BK734" s="47"/>
      <c r="BL734" s="47"/>
      <c r="BM734" s="47" t="s">
        <v>1</v>
      </c>
      <c r="BN734" s="57">
        <f t="shared" si="190"/>
        <v>225.43</v>
      </c>
      <c r="BO734" s="47">
        <f t="shared" si="191"/>
        <v>0</v>
      </c>
      <c r="BP734" s="48" t="str">
        <f t="shared" si="192"/>
        <v>Complete - With Adjustment</v>
      </c>
    </row>
    <row r="735" spans="1:68" s="10" customFormat="1" hidden="1" x14ac:dyDescent="0.2">
      <c r="A735" s="34">
        <v>3863</v>
      </c>
      <c r="B735" t="s">
        <v>1208</v>
      </c>
      <c r="C735" t="s">
        <v>500</v>
      </c>
      <c r="D735">
        <v>237917</v>
      </c>
      <c r="E735" t="s">
        <v>1320</v>
      </c>
      <c r="F735" t="s">
        <v>1270</v>
      </c>
      <c r="G735" t="s">
        <v>96</v>
      </c>
      <c r="H735" s="37">
        <v>42872</v>
      </c>
      <c r="I735" s="37">
        <v>42873</v>
      </c>
      <c r="J735" s="52">
        <v>1507.13</v>
      </c>
      <c r="K735" s="52">
        <v>26.75</v>
      </c>
      <c r="L735" s="52"/>
      <c r="M735" s="52" t="s">
        <v>1321</v>
      </c>
      <c r="N735" s="52">
        <v>10</v>
      </c>
      <c r="O735" s="52">
        <v>1137</v>
      </c>
      <c r="P735" s="52">
        <v>4265</v>
      </c>
      <c r="Q735" s="52">
        <v>5411</v>
      </c>
      <c r="R735" s="52">
        <v>2000</v>
      </c>
      <c r="S735" s="52"/>
      <c r="T735" s="52" t="s">
        <v>1322</v>
      </c>
      <c r="U735" s="52"/>
      <c r="V735" s="35"/>
      <c r="W735" s="47">
        <v>26.75</v>
      </c>
      <c r="X735" s="47"/>
      <c r="Y735" s="47"/>
      <c r="Z735" s="47"/>
      <c r="AA735" s="47"/>
      <c r="AB735" s="47"/>
      <c r="AC735" s="47"/>
      <c r="AD735" s="47"/>
      <c r="AE735" s="47"/>
      <c r="AF735" s="47"/>
      <c r="AG735" s="47"/>
      <c r="AH735" s="66"/>
      <c r="AI735" s="67"/>
      <c r="AJ735" s="66"/>
      <c r="AK735" s="54"/>
      <c r="AL735" s="54"/>
      <c r="AM735" s="54"/>
      <c r="AN735" s="66"/>
      <c r="AO735" s="67"/>
      <c r="AP735" s="66"/>
      <c r="AQ735" s="47"/>
      <c r="AR735" s="47"/>
      <c r="AS735" s="47"/>
      <c r="AT735" s="47"/>
      <c r="AU735" s="47"/>
      <c r="AV735" s="47"/>
      <c r="AW735" s="47"/>
      <c r="AX735" s="47"/>
      <c r="AY735" s="47"/>
      <c r="AZ735" s="47"/>
      <c r="BA735" s="47"/>
      <c r="BB735" s="47"/>
      <c r="BC735" s="47"/>
      <c r="BD735" s="47"/>
      <c r="BE735" s="47"/>
      <c r="BF735" s="47"/>
      <c r="BG735" s="47"/>
      <c r="BH735" s="47"/>
      <c r="BI735" s="47"/>
      <c r="BJ735" s="47"/>
      <c r="BK735" s="47"/>
      <c r="BL735" s="47"/>
      <c r="BM735" s="47" t="s">
        <v>1</v>
      </c>
      <c r="BN735" s="57">
        <f t="shared" si="190"/>
        <v>26.75</v>
      </c>
      <c r="BO735" s="47">
        <f t="shared" ref="BO735:BO738" si="193">K735-BN735</f>
        <v>0</v>
      </c>
      <c r="BP735" s="48" t="str">
        <f t="shared" si="192"/>
        <v>Complete - With Adjustment</v>
      </c>
    </row>
    <row r="736" spans="1:68" s="10" customFormat="1" hidden="1" x14ac:dyDescent="0.2">
      <c r="A736" s="34">
        <v>3865</v>
      </c>
      <c r="B736" t="s">
        <v>1208</v>
      </c>
      <c r="C736" t="s">
        <v>500</v>
      </c>
      <c r="D736">
        <v>237917</v>
      </c>
      <c r="E736" t="s">
        <v>1320</v>
      </c>
      <c r="F736" t="s">
        <v>1270</v>
      </c>
      <c r="G736" t="s">
        <v>96</v>
      </c>
      <c r="H736" s="37">
        <v>42872</v>
      </c>
      <c r="I736" s="37">
        <v>42873</v>
      </c>
      <c r="J736" s="52">
        <v>1507.13</v>
      </c>
      <c r="K736" s="52">
        <v>17.25</v>
      </c>
      <c r="L736" s="52"/>
      <c r="M736" s="52" t="s">
        <v>1321</v>
      </c>
      <c r="N736" s="52">
        <v>10</v>
      </c>
      <c r="O736" s="52">
        <v>1137</v>
      </c>
      <c r="P736" s="52">
        <v>4265</v>
      </c>
      <c r="Q736" s="52">
        <v>5411</v>
      </c>
      <c r="R736" s="52">
        <v>2000</v>
      </c>
      <c r="S736" s="52"/>
      <c r="T736" s="52" t="s">
        <v>1322</v>
      </c>
      <c r="U736" s="52"/>
      <c r="V736" s="35"/>
      <c r="W736" s="47">
        <v>17.25</v>
      </c>
      <c r="X736" s="47"/>
      <c r="Y736" s="47"/>
      <c r="Z736" s="47"/>
      <c r="AA736" s="47"/>
      <c r="AB736" s="47"/>
      <c r="AC736" s="47"/>
      <c r="AD736" s="47"/>
      <c r="AE736" s="47"/>
      <c r="AF736" s="47"/>
      <c r="AG736" s="47"/>
      <c r="AH736" s="66"/>
      <c r="AI736" s="67"/>
      <c r="AJ736" s="66"/>
      <c r="AK736" s="54"/>
      <c r="AL736" s="54"/>
      <c r="AM736" s="54"/>
      <c r="AN736" s="66"/>
      <c r="AO736" s="67"/>
      <c r="AP736" s="66"/>
      <c r="AQ736" s="47"/>
      <c r="AR736" s="47"/>
      <c r="AS736" s="47"/>
      <c r="AT736" s="47"/>
      <c r="AU736" s="47"/>
      <c r="AV736" s="47"/>
      <c r="AW736" s="47"/>
      <c r="AX736" s="47"/>
      <c r="AY736" s="47"/>
      <c r="AZ736" s="47"/>
      <c r="BA736" s="47"/>
      <c r="BB736" s="47"/>
      <c r="BC736" s="47"/>
      <c r="BD736" s="47"/>
      <c r="BE736" s="47"/>
      <c r="BF736" s="47"/>
      <c r="BG736" s="47"/>
      <c r="BH736" s="47"/>
      <c r="BI736" s="47"/>
      <c r="BJ736" s="47"/>
      <c r="BK736" s="47"/>
      <c r="BL736" s="47"/>
      <c r="BM736" s="47" t="s">
        <v>1</v>
      </c>
      <c r="BN736" s="57">
        <f t="shared" si="190"/>
        <v>17.25</v>
      </c>
      <c r="BO736" s="47">
        <f t="shared" si="193"/>
        <v>0</v>
      </c>
      <c r="BP736" s="48" t="str">
        <f t="shared" si="192"/>
        <v>Complete - With Adjustment</v>
      </c>
    </row>
    <row r="737" spans="1:68" s="10" customFormat="1" hidden="1" x14ac:dyDescent="0.2">
      <c r="A737" s="34">
        <v>3875</v>
      </c>
      <c r="B737" t="s">
        <v>1208</v>
      </c>
      <c r="C737" t="s">
        <v>236</v>
      </c>
      <c r="D737">
        <v>281497</v>
      </c>
      <c r="E737" t="s">
        <v>1323</v>
      </c>
      <c r="F737" t="s">
        <v>1250</v>
      </c>
      <c r="G737" t="s">
        <v>96</v>
      </c>
      <c r="H737" s="37">
        <v>42877</v>
      </c>
      <c r="I737" s="37">
        <v>42879</v>
      </c>
      <c r="J737" s="52">
        <v>1326.47</v>
      </c>
      <c r="K737" s="52">
        <v>8.5</v>
      </c>
      <c r="L737" s="52"/>
      <c r="M737" s="52" t="s">
        <v>1324</v>
      </c>
      <c r="N737" s="52">
        <v>10</v>
      </c>
      <c r="O737" s="52">
        <v>1508</v>
      </c>
      <c r="P737" s="52">
        <v>4265</v>
      </c>
      <c r="Q737" s="52">
        <v>5411</v>
      </c>
      <c r="R737" s="52">
        <v>2000</v>
      </c>
      <c r="S737" s="52"/>
      <c r="T737" s="52" t="s">
        <v>1325</v>
      </c>
      <c r="U737" s="52"/>
      <c r="V737" s="35"/>
      <c r="W737" s="47">
        <v>8.5</v>
      </c>
      <c r="X737" s="47"/>
      <c r="Y737" s="47"/>
      <c r="Z737" s="47"/>
      <c r="AA737" s="47"/>
      <c r="AB737" s="47"/>
      <c r="AC737" s="47"/>
      <c r="AD737" s="47"/>
      <c r="AE737" s="47"/>
      <c r="AF737" s="47"/>
      <c r="AG737" s="47"/>
      <c r="AH737" s="66"/>
      <c r="AI737" s="67"/>
      <c r="AJ737" s="66"/>
      <c r="AK737" s="54"/>
      <c r="AL737" s="54"/>
      <c r="AM737" s="54"/>
      <c r="AN737" s="66"/>
      <c r="AO737" s="67"/>
      <c r="AP737" s="66"/>
      <c r="AQ737" s="47"/>
      <c r="AR737" s="47"/>
      <c r="AS737" s="47"/>
      <c r="AT737" s="47"/>
      <c r="AU737" s="47"/>
      <c r="AV737" s="47"/>
      <c r="AW737" s="47"/>
      <c r="AX737" s="47"/>
      <c r="AY737" s="47"/>
      <c r="AZ737" s="47"/>
      <c r="BA737" s="47"/>
      <c r="BB737" s="47"/>
      <c r="BC737" s="47"/>
      <c r="BD737" s="47"/>
      <c r="BE737" s="47"/>
      <c r="BF737" s="47"/>
      <c r="BG737" s="47"/>
      <c r="BH737" s="47"/>
      <c r="BI737" s="47"/>
      <c r="BJ737" s="47"/>
      <c r="BK737" s="47"/>
      <c r="BL737" s="47"/>
      <c r="BM737" s="47" t="s">
        <v>1</v>
      </c>
      <c r="BN737" s="57">
        <f t="shared" ref="BN737:BN738" si="194">SUM(W737:AH737)+SUM(AK737:AN737)+SUM(AQ737:BK737)</f>
        <v>8.5</v>
      </c>
      <c r="BO737" s="47">
        <f t="shared" si="193"/>
        <v>0</v>
      </c>
      <c r="BP737" s="48" t="str">
        <f t="shared" ref="BP737:BP738" si="195">IF(BN737&lt;&gt;0,"Complete - With Adjustment","Complete - No Adjustment")</f>
        <v>Complete - With Adjustment</v>
      </c>
    </row>
    <row r="738" spans="1:68" s="10" customFormat="1" hidden="1" x14ac:dyDescent="0.2">
      <c r="A738" s="34">
        <v>3880</v>
      </c>
      <c r="B738" t="s">
        <v>1208</v>
      </c>
      <c r="C738" t="s">
        <v>236</v>
      </c>
      <c r="D738">
        <v>281497</v>
      </c>
      <c r="E738" t="s">
        <v>1323</v>
      </c>
      <c r="F738" t="s">
        <v>1250</v>
      </c>
      <c r="G738" t="s">
        <v>96</v>
      </c>
      <c r="H738" s="37">
        <v>42877</v>
      </c>
      <c r="I738" s="37">
        <v>42879</v>
      </c>
      <c r="J738" s="52">
        <v>1326.47</v>
      </c>
      <c r="K738" s="52">
        <v>27</v>
      </c>
      <c r="L738" s="52"/>
      <c r="M738" s="52" t="s">
        <v>1324</v>
      </c>
      <c r="N738" s="52">
        <v>10</v>
      </c>
      <c r="O738" s="52">
        <v>1508</v>
      </c>
      <c r="P738" s="52">
        <v>4265</v>
      </c>
      <c r="Q738" s="52">
        <v>5411</v>
      </c>
      <c r="R738" s="52">
        <v>2000</v>
      </c>
      <c r="S738" s="52"/>
      <c r="T738" s="52" t="s">
        <v>1325</v>
      </c>
      <c r="U738" s="52"/>
      <c r="V738" s="35"/>
      <c r="W738" s="68">
        <v>27</v>
      </c>
      <c r="X738" s="47"/>
      <c r="Y738" s="47"/>
      <c r="Z738" s="47"/>
      <c r="AA738" s="47"/>
      <c r="AB738" s="47"/>
      <c r="AC738" s="47"/>
      <c r="AD738" s="47"/>
      <c r="AE738" s="47"/>
      <c r="AF738" s="47"/>
      <c r="AG738" s="47"/>
      <c r="AH738" s="66"/>
      <c r="AI738" s="67"/>
      <c r="AJ738" s="66"/>
      <c r="AK738" s="54"/>
      <c r="AL738" s="54"/>
      <c r="AM738" s="54"/>
      <c r="AN738" s="66"/>
      <c r="AO738" s="67"/>
      <c r="AP738" s="66"/>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t="s">
        <v>1</v>
      </c>
      <c r="BN738" s="57">
        <f t="shared" si="194"/>
        <v>27</v>
      </c>
      <c r="BO738" s="47">
        <f t="shared" si="193"/>
        <v>0</v>
      </c>
      <c r="BP738" s="48" t="str">
        <f t="shared" si="195"/>
        <v>Complete - With Adjustment</v>
      </c>
    </row>
    <row r="739" spans="1:68" s="10" customFormat="1" hidden="1" x14ac:dyDescent="0.2">
      <c r="A739" s="34">
        <v>3970</v>
      </c>
      <c r="B739" t="s">
        <v>1208</v>
      </c>
      <c r="C739" t="s">
        <v>1023</v>
      </c>
      <c r="D739">
        <v>258459</v>
      </c>
      <c r="E739" t="s">
        <v>1327</v>
      </c>
      <c r="F739" t="s">
        <v>1244</v>
      </c>
      <c r="G739" t="s">
        <v>96</v>
      </c>
      <c r="H739" s="37">
        <v>42857</v>
      </c>
      <c r="I739" s="37">
        <v>42858</v>
      </c>
      <c r="J739" s="52">
        <v>656.65</v>
      </c>
      <c r="K739" s="52">
        <v>31</v>
      </c>
      <c r="L739" s="52"/>
      <c r="M739" s="52" t="s">
        <v>1328</v>
      </c>
      <c r="N739" s="52">
        <v>10</v>
      </c>
      <c r="O739" s="52">
        <v>1135</v>
      </c>
      <c r="P739" s="52">
        <v>4265</v>
      </c>
      <c r="Q739" s="52">
        <v>5411</v>
      </c>
      <c r="R739" s="52">
        <v>2000</v>
      </c>
      <c r="S739" s="52"/>
      <c r="T739" s="52" t="s">
        <v>1329</v>
      </c>
      <c r="U739" s="52"/>
      <c r="V739" s="35"/>
      <c r="W739" s="47">
        <v>31</v>
      </c>
      <c r="X739" s="47"/>
      <c r="Y739" s="47"/>
      <c r="Z739" s="47"/>
      <c r="AA739" s="47"/>
      <c r="AB739" s="47"/>
      <c r="AC739" s="47"/>
      <c r="AD739" s="47"/>
      <c r="AE739" s="47"/>
      <c r="AF739" s="47"/>
      <c r="AG739" s="47"/>
      <c r="AH739" s="66"/>
      <c r="AI739" s="67"/>
      <c r="AJ739" s="66"/>
      <c r="AK739" s="54"/>
      <c r="AL739" s="54"/>
      <c r="AM739" s="54"/>
      <c r="AN739" s="66"/>
      <c r="AO739" s="67"/>
      <c r="AP739" s="66"/>
      <c r="AQ739" s="47"/>
      <c r="AR739" s="47"/>
      <c r="AS739" s="47"/>
      <c r="AT739" s="47"/>
      <c r="AU739" s="47"/>
      <c r="AV739" s="47"/>
      <c r="AW739" s="47"/>
      <c r="AX739" s="47"/>
      <c r="AY739" s="47"/>
      <c r="AZ739" s="47"/>
      <c r="BA739" s="47"/>
      <c r="BB739" s="47"/>
      <c r="BC739" s="47"/>
      <c r="BD739" s="47"/>
      <c r="BE739" s="47"/>
      <c r="BF739" s="47"/>
      <c r="BG739" s="47"/>
      <c r="BH739" s="47"/>
      <c r="BI739" s="47"/>
      <c r="BJ739" s="47"/>
      <c r="BK739" s="47"/>
      <c r="BL739" s="47"/>
      <c r="BM739" s="47" t="s">
        <v>1</v>
      </c>
      <c r="BN739" s="57">
        <f t="shared" ref="BN739:BN742" si="196">SUM(W739:AH739)+SUM(AK739:AN739)+SUM(AQ739:BK739)</f>
        <v>31</v>
      </c>
      <c r="BO739" s="47">
        <f t="shared" ref="BO739:BO745" si="197">K739-BN739</f>
        <v>0</v>
      </c>
      <c r="BP739" s="48" t="str">
        <f t="shared" ref="BP739:BP742" si="198">IF(BN739&lt;&gt;0,"Complete - With Adjustment","Complete - No Adjustment")</f>
        <v>Complete - With Adjustment</v>
      </c>
    </row>
    <row r="740" spans="1:68" s="10" customFormat="1" hidden="1" x14ac:dyDescent="0.2">
      <c r="A740" s="34">
        <v>3978</v>
      </c>
      <c r="B740" t="s">
        <v>1208</v>
      </c>
      <c r="C740" t="s">
        <v>1023</v>
      </c>
      <c r="D740">
        <v>258459</v>
      </c>
      <c r="E740" t="s">
        <v>1330</v>
      </c>
      <c r="F740" t="s">
        <v>1211</v>
      </c>
      <c r="G740" t="s">
        <v>96</v>
      </c>
      <c r="H740" s="37">
        <v>42870</v>
      </c>
      <c r="I740" s="37">
        <v>42872</v>
      </c>
      <c r="J740" s="52">
        <v>1816.83</v>
      </c>
      <c r="K740" s="52">
        <v>950.4</v>
      </c>
      <c r="L740" s="52"/>
      <c r="M740" s="52" t="s">
        <v>1331</v>
      </c>
      <c r="N740" s="52">
        <v>10</v>
      </c>
      <c r="O740" s="52">
        <v>0</v>
      </c>
      <c r="P740" s="52">
        <v>1650</v>
      </c>
      <c r="Q740" s="52">
        <v>13124</v>
      </c>
      <c r="R740" s="52">
        <v>2000</v>
      </c>
      <c r="S740" s="52"/>
      <c r="T740" s="52" t="s">
        <v>1332</v>
      </c>
      <c r="U740" s="52"/>
      <c r="V740" s="35"/>
      <c r="W740" s="47"/>
      <c r="X740" s="47"/>
      <c r="Y740" s="47"/>
      <c r="Z740" s="47"/>
      <c r="AA740" s="47"/>
      <c r="AB740" s="47"/>
      <c r="AC740" s="47"/>
      <c r="AD740" s="47"/>
      <c r="AE740" s="70"/>
      <c r="AF740" s="47"/>
      <c r="AG740" s="47"/>
      <c r="AH740" s="66"/>
      <c r="AI740" s="67"/>
      <c r="AJ740" s="66"/>
      <c r="AK740" s="54"/>
      <c r="AL740" s="54"/>
      <c r="AM740" s="54"/>
      <c r="AN740" s="66"/>
      <c r="AO740" s="67"/>
      <c r="AP740" s="66"/>
      <c r="AQ740" s="47"/>
      <c r="AR740" s="47"/>
      <c r="AS740" s="47"/>
      <c r="AT740" s="47"/>
      <c r="AU740" s="47"/>
      <c r="AV740" s="47"/>
      <c r="AW740" s="47"/>
      <c r="AX740" s="47"/>
      <c r="AY740" s="47"/>
      <c r="AZ740" s="47"/>
      <c r="BA740" s="47"/>
      <c r="BB740" s="47"/>
      <c r="BC740" s="47"/>
      <c r="BD740" s="47"/>
      <c r="BE740" s="47"/>
      <c r="BF740" s="47"/>
      <c r="BG740" s="47"/>
      <c r="BH740" s="47"/>
      <c r="BI740" s="47"/>
      <c r="BJ740" s="47"/>
      <c r="BK740" s="47"/>
      <c r="BL740" s="47"/>
      <c r="BM740" s="47" t="s">
        <v>392</v>
      </c>
      <c r="BN740" s="57">
        <f t="shared" si="196"/>
        <v>0</v>
      </c>
      <c r="BO740" s="47">
        <f t="shared" si="197"/>
        <v>950.4</v>
      </c>
      <c r="BP740" s="48" t="str">
        <f t="shared" si="198"/>
        <v>Complete - No Adjustment</v>
      </c>
    </row>
    <row r="741" spans="1:68" s="10" customFormat="1" hidden="1" x14ac:dyDescent="0.2">
      <c r="A741" s="34">
        <v>3984</v>
      </c>
      <c r="B741" t="s">
        <v>1208</v>
      </c>
      <c r="C741" t="s">
        <v>277</v>
      </c>
      <c r="D741">
        <v>273532</v>
      </c>
      <c r="E741" t="s">
        <v>1333</v>
      </c>
      <c r="F741" t="s">
        <v>1248</v>
      </c>
      <c r="G741" t="s">
        <v>96</v>
      </c>
      <c r="H741" s="37">
        <v>42878</v>
      </c>
      <c r="I741" s="37">
        <v>42881</v>
      </c>
      <c r="J741" s="52">
        <v>737.83</v>
      </c>
      <c r="K741" s="52">
        <v>87.43</v>
      </c>
      <c r="L741" s="52"/>
      <c r="M741" s="52" t="s">
        <v>1334</v>
      </c>
      <c r="N741" s="52">
        <v>10</v>
      </c>
      <c r="O741" s="52">
        <v>1118</v>
      </c>
      <c r="P741" s="52">
        <v>4265</v>
      </c>
      <c r="Q741" s="52">
        <v>5411</v>
      </c>
      <c r="R741" s="52">
        <v>2000</v>
      </c>
      <c r="S741" s="52"/>
      <c r="T741" s="52" t="s">
        <v>1335</v>
      </c>
      <c r="U741" s="52"/>
      <c r="V741" s="35"/>
      <c r="W741" s="47">
        <v>87.43</v>
      </c>
      <c r="X741" s="47"/>
      <c r="Y741" s="47"/>
      <c r="Z741" s="47"/>
      <c r="AA741" s="47"/>
      <c r="AB741" s="47"/>
      <c r="AC741" s="47"/>
      <c r="AD741" s="47"/>
      <c r="AE741" s="47"/>
      <c r="AF741" s="47"/>
      <c r="AG741" s="47"/>
      <c r="AH741" s="66"/>
      <c r="AI741" s="67"/>
      <c r="AJ741" s="66"/>
      <c r="AK741" s="54"/>
      <c r="AL741" s="54"/>
      <c r="AM741" s="54"/>
      <c r="AN741" s="66"/>
      <c r="AO741" s="67"/>
      <c r="AP741" s="66"/>
      <c r="AQ741" s="47"/>
      <c r="AR741" s="47"/>
      <c r="AS741" s="47"/>
      <c r="AT741" s="47"/>
      <c r="AU741" s="47"/>
      <c r="AV741" s="47"/>
      <c r="AW741" s="47"/>
      <c r="AX741" s="47"/>
      <c r="AY741" s="47"/>
      <c r="AZ741" s="47"/>
      <c r="BA741" s="47"/>
      <c r="BB741" s="47"/>
      <c r="BC741" s="47"/>
      <c r="BD741" s="47"/>
      <c r="BE741" s="47"/>
      <c r="BF741" s="47"/>
      <c r="BG741" s="47"/>
      <c r="BH741" s="47"/>
      <c r="BI741" s="47"/>
      <c r="BJ741" s="47"/>
      <c r="BK741" s="47"/>
      <c r="BL741" s="47"/>
      <c r="BM741" s="47" t="s">
        <v>1</v>
      </c>
      <c r="BN741" s="57">
        <f t="shared" si="196"/>
        <v>87.43</v>
      </c>
      <c r="BO741" s="47">
        <f t="shared" si="197"/>
        <v>0</v>
      </c>
      <c r="BP741" s="48" t="str">
        <f t="shared" si="198"/>
        <v>Complete - With Adjustment</v>
      </c>
    </row>
    <row r="742" spans="1:68" s="10" customFormat="1" hidden="1" x14ac:dyDescent="0.2">
      <c r="A742" s="34">
        <v>3990</v>
      </c>
      <c r="B742" t="s">
        <v>1208</v>
      </c>
      <c r="C742" t="s">
        <v>279</v>
      </c>
      <c r="D742">
        <v>257224</v>
      </c>
      <c r="E742" t="s">
        <v>1336</v>
      </c>
      <c r="F742" t="s">
        <v>1265</v>
      </c>
      <c r="G742" t="s">
        <v>96</v>
      </c>
      <c r="H742" s="37">
        <v>42860</v>
      </c>
      <c r="I742" s="37">
        <v>42864</v>
      </c>
      <c r="J742" s="52">
        <v>1054.8499999999999</v>
      </c>
      <c r="K742" s="52">
        <v>86.55</v>
      </c>
      <c r="L742" s="52"/>
      <c r="M742" s="52" t="s">
        <v>1337</v>
      </c>
      <c r="N742" s="52">
        <v>10</v>
      </c>
      <c r="O742" s="52">
        <v>1408</v>
      </c>
      <c r="P742" s="52">
        <v>4265</v>
      </c>
      <c r="Q742" s="52">
        <v>5411</v>
      </c>
      <c r="R742" s="52">
        <v>2000</v>
      </c>
      <c r="S742" s="52"/>
      <c r="T742" s="52" t="s">
        <v>1338</v>
      </c>
      <c r="U742" s="52"/>
      <c r="V742" s="35"/>
      <c r="W742" s="47">
        <v>86.55</v>
      </c>
      <c r="X742" s="47"/>
      <c r="Y742" s="47"/>
      <c r="Z742" s="47"/>
      <c r="AA742" s="47"/>
      <c r="AB742" s="47"/>
      <c r="AC742" s="47"/>
      <c r="AD742" s="47"/>
      <c r="AE742" s="47"/>
      <c r="AF742" s="47"/>
      <c r="AG742" s="47"/>
      <c r="AH742" s="66"/>
      <c r="AI742" s="67"/>
      <c r="AJ742" s="66"/>
      <c r="AK742" s="54"/>
      <c r="AL742" s="54"/>
      <c r="AM742" s="54"/>
      <c r="AN742" s="66"/>
      <c r="AO742" s="67"/>
      <c r="AP742" s="66"/>
      <c r="AQ742" s="47"/>
      <c r="AR742" s="47"/>
      <c r="AS742" s="47"/>
      <c r="AT742" s="47"/>
      <c r="AU742" s="47"/>
      <c r="AV742" s="47"/>
      <c r="AW742" s="47"/>
      <c r="AX742" s="47"/>
      <c r="AY742" s="47"/>
      <c r="AZ742" s="47"/>
      <c r="BA742" s="47"/>
      <c r="BB742" s="47"/>
      <c r="BC742" s="47"/>
      <c r="BD742" s="47"/>
      <c r="BE742" s="47"/>
      <c r="BF742" s="47"/>
      <c r="BG742" s="47"/>
      <c r="BH742" s="47"/>
      <c r="BI742" s="47"/>
      <c r="BJ742" s="47"/>
      <c r="BK742" s="47"/>
      <c r="BL742" s="47"/>
      <c r="BM742" s="47" t="s">
        <v>1</v>
      </c>
      <c r="BN742" s="57">
        <f t="shared" si="196"/>
        <v>86.55</v>
      </c>
      <c r="BO742" s="47">
        <f t="shared" si="197"/>
        <v>0</v>
      </c>
      <c r="BP742" s="48" t="str">
        <f t="shared" si="198"/>
        <v>Complete - With Adjustment</v>
      </c>
    </row>
    <row r="743" spans="1:68" s="10" customFormat="1" hidden="1" x14ac:dyDescent="0.2">
      <c r="A743" s="34">
        <v>4008</v>
      </c>
      <c r="B743" t="s">
        <v>1208</v>
      </c>
      <c r="C743" t="s">
        <v>541</v>
      </c>
      <c r="D743">
        <v>243740</v>
      </c>
      <c r="E743" t="s">
        <v>1339</v>
      </c>
      <c r="F743" t="s">
        <v>1253</v>
      </c>
      <c r="G743" t="s">
        <v>96</v>
      </c>
      <c r="H743" s="37">
        <v>42852</v>
      </c>
      <c r="I743" s="37">
        <v>42856</v>
      </c>
      <c r="J743" s="52">
        <v>942.73</v>
      </c>
      <c r="K743" s="52">
        <v>16</v>
      </c>
      <c r="L743" s="52"/>
      <c r="M743" s="52" t="s">
        <v>1340</v>
      </c>
      <c r="N743" s="52">
        <v>10</v>
      </c>
      <c r="O743" s="52">
        <v>1401</v>
      </c>
      <c r="P743" s="52">
        <v>4265</v>
      </c>
      <c r="Q743" s="52">
        <v>5411</v>
      </c>
      <c r="R743" s="52">
        <v>2000</v>
      </c>
      <c r="S743" s="52"/>
      <c r="T743" s="52" t="s">
        <v>1341</v>
      </c>
      <c r="U743" s="52"/>
      <c r="V743" s="35"/>
      <c r="W743" s="47">
        <v>16</v>
      </c>
      <c r="X743" s="47"/>
      <c r="Y743" s="47"/>
      <c r="Z743" s="47"/>
      <c r="AA743" s="47"/>
      <c r="AB743" s="47"/>
      <c r="AC743" s="47"/>
      <c r="AD743" s="47"/>
      <c r="AE743" s="47"/>
      <c r="AF743" s="47"/>
      <c r="AG743" s="47"/>
      <c r="AH743" s="66"/>
      <c r="AI743" s="67"/>
      <c r="AJ743" s="66"/>
      <c r="AK743" s="54"/>
      <c r="AL743" s="54"/>
      <c r="AM743" s="54"/>
      <c r="AN743" s="66"/>
      <c r="AO743" s="67"/>
      <c r="AP743" s="66"/>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t="s">
        <v>1</v>
      </c>
      <c r="BN743" s="57">
        <f t="shared" ref="BN743:BN746" si="199">SUM(W743:AH743)+SUM(AK743:AN743)+SUM(AQ743:BK743)</f>
        <v>16</v>
      </c>
      <c r="BO743" s="47">
        <f t="shared" si="197"/>
        <v>0</v>
      </c>
      <c r="BP743" s="48" t="str">
        <f t="shared" ref="BP743:BP746" si="200">IF(BN743&lt;&gt;0,"Complete - With Adjustment","Complete - No Adjustment")</f>
        <v>Complete - With Adjustment</v>
      </c>
    </row>
    <row r="744" spans="1:68" s="10" customFormat="1" hidden="1" x14ac:dyDescent="0.2">
      <c r="A744" s="34">
        <v>4016</v>
      </c>
      <c r="B744" t="s">
        <v>1208</v>
      </c>
      <c r="C744" t="s">
        <v>541</v>
      </c>
      <c r="D744">
        <v>243740</v>
      </c>
      <c r="E744" t="s">
        <v>1339</v>
      </c>
      <c r="F744" t="s">
        <v>1253</v>
      </c>
      <c r="G744" t="s">
        <v>96</v>
      </c>
      <c r="H744" s="37">
        <v>42852</v>
      </c>
      <c r="I744" s="37">
        <v>42856</v>
      </c>
      <c r="J744" s="52">
        <v>942.73</v>
      </c>
      <c r="K744" s="52">
        <v>18.66</v>
      </c>
      <c r="L744" s="52"/>
      <c r="M744" s="52" t="s">
        <v>1340</v>
      </c>
      <c r="N744" s="52">
        <v>10</v>
      </c>
      <c r="O744" s="52">
        <v>1401</v>
      </c>
      <c r="P744" s="52">
        <v>4265</v>
      </c>
      <c r="Q744" s="52">
        <v>5411</v>
      </c>
      <c r="R744" s="52">
        <v>2000</v>
      </c>
      <c r="S744" s="52"/>
      <c r="T744" s="52" t="s">
        <v>1341</v>
      </c>
      <c r="U744" s="52"/>
      <c r="V744" s="35"/>
      <c r="W744" s="47">
        <v>18.66</v>
      </c>
      <c r="X744" s="47"/>
      <c r="Y744" s="47"/>
      <c r="Z744" s="47"/>
      <c r="AA744" s="47"/>
      <c r="AB744" s="47"/>
      <c r="AC744" s="47"/>
      <c r="AD744" s="47"/>
      <c r="AE744" s="47"/>
      <c r="AF744" s="47"/>
      <c r="AG744" s="47"/>
      <c r="AH744" s="66"/>
      <c r="AI744" s="67"/>
      <c r="AJ744" s="66"/>
      <c r="AK744" s="54"/>
      <c r="AL744" s="54"/>
      <c r="AM744" s="54"/>
      <c r="AN744" s="66"/>
      <c r="AO744" s="67"/>
      <c r="AP744" s="66"/>
      <c r="AQ744" s="47"/>
      <c r="AR744" s="47"/>
      <c r="AS744" s="47"/>
      <c r="AT744" s="47"/>
      <c r="AU744" s="47"/>
      <c r="AV744" s="47"/>
      <c r="AW744" s="47"/>
      <c r="AX744" s="47"/>
      <c r="AY744" s="47"/>
      <c r="AZ744" s="47"/>
      <c r="BA744" s="47"/>
      <c r="BB744" s="47"/>
      <c r="BC744" s="47"/>
      <c r="BD744" s="47"/>
      <c r="BE744" s="47"/>
      <c r="BF744" s="47"/>
      <c r="BG744" s="47"/>
      <c r="BH744" s="47"/>
      <c r="BI744" s="47"/>
      <c r="BJ744" s="47"/>
      <c r="BK744" s="47"/>
      <c r="BL744" s="47"/>
      <c r="BM744" s="47" t="s">
        <v>1</v>
      </c>
      <c r="BN744" s="57">
        <f t="shared" si="199"/>
        <v>18.66</v>
      </c>
      <c r="BO744" s="47">
        <f t="shared" si="197"/>
        <v>0</v>
      </c>
      <c r="BP744" s="48" t="str">
        <f t="shared" si="200"/>
        <v>Complete - With Adjustment</v>
      </c>
    </row>
    <row r="745" spans="1:68" s="10" customFormat="1" hidden="1" x14ac:dyDescent="0.2">
      <c r="A745" s="34">
        <v>4018</v>
      </c>
      <c r="B745" t="s">
        <v>1208</v>
      </c>
      <c r="C745" t="s">
        <v>541</v>
      </c>
      <c r="D745">
        <v>243740</v>
      </c>
      <c r="E745" t="s">
        <v>1339</v>
      </c>
      <c r="F745" t="s">
        <v>1253</v>
      </c>
      <c r="G745" t="s">
        <v>96</v>
      </c>
      <c r="H745" s="37">
        <v>42852</v>
      </c>
      <c r="I745" s="37">
        <v>42856</v>
      </c>
      <c r="J745" s="52">
        <v>942.73</v>
      </c>
      <c r="K745" s="52">
        <v>16</v>
      </c>
      <c r="L745" s="52"/>
      <c r="M745" s="52" t="s">
        <v>1340</v>
      </c>
      <c r="N745" s="52">
        <v>10</v>
      </c>
      <c r="O745" s="52">
        <v>1401</v>
      </c>
      <c r="P745" s="52">
        <v>4265</v>
      </c>
      <c r="Q745" s="52">
        <v>5411</v>
      </c>
      <c r="R745" s="52">
        <v>2000</v>
      </c>
      <c r="S745" s="52"/>
      <c r="T745" s="52" t="s">
        <v>1341</v>
      </c>
      <c r="U745" s="52"/>
      <c r="V745" s="35"/>
      <c r="W745" s="47">
        <v>16</v>
      </c>
      <c r="X745" s="47"/>
      <c r="Y745" s="47"/>
      <c r="Z745" s="47"/>
      <c r="AA745" s="47"/>
      <c r="AB745" s="47"/>
      <c r="AC745" s="47"/>
      <c r="AD745" s="47"/>
      <c r="AE745" s="47"/>
      <c r="AF745" s="47"/>
      <c r="AG745" s="47"/>
      <c r="AH745" s="66"/>
      <c r="AI745" s="67"/>
      <c r="AJ745" s="66"/>
      <c r="AK745" s="54"/>
      <c r="AL745" s="54"/>
      <c r="AM745" s="54"/>
      <c r="AN745" s="66"/>
      <c r="AO745" s="67"/>
      <c r="AP745" s="66"/>
      <c r="AQ745" s="47"/>
      <c r="AR745" s="47"/>
      <c r="AS745" s="47"/>
      <c r="AT745" s="47"/>
      <c r="AU745" s="47"/>
      <c r="AV745" s="47"/>
      <c r="AW745" s="47"/>
      <c r="AX745" s="47"/>
      <c r="AY745" s="47"/>
      <c r="AZ745" s="47"/>
      <c r="BA745" s="47"/>
      <c r="BB745" s="47"/>
      <c r="BC745" s="47"/>
      <c r="BD745" s="47"/>
      <c r="BE745" s="47"/>
      <c r="BF745" s="47"/>
      <c r="BG745" s="47"/>
      <c r="BH745" s="47"/>
      <c r="BI745" s="47"/>
      <c r="BJ745" s="47"/>
      <c r="BK745" s="47"/>
      <c r="BL745" s="47"/>
      <c r="BM745" s="47" t="s">
        <v>1</v>
      </c>
      <c r="BN745" s="57">
        <f t="shared" si="199"/>
        <v>16</v>
      </c>
      <c r="BO745" s="47">
        <f t="shared" si="197"/>
        <v>0</v>
      </c>
      <c r="BP745" s="48" t="str">
        <f t="shared" si="200"/>
        <v>Complete - With Adjustment</v>
      </c>
    </row>
    <row r="746" spans="1:68" s="10" customFormat="1" hidden="1" x14ac:dyDescent="0.2">
      <c r="A746" s="34">
        <v>4033</v>
      </c>
      <c r="B746" t="s">
        <v>1208</v>
      </c>
      <c r="C746" t="s">
        <v>801</v>
      </c>
      <c r="D746">
        <v>246255</v>
      </c>
      <c r="E746" t="s">
        <v>1342</v>
      </c>
      <c r="F746" t="s">
        <v>1219</v>
      </c>
      <c r="G746" t="s">
        <v>96</v>
      </c>
      <c r="H746" s="37">
        <v>42867</v>
      </c>
      <c r="I746" s="37">
        <v>42871</v>
      </c>
      <c r="J746" s="52">
        <v>978.23</v>
      </c>
      <c r="K746" s="52">
        <v>10</v>
      </c>
      <c r="L746" s="52"/>
      <c r="M746" s="52" t="s">
        <v>1343</v>
      </c>
      <c r="N746" s="52">
        <v>10</v>
      </c>
      <c r="O746" s="52">
        <v>1134</v>
      </c>
      <c r="P746" s="52">
        <v>4265</v>
      </c>
      <c r="Q746" s="52">
        <v>5411</v>
      </c>
      <c r="R746" s="52">
        <v>2000</v>
      </c>
      <c r="S746" s="52"/>
      <c r="T746" s="52" t="s">
        <v>1344</v>
      </c>
      <c r="U746" s="52"/>
      <c r="V746" s="35"/>
      <c r="W746" s="47">
        <v>10</v>
      </c>
      <c r="X746" s="47"/>
      <c r="Y746" s="47"/>
      <c r="Z746" s="47"/>
      <c r="AA746" s="47"/>
      <c r="AB746" s="47"/>
      <c r="AC746" s="47"/>
      <c r="AD746" s="47"/>
      <c r="AE746" s="47"/>
      <c r="AF746" s="47"/>
      <c r="AG746" s="47"/>
      <c r="AH746" s="66"/>
      <c r="AI746" s="67"/>
      <c r="AJ746" s="66"/>
      <c r="AK746" s="54"/>
      <c r="AL746" s="54"/>
      <c r="AM746" s="54"/>
      <c r="AN746" s="66"/>
      <c r="AO746" s="67"/>
      <c r="AP746" s="66"/>
      <c r="AQ746" s="47"/>
      <c r="AR746" s="47"/>
      <c r="AS746" s="68"/>
      <c r="AT746" s="47"/>
      <c r="AU746" s="47"/>
      <c r="AV746" s="47"/>
      <c r="AW746" s="47"/>
      <c r="AX746" s="47"/>
      <c r="AY746" s="47"/>
      <c r="AZ746" s="47"/>
      <c r="BA746" s="47"/>
      <c r="BB746" s="47"/>
      <c r="BC746" s="47"/>
      <c r="BD746" s="47"/>
      <c r="BE746" s="47"/>
      <c r="BF746" s="47"/>
      <c r="BG746" s="47"/>
      <c r="BH746" s="47"/>
      <c r="BI746" s="47"/>
      <c r="BJ746" s="47"/>
      <c r="BK746" s="47"/>
      <c r="BL746" s="47"/>
      <c r="BM746" s="47" t="s">
        <v>1</v>
      </c>
      <c r="BN746" s="57">
        <f t="shared" si="199"/>
        <v>10</v>
      </c>
      <c r="BO746" s="47">
        <f t="shared" ref="BO746:BO752" si="201">K746-BN746</f>
        <v>0</v>
      </c>
      <c r="BP746" s="48" t="str">
        <f t="shared" si="200"/>
        <v>Complete - With Adjustment</v>
      </c>
    </row>
    <row r="747" spans="1:68" s="10" customFormat="1" hidden="1" x14ac:dyDescent="0.2">
      <c r="A747" s="34">
        <v>4062</v>
      </c>
      <c r="B747" t="s">
        <v>1208</v>
      </c>
      <c r="C747" t="s">
        <v>801</v>
      </c>
      <c r="D747">
        <v>246255</v>
      </c>
      <c r="E747" t="s">
        <v>1345</v>
      </c>
      <c r="F747" t="s">
        <v>1215</v>
      </c>
      <c r="G747" t="s">
        <v>96</v>
      </c>
      <c r="H747" s="37">
        <v>42880</v>
      </c>
      <c r="I747" s="37">
        <v>42885</v>
      </c>
      <c r="J747" s="52">
        <v>1635.89</v>
      </c>
      <c r="K747" s="52">
        <v>9</v>
      </c>
      <c r="L747" s="52"/>
      <c r="M747" s="52" t="s">
        <v>1346</v>
      </c>
      <c r="N747" s="52">
        <v>10</v>
      </c>
      <c r="O747" s="52">
        <v>1134</v>
      </c>
      <c r="P747" s="52">
        <v>4265</v>
      </c>
      <c r="Q747" s="52">
        <v>5411</v>
      </c>
      <c r="R747" s="52">
        <v>2000</v>
      </c>
      <c r="S747" s="52"/>
      <c r="T747" s="52" t="s">
        <v>1347</v>
      </c>
      <c r="U747" s="52"/>
      <c r="V747" s="35"/>
      <c r="W747" s="47">
        <v>9</v>
      </c>
      <c r="X747" s="47"/>
      <c r="Y747" s="47"/>
      <c r="Z747" s="47"/>
      <c r="AA747" s="47"/>
      <c r="AB747" s="47"/>
      <c r="AC747" s="47"/>
      <c r="AD747" s="47"/>
      <c r="AE747" s="47"/>
      <c r="AF747" s="47"/>
      <c r="AG747" s="47"/>
      <c r="AH747" s="66"/>
      <c r="AI747" s="67"/>
      <c r="AJ747" s="66"/>
      <c r="AK747" s="54"/>
      <c r="AL747" s="54"/>
      <c r="AM747" s="54"/>
      <c r="AN747" s="66"/>
      <c r="AO747" s="67"/>
      <c r="AP747" s="66"/>
      <c r="AQ747" s="47"/>
      <c r="AR747" s="47"/>
      <c r="AS747" s="47"/>
      <c r="AT747" s="47"/>
      <c r="AU747" s="47"/>
      <c r="AV747" s="47"/>
      <c r="AW747" s="47"/>
      <c r="AX747" s="47"/>
      <c r="AY747" s="47"/>
      <c r="AZ747" s="47"/>
      <c r="BA747" s="47"/>
      <c r="BB747" s="47"/>
      <c r="BC747" s="47"/>
      <c r="BD747" s="47"/>
      <c r="BE747" s="47"/>
      <c r="BF747" s="47"/>
      <c r="BG747" s="47"/>
      <c r="BH747" s="47"/>
      <c r="BI747" s="47"/>
      <c r="BJ747" s="47"/>
      <c r="BK747" s="47"/>
      <c r="BL747" s="47"/>
      <c r="BM747" s="47" t="s">
        <v>1</v>
      </c>
      <c r="BN747" s="57">
        <f t="shared" ref="BN747:BN750" si="202">SUM(W747:AH747)+SUM(AK747:AN747)+SUM(AQ747:BK747)</f>
        <v>9</v>
      </c>
      <c r="BO747" s="47">
        <f t="shared" si="201"/>
        <v>0</v>
      </c>
      <c r="BP747" s="48" t="str">
        <f t="shared" ref="BP747:BP758" si="203">IF(BN747&lt;&gt;0,"Complete - With Adjustment","Complete - No Adjustment")</f>
        <v>Complete - With Adjustment</v>
      </c>
    </row>
    <row r="748" spans="1:68" s="10" customFormat="1" hidden="1" x14ac:dyDescent="0.2">
      <c r="A748" s="34">
        <v>4066</v>
      </c>
      <c r="B748" t="s">
        <v>1208</v>
      </c>
      <c r="C748" t="s">
        <v>550</v>
      </c>
      <c r="D748">
        <v>223279</v>
      </c>
      <c r="E748" t="s">
        <v>1348</v>
      </c>
      <c r="F748" t="s">
        <v>1253</v>
      </c>
      <c r="G748" t="s">
        <v>96</v>
      </c>
      <c r="H748" s="37">
        <v>42852</v>
      </c>
      <c r="I748" s="37">
        <v>42856</v>
      </c>
      <c r="J748" s="52">
        <v>95.02</v>
      </c>
      <c r="K748" s="52">
        <v>37.03</v>
      </c>
      <c r="L748" s="52"/>
      <c r="M748" s="52" t="s">
        <v>1349</v>
      </c>
      <c r="N748" s="52">
        <v>10</v>
      </c>
      <c r="O748" s="52">
        <v>1227</v>
      </c>
      <c r="P748" s="52">
        <v>4265</v>
      </c>
      <c r="Q748" s="52">
        <v>7499</v>
      </c>
      <c r="R748" s="52">
        <v>2000</v>
      </c>
      <c r="S748" s="52"/>
      <c r="T748" s="52" t="s">
        <v>1350</v>
      </c>
      <c r="U748" s="52"/>
      <c r="V748" s="35"/>
      <c r="W748" s="47"/>
      <c r="X748" s="47"/>
      <c r="Y748" s="47"/>
      <c r="Z748" s="47"/>
      <c r="AA748" s="47"/>
      <c r="AB748" s="47"/>
      <c r="AC748" s="47"/>
      <c r="AD748" s="47"/>
      <c r="AE748" s="47"/>
      <c r="AF748" s="47"/>
      <c r="AG748" s="47"/>
      <c r="AH748" s="66"/>
      <c r="AI748" s="67"/>
      <c r="AJ748" s="66"/>
      <c r="AK748" s="54"/>
      <c r="AL748" s="54"/>
      <c r="AM748" s="54"/>
      <c r="AN748" s="66"/>
      <c r="AO748" s="67"/>
      <c r="AP748" s="66"/>
      <c r="AQ748" s="47"/>
      <c r="AR748" s="47"/>
      <c r="AS748" s="47"/>
      <c r="AT748" s="47"/>
      <c r="AU748" s="47"/>
      <c r="AV748" s="47"/>
      <c r="AW748" s="47">
        <v>37.03</v>
      </c>
      <c r="AX748" s="47"/>
      <c r="AY748" s="47"/>
      <c r="AZ748" s="47"/>
      <c r="BA748" s="47"/>
      <c r="BB748" s="47"/>
      <c r="BC748" s="47"/>
      <c r="BD748" s="47"/>
      <c r="BE748" s="47"/>
      <c r="BF748" s="47"/>
      <c r="BG748" s="47"/>
      <c r="BH748" s="47"/>
      <c r="BI748" s="47"/>
      <c r="BJ748" s="47"/>
      <c r="BK748" s="47"/>
      <c r="BL748" s="47"/>
      <c r="BM748" s="47" t="s">
        <v>1351</v>
      </c>
      <c r="BN748" s="57">
        <f t="shared" si="202"/>
        <v>37.03</v>
      </c>
      <c r="BO748" s="47">
        <f t="shared" si="201"/>
        <v>0</v>
      </c>
      <c r="BP748" s="48" t="str">
        <f t="shared" si="203"/>
        <v>Complete - With Adjustment</v>
      </c>
    </row>
    <row r="749" spans="1:68" s="10" customFormat="1" hidden="1" x14ac:dyDescent="0.2">
      <c r="A749" s="34">
        <v>4068</v>
      </c>
      <c r="B749" t="s">
        <v>1208</v>
      </c>
      <c r="C749" t="s">
        <v>550</v>
      </c>
      <c r="D749">
        <v>223279</v>
      </c>
      <c r="E749" t="s">
        <v>1348</v>
      </c>
      <c r="F749" t="s">
        <v>1253</v>
      </c>
      <c r="G749" t="s">
        <v>96</v>
      </c>
      <c r="H749" s="37">
        <v>42852</v>
      </c>
      <c r="I749" s="37">
        <v>42856</v>
      </c>
      <c r="J749" s="52">
        <v>95.02</v>
      </c>
      <c r="K749" s="52">
        <v>49.99</v>
      </c>
      <c r="L749" s="52"/>
      <c r="M749" s="52" t="s">
        <v>1349</v>
      </c>
      <c r="N749" s="52">
        <v>10</v>
      </c>
      <c r="O749" s="52">
        <v>1227</v>
      </c>
      <c r="P749" s="52">
        <v>4265</v>
      </c>
      <c r="Q749" s="52">
        <v>5411</v>
      </c>
      <c r="R749" s="52">
        <v>2000</v>
      </c>
      <c r="S749" s="52"/>
      <c r="T749" s="52" t="s">
        <v>1350</v>
      </c>
      <c r="U749" s="52"/>
      <c r="V749" s="35"/>
      <c r="W749" s="47"/>
      <c r="X749" s="47"/>
      <c r="Y749" s="47"/>
      <c r="Z749" s="47"/>
      <c r="AA749" s="47"/>
      <c r="AB749" s="47"/>
      <c r="AC749" s="47"/>
      <c r="AD749" s="47"/>
      <c r="AE749" s="47"/>
      <c r="AF749" s="47"/>
      <c r="AG749" s="47"/>
      <c r="AH749" s="66"/>
      <c r="AI749" s="67"/>
      <c r="AJ749" s="66"/>
      <c r="AK749" s="54"/>
      <c r="AL749" s="54"/>
      <c r="AM749" s="54"/>
      <c r="AN749" s="66"/>
      <c r="AO749" s="67"/>
      <c r="AP749" s="66"/>
      <c r="AQ749" s="47"/>
      <c r="AR749" s="47"/>
      <c r="AS749" s="47"/>
      <c r="AT749" s="47"/>
      <c r="AU749" s="47"/>
      <c r="AV749" s="47"/>
      <c r="AW749" s="47"/>
      <c r="AX749" s="47">
        <v>49.99</v>
      </c>
      <c r="AY749" s="47"/>
      <c r="AZ749" s="47"/>
      <c r="BA749" s="47"/>
      <c r="BB749" s="47"/>
      <c r="BC749" s="47"/>
      <c r="BD749" s="47"/>
      <c r="BE749" s="47"/>
      <c r="BF749" s="47"/>
      <c r="BG749" s="47"/>
      <c r="BH749" s="47"/>
      <c r="BI749" s="47"/>
      <c r="BJ749" s="47"/>
      <c r="BK749" s="47"/>
      <c r="BL749" s="47"/>
      <c r="BM749" s="47" t="s">
        <v>1352</v>
      </c>
      <c r="BN749" s="57">
        <f t="shared" si="202"/>
        <v>49.99</v>
      </c>
      <c r="BO749" s="47">
        <f t="shared" si="201"/>
        <v>0</v>
      </c>
      <c r="BP749" s="48" t="str">
        <f t="shared" si="203"/>
        <v>Complete - With Adjustment</v>
      </c>
    </row>
    <row r="750" spans="1:68" s="10" customFormat="1" hidden="1" x14ac:dyDescent="0.2">
      <c r="A750" s="34">
        <v>4070</v>
      </c>
      <c r="B750" t="s">
        <v>1208</v>
      </c>
      <c r="C750" t="s">
        <v>550</v>
      </c>
      <c r="D750">
        <v>223279</v>
      </c>
      <c r="E750" t="s">
        <v>1353</v>
      </c>
      <c r="F750" t="s">
        <v>1242</v>
      </c>
      <c r="G750" t="s">
        <v>96</v>
      </c>
      <c r="H750" s="37">
        <v>42860</v>
      </c>
      <c r="I750" s="37">
        <v>42863</v>
      </c>
      <c r="J750" s="52">
        <v>136.6</v>
      </c>
      <c r="K750" s="52">
        <v>84.11</v>
      </c>
      <c r="L750" s="52"/>
      <c r="M750" s="52" t="s">
        <v>1354</v>
      </c>
      <c r="N750" s="52">
        <v>10</v>
      </c>
      <c r="O750" s="52">
        <v>1227</v>
      </c>
      <c r="P750" s="52">
        <v>4265</v>
      </c>
      <c r="Q750" s="52">
        <v>5411</v>
      </c>
      <c r="R750" s="52">
        <v>2000</v>
      </c>
      <c r="S750" s="52"/>
      <c r="T750" s="52" t="s">
        <v>1355</v>
      </c>
      <c r="U750" s="52"/>
      <c r="V750" s="35"/>
      <c r="W750" s="47"/>
      <c r="X750" s="47"/>
      <c r="Y750" s="47"/>
      <c r="Z750" s="47"/>
      <c r="AA750" s="47"/>
      <c r="AB750" s="47"/>
      <c r="AC750" s="47"/>
      <c r="AD750" s="47"/>
      <c r="AE750" s="47"/>
      <c r="AF750" s="47"/>
      <c r="AG750" s="47"/>
      <c r="AH750" s="66"/>
      <c r="AI750" s="67"/>
      <c r="AJ750" s="66"/>
      <c r="AK750" s="54"/>
      <c r="AL750" s="54"/>
      <c r="AM750" s="54"/>
      <c r="AN750" s="66"/>
      <c r="AO750" s="67"/>
      <c r="AP750" s="66"/>
      <c r="AQ750" s="47"/>
      <c r="AR750" s="47"/>
      <c r="AS750" s="47"/>
      <c r="AT750" s="47"/>
      <c r="AU750" s="47"/>
      <c r="AV750" s="47"/>
      <c r="AW750" s="47">
        <v>84.11</v>
      </c>
      <c r="AX750" s="47"/>
      <c r="AY750" s="47"/>
      <c r="AZ750" s="47"/>
      <c r="BA750" s="47"/>
      <c r="BB750" s="47"/>
      <c r="BC750" s="47"/>
      <c r="BD750" s="47"/>
      <c r="BE750" s="47"/>
      <c r="BF750" s="47"/>
      <c r="BG750" s="47"/>
      <c r="BH750" s="47"/>
      <c r="BI750" s="47"/>
      <c r="BJ750" s="47"/>
      <c r="BK750" s="68"/>
      <c r="BL750" s="47"/>
      <c r="BM750" s="47" t="s">
        <v>1262</v>
      </c>
      <c r="BN750" s="57">
        <f t="shared" si="202"/>
        <v>84.11</v>
      </c>
      <c r="BO750" s="47">
        <f t="shared" si="201"/>
        <v>0</v>
      </c>
      <c r="BP750" s="48" t="str">
        <f t="shared" si="203"/>
        <v>Complete - With Adjustment</v>
      </c>
    </row>
    <row r="751" spans="1:68" s="10" customFormat="1" hidden="1" x14ac:dyDescent="0.2">
      <c r="A751" s="34">
        <v>4075</v>
      </c>
      <c r="B751" t="s">
        <v>1208</v>
      </c>
      <c r="C751" t="s">
        <v>292</v>
      </c>
      <c r="D751">
        <v>226968</v>
      </c>
      <c r="E751" t="s">
        <v>1356</v>
      </c>
      <c r="F751" t="s">
        <v>1251</v>
      </c>
      <c r="G751" t="s">
        <v>96</v>
      </c>
      <c r="H751" s="37">
        <v>42872</v>
      </c>
      <c r="I751" s="37">
        <v>42874</v>
      </c>
      <c r="J751" s="52">
        <v>6946.9800000000005</v>
      </c>
      <c r="K751" s="52">
        <v>55</v>
      </c>
      <c r="L751" s="52"/>
      <c r="M751" s="52" t="s">
        <v>1357</v>
      </c>
      <c r="N751" s="52">
        <v>10</v>
      </c>
      <c r="O751" s="52">
        <v>1821</v>
      </c>
      <c r="P751" s="52">
        <v>4265</v>
      </c>
      <c r="Q751" s="52">
        <v>5411</v>
      </c>
      <c r="R751" s="52">
        <v>2000</v>
      </c>
      <c r="S751" s="52"/>
      <c r="T751" s="52" t="s">
        <v>1358</v>
      </c>
      <c r="U751" s="52"/>
      <c r="V751" s="35"/>
      <c r="W751" s="47">
        <v>55</v>
      </c>
      <c r="X751" s="47"/>
      <c r="Y751" s="47"/>
      <c r="Z751" s="47"/>
      <c r="AA751" s="47"/>
      <c r="AB751" s="47"/>
      <c r="AC751" s="47"/>
      <c r="AD751" s="47"/>
      <c r="AE751" s="47"/>
      <c r="AF751" s="47"/>
      <c r="AG751" s="47"/>
      <c r="AH751" s="66"/>
      <c r="AI751" s="67"/>
      <c r="AJ751" s="66"/>
      <c r="AK751" s="54"/>
      <c r="AL751" s="54"/>
      <c r="AM751" s="54"/>
      <c r="AN751" s="66"/>
      <c r="AO751" s="67"/>
      <c r="AP751" s="66"/>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t="s">
        <v>1</v>
      </c>
      <c r="BN751" s="57">
        <f>SUM(W751:AH751)+SUM(AK751:AN751)+SUM(AQ751:BK751)</f>
        <v>55</v>
      </c>
      <c r="BO751" s="47">
        <f t="shared" si="201"/>
        <v>0</v>
      </c>
      <c r="BP751" s="48" t="str">
        <f t="shared" si="203"/>
        <v>Complete - With Adjustment</v>
      </c>
    </row>
    <row r="752" spans="1:68" s="10" customFormat="1" hidden="1" x14ac:dyDescent="0.2">
      <c r="A752" s="34">
        <v>4076</v>
      </c>
      <c r="B752" t="s">
        <v>1208</v>
      </c>
      <c r="C752" t="s">
        <v>292</v>
      </c>
      <c r="D752">
        <v>226968</v>
      </c>
      <c r="E752" t="s">
        <v>1356</v>
      </c>
      <c r="F752" t="s">
        <v>1251</v>
      </c>
      <c r="G752" t="s">
        <v>96</v>
      </c>
      <c r="H752" s="37">
        <v>42872</v>
      </c>
      <c r="I752" s="37">
        <v>42874</v>
      </c>
      <c r="J752" s="52">
        <v>6946.9800000000005</v>
      </c>
      <c r="K752" s="52">
        <v>55</v>
      </c>
      <c r="L752" s="52"/>
      <c r="M752" s="52" t="s">
        <v>1357</v>
      </c>
      <c r="N752" s="52">
        <v>10</v>
      </c>
      <c r="O752" s="52">
        <v>1821</v>
      </c>
      <c r="P752" s="52">
        <v>4265</v>
      </c>
      <c r="Q752" s="52">
        <v>5411</v>
      </c>
      <c r="R752" s="52">
        <v>2000</v>
      </c>
      <c r="S752" s="52"/>
      <c r="T752" s="52" t="s">
        <v>1358</v>
      </c>
      <c r="U752" s="52"/>
      <c r="V752" s="35"/>
      <c r="W752" s="47"/>
      <c r="X752" s="47"/>
      <c r="Y752" s="47"/>
      <c r="Z752" s="47"/>
      <c r="AA752" s="47"/>
      <c r="AB752" s="47"/>
      <c r="AC752" s="47"/>
      <c r="AD752" s="47"/>
      <c r="AE752" s="47"/>
      <c r="AF752" s="47"/>
      <c r="AG752" s="47"/>
      <c r="AH752" s="66"/>
      <c r="AI752" s="67"/>
      <c r="AJ752" s="66"/>
      <c r="AK752" s="54"/>
      <c r="AL752" s="54"/>
      <c r="AM752" s="54"/>
      <c r="AN752" s="66"/>
      <c r="AO752" s="67"/>
      <c r="AP752" s="66"/>
      <c r="AQ752" s="47"/>
      <c r="AR752" s="47"/>
      <c r="AS752" s="47"/>
      <c r="AT752" s="47"/>
      <c r="AU752" s="47"/>
      <c r="AV752" s="47"/>
      <c r="AW752" s="68"/>
      <c r="AX752" s="47"/>
      <c r="AY752" s="47"/>
      <c r="AZ752" s="47"/>
      <c r="BA752" s="47"/>
      <c r="BB752" s="47"/>
      <c r="BC752" s="47"/>
      <c r="BD752" s="47"/>
      <c r="BE752" s="47"/>
      <c r="BF752" s="47"/>
      <c r="BG752" s="47"/>
      <c r="BH752" s="47"/>
      <c r="BI752" s="47"/>
      <c r="BJ752" s="47"/>
      <c r="BK752" s="47"/>
      <c r="BL752" s="47"/>
      <c r="BM752" s="47" t="s">
        <v>392</v>
      </c>
      <c r="BN752" s="57">
        <f>SUM(W752:AH752)+SUM(AK752:AN752)+SUM(AQ752:BK752)</f>
        <v>0</v>
      </c>
      <c r="BO752" s="47">
        <f t="shared" si="201"/>
        <v>55</v>
      </c>
      <c r="BP752" s="48" t="str">
        <f t="shared" si="203"/>
        <v>Complete - No Adjustment</v>
      </c>
    </row>
    <row r="753" spans="1:68" s="10" customFormat="1" hidden="1" x14ac:dyDescent="0.2">
      <c r="A753" s="34">
        <v>4088</v>
      </c>
      <c r="B753" t="s">
        <v>1208</v>
      </c>
      <c r="C753" t="s">
        <v>292</v>
      </c>
      <c r="D753">
        <v>226968</v>
      </c>
      <c r="E753" t="s">
        <v>1356</v>
      </c>
      <c r="F753" t="s">
        <v>1251</v>
      </c>
      <c r="G753" t="s">
        <v>96</v>
      </c>
      <c r="H753" s="37">
        <v>42872</v>
      </c>
      <c r="I753" s="37">
        <v>42874</v>
      </c>
      <c r="J753" s="52">
        <v>6946.9800000000005</v>
      </c>
      <c r="K753" s="52">
        <v>25.95</v>
      </c>
      <c r="L753" s="52"/>
      <c r="M753" s="52" t="s">
        <v>1357</v>
      </c>
      <c r="N753" s="52">
        <v>10</v>
      </c>
      <c r="O753" s="52">
        <v>1821</v>
      </c>
      <c r="P753" s="52">
        <v>4265</v>
      </c>
      <c r="Q753" s="52">
        <v>5411</v>
      </c>
      <c r="R753" s="52">
        <v>2000</v>
      </c>
      <c r="S753" s="52"/>
      <c r="T753" s="52" t="s">
        <v>1358</v>
      </c>
      <c r="U753" s="52"/>
      <c r="V753" s="35"/>
      <c r="W753" s="47">
        <f>28.51-25.95</f>
        <v>2.5600000000000023</v>
      </c>
      <c r="X753" s="47"/>
      <c r="Y753" s="47"/>
      <c r="Z753" s="47"/>
      <c r="AA753" s="47"/>
      <c r="AB753" s="47"/>
      <c r="AC753" s="47"/>
      <c r="AD753" s="47"/>
      <c r="AE753" s="47"/>
      <c r="AF753" s="47"/>
      <c r="AG753" s="47"/>
      <c r="AH753" s="66"/>
      <c r="AI753" s="67"/>
      <c r="AJ753" s="66"/>
      <c r="AK753" s="54"/>
      <c r="AL753" s="54"/>
      <c r="AM753" s="54"/>
      <c r="AN753" s="66"/>
      <c r="AO753" s="67"/>
      <c r="AP753" s="66"/>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t="s">
        <v>1</v>
      </c>
      <c r="BN753" s="57">
        <f t="shared" ref="BN753:BN768" si="204">SUM(W753:AH753)+SUM(AK753:AN753)+SUM(AQ753:BK753)</f>
        <v>2.5600000000000023</v>
      </c>
      <c r="BO753" s="47">
        <f t="shared" ref="BO753:BO771" si="205">K753-BN753</f>
        <v>23.389999999999997</v>
      </c>
      <c r="BP753" s="48" t="str">
        <f t="shared" si="203"/>
        <v>Complete - With Adjustment</v>
      </c>
    </row>
    <row r="754" spans="1:68" s="10" customFormat="1" hidden="1" x14ac:dyDescent="0.2">
      <c r="A754" s="34">
        <v>4094</v>
      </c>
      <c r="B754" t="s">
        <v>1208</v>
      </c>
      <c r="C754" t="s">
        <v>292</v>
      </c>
      <c r="D754">
        <v>226968</v>
      </c>
      <c r="E754" t="s">
        <v>1356</v>
      </c>
      <c r="F754" t="s">
        <v>1251</v>
      </c>
      <c r="G754" t="s">
        <v>96</v>
      </c>
      <c r="H754" s="37">
        <v>42872</v>
      </c>
      <c r="I754" s="37">
        <v>42874</v>
      </c>
      <c r="J754" s="52">
        <v>6946.9800000000005</v>
      </c>
      <c r="K754" s="52">
        <v>700</v>
      </c>
      <c r="L754" s="52"/>
      <c r="M754" s="52" t="s">
        <v>1357</v>
      </c>
      <c r="N754" s="52">
        <v>10</v>
      </c>
      <c r="O754" s="52">
        <v>1821</v>
      </c>
      <c r="P754" s="52">
        <v>4261</v>
      </c>
      <c r="Q754" s="52">
        <v>30736</v>
      </c>
      <c r="R754" s="52">
        <v>2000</v>
      </c>
      <c r="S754" s="52"/>
      <c r="T754" s="52" t="s">
        <v>1358</v>
      </c>
      <c r="U754" s="52"/>
      <c r="V754" s="35"/>
      <c r="W754" s="47"/>
      <c r="X754" s="47"/>
      <c r="Y754" s="47"/>
      <c r="Z754" s="47"/>
      <c r="AA754" s="47"/>
      <c r="AB754" s="47"/>
      <c r="AC754" s="47"/>
      <c r="AD754" s="47"/>
      <c r="AE754" s="47"/>
      <c r="AF754" s="47"/>
      <c r="AG754" s="47"/>
      <c r="AH754" s="66"/>
      <c r="AI754" s="67"/>
      <c r="AJ754" s="66"/>
      <c r="AK754" s="54"/>
      <c r="AL754" s="54"/>
      <c r="AM754" s="54"/>
      <c r="AN754" s="66"/>
      <c r="AO754" s="67"/>
      <c r="AP754" s="66"/>
      <c r="AQ754" s="47"/>
      <c r="AR754" s="47"/>
      <c r="AS754" s="47"/>
      <c r="AT754" s="47"/>
      <c r="AU754" s="47"/>
      <c r="AV754" s="47"/>
      <c r="AW754" s="47"/>
      <c r="AX754" s="47"/>
      <c r="AY754" s="47"/>
      <c r="AZ754" s="47"/>
      <c r="BA754" s="47"/>
      <c r="BB754" s="47"/>
      <c r="BC754" s="47"/>
      <c r="BD754" s="47"/>
      <c r="BE754" s="47"/>
      <c r="BF754" s="47"/>
      <c r="BG754" s="47"/>
      <c r="BH754" s="47">
        <v>700</v>
      </c>
      <c r="BI754" s="47"/>
      <c r="BJ754" s="47"/>
      <c r="BK754" s="47"/>
      <c r="BL754" s="47"/>
      <c r="BM754" s="47" t="s">
        <v>1359</v>
      </c>
      <c r="BN754" s="57">
        <f t="shared" si="204"/>
        <v>700</v>
      </c>
      <c r="BO754" s="47">
        <f t="shared" si="205"/>
        <v>0</v>
      </c>
      <c r="BP754" s="48" t="str">
        <f t="shared" si="203"/>
        <v>Complete - With Adjustment</v>
      </c>
    </row>
    <row r="755" spans="1:68" s="10" customFormat="1" hidden="1" x14ac:dyDescent="0.2">
      <c r="A755" s="34">
        <v>4097</v>
      </c>
      <c r="B755" t="s">
        <v>1208</v>
      </c>
      <c r="C755" t="s">
        <v>292</v>
      </c>
      <c r="D755">
        <v>226968</v>
      </c>
      <c r="E755" t="s">
        <v>1356</v>
      </c>
      <c r="F755" t="s">
        <v>1251</v>
      </c>
      <c r="G755" t="s">
        <v>96</v>
      </c>
      <c r="H755" s="37">
        <v>42872</v>
      </c>
      <c r="I755" s="37">
        <v>42874</v>
      </c>
      <c r="J755" s="52">
        <v>6946.9800000000005</v>
      </c>
      <c r="K755" s="52">
        <v>246.1</v>
      </c>
      <c r="L755" s="52"/>
      <c r="M755" s="52" t="s">
        <v>1357</v>
      </c>
      <c r="N755" s="52">
        <v>10</v>
      </c>
      <c r="O755" s="52">
        <v>1821</v>
      </c>
      <c r="P755" s="52">
        <v>4265</v>
      </c>
      <c r="Q755" s="52">
        <v>5411</v>
      </c>
      <c r="R755" s="52">
        <v>2000</v>
      </c>
      <c r="S755" s="52"/>
      <c r="T755" s="52" t="s">
        <v>1358</v>
      </c>
      <c r="U755" s="52"/>
      <c r="V755" s="35"/>
      <c r="W755" s="47">
        <v>246.1</v>
      </c>
      <c r="X755" s="47"/>
      <c r="Y755" s="47"/>
      <c r="Z755" s="47"/>
      <c r="AA755" s="47"/>
      <c r="AB755" s="68"/>
      <c r="AC755" s="47"/>
      <c r="AD755" s="47"/>
      <c r="AE755" s="47"/>
      <c r="AF755" s="47"/>
      <c r="AG755" s="47"/>
      <c r="AH755" s="66"/>
      <c r="AI755" s="67"/>
      <c r="AJ755" s="66"/>
      <c r="AK755" s="54"/>
      <c r="AL755" s="54"/>
      <c r="AM755" s="54"/>
      <c r="AN755" s="66"/>
      <c r="AO755" s="67"/>
      <c r="AP755" s="66"/>
      <c r="AQ755" s="47"/>
      <c r="AR755" s="47"/>
      <c r="AS755" s="47"/>
      <c r="AT755" s="47"/>
      <c r="AU755" s="47"/>
      <c r="AV755" s="47"/>
      <c r="AW755" s="47"/>
      <c r="AX755" s="47"/>
      <c r="AY755" s="47"/>
      <c r="AZ755" s="47"/>
      <c r="BA755" s="47"/>
      <c r="BB755" s="47"/>
      <c r="BC755" s="47"/>
      <c r="BD755" s="47"/>
      <c r="BE755" s="47"/>
      <c r="BF755" s="47"/>
      <c r="BG755" s="47"/>
      <c r="BH755" s="47"/>
      <c r="BI755" s="47"/>
      <c r="BJ755" s="47"/>
      <c r="BK755" s="47"/>
      <c r="BL755" s="47"/>
      <c r="BM755" s="47" t="s">
        <v>1</v>
      </c>
      <c r="BN755" s="57">
        <f t="shared" si="204"/>
        <v>246.1</v>
      </c>
      <c r="BO755" s="47">
        <f t="shared" si="205"/>
        <v>0</v>
      </c>
      <c r="BP755" s="48" t="str">
        <f t="shared" si="203"/>
        <v>Complete - With Adjustment</v>
      </c>
    </row>
    <row r="756" spans="1:68" s="10" customFormat="1" hidden="1" x14ac:dyDescent="0.2">
      <c r="A756" s="34">
        <v>4106</v>
      </c>
      <c r="B756" t="s">
        <v>1208</v>
      </c>
      <c r="C756" t="s">
        <v>292</v>
      </c>
      <c r="D756">
        <v>226968</v>
      </c>
      <c r="E756" t="s">
        <v>1356</v>
      </c>
      <c r="F756" t="s">
        <v>1251</v>
      </c>
      <c r="G756" t="s">
        <v>96</v>
      </c>
      <c r="H756" s="37">
        <v>42872</v>
      </c>
      <c r="I756" s="37">
        <v>42874</v>
      </c>
      <c r="J756" s="52">
        <v>6946.9800000000005</v>
      </c>
      <c r="K756" s="52">
        <v>1109.25</v>
      </c>
      <c r="L756" s="52"/>
      <c r="M756" s="52" t="s">
        <v>1357</v>
      </c>
      <c r="N756" s="52">
        <v>10</v>
      </c>
      <c r="O756" s="52">
        <v>1821</v>
      </c>
      <c r="P756" s="52">
        <v>4265</v>
      </c>
      <c r="Q756" s="52">
        <v>5411</v>
      </c>
      <c r="R756" s="52">
        <v>2000</v>
      </c>
      <c r="S756" s="52"/>
      <c r="T756" s="52" t="s">
        <v>1358</v>
      </c>
      <c r="U756" s="52"/>
      <c r="V756" s="35"/>
      <c r="W756" s="47">
        <v>1109.25</v>
      </c>
      <c r="X756" s="47"/>
      <c r="Y756" s="47"/>
      <c r="Z756" s="47"/>
      <c r="AA756" s="47"/>
      <c r="AB756" s="71"/>
      <c r="AC756" s="47"/>
      <c r="AD756" s="47"/>
      <c r="AE756" s="47"/>
      <c r="AF756" s="47"/>
      <c r="AG756" s="47"/>
      <c r="AH756" s="66"/>
      <c r="AI756" s="67"/>
      <c r="AJ756" s="66"/>
      <c r="AK756" s="54"/>
      <c r="AL756" s="54"/>
      <c r="AM756" s="54"/>
      <c r="AN756" s="66"/>
      <c r="AO756" s="67"/>
      <c r="AP756" s="66"/>
      <c r="AQ756" s="47"/>
      <c r="AR756" s="47"/>
      <c r="AS756" s="47"/>
      <c r="AT756" s="47"/>
      <c r="AU756" s="47"/>
      <c r="AV756" s="47"/>
      <c r="AW756" s="47"/>
      <c r="AX756" s="47"/>
      <c r="AY756" s="47"/>
      <c r="AZ756" s="47"/>
      <c r="BA756" s="47"/>
      <c r="BB756" s="47"/>
      <c r="BC756" s="47"/>
      <c r="BD756" s="47"/>
      <c r="BE756" s="47"/>
      <c r="BF756" s="47"/>
      <c r="BG756" s="47"/>
      <c r="BH756" s="47"/>
      <c r="BI756" s="47"/>
      <c r="BJ756" s="47"/>
      <c r="BK756" s="47"/>
      <c r="BL756" s="47"/>
      <c r="BM756" s="47" t="s">
        <v>1</v>
      </c>
      <c r="BN756" s="57">
        <f t="shared" si="204"/>
        <v>1109.25</v>
      </c>
      <c r="BO756" s="47">
        <f t="shared" si="205"/>
        <v>0</v>
      </c>
      <c r="BP756" s="48" t="str">
        <f t="shared" si="203"/>
        <v>Complete - With Adjustment</v>
      </c>
    </row>
    <row r="757" spans="1:68" s="10" customFormat="1" hidden="1" x14ac:dyDescent="0.2">
      <c r="A757" s="34">
        <v>4108</v>
      </c>
      <c r="B757" t="s">
        <v>1208</v>
      </c>
      <c r="C757" t="s">
        <v>292</v>
      </c>
      <c r="D757">
        <v>226968</v>
      </c>
      <c r="E757" t="s">
        <v>1356</v>
      </c>
      <c r="F757" t="s">
        <v>1251</v>
      </c>
      <c r="G757" t="s">
        <v>96</v>
      </c>
      <c r="H757" s="37">
        <v>42872</v>
      </c>
      <c r="I757" s="37">
        <v>42874</v>
      </c>
      <c r="J757" s="52">
        <v>6946.9800000000005</v>
      </c>
      <c r="K757" s="52">
        <v>1203.5</v>
      </c>
      <c r="L757" s="52"/>
      <c r="M757" s="52" t="s">
        <v>1357</v>
      </c>
      <c r="N757" s="52">
        <v>10</v>
      </c>
      <c r="O757" s="52">
        <v>1821</v>
      </c>
      <c r="P757" s="52">
        <v>4265</v>
      </c>
      <c r="Q757" s="52">
        <v>30743</v>
      </c>
      <c r="R757" s="52">
        <v>2000</v>
      </c>
      <c r="S757" s="52"/>
      <c r="T757" s="52" t="s">
        <v>1358</v>
      </c>
      <c r="U757" s="52"/>
      <c r="V757" s="35"/>
      <c r="W757" s="47"/>
      <c r="X757" s="47"/>
      <c r="Y757" s="47"/>
      <c r="Z757" s="47"/>
      <c r="AA757" s="47"/>
      <c r="AB757" s="47"/>
      <c r="AC757" s="47"/>
      <c r="AD757" s="47"/>
      <c r="AE757" s="47"/>
      <c r="AF757" s="47"/>
      <c r="AG757" s="47"/>
      <c r="AH757" s="66"/>
      <c r="AI757" s="67"/>
      <c r="AJ757" s="66"/>
      <c r="AK757" s="54"/>
      <c r="AL757" s="54"/>
      <c r="AM757" s="54"/>
      <c r="AN757" s="66"/>
      <c r="AO757" s="67"/>
      <c r="AP757" s="66"/>
      <c r="AQ757" s="47"/>
      <c r="AR757" s="47"/>
      <c r="AS757" s="47"/>
      <c r="AT757" s="47"/>
      <c r="AU757" s="47"/>
      <c r="AV757" s="47"/>
      <c r="AW757" s="47"/>
      <c r="AX757" s="47"/>
      <c r="AY757" s="47"/>
      <c r="AZ757" s="47"/>
      <c r="BA757" s="47"/>
      <c r="BB757" s="47"/>
      <c r="BC757" s="47"/>
      <c r="BD757" s="47"/>
      <c r="BE757" s="47"/>
      <c r="BF757" s="47"/>
      <c r="BG757" s="47"/>
      <c r="BH757" s="47"/>
      <c r="BI757" s="47"/>
      <c r="BJ757" s="47"/>
      <c r="BK757" s="47"/>
      <c r="BL757" s="47"/>
      <c r="BM757" s="47" t="s">
        <v>392</v>
      </c>
      <c r="BN757" s="57">
        <f t="shared" si="204"/>
        <v>0</v>
      </c>
      <c r="BO757" s="47">
        <f t="shared" si="205"/>
        <v>1203.5</v>
      </c>
      <c r="BP757" s="48" t="str">
        <f t="shared" si="203"/>
        <v>Complete - No Adjustment</v>
      </c>
    </row>
    <row r="758" spans="1:68" s="10" customFormat="1" hidden="1" x14ac:dyDescent="0.2">
      <c r="A758" s="34">
        <v>4121</v>
      </c>
      <c r="B758" t="s">
        <v>1208</v>
      </c>
      <c r="C758" t="s">
        <v>554</v>
      </c>
      <c r="D758">
        <v>247886</v>
      </c>
      <c r="E758" t="s">
        <v>1360</v>
      </c>
      <c r="F758" t="s">
        <v>1226</v>
      </c>
      <c r="G758" t="s">
        <v>96</v>
      </c>
      <c r="H758" s="37">
        <v>42858</v>
      </c>
      <c r="I758" s="37">
        <v>42859</v>
      </c>
      <c r="J758" s="52">
        <v>971.85</v>
      </c>
      <c r="K758" s="52">
        <v>6.24</v>
      </c>
      <c r="L758" s="52"/>
      <c r="M758" s="52" t="s">
        <v>1361</v>
      </c>
      <c r="N758" s="52">
        <v>10</v>
      </c>
      <c r="O758" s="52">
        <v>1503</v>
      </c>
      <c r="P758" s="52">
        <v>4264</v>
      </c>
      <c r="Q758" s="52">
        <v>5413</v>
      </c>
      <c r="R758" s="52">
        <v>2000</v>
      </c>
      <c r="S758" s="52"/>
      <c r="T758" s="52" t="s">
        <v>1362</v>
      </c>
      <c r="U758" s="52"/>
      <c r="V758" s="35"/>
      <c r="W758" s="47"/>
      <c r="X758" s="47"/>
      <c r="Y758" s="47"/>
      <c r="Z758" s="47"/>
      <c r="AA758" s="47"/>
      <c r="AB758" s="71"/>
      <c r="AC758" s="47"/>
      <c r="AD758" s="47"/>
      <c r="AE758" s="47"/>
      <c r="AF758" s="47"/>
      <c r="AG758" s="47"/>
      <c r="AH758" s="66"/>
      <c r="AI758" s="67"/>
      <c r="AJ758" s="66"/>
      <c r="AK758" s="54"/>
      <c r="AL758" s="54"/>
      <c r="AM758" s="54"/>
      <c r="AN758" s="66"/>
      <c r="AO758" s="67"/>
      <c r="AP758" s="66"/>
      <c r="AQ758" s="47"/>
      <c r="AR758" s="47"/>
      <c r="AS758" s="47"/>
      <c r="AT758" s="47"/>
      <c r="AU758" s="47"/>
      <c r="AV758" s="47">
        <v>6.24</v>
      </c>
      <c r="AW758" s="47"/>
      <c r="AX758" s="47"/>
      <c r="AY758" s="47"/>
      <c r="AZ758" s="47"/>
      <c r="BA758" s="47"/>
      <c r="BB758" s="47"/>
      <c r="BC758" s="47"/>
      <c r="BD758" s="47"/>
      <c r="BE758" s="47"/>
      <c r="BF758" s="47"/>
      <c r="BG758" s="47"/>
      <c r="BH758" s="47"/>
      <c r="BI758" s="47"/>
      <c r="BJ758" s="47"/>
      <c r="BK758" s="47"/>
      <c r="BL758" s="47"/>
      <c r="BM758" s="47" t="s">
        <v>378</v>
      </c>
      <c r="BN758" s="57">
        <f t="shared" si="204"/>
        <v>6.24</v>
      </c>
      <c r="BO758" s="47">
        <f t="shared" si="205"/>
        <v>0</v>
      </c>
      <c r="BP758" s="48" t="str">
        <f t="shared" si="203"/>
        <v>Complete - With Adjustment</v>
      </c>
    </row>
    <row r="759" spans="1:68" s="10" customFormat="1" hidden="1" x14ac:dyDescent="0.2">
      <c r="A759" s="34">
        <v>4123</v>
      </c>
      <c r="B759" t="s">
        <v>1208</v>
      </c>
      <c r="C759" t="s">
        <v>554</v>
      </c>
      <c r="D759">
        <v>247886</v>
      </c>
      <c r="E759" t="s">
        <v>1360</v>
      </c>
      <c r="F759" t="s">
        <v>1226</v>
      </c>
      <c r="G759" t="s">
        <v>96</v>
      </c>
      <c r="H759" s="37">
        <v>42858</v>
      </c>
      <c r="I759" s="37">
        <v>42859</v>
      </c>
      <c r="J759" s="52">
        <v>971.85</v>
      </c>
      <c r="K759" s="52">
        <v>1.8800000000000001</v>
      </c>
      <c r="L759" s="52"/>
      <c r="M759" s="52" t="s">
        <v>1361</v>
      </c>
      <c r="N759" s="52">
        <v>10</v>
      </c>
      <c r="O759" s="52">
        <v>1503</v>
      </c>
      <c r="P759" s="52">
        <v>4264</v>
      </c>
      <c r="Q759" s="52">
        <v>5411</v>
      </c>
      <c r="R759" s="52">
        <v>2000</v>
      </c>
      <c r="S759" s="52"/>
      <c r="T759" s="52" t="s">
        <v>1362</v>
      </c>
      <c r="U759" s="52"/>
      <c r="V759" s="35"/>
      <c r="W759" s="47"/>
      <c r="X759" s="47"/>
      <c r="Y759" s="47"/>
      <c r="Z759" s="47"/>
      <c r="AA759" s="47"/>
      <c r="AB759" s="47"/>
      <c r="AC759" s="47"/>
      <c r="AD759" s="47"/>
      <c r="AE759" s="47"/>
      <c r="AF759" s="47"/>
      <c r="AG759" s="47"/>
      <c r="AH759" s="66"/>
      <c r="AI759" s="67"/>
      <c r="AJ759" s="66"/>
      <c r="AK759" s="54"/>
      <c r="AL759" s="54"/>
      <c r="AM759" s="54"/>
      <c r="AN759" s="66"/>
      <c r="AO759" s="67"/>
      <c r="AP759" s="66"/>
      <c r="AQ759" s="47"/>
      <c r="AR759" s="47"/>
      <c r="AS759" s="47"/>
      <c r="AT759" s="47"/>
      <c r="AU759" s="47"/>
      <c r="AV759" s="47">
        <v>1.88</v>
      </c>
      <c r="AW759" s="47"/>
      <c r="AX759" s="47"/>
      <c r="AY759" s="47"/>
      <c r="AZ759" s="47"/>
      <c r="BA759" s="47"/>
      <c r="BB759" s="47"/>
      <c r="BC759" s="47"/>
      <c r="BD759" s="47"/>
      <c r="BE759" s="47"/>
      <c r="BF759" s="47"/>
      <c r="BG759" s="47"/>
      <c r="BH759" s="47"/>
      <c r="BI759" s="47"/>
      <c r="BJ759" s="47"/>
      <c r="BK759" s="47"/>
      <c r="BL759" s="47"/>
      <c r="BM759" s="47" t="s">
        <v>378</v>
      </c>
      <c r="BN759" s="57">
        <f t="shared" si="204"/>
        <v>1.88</v>
      </c>
      <c r="BO759" s="47">
        <f t="shared" si="205"/>
        <v>0</v>
      </c>
      <c r="BP759" s="48" t="str">
        <f t="shared" ref="BP759:BP771" si="206">IF(BN759&lt;&gt;0,"Complete - With Adjustment","Complete - No Adjustment")</f>
        <v>Complete - With Adjustment</v>
      </c>
    </row>
    <row r="760" spans="1:68" s="10" customFormat="1" hidden="1" x14ac:dyDescent="0.2">
      <c r="A760" s="34">
        <v>4125</v>
      </c>
      <c r="B760" t="s">
        <v>1208</v>
      </c>
      <c r="C760" t="s">
        <v>554</v>
      </c>
      <c r="D760">
        <v>247886</v>
      </c>
      <c r="E760" t="s">
        <v>1360</v>
      </c>
      <c r="F760" t="s">
        <v>1226</v>
      </c>
      <c r="G760" t="s">
        <v>96</v>
      </c>
      <c r="H760" s="37">
        <v>42858</v>
      </c>
      <c r="I760" s="37">
        <v>42859</v>
      </c>
      <c r="J760" s="52">
        <v>971.85</v>
      </c>
      <c r="K760" s="52">
        <v>2.04</v>
      </c>
      <c r="L760" s="52"/>
      <c r="M760" s="52" t="s">
        <v>1361</v>
      </c>
      <c r="N760" s="52">
        <v>10</v>
      </c>
      <c r="O760" s="52">
        <v>1503</v>
      </c>
      <c r="P760" s="52">
        <v>4264</v>
      </c>
      <c r="Q760" s="52">
        <v>5411</v>
      </c>
      <c r="R760" s="52">
        <v>2000</v>
      </c>
      <c r="S760" s="52"/>
      <c r="T760" s="52" t="s">
        <v>1362</v>
      </c>
      <c r="U760" s="52"/>
      <c r="V760" s="35"/>
      <c r="W760" s="47"/>
      <c r="X760" s="47"/>
      <c r="Y760" s="47"/>
      <c r="Z760" s="47"/>
      <c r="AA760" s="47"/>
      <c r="AB760" s="47"/>
      <c r="AC760" s="47"/>
      <c r="AD760" s="47"/>
      <c r="AE760" s="47"/>
      <c r="AF760" s="47"/>
      <c r="AG760" s="47"/>
      <c r="AH760" s="66"/>
      <c r="AI760" s="67"/>
      <c r="AJ760" s="66"/>
      <c r="AK760" s="54"/>
      <c r="AL760" s="54"/>
      <c r="AM760" s="54"/>
      <c r="AN760" s="66"/>
      <c r="AO760" s="67"/>
      <c r="AP760" s="66"/>
      <c r="AQ760" s="47"/>
      <c r="AR760" s="47"/>
      <c r="AS760" s="47"/>
      <c r="AT760" s="47"/>
      <c r="AU760" s="47"/>
      <c r="AV760" s="47">
        <v>2.04</v>
      </c>
      <c r="AW760" s="47"/>
      <c r="AX760" s="47"/>
      <c r="AY760" s="47"/>
      <c r="AZ760" s="47"/>
      <c r="BA760" s="47"/>
      <c r="BB760" s="47"/>
      <c r="BC760" s="47"/>
      <c r="BD760" s="47"/>
      <c r="BE760" s="47"/>
      <c r="BF760" s="47"/>
      <c r="BG760" s="47"/>
      <c r="BH760" s="47"/>
      <c r="BI760" s="47"/>
      <c r="BJ760" s="47"/>
      <c r="BK760" s="47"/>
      <c r="BL760" s="47"/>
      <c r="BM760" s="47" t="s">
        <v>378</v>
      </c>
      <c r="BN760" s="57">
        <f t="shared" si="204"/>
        <v>2.04</v>
      </c>
      <c r="BO760" s="47">
        <f t="shared" si="205"/>
        <v>0</v>
      </c>
      <c r="BP760" s="48" t="str">
        <f t="shared" si="206"/>
        <v>Complete - With Adjustment</v>
      </c>
    </row>
    <row r="761" spans="1:68" s="10" customFormat="1" hidden="1" x14ac:dyDescent="0.2">
      <c r="A761" s="34">
        <v>4127</v>
      </c>
      <c r="B761" t="s">
        <v>1208</v>
      </c>
      <c r="C761" t="s">
        <v>554</v>
      </c>
      <c r="D761">
        <v>247886</v>
      </c>
      <c r="E761" t="s">
        <v>1360</v>
      </c>
      <c r="F761" t="s">
        <v>1226</v>
      </c>
      <c r="G761" t="s">
        <v>96</v>
      </c>
      <c r="H761" s="37">
        <v>42858</v>
      </c>
      <c r="I761" s="37">
        <v>42859</v>
      </c>
      <c r="J761" s="52">
        <v>971.85</v>
      </c>
      <c r="K761" s="52">
        <v>27.45</v>
      </c>
      <c r="L761" s="52"/>
      <c r="M761" s="52" t="s">
        <v>1361</v>
      </c>
      <c r="N761" s="52">
        <v>10</v>
      </c>
      <c r="O761" s="52">
        <v>1503</v>
      </c>
      <c r="P761" s="52">
        <v>4264</v>
      </c>
      <c r="Q761" s="52">
        <v>5414</v>
      </c>
      <c r="R761" s="52">
        <v>2000</v>
      </c>
      <c r="S761" s="52"/>
      <c r="T761" s="52" t="s">
        <v>1362</v>
      </c>
      <c r="U761" s="52"/>
      <c r="V761" s="35"/>
      <c r="W761" s="68"/>
      <c r="X761" s="47"/>
      <c r="Y761" s="47"/>
      <c r="Z761" s="47"/>
      <c r="AA761" s="47"/>
      <c r="AB761" s="47"/>
      <c r="AC761" s="47"/>
      <c r="AD761" s="47"/>
      <c r="AE761" s="47"/>
      <c r="AF761" s="47"/>
      <c r="AG761" s="47"/>
      <c r="AH761" s="66"/>
      <c r="AI761" s="67"/>
      <c r="AJ761" s="66"/>
      <c r="AK761" s="54"/>
      <c r="AL761" s="54"/>
      <c r="AM761" s="54"/>
      <c r="AN761" s="66"/>
      <c r="AO761" s="67"/>
      <c r="AP761" s="66"/>
      <c r="AQ761" s="47"/>
      <c r="AR761" s="47"/>
      <c r="AS761" s="47"/>
      <c r="AT761" s="47"/>
      <c r="AU761" s="47"/>
      <c r="AV761" s="47">
        <v>27.45</v>
      </c>
      <c r="AW761" s="47"/>
      <c r="AX761" s="47"/>
      <c r="AY761" s="47"/>
      <c r="AZ761" s="47"/>
      <c r="BA761" s="47"/>
      <c r="BB761" s="47"/>
      <c r="BC761" s="47"/>
      <c r="BD761" s="47"/>
      <c r="BE761" s="47"/>
      <c r="BF761" s="47"/>
      <c r="BG761" s="47"/>
      <c r="BH761" s="47"/>
      <c r="BI761" s="47"/>
      <c r="BJ761" s="47"/>
      <c r="BK761" s="47"/>
      <c r="BL761" s="47"/>
      <c r="BM761" s="47" t="s">
        <v>378</v>
      </c>
      <c r="BN761" s="57">
        <f t="shared" si="204"/>
        <v>27.45</v>
      </c>
      <c r="BO761" s="47">
        <f t="shared" si="205"/>
        <v>0</v>
      </c>
      <c r="BP761" s="48" t="str">
        <f t="shared" si="206"/>
        <v>Complete - With Adjustment</v>
      </c>
    </row>
    <row r="762" spans="1:68" s="10" customFormat="1" hidden="1" x14ac:dyDescent="0.2">
      <c r="A762" s="34">
        <v>4129</v>
      </c>
      <c r="B762" t="s">
        <v>1208</v>
      </c>
      <c r="C762" t="s">
        <v>554</v>
      </c>
      <c r="D762">
        <v>247886</v>
      </c>
      <c r="E762" t="s">
        <v>1360</v>
      </c>
      <c r="F762" t="s">
        <v>1226</v>
      </c>
      <c r="G762" t="s">
        <v>96</v>
      </c>
      <c r="H762" s="37">
        <v>42858</v>
      </c>
      <c r="I762" s="37">
        <v>42859</v>
      </c>
      <c r="J762" s="52">
        <v>971.85</v>
      </c>
      <c r="K762" s="52">
        <v>33.33</v>
      </c>
      <c r="L762" s="52"/>
      <c r="M762" s="52" t="s">
        <v>1361</v>
      </c>
      <c r="N762" s="52">
        <v>10</v>
      </c>
      <c r="O762" s="52">
        <v>1503</v>
      </c>
      <c r="P762" s="52">
        <v>4264</v>
      </c>
      <c r="Q762" s="52">
        <v>5413</v>
      </c>
      <c r="R762" s="52">
        <v>2000</v>
      </c>
      <c r="S762" s="52"/>
      <c r="T762" s="52" t="s">
        <v>1362</v>
      </c>
      <c r="U762" s="52"/>
      <c r="V762" s="35"/>
      <c r="W762" s="47"/>
      <c r="X762" s="47"/>
      <c r="Y762" s="47"/>
      <c r="Z762" s="47"/>
      <c r="AA762" s="47"/>
      <c r="AB762" s="47"/>
      <c r="AC762" s="47"/>
      <c r="AD762" s="47"/>
      <c r="AE762" s="47"/>
      <c r="AF762" s="47"/>
      <c r="AG762" s="47"/>
      <c r="AH762" s="66"/>
      <c r="AI762" s="67"/>
      <c r="AJ762" s="66"/>
      <c r="AK762" s="54"/>
      <c r="AL762" s="54"/>
      <c r="AM762" s="54"/>
      <c r="AN762" s="66"/>
      <c r="AO762" s="67"/>
      <c r="AP762" s="66"/>
      <c r="AQ762" s="47"/>
      <c r="AR762" s="47"/>
      <c r="AS762" s="47"/>
      <c r="AT762" s="47"/>
      <c r="AU762" s="47"/>
      <c r="AV762" s="47">
        <v>33.33</v>
      </c>
      <c r="AW762" s="47"/>
      <c r="AX762" s="47"/>
      <c r="AY762" s="47"/>
      <c r="AZ762" s="47"/>
      <c r="BA762" s="47"/>
      <c r="BB762" s="47"/>
      <c r="BC762" s="47"/>
      <c r="BD762" s="47"/>
      <c r="BE762" s="47"/>
      <c r="BF762" s="47"/>
      <c r="BG762" s="47"/>
      <c r="BH762" s="47"/>
      <c r="BI762" s="47"/>
      <c r="BJ762" s="47"/>
      <c r="BK762" s="47"/>
      <c r="BL762" s="47"/>
      <c r="BM762" s="47" t="s">
        <v>378</v>
      </c>
      <c r="BN762" s="57">
        <f t="shared" si="204"/>
        <v>33.33</v>
      </c>
      <c r="BO762" s="47">
        <f t="shared" si="205"/>
        <v>0</v>
      </c>
      <c r="BP762" s="48" t="str">
        <f t="shared" si="206"/>
        <v>Complete - With Adjustment</v>
      </c>
    </row>
    <row r="763" spans="1:68" s="10" customFormat="1" hidden="1" x14ac:dyDescent="0.2">
      <c r="A763" s="34">
        <v>4131</v>
      </c>
      <c r="B763" t="s">
        <v>1208</v>
      </c>
      <c r="C763" t="s">
        <v>554</v>
      </c>
      <c r="D763">
        <v>247886</v>
      </c>
      <c r="E763" t="s">
        <v>1360</v>
      </c>
      <c r="F763" t="s">
        <v>1226</v>
      </c>
      <c r="G763" t="s">
        <v>96</v>
      </c>
      <c r="H763" s="37">
        <v>42858</v>
      </c>
      <c r="I763" s="37">
        <v>42859</v>
      </c>
      <c r="J763" s="52">
        <v>971.85</v>
      </c>
      <c r="K763" s="52">
        <v>2.21</v>
      </c>
      <c r="L763" s="52"/>
      <c r="M763" s="52" t="s">
        <v>1361</v>
      </c>
      <c r="N763" s="52">
        <v>10</v>
      </c>
      <c r="O763" s="52">
        <v>1503</v>
      </c>
      <c r="P763" s="52">
        <v>4264</v>
      </c>
      <c r="Q763" s="52">
        <v>5413</v>
      </c>
      <c r="R763" s="52">
        <v>2000</v>
      </c>
      <c r="S763" s="52"/>
      <c r="T763" s="52" t="s">
        <v>1362</v>
      </c>
      <c r="U763" s="52"/>
      <c r="V763" s="35"/>
      <c r="W763" s="47"/>
      <c r="X763" s="47"/>
      <c r="Y763" s="47"/>
      <c r="Z763" s="47"/>
      <c r="AA763" s="47"/>
      <c r="AB763" s="71"/>
      <c r="AC763" s="47"/>
      <c r="AD763" s="47"/>
      <c r="AE763" s="47"/>
      <c r="AF763" s="47"/>
      <c r="AG763" s="47"/>
      <c r="AH763" s="66"/>
      <c r="AI763" s="67"/>
      <c r="AJ763" s="66"/>
      <c r="AK763" s="54"/>
      <c r="AL763" s="54"/>
      <c r="AM763" s="54"/>
      <c r="AN763" s="66"/>
      <c r="AO763" s="67"/>
      <c r="AP763" s="66"/>
      <c r="AQ763" s="47"/>
      <c r="AR763" s="47"/>
      <c r="AS763" s="47"/>
      <c r="AT763" s="47"/>
      <c r="AU763" s="47"/>
      <c r="AV763" s="47">
        <v>2.21</v>
      </c>
      <c r="AW763" s="47"/>
      <c r="AX763" s="47"/>
      <c r="AY763" s="47"/>
      <c r="AZ763" s="47"/>
      <c r="BA763" s="47"/>
      <c r="BB763" s="47"/>
      <c r="BC763" s="47"/>
      <c r="BD763" s="47"/>
      <c r="BE763" s="47"/>
      <c r="BF763" s="47"/>
      <c r="BG763" s="47"/>
      <c r="BH763" s="47"/>
      <c r="BI763" s="47"/>
      <c r="BJ763" s="47"/>
      <c r="BK763" s="47"/>
      <c r="BL763" s="47"/>
      <c r="BM763" s="47" t="s">
        <v>378</v>
      </c>
      <c r="BN763" s="57">
        <f t="shared" si="204"/>
        <v>2.21</v>
      </c>
      <c r="BO763" s="47">
        <f t="shared" si="205"/>
        <v>0</v>
      </c>
      <c r="BP763" s="48" t="str">
        <f t="shared" si="206"/>
        <v>Complete - With Adjustment</v>
      </c>
    </row>
    <row r="764" spans="1:68" s="10" customFormat="1" hidden="1" x14ac:dyDescent="0.2">
      <c r="A764" s="34">
        <v>4133</v>
      </c>
      <c r="B764" t="s">
        <v>1208</v>
      </c>
      <c r="C764" t="s">
        <v>554</v>
      </c>
      <c r="D764">
        <v>247886</v>
      </c>
      <c r="E764" t="s">
        <v>1360</v>
      </c>
      <c r="F764" t="s">
        <v>1226</v>
      </c>
      <c r="G764" t="s">
        <v>96</v>
      </c>
      <c r="H764" s="37">
        <v>42858</v>
      </c>
      <c r="I764" s="37">
        <v>42859</v>
      </c>
      <c r="J764" s="52">
        <v>971.85</v>
      </c>
      <c r="K764" s="52">
        <v>1.6500000000000001</v>
      </c>
      <c r="L764" s="52"/>
      <c r="M764" s="52" t="s">
        <v>1361</v>
      </c>
      <c r="N764" s="52">
        <v>10</v>
      </c>
      <c r="O764" s="52">
        <v>1503</v>
      </c>
      <c r="P764" s="52">
        <v>4264</v>
      </c>
      <c r="Q764" s="52">
        <v>5413</v>
      </c>
      <c r="R764" s="52">
        <v>2000</v>
      </c>
      <c r="S764" s="52"/>
      <c r="T764" s="52" t="s">
        <v>1362</v>
      </c>
      <c r="U764" s="52"/>
      <c r="V764" s="35"/>
      <c r="W764" s="47"/>
      <c r="X764" s="47"/>
      <c r="Y764" s="47"/>
      <c r="Z764" s="47"/>
      <c r="AA764" s="47"/>
      <c r="AB764" s="47"/>
      <c r="AC764" s="47"/>
      <c r="AD764" s="47"/>
      <c r="AE764" s="47"/>
      <c r="AF764" s="47"/>
      <c r="AG764" s="47"/>
      <c r="AH764" s="66"/>
      <c r="AI764" s="67"/>
      <c r="AJ764" s="66"/>
      <c r="AK764" s="54"/>
      <c r="AL764" s="54"/>
      <c r="AM764" s="54"/>
      <c r="AN764" s="66"/>
      <c r="AO764" s="67"/>
      <c r="AP764" s="66"/>
      <c r="AQ764" s="47"/>
      <c r="AR764" s="47"/>
      <c r="AS764" s="47"/>
      <c r="AT764" s="47"/>
      <c r="AU764" s="47"/>
      <c r="AV764" s="47">
        <v>1.65</v>
      </c>
      <c r="AW764" s="47"/>
      <c r="AX764" s="47"/>
      <c r="AY764" s="47"/>
      <c r="AZ764" s="47"/>
      <c r="BA764" s="47"/>
      <c r="BB764" s="47"/>
      <c r="BC764" s="47"/>
      <c r="BD764" s="47"/>
      <c r="BE764" s="47"/>
      <c r="BF764" s="47"/>
      <c r="BG764" s="47"/>
      <c r="BH764" s="47"/>
      <c r="BI764" s="47"/>
      <c r="BJ764" s="47"/>
      <c r="BK764" s="70"/>
      <c r="BL764" s="47"/>
      <c r="BM764" s="47" t="s">
        <v>378</v>
      </c>
      <c r="BN764" s="57">
        <f t="shared" si="204"/>
        <v>1.65</v>
      </c>
      <c r="BO764" s="47">
        <f t="shared" si="205"/>
        <v>0</v>
      </c>
      <c r="BP764" s="48" t="str">
        <f t="shared" si="206"/>
        <v>Complete - With Adjustment</v>
      </c>
    </row>
    <row r="765" spans="1:68" s="10" customFormat="1" hidden="1" x14ac:dyDescent="0.2">
      <c r="A765" s="34">
        <v>4135</v>
      </c>
      <c r="B765" t="s">
        <v>1208</v>
      </c>
      <c r="C765" t="s">
        <v>554</v>
      </c>
      <c r="D765">
        <v>247886</v>
      </c>
      <c r="E765" t="s">
        <v>1360</v>
      </c>
      <c r="F765" t="s">
        <v>1226</v>
      </c>
      <c r="G765" t="s">
        <v>96</v>
      </c>
      <c r="H765" s="37">
        <v>42858</v>
      </c>
      <c r="I765" s="37">
        <v>42859</v>
      </c>
      <c r="J765" s="52">
        <v>971.85</v>
      </c>
      <c r="K765" s="52">
        <v>44.61</v>
      </c>
      <c r="L765" s="52"/>
      <c r="M765" s="52" t="s">
        <v>1361</v>
      </c>
      <c r="N765" s="52">
        <v>10</v>
      </c>
      <c r="O765" s="52">
        <v>1503</v>
      </c>
      <c r="P765" s="52">
        <v>4264</v>
      </c>
      <c r="Q765" s="52">
        <v>5414</v>
      </c>
      <c r="R765" s="52">
        <v>2000</v>
      </c>
      <c r="S765" s="52"/>
      <c r="T765" s="52" t="s">
        <v>1362</v>
      </c>
      <c r="U765" s="52"/>
      <c r="V765" s="35"/>
      <c r="W765" s="47"/>
      <c r="X765" s="47"/>
      <c r="Y765" s="47"/>
      <c r="Z765" s="47"/>
      <c r="AA765" s="47"/>
      <c r="AB765" s="47"/>
      <c r="AC765" s="47"/>
      <c r="AD765" s="47"/>
      <c r="AE765" s="47"/>
      <c r="AF765" s="47"/>
      <c r="AG765" s="47"/>
      <c r="AH765" s="66"/>
      <c r="AI765" s="67"/>
      <c r="AJ765" s="66"/>
      <c r="AK765" s="54"/>
      <c r="AL765" s="54"/>
      <c r="AM765" s="54"/>
      <c r="AN765" s="66"/>
      <c r="AO765" s="67"/>
      <c r="AP765" s="66"/>
      <c r="AQ765" s="47"/>
      <c r="AR765" s="47"/>
      <c r="AS765" s="47"/>
      <c r="AT765" s="47"/>
      <c r="AU765" s="47"/>
      <c r="AV765" s="47"/>
      <c r="AW765" s="47"/>
      <c r="AX765" s="47"/>
      <c r="AY765" s="47"/>
      <c r="AZ765" s="47"/>
      <c r="BA765" s="47"/>
      <c r="BB765" s="47"/>
      <c r="BC765" s="47"/>
      <c r="BD765" s="47"/>
      <c r="BE765" s="47"/>
      <c r="BF765" s="47"/>
      <c r="BG765" s="47"/>
      <c r="BH765" s="47"/>
      <c r="BI765" s="47"/>
      <c r="BJ765" s="47"/>
      <c r="BK765" s="47"/>
      <c r="BL765" s="47"/>
      <c r="BM765" s="47" t="s">
        <v>392</v>
      </c>
      <c r="BN765" s="57">
        <f t="shared" si="204"/>
        <v>0</v>
      </c>
      <c r="BO765" s="47">
        <f t="shared" si="205"/>
        <v>44.61</v>
      </c>
      <c r="BP765" s="48" t="str">
        <f t="shared" si="206"/>
        <v>Complete - No Adjustment</v>
      </c>
    </row>
    <row r="766" spans="1:68" s="10" customFormat="1" hidden="1" x14ac:dyDescent="0.2">
      <c r="A766" s="34">
        <v>4137</v>
      </c>
      <c r="B766" t="s">
        <v>1208</v>
      </c>
      <c r="C766" t="s">
        <v>554</v>
      </c>
      <c r="D766">
        <v>247886</v>
      </c>
      <c r="E766" t="s">
        <v>1360</v>
      </c>
      <c r="F766" t="s">
        <v>1226</v>
      </c>
      <c r="G766" t="s">
        <v>96</v>
      </c>
      <c r="H766" s="37">
        <v>42858</v>
      </c>
      <c r="I766" s="37">
        <v>42859</v>
      </c>
      <c r="J766" s="52">
        <v>971.85</v>
      </c>
      <c r="K766" s="52">
        <v>0.86</v>
      </c>
      <c r="L766" s="52"/>
      <c r="M766" s="52" t="s">
        <v>1361</v>
      </c>
      <c r="N766" s="52">
        <v>10</v>
      </c>
      <c r="O766" s="52">
        <v>1503</v>
      </c>
      <c r="P766" s="52">
        <v>4264</v>
      </c>
      <c r="Q766" s="52">
        <v>5413</v>
      </c>
      <c r="R766" s="52">
        <v>2000</v>
      </c>
      <c r="S766" s="52"/>
      <c r="T766" s="52" t="s">
        <v>1362</v>
      </c>
      <c r="U766" s="52"/>
      <c r="V766" s="35"/>
      <c r="W766" s="47"/>
      <c r="X766" s="47"/>
      <c r="Y766" s="47"/>
      <c r="Z766" s="47"/>
      <c r="AA766" s="47"/>
      <c r="AB766" s="47"/>
      <c r="AC766" s="47"/>
      <c r="AD766" s="47"/>
      <c r="AE766" s="47"/>
      <c r="AF766" s="47"/>
      <c r="AG766" s="47"/>
      <c r="AH766" s="66"/>
      <c r="AI766" s="67"/>
      <c r="AJ766" s="66"/>
      <c r="AK766" s="54"/>
      <c r="AL766" s="54"/>
      <c r="AM766" s="54"/>
      <c r="AN766" s="66"/>
      <c r="AO766" s="67"/>
      <c r="AP766" s="66"/>
      <c r="AQ766" s="47"/>
      <c r="AR766" s="47"/>
      <c r="AS766" s="47"/>
      <c r="AT766" s="47"/>
      <c r="AU766" s="47"/>
      <c r="AV766" s="47">
        <v>0.86</v>
      </c>
      <c r="AW766" s="47"/>
      <c r="AX766" s="47"/>
      <c r="AY766" s="47"/>
      <c r="AZ766" s="47"/>
      <c r="BA766" s="47"/>
      <c r="BB766" s="47"/>
      <c r="BC766" s="47"/>
      <c r="BD766" s="47"/>
      <c r="BE766" s="47"/>
      <c r="BF766" s="47"/>
      <c r="BG766" s="47"/>
      <c r="BH766" s="47"/>
      <c r="BI766" s="47"/>
      <c r="BJ766" s="47"/>
      <c r="BK766" s="62"/>
      <c r="BL766" s="47"/>
      <c r="BM766" s="47" t="s">
        <v>378</v>
      </c>
      <c r="BN766" s="57">
        <f t="shared" si="204"/>
        <v>0.86</v>
      </c>
      <c r="BO766" s="47">
        <f t="shared" si="205"/>
        <v>0</v>
      </c>
      <c r="BP766" s="48" t="str">
        <f t="shared" si="206"/>
        <v>Complete - With Adjustment</v>
      </c>
    </row>
    <row r="767" spans="1:68" s="10" customFormat="1" hidden="1" x14ac:dyDescent="0.2">
      <c r="A767" s="34">
        <v>4139</v>
      </c>
      <c r="B767" t="s">
        <v>1208</v>
      </c>
      <c r="C767" t="s">
        <v>554</v>
      </c>
      <c r="D767">
        <v>247886</v>
      </c>
      <c r="E767" t="s">
        <v>1360</v>
      </c>
      <c r="F767" t="s">
        <v>1226</v>
      </c>
      <c r="G767" t="s">
        <v>96</v>
      </c>
      <c r="H767" s="37">
        <v>42858</v>
      </c>
      <c r="I767" s="37">
        <v>42859</v>
      </c>
      <c r="J767" s="52">
        <v>971.85</v>
      </c>
      <c r="K767" s="52">
        <v>1.6500000000000001</v>
      </c>
      <c r="L767" s="52"/>
      <c r="M767" s="52" t="s">
        <v>1361</v>
      </c>
      <c r="N767" s="52">
        <v>10</v>
      </c>
      <c r="O767" s="52">
        <v>1503</v>
      </c>
      <c r="P767" s="52">
        <v>4264</v>
      </c>
      <c r="Q767" s="52">
        <v>5413</v>
      </c>
      <c r="R767" s="52">
        <v>2000</v>
      </c>
      <c r="S767" s="52"/>
      <c r="T767" s="52" t="s">
        <v>1362</v>
      </c>
      <c r="U767" s="52"/>
      <c r="V767" s="35"/>
      <c r="W767" s="47"/>
      <c r="X767" s="47"/>
      <c r="Y767" s="47"/>
      <c r="Z767" s="47"/>
      <c r="AA767" s="47"/>
      <c r="AB767" s="47"/>
      <c r="AC767" s="47"/>
      <c r="AD767" s="47"/>
      <c r="AE767" s="47"/>
      <c r="AF767" s="47"/>
      <c r="AG767" s="47"/>
      <c r="AH767" s="66"/>
      <c r="AI767" s="67"/>
      <c r="AJ767" s="66"/>
      <c r="AK767" s="54"/>
      <c r="AL767" s="54"/>
      <c r="AM767" s="54"/>
      <c r="AN767" s="66"/>
      <c r="AO767" s="67"/>
      <c r="AP767" s="66"/>
      <c r="AQ767" s="47"/>
      <c r="AR767" s="47"/>
      <c r="AS767" s="47"/>
      <c r="AT767" s="47"/>
      <c r="AU767" s="47"/>
      <c r="AV767" s="47">
        <v>1.65</v>
      </c>
      <c r="AW767" s="47"/>
      <c r="AX767" s="47"/>
      <c r="AY767" s="47"/>
      <c r="AZ767" s="47"/>
      <c r="BA767" s="47"/>
      <c r="BB767" s="47"/>
      <c r="BC767" s="47"/>
      <c r="BD767" s="47"/>
      <c r="BE767" s="47"/>
      <c r="BF767" s="47"/>
      <c r="BG767" s="47"/>
      <c r="BH767" s="47"/>
      <c r="BI767" s="47"/>
      <c r="BJ767" s="47"/>
      <c r="BK767" s="47"/>
      <c r="BL767" s="47"/>
      <c r="BM767" s="47" t="s">
        <v>378</v>
      </c>
      <c r="BN767" s="57">
        <f t="shared" si="204"/>
        <v>1.65</v>
      </c>
      <c r="BO767" s="47">
        <f t="shared" si="205"/>
        <v>0</v>
      </c>
      <c r="BP767" s="48" t="str">
        <f t="shared" si="206"/>
        <v>Complete - With Adjustment</v>
      </c>
    </row>
    <row r="768" spans="1:68" s="10" customFormat="1" hidden="1" x14ac:dyDescent="0.2">
      <c r="A768" s="34">
        <v>4141</v>
      </c>
      <c r="B768" t="s">
        <v>1208</v>
      </c>
      <c r="C768" t="s">
        <v>554</v>
      </c>
      <c r="D768">
        <v>247886</v>
      </c>
      <c r="E768" t="s">
        <v>1360</v>
      </c>
      <c r="F768" t="s">
        <v>1226</v>
      </c>
      <c r="G768" t="s">
        <v>96</v>
      </c>
      <c r="H768" s="37">
        <v>42858</v>
      </c>
      <c r="I768" s="37">
        <v>42859</v>
      </c>
      <c r="J768" s="52">
        <v>971.85</v>
      </c>
      <c r="K768" s="52">
        <v>4.42</v>
      </c>
      <c r="L768" s="52"/>
      <c r="M768" s="52" t="s">
        <v>1361</v>
      </c>
      <c r="N768" s="52">
        <v>10</v>
      </c>
      <c r="O768" s="52">
        <v>1503</v>
      </c>
      <c r="P768" s="52">
        <v>4264</v>
      </c>
      <c r="Q768" s="52">
        <v>5413</v>
      </c>
      <c r="R768" s="52">
        <v>2000</v>
      </c>
      <c r="S768" s="52"/>
      <c r="T768" s="52" t="s">
        <v>1362</v>
      </c>
      <c r="U768" s="52"/>
      <c r="V768" s="35"/>
      <c r="W768" s="47"/>
      <c r="X768" s="47"/>
      <c r="Y768" s="47"/>
      <c r="Z768" s="47"/>
      <c r="AA768" s="47"/>
      <c r="AB768" s="47"/>
      <c r="AC768" s="47"/>
      <c r="AD768" s="47"/>
      <c r="AE768" s="47"/>
      <c r="AF768" s="47"/>
      <c r="AG768" s="47"/>
      <c r="AH768" s="66"/>
      <c r="AI768" s="67"/>
      <c r="AJ768" s="66"/>
      <c r="AK768" s="54"/>
      <c r="AL768" s="54"/>
      <c r="AM768" s="54"/>
      <c r="AN768" s="66"/>
      <c r="AO768" s="67"/>
      <c r="AP768" s="66"/>
      <c r="AQ768" s="47"/>
      <c r="AR768" s="47"/>
      <c r="AS768" s="47"/>
      <c r="AT768" s="47"/>
      <c r="AU768" s="47"/>
      <c r="AV768" s="47">
        <v>4.42</v>
      </c>
      <c r="AW768" s="47"/>
      <c r="AX768" s="47"/>
      <c r="AY768" s="47"/>
      <c r="AZ768" s="47"/>
      <c r="BA768" s="47"/>
      <c r="BB768" s="47"/>
      <c r="BC768" s="47"/>
      <c r="BD768" s="47"/>
      <c r="BE768" s="47"/>
      <c r="BF768" s="47"/>
      <c r="BG768" s="47"/>
      <c r="BH768" s="47"/>
      <c r="BI768" s="47"/>
      <c r="BJ768" s="47"/>
      <c r="BK768" s="47"/>
      <c r="BL768" s="47"/>
      <c r="BM768" s="47" t="s">
        <v>378</v>
      </c>
      <c r="BN768" s="57">
        <f t="shared" si="204"/>
        <v>4.42</v>
      </c>
      <c r="BO768" s="47">
        <f t="shared" si="205"/>
        <v>0</v>
      </c>
      <c r="BP768" s="48" t="str">
        <f t="shared" si="206"/>
        <v>Complete - With Adjustment</v>
      </c>
    </row>
    <row r="769" spans="1:68" s="10" customFormat="1" hidden="1" x14ac:dyDescent="0.2">
      <c r="A769" s="34">
        <v>4143</v>
      </c>
      <c r="B769" t="s">
        <v>1208</v>
      </c>
      <c r="C769" t="s">
        <v>554</v>
      </c>
      <c r="D769">
        <v>247886</v>
      </c>
      <c r="E769" t="s">
        <v>1363</v>
      </c>
      <c r="F769" t="s">
        <v>1270</v>
      </c>
      <c r="G769" t="s">
        <v>96</v>
      </c>
      <c r="H769" s="37">
        <v>42872</v>
      </c>
      <c r="I769" s="37">
        <v>42873</v>
      </c>
      <c r="J769" s="52">
        <v>996.63</v>
      </c>
      <c r="K769" s="52">
        <v>1.69</v>
      </c>
      <c r="L769" s="52"/>
      <c r="M769" s="52" t="s">
        <v>1364</v>
      </c>
      <c r="N769" s="52">
        <v>10</v>
      </c>
      <c r="O769" s="52">
        <v>1503</v>
      </c>
      <c r="P769" s="52">
        <v>4264</v>
      </c>
      <c r="Q769" s="52">
        <v>5413</v>
      </c>
      <c r="R769" s="52">
        <v>2000</v>
      </c>
      <c r="S769" s="52"/>
      <c r="T769" s="52" t="s">
        <v>1365</v>
      </c>
      <c r="U769" s="52"/>
      <c r="V769" s="35"/>
      <c r="W769" s="47"/>
      <c r="X769" s="47"/>
      <c r="Y769" s="47"/>
      <c r="Z769" s="47"/>
      <c r="AA769" s="47"/>
      <c r="AB769" s="47"/>
      <c r="AC769" s="47"/>
      <c r="AD769" s="47"/>
      <c r="AE769" s="47"/>
      <c r="AF769" s="47"/>
      <c r="AG769" s="47"/>
      <c r="AH769" s="66"/>
      <c r="AI769" s="67"/>
      <c r="AJ769" s="66"/>
      <c r="AK769" s="54"/>
      <c r="AL769" s="54"/>
      <c r="AM769" s="54"/>
      <c r="AN769" s="66"/>
      <c r="AO769" s="67"/>
      <c r="AP769" s="66"/>
      <c r="AQ769" s="47"/>
      <c r="AR769" s="47"/>
      <c r="AS769" s="47"/>
      <c r="AT769" s="47"/>
      <c r="AU769" s="47"/>
      <c r="AV769" s="47">
        <v>1.69</v>
      </c>
      <c r="AW769" s="47"/>
      <c r="AX769" s="47"/>
      <c r="AY769" s="47"/>
      <c r="AZ769" s="47"/>
      <c r="BA769" s="47"/>
      <c r="BB769" s="47"/>
      <c r="BC769" s="47"/>
      <c r="BD769" s="47"/>
      <c r="BE769" s="47"/>
      <c r="BF769" s="47"/>
      <c r="BG769" s="47"/>
      <c r="BH769" s="47"/>
      <c r="BI769" s="47"/>
      <c r="BJ769" s="47"/>
      <c r="BK769" s="68"/>
      <c r="BL769" s="47"/>
      <c r="BM769" s="47" t="s">
        <v>378</v>
      </c>
      <c r="BN769" s="57">
        <f t="shared" ref="BN769:BN772" si="207">SUM(W769:AH769)+SUM(AK769:AN769)+SUM(AQ769:BK769)</f>
        <v>1.69</v>
      </c>
      <c r="BO769" s="47">
        <f t="shared" si="205"/>
        <v>0</v>
      </c>
      <c r="BP769" s="48" t="str">
        <f t="shared" si="206"/>
        <v>Complete - With Adjustment</v>
      </c>
    </row>
    <row r="770" spans="1:68" s="10" customFormat="1" hidden="1" x14ac:dyDescent="0.2">
      <c r="A770" s="34">
        <v>4145</v>
      </c>
      <c r="B770" t="s">
        <v>1208</v>
      </c>
      <c r="C770" t="s">
        <v>554</v>
      </c>
      <c r="D770">
        <v>247886</v>
      </c>
      <c r="E770" t="s">
        <v>1363</v>
      </c>
      <c r="F770" t="s">
        <v>1270</v>
      </c>
      <c r="G770" t="s">
        <v>96</v>
      </c>
      <c r="H770" s="37">
        <v>42872</v>
      </c>
      <c r="I770" s="37">
        <v>42873</v>
      </c>
      <c r="J770" s="52">
        <v>996.63</v>
      </c>
      <c r="K770" s="52">
        <v>57.97</v>
      </c>
      <c r="L770" s="52"/>
      <c r="M770" s="52" t="s">
        <v>1364</v>
      </c>
      <c r="N770" s="52">
        <v>10</v>
      </c>
      <c r="O770" s="52">
        <v>1503</v>
      </c>
      <c r="P770" s="52">
        <v>4264</v>
      </c>
      <c r="Q770" s="52">
        <v>5413</v>
      </c>
      <c r="R770" s="52">
        <v>2000</v>
      </c>
      <c r="S770" s="52"/>
      <c r="T770" s="52" t="s">
        <v>1365</v>
      </c>
      <c r="U770" s="52"/>
      <c r="V770" s="35"/>
      <c r="W770" s="47"/>
      <c r="X770" s="47"/>
      <c r="Y770" s="47"/>
      <c r="Z770" s="47"/>
      <c r="AA770" s="47"/>
      <c r="AB770" s="47"/>
      <c r="AC770" s="47"/>
      <c r="AD770" s="47"/>
      <c r="AE770" s="47"/>
      <c r="AF770" s="47"/>
      <c r="AG770" s="47"/>
      <c r="AH770" s="66"/>
      <c r="AI770" s="67"/>
      <c r="AJ770" s="66"/>
      <c r="AK770" s="54"/>
      <c r="AL770" s="54"/>
      <c r="AM770" s="54"/>
      <c r="AN770" s="66"/>
      <c r="AO770" s="67"/>
      <c r="AP770" s="66"/>
      <c r="AQ770" s="47"/>
      <c r="AR770" s="47"/>
      <c r="AS770" s="47"/>
      <c r="AT770" s="47"/>
      <c r="AU770" s="47"/>
      <c r="AV770" s="47">
        <v>57.97</v>
      </c>
      <c r="AW770" s="47"/>
      <c r="AX770" s="47"/>
      <c r="AY770" s="47"/>
      <c r="AZ770" s="47"/>
      <c r="BA770" s="47"/>
      <c r="BB770" s="47"/>
      <c r="BC770" s="47"/>
      <c r="BD770" s="47"/>
      <c r="BE770" s="47"/>
      <c r="BF770" s="47"/>
      <c r="BG770" s="47"/>
      <c r="BH770" s="47"/>
      <c r="BI770" s="47"/>
      <c r="BJ770" s="47"/>
      <c r="BK770" s="47"/>
      <c r="BL770" s="47"/>
      <c r="BM770" s="47" t="s">
        <v>378</v>
      </c>
      <c r="BN770" s="57">
        <f t="shared" si="207"/>
        <v>57.97</v>
      </c>
      <c r="BO770" s="47">
        <f t="shared" si="205"/>
        <v>0</v>
      </c>
      <c r="BP770" s="48" t="str">
        <f t="shared" si="206"/>
        <v>Complete - With Adjustment</v>
      </c>
    </row>
    <row r="771" spans="1:68" s="10" customFormat="1" hidden="1" x14ac:dyDescent="0.2">
      <c r="A771" s="34">
        <v>4146</v>
      </c>
      <c r="B771" t="s">
        <v>1208</v>
      </c>
      <c r="C771" t="s">
        <v>554</v>
      </c>
      <c r="D771">
        <v>247886</v>
      </c>
      <c r="E771" t="s">
        <v>1363</v>
      </c>
      <c r="F771" t="s">
        <v>1270</v>
      </c>
      <c r="G771" t="s">
        <v>96</v>
      </c>
      <c r="H771" s="37">
        <v>42872</v>
      </c>
      <c r="I771" s="37">
        <v>42873</v>
      </c>
      <c r="J771" s="52">
        <v>996.63</v>
      </c>
      <c r="K771" s="52">
        <v>69.900000000000006</v>
      </c>
      <c r="L771" s="52"/>
      <c r="M771" s="52" t="s">
        <v>1364</v>
      </c>
      <c r="N771" s="52">
        <v>10</v>
      </c>
      <c r="O771" s="52">
        <v>1137</v>
      </c>
      <c r="P771" s="52">
        <v>4264</v>
      </c>
      <c r="Q771" s="52">
        <v>5411</v>
      </c>
      <c r="R771" s="52">
        <v>2000</v>
      </c>
      <c r="S771" s="52"/>
      <c r="T771" s="52" t="s">
        <v>1365</v>
      </c>
      <c r="U771" s="52"/>
      <c r="V771" s="35"/>
      <c r="W771" s="47"/>
      <c r="X771" s="47"/>
      <c r="Y771" s="47"/>
      <c r="Z771" s="47"/>
      <c r="AA771" s="47"/>
      <c r="AB771" s="47"/>
      <c r="AC771" s="47"/>
      <c r="AD771" s="47"/>
      <c r="AE771" s="47"/>
      <c r="AF771" s="47"/>
      <c r="AG771" s="47"/>
      <c r="AH771" s="66"/>
      <c r="AI771" s="67"/>
      <c r="AJ771" s="66"/>
      <c r="AK771" s="54"/>
      <c r="AL771" s="54"/>
      <c r="AM771" s="54"/>
      <c r="AN771" s="66"/>
      <c r="AO771" s="67"/>
      <c r="AP771" s="66"/>
      <c r="AQ771" s="47"/>
      <c r="AR771" s="47"/>
      <c r="AS771" s="47"/>
      <c r="AT771" s="47"/>
      <c r="AU771" s="47"/>
      <c r="AV771" s="47">
        <v>69.900000000000006</v>
      </c>
      <c r="AW771" s="47"/>
      <c r="AX771" s="47"/>
      <c r="AY771" s="47"/>
      <c r="AZ771" s="47"/>
      <c r="BA771" s="47"/>
      <c r="BB771" s="47"/>
      <c r="BC771" s="47"/>
      <c r="BD771" s="47"/>
      <c r="BE771" s="47"/>
      <c r="BF771" s="47"/>
      <c r="BG771" s="47"/>
      <c r="BH771" s="47"/>
      <c r="BI771" s="47"/>
      <c r="BJ771" s="47"/>
      <c r="BK771" s="47"/>
      <c r="BL771" s="47"/>
      <c r="BM771" s="47" t="s">
        <v>378</v>
      </c>
      <c r="BN771" s="57">
        <f t="shared" si="207"/>
        <v>69.900000000000006</v>
      </c>
      <c r="BO771" s="47">
        <f t="shared" si="205"/>
        <v>0</v>
      </c>
      <c r="BP771" s="48" t="str">
        <f t="shared" si="206"/>
        <v>Complete - With Adjustment</v>
      </c>
    </row>
    <row r="772" spans="1:68" s="10" customFormat="1" hidden="1" x14ac:dyDescent="0.2">
      <c r="A772" s="34">
        <v>4197</v>
      </c>
      <c r="B772" t="s">
        <v>1208</v>
      </c>
      <c r="C772" t="s">
        <v>311</v>
      </c>
      <c r="D772">
        <v>258180</v>
      </c>
      <c r="E772" t="s">
        <v>1366</v>
      </c>
      <c r="F772" t="s">
        <v>1250</v>
      </c>
      <c r="G772" t="s">
        <v>96</v>
      </c>
      <c r="H772" s="37">
        <v>42874</v>
      </c>
      <c r="I772" s="37">
        <v>42879</v>
      </c>
      <c r="J772" s="52">
        <v>184.67000000000002</v>
      </c>
      <c r="K772" s="52">
        <v>11</v>
      </c>
      <c r="L772" s="52"/>
      <c r="M772" s="52" t="s">
        <v>1367</v>
      </c>
      <c r="N772" s="52">
        <v>10</v>
      </c>
      <c r="O772" s="52">
        <v>1134</v>
      </c>
      <c r="P772" s="52">
        <v>4265</v>
      </c>
      <c r="Q772" s="52">
        <v>5411</v>
      </c>
      <c r="R772" s="52">
        <v>2000</v>
      </c>
      <c r="S772" s="52"/>
      <c r="T772" s="52" t="s">
        <v>1368</v>
      </c>
      <c r="U772" s="52"/>
      <c r="V772" s="35"/>
      <c r="W772" s="47">
        <v>11</v>
      </c>
      <c r="X772" s="47"/>
      <c r="Y772" s="47"/>
      <c r="Z772" s="47"/>
      <c r="AA772" s="47"/>
      <c r="AB772" s="47"/>
      <c r="AC772" s="47"/>
      <c r="AD772" s="47"/>
      <c r="AE772" s="47"/>
      <c r="AF772" s="47"/>
      <c r="AG772" s="47"/>
      <c r="AH772" s="66"/>
      <c r="AI772" s="67"/>
      <c r="AJ772" s="66"/>
      <c r="AK772" s="54"/>
      <c r="AL772" s="54"/>
      <c r="AM772" s="54"/>
      <c r="AN772" s="66"/>
      <c r="AO772" s="67"/>
      <c r="AP772" s="66"/>
      <c r="AQ772" s="47"/>
      <c r="AR772" s="68"/>
      <c r="AS772" s="47"/>
      <c r="AT772" s="47"/>
      <c r="AU772" s="47"/>
      <c r="AV772" s="47"/>
      <c r="AW772" s="47"/>
      <c r="AX772" s="47"/>
      <c r="AY772" s="47"/>
      <c r="AZ772" s="47"/>
      <c r="BA772" s="47"/>
      <c r="BB772" s="47"/>
      <c r="BC772" s="47"/>
      <c r="BD772" s="47"/>
      <c r="BE772" s="47"/>
      <c r="BF772" s="47"/>
      <c r="BG772" s="47"/>
      <c r="BH772" s="47"/>
      <c r="BI772" s="47"/>
      <c r="BJ772" s="47"/>
      <c r="BK772" s="47"/>
      <c r="BL772" s="47"/>
      <c r="BM772" s="47" t="s">
        <v>1</v>
      </c>
      <c r="BN772" s="57">
        <f t="shared" si="207"/>
        <v>11</v>
      </c>
      <c r="BO772" s="47">
        <f t="shared" ref="BO772" si="208">K772-BN772</f>
        <v>0</v>
      </c>
      <c r="BP772" s="48" t="str">
        <f t="shared" ref="BP772:BP782" si="209">IF(BN772&lt;&gt;0,"Complete - With Adjustment","Complete - No Adjustment")</f>
        <v>Complete - With Adjustment</v>
      </c>
    </row>
    <row r="773" spans="1:68" s="10" customFormat="1" hidden="1" x14ac:dyDescent="0.2">
      <c r="A773" s="34">
        <v>4221</v>
      </c>
      <c r="B773" t="s">
        <v>1208</v>
      </c>
      <c r="C773" t="s">
        <v>313</v>
      </c>
      <c r="D773">
        <v>279716</v>
      </c>
      <c r="E773" t="s">
        <v>1369</v>
      </c>
      <c r="F773" t="s">
        <v>1219</v>
      </c>
      <c r="G773" t="s">
        <v>96</v>
      </c>
      <c r="H773" s="37">
        <v>42867</v>
      </c>
      <c r="I773" s="37">
        <v>42871</v>
      </c>
      <c r="J773" s="52">
        <v>1293.8800000000001</v>
      </c>
      <c r="K773" s="52">
        <v>7.5</v>
      </c>
      <c r="L773" s="52"/>
      <c r="M773" s="52" t="s">
        <v>1370</v>
      </c>
      <c r="N773" s="52">
        <v>10</v>
      </c>
      <c r="O773" s="52">
        <v>1416</v>
      </c>
      <c r="P773" s="52">
        <v>4265</v>
      </c>
      <c r="Q773" s="52">
        <v>5411</v>
      </c>
      <c r="R773" s="52">
        <v>2000</v>
      </c>
      <c r="S773" s="52"/>
      <c r="T773" s="52" t="s">
        <v>1371</v>
      </c>
      <c r="U773" s="52"/>
      <c r="V773" s="35"/>
      <c r="W773" s="47">
        <v>7.5</v>
      </c>
      <c r="X773" s="47"/>
      <c r="Y773" s="47"/>
      <c r="Z773" s="47"/>
      <c r="AA773" s="47"/>
      <c r="AB773" s="47"/>
      <c r="AC773" s="47"/>
      <c r="AD773" s="47"/>
      <c r="AE773" s="47"/>
      <c r="AF773" s="47"/>
      <c r="AG773" s="47"/>
      <c r="AH773" s="66"/>
      <c r="AI773" s="67"/>
      <c r="AJ773" s="66"/>
      <c r="AK773" s="54"/>
      <c r="AL773" s="54"/>
      <c r="AM773" s="54"/>
      <c r="AN773" s="66"/>
      <c r="AO773" s="67"/>
      <c r="AP773" s="66"/>
      <c r="AQ773" s="47"/>
      <c r="AR773" s="47"/>
      <c r="AS773" s="47"/>
      <c r="AT773" s="47"/>
      <c r="AU773" s="47"/>
      <c r="AV773" s="47"/>
      <c r="AW773" s="47"/>
      <c r="AX773" s="47"/>
      <c r="AY773" s="47"/>
      <c r="AZ773" s="47"/>
      <c r="BA773" s="47"/>
      <c r="BB773" s="47"/>
      <c r="BC773" s="47"/>
      <c r="BD773" s="47"/>
      <c r="BE773" s="47"/>
      <c r="BF773" s="47"/>
      <c r="BG773" s="47"/>
      <c r="BH773" s="47"/>
      <c r="BI773" s="47"/>
      <c r="BJ773" s="47"/>
      <c r="BK773" s="68"/>
      <c r="BL773" s="47"/>
      <c r="BM773" s="47" t="s">
        <v>1</v>
      </c>
      <c r="BN773" s="57">
        <f t="shared" ref="BN773:BN798" si="210">SUM(W773:AH773)+SUM(AK773:AN773)+SUM(AQ773:BK773)</f>
        <v>7.5</v>
      </c>
      <c r="BO773" s="47">
        <f t="shared" ref="BO773:BO798" si="211">K773-BN773</f>
        <v>0</v>
      </c>
      <c r="BP773" s="48" t="str">
        <f t="shared" si="209"/>
        <v>Complete - With Adjustment</v>
      </c>
    </row>
    <row r="774" spans="1:68" s="10" customFormat="1" hidden="1" x14ac:dyDescent="0.2">
      <c r="A774" s="34">
        <v>4227</v>
      </c>
      <c r="B774" t="s">
        <v>1208</v>
      </c>
      <c r="C774" t="s">
        <v>315</v>
      </c>
      <c r="D774">
        <v>249135</v>
      </c>
      <c r="E774" t="s">
        <v>1372</v>
      </c>
      <c r="F774" t="s">
        <v>1373</v>
      </c>
      <c r="G774" t="s">
        <v>96</v>
      </c>
      <c r="H774" s="37">
        <v>42873</v>
      </c>
      <c r="I774" s="37">
        <v>42877</v>
      </c>
      <c r="J774" s="52">
        <v>1982.29</v>
      </c>
      <c r="K774" s="52">
        <v>13</v>
      </c>
      <c r="L774" s="52"/>
      <c r="M774" s="52" t="s">
        <v>1374</v>
      </c>
      <c r="N774" s="52">
        <v>10</v>
      </c>
      <c r="O774" s="52">
        <v>1118</v>
      </c>
      <c r="P774" s="52">
        <v>4265</v>
      </c>
      <c r="Q774" s="52">
        <v>5411</v>
      </c>
      <c r="R774" s="52">
        <v>2000</v>
      </c>
      <c r="S774" s="52"/>
      <c r="T774" s="52" t="s">
        <v>1375</v>
      </c>
      <c r="U774" s="52"/>
      <c r="V774" s="35"/>
      <c r="W774" s="47">
        <v>13</v>
      </c>
      <c r="X774" s="47"/>
      <c r="Y774" s="47"/>
      <c r="Z774" s="47"/>
      <c r="AA774" s="47"/>
      <c r="AB774" s="47"/>
      <c r="AC774" s="47"/>
      <c r="AD774" s="47"/>
      <c r="AE774" s="47"/>
      <c r="AF774" s="47"/>
      <c r="AG774" s="47"/>
      <c r="AH774" s="66"/>
      <c r="AI774" s="67"/>
      <c r="AJ774" s="66"/>
      <c r="AK774" s="54"/>
      <c r="AL774" s="54"/>
      <c r="AM774" s="54"/>
      <c r="AN774" s="66"/>
      <c r="AO774" s="67"/>
      <c r="AP774" s="66"/>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t="s">
        <v>1</v>
      </c>
      <c r="BN774" s="57">
        <f t="shared" si="210"/>
        <v>13</v>
      </c>
      <c r="BO774" s="47">
        <f t="shared" si="211"/>
        <v>0</v>
      </c>
      <c r="BP774" s="48" t="str">
        <f t="shared" si="209"/>
        <v>Complete - With Adjustment</v>
      </c>
    </row>
    <row r="775" spans="1:68" s="10" customFormat="1" hidden="1" x14ac:dyDescent="0.2">
      <c r="A775" s="34">
        <v>4234</v>
      </c>
      <c r="B775" t="s">
        <v>1208</v>
      </c>
      <c r="C775" t="s">
        <v>315</v>
      </c>
      <c r="D775">
        <v>249135</v>
      </c>
      <c r="E775" t="s">
        <v>1372</v>
      </c>
      <c r="F775" t="s">
        <v>1373</v>
      </c>
      <c r="G775" t="s">
        <v>96</v>
      </c>
      <c r="H775" s="37">
        <v>42873</v>
      </c>
      <c r="I775" s="37">
        <v>42877</v>
      </c>
      <c r="J775" s="52">
        <v>1982.29</v>
      </c>
      <c r="K775" s="52">
        <v>18</v>
      </c>
      <c r="L775" s="52"/>
      <c r="M775" s="52" t="s">
        <v>1374</v>
      </c>
      <c r="N775" s="52">
        <v>10</v>
      </c>
      <c r="O775" s="52">
        <v>1118</v>
      </c>
      <c r="P775" s="52">
        <v>4265</v>
      </c>
      <c r="Q775" s="52">
        <v>5411</v>
      </c>
      <c r="R775" s="52">
        <v>2000</v>
      </c>
      <c r="S775" s="52"/>
      <c r="T775" s="52" t="s">
        <v>1375</v>
      </c>
      <c r="U775" s="52"/>
      <c r="V775" s="35"/>
      <c r="W775" s="47">
        <v>18</v>
      </c>
      <c r="X775" s="47"/>
      <c r="Y775" s="47"/>
      <c r="Z775" s="47"/>
      <c r="AA775" s="47"/>
      <c r="AB775" s="47"/>
      <c r="AC775" s="47"/>
      <c r="AD775" s="47"/>
      <c r="AE775" s="47"/>
      <c r="AF775" s="47"/>
      <c r="AG775" s="47"/>
      <c r="AH775" s="66"/>
      <c r="AI775" s="67"/>
      <c r="AJ775" s="66"/>
      <c r="AK775" s="54"/>
      <c r="AL775" s="54"/>
      <c r="AM775" s="54"/>
      <c r="AN775" s="66"/>
      <c r="AO775" s="67"/>
      <c r="AP775" s="66"/>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t="s">
        <v>1</v>
      </c>
      <c r="BN775" s="57">
        <f t="shared" si="210"/>
        <v>18</v>
      </c>
      <c r="BO775" s="47">
        <f t="shared" si="211"/>
        <v>0</v>
      </c>
      <c r="BP775" s="48" t="str">
        <f t="shared" si="209"/>
        <v>Complete - With Adjustment</v>
      </c>
    </row>
    <row r="776" spans="1:68" s="10" customFormat="1" hidden="1" x14ac:dyDescent="0.2">
      <c r="A776" s="34">
        <v>4243</v>
      </c>
      <c r="B776" t="s">
        <v>1208</v>
      </c>
      <c r="C776" t="s">
        <v>1376</v>
      </c>
      <c r="D776">
        <v>201652</v>
      </c>
      <c r="E776" t="s">
        <v>1377</v>
      </c>
      <c r="F776" t="s">
        <v>1251</v>
      </c>
      <c r="G776" t="s">
        <v>96</v>
      </c>
      <c r="H776" s="37">
        <v>42872</v>
      </c>
      <c r="I776" s="37">
        <v>42874</v>
      </c>
      <c r="J776" s="52">
        <v>158.68</v>
      </c>
      <c r="K776" s="52">
        <v>158.68</v>
      </c>
      <c r="L776" s="52"/>
      <c r="M776" s="52" t="s">
        <v>1378</v>
      </c>
      <c r="N776" s="52">
        <v>10</v>
      </c>
      <c r="O776" s="52">
        <v>1201</v>
      </c>
      <c r="P776" s="52">
        <v>4265</v>
      </c>
      <c r="Q776" s="52">
        <v>5411</v>
      </c>
      <c r="R776" s="52">
        <v>2000</v>
      </c>
      <c r="S776" s="52"/>
      <c r="T776" s="52" t="s">
        <v>1379</v>
      </c>
      <c r="U776" s="52"/>
      <c r="V776" s="35"/>
      <c r="W776" s="47"/>
      <c r="X776" s="47"/>
      <c r="Y776" s="47"/>
      <c r="Z776" s="47"/>
      <c r="AA776" s="47"/>
      <c r="AB776" s="47"/>
      <c r="AC776" s="47"/>
      <c r="AD776" s="47"/>
      <c r="AE776" s="47"/>
      <c r="AF776" s="47"/>
      <c r="AG776" s="47"/>
      <c r="AH776" s="66"/>
      <c r="AI776" s="67"/>
      <c r="AJ776" s="66"/>
      <c r="AK776" s="54"/>
      <c r="AL776" s="54"/>
      <c r="AM776" s="54"/>
      <c r="AN776" s="66"/>
      <c r="AO776" s="67"/>
      <c r="AP776" s="66"/>
      <c r="AQ776" s="47"/>
      <c r="AR776" s="47"/>
      <c r="AS776" s="47"/>
      <c r="AT776" s="47"/>
      <c r="AU776" s="47"/>
      <c r="AV776" s="47"/>
      <c r="AW776" s="47"/>
      <c r="AX776" s="47"/>
      <c r="AY776" s="47"/>
      <c r="AZ776" s="47"/>
      <c r="BA776" s="47"/>
      <c r="BB776" s="47"/>
      <c r="BC776" s="47"/>
      <c r="BD776" s="47"/>
      <c r="BE776" s="47"/>
      <c r="BF776" s="47"/>
      <c r="BG776" s="47"/>
      <c r="BH776" s="47">
        <v>158.68</v>
      </c>
      <c r="BI776" s="47"/>
      <c r="BJ776" s="47"/>
      <c r="BK776" s="47"/>
      <c r="BL776" s="47"/>
      <c r="BM776" s="47" t="s">
        <v>1380</v>
      </c>
      <c r="BN776" s="57">
        <f t="shared" si="210"/>
        <v>158.68</v>
      </c>
      <c r="BO776" s="47">
        <f t="shared" si="211"/>
        <v>0</v>
      </c>
      <c r="BP776" s="48" t="str">
        <f t="shared" si="209"/>
        <v>Complete - With Adjustment</v>
      </c>
    </row>
    <row r="777" spans="1:68" s="10" customFormat="1" hidden="1" x14ac:dyDescent="0.2">
      <c r="A777" s="34">
        <v>4244</v>
      </c>
      <c r="B777" t="s">
        <v>1208</v>
      </c>
      <c r="C777" t="s">
        <v>1376</v>
      </c>
      <c r="D777">
        <v>201652</v>
      </c>
      <c r="E777" t="s">
        <v>1381</v>
      </c>
      <c r="F777" t="s">
        <v>1251</v>
      </c>
      <c r="G777" t="s">
        <v>96</v>
      </c>
      <c r="H777" s="37">
        <v>42872</v>
      </c>
      <c r="I777" s="37">
        <v>42874</v>
      </c>
      <c r="J777" s="52">
        <v>3790.4500000000003</v>
      </c>
      <c r="K777" s="52">
        <v>61</v>
      </c>
      <c r="L777" s="52"/>
      <c r="M777" s="52" t="s">
        <v>1382</v>
      </c>
      <c r="N777" s="52">
        <v>10</v>
      </c>
      <c r="O777" s="52">
        <v>1201</v>
      </c>
      <c r="P777" s="52">
        <v>4265</v>
      </c>
      <c r="Q777" s="52">
        <v>5413</v>
      </c>
      <c r="R777" s="52">
        <v>2000</v>
      </c>
      <c r="S777" s="52"/>
      <c r="T777" s="52" t="s">
        <v>1383</v>
      </c>
      <c r="U777" s="52"/>
      <c r="V777" s="35"/>
      <c r="W777" s="47"/>
      <c r="X777" s="47"/>
      <c r="Y777" s="47"/>
      <c r="Z777" s="47"/>
      <c r="AA777" s="47"/>
      <c r="AB777" s="47"/>
      <c r="AC777" s="47"/>
      <c r="AD777" s="47"/>
      <c r="AE777" s="47"/>
      <c r="AF777" s="47"/>
      <c r="AG777" s="47"/>
      <c r="AH777" s="66"/>
      <c r="AI777" s="67"/>
      <c r="AJ777" s="66"/>
      <c r="AK777" s="54"/>
      <c r="AL777" s="54"/>
      <c r="AM777" s="54"/>
      <c r="AN777" s="66"/>
      <c r="AO777" s="67"/>
      <c r="AP777" s="66"/>
      <c r="AQ777" s="47"/>
      <c r="AR777" s="47"/>
      <c r="AS777" s="47"/>
      <c r="AT777" s="47"/>
      <c r="AU777" s="47"/>
      <c r="AV777" s="47"/>
      <c r="AW777" s="47"/>
      <c r="AX777" s="47"/>
      <c r="AY777" s="47"/>
      <c r="AZ777" s="47"/>
      <c r="BA777" s="47"/>
      <c r="BB777" s="47"/>
      <c r="BC777" s="47"/>
      <c r="BD777" s="47"/>
      <c r="BE777" s="47"/>
      <c r="BF777" s="47"/>
      <c r="BG777" s="47"/>
      <c r="BH777" s="47">
        <v>61</v>
      </c>
      <c r="BI777" s="47"/>
      <c r="BJ777" s="47"/>
      <c r="BK777" s="47"/>
      <c r="BL777" s="47"/>
      <c r="BM777" s="47" t="s">
        <v>1384</v>
      </c>
      <c r="BN777" s="57">
        <f t="shared" si="210"/>
        <v>61</v>
      </c>
      <c r="BO777" s="47">
        <f t="shared" si="211"/>
        <v>0</v>
      </c>
      <c r="BP777" s="48" t="str">
        <f t="shared" si="209"/>
        <v>Complete - With Adjustment</v>
      </c>
    </row>
    <row r="778" spans="1:68" s="10" customFormat="1" hidden="1" x14ac:dyDescent="0.2">
      <c r="A778" s="34">
        <v>4245</v>
      </c>
      <c r="B778" t="s">
        <v>1208</v>
      </c>
      <c r="C778" t="s">
        <v>1376</v>
      </c>
      <c r="D778">
        <v>201652</v>
      </c>
      <c r="E778" t="s">
        <v>1381</v>
      </c>
      <c r="F778" t="s">
        <v>1251</v>
      </c>
      <c r="G778" t="s">
        <v>96</v>
      </c>
      <c r="H778" s="37">
        <v>42872</v>
      </c>
      <c r="I778" s="37">
        <v>42874</v>
      </c>
      <c r="J778" s="52">
        <v>3790.4500000000003</v>
      </c>
      <c r="K778" s="52">
        <v>204.45000000000002</v>
      </c>
      <c r="L778" s="52"/>
      <c r="M778" s="52" t="s">
        <v>1382</v>
      </c>
      <c r="N778" s="52">
        <v>10</v>
      </c>
      <c r="O778" s="52">
        <v>1201</v>
      </c>
      <c r="P778" s="52">
        <v>4265</v>
      </c>
      <c r="Q778" s="52">
        <v>5411</v>
      </c>
      <c r="R778" s="52">
        <v>2000</v>
      </c>
      <c r="S778" s="52"/>
      <c r="T778" s="52" t="s">
        <v>1383</v>
      </c>
      <c r="U778" s="52"/>
      <c r="V778" s="35"/>
      <c r="W778" s="47"/>
      <c r="X778" s="47"/>
      <c r="Y778" s="47"/>
      <c r="Z778" s="47"/>
      <c r="AA778" s="47"/>
      <c r="AB778" s="47"/>
      <c r="AC778" s="47"/>
      <c r="AD778" s="47"/>
      <c r="AE778" s="47"/>
      <c r="AF778" s="47"/>
      <c r="AG778" s="47"/>
      <c r="AH778" s="66"/>
      <c r="AI778" s="67"/>
      <c r="AJ778" s="66"/>
      <c r="AK778" s="54"/>
      <c r="AL778" s="54"/>
      <c r="AM778" s="54"/>
      <c r="AN778" s="66"/>
      <c r="AO778" s="67"/>
      <c r="AP778" s="66"/>
      <c r="AQ778" s="47"/>
      <c r="AR778" s="47"/>
      <c r="AS778" s="47"/>
      <c r="AT778" s="47"/>
      <c r="AU778" s="47"/>
      <c r="AV778" s="47"/>
      <c r="AW778" s="47"/>
      <c r="AX778" s="47"/>
      <c r="AY778" s="47"/>
      <c r="AZ778" s="47"/>
      <c r="BA778" s="47"/>
      <c r="BB778" s="47"/>
      <c r="BC778" s="47"/>
      <c r="BD778" s="47"/>
      <c r="BE778" s="47"/>
      <c r="BF778" s="47"/>
      <c r="BG778" s="47"/>
      <c r="BH778" s="47">
        <v>204.45</v>
      </c>
      <c r="BI778" s="47"/>
      <c r="BJ778" s="47"/>
      <c r="BK778" s="47"/>
      <c r="BL778" s="47"/>
      <c r="BM778" s="47" t="s">
        <v>1380</v>
      </c>
      <c r="BN778" s="57">
        <f t="shared" si="210"/>
        <v>204.45</v>
      </c>
      <c r="BO778" s="47">
        <f t="shared" si="211"/>
        <v>0</v>
      </c>
      <c r="BP778" s="48" t="str">
        <f t="shared" si="209"/>
        <v>Complete - With Adjustment</v>
      </c>
    </row>
    <row r="779" spans="1:68" s="10" customFormat="1" hidden="1" x14ac:dyDescent="0.2">
      <c r="A779" s="34">
        <v>4246</v>
      </c>
      <c r="B779" t="s">
        <v>1208</v>
      </c>
      <c r="C779" t="s">
        <v>1376</v>
      </c>
      <c r="D779">
        <v>201652</v>
      </c>
      <c r="E779" t="s">
        <v>1381</v>
      </c>
      <c r="F779" t="s">
        <v>1251</v>
      </c>
      <c r="G779" t="s">
        <v>96</v>
      </c>
      <c r="H779" s="37">
        <v>42872</v>
      </c>
      <c r="I779" s="37">
        <v>42874</v>
      </c>
      <c r="J779" s="52">
        <v>3790.4500000000003</v>
      </c>
      <c r="K779" s="52">
        <v>255.4</v>
      </c>
      <c r="L779" s="52"/>
      <c r="M779" s="52" t="s">
        <v>1382</v>
      </c>
      <c r="N779" s="52">
        <v>10</v>
      </c>
      <c r="O779" s="52">
        <v>1201</v>
      </c>
      <c r="P779" s="52">
        <v>4265</v>
      </c>
      <c r="Q779" s="52">
        <v>5411</v>
      </c>
      <c r="R779" s="52">
        <v>2000</v>
      </c>
      <c r="S779" s="52"/>
      <c r="T779" s="52" t="s">
        <v>1383</v>
      </c>
      <c r="U779" s="52"/>
      <c r="V779" s="35"/>
      <c r="W779" s="47"/>
      <c r="X779" s="47"/>
      <c r="Y779" s="47"/>
      <c r="Z779" s="47"/>
      <c r="AA779" s="47"/>
      <c r="AB779" s="47"/>
      <c r="AC779" s="47"/>
      <c r="AD779" s="47"/>
      <c r="AE779" s="47"/>
      <c r="AF779" s="47"/>
      <c r="AG779" s="47"/>
      <c r="AH779" s="66"/>
      <c r="AI779" s="67"/>
      <c r="AJ779" s="66"/>
      <c r="AK779" s="54"/>
      <c r="AL779" s="54"/>
      <c r="AM779" s="54"/>
      <c r="AN779" s="66"/>
      <c r="AO779" s="67"/>
      <c r="AP779" s="66"/>
      <c r="AQ779" s="47"/>
      <c r="AR779" s="47"/>
      <c r="AS779" s="47"/>
      <c r="AT779" s="47"/>
      <c r="AU779" s="47"/>
      <c r="AV779" s="47"/>
      <c r="AW779" s="47"/>
      <c r="AX779" s="47"/>
      <c r="AY779" s="47"/>
      <c r="AZ779" s="47"/>
      <c r="BA779" s="47"/>
      <c r="BB779" s="47"/>
      <c r="BC779" s="47"/>
      <c r="BD779" s="47"/>
      <c r="BE779" s="47"/>
      <c r="BF779" s="47"/>
      <c r="BG779" s="47"/>
      <c r="BH779" s="47">
        <v>255.4</v>
      </c>
      <c r="BI779" s="47"/>
      <c r="BJ779" s="47"/>
      <c r="BK779" s="47"/>
      <c r="BL779" s="47"/>
      <c r="BM779" s="47" t="s">
        <v>1380</v>
      </c>
      <c r="BN779" s="57">
        <f t="shared" si="210"/>
        <v>255.4</v>
      </c>
      <c r="BO779" s="47">
        <f t="shared" si="211"/>
        <v>0</v>
      </c>
      <c r="BP779" s="48" t="str">
        <f t="shared" si="209"/>
        <v>Complete - With Adjustment</v>
      </c>
    </row>
    <row r="780" spans="1:68" s="10" customFormat="1" hidden="1" x14ac:dyDescent="0.2">
      <c r="A780" s="34">
        <v>4247</v>
      </c>
      <c r="B780" t="s">
        <v>1208</v>
      </c>
      <c r="C780" t="s">
        <v>1376</v>
      </c>
      <c r="D780">
        <v>201652</v>
      </c>
      <c r="E780" t="s">
        <v>1381</v>
      </c>
      <c r="F780" t="s">
        <v>1251</v>
      </c>
      <c r="G780" t="s">
        <v>96</v>
      </c>
      <c r="H780" s="37">
        <v>42872</v>
      </c>
      <c r="I780" s="37">
        <v>42874</v>
      </c>
      <c r="J780" s="52">
        <v>3790.4500000000003</v>
      </c>
      <c r="K780" s="52">
        <v>144.49</v>
      </c>
      <c r="L780" s="52"/>
      <c r="M780" s="52" t="s">
        <v>1382</v>
      </c>
      <c r="N780" s="52">
        <v>10</v>
      </c>
      <c r="O780" s="52">
        <v>1201</v>
      </c>
      <c r="P780" s="52">
        <v>4265</v>
      </c>
      <c r="Q780" s="52">
        <v>5411</v>
      </c>
      <c r="R780" s="52">
        <v>2000</v>
      </c>
      <c r="S780" s="52"/>
      <c r="T780" s="52" t="s">
        <v>1383</v>
      </c>
      <c r="U780" s="52"/>
      <c r="V780" s="35"/>
      <c r="W780" s="47"/>
      <c r="X780" s="47"/>
      <c r="Y780" s="47"/>
      <c r="Z780" s="47"/>
      <c r="AA780" s="47"/>
      <c r="AB780" s="47"/>
      <c r="AC780" s="47"/>
      <c r="AD780" s="47"/>
      <c r="AE780" s="47"/>
      <c r="AF780" s="47"/>
      <c r="AG780" s="47"/>
      <c r="AH780" s="66"/>
      <c r="AI780" s="67"/>
      <c r="AJ780" s="66"/>
      <c r="AK780" s="54"/>
      <c r="AL780" s="54"/>
      <c r="AM780" s="54"/>
      <c r="AN780" s="66"/>
      <c r="AO780" s="67"/>
      <c r="AP780" s="66"/>
      <c r="AQ780" s="47"/>
      <c r="AR780" s="47"/>
      <c r="AS780" s="47"/>
      <c r="AT780" s="47"/>
      <c r="AU780" s="47"/>
      <c r="AV780" s="47"/>
      <c r="AW780" s="47"/>
      <c r="AX780" s="47"/>
      <c r="AY780" s="47"/>
      <c r="AZ780" s="47"/>
      <c r="BA780" s="47"/>
      <c r="BB780" s="47"/>
      <c r="BC780" s="47"/>
      <c r="BD780" s="47"/>
      <c r="BE780" s="47"/>
      <c r="BF780" s="47"/>
      <c r="BG780" s="47"/>
      <c r="BH780" s="47">
        <v>144.49</v>
      </c>
      <c r="BI780" s="47"/>
      <c r="BJ780" s="47"/>
      <c r="BK780" s="47"/>
      <c r="BL780" s="47"/>
      <c r="BM780" s="47" t="s">
        <v>1380</v>
      </c>
      <c r="BN780" s="57">
        <f t="shared" si="210"/>
        <v>144.49</v>
      </c>
      <c r="BO780" s="47">
        <f t="shared" si="211"/>
        <v>0</v>
      </c>
      <c r="BP780" s="48" t="str">
        <f t="shared" si="209"/>
        <v>Complete - With Adjustment</v>
      </c>
    </row>
    <row r="781" spans="1:68" s="10" customFormat="1" hidden="1" x14ac:dyDescent="0.2">
      <c r="A781" s="34">
        <v>4248</v>
      </c>
      <c r="B781" t="s">
        <v>1208</v>
      </c>
      <c r="C781" t="s">
        <v>1376</v>
      </c>
      <c r="D781">
        <v>201652</v>
      </c>
      <c r="E781" t="s">
        <v>1381</v>
      </c>
      <c r="F781" t="s">
        <v>1251</v>
      </c>
      <c r="G781" t="s">
        <v>96</v>
      </c>
      <c r="H781" s="37">
        <v>42872</v>
      </c>
      <c r="I781" s="37">
        <v>42874</v>
      </c>
      <c r="J781" s="52">
        <v>3790.4500000000003</v>
      </c>
      <c r="K781" s="52">
        <v>153.34</v>
      </c>
      <c r="L781" s="52"/>
      <c r="M781" s="52" t="s">
        <v>1382</v>
      </c>
      <c r="N781" s="52">
        <v>10</v>
      </c>
      <c r="O781" s="52">
        <v>1201</v>
      </c>
      <c r="P781" s="52">
        <v>4265</v>
      </c>
      <c r="Q781" s="52">
        <v>5411</v>
      </c>
      <c r="R781" s="52">
        <v>2000</v>
      </c>
      <c r="S781" s="52"/>
      <c r="T781" s="52" t="s">
        <v>1383</v>
      </c>
      <c r="U781" s="52"/>
      <c r="V781" s="35"/>
      <c r="W781" s="47"/>
      <c r="X781" s="47"/>
      <c r="Y781" s="47"/>
      <c r="Z781" s="47"/>
      <c r="AA781" s="47"/>
      <c r="AB781" s="47"/>
      <c r="AC781" s="47"/>
      <c r="AD781" s="47"/>
      <c r="AE781" s="47"/>
      <c r="AF781" s="47"/>
      <c r="AG781" s="47"/>
      <c r="AH781" s="66"/>
      <c r="AI781" s="67"/>
      <c r="AJ781" s="66"/>
      <c r="AK781" s="54"/>
      <c r="AL781" s="54"/>
      <c r="AM781" s="54"/>
      <c r="AN781" s="66"/>
      <c r="AO781" s="67"/>
      <c r="AP781" s="66"/>
      <c r="AQ781" s="47"/>
      <c r="AR781" s="47"/>
      <c r="AS781" s="47"/>
      <c r="AT781" s="47"/>
      <c r="AU781" s="47"/>
      <c r="AV781" s="47"/>
      <c r="AW781" s="47"/>
      <c r="AX781" s="47"/>
      <c r="AY781" s="47"/>
      <c r="AZ781" s="47"/>
      <c r="BA781" s="47"/>
      <c r="BB781" s="47"/>
      <c r="BC781" s="47"/>
      <c r="BD781" s="47"/>
      <c r="BE781" s="47"/>
      <c r="BF781" s="47"/>
      <c r="BG781" s="47"/>
      <c r="BH781" s="47">
        <v>153.34</v>
      </c>
      <c r="BI781" s="47"/>
      <c r="BJ781" s="47"/>
      <c r="BK781" s="47"/>
      <c r="BL781" s="47"/>
      <c r="BM781" s="47" t="s">
        <v>1380</v>
      </c>
      <c r="BN781" s="57">
        <f t="shared" si="210"/>
        <v>153.34</v>
      </c>
      <c r="BO781" s="47">
        <f t="shared" si="211"/>
        <v>0</v>
      </c>
      <c r="BP781" s="48" t="str">
        <f t="shared" si="209"/>
        <v>Complete - With Adjustment</v>
      </c>
    </row>
    <row r="782" spans="1:68" s="10" customFormat="1" hidden="1" x14ac:dyDescent="0.2">
      <c r="A782" s="34">
        <v>4249</v>
      </c>
      <c r="B782" t="s">
        <v>1208</v>
      </c>
      <c r="C782" t="s">
        <v>1376</v>
      </c>
      <c r="D782">
        <v>201652</v>
      </c>
      <c r="E782" t="s">
        <v>1381</v>
      </c>
      <c r="F782" t="s">
        <v>1251</v>
      </c>
      <c r="G782" t="s">
        <v>96</v>
      </c>
      <c r="H782" s="37">
        <v>42872</v>
      </c>
      <c r="I782" s="37">
        <v>42874</v>
      </c>
      <c r="J782" s="52">
        <v>3790.4500000000003</v>
      </c>
      <c r="K782" s="52">
        <v>299.45</v>
      </c>
      <c r="L782" s="52"/>
      <c r="M782" s="52" t="s">
        <v>1382</v>
      </c>
      <c r="N782" s="52">
        <v>10</v>
      </c>
      <c r="O782" s="52">
        <v>1201</v>
      </c>
      <c r="P782" s="52">
        <v>4265</v>
      </c>
      <c r="Q782" s="52">
        <v>5411</v>
      </c>
      <c r="R782" s="52">
        <v>2000</v>
      </c>
      <c r="S782" s="52"/>
      <c r="T782" s="52" t="s">
        <v>1383</v>
      </c>
      <c r="U782" s="52"/>
      <c r="V782" s="35"/>
      <c r="W782" s="47"/>
      <c r="X782" s="47"/>
      <c r="Y782" s="47"/>
      <c r="Z782" s="47"/>
      <c r="AA782" s="47"/>
      <c r="AB782" s="47"/>
      <c r="AC782" s="47"/>
      <c r="AD782" s="47"/>
      <c r="AE782" s="47"/>
      <c r="AF782" s="47"/>
      <c r="AG782" s="47"/>
      <c r="AH782" s="66"/>
      <c r="AI782" s="67"/>
      <c r="AJ782" s="66"/>
      <c r="AK782" s="54"/>
      <c r="AL782" s="54"/>
      <c r="AM782" s="54"/>
      <c r="AN782" s="66"/>
      <c r="AO782" s="67"/>
      <c r="AP782" s="66"/>
      <c r="AQ782" s="47"/>
      <c r="AR782" s="47"/>
      <c r="AS782" s="47"/>
      <c r="AT782" s="47"/>
      <c r="AU782" s="47"/>
      <c r="AV782" s="47"/>
      <c r="AW782" s="47"/>
      <c r="AX782" s="47"/>
      <c r="AY782" s="47"/>
      <c r="AZ782" s="47"/>
      <c r="BA782" s="47"/>
      <c r="BB782" s="47"/>
      <c r="BC782" s="47"/>
      <c r="BD782" s="47"/>
      <c r="BE782" s="47"/>
      <c r="BF782" s="47"/>
      <c r="BG782" s="47"/>
      <c r="BH782" s="47">
        <v>299.45</v>
      </c>
      <c r="BI782" s="47"/>
      <c r="BJ782" s="47"/>
      <c r="BK782" s="47"/>
      <c r="BL782" s="47"/>
      <c r="BM782" s="47" t="s">
        <v>1380</v>
      </c>
      <c r="BN782" s="57">
        <f t="shared" si="210"/>
        <v>299.45</v>
      </c>
      <c r="BO782" s="47">
        <f t="shared" si="211"/>
        <v>0</v>
      </c>
      <c r="BP782" s="48" t="str">
        <f t="shared" si="209"/>
        <v>Complete - With Adjustment</v>
      </c>
    </row>
    <row r="783" spans="1:68" s="10" customFormat="1" hidden="1" x14ac:dyDescent="0.2">
      <c r="A783" s="34">
        <v>4250</v>
      </c>
      <c r="B783" t="s">
        <v>1208</v>
      </c>
      <c r="C783" t="s">
        <v>1376</v>
      </c>
      <c r="D783">
        <v>201652</v>
      </c>
      <c r="E783" t="s">
        <v>1381</v>
      </c>
      <c r="F783" t="s">
        <v>1251</v>
      </c>
      <c r="G783" t="s">
        <v>96</v>
      </c>
      <c r="H783" s="37">
        <v>42872</v>
      </c>
      <c r="I783" s="37">
        <v>42874</v>
      </c>
      <c r="J783" s="52">
        <v>3790.4500000000003</v>
      </c>
      <c r="K783" s="52">
        <v>144.79</v>
      </c>
      <c r="L783" s="52"/>
      <c r="M783" s="52" t="s">
        <v>1382</v>
      </c>
      <c r="N783" s="52">
        <v>10</v>
      </c>
      <c r="O783" s="52">
        <v>1201</v>
      </c>
      <c r="P783" s="52">
        <v>4265</v>
      </c>
      <c r="Q783" s="52">
        <v>5411</v>
      </c>
      <c r="R783" s="52">
        <v>2000</v>
      </c>
      <c r="S783" s="52"/>
      <c r="T783" s="52" t="s">
        <v>1383</v>
      </c>
      <c r="U783" s="52"/>
      <c r="V783" s="35"/>
      <c r="W783" s="47"/>
      <c r="X783" s="47"/>
      <c r="Y783" s="47"/>
      <c r="Z783" s="47"/>
      <c r="AA783" s="47"/>
      <c r="AB783" s="47"/>
      <c r="AC783" s="47"/>
      <c r="AD783" s="47"/>
      <c r="AE783" s="47"/>
      <c r="AF783" s="47"/>
      <c r="AG783" s="47"/>
      <c r="AH783" s="66"/>
      <c r="AI783" s="67"/>
      <c r="AJ783" s="66"/>
      <c r="AK783" s="54"/>
      <c r="AL783" s="54"/>
      <c r="AM783" s="54"/>
      <c r="AN783" s="66"/>
      <c r="AO783" s="67"/>
      <c r="AP783" s="66"/>
      <c r="AQ783" s="47"/>
      <c r="AR783" s="47"/>
      <c r="AS783" s="47"/>
      <c r="AT783" s="47"/>
      <c r="AU783" s="47"/>
      <c r="AV783" s="47"/>
      <c r="AW783" s="47"/>
      <c r="AX783" s="47"/>
      <c r="AY783" s="47"/>
      <c r="AZ783" s="47"/>
      <c r="BA783" s="47"/>
      <c r="BB783" s="47"/>
      <c r="BC783" s="47"/>
      <c r="BD783" s="47"/>
      <c r="BE783" s="47"/>
      <c r="BF783" s="47"/>
      <c r="BG783" s="47"/>
      <c r="BH783" s="47">
        <v>144.49</v>
      </c>
      <c r="BI783" s="47"/>
      <c r="BJ783" s="47"/>
      <c r="BK783" s="47"/>
      <c r="BL783" s="47"/>
      <c r="BM783" s="47" t="s">
        <v>1380</v>
      </c>
      <c r="BN783" s="57">
        <f t="shared" si="210"/>
        <v>144.49</v>
      </c>
      <c r="BO783" s="47">
        <f t="shared" si="211"/>
        <v>0.29999999999998295</v>
      </c>
      <c r="BP783" s="48" t="str">
        <f t="shared" ref="BP783:BP802" si="212">IF(BN783&lt;&gt;0,"Complete - With Adjustment","Complete - No Adjustment")</f>
        <v>Complete - With Adjustment</v>
      </c>
    </row>
    <row r="784" spans="1:68" s="10" customFormat="1" hidden="1" x14ac:dyDescent="0.2">
      <c r="A784" s="34">
        <v>4251</v>
      </c>
      <c r="B784" t="s">
        <v>1208</v>
      </c>
      <c r="C784" t="s">
        <v>1376</v>
      </c>
      <c r="D784">
        <v>201652</v>
      </c>
      <c r="E784" t="s">
        <v>1381</v>
      </c>
      <c r="F784" t="s">
        <v>1251</v>
      </c>
      <c r="G784" t="s">
        <v>96</v>
      </c>
      <c r="H784" s="37">
        <v>42872</v>
      </c>
      <c r="I784" s="37">
        <v>42874</v>
      </c>
      <c r="J784" s="52">
        <v>3790.4500000000003</v>
      </c>
      <c r="K784" s="52">
        <v>90.5</v>
      </c>
      <c r="L784" s="52"/>
      <c r="M784" s="52" t="s">
        <v>1382</v>
      </c>
      <c r="N784" s="52">
        <v>10</v>
      </c>
      <c r="O784" s="52">
        <v>1201</v>
      </c>
      <c r="P784" s="52">
        <v>4265</v>
      </c>
      <c r="Q784" s="52">
        <v>5411</v>
      </c>
      <c r="R784" s="52">
        <v>2000</v>
      </c>
      <c r="S784" s="52"/>
      <c r="T784" s="52" t="s">
        <v>1383</v>
      </c>
      <c r="U784" s="52"/>
      <c r="V784" s="35"/>
      <c r="W784" s="47"/>
      <c r="X784" s="47"/>
      <c r="Y784" s="47"/>
      <c r="Z784" s="47"/>
      <c r="AA784" s="47"/>
      <c r="AB784" s="47"/>
      <c r="AC784" s="47"/>
      <c r="AD784" s="47"/>
      <c r="AE784" s="47"/>
      <c r="AF784" s="47"/>
      <c r="AG784" s="47"/>
      <c r="AH784" s="66"/>
      <c r="AI784" s="67"/>
      <c r="AJ784" s="66"/>
      <c r="AK784" s="54"/>
      <c r="AL784" s="54"/>
      <c r="AM784" s="54"/>
      <c r="AN784" s="66"/>
      <c r="AO784" s="67"/>
      <c r="AP784" s="66"/>
      <c r="AQ784" s="47"/>
      <c r="AR784" s="47"/>
      <c r="AS784" s="47"/>
      <c r="AT784" s="47"/>
      <c r="AU784" s="47"/>
      <c r="AV784" s="47"/>
      <c r="AW784" s="47"/>
      <c r="AX784" s="47"/>
      <c r="AY784" s="47"/>
      <c r="AZ784" s="47"/>
      <c r="BA784" s="47"/>
      <c r="BB784" s="47"/>
      <c r="BC784" s="47"/>
      <c r="BD784" s="47"/>
      <c r="BE784" s="47"/>
      <c r="BF784" s="47"/>
      <c r="BG784" s="47"/>
      <c r="BH784" s="47">
        <v>90.5</v>
      </c>
      <c r="BI784" s="47"/>
      <c r="BJ784" s="47"/>
      <c r="BK784" s="47"/>
      <c r="BL784" s="47"/>
      <c r="BM784" s="47" t="s">
        <v>1385</v>
      </c>
      <c r="BN784" s="57">
        <f t="shared" si="210"/>
        <v>90.5</v>
      </c>
      <c r="BO784" s="47">
        <f t="shared" si="211"/>
        <v>0</v>
      </c>
      <c r="BP784" s="48" t="str">
        <f t="shared" si="212"/>
        <v>Complete - With Adjustment</v>
      </c>
    </row>
    <row r="785" spans="1:68" s="10" customFormat="1" hidden="1" x14ac:dyDescent="0.2">
      <c r="A785" s="34">
        <v>4252</v>
      </c>
      <c r="B785" t="s">
        <v>1208</v>
      </c>
      <c r="C785" t="s">
        <v>1376</v>
      </c>
      <c r="D785">
        <v>201652</v>
      </c>
      <c r="E785" t="s">
        <v>1381</v>
      </c>
      <c r="F785" t="s">
        <v>1251</v>
      </c>
      <c r="G785" t="s">
        <v>96</v>
      </c>
      <c r="H785" s="37">
        <v>42872</v>
      </c>
      <c r="I785" s="37">
        <v>42874</v>
      </c>
      <c r="J785" s="52">
        <v>3790.4500000000003</v>
      </c>
      <c r="K785" s="52">
        <v>140.18</v>
      </c>
      <c r="L785" s="52"/>
      <c r="M785" s="52" t="s">
        <v>1382</v>
      </c>
      <c r="N785" s="52">
        <v>10</v>
      </c>
      <c r="O785" s="52">
        <v>1201</v>
      </c>
      <c r="P785" s="52">
        <v>4265</v>
      </c>
      <c r="Q785" s="52">
        <v>5411</v>
      </c>
      <c r="R785" s="52">
        <v>2000</v>
      </c>
      <c r="S785" s="52"/>
      <c r="T785" s="52" t="s">
        <v>1383</v>
      </c>
      <c r="U785" s="52"/>
      <c r="V785" s="35"/>
      <c r="W785" s="47"/>
      <c r="X785" s="47"/>
      <c r="Y785" s="47"/>
      <c r="Z785" s="47"/>
      <c r="AA785" s="47"/>
      <c r="AB785" s="47"/>
      <c r="AC785" s="47"/>
      <c r="AD785" s="47"/>
      <c r="AE785" s="47"/>
      <c r="AF785" s="47"/>
      <c r="AG785" s="47"/>
      <c r="AH785" s="66"/>
      <c r="AI785" s="67"/>
      <c r="AJ785" s="66"/>
      <c r="AK785" s="54"/>
      <c r="AL785" s="54"/>
      <c r="AM785" s="54"/>
      <c r="AN785" s="66"/>
      <c r="AO785" s="67"/>
      <c r="AP785" s="66"/>
      <c r="AQ785" s="47"/>
      <c r="AR785" s="47"/>
      <c r="AS785" s="47"/>
      <c r="AT785" s="47"/>
      <c r="AU785" s="47"/>
      <c r="AV785" s="47"/>
      <c r="AW785" s="47"/>
      <c r="AX785" s="47"/>
      <c r="AY785" s="47"/>
      <c r="AZ785" s="47"/>
      <c r="BA785" s="47"/>
      <c r="BB785" s="47"/>
      <c r="BC785" s="47"/>
      <c r="BD785" s="47"/>
      <c r="BE785" s="47"/>
      <c r="BF785" s="47"/>
      <c r="BG785" s="47"/>
      <c r="BH785" s="47">
        <v>140.18</v>
      </c>
      <c r="BI785" s="47"/>
      <c r="BJ785" s="47"/>
      <c r="BK785" s="47"/>
      <c r="BL785" s="47"/>
      <c r="BM785" s="47" t="s">
        <v>1386</v>
      </c>
      <c r="BN785" s="57">
        <f t="shared" si="210"/>
        <v>140.18</v>
      </c>
      <c r="BO785" s="47">
        <f t="shared" si="211"/>
        <v>0</v>
      </c>
      <c r="BP785" s="48" t="str">
        <f t="shared" si="212"/>
        <v>Complete - With Adjustment</v>
      </c>
    </row>
    <row r="786" spans="1:68" s="10" customFormat="1" hidden="1" x14ac:dyDescent="0.2">
      <c r="A786" s="34">
        <v>4253</v>
      </c>
      <c r="B786" t="s">
        <v>1208</v>
      </c>
      <c r="C786" t="s">
        <v>1376</v>
      </c>
      <c r="D786">
        <v>201652</v>
      </c>
      <c r="E786" t="s">
        <v>1381</v>
      </c>
      <c r="F786" t="s">
        <v>1251</v>
      </c>
      <c r="G786" t="s">
        <v>96</v>
      </c>
      <c r="H786" s="37">
        <v>42872</v>
      </c>
      <c r="I786" s="37">
        <v>42874</v>
      </c>
      <c r="J786" s="52">
        <v>3790.4500000000003</v>
      </c>
      <c r="K786" s="52">
        <v>540.04999999999995</v>
      </c>
      <c r="L786" s="52"/>
      <c r="M786" s="52" t="s">
        <v>1382</v>
      </c>
      <c r="N786" s="52">
        <v>10</v>
      </c>
      <c r="O786" s="52">
        <v>1201</v>
      </c>
      <c r="P786" s="52">
        <v>4265</v>
      </c>
      <c r="Q786" s="52">
        <v>5411</v>
      </c>
      <c r="R786" s="52">
        <v>2000</v>
      </c>
      <c r="S786" s="52"/>
      <c r="T786" s="52" t="s">
        <v>1383</v>
      </c>
      <c r="U786" s="52"/>
      <c r="V786" s="35"/>
      <c r="W786" s="47"/>
      <c r="X786" s="47"/>
      <c r="Y786" s="47"/>
      <c r="Z786" s="47"/>
      <c r="AA786" s="47"/>
      <c r="AB786" s="47"/>
      <c r="AC786" s="47"/>
      <c r="AD786" s="47"/>
      <c r="AE786" s="47"/>
      <c r="AF786" s="47"/>
      <c r="AG786" s="47"/>
      <c r="AH786" s="66"/>
      <c r="AI786" s="67"/>
      <c r="AJ786" s="66"/>
      <c r="AK786" s="54"/>
      <c r="AL786" s="54"/>
      <c r="AM786" s="54"/>
      <c r="AN786" s="66"/>
      <c r="AO786" s="67"/>
      <c r="AP786" s="66"/>
      <c r="AQ786" s="47"/>
      <c r="AR786" s="47"/>
      <c r="AS786" s="47"/>
      <c r="AT786" s="47"/>
      <c r="AU786" s="47"/>
      <c r="AV786" s="47"/>
      <c r="AW786" s="47"/>
      <c r="AX786" s="47"/>
      <c r="AY786" s="47"/>
      <c r="AZ786" s="47"/>
      <c r="BA786" s="47"/>
      <c r="BB786" s="47"/>
      <c r="BC786" s="47"/>
      <c r="BD786" s="47"/>
      <c r="BE786" s="47"/>
      <c r="BF786" s="47"/>
      <c r="BG786" s="47"/>
      <c r="BH786" s="47">
        <v>540.04999999999995</v>
      </c>
      <c r="BI786" s="47"/>
      <c r="BJ786" s="47"/>
      <c r="BK786" s="47"/>
      <c r="BL786" s="47"/>
      <c r="BM786" s="47" t="s">
        <v>1387</v>
      </c>
      <c r="BN786" s="57">
        <f t="shared" si="210"/>
        <v>540.04999999999995</v>
      </c>
      <c r="BO786" s="47">
        <f t="shared" si="211"/>
        <v>0</v>
      </c>
      <c r="BP786" s="48" t="str">
        <f t="shared" si="212"/>
        <v>Complete - With Adjustment</v>
      </c>
    </row>
    <row r="787" spans="1:68" s="10" customFormat="1" hidden="1" x14ac:dyDescent="0.2">
      <c r="A787" s="34">
        <v>4254</v>
      </c>
      <c r="B787" t="s">
        <v>1208</v>
      </c>
      <c r="C787" t="s">
        <v>1376</v>
      </c>
      <c r="D787">
        <v>201652</v>
      </c>
      <c r="E787" t="s">
        <v>1381</v>
      </c>
      <c r="F787" t="s">
        <v>1251</v>
      </c>
      <c r="G787" t="s">
        <v>96</v>
      </c>
      <c r="H787" s="37">
        <v>42872</v>
      </c>
      <c r="I787" s="37">
        <v>42874</v>
      </c>
      <c r="J787" s="52">
        <v>3790.4500000000003</v>
      </c>
      <c r="K787" s="52">
        <v>149.58000000000001</v>
      </c>
      <c r="L787" s="52"/>
      <c r="M787" s="52" t="s">
        <v>1382</v>
      </c>
      <c r="N787" s="52">
        <v>10</v>
      </c>
      <c r="O787" s="52">
        <v>1201</v>
      </c>
      <c r="P787" s="52">
        <v>4265</v>
      </c>
      <c r="Q787" s="52">
        <v>5411</v>
      </c>
      <c r="R787" s="52">
        <v>2000</v>
      </c>
      <c r="S787" s="52"/>
      <c r="T787" s="52" t="s">
        <v>1383</v>
      </c>
      <c r="U787" s="52"/>
      <c r="V787" s="35"/>
      <c r="W787" s="47"/>
      <c r="X787" s="47"/>
      <c r="Y787" s="47"/>
      <c r="Z787" s="47"/>
      <c r="AA787" s="47"/>
      <c r="AB787" s="47"/>
      <c r="AC787" s="47"/>
      <c r="AD787" s="47"/>
      <c r="AE787" s="47"/>
      <c r="AF787" s="47"/>
      <c r="AG787" s="47"/>
      <c r="AH787" s="66"/>
      <c r="AI787" s="67"/>
      <c r="AJ787" s="66"/>
      <c r="AK787" s="54"/>
      <c r="AL787" s="54"/>
      <c r="AM787" s="54"/>
      <c r="AN787" s="66"/>
      <c r="AO787" s="67"/>
      <c r="AP787" s="66"/>
      <c r="AQ787" s="47"/>
      <c r="AR787" s="47"/>
      <c r="AS787" s="47"/>
      <c r="AT787" s="47"/>
      <c r="AU787" s="47"/>
      <c r="AV787" s="47"/>
      <c r="AW787" s="47"/>
      <c r="AX787" s="47"/>
      <c r="AY787" s="47"/>
      <c r="AZ787" s="47"/>
      <c r="BA787" s="47"/>
      <c r="BB787" s="47"/>
      <c r="BC787" s="47"/>
      <c r="BD787" s="47"/>
      <c r="BE787" s="47"/>
      <c r="BF787" s="47"/>
      <c r="BG787" s="47"/>
      <c r="BH787" s="47">
        <v>149.58000000000001</v>
      </c>
      <c r="BI787" s="47"/>
      <c r="BJ787" s="47"/>
      <c r="BK787" s="47"/>
      <c r="BL787" s="47"/>
      <c r="BM787" s="47" t="s">
        <v>1380</v>
      </c>
      <c r="BN787" s="57">
        <f t="shared" si="210"/>
        <v>149.58000000000001</v>
      </c>
      <c r="BO787" s="47">
        <f t="shared" si="211"/>
        <v>0</v>
      </c>
      <c r="BP787" s="48" t="str">
        <f t="shared" si="212"/>
        <v>Complete - With Adjustment</v>
      </c>
    </row>
    <row r="788" spans="1:68" s="10" customFormat="1" hidden="1" x14ac:dyDescent="0.2">
      <c r="A788" s="34">
        <v>4255</v>
      </c>
      <c r="B788" t="s">
        <v>1208</v>
      </c>
      <c r="C788" t="s">
        <v>1376</v>
      </c>
      <c r="D788">
        <v>201652</v>
      </c>
      <c r="E788" t="s">
        <v>1381</v>
      </c>
      <c r="F788" t="s">
        <v>1251</v>
      </c>
      <c r="G788" t="s">
        <v>96</v>
      </c>
      <c r="H788" s="37">
        <v>42872</v>
      </c>
      <c r="I788" s="37">
        <v>42874</v>
      </c>
      <c r="J788" s="52">
        <v>3790.4500000000003</v>
      </c>
      <c r="K788" s="52">
        <v>121</v>
      </c>
      <c r="L788" s="52"/>
      <c r="M788" s="52" t="s">
        <v>1382</v>
      </c>
      <c r="N788" s="52">
        <v>10</v>
      </c>
      <c r="O788" s="52">
        <v>1201</v>
      </c>
      <c r="P788" s="52">
        <v>4265</v>
      </c>
      <c r="Q788" s="52">
        <v>5411</v>
      </c>
      <c r="R788" s="52">
        <v>2000</v>
      </c>
      <c r="S788" s="52"/>
      <c r="T788" s="52" t="s">
        <v>1383</v>
      </c>
      <c r="U788" s="52"/>
      <c r="V788" s="35"/>
      <c r="W788" s="47"/>
      <c r="X788" s="47"/>
      <c r="Y788" s="47"/>
      <c r="Z788" s="47"/>
      <c r="AA788" s="47"/>
      <c r="AB788" s="47"/>
      <c r="AC788" s="47"/>
      <c r="AD788" s="47"/>
      <c r="AE788" s="47"/>
      <c r="AF788" s="47"/>
      <c r="AG788" s="47"/>
      <c r="AH788" s="66"/>
      <c r="AI788" s="67"/>
      <c r="AJ788" s="66"/>
      <c r="AK788" s="54"/>
      <c r="AL788" s="54"/>
      <c r="AM788" s="54"/>
      <c r="AN788" s="66"/>
      <c r="AO788" s="67"/>
      <c r="AP788" s="66"/>
      <c r="AQ788" s="47"/>
      <c r="AR788" s="47"/>
      <c r="AS788" s="47"/>
      <c r="AT788" s="47"/>
      <c r="AU788" s="47"/>
      <c r="AV788" s="47"/>
      <c r="AW788" s="47"/>
      <c r="AX788" s="47"/>
      <c r="AY788" s="47"/>
      <c r="AZ788" s="47"/>
      <c r="BA788" s="47"/>
      <c r="BB788" s="47"/>
      <c r="BC788" s="47"/>
      <c r="BD788" s="47"/>
      <c r="BE788" s="47"/>
      <c r="BF788" s="47"/>
      <c r="BG788" s="47"/>
      <c r="BH788" s="47">
        <v>121</v>
      </c>
      <c r="BI788" s="47"/>
      <c r="BJ788" s="47"/>
      <c r="BK788" s="47"/>
      <c r="BL788" s="47"/>
      <c r="BM788" s="47" t="s">
        <v>1380</v>
      </c>
      <c r="BN788" s="57">
        <f t="shared" si="210"/>
        <v>121</v>
      </c>
      <c r="BO788" s="47">
        <f t="shared" si="211"/>
        <v>0</v>
      </c>
      <c r="BP788" s="48" t="str">
        <f t="shared" si="212"/>
        <v>Complete - With Adjustment</v>
      </c>
    </row>
    <row r="789" spans="1:68" s="10" customFormat="1" hidden="1" x14ac:dyDescent="0.2">
      <c r="A789" s="34">
        <v>4256</v>
      </c>
      <c r="B789" t="s">
        <v>1208</v>
      </c>
      <c r="C789" t="s">
        <v>1376</v>
      </c>
      <c r="D789">
        <v>201652</v>
      </c>
      <c r="E789" t="s">
        <v>1381</v>
      </c>
      <c r="F789" t="s">
        <v>1251</v>
      </c>
      <c r="G789" t="s">
        <v>96</v>
      </c>
      <c r="H789" s="37">
        <v>42872</v>
      </c>
      <c r="I789" s="37">
        <v>42874</v>
      </c>
      <c r="J789" s="52">
        <v>3790.4500000000003</v>
      </c>
      <c r="K789" s="52">
        <v>124.96000000000001</v>
      </c>
      <c r="L789" s="52"/>
      <c r="M789" s="52" t="s">
        <v>1382</v>
      </c>
      <c r="N789" s="52">
        <v>10</v>
      </c>
      <c r="O789" s="52">
        <v>1201</v>
      </c>
      <c r="P789" s="52">
        <v>4265</v>
      </c>
      <c r="Q789" s="52">
        <v>5411</v>
      </c>
      <c r="R789" s="52">
        <v>2000</v>
      </c>
      <c r="S789" s="52"/>
      <c r="T789" s="52" t="s">
        <v>1383</v>
      </c>
      <c r="U789" s="52"/>
      <c r="V789" s="35"/>
      <c r="W789" s="47"/>
      <c r="X789" s="47"/>
      <c r="Y789" s="47"/>
      <c r="Z789" s="47"/>
      <c r="AA789" s="47"/>
      <c r="AB789" s="47"/>
      <c r="AC789" s="47"/>
      <c r="AD789" s="47"/>
      <c r="AE789" s="47"/>
      <c r="AF789" s="47"/>
      <c r="AG789" s="47"/>
      <c r="AH789" s="66"/>
      <c r="AI789" s="67"/>
      <c r="AJ789" s="66"/>
      <c r="AK789" s="54"/>
      <c r="AL789" s="54"/>
      <c r="AM789" s="54"/>
      <c r="AN789" s="66"/>
      <c r="AO789" s="67"/>
      <c r="AP789" s="66"/>
      <c r="AQ789" s="47"/>
      <c r="AR789" s="47"/>
      <c r="AS789" s="47"/>
      <c r="AT789" s="47"/>
      <c r="AU789" s="47"/>
      <c r="AV789" s="47"/>
      <c r="AW789" s="47"/>
      <c r="AX789" s="47"/>
      <c r="AY789" s="47"/>
      <c r="AZ789" s="47"/>
      <c r="BA789" s="47"/>
      <c r="BB789" s="47"/>
      <c r="BC789" s="47"/>
      <c r="BD789" s="47"/>
      <c r="BE789" s="47"/>
      <c r="BF789" s="47"/>
      <c r="BG789" s="47"/>
      <c r="BH789" s="47">
        <v>124.96</v>
      </c>
      <c r="BI789" s="47"/>
      <c r="BJ789" s="47"/>
      <c r="BK789" s="47"/>
      <c r="BL789" s="47"/>
      <c r="BM789" s="47" t="s">
        <v>1380</v>
      </c>
      <c r="BN789" s="57">
        <f t="shared" si="210"/>
        <v>124.96</v>
      </c>
      <c r="BO789" s="47">
        <f t="shared" si="211"/>
        <v>0</v>
      </c>
      <c r="BP789" s="48" t="str">
        <f t="shared" si="212"/>
        <v>Complete - With Adjustment</v>
      </c>
    </row>
    <row r="790" spans="1:68" s="10" customFormat="1" hidden="1" x14ac:dyDescent="0.2">
      <c r="A790" s="34">
        <v>4257</v>
      </c>
      <c r="B790" t="s">
        <v>1208</v>
      </c>
      <c r="C790" t="s">
        <v>1376</v>
      </c>
      <c r="D790">
        <v>201652</v>
      </c>
      <c r="E790" t="s">
        <v>1381</v>
      </c>
      <c r="F790" t="s">
        <v>1251</v>
      </c>
      <c r="G790" t="s">
        <v>96</v>
      </c>
      <c r="H790" s="37">
        <v>42872</v>
      </c>
      <c r="I790" s="37">
        <v>42874</v>
      </c>
      <c r="J790" s="52">
        <v>3790.4500000000003</v>
      </c>
      <c r="K790" s="52">
        <v>151.80000000000001</v>
      </c>
      <c r="L790" s="52"/>
      <c r="M790" s="52" t="s">
        <v>1382</v>
      </c>
      <c r="N790" s="52">
        <v>10</v>
      </c>
      <c r="O790" s="52">
        <v>1201</v>
      </c>
      <c r="P790" s="52">
        <v>4265</v>
      </c>
      <c r="Q790" s="52">
        <v>5411</v>
      </c>
      <c r="R790" s="52">
        <v>2000</v>
      </c>
      <c r="S790" s="52"/>
      <c r="T790" s="52" t="s">
        <v>1383</v>
      </c>
      <c r="U790" s="52"/>
      <c r="V790" s="35"/>
      <c r="W790" s="47"/>
      <c r="X790" s="47"/>
      <c r="Y790" s="47"/>
      <c r="Z790" s="47"/>
      <c r="AA790" s="47"/>
      <c r="AB790" s="47"/>
      <c r="AC790" s="47"/>
      <c r="AD790" s="47"/>
      <c r="AE790" s="47"/>
      <c r="AF790" s="47"/>
      <c r="AG790" s="47"/>
      <c r="AH790" s="66"/>
      <c r="AI790" s="67"/>
      <c r="AJ790" s="66"/>
      <c r="AK790" s="54"/>
      <c r="AL790" s="54"/>
      <c r="AM790" s="54"/>
      <c r="AN790" s="66"/>
      <c r="AO790" s="67"/>
      <c r="AP790" s="66"/>
      <c r="AQ790" s="47"/>
      <c r="AR790" s="47"/>
      <c r="AS790" s="47"/>
      <c r="AT790" s="47"/>
      <c r="AU790" s="47"/>
      <c r="AV790" s="47"/>
      <c r="AW790" s="47"/>
      <c r="AX790" s="47"/>
      <c r="AY790" s="47"/>
      <c r="AZ790" s="47"/>
      <c r="BA790" s="47"/>
      <c r="BB790" s="47"/>
      <c r="BC790" s="47"/>
      <c r="BD790" s="47"/>
      <c r="BE790" s="47"/>
      <c r="BF790" s="47"/>
      <c r="BG790" s="47"/>
      <c r="BH790" s="47">
        <v>151.80000000000001</v>
      </c>
      <c r="BI790" s="47"/>
      <c r="BJ790" s="47"/>
      <c r="BK790" s="47"/>
      <c r="BL790" s="47"/>
      <c r="BM790" s="47" t="s">
        <v>1380</v>
      </c>
      <c r="BN790" s="57">
        <f t="shared" si="210"/>
        <v>151.80000000000001</v>
      </c>
      <c r="BO790" s="47">
        <f t="shared" si="211"/>
        <v>0</v>
      </c>
      <c r="BP790" s="48" t="str">
        <f t="shared" si="212"/>
        <v>Complete - With Adjustment</v>
      </c>
    </row>
    <row r="791" spans="1:68" s="10" customFormat="1" hidden="1" x14ac:dyDescent="0.2">
      <c r="A791" s="34">
        <v>4258</v>
      </c>
      <c r="B791" t="s">
        <v>1208</v>
      </c>
      <c r="C791" t="s">
        <v>1376</v>
      </c>
      <c r="D791">
        <v>201652</v>
      </c>
      <c r="E791" t="s">
        <v>1381</v>
      </c>
      <c r="F791" t="s">
        <v>1251</v>
      </c>
      <c r="G791" t="s">
        <v>96</v>
      </c>
      <c r="H791" s="37">
        <v>42872</v>
      </c>
      <c r="I791" s="37">
        <v>42874</v>
      </c>
      <c r="J791" s="52">
        <v>3790.4500000000003</v>
      </c>
      <c r="K791" s="52">
        <v>163.9</v>
      </c>
      <c r="L791" s="52"/>
      <c r="M791" s="52" t="s">
        <v>1382</v>
      </c>
      <c r="N791" s="52">
        <v>10</v>
      </c>
      <c r="O791" s="52">
        <v>1201</v>
      </c>
      <c r="P791" s="52">
        <v>4265</v>
      </c>
      <c r="Q791" s="52">
        <v>5411</v>
      </c>
      <c r="R791" s="52">
        <v>2000</v>
      </c>
      <c r="S791" s="52"/>
      <c r="T791" s="52" t="s">
        <v>1383</v>
      </c>
      <c r="U791" s="52"/>
      <c r="V791" s="35"/>
      <c r="W791" s="47"/>
      <c r="X791" s="47"/>
      <c r="Y791" s="47"/>
      <c r="Z791" s="47"/>
      <c r="AA791" s="47"/>
      <c r="AB791" s="47"/>
      <c r="AC791" s="47"/>
      <c r="AD791" s="47"/>
      <c r="AE791" s="47"/>
      <c r="AF791" s="47"/>
      <c r="AG791" s="47"/>
      <c r="AH791" s="66"/>
      <c r="AI791" s="67"/>
      <c r="AJ791" s="66"/>
      <c r="AK791" s="54"/>
      <c r="AL791" s="54"/>
      <c r="AM791" s="54"/>
      <c r="AN791" s="66"/>
      <c r="AO791" s="67"/>
      <c r="AP791" s="66"/>
      <c r="AQ791" s="47"/>
      <c r="AR791" s="47"/>
      <c r="AS791" s="47"/>
      <c r="AT791" s="47"/>
      <c r="AU791" s="47"/>
      <c r="AV791" s="47"/>
      <c r="AW791" s="47"/>
      <c r="AX791" s="47"/>
      <c r="AY791" s="47"/>
      <c r="AZ791" s="47"/>
      <c r="BA791" s="47"/>
      <c r="BB791" s="47"/>
      <c r="BC791" s="47"/>
      <c r="BD791" s="47"/>
      <c r="BE791" s="47"/>
      <c r="BF791" s="47"/>
      <c r="BG791" s="47"/>
      <c r="BH791" s="47">
        <v>163.9</v>
      </c>
      <c r="BI791" s="47"/>
      <c r="BJ791" s="47"/>
      <c r="BK791" s="47"/>
      <c r="BL791" s="47"/>
      <c r="BM791" s="47" t="s">
        <v>1380</v>
      </c>
      <c r="BN791" s="57">
        <f t="shared" si="210"/>
        <v>163.9</v>
      </c>
      <c r="BO791" s="47">
        <f t="shared" si="211"/>
        <v>0</v>
      </c>
      <c r="BP791" s="48" t="str">
        <f t="shared" si="212"/>
        <v>Complete - With Adjustment</v>
      </c>
    </row>
    <row r="792" spans="1:68" s="10" customFormat="1" hidden="1" x14ac:dyDescent="0.2">
      <c r="A792" s="34">
        <v>4259</v>
      </c>
      <c r="B792" t="s">
        <v>1208</v>
      </c>
      <c r="C792" t="s">
        <v>1376</v>
      </c>
      <c r="D792">
        <v>201652</v>
      </c>
      <c r="E792" t="s">
        <v>1381</v>
      </c>
      <c r="F792" t="s">
        <v>1251</v>
      </c>
      <c r="G792" t="s">
        <v>96</v>
      </c>
      <c r="H792" s="37">
        <v>42872</v>
      </c>
      <c r="I792" s="37">
        <v>42874</v>
      </c>
      <c r="J792" s="52">
        <v>3790.4500000000003</v>
      </c>
      <c r="K792" s="52">
        <v>121.95</v>
      </c>
      <c r="L792" s="52"/>
      <c r="M792" s="52" t="s">
        <v>1382</v>
      </c>
      <c r="N792" s="52">
        <v>10</v>
      </c>
      <c r="O792" s="52">
        <v>1201</v>
      </c>
      <c r="P792" s="52">
        <v>4265</v>
      </c>
      <c r="Q792" s="52">
        <v>5411</v>
      </c>
      <c r="R792" s="52">
        <v>2000</v>
      </c>
      <c r="S792" s="52"/>
      <c r="T792" s="52" t="s">
        <v>1383</v>
      </c>
      <c r="U792" s="52"/>
      <c r="V792" s="35"/>
      <c r="W792" s="47"/>
      <c r="X792" s="47"/>
      <c r="Y792" s="47"/>
      <c r="Z792" s="47"/>
      <c r="AA792" s="47"/>
      <c r="AB792" s="47"/>
      <c r="AC792" s="47"/>
      <c r="AD792" s="47"/>
      <c r="AE792" s="47"/>
      <c r="AF792" s="47"/>
      <c r="AG792" s="47"/>
      <c r="AH792" s="66"/>
      <c r="AI792" s="67"/>
      <c r="AJ792" s="66"/>
      <c r="AK792" s="54"/>
      <c r="AL792" s="54"/>
      <c r="AM792" s="54"/>
      <c r="AN792" s="66"/>
      <c r="AO792" s="67"/>
      <c r="AP792" s="66"/>
      <c r="AQ792" s="47"/>
      <c r="AR792" s="47"/>
      <c r="AS792" s="47"/>
      <c r="AT792" s="47"/>
      <c r="AU792" s="47"/>
      <c r="AV792" s="47"/>
      <c r="AW792" s="47"/>
      <c r="AX792" s="47"/>
      <c r="AY792" s="47"/>
      <c r="AZ792" s="47"/>
      <c r="BA792" s="47"/>
      <c r="BB792" s="47"/>
      <c r="BC792" s="47"/>
      <c r="BD792" s="47"/>
      <c r="BE792" s="47"/>
      <c r="BF792" s="47"/>
      <c r="BG792" s="47"/>
      <c r="BH792" s="47">
        <v>121.95</v>
      </c>
      <c r="BI792" s="47"/>
      <c r="BJ792" s="47"/>
      <c r="BK792" s="47"/>
      <c r="BL792" s="47"/>
      <c r="BM792" s="47" t="s">
        <v>1380</v>
      </c>
      <c r="BN792" s="57">
        <f t="shared" si="210"/>
        <v>121.95</v>
      </c>
      <c r="BO792" s="47">
        <f t="shared" si="211"/>
        <v>0</v>
      </c>
      <c r="BP792" s="48" t="str">
        <f t="shared" si="212"/>
        <v>Complete - With Adjustment</v>
      </c>
    </row>
    <row r="793" spans="1:68" s="10" customFormat="1" hidden="1" x14ac:dyDescent="0.2">
      <c r="A793" s="34">
        <v>4260</v>
      </c>
      <c r="B793" t="s">
        <v>1208</v>
      </c>
      <c r="C793" t="s">
        <v>1376</v>
      </c>
      <c r="D793">
        <v>201652</v>
      </c>
      <c r="E793" t="s">
        <v>1381</v>
      </c>
      <c r="F793" t="s">
        <v>1251</v>
      </c>
      <c r="G793" t="s">
        <v>96</v>
      </c>
      <c r="H793" s="37">
        <v>42872</v>
      </c>
      <c r="I793" s="37">
        <v>42874</v>
      </c>
      <c r="J793" s="52">
        <v>3790.4500000000003</v>
      </c>
      <c r="K793" s="52">
        <v>189.4</v>
      </c>
      <c r="L793" s="52"/>
      <c r="M793" s="52" t="s">
        <v>1382</v>
      </c>
      <c r="N793" s="52">
        <v>10</v>
      </c>
      <c r="O793" s="52">
        <v>1201</v>
      </c>
      <c r="P793" s="52">
        <v>4265</v>
      </c>
      <c r="Q793" s="52">
        <v>5411</v>
      </c>
      <c r="R793" s="52">
        <v>2000</v>
      </c>
      <c r="S793" s="52"/>
      <c r="T793" s="52" t="s">
        <v>1383</v>
      </c>
      <c r="U793" s="52"/>
      <c r="V793" s="35"/>
      <c r="W793" s="47"/>
      <c r="X793" s="47"/>
      <c r="Y793" s="47"/>
      <c r="Z793" s="47"/>
      <c r="AA793" s="47"/>
      <c r="AB793" s="47"/>
      <c r="AC793" s="47"/>
      <c r="AD793" s="47"/>
      <c r="AE793" s="47"/>
      <c r="AF793" s="47"/>
      <c r="AG793" s="47"/>
      <c r="AH793" s="66"/>
      <c r="AI793" s="67"/>
      <c r="AJ793" s="66"/>
      <c r="AK793" s="54"/>
      <c r="AL793" s="54"/>
      <c r="AM793" s="54"/>
      <c r="AN793" s="66"/>
      <c r="AO793" s="67"/>
      <c r="AP793" s="66"/>
      <c r="AQ793" s="47"/>
      <c r="AR793" s="47"/>
      <c r="AS793" s="47"/>
      <c r="AT793" s="47"/>
      <c r="AU793" s="47"/>
      <c r="AV793" s="47"/>
      <c r="AW793" s="47"/>
      <c r="AX793" s="47"/>
      <c r="AY793" s="47"/>
      <c r="AZ793" s="47"/>
      <c r="BA793" s="47"/>
      <c r="BB793" s="47"/>
      <c r="BC793" s="47"/>
      <c r="BD793" s="47"/>
      <c r="BE793" s="47"/>
      <c r="BF793" s="47"/>
      <c r="BG793" s="47"/>
      <c r="BH793" s="47">
        <v>189.4</v>
      </c>
      <c r="BI793" s="47"/>
      <c r="BJ793" s="47"/>
      <c r="BK793" s="47"/>
      <c r="BL793" s="47"/>
      <c r="BM793" s="47" t="s">
        <v>1380</v>
      </c>
      <c r="BN793" s="57">
        <f t="shared" si="210"/>
        <v>189.4</v>
      </c>
      <c r="BO793" s="47">
        <f t="shared" si="211"/>
        <v>0</v>
      </c>
      <c r="BP793" s="48" t="str">
        <f t="shared" si="212"/>
        <v>Complete - With Adjustment</v>
      </c>
    </row>
    <row r="794" spans="1:68" s="10" customFormat="1" hidden="1" x14ac:dyDescent="0.2">
      <c r="A794" s="34">
        <v>4261</v>
      </c>
      <c r="B794" t="s">
        <v>1208</v>
      </c>
      <c r="C794" t="s">
        <v>1376</v>
      </c>
      <c r="D794">
        <v>201652</v>
      </c>
      <c r="E794" t="s">
        <v>1381</v>
      </c>
      <c r="F794" t="s">
        <v>1251</v>
      </c>
      <c r="G794" t="s">
        <v>96</v>
      </c>
      <c r="H794" s="37">
        <v>42872</v>
      </c>
      <c r="I794" s="37">
        <v>42874</v>
      </c>
      <c r="J794" s="52">
        <v>3790.4500000000003</v>
      </c>
      <c r="K794" s="52">
        <v>202.67000000000002</v>
      </c>
      <c r="L794" s="52"/>
      <c r="M794" s="52" t="s">
        <v>1382</v>
      </c>
      <c r="N794" s="52">
        <v>10</v>
      </c>
      <c r="O794" s="52">
        <v>1201</v>
      </c>
      <c r="P794" s="52">
        <v>4265</v>
      </c>
      <c r="Q794" s="52">
        <v>5411</v>
      </c>
      <c r="R794" s="52">
        <v>2000</v>
      </c>
      <c r="S794" s="52"/>
      <c r="T794" s="52" t="s">
        <v>1383</v>
      </c>
      <c r="U794" s="52"/>
      <c r="V794" s="35"/>
      <c r="W794" s="47"/>
      <c r="X794" s="47"/>
      <c r="Y794" s="47"/>
      <c r="Z794" s="47"/>
      <c r="AA794" s="47"/>
      <c r="AB794" s="47"/>
      <c r="AC794" s="47"/>
      <c r="AD794" s="47"/>
      <c r="AE794" s="47"/>
      <c r="AF794" s="47"/>
      <c r="AG794" s="47"/>
      <c r="AH794" s="66"/>
      <c r="AI794" s="67"/>
      <c r="AJ794" s="66"/>
      <c r="AK794" s="54"/>
      <c r="AL794" s="54"/>
      <c r="AM794" s="54"/>
      <c r="AN794" s="66"/>
      <c r="AO794" s="67"/>
      <c r="AP794" s="66"/>
      <c r="AQ794" s="47"/>
      <c r="AR794" s="47"/>
      <c r="AS794" s="47"/>
      <c r="AT794" s="47"/>
      <c r="AU794" s="47"/>
      <c r="AV794" s="47"/>
      <c r="AW794" s="47"/>
      <c r="AX794" s="47"/>
      <c r="AY794" s="47"/>
      <c r="AZ794" s="47"/>
      <c r="BA794" s="47"/>
      <c r="BB794" s="47"/>
      <c r="BC794" s="47"/>
      <c r="BD794" s="47"/>
      <c r="BE794" s="47"/>
      <c r="BF794" s="47"/>
      <c r="BG794" s="47"/>
      <c r="BH794" s="47">
        <v>202.67</v>
      </c>
      <c r="BI794" s="47"/>
      <c r="BJ794" s="47"/>
      <c r="BK794" s="47"/>
      <c r="BL794" s="47"/>
      <c r="BM794" s="47" t="s">
        <v>1380</v>
      </c>
      <c r="BN794" s="57">
        <f t="shared" si="210"/>
        <v>202.67</v>
      </c>
      <c r="BO794" s="47">
        <f t="shared" si="211"/>
        <v>0</v>
      </c>
      <c r="BP794" s="48" t="str">
        <f t="shared" si="212"/>
        <v>Complete - With Adjustment</v>
      </c>
    </row>
    <row r="795" spans="1:68" s="10" customFormat="1" hidden="1" x14ac:dyDescent="0.2">
      <c r="A795" s="34">
        <v>4262</v>
      </c>
      <c r="B795" t="s">
        <v>1208</v>
      </c>
      <c r="C795" t="s">
        <v>1376</v>
      </c>
      <c r="D795">
        <v>201652</v>
      </c>
      <c r="E795" t="s">
        <v>1381</v>
      </c>
      <c r="F795" t="s">
        <v>1251</v>
      </c>
      <c r="G795" t="s">
        <v>96</v>
      </c>
      <c r="H795" s="37">
        <v>42872</v>
      </c>
      <c r="I795" s="37">
        <v>42874</v>
      </c>
      <c r="J795" s="52">
        <v>3790.4500000000003</v>
      </c>
      <c r="K795" s="52">
        <v>90.5</v>
      </c>
      <c r="L795" s="52"/>
      <c r="M795" s="52" t="s">
        <v>1382</v>
      </c>
      <c r="N795" s="52">
        <v>10</v>
      </c>
      <c r="O795" s="52">
        <v>1201</v>
      </c>
      <c r="P795" s="52">
        <v>4265</v>
      </c>
      <c r="Q795" s="52">
        <v>5411</v>
      </c>
      <c r="R795" s="52">
        <v>2000</v>
      </c>
      <c r="S795" s="52"/>
      <c r="T795" s="52" t="s">
        <v>1383</v>
      </c>
      <c r="U795" s="52"/>
      <c r="V795" s="35"/>
      <c r="W795" s="47"/>
      <c r="X795" s="47"/>
      <c r="Y795" s="47"/>
      <c r="Z795" s="47"/>
      <c r="AA795" s="47"/>
      <c r="AB795" s="47"/>
      <c r="AC795" s="47"/>
      <c r="AD795" s="47"/>
      <c r="AE795" s="47"/>
      <c r="AF795" s="47"/>
      <c r="AG795" s="47"/>
      <c r="AH795" s="66"/>
      <c r="AI795" s="67"/>
      <c r="AJ795" s="66"/>
      <c r="AK795" s="54"/>
      <c r="AL795" s="54"/>
      <c r="AM795" s="54"/>
      <c r="AN795" s="66"/>
      <c r="AO795" s="67"/>
      <c r="AP795" s="66"/>
      <c r="AQ795" s="47"/>
      <c r="AR795" s="47"/>
      <c r="AS795" s="47"/>
      <c r="AT795" s="47"/>
      <c r="AU795" s="47"/>
      <c r="AV795" s="47"/>
      <c r="AW795" s="47"/>
      <c r="AX795" s="47"/>
      <c r="AY795" s="47"/>
      <c r="AZ795" s="47"/>
      <c r="BA795" s="47"/>
      <c r="BB795" s="47"/>
      <c r="BC795" s="47"/>
      <c r="BD795" s="47"/>
      <c r="BE795" s="47"/>
      <c r="BF795" s="47"/>
      <c r="BG795" s="47"/>
      <c r="BH795" s="47">
        <v>90.5</v>
      </c>
      <c r="BI795" s="47"/>
      <c r="BJ795" s="47"/>
      <c r="BK795" s="47"/>
      <c r="BL795" s="47"/>
      <c r="BM795" s="47" t="s">
        <v>1385</v>
      </c>
      <c r="BN795" s="57">
        <f t="shared" si="210"/>
        <v>90.5</v>
      </c>
      <c r="BO795" s="47">
        <f t="shared" si="211"/>
        <v>0</v>
      </c>
      <c r="BP795" s="48" t="str">
        <f t="shared" si="212"/>
        <v>Complete - With Adjustment</v>
      </c>
    </row>
    <row r="796" spans="1:68" s="10" customFormat="1" hidden="1" x14ac:dyDescent="0.2">
      <c r="A796" s="34">
        <v>4263</v>
      </c>
      <c r="B796" t="s">
        <v>1208</v>
      </c>
      <c r="C796" t="s">
        <v>1376</v>
      </c>
      <c r="D796">
        <v>201652</v>
      </c>
      <c r="E796" t="s">
        <v>1381</v>
      </c>
      <c r="F796" t="s">
        <v>1251</v>
      </c>
      <c r="G796" t="s">
        <v>96</v>
      </c>
      <c r="H796" s="37">
        <v>42872</v>
      </c>
      <c r="I796" s="37">
        <v>42874</v>
      </c>
      <c r="J796" s="52">
        <v>3790.4500000000003</v>
      </c>
      <c r="K796" s="52">
        <v>22.990000000000002</v>
      </c>
      <c r="L796" s="52"/>
      <c r="M796" s="52" t="s">
        <v>1382</v>
      </c>
      <c r="N796" s="52">
        <v>10</v>
      </c>
      <c r="O796" s="52">
        <v>1201</v>
      </c>
      <c r="P796" s="52">
        <v>4265</v>
      </c>
      <c r="Q796" s="52">
        <v>5413</v>
      </c>
      <c r="R796" s="52">
        <v>2000</v>
      </c>
      <c r="S796" s="52"/>
      <c r="T796" s="52" t="s">
        <v>1383</v>
      </c>
      <c r="U796" s="52"/>
      <c r="V796" s="35"/>
      <c r="W796" s="47"/>
      <c r="X796" s="47"/>
      <c r="Y796" s="47"/>
      <c r="Z796" s="47"/>
      <c r="AA796" s="47"/>
      <c r="AB796" s="47"/>
      <c r="AC796" s="47"/>
      <c r="AD796" s="47"/>
      <c r="AE796" s="47"/>
      <c r="AF796" s="47"/>
      <c r="AG796" s="47"/>
      <c r="AH796" s="66"/>
      <c r="AI796" s="67"/>
      <c r="AJ796" s="66"/>
      <c r="AK796" s="54"/>
      <c r="AL796" s="54"/>
      <c r="AM796" s="54"/>
      <c r="AN796" s="66"/>
      <c r="AO796" s="67"/>
      <c r="AP796" s="66"/>
      <c r="AQ796" s="47"/>
      <c r="AR796" s="47"/>
      <c r="AS796" s="47"/>
      <c r="AT796" s="47"/>
      <c r="AU796" s="47"/>
      <c r="AV796" s="47"/>
      <c r="AW796" s="47"/>
      <c r="AX796" s="47"/>
      <c r="AY796" s="47"/>
      <c r="AZ796" s="47"/>
      <c r="BA796" s="47"/>
      <c r="BB796" s="47"/>
      <c r="BC796" s="47"/>
      <c r="BD796" s="47"/>
      <c r="BE796" s="47"/>
      <c r="BF796" s="47"/>
      <c r="BG796" s="47"/>
      <c r="BH796" s="47">
        <v>22.99</v>
      </c>
      <c r="BI796" s="47"/>
      <c r="BJ796" s="47"/>
      <c r="BK796" s="47"/>
      <c r="BL796" s="47"/>
      <c r="BM796" s="47" t="s">
        <v>1388</v>
      </c>
      <c r="BN796" s="57">
        <f t="shared" si="210"/>
        <v>22.99</v>
      </c>
      <c r="BO796" s="47">
        <f t="shared" si="211"/>
        <v>0</v>
      </c>
      <c r="BP796" s="48" t="str">
        <f t="shared" si="212"/>
        <v>Complete - With Adjustment</v>
      </c>
    </row>
    <row r="797" spans="1:68" s="10" customFormat="1" hidden="1" x14ac:dyDescent="0.2">
      <c r="A797" s="34">
        <v>4264</v>
      </c>
      <c r="B797" t="s">
        <v>1208</v>
      </c>
      <c r="C797" t="s">
        <v>1376</v>
      </c>
      <c r="D797">
        <v>201652</v>
      </c>
      <c r="E797" t="s">
        <v>1381</v>
      </c>
      <c r="F797" t="s">
        <v>1251</v>
      </c>
      <c r="G797" t="s">
        <v>96</v>
      </c>
      <c r="H797" s="37">
        <v>42872</v>
      </c>
      <c r="I797" s="37">
        <v>42874</v>
      </c>
      <c r="J797" s="52">
        <v>3790.4500000000003</v>
      </c>
      <c r="K797" s="52">
        <v>203.61</v>
      </c>
      <c r="L797" s="52"/>
      <c r="M797" s="52" t="s">
        <v>1382</v>
      </c>
      <c r="N797" s="52">
        <v>10</v>
      </c>
      <c r="O797" s="52">
        <v>1201</v>
      </c>
      <c r="P797" s="52">
        <v>4265</v>
      </c>
      <c r="Q797" s="52">
        <v>5411</v>
      </c>
      <c r="R797" s="52">
        <v>2000</v>
      </c>
      <c r="S797" s="52"/>
      <c r="T797" s="52" t="s">
        <v>1383</v>
      </c>
      <c r="U797" s="52"/>
      <c r="V797" s="35"/>
      <c r="W797" s="47"/>
      <c r="X797" s="47"/>
      <c r="Y797" s="47"/>
      <c r="Z797" s="47"/>
      <c r="AA797" s="47"/>
      <c r="AB797" s="47"/>
      <c r="AC797" s="47"/>
      <c r="AD797" s="47"/>
      <c r="AE797" s="47"/>
      <c r="AF797" s="47"/>
      <c r="AG797" s="47"/>
      <c r="AH797" s="66"/>
      <c r="AI797" s="67"/>
      <c r="AJ797" s="66"/>
      <c r="AK797" s="54"/>
      <c r="AL797" s="54"/>
      <c r="AM797" s="54"/>
      <c r="AN797" s="66"/>
      <c r="AO797" s="67"/>
      <c r="AP797" s="66"/>
      <c r="AQ797" s="47"/>
      <c r="AR797" s="47"/>
      <c r="AS797" s="47"/>
      <c r="AT797" s="47"/>
      <c r="AU797" s="47"/>
      <c r="AV797" s="47"/>
      <c r="AW797" s="47"/>
      <c r="AX797" s="47"/>
      <c r="AY797" s="47"/>
      <c r="AZ797" s="47"/>
      <c r="BA797" s="47"/>
      <c r="BB797" s="47"/>
      <c r="BC797" s="47"/>
      <c r="BD797" s="47"/>
      <c r="BE797" s="47"/>
      <c r="BF797" s="47"/>
      <c r="BG797" s="47"/>
      <c r="BH797" s="47">
        <v>203.61</v>
      </c>
      <c r="BI797" s="47"/>
      <c r="BJ797" s="47"/>
      <c r="BK797" s="47"/>
      <c r="BL797" s="47"/>
      <c r="BM797" s="47" t="s">
        <v>1380</v>
      </c>
      <c r="BN797" s="57">
        <f t="shared" si="210"/>
        <v>203.61</v>
      </c>
      <c r="BO797" s="47">
        <f t="shared" si="211"/>
        <v>0</v>
      </c>
      <c r="BP797" s="48" t="str">
        <f t="shared" si="212"/>
        <v>Complete - With Adjustment</v>
      </c>
    </row>
    <row r="798" spans="1:68" s="10" customFormat="1" hidden="1" x14ac:dyDescent="0.2">
      <c r="A798" s="34">
        <v>4265</v>
      </c>
      <c r="B798" t="s">
        <v>1208</v>
      </c>
      <c r="C798" t="s">
        <v>1376</v>
      </c>
      <c r="D798">
        <v>201652</v>
      </c>
      <c r="E798" t="s">
        <v>1381</v>
      </c>
      <c r="F798" t="s">
        <v>1251</v>
      </c>
      <c r="G798" t="s">
        <v>96</v>
      </c>
      <c r="H798" s="37">
        <v>42872</v>
      </c>
      <c r="I798" s="37">
        <v>42874</v>
      </c>
      <c r="J798" s="52">
        <v>3790.4500000000003</v>
      </c>
      <c r="K798" s="52">
        <v>214.44</v>
      </c>
      <c r="L798" s="52"/>
      <c r="M798" s="52" t="s">
        <v>1382</v>
      </c>
      <c r="N798" s="52">
        <v>10</v>
      </c>
      <c r="O798" s="52">
        <v>1201</v>
      </c>
      <c r="P798" s="52">
        <v>4265</v>
      </c>
      <c r="Q798" s="52">
        <v>5411</v>
      </c>
      <c r="R798" s="52">
        <v>2000</v>
      </c>
      <c r="S798" s="52"/>
      <c r="T798" s="52" t="s">
        <v>1383</v>
      </c>
      <c r="U798" s="52"/>
      <c r="V798" s="35"/>
      <c r="W798" s="47"/>
      <c r="X798" s="47"/>
      <c r="Y798" s="47"/>
      <c r="Z798" s="47"/>
      <c r="AA798" s="47"/>
      <c r="AB798" s="47"/>
      <c r="AC798" s="47"/>
      <c r="AD798" s="47"/>
      <c r="AE798" s="47"/>
      <c r="AF798" s="47"/>
      <c r="AG798" s="47"/>
      <c r="AH798" s="66"/>
      <c r="AI798" s="67"/>
      <c r="AJ798" s="66"/>
      <c r="AK798" s="54"/>
      <c r="AL798" s="54"/>
      <c r="AM798" s="54"/>
      <c r="AN798" s="66"/>
      <c r="AO798" s="67"/>
      <c r="AP798" s="66"/>
      <c r="AQ798" s="47"/>
      <c r="AR798" s="47"/>
      <c r="AS798" s="47"/>
      <c r="AT798" s="47"/>
      <c r="AU798" s="47"/>
      <c r="AV798" s="47"/>
      <c r="AW798" s="47"/>
      <c r="AX798" s="47"/>
      <c r="AY798" s="47"/>
      <c r="AZ798" s="47"/>
      <c r="BA798" s="47"/>
      <c r="BB798" s="47"/>
      <c r="BC798" s="47"/>
      <c r="BD798" s="47"/>
      <c r="BE798" s="47"/>
      <c r="BF798" s="47"/>
      <c r="BG798" s="47"/>
      <c r="BH798" s="47">
        <v>214.44</v>
      </c>
      <c r="BI798" s="47"/>
      <c r="BJ798" s="47"/>
      <c r="BK798" s="47"/>
      <c r="BL798" s="47"/>
      <c r="BM798" s="47" t="s">
        <v>1380</v>
      </c>
      <c r="BN798" s="57">
        <f t="shared" si="210"/>
        <v>214.44</v>
      </c>
      <c r="BO798" s="47">
        <f t="shared" si="211"/>
        <v>0</v>
      </c>
      <c r="BP798" s="48" t="str">
        <f t="shared" si="212"/>
        <v>Complete - With Adjustment</v>
      </c>
    </row>
    <row r="799" spans="1:68" s="10" customFormat="1" hidden="1" x14ac:dyDescent="0.2">
      <c r="A799" s="34">
        <v>4278</v>
      </c>
      <c r="B799" t="s">
        <v>1208</v>
      </c>
      <c r="C799" t="s">
        <v>317</v>
      </c>
      <c r="D799">
        <v>238764</v>
      </c>
      <c r="E799" t="s">
        <v>1389</v>
      </c>
      <c r="F799" t="s">
        <v>1285</v>
      </c>
      <c r="G799" t="s">
        <v>96</v>
      </c>
      <c r="H799" s="37">
        <v>42865</v>
      </c>
      <c r="I799" s="37">
        <v>42866</v>
      </c>
      <c r="J799" s="52">
        <v>2143.23</v>
      </c>
      <c r="K799" s="52">
        <v>10</v>
      </c>
      <c r="L799" s="52"/>
      <c r="M799" s="52" t="s">
        <v>1390</v>
      </c>
      <c r="N799" s="52">
        <v>10</v>
      </c>
      <c r="O799" s="52">
        <v>1209</v>
      </c>
      <c r="P799" s="52">
        <v>4265</v>
      </c>
      <c r="Q799" s="52">
        <v>5411</v>
      </c>
      <c r="R799" s="52">
        <v>2000</v>
      </c>
      <c r="S799" s="52"/>
      <c r="T799" s="52" t="s">
        <v>1391</v>
      </c>
      <c r="U799" s="52"/>
      <c r="V799" s="35"/>
      <c r="W799" s="47">
        <v>10</v>
      </c>
      <c r="X799" s="47"/>
      <c r="Y799" s="47"/>
      <c r="Z799" s="47"/>
      <c r="AA799" s="47"/>
      <c r="AB799" s="47"/>
      <c r="AC799" s="47"/>
      <c r="AD799" s="47"/>
      <c r="AE799" s="47"/>
      <c r="AF799" s="47"/>
      <c r="AG799" s="47"/>
      <c r="AH799" s="66"/>
      <c r="AI799" s="67"/>
      <c r="AJ799" s="66"/>
      <c r="AK799" s="54"/>
      <c r="AL799" s="54"/>
      <c r="AM799" s="54"/>
      <c r="AN799" s="66"/>
      <c r="AO799" s="67"/>
      <c r="AP799" s="66"/>
      <c r="AQ799" s="47"/>
      <c r="AR799" s="47"/>
      <c r="AS799" s="47"/>
      <c r="AT799" s="47"/>
      <c r="AU799" s="47"/>
      <c r="AV799" s="47"/>
      <c r="AW799" s="47"/>
      <c r="AX799" s="47"/>
      <c r="AY799" s="47"/>
      <c r="AZ799" s="47"/>
      <c r="BA799" s="47"/>
      <c r="BB799" s="47"/>
      <c r="BC799" s="47"/>
      <c r="BD799" s="47"/>
      <c r="BE799" s="47"/>
      <c r="BF799" s="47"/>
      <c r="BG799" s="47"/>
      <c r="BH799" s="47"/>
      <c r="BI799" s="47"/>
      <c r="BJ799" s="47"/>
      <c r="BK799" s="47"/>
      <c r="BL799" s="47"/>
      <c r="BM799" s="47" t="s">
        <v>1</v>
      </c>
      <c r="BN799" s="57">
        <f t="shared" ref="BN799:BN804" si="213">SUM(W799:AH799)+SUM(AK799:AN799)+SUM(AQ799:BK799)</f>
        <v>10</v>
      </c>
      <c r="BO799" s="47">
        <f t="shared" ref="BO799:BO804" si="214">K799-BN799</f>
        <v>0</v>
      </c>
      <c r="BP799" s="48" t="str">
        <f t="shared" si="212"/>
        <v>Complete - With Adjustment</v>
      </c>
    </row>
    <row r="800" spans="1:68" s="10" customFormat="1" hidden="1" x14ac:dyDescent="0.2">
      <c r="A800" s="34">
        <v>4280</v>
      </c>
      <c r="B800" t="s">
        <v>1208</v>
      </c>
      <c r="C800" t="s">
        <v>317</v>
      </c>
      <c r="D800">
        <v>238764</v>
      </c>
      <c r="E800" t="s">
        <v>1389</v>
      </c>
      <c r="F800" t="s">
        <v>1285</v>
      </c>
      <c r="G800" t="s">
        <v>96</v>
      </c>
      <c r="H800" s="37">
        <v>42865</v>
      </c>
      <c r="I800" s="37">
        <v>42866</v>
      </c>
      <c r="J800" s="52">
        <v>2143.23</v>
      </c>
      <c r="K800" s="52">
        <v>14</v>
      </c>
      <c r="L800" s="52"/>
      <c r="M800" s="52" t="s">
        <v>1390</v>
      </c>
      <c r="N800" s="52">
        <v>10</v>
      </c>
      <c r="O800" s="52">
        <v>1209</v>
      </c>
      <c r="P800" s="52">
        <v>4265</v>
      </c>
      <c r="Q800" s="52">
        <v>5411</v>
      </c>
      <c r="R800" s="52">
        <v>2000</v>
      </c>
      <c r="S800" s="52"/>
      <c r="T800" s="52" t="s">
        <v>1391</v>
      </c>
      <c r="U800" s="52"/>
      <c r="V800" s="35"/>
      <c r="W800" s="47">
        <v>14</v>
      </c>
      <c r="X800" s="47"/>
      <c r="Y800" s="47"/>
      <c r="Z800" s="47"/>
      <c r="AA800" s="47"/>
      <c r="AB800" s="47"/>
      <c r="AC800" s="47"/>
      <c r="AD800" s="47"/>
      <c r="AE800" s="47"/>
      <c r="AF800" s="47"/>
      <c r="AG800" s="47"/>
      <c r="AH800" s="66"/>
      <c r="AI800" s="67"/>
      <c r="AJ800" s="66"/>
      <c r="AK800" s="54"/>
      <c r="AL800" s="54"/>
      <c r="AM800" s="54"/>
      <c r="AN800" s="66"/>
      <c r="AO800" s="67"/>
      <c r="AP800" s="66"/>
      <c r="AQ800" s="47"/>
      <c r="AR800" s="47"/>
      <c r="AS800" s="47"/>
      <c r="AT800" s="47"/>
      <c r="AU800" s="47"/>
      <c r="AV800" s="47"/>
      <c r="AW800" s="47"/>
      <c r="AX800" s="47"/>
      <c r="AY800" s="47"/>
      <c r="AZ800" s="47"/>
      <c r="BA800" s="47"/>
      <c r="BB800" s="47"/>
      <c r="BC800" s="47"/>
      <c r="BD800" s="47"/>
      <c r="BE800" s="47"/>
      <c r="BF800" s="47"/>
      <c r="BG800" s="47"/>
      <c r="BH800" s="47"/>
      <c r="BI800" s="47"/>
      <c r="BJ800" s="47"/>
      <c r="BK800" s="47"/>
      <c r="BL800" s="47"/>
      <c r="BM800" s="47" t="s">
        <v>1</v>
      </c>
      <c r="BN800" s="57">
        <f t="shared" si="213"/>
        <v>14</v>
      </c>
      <c r="BO800" s="47">
        <f t="shared" si="214"/>
        <v>0</v>
      </c>
      <c r="BP800" s="48" t="str">
        <f t="shared" si="212"/>
        <v>Complete - With Adjustment</v>
      </c>
    </row>
    <row r="801" spans="1:68" s="10" customFormat="1" hidden="1" x14ac:dyDescent="0.2">
      <c r="A801" s="34">
        <v>4282</v>
      </c>
      <c r="B801" t="s">
        <v>1208</v>
      </c>
      <c r="C801" t="s">
        <v>317</v>
      </c>
      <c r="D801">
        <v>238764</v>
      </c>
      <c r="E801" t="s">
        <v>1389</v>
      </c>
      <c r="F801" t="s">
        <v>1285</v>
      </c>
      <c r="G801" t="s">
        <v>96</v>
      </c>
      <c r="H801" s="37">
        <v>42865</v>
      </c>
      <c r="I801" s="37">
        <v>42866</v>
      </c>
      <c r="J801" s="52">
        <v>2143.23</v>
      </c>
      <c r="K801" s="52">
        <v>14</v>
      </c>
      <c r="L801" s="52"/>
      <c r="M801" s="52" t="s">
        <v>1390</v>
      </c>
      <c r="N801" s="52">
        <v>10</v>
      </c>
      <c r="O801" s="52">
        <v>1209</v>
      </c>
      <c r="P801" s="52">
        <v>4265</v>
      </c>
      <c r="Q801" s="52">
        <v>5411</v>
      </c>
      <c r="R801" s="52">
        <v>2000</v>
      </c>
      <c r="S801" s="52"/>
      <c r="T801" s="52" t="s">
        <v>1391</v>
      </c>
      <c r="U801" s="52"/>
      <c r="V801" s="35"/>
      <c r="W801" s="47">
        <v>14</v>
      </c>
      <c r="X801" s="47"/>
      <c r="Y801" s="47"/>
      <c r="Z801" s="47"/>
      <c r="AA801" s="47"/>
      <c r="AB801" s="47"/>
      <c r="AC801" s="47"/>
      <c r="AD801" s="47"/>
      <c r="AE801" s="47"/>
      <c r="AF801" s="47"/>
      <c r="AG801" s="47"/>
      <c r="AH801" s="66"/>
      <c r="AI801" s="67"/>
      <c r="AJ801" s="66"/>
      <c r="AK801" s="54"/>
      <c r="AL801" s="54"/>
      <c r="AM801" s="54"/>
      <c r="AN801" s="66"/>
      <c r="AO801" s="67"/>
      <c r="AP801" s="66"/>
      <c r="AQ801" s="47"/>
      <c r="AR801" s="47"/>
      <c r="AS801" s="47"/>
      <c r="AT801" s="47"/>
      <c r="AU801" s="47"/>
      <c r="AV801" s="47"/>
      <c r="AW801" s="47"/>
      <c r="AX801" s="47"/>
      <c r="AY801" s="47"/>
      <c r="AZ801" s="47"/>
      <c r="BA801" s="47"/>
      <c r="BB801" s="47"/>
      <c r="BC801" s="47"/>
      <c r="BD801" s="47"/>
      <c r="BE801" s="47"/>
      <c r="BF801" s="47"/>
      <c r="BG801" s="47"/>
      <c r="BH801" s="47"/>
      <c r="BI801" s="47"/>
      <c r="BJ801" s="47"/>
      <c r="BK801" s="47"/>
      <c r="BL801" s="47"/>
      <c r="BM801" s="47" t="s">
        <v>1</v>
      </c>
      <c r="BN801" s="57">
        <f t="shared" si="213"/>
        <v>14</v>
      </c>
      <c r="BO801" s="47">
        <f t="shared" si="214"/>
        <v>0</v>
      </c>
      <c r="BP801" s="48" t="str">
        <f t="shared" si="212"/>
        <v>Complete - With Adjustment</v>
      </c>
    </row>
    <row r="802" spans="1:68" s="10" customFormat="1" hidden="1" x14ac:dyDescent="0.2">
      <c r="A802" s="34">
        <v>4292</v>
      </c>
      <c r="B802" t="s">
        <v>1208</v>
      </c>
      <c r="C802" t="s">
        <v>322</v>
      </c>
      <c r="D802">
        <v>246882</v>
      </c>
      <c r="E802" t="s">
        <v>1392</v>
      </c>
      <c r="F802" t="s">
        <v>1251</v>
      </c>
      <c r="G802" t="s">
        <v>96</v>
      </c>
      <c r="H802" s="37">
        <v>42872</v>
      </c>
      <c r="I802" s="37">
        <v>42874</v>
      </c>
      <c r="J802" s="52">
        <v>802.38</v>
      </c>
      <c r="K802" s="52">
        <v>6.5</v>
      </c>
      <c r="L802" s="52"/>
      <c r="M802" s="52" t="s">
        <v>1393</v>
      </c>
      <c r="N802" s="52">
        <v>10</v>
      </c>
      <c r="O802" s="52">
        <v>1154</v>
      </c>
      <c r="P802" s="52">
        <v>4265</v>
      </c>
      <c r="Q802" s="52">
        <v>5411</v>
      </c>
      <c r="R802" s="52">
        <v>2000</v>
      </c>
      <c r="S802" s="52"/>
      <c r="T802" s="52" t="s">
        <v>1394</v>
      </c>
      <c r="U802" s="52"/>
      <c r="V802" s="35"/>
      <c r="W802" s="47">
        <v>6.5</v>
      </c>
      <c r="X802" s="47"/>
      <c r="Y802" s="47"/>
      <c r="Z802" s="47"/>
      <c r="AA802" s="47"/>
      <c r="AB802" s="47"/>
      <c r="AC802" s="47"/>
      <c r="AD802" s="47"/>
      <c r="AE802" s="47"/>
      <c r="AF802" s="47"/>
      <c r="AG802" s="47"/>
      <c r="AH802" s="66"/>
      <c r="AI802" s="67"/>
      <c r="AJ802" s="66"/>
      <c r="AK802" s="54"/>
      <c r="AL802" s="54"/>
      <c r="AM802" s="54"/>
      <c r="AN802" s="66"/>
      <c r="AO802" s="67"/>
      <c r="AP802" s="66"/>
      <c r="AQ802" s="47"/>
      <c r="AR802" s="47"/>
      <c r="AS802" s="47"/>
      <c r="AT802" s="47"/>
      <c r="AU802" s="47"/>
      <c r="AV802" s="47"/>
      <c r="AW802" s="47"/>
      <c r="AX802" s="47"/>
      <c r="AY802" s="47"/>
      <c r="AZ802" s="47"/>
      <c r="BA802" s="47"/>
      <c r="BB802" s="47"/>
      <c r="BC802" s="47"/>
      <c r="BD802" s="47"/>
      <c r="BE802" s="47"/>
      <c r="BF802" s="47"/>
      <c r="BG802" s="47"/>
      <c r="BH802" s="47"/>
      <c r="BI802" s="47"/>
      <c r="BJ802" s="47"/>
      <c r="BK802" s="47"/>
      <c r="BL802" s="47"/>
      <c r="BM802" s="47" t="s">
        <v>1</v>
      </c>
      <c r="BN802" s="57">
        <f t="shared" si="213"/>
        <v>6.5</v>
      </c>
      <c r="BO802" s="47">
        <f t="shared" si="214"/>
        <v>0</v>
      </c>
      <c r="BP802" s="48" t="str">
        <f t="shared" si="212"/>
        <v>Complete - With Adjustment</v>
      </c>
    </row>
    <row r="803" spans="1:68" s="10" customFormat="1" hidden="1" x14ac:dyDescent="0.2">
      <c r="A803" s="34">
        <v>4321</v>
      </c>
      <c r="B803" t="s">
        <v>1208</v>
      </c>
      <c r="C803" t="s">
        <v>584</v>
      </c>
      <c r="D803">
        <v>267054</v>
      </c>
      <c r="E803" t="s">
        <v>1395</v>
      </c>
      <c r="F803" t="s">
        <v>1270</v>
      </c>
      <c r="G803" t="s">
        <v>96</v>
      </c>
      <c r="H803" s="37">
        <v>42872</v>
      </c>
      <c r="I803" s="37">
        <v>42873</v>
      </c>
      <c r="J803" s="52">
        <v>1296.32</v>
      </c>
      <c r="K803" s="52">
        <v>38.25</v>
      </c>
      <c r="L803" s="52"/>
      <c r="M803" s="52" t="s">
        <v>1396</v>
      </c>
      <c r="N803" s="52">
        <v>10</v>
      </c>
      <c r="O803" s="52">
        <v>1408</v>
      </c>
      <c r="P803" s="52">
        <v>4265</v>
      </c>
      <c r="Q803" s="52">
        <v>5411</v>
      </c>
      <c r="R803" s="52">
        <v>2000</v>
      </c>
      <c r="S803" s="52"/>
      <c r="T803" s="52" t="s">
        <v>1397</v>
      </c>
      <c r="U803" s="52"/>
      <c r="V803" s="35"/>
      <c r="W803" s="47">
        <v>38.25</v>
      </c>
      <c r="X803" s="47"/>
      <c r="Y803" s="47"/>
      <c r="Z803" s="47"/>
      <c r="AA803" s="47"/>
      <c r="AB803" s="47"/>
      <c r="AC803" s="47"/>
      <c r="AD803" s="47"/>
      <c r="AE803" s="47"/>
      <c r="AF803" s="47"/>
      <c r="AG803" s="47"/>
      <c r="AH803" s="66"/>
      <c r="AI803" s="67"/>
      <c r="AJ803" s="66"/>
      <c r="AK803" s="54"/>
      <c r="AL803" s="54"/>
      <c r="AM803" s="54"/>
      <c r="AN803" s="66"/>
      <c r="AO803" s="67"/>
      <c r="AP803" s="66"/>
      <c r="AQ803" s="47"/>
      <c r="AR803" s="47"/>
      <c r="AS803" s="47"/>
      <c r="AT803" s="47"/>
      <c r="AU803" s="47"/>
      <c r="AV803" s="47"/>
      <c r="AW803" s="47"/>
      <c r="AX803" s="47"/>
      <c r="AY803" s="47"/>
      <c r="AZ803" s="47"/>
      <c r="BA803" s="47"/>
      <c r="BB803" s="47"/>
      <c r="BC803" s="47"/>
      <c r="BD803" s="47"/>
      <c r="BE803" s="47"/>
      <c r="BF803" s="47"/>
      <c r="BG803" s="47"/>
      <c r="BH803" s="47"/>
      <c r="BI803" s="47"/>
      <c r="BJ803" s="47"/>
      <c r="BK803" s="47"/>
      <c r="BL803" s="47"/>
      <c r="BM803" s="47" t="s">
        <v>1</v>
      </c>
      <c r="BN803" s="57">
        <f t="shared" si="213"/>
        <v>38.25</v>
      </c>
      <c r="BO803" s="47">
        <f t="shared" si="214"/>
        <v>0</v>
      </c>
      <c r="BP803" s="48" t="str">
        <f t="shared" ref="BP803:BP804" si="215">IF(BN803&lt;&gt;0,"Complete - With Adjustment","Complete - No Adjustment")</f>
        <v>Complete - With Adjustment</v>
      </c>
    </row>
    <row r="804" spans="1:68" s="10" customFormat="1" hidden="1" x14ac:dyDescent="0.2">
      <c r="A804" s="34">
        <v>4323</v>
      </c>
      <c r="B804" t="s">
        <v>1208</v>
      </c>
      <c r="C804" t="s">
        <v>584</v>
      </c>
      <c r="D804">
        <v>267054</v>
      </c>
      <c r="E804" t="s">
        <v>1395</v>
      </c>
      <c r="F804" t="s">
        <v>1270</v>
      </c>
      <c r="G804" t="s">
        <v>96</v>
      </c>
      <c r="H804" s="37">
        <v>42872</v>
      </c>
      <c r="I804" s="37">
        <v>42873</v>
      </c>
      <c r="J804" s="52">
        <v>1296.32</v>
      </c>
      <c r="K804" s="52">
        <v>78.5</v>
      </c>
      <c r="L804" s="52"/>
      <c r="M804" s="52" t="s">
        <v>1396</v>
      </c>
      <c r="N804" s="52">
        <v>10</v>
      </c>
      <c r="O804" s="52">
        <v>1408</v>
      </c>
      <c r="P804" s="52">
        <v>4265</v>
      </c>
      <c r="Q804" s="52">
        <v>5411</v>
      </c>
      <c r="R804" s="52">
        <v>2000</v>
      </c>
      <c r="S804" s="52"/>
      <c r="T804" s="52" t="s">
        <v>1397</v>
      </c>
      <c r="U804" s="52"/>
      <c r="V804" s="35"/>
      <c r="W804" s="47"/>
      <c r="X804" s="47"/>
      <c r="Y804" s="47"/>
      <c r="Z804" s="47"/>
      <c r="AA804" s="47"/>
      <c r="AB804" s="47"/>
      <c r="AC804" s="47"/>
      <c r="AD804" s="47"/>
      <c r="AE804" s="47"/>
      <c r="AF804" s="47"/>
      <c r="AG804" s="47"/>
      <c r="AH804" s="66"/>
      <c r="AI804" s="67"/>
      <c r="AJ804" s="66"/>
      <c r="AK804" s="54"/>
      <c r="AL804" s="54"/>
      <c r="AM804" s="54"/>
      <c r="AN804" s="66"/>
      <c r="AO804" s="67"/>
      <c r="AP804" s="66"/>
      <c r="AQ804" s="47"/>
      <c r="AR804" s="47"/>
      <c r="AS804" s="47"/>
      <c r="AT804" s="47"/>
      <c r="AU804" s="47"/>
      <c r="AV804" s="47"/>
      <c r="AW804" s="47"/>
      <c r="AX804" s="47"/>
      <c r="AY804" s="47"/>
      <c r="AZ804" s="47"/>
      <c r="BA804" s="47"/>
      <c r="BB804" s="47"/>
      <c r="BC804" s="47"/>
      <c r="BD804" s="47"/>
      <c r="BE804" s="47"/>
      <c r="BF804" s="47"/>
      <c r="BG804" s="47"/>
      <c r="BH804" s="47"/>
      <c r="BI804" s="47"/>
      <c r="BJ804" s="47"/>
      <c r="BK804" s="47"/>
      <c r="BL804" s="47"/>
      <c r="BM804" s="47" t="s">
        <v>392</v>
      </c>
      <c r="BN804" s="57">
        <f t="shared" si="213"/>
        <v>0</v>
      </c>
      <c r="BO804" s="47">
        <f t="shared" si="214"/>
        <v>78.5</v>
      </c>
      <c r="BP804" s="48" t="str">
        <f t="shared" si="215"/>
        <v>Complete - No Adjustment</v>
      </c>
    </row>
    <row r="805" spans="1:68" s="10" customFormat="1" hidden="1" x14ac:dyDescent="0.2">
      <c r="A805" s="34">
        <v>4455</v>
      </c>
      <c r="B805" t="s">
        <v>1208</v>
      </c>
      <c r="C805" t="s">
        <v>834</v>
      </c>
      <c r="D805">
        <v>279195</v>
      </c>
      <c r="E805" t="s">
        <v>1398</v>
      </c>
      <c r="F805" t="s">
        <v>1253</v>
      </c>
      <c r="G805" t="s">
        <v>96</v>
      </c>
      <c r="H805" s="37">
        <v>42853</v>
      </c>
      <c r="I805" s="37">
        <v>42856</v>
      </c>
      <c r="J805" s="52">
        <v>1151.1300000000001</v>
      </c>
      <c r="K805" s="52">
        <v>20.77</v>
      </c>
      <c r="L805" s="52"/>
      <c r="M805" s="52" t="s">
        <v>1399</v>
      </c>
      <c r="N805" s="52">
        <v>10</v>
      </c>
      <c r="O805" s="52">
        <v>1405</v>
      </c>
      <c r="P805" s="52">
        <v>4265</v>
      </c>
      <c r="Q805" s="52">
        <v>5411</v>
      </c>
      <c r="R805" s="52">
        <v>2000</v>
      </c>
      <c r="S805" s="52"/>
      <c r="T805" s="52" t="s">
        <v>1400</v>
      </c>
      <c r="U805" s="52"/>
      <c r="V805" s="35"/>
      <c r="W805" s="47">
        <v>20.77</v>
      </c>
      <c r="X805" s="47"/>
      <c r="Y805" s="47"/>
      <c r="Z805" s="47"/>
      <c r="AA805" s="47"/>
      <c r="AB805" s="47"/>
      <c r="AC805" s="47"/>
      <c r="AD805" s="47"/>
      <c r="AE805" s="47"/>
      <c r="AF805" s="47"/>
      <c r="AG805" s="47"/>
      <c r="AH805" s="66"/>
      <c r="AI805" s="67"/>
      <c r="AJ805" s="66"/>
      <c r="AK805" s="54"/>
      <c r="AL805" s="54"/>
      <c r="AM805" s="54"/>
      <c r="AN805" s="66"/>
      <c r="AO805" s="67"/>
      <c r="AP805" s="66"/>
      <c r="AQ805" s="47"/>
      <c r="AR805" s="47"/>
      <c r="AS805" s="47"/>
      <c r="AT805" s="47"/>
      <c r="AU805" s="47"/>
      <c r="AV805" s="47"/>
      <c r="AW805" s="47"/>
      <c r="AX805" s="47"/>
      <c r="AY805" s="47"/>
      <c r="AZ805" s="47"/>
      <c r="BA805" s="47"/>
      <c r="BB805" s="47"/>
      <c r="BC805" s="47"/>
      <c r="BD805" s="47"/>
      <c r="BE805" s="47"/>
      <c r="BF805" s="47"/>
      <c r="BG805" s="47"/>
      <c r="BH805" s="47"/>
      <c r="BI805" s="47"/>
      <c r="BJ805" s="47"/>
      <c r="BK805" s="47"/>
      <c r="BL805" s="47"/>
      <c r="BM805" s="47" t="s">
        <v>1</v>
      </c>
      <c r="BN805" s="57">
        <f t="shared" ref="BN805" si="216">SUM(W805:AH805)+SUM(AK805:AN805)+SUM(AQ805:BK805)</f>
        <v>20.77</v>
      </c>
      <c r="BO805" s="47">
        <f t="shared" ref="BO805:BO807" si="217">K805-BN805</f>
        <v>0</v>
      </c>
      <c r="BP805" s="48" t="str">
        <f t="shared" ref="BP805:BP816" si="218">IF(BN805&lt;&gt;0,"Complete - With Adjustment","Complete - No Adjustment")</f>
        <v>Complete - With Adjustment</v>
      </c>
    </row>
    <row r="806" spans="1:68" s="10" customFormat="1" hidden="1" x14ac:dyDescent="0.2">
      <c r="A806" s="34">
        <v>4465</v>
      </c>
      <c r="B806" t="s">
        <v>1208</v>
      </c>
      <c r="C806" t="s">
        <v>590</v>
      </c>
      <c r="D806">
        <v>242010</v>
      </c>
      <c r="E806" t="s">
        <v>1401</v>
      </c>
      <c r="F806" t="s">
        <v>1249</v>
      </c>
      <c r="G806" t="s">
        <v>96</v>
      </c>
      <c r="H806" s="37">
        <v>42852</v>
      </c>
      <c r="I806" s="37">
        <v>42857</v>
      </c>
      <c r="J806" s="52">
        <v>206.8</v>
      </c>
      <c r="K806" s="52">
        <v>37.32</v>
      </c>
      <c r="L806" s="52"/>
      <c r="M806" s="52" t="s">
        <v>1402</v>
      </c>
      <c r="N806" s="52">
        <v>10</v>
      </c>
      <c r="O806" s="52">
        <v>1403</v>
      </c>
      <c r="P806" s="52">
        <v>4265</v>
      </c>
      <c r="Q806" s="52">
        <v>5424</v>
      </c>
      <c r="R806" s="52">
        <v>2000</v>
      </c>
      <c r="S806" s="52"/>
      <c r="T806" s="52" t="s">
        <v>1403</v>
      </c>
      <c r="U806" s="52"/>
      <c r="V806" s="35"/>
      <c r="W806" s="47"/>
      <c r="X806" s="47"/>
      <c r="Y806" s="47">
        <v>37.32</v>
      </c>
      <c r="Z806" s="47"/>
      <c r="AA806" s="47"/>
      <c r="AB806" s="47"/>
      <c r="AC806" s="47"/>
      <c r="AD806" s="47"/>
      <c r="AE806" s="47"/>
      <c r="AF806" s="47"/>
      <c r="AG806" s="47"/>
      <c r="AH806" s="66"/>
      <c r="AI806" s="67"/>
      <c r="AJ806" s="66"/>
      <c r="AK806" s="54"/>
      <c r="AL806" s="54"/>
      <c r="AM806" s="54"/>
      <c r="AN806" s="66"/>
      <c r="AO806" s="67"/>
      <c r="AP806" s="66"/>
      <c r="AQ806" s="47"/>
      <c r="AR806" s="47"/>
      <c r="AS806" s="47"/>
      <c r="AT806" s="47"/>
      <c r="AU806" s="47"/>
      <c r="AV806" s="47"/>
      <c r="AW806" s="47"/>
      <c r="AX806" s="47"/>
      <c r="AY806" s="47"/>
      <c r="AZ806" s="47"/>
      <c r="BA806" s="47"/>
      <c r="BB806" s="47"/>
      <c r="BC806" s="47"/>
      <c r="BD806" s="47"/>
      <c r="BE806" s="47"/>
      <c r="BF806" s="47"/>
      <c r="BG806" s="47"/>
      <c r="BH806" s="47"/>
      <c r="BI806" s="47"/>
      <c r="BJ806" s="47"/>
      <c r="BK806" s="47"/>
      <c r="BL806" s="47"/>
      <c r="BM806" s="47" t="s">
        <v>1404</v>
      </c>
      <c r="BN806" s="57">
        <f t="shared" ref="BN806:BN834" si="219">SUM(W806:AH806)+SUM(AK806:AN806)+SUM(AQ806:BK806)</f>
        <v>37.32</v>
      </c>
      <c r="BO806" s="47">
        <f t="shared" si="217"/>
        <v>0</v>
      </c>
      <c r="BP806" s="48" t="str">
        <f t="shared" si="218"/>
        <v>Complete - With Adjustment</v>
      </c>
    </row>
    <row r="807" spans="1:68" s="10" customFormat="1" hidden="1" x14ac:dyDescent="0.2">
      <c r="A807" s="34">
        <v>4466</v>
      </c>
      <c r="B807" t="s">
        <v>1208</v>
      </c>
      <c r="C807" t="s">
        <v>590</v>
      </c>
      <c r="D807">
        <v>242010</v>
      </c>
      <c r="E807" t="s">
        <v>1401</v>
      </c>
      <c r="F807" t="s">
        <v>1249</v>
      </c>
      <c r="G807" t="s">
        <v>96</v>
      </c>
      <c r="H807" s="37">
        <v>42852</v>
      </c>
      <c r="I807" s="37">
        <v>42857</v>
      </c>
      <c r="J807" s="52">
        <v>206.8</v>
      </c>
      <c r="K807" s="52">
        <v>72.48</v>
      </c>
      <c r="L807" s="52"/>
      <c r="M807" s="52" t="s">
        <v>1402</v>
      </c>
      <c r="N807" s="52">
        <v>10</v>
      </c>
      <c r="O807" s="52">
        <v>1403</v>
      </c>
      <c r="P807" s="52">
        <v>4265</v>
      </c>
      <c r="Q807" s="52">
        <v>7499</v>
      </c>
      <c r="R807" s="52">
        <v>2000</v>
      </c>
      <c r="S807" s="52"/>
      <c r="T807" s="52" t="s">
        <v>1403</v>
      </c>
      <c r="U807" s="52"/>
      <c r="V807" s="35"/>
      <c r="W807" s="47"/>
      <c r="X807" s="47"/>
      <c r="Y807" s="47"/>
      <c r="Z807" s="47"/>
      <c r="AA807" s="47"/>
      <c r="AB807" s="47"/>
      <c r="AC807" s="47"/>
      <c r="AD807" s="47"/>
      <c r="AE807" s="47"/>
      <c r="AF807" s="47"/>
      <c r="AG807" s="47"/>
      <c r="AH807" s="66"/>
      <c r="AI807" s="67"/>
      <c r="AJ807" s="66"/>
      <c r="AK807" s="54"/>
      <c r="AL807" s="54"/>
      <c r="AM807" s="54"/>
      <c r="AN807" s="66"/>
      <c r="AO807" s="67"/>
      <c r="AP807" s="66"/>
      <c r="AQ807" s="47"/>
      <c r="AR807" s="47"/>
      <c r="AS807" s="47"/>
      <c r="AT807" s="47"/>
      <c r="AU807" s="47"/>
      <c r="AV807" s="47"/>
      <c r="AW807" s="47"/>
      <c r="AX807" s="47"/>
      <c r="AY807" s="47"/>
      <c r="AZ807" s="47"/>
      <c r="BA807" s="47"/>
      <c r="BB807" s="47"/>
      <c r="BC807" s="47"/>
      <c r="BD807" s="47"/>
      <c r="BE807" s="47"/>
      <c r="BF807" s="47"/>
      <c r="BG807" s="47"/>
      <c r="BH807" s="47"/>
      <c r="BI807" s="47"/>
      <c r="BJ807" s="47"/>
      <c r="BK807" s="47"/>
      <c r="BL807" s="47"/>
      <c r="BM807" s="47" t="s">
        <v>392</v>
      </c>
      <c r="BN807" s="57">
        <f t="shared" si="219"/>
        <v>0</v>
      </c>
      <c r="BO807" s="47">
        <f t="shared" si="217"/>
        <v>72.48</v>
      </c>
      <c r="BP807" s="48" t="str">
        <f t="shared" si="218"/>
        <v>Complete - No Adjustment</v>
      </c>
    </row>
    <row r="808" spans="1:68" s="10" customFormat="1" hidden="1" x14ac:dyDescent="0.2">
      <c r="A808" s="34">
        <v>4469</v>
      </c>
      <c r="B808" t="s">
        <v>1208</v>
      </c>
      <c r="C808" t="s">
        <v>590</v>
      </c>
      <c r="D808">
        <v>242010</v>
      </c>
      <c r="E808" t="s">
        <v>1405</v>
      </c>
      <c r="F808" t="s">
        <v>1219</v>
      </c>
      <c r="G808" t="s">
        <v>96</v>
      </c>
      <c r="H808" s="37">
        <v>42866</v>
      </c>
      <c r="I808" s="37">
        <v>42871</v>
      </c>
      <c r="J808" s="52">
        <v>1421.31</v>
      </c>
      <c r="K808" s="52">
        <v>105.17</v>
      </c>
      <c r="L808" s="52"/>
      <c r="M808" s="52" t="s">
        <v>1406</v>
      </c>
      <c r="N808" s="52">
        <v>10</v>
      </c>
      <c r="O808" s="52">
        <v>1403</v>
      </c>
      <c r="P808" s="52">
        <v>4265</v>
      </c>
      <c r="Q808" s="52">
        <v>7499</v>
      </c>
      <c r="R808" s="52">
        <v>2000</v>
      </c>
      <c r="S808" s="52"/>
      <c r="T808" s="52" t="s">
        <v>1407</v>
      </c>
      <c r="U808" s="52"/>
      <c r="V808" s="35"/>
      <c r="W808" s="47"/>
      <c r="X808" s="47"/>
      <c r="Y808" s="47"/>
      <c r="Z808" s="47"/>
      <c r="AA808" s="47"/>
      <c r="AB808" s="47"/>
      <c r="AC808" s="47"/>
      <c r="AD808" s="47"/>
      <c r="AE808" s="47"/>
      <c r="AF808" s="47"/>
      <c r="AG808" s="47"/>
      <c r="AH808" s="66"/>
      <c r="AI808" s="67"/>
      <c r="AJ808" s="66"/>
      <c r="AK808" s="54"/>
      <c r="AL808" s="54"/>
      <c r="AM808" s="54"/>
      <c r="AN808" s="66"/>
      <c r="AO808" s="67"/>
      <c r="AP808" s="66"/>
      <c r="AQ808" s="47"/>
      <c r="AR808" s="47"/>
      <c r="AS808" s="47"/>
      <c r="AT808" s="47"/>
      <c r="AU808" s="47"/>
      <c r="AV808" s="47"/>
      <c r="AW808" s="47"/>
      <c r="AX808" s="47"/>
      <c r="AY808" s="47"/>
      <c r="AZ808" s="47"/>
      <c r="BA808" s="47"/>
      <c r="BB808" s="47"/>
      <c r="BC808" s="47"/>
      <c r="BD808" s="47"/>
      <c r="BE808" s="47"/>
      <c r="BF808" s="47"/>
      <c r="BG808" s="47"/>
      <c r="BH808" s="47"/>
      <c r="BI808" s="47"/>
      <c r="BJ808" s="47"/>
      <c r="BK808" s="47"/>
      <c r="BL808" s="47"/>
      <c r="BM808" s="47" t="s">
        <v>392</v>
      </c>
      <c r="BN808" s="57">
        <f t="shared" si="219"/>
        <v>0</v>
      </c>
      <c r="BO808" s="47">
        <f t="shared" ref="BO808:BO836" si="220">K808-BN808</f>
        <v>105.17</v>
      </c>
      <c r="BP808" s="48" t="str">
        <f t="shared" si="218"/>
        <v>Complete - No Adjustment</v>
      </c>
    </row>
    <row r="809" spans="1:68" s="10" customFormat="1" hidden="1" x14ac:dyDescent="0.2">
      <c r="A809" s="34">
        <v>4470</v>
      </c>
      <c r="B809" t="s">
        <v>1208</v>
      </c>
      <c r="C809" t="s">
        <v>590</v>
      </c>
      <c r="D809">
        <v>242010</v>
      </c>
      <c r="E809" t="s">
        <v>1405</v>
      </c>
      <c r="F809" t="s">
        <v>1219</v>
      </c>
      <c r="G809" t="s">
        <v>96</v>
      </c>
      <c r="H809" s="37">
        <v>42866</v>
      </c>
      <c r="I809" s="37">
        <v>42871</v>
      </c>
      <c r="J809" s="52">
        <v>1421.31</v>
      </c>
      <c r="K809" s="52">
        <v>11.5</v>
      </c>
      <c r="L809" s="52"/>
      <c r="M809" s="52" t="s">
        <v>1406</v>
      </c>
      <c r="N809" s="52">
        <v>10</v>
      </c>
      <c r="O809" s="52">
        <v>1403</v>
      </c>
      <c r="P809" s="52">
        <v>4265</v>
      </c>
      <c r="Q809" s="52">
        <v>7499</v>
      </c>
      <c r="R809" s="52">
        <v>2000</v>
      </c>
      <c r="S809" s="52"/>
      <c r="T809" s="52" t="s">
        <v>1407</v>
      </c>
      <c r="U809" s="52"/>
      <c r="V809" s="35"/>
      <c r="W809" s="47"/>
      <c r="X809" s="47"/>
      <c r="Y809" s="47"/>
      <c r="Z809" s="47"/>
      <c r="AA809" s="47"/>
      <c r="AB809" s="47"/>
      <c r="AC809" s="47"/>
      <c r="AD809" s="47"/>
      <c r="AE809" s="47"/>
      <c r="AF809" s="47"/>
      <c r="AG809" s="47"/>
      <c r="AH809" s="66"/>
      <c r="AI809" s="67"/>
      <c r="AJ809" s="66"/>
      <c r="AK809" s="54"/>
      <c r="AL809" s="54"/>
      <c r="AM809" s="54"/>
      <c r="AN809" s="66"/>
      <c r="AO809" s="67"/>
      <c r="AP809" s="66"/>
      <c r="AQ809" s="47"/>
      <c r="AR809" s="47"/>
      <c r="AS809" s="47"/>
      <c r="AT809" s="47"/>
      <c r="AU809" s="47"/>
      <c r="AV809" s="47"/>
      <c r="AW809" s="47"/>
      <c r="AX809" s="47"/>
      <c r="AY809" s="47"/>
      <c r="AZ809" s="47"/>
      <c r="BA809" s="47"/>
      <c r="BB809" s="47"/>
      <c r="BC809" s="47"/>
      <c r="BD809" s="47"/>
      <c r="BE809" s="47"/>
      <c r="BF809" s="47"/>
      <c r="BG809" s="47"/>
      <c r="BH809" s="47"/>
      <c r="BI809" s="47"/>
      <c r="BJ809" s="47"/>
      <c r="BK809" s="47"/>
      <c r="BL809" s="47"/>
      <c r="BM809" s="47" t="s">
        <v>392</v>
      </c>
      <c r="BN809" s="57">
        <f t="shared" si="219"/>
        <v>0</v>
      </c>
      <c r="BO809" s="47">
        <f t="shared" si="220"/>
        <v>11.5</v>
      </c>
      <c r="BP809" s="48" t="str">
        <f t="shared" si="218"/>
        <v>Complete - No Adjustment</v>
      </c>
    </row>
    <row r="810" spans="1:68" s="10" customFormat="1" hidden="1" x14ac:dyDescent="0.2">
      <c r="A810" s="34">
        <v>4472</v>
      </c>
      <c r="B810" t="s">
        <v>1208</v>
      </c>
      <c r="C810" t="s">
        <v>590</v>
      </c>
      <c r="D810">
        <v>242010</v>
      </c>
      <c r="E810" t="s">
        <v>1405</v>
      </c>
      <c r="F810" t="s">
        <v>1219</v>
      </c>
      <c r="G810" t="s">
        <v>96</v>
      </c>
      <c r="H810" s="37">
        <v>42866</v>
      </c>
      <c r="I810" s="37">
        <v>42871</v>
      </c>
      <c r="J810" s="52">
        <v>1421.31</v>
      </c>
      <c r="K810" s="52">
        <v>243.67000000000002</v>
      </c>
      <c r="L810" s="52"/>
      <c r="M810" s="52" t="s">
        <v>1406</v>
      </c>
      <c r="N810" s="52">
        <v>10</v>
      </c>
      <c r="O810" s="52">
        <v>1403</v>
      </c>
      <c r="P810" s="52">
        <v>4265</v>
      </c>
      <c r="Q810" s="52">
        <v>7499</v>
      </c>
      <c r="R810" s="52">
        <v>2000</v>
      </c>
      <c r="S810" s="52"/>
      <c r="T810" s="52" t="s">
        <v>1407</v>
      </c>
      <c r="U810" s="52"/>
      <c r="V810" s="35"/>
      <c r="W810" s="47"/>
      <c r="X810" s="47"/>
      <c r="Y810" s="47"/>
      <c r="Z810" s="47"/>
      <c r="AA810" s="47"/>
      <c r="AB810" s="47"/>
      <c r="AC810" s="47"/>
      <c r="AD810" s="47"/>
      <c r="AE810" s="47"/>
      <c r="AF810" s="47"/>
      <c r="AG810" s="47"/>
      <c r="AH810" s="66"/>
      <c r="AI810" s="67"/>
      <c r="AJ810" s="66"/>
      <c r="AK810" s="54"/>
      <c r="AL810" s="54"/>
      <c r="AM810" s="54"/>
      <c r="AN810" s="66"/>
      <c r="AO810" s="67"/>
      <c r="AP810" s="66"/>
      <c r="AQ810" s="47"/>
      <c r="AR810" s="47"/>
      <c r="AS810" s="47"/>
      <c r="AT810" s="47"/>
      <c r="AU810" s="47"/>
      <c r="AV810" s="47"/>
      <c r="AW810" s="47"/>
      <c r="AX810" s="47"/>
      <c r="AY810" s="47"/>
      <c r="AZ810" s="47"/>
      <c r="BA810" s="47"/>
      <c r="BB810" s="47"/>
      <c r="BC810" s="47"/>
      <c r="BD810" s="47"/>
      <c r="BE810" s="47"/>
      <c r="BF810" s="47"/>
      <c r="BG810" s="47"/>
      <c r="BH810" s="47"/>
      <c r="BI810" s="47"/>
      <c r="BJ810" s="47"/>
      <c r="BK810" s="47"/>
      <c r="BL810" s="47"/>
      <c r="BM810" s="47" t="s">
        <v>392</v>
      </c>
      <c r="BN810" s="57">
        <f t="shared" si="219"/>
        <v>0</v>
      </c>
      <c r="BO810" s="47">
        <f t="shared" si="220"/>
        <v>243.67000000000002</v>
      </c>
      <c r="BP810" s="48" t="str">
        <f t="shared" si="218"/>
        <v>Complete - No Adjustment</v>
      </c>
    </row>
    <row r="811" spans="1:68" s="10" customFormat="1" hidden="1" x14ac:dyDescent="0.2">
      <c r="A811" s="34">
        <v>4473</v>
      </c>
      <c r="B811" t="s">
        <v>1208</v>
      </c>
      <c r="C811" t="s">
        <v>590</v>
      </c>
      <c r="D811">
        <v>242010</v>
      </c>
      <c r="E811" t="s">
        <v>1405</v>
      </c>
      <c r="F811" t="s">
        <v>1219</v>
      </c>
      <c r="G811" t="s">
        <v>96</v>
      </c>
      <c r="H811" s="37">
        <v>42866</v>
      </c>
      <c r="I811" s="37">
        <v>42871</v>
      </c>
      <c r="J811" s="52">
        <v>1421.31</v>
      </c>
      <c r="K811" s="52">
        <v>53</v>
      </c>
      <c r="L811" s="52"/>
      <c r="M811" s="52" t="s">
        <v>1406</v>
      </c>
      <c r="N811" s="52">
        <v>10</v>
      </c>
      <c r="O811" s="52">
        <v>1403</v>
      </c>
      <c r="P811" s="52">
        <v>4265</v>
      </c>
      <c r="Q811" s="52">
        <v>7499</v>
      </c>
      <c r="R811" s="52">
        <v>2000</v>
      </c>
      <c r="S811" s="52"/>
      <c r="T811" s="52" t="s">
        <v>1407</v>
      </c>
      <c r="U811" s="52"/>
      <c r="V811" s="35"/>
      <c r="W811" s="47"/>
      <c r="X811" s="47"/>
      <c r="Y811" s="47"/>
      <c r="Z811" s="47"/>
      <c r="AA811" s="47"/>
      <c r="AB811" s="47"/>
      <c r="AC811" s="47"/>
      <c r="AD811" s="47"/>
      <c r="AE811" s="47"/>
      <c r="AF811" s="47"/>
      <c r="AG811" s="47"/>
      <c r="AH811" s="66"/>
      <c r="AI811" s="67"/>
      <c r="AJ811" s="66"/>
      <c r="AK811" s="54"/>
      <c r="AL811" s="54"/>
      <c r="AM811" s="54"/>
      <c r="AN811" s="66"/>
      <c r="AO811" s="67"/>
      <c r="AP811" s="66"/>
      <c r="AQ811" s="47"/>
      <c r="AR811" s="47"/>
      <c r="AS811" s="47"/>
      <c r="AT811" s="47"/>
      <c r="AU811" s="47"/>
      <c r="AV811" s="47"/>
      <c r="AW811" s="47"/>
      <c r="AX811" s="47"/>
      <c r="AY811" s="47"/>
      <c r="AZ811" s="47"/>
      <c r="BA811" s="47"/>
      <c r="BB811" s="47"/>
      <c r="BC811" s="47"/>
      <c r="BD811" s="47"/>
      <c r="BE811" s="47"/>
      <c r="BF811" s="47"/>
      <c r="BG811" s="47"/>
      <c r="BH811" s="47"/>
      <c r="BI811" s="47"/>
      <c r="BJ811" s="47"/>
      <c r="BK811" s="47"/>
      <c r="BL811" s="47"/>
      <c r="BM811" s="47" t="s">
        <v>392</v>
      </c>
      <c r="BN811" s="57">
        <f t="shared" si="219"/>
        <v>0</v>
      </c>
      <c r="BO811" s="47">
        <f t="shared" si="220"/>
        <v>53</v>
      </c>
      <c r="BP811" s="48" t="str">
        <f t="shared" si="218"/>
        <v>Complete - No Adjustment</v>
      </c>
    </row>
    <row r="812" spans="1:68" s="10" customFormat="1" hidden="1" x14ac:dyDescent="0.2">
      <c r="A812" s="34">
        <v>4474</v>
      </c>
      <c r="B812" t="s">
        <v>1208</v>
      </c>
      <c r="C812" t="s">
        <v>590</v>
      </c>
      <c r="D812">
        <v>242010</v>
      </c>
      <c r="E812" t="s">
        <v>1405</v>
      </c>
      <c r="F812" t="s">
        <v>1219</v>
      </c>
      <c r="G812" t="s">
        <v>96</v>
      </c>
      <c r="H812" s="37">
        <v>42866</v>
      </c>
      <c r="I812" s="37">
        <v>42871</v>
      </c>
      <c r="J812" s="52">
        <v>1421.31</v>
      </c>
      <c r="K812" s="52">
        <v>30.95</v>
      </c>
      <c r="L812" s="52"/>
      <c r="M812" s="52" t="s">
        <v>1406</v>
      </c>
      <c r="N812" s="52">
        <v>10</v>
      </c>
      <c r="O812" s="52">
        <v>1403</v>
      </c>
      <c r="P812" s="52">
        <v>4265</v>
      </c>
      <c r="Q812" s="52">
        <v>7499</v>
      </c>
      <c r="R812" s="52">
        <v>2000</v>
      </c>
      <c r="S812" s="52"/>
      <c r="T812" s="52" t="s">
        <v>1407</v>
      </c>
      <c r="U812" s="52"/>
      <c r="V812" s="35"/>
      <c r="W812" s="47"/>
      <c r="X812" s="47"/>
      <c r="Y812" s="47"/>
      <c r="Z812" s="47"/>
      <c r="AA812" s="47"/>
      <c r="AB812" s="47"/>
      <c r="AC812" s="47"/>
      <c r="AD812" s="47"/>
      <c r="AE812" s="47"/>
      <c r="AF812" s="47"/>
      <c r="AG812" s="47"/>
      <c r="AH812" s="66"/>
      <c r="AI812" s="67"/>
      <c r="AJ812" s="66"/>
      <c r="AK812" s="54"/>
      <c r="AL812" s="54"/>
      <c r="AM812" s="54"/>
      <c r="AN812" s="66"/>
      <c r="AO812" s="67"/>
      <c r="AP812" s="66"/>
      <c r="AQ812" s="47"/>
      <c r="AR812" s="47"/>
      <c r="AS812" s="47"/>
      <c r="AT812" s="47"/>
      <c r="AU812" s="47"/>
      <c r="AV812" s="47"/>
      <c r="AW812" s="47"/>
      <c r="AX812" s="47"/>
      <c r="AY812" s="47"/>
      <c r="AZ812" s="47"/>
      <c r="BA812" s="47"/>
      <c r="BB812" s="47"/>
      <c r="BC812" s="47"/>
      <c r="BD812" s="47"/>
      <c r="BE812" s="47"/>
      <c r="BF812" s="47"/>
      <c r="BG812" s="47"/>
      <c r="BH812" s="47"/>
      <c r="BI812" s="47"/>
      <c r="BJ812" s="47"/>
      <c r="BK812" s="47"/>
      <c r="BL812" s="47"/>
      <c r="BM812" s="47" t="s">
        <v>392</v>
      </c>
      <c r="BN812" s="57">
        <f t="shared" si="219"/>
        <v>0</v>
      </c>
      <c r="BO812" s="47">
        <f t="shared" si="220"/>
        <v>30.95</v>
      </c>
      <c r="BP812" s="48" t="str">
        <f t="shared" si="218"/>
        <v>Complete - No Adjustment</v>
      </c>
    </row>
    <row r="813" spans="1:68" s="10" customFormat="1" hidden="1" x14ac:dyDescent="0.2">
      <c r="A813" s="34">
        <v>4475</v>
      </c>
      <c r="B813" t="s">
        <v>1208</v>
      </c>
      <c r="C813" t="s">
        <v>590</v>
      </c>
      <c r="D813">
        <v>242010</v>
      </c>
      <c r="E813" t="s">
        <v>1405</v>
      </c>
      <c r="F813" t="s">
        <v>1219</v>
      </c>
      <c r="G813" t="s">
        <v>96</v>
      </c>
      <c r="H813" s="37">
        <v>42866</v>
      </c>
      <c r="I813" s="37">
        <v>42871</v>
      </c>
      <c r="J813" s="52">
        <v>1421.31</v>
      </c>
      <c r="K813" s="52">
        <v>93.09</v>
      </c>
      <c r="L813" s="52"/>
      <c r="M813" s="52" t="s">
        <v>1406</v>
      </c>
      <c r="N813" s="52">
        <v>10</v>
      </c>
      <c r="O813" s="52">
        <v>1405</v>
      </c>
      <c r="P813" s="52">
        <v>4265</v>
      </c>
      <c r="Q813" s="52">
        <v>7499</v>
      </c>
      <c r="R813" s="52">
        <v>2000</v>
      </c>
      <c r="S813" s="52"/>
      <c r="T813" s="52" t="s">
        <v>1407</v>
      </c>
      <c r="U813" s="52"/>
      <c r="V813" s="35"/>
      <c r="W813" s="47"/>
      <c r="X813" s="47"/>
      <c r="Y813" s="47"/>
      <c r="Z813" s="47"/>
      <c r="AA813" s="47"/>
      <c r="AB813" s="47"/>
      <c r="AC813" s="47"/>
      <c r="AD813" s="47"/>
      <c r="AE813" s="47"/>
      <c r="AF813" s="47"/>
      <c r="AG813" s="47"/>
      <c r="AH813" s="66"/>
      <c r="AI813" s="67"/>
      <c r="AJ813" s="66"/>
      <c r="AK813" s="54"/>
      <c r="AL813" s="54"/>
      <c r="AM813" s="54"/>
      <c r="AN813" s="66"/>
      <c r="AO813" s="67"/>
      <c r="AP813" s="66"/>
      <c r="AQ813" s="47"/>
      <c r="AR813" s="47"/>
      <c r="AS813" s="47"/>
      <c r="AT813" s="47"/>
      <c r="AU813" s="47"/>
      <c r="AV813" s="47"/>
      <c r="AW813" s="47">
        <v>93.09</v>
      </c>
      <c r="AX813" s="47"/>
      <c r="AY813" s="47"/>
      <c r="AZ813" s="47"/>
      <c r="BA813" s="47"/>
      <c r="BB813" s="47"/>
      <c r="BC813" s="47"/>
      <c r="BD813" s="47"/>
      <c r="BE813" s="47"/>
      <c r="BF813" s="47"/>
      <c r="BG813" s="47"/>
      <c r="BH813" s="47"/>
      <c r="BI813" s="47"/>
      <c r="BJ813" s="47"/>
      <c r="BK813" s="47"/>
      <c r="BL813" s="47"/>
      <c r="BM813" s="47" t="s">
        <v>1408</v>
      </c>
      <c r="BN813" s="57">
        <f t="shared" si="219"/>
        <v>93.09</v>
      </c>
      <c r="BO813" s="47">
        <f t="shared" si="220"/>
        <v>0</v>
      </c>
      <c r="BP813" s="48" t="str">
        <f t="shared" si="218"/>
        <v>Complete - With Adjustment</v>
      </c>
    </row>
    <row r="814" spans="1:68" s="10" customFormat="1" hidden="1" x14ac:dyDescent="0.2">
      <c r="A814" s="34">
        <v>4476</v>
      </c>
      <c r="B814" t="s">
        <v>1208</v>
      </c>
      <c r="C814" t="s">
        <v>590</v>
      </c>
      <c r="D814">
        <v>242010</v>
      </c>
      <c r="E814" t="s">
        <v>1405</v>
      </c>
      <c r="F814" t="s">
        <v>1219</v>
      </c>
      <c r="G814" t="s">
        <v>96</v>
      </c>
      <c r="H814" s="37">
        <v>42866</v>
      </c>
      <c r="I814" s="37">
        <v>42871</v>
      </c>
      <c r="J814" s="52">
        <v>1421.31</v>
      </c>
      <c r="K814" s="52">
        <v>769.5</v>
      </c>
      <c r="L814" s="52"/>
      <c r="M814" s="52" t="s">
        <v>1406</v>
      </c>
      <c r="N814" s="52">
        <v>10</v>
      </c>
      <c r="O814" s="52">
        <v>1201</v>
      </c>
      <c r="P814" s="52">
        <v>4265</v>
      </c>
      <c r="Q814" s="52">
        <v>5411</v>
      </c>
      <c r="R814" s="52">
        <v>2000</v>
      </c>
      <c r="S814" s="52"/>
      <c r="T814" s="52" t="s">
        <v>1407</v>
      </c>
      <c r="U814" s="52"/>
      <c r="V814" s="35"/>
      <c r="W814" s="47"/>
      <c r="X814" s="47"/>
      <c r="Y814" s="47"/>
      <c r="Z814" s="47"/>
      <c r="AA814" s="47"/>
      <c r="AB814" s="47"/>
      <c r="AC814" s="47"/>
      <c r="AD814" s="47"/>
      <c r="AE814" s="47"/>
      <c r="AF814" s="47"/>
      <c r="AG814" s="47"/>
      <c r="AH814" s="66"/>
      <c r="AI814" s="67"/>
      <c r="AJ814" s="66"/>
      <c r="AK814" s="54"/>
      <c r="AL814" s="54"/>
      <c r="AM814" s="54"/>
      <c r="AN814" s="66"/>
      <c r="AO814" s="67"/>
      <c r="AP814" s="66"/>
      <c r="AQ814" s="47"/>
      <c r="AR814" s="47"/>
      <c r="AS814" s="47"/>
      <c r="AT814" s="47"/>
      <c r="AU814" s="47"/>
      <c r="AV814" s="47"/>
      <c r="AW814" s="47"/>
      <c r="AX814" s="47"/>
      <c r="AY814" s="47"/>
      <c r="AZ814" s="47"/>
      <c r="BA814" s="47"/>
      <c r="BB814" s="47"/>
      <c r="BC814" s="47"/>
      <c r="BD814" s="47"/>
      <c r="BE814" s="47"/>
      <c r="BF814" s="47"/>
      <c r="BG814" s="47"/>
      <c r="BH814" s="47"/>
      <c r="BI814" s="47"/>
      <c r="BJ814" s="47"/>
      <c r="BK814" s="47"/>
      <c r="BL814" s="47"/>
      <c r="BM814" s="47" t="s">
        <v>392</v>
      </c>
      <c r="BN814" s="57">
        <f t="shared" si="219"/>
        <v>0</v>
      </c>
      <c r="BO814" s="47">
        <f t="shared" si="220"/>
        <v>769.5</v>
      </c>
      <c r="BP814" s="48" t="str">
        <f t="shared" si="218"/>
        <v>Complete - No Adjustment</v>
      </c>
    </row>
    <row r="815" spans="1:68" s="10" customFormat="1" hidden="1" x14ac:dyDescent="0.2">
      <c r="A815" s="34">
        <v>4477</v>
      </c>
      <c r="B815" t="s">
        <v>1208</v>
      </c>
      <c r="C815" t="s">
        <v>590</v>
      </c>
      <c r="D815">
        <v>242010</v>
      </c>
      <c r="E815" t="s">
        <v>1405</v>
      </c>
      <c r="F815" t="s">
        <v>1219</v>
      </c>
      <c r="G815" t="s">
        <v>96</v>
      </c>
      <c r="H815" s="37">
        <v>42866</v>
      </c>
      <c r="I815" s="37">
        <v>42871</v>
      </c>
      <c r="J815" s="52">
        <v>1421.31</v>
      </c>
      <c r="K815" s="52">
        <v>38.26</v>
      </c>
      <c r="L815" s="52"/>
      <c r="M815" s="52" t="s">
        <v>1406</v>
      </c>
      <c r="N815" s="52">
        <v>10</v>
      </c>
      <c r="O815" s="52">
        <v>1201</v>
      </c>
      <c r="P815" s="52">
        <v>4265</v>
      </c>
      <c r="Q815" s="52">
        <v>5411</v>
      </c>
      <c r="R815" s="52">
        <v>2000</v>
      </c>
      <c r="S815" s="52"/>
      <c r="T815" s="52" t="s">
        <v>1407</v>
      </c>
      <c r="U815" s="52"/>
      <c r="V815" s="35"/>
      <c r="W815" s="47"/>
      <c r="X815" s="47"/>
      <c r="Y815" s="47"/>
      <c r="Z815" s="47"/>
      <c r="AA815" s="47"/>
      <c r="AB815" s="47"/>
      <c r="AC815" s="47"/>
      <c r="AD815" s="47"/>
      <c r="AE815" s="47"/>
      <c r="AF815" s="47"/>
      <c r="AG815" s="47"/>
      <c r="AH815" s="66"/>
      <c r="AI815" s="67"/>
      <c r="AJ815" s="66"/>
      <c r="AK815" s="54"/>
      <c r="AL815" s="54"/>
      <c r="AM815" s="54"/>
      <c r="AN815" s="66"/>
      <c r="AO815" s="67"/>
      <c r="AP815" s="66"/>
      <c r="AQ815" s="47"/>
      <c r="AR815" s="47"/>
      <c r="AS815" s="47"/>
      <c r="AT815" s="47"/>
      <c r="AU815" s="47"/>
      <c r="AV815" s="47"/>
      <c r="AW815" s="47"/>
      <c r="AX815" s="47"/>
      <c r="AY815" s="47"/>
      <c r="AZ815" s="47"/>
      <c r="BA815" s="47"/>
      <c r="BB815" s="47"/>
      <c r="BC815" s="47"/>
      <c r="BD815" s="47"/>
      <c r="BE815" s="47"/>
      <c r="BF815" s="47"/>
      <c r="BG815" s="47"/>
      <c r="BH815" s="47"/>
      <c r="BI815" s="47"/>
      <c r="BJ815" s="47"/>
      <c r="BK815" s="47"/>
      <c r="BL815" s="47"/>
      <c r="BM815" s="47" t="s">
        <v>392</v>
      </c>
      <c r="BN815" s="57">
        <f t="shared" si="219"/>
        <v>0</v>
      </c>
      <c r="BO815" s="47">
        <f t="shared" si="220"/>
        <v>38.26</v>
      </c>
      <c r="BP815" s="48" t="str">
        <f t="shared" si="218"/>
        <v>Complete - No Adjustment</v>
      </c>
    </row>
    <row r="816" spans="1:68" s="10" customFormat="1" hidden="1" x14ac:dyDescent="0.2">
      <c r="A816" s="34">
        <v>4478</v>
      </c>
      <c r="B816" t="s">
        <v>1208</v>
      </c>
      <c r="C816" t="s">
        <v>590</v>
      </c>
      <c r="D816">
        <v>242010</v>
      </c>
      <c r="E816" t="s">
        <v>1405</v>
      </c>
      <c r="F816" t="s">
        <v>1219</v>
      </c>
      <c r="G816" t="s">
        <v>96</v>
      </c>
      <c r="H816" s="37">
        <v>42866</v>
      </c>
      <c r="I816" s="37">
        <v>42871</v>
      </c>
      <c r="J816" s="52">
        <v>1421.31</v>
      </c>
      <c r="K816" s="52">
        <v>37.700000000000003</v>
      </c>
      <c r="L816" s="52"/>
      <c r="M816" s="52" t="s">
        <v>1406</v>
      </c>
      <c r="N816" s="52">
        <v>10</v>
      </c>
      <c r="O816" s="52">
        <v>1403</v>
      </c>
      <c r="P816" s="52">
        <v>4265</v>
      </c>
      <c r="Q816" s="52">
        <v>7499</v>
      </c>
      <c r="R816" s="52">
        <v>2000</v>
      </c>
      <c r="S816" s="52"/>
      <c r="T816" s="52" t="s">
        <v>1407</v>
      </c>
      <c r="U816" s="52"/>
      <c r="V816" s="35"/>
      <c r="W816" s="47"/>
      <c r="X816" s="47"/>
      <c r="Y816" s="47"/>
      <c r="Z816" s="47"/>
      <c r="AA816" s="47"/>
      <c r="AB816" s="47"/>
      <c r="AC816" s="47"/>
      <c r="AD816" s="47"/>
      <c r="AE816" s="47"/>
      <c r="AF816" s="47"/>
      <c r="AG816" s="47"/>
      <c r="AH816" s="66"/>
      <c r="AI816" s="67"/>
      <c r="AJ816" s="66"/>
      <c r="AK816" s="54"/>
      <c r="AL816" s="54"/>
      <c r="AM816" s="54"/>
      <c r="AN816" s="66"/>
      <c r="AO816" s="67"/>
      <c r="AP816" s="66"/>
      <c r="AQ816" s="47"/>
      <c r="AR816" s="47"/>
      <c r="AS816" s="47"/>
      <c r="AT816" s="47"/>
      <c r="AU816" s="47"/>
      <c r="AV816" s="47"/>
      <c r="AW816" s="47"/>
      <c r="AX816" s="47"/>
      <c r="AY816" s="47"/>
      <c r="AZ816" s="47"/>
      <c r="BA816" s="47"/>
      <c r="BB816" s="47"/>
      <c r="BC816" s="47"/>
      <c r="BD816" s="47"/>
      <c r="BE816" s="47"/>
      <c r="BF816" s="47"/>
      <c r="BG816" s="47"/>
      <c r="BH816" s="47"/>
      <c r="BI816" s="47"/>
      <c r="BJ816" s="47"/>
      <c r="BK816" s="47"/>
      <c r="BL816" s="47"/>
      <c r="BM816" s="47" t="s">
        <v>392</v>
      </c>
      <c r="BN816" s="57">
        <f t="shared" si="219"/>
        <v>0</v>
      </c>
      <c r="BO816" s="47">
        <f t="shared" si="220"/>
        <v>37.700000000000003</v>
      </c>
      <c r="BP816" s="48" t="str">
        <f t="shared" si="218"/>
        <v>Complete - No Adjustment</v>
      </c>
    </row>
    <row r="817" spans="1:68" s="10" customFormat="1" hidden="1" x14ac:dyDescent="0.2">
      <c r="A817" s="34">
        <v>4507</v>
      </c>
      <c r="B817" t="s">
        <v>1208</v>
      </c>
      <c r="C817" t="s">
        <v>331</v>
      </c>
      <c r="D817">
        <v>262703</v>
      </c>
      <c r="E817" t="s">
        <v>1409</v>
      </c>
      <c r="F817" t="s">
        <v>1373</v>
      </c>
      <c r="G817" t="s">
        <v>96</v>
      </c>
      <c r="H817" s="37">
        <v>42873</v>
      </c>
      <c r="I817" s="37">
        <v>42877</v>
      </c>
      <c r="J817" s="52">
        <v>208.11</v>
      </c>
      <c r="K817" s="52">
        <v>208.11</v>
      </c>
      <c r="L817" s="52">
        <v>10.290290000000001</v>
      </c>
      <c r="M817" s="52" t="s">
        <v>1410</v>
      </c>
      <c r="N817" s="52">
        <v>10</v>
      </c>
      <c r="O817" s="52">
        <v>0</v>
      </c>
      <c r="P817" s="52">
        <v>1070</v>
      </c>
      <c r="Q817" s="52">
        <v>5411</v>
      </c>
      <c r="R817" s="52">
        <v>2000</v>
      </c>
      <c r="S817" s="52"/>
      <c r="T817" s="52" t="s">
        <v>1411</v>
      </c>
      <c r="U817" s="52" t="s">
        <v>255</v>
      </c>
      <c r="V817" s="35"/>
      <c r="W817" s="47"/>
      <c r="X817" s="47"/>
      <c r="Y817" s="47"/>
      <c r="Z817" s="47"/>
      <c r="AA817" s="47"/>
      <c r="AB817" s="47"/>
      <c r="AC817" s="47"/>
      <c r="AD817" s="47"/>
      <c r="AE817" s="47"/>
      <c r="AF817" s="47"/>
      <c r="AG817" s="47"/>
      <c r="AH817" s="66"/>
      <c r="AI817" s="67"/>
      <c r="AJ817" s="66"/>
      <c r="AK817" s="54"/>
      <c r="AL817" s="54"/>
      <c r="AM817" s="54"/>
      <c r="AN817" s="66"/>
      <c r="AO817" s="67"/>
      <c r="AP817" s="66"/>
      <c r="AQ817" s="47"/>
      <c r="AR817" s="47"/>
      <c r="AS817" s="47"/>
      <c r="AT817" s="47"/>
      <c r="AU817" s="47"/>
      <c r="AV817" s="47"/>
      <c r="AW817" s="47"/>
      <c r="AX817" s="47"/>
      <c r="AY817" s="47"/>
      <c r="AZ817" s="47"/>
      <c r="BA817" s="47"/>
      <c r="BB817" s="47"/>
      <c r="BC817" s="47"/>
      <c r="BD817" s="47"/>
      <c r="BE817" s="47"/>
      <c r="BF817" s="47"/>
      <c r="BG817" s="47"/>
      <c r="BH817" s="47"/>
      <c r="BI817" s="47"/>
      <c r="BJ817" s="47"/>
      <c r="BK817" s="47"/>
      <c r="BL817" s="47"/>
      <c r="BM817" s="47" t="s">
        <v>392</v>
      </c>
      <c r="BN817" s="57">
        <f t="shared" si="219"/>
        <v>0</v>
      </c>
      <c r="BO817" s="47">
        <f t="shared" si="220"/>
        <v>208.11</v>
      </c>
      <c r="BP817" s="48" t="str">
        <f t="shared" ref="BP817:BP838" si="221">IF(BN817&lt;&gt;0,"Complete - With Adjustment","Complete - No Adjustment")</f>
        <v>Complete - No Adjustment</v>
      </c>
    </row>
    <row r="818" spans="1:68" s="10" customFormat="1" hidden="1" x14ac:dyDescent="0.2">
      <c r="A818" s="34">
        <v>4508</v>
      </c>
      <c r="B818" t="s">
        <v>1208</v>
      </c>
      <c r="C818" t="s">
        <v>331</v>
      </c>
      <c r="D818">
        <v>262703</v>
      </c>
      <c r="E818" t="s">
        <v>1412</v>
      </c>
      <c r="F818" t="s">
        <v>1373</v>
      </c>
      <c r="G818" t="s">
        <v>96</v>
      </c>
      <c r="H818" s="37">
        <v>42873</v>
      </c>
      <c r="I818" s="37">
        <v>42877</v>
      </c>
      <c r="J818" s="52">
        <v>735.94</v>
      </c>
      <c r="K818" s="52">
        <v>102.51</v>
      </c>
      <c r="L818" s="52">
        <v>10.290570000000001</v>
      </c>
      <c r="M818" s="52" t="s">
        <v>1413</v>
      </c>
      <c r="N818" s="52">
        <v>10</v>
      </c>
      <c r="O818" s="52">
        <v>0</v>
      </c>
      <c r="P818" s="52">
        <v>1070</v>
      </c>
      <c r="Q818" s="52">
        <v>5411</v>
      </c>
      <c r="R818" s="52">
        <v>2000</v>
      </c>
      <c r="S818" s="52"/>
      <c r="T818" s="52" t="s">
        <v>1414</v>
      </c>
      <c r="U818" s="52" t="s">
        <v>255</v>
      </c>
      <c r="V818" s="35"/>
      <c r="W818" s="47"/>
      <c r="X818" s="47"/>
      <c r="Y818" s="47"/>
      <c r="Z818" s="47"/>
      <c r="AA818" s="47"/>
      <c r="AB818" s="71"/>
      <c r="AC818" s="47"/>
      <c r="AD818" s="47"/>
      <c r="AE818" s="47"/>
      <c r="AF818" s="47"/>
      <c r="AG818" s="47"/>
      <c r="AH818" s="66"/>
      <c r="AI818" s="67"/>
      <c r="AJ818" s="66"/>
      <c r="AK818" s="54"/>
      <c r="AL818" s="54"/>
      <c r="AM818" s="54"/>
      <c r="AN818" s="66"/>
      <c r="AO818" s="67"/>
      <c r="AP818" s="66"/>
      <c r="AQ818" s="47"/>
      <c r="AR818" s="47"/>
      <c r="AS818" s="47"/>
      <c r="AT818" s="47"/>
      <c r="AU818" s="47"/>
      <c r="AV818" s="47"/>
      <c r="AW818" s="47"/>
      <c r="AX818" s="47"/>
      <c r="AY818" s="47"/>
      <c r="AZ818" s="47"/>
      <c r="BA818" s="47"/>
      <c r="BB818" s="47"/>
      <c r="BC818" s="47"/>
      <c r="BD818" s="47"/>
      <c r="BE818" s="47"/>
      <c r="BF818" s="47"/>
      <c r="BG818" s="47"/>
      <c r="BH818" s="47"/>
      <c r="BI818" s="47"/>
      <c r="BJ818" s="47"/>
      <c r="BK818" s="47"/>
      <c r="BL818" s="54"/>
      <c r="BM818" s="47" t="s">
        <v>392</v>
      </c>
      <c r="BN818" s="57">
        <f t="shared" si="219"/>
        <v>0</v>
      </c>
      <c r="BO818" s="47">
        <f t="shared" si="220"/>
        <v>102.51</v>
      </c>
      <c r="BP818" s="48" t="str">
        <f t="shared" si="221"/>
        <v>Complete - No Adjustment</v>
      </c>
    </row>
    <row r="819" spans="1:68" s="10" customFormat="1" hidden="1" x14ac:dyDescent="0.2">
      <c r="A819" s="34">
        <v>4509</v>
      </c>
      <c r="B819" t="s">
        <v>1208</v>
      </c>
      <c r="C819" t="s">
        <v>331</v>
      </c>
      <c r="D819">
        <v>262703</v>
      </c>
      <c r="E819" t="s">
        <v>1412</v>
      </c>
      <c r="F819" t="s">
        <v>1373</v>
      </c>
      <c r="G819" t="s">
        <v>96</v>
      </c>
      <c r="H819" s="37">
        <v>42873</v>
      </c>
      <c r="I819" s="37">
        <v>42877</v>
      </c>
      <c r="J819" s="52">
        <v>735.94</v>
      </c>
      <c r="K819" s="52">
        <v>78</v>
      </c>
      <c r="L819" s="52"/>
      <c r="M819" s="52" t="s">
        <v>1413</v>
      </c>
      <c r="N819" s="52">
        <v>10</v>
      </c>
      <c r="O819" s="52">
        <v>1167</v>
      </c>
      <c r="P819" s="52">
        <v>4265</v>
      </c>
      <c r="Q819" s="52">
        <v>5411</v>
      </c>
      <c r="R819" s="52">
        <v>2000</v>
      </c>
      <c r="S819" s="52"/>
      <c r="T819" s="52" t="s">
        <v>1415</v>
      </c>
      <c r="U819" s="52"/>
      <c r="V819" s="35"/>
      <c r="W819" s="47">
        <v>78</v>
      </c>
      <c r="X819" s="47"/>
      <c r="Y819" s="47"/>
      <c r="Z819" s="47"/>
      <c r="AA819" s="47"/>
      <c r="AB819" s="47"/>
      <c r="AC819" s="47"/>
      <c r="AD819" s="47"/>
      <c r="AE819" s="47"/>
      <c r="AF819" s="47"/>
      <c r="AG819" s="47"/>
      <c r="AH819" s="66"/>
      <c r="AI819" s="67"/>
      <c r="AJ819" s="66"/>
      <c r="AK819" s="54"/>
      <c r="AL819" s="54"/>
      <c r="AM819" s="54"/>
      <c r="AN819" s="66"/>
      <c r="AO819" s="67"/>
      <c r="AP819" s="66"/>
      <c r="AQ819" s="47"/>
      <c r="AR819" s="47"/>
      <c r="AS819" s="47"/>
      <c r="AT819" s="47"/>
      <c r="AU819" s="47"/>
      <c r="AV819" s="47"/>
      <c r="AW819" s="47"/>
      <c r="AX819" s="47"/>
      <c r="AY819" s="47"/>
      <c r="AZ819" s="47"/>
      <c r="BA819" s="47"/>
      <c r="BB819" s="47"/>
      <c r="BC819" s="47"/>
      <c r="BD819" s="47"/>
      <c r="BE819" s="47"/>
      <c r="BF819" s="47"/>
      <c r="BG819" s="47"/>
      <c r="BH819" s="47"/>
      <c r="BI819" s="47"/>
      <c r="BJ819" s="47"/>
      <c r="BK819" s="47"/>
      <c r="BL819" s="47"/>
      <c r="BM819" s="47" t="s">
        <v>1</v>
      </c>
      <c r="BN819" s="57">
        <f t="shared" si="219"/>
        <v>78</v>
      </c>
      <c r="BO819" s="47">
        <f t="shared" si="220"/>
        <v>0</v>
      </c>
      <c r="BP819" s="48" t="str">
        <f t="shared" si="221"/>
        <v>Complete - With Adjustment</v>
      </c>
    </row>
    <row r="820" spans="1:68" s="10" customFormat="1" hidden="1" x14ac:dyDescent="0.2">
      <c r="A820" s="34">
        <v>4510</v>
      </c>
      <c r="B820" t="s">
        <v>1208</v>
      </c>
      <c r="C820" t="s">
        <v>331</v>
      </c>
      <c r="D820">
        <v>262703</v>
      </c>
      <c r="E820" t="s">
        <v>1412</v>
      </c>
      <c r="F820" t="s">
        <v>1373</v>
      </c>
      <c r="G820" t="s">
        <v>96</v>
      </c>
      <c r="H820" s="37">
        <v>42873</v>
      </c>
      <c r="I820" s="37">
        <v>42877</v>
      </c>
      <c r="J820" s="52">
        <v>735.94</v>
      </c>
      <c r="K820" s="52">
        <v>555.43000000000006</v>
      </c>
      <c r="L820" s="52">
        <v>10.290570000000001</v>
      </c>
      <c r="M820" s="52" t="s">
        <v>1413</v>
      </c>
      <c r="N820" s="52">
        <v>10</v>
      </c>
      <c r="O820" s="52">
        <v>0</v>
      </c>
      <c r="P820" s="52">
        <v>1070</v>
      </c>
      <c r="Q820" s="52">
        <v>5419</v>
      </c>
      <c r="R820" s="52">
        <v>2000</v>
      </c>
      <c r="S820" s="52"/>
      <c r="T820" s="52" t="s">
        <v>1416</v>
      </c>
      <c r="U820" s="52" t="s">
        <v>149</v>
      </c>
      <c r="V820" s="35"/>
      <c r="W820" s="47">
        <f>78*7.25%+(78+7.25%+78)*24.58%</f>
        <v>44.0176205</v>
      </c>
      <c r="X820" s="47"/>
      <c r="Y820" s="47"/>
      <c r="Z820" s="47"/>
      <c r="AA820" s="47"/>
      <c r="AB820" s="47"/>
      <c r="AC820" s="47"/>
      <c r="AD820" s="47"/>
      <c r="AE820" s="47"/>
      <c r="AF820" s="47"/>
      <c r="AG820" s="47"/>
      <c r="AH820" s="66"/>
      <c r="AI820" s="67"/>
      <c r="AJ820" s="66"/>
      <c r="AK820" s="54">
        <f>125-508.43*20%</f>
        <v>23.313999999999993</v>
      </c>
      <c r="AL820" s="54"/>
      <c r="AM820" s="54"/>
      <c r="AN820" s="66"/>
      <c r="AO820" s="67"/>
      <c r="AP820" s="66"/>
      <c r="AQ820" s="47"/>
      <c r="AR820" s="47"/>
      <c r="AS820" s="47"/>
      <c r="AT820" s="47"/>
      <c r="AU820" s="47"/>
      <c r="AV820" s="47"/>
      <c r="AW820" s="47"/>
      <c r="AX820" s="47"/>
      <c r="AY820" s="47"/>
      <c r="AZ820" s="47"/>
      <c r="BA820" s="47"/>
      <c r="BB820" s="47"/>
      <c r="BC820" s="47"/>
      <c r="BD820" s="47"/>
      <c r="BE820" s="47"/>
      <c r="BF820" s="47"/>
      <c r="BG820" s="47"/>
      <c r="BH820" s="47"/>
      <c r="BI820" s="47"/>
      <c r="BJ820" s="47"/>
      <c r="BK820" s="47"/>
      <c r="BL820" s="47"/>
      <c r="BM820" s="47" t="s">
        <v>394</v>
      </c>
      <c r="BN820" s="57">
        <f t="shared" si="219"/>
        <v>67.331620499999985</v>
      </c>
      <c r="BO820" s="47">
        <f t="shared" si="220"/>
        <v>488.09837950000008</v>
      </c>
      <c r="BP820" s="48" t="str">
        <f t="shared" si="221"/>
        <v>Complete - With Adjustment</v>
      </c>
    </row>
    <row r="821" spans="1:68" s="10" customFormat="1" hidden="1" x14ac:dyDescent="0.2">
      <c r="A821" s="34">
        <v>4512</v>
      </c>
      <c r="B821" t="s">
        <v>1208</v>
      </c>
      <c r="C821" t="s">
        <v>337</v>
      </c>
      <c r="D821">
        <v>260350</v>
      </c>
      <c r="E821" t="s">
        <v>1417</v>
      </c>
      <c r="F821" t="s">
        <v>1223</v>
      </c>
      <c r="G821" t="s">
        <v>96</v>
      </c>
      <c r="H821" s="37">
        <v>42877</v>
      </c>
      <c r="I821" s="37">
        <v>42880</v>
      </c>
      <c r="J821" s="52">
        <v>2502.61</v>
      </c>
      <c r="K821" s="52">
        <v>379.90000000000003</v>
      </c>
      <c r="L821" s="52"/>
      <c r="M821" s="52" t="s">
        <v>1418</v>
      </c>
      <c r="N821" s="52">
        <v>10</v>
      </c>
      <c r="O821" s="52">
        <v>1507</v>
      </c>
      <c r="P821" s="52">
        <v>4264</v>
      </c>
      <c r="Q821" s="52">
        <v>5413</v>
      </c>
      <c r="R821" s="52">
        <v>2000</v>
      </c>
      <c r="S821" s="52"/>
      <c r="T821" s="52" t="s">
        <v>1419</v>
      </c>
      <c r="U821" s="52"/>
      <c r="V821" s="35"/>
      <c r="W821" s="47"/>
      <c r="X821" s="47"/>
      <c r="Y821" s="47"/>
      <c r="Z821" s="47"/>
      <c r="AA821" s="47"/>
      <c r="AB821" s="47"/>
      <c r="AC821" s="47"/>
      <c r="AD821" s="47"/>
      <c r="AE821" s="47"/>
      <c r="AF821" s="47"/>
      <c r="AG821" s="47"/>
      <c r="AH821" s="66"/>
      <c r="AI821" s="67"/>
      <c r="AJ821" s="66"/>
      <c r="AK821" s="54"/>
      <c r="AL821" s="54"/>
      <c r="AM821" s="54"/>
      <c r="AN821" s="66"/>
      <c r="AO821" s="67"/>
      <c r="AP821" s="66"/>
      <c r="AQ821" s="47"/>
      <c r="AR821" s="47"/>
      <c r="AS821" s="47"/>
      <c r="AT821" s="47"/>
      <c r="AU821" s="47"/>
      <c r="AV821" s="47">
        <v>379.9</v>
      </c>
      <c r="AW821" s="47"/>
      <c r="AX821" s="47"/>
      <c r="AY821" s="47"/>
      <c r="AZ821" s="47"/>
      <c r="BA821" s="47"/>
      <c r="BB821" s="47"/>
      <c r="BC821" s="47"/>
      <c r="BD821" s="47"/>
      <c r="BE821" s="47"/>
      <c r="BF821" s="47"/>
      <c r="BG821" s="47"/>
      <c r="BH821" s="47"/>
      <c r="BI821" s="47"/>
      <c r="BJ821" s="47"/>
      <c r="BK821" s="47"/>
      <c r="BL821" s="47"/>
      <c r="BM821" s="47" t="s">
        <v>378</v>
      </c>
      <c r="BN821" s="57">
        <f t="shared" si="219"/>
        <v>379.9</v>
      </c>
      <c r="BO821" s="47">
        <f t="shared" si="220"/>
        <v>0</v>
      </c>
      <c r="BP821" s="48" t="str">
        <f t="shared" si="221"/>
        <v>Complete - With Adjustment</v>
      </c>
    </row>
    <row r="822" spans="1:68" s="10" customFormat="1" hidden="1" x14ac:dyDescent="0.2">
      <c r="A822" s="34">
        <v>4513</v>
      </c>
      <c r="B822" t="s">
        <v>1208</v>
      </c>
      <c r="C822" t="s">
        <v>337</v>
      </c>
      <c r="D822">
        <v>260350</v>
      </c>
      <c r="E822" t="s">
        <v>1417</v>
      </c>
      <c r="F822" t="s">
        <v>1223</v>
      </c>
      <c r="G822" t="s">
        <v>96</v>
      </c>
      <c r="H822" s="37">
        <v>42877</v>
      </c>
      <c r="I822" s="37">
        <v>42880</v>
      </c>
      <c r="J822" s="52">
        <v>2502.61</v>
      </c>
      <c r="K822" s="52">
        <v>272.35000000000002</v>
      </c>
      <c r="L822" s="52"/>
      <c r="M822" s="52" t="s">
        <v>1418</v>
      </c>
      <c r="N822" s="52">
        <v>10</v>
      </c>
      <c r="O822" s="52">
        <v>1507</v>
      </c>
      <c r="P822" s="52">
        <v>4264</v>
      </c>
      <c r="Q822" s="52">
        <v>5413</v>
      </c>
      <c r="R822" s="52">
        <v>2000</v>
      </c>
      <c r="S822" s="52"/>
      <c r="T822" s="52" t="s">
        <v>1419</v>
      </c>
      <c r="U822" s="52"/>
      <c r="V822" s="35"/>
      <c r="W822" s="47"/>
      <c r="X822" s="47"/>
      <c r="Y822" s="47"/>
      <c r="Z822" s="47"/>
      <c r="AA822" s="47"/>
      <c r="AB822" s="47"/>
      <c r="AC822" s="47"/>
      <c r="AD822" s="47"/>
      <c r="AE822" s="47"/>
      <c r="AF822" s="47"/>
      <c r="AG822" s="47"/>
      <c r="AH822" s="66"/>
      <c r="AI822" s="67"/>
      <c r="AJ822" s="66"/>
      <c r="AK822" s="54"/>
      <c r="AL822" s="54"/>
      <c r="AM822" s="54"/>
      <c r="AN822" s="66"/>
      <c r="AO822" s="67"/>
      <c r="AP822" s="66"/>
      <c r="AQ822" s="47"/>
      <c r="AR822" s="47"/>
      <c r="AS822" s="47"/>
      <c r="AT822" s="47"/>
      <c r="AU822" s="47"/>
      <c r="AV822" s="47">
        <v>272.35000000000002</v>
      </c>
      <c r="AW822" s="47"/>
      <c r="AX822" s="47"/>
      <c r="AY822" s="47"/>
      <c r="AZ822" s="47"/>
      <c r="BA822" s="47"/>
      <c r="BB822" s="47"/>
      <c r="BC822" s="47"/>
      <c r="BD822" s="47"/>
      <c r="BE822" s="47"/>
      <c r="BF822" s="47"/>
      <c r="BG822" s="47"/>
      <c r="BH822" s="47"/>
      <c r="BI822" s="47"/>
      <c r="BJ822" s="47"/>
      <c r="BK822" s="47"/>
      <c r="BL822" s="47"/>
      <c r="BM822" s="47" t="s">
        <v>378</v>
      </c>
      <c r="BN822" s="57">
        <f t="shared" si="219"/>
        <v>272.35000000000002</v>
      </c>
      <c r="BO822" s="47">
        <f t="shared" si="220"/>
        <v>0</v>
      </c>
      <c r="BP822" s="48" t="str">
        <f t="shared" si="221"/>
        <v>Complete - With Adjustment</v>
      </c>
    </row>
    <row r="823" spans="1:68" s="10" customFormat="1" hidden="1" x14ac:dyDescent="0.2">
      <c r="A823" s="34">
        <v>4514</v>
      </c>
      <c r="B823" t="s">
        <v>1208</v>
      </c>
      <c r="C823" t="s">
        <v>337</v>
      </c>
      <c r="D823">
        <v>260350</v>
      </c>
      <c r="E823" t="s">
        <v>1417</v>
      </c>
      <c r="F823" t="s">
        <v>1223</v>
      </c>
      <c r="G823" t="s">
        <v>96</v>
      </c>
      <c r="H823" s="37">
        <v>42877</v>
      </c>
      <c r="I823" s="37">
        <v>42880</v>
      </c>
      <c r="J823" s="52">
        <v>2502.61</v>
      </c>
      <c r="K823" s="52">
        <v>103.06</v>
      </c>
      <c r="L823" s="52"/>
      <c r="M823" s="52" t="s">
        <v>1418</v>
      </c>
      <c r="N823" s="52">
        <v>10</v>
      </c>
      <c r="O823" s="52">
        <v>1507</v>
      </c>
      <c r="P823" s="52">
        <v>4264</v>
      </c>
      <c r="Q823" s="52">
        <v>5411</v>
      </c>
      <c r="R823" s="52">
        <v>2000</v>
      </c>
      <c r="S823" s="52"/>
      <c r="T823" s="52" t="s">
        <v>1419</v>
      </c>
      <c r="U823" s="52"/>
      <c r="V823" s="35"/>
      <c r="W823" s="47"/>
      <c r="X823" s="47"/>
      <c r="Y823" s="47"/>
      <c r="Z823" s="47"/>
      <c r="AA823" s="47"/>
      <c r="AB823" s="47"/>
      <c r="AC823" s="47"/>
      <c r="AD823" s="47"/>
      <c r="AE823" s="47"/>
      <c r="AF823" s="47"/>
      <c r="AG823" s="47"/>
      <c r="AH823" s="66"/>
      <c r="AI823" s="67"/>
      <c r="AJ823" s="66"/>
      <c r="AK823" s="54"/>
      <c r="AL823" s="54"/>
      <c r="AM823" s="54"/>
      <c r="AN823" s="66"/>
      <c r="AO823" s="67"/>
      <c r="AP823" s="66"/>
      <c r="AQ823" s="47"/>
      <c r="AR823" s="47"/>
      <c r="AS823" s="47"/>
      <c r="AT823" s="47"/>
      <c r="AU823" s="47"/>
      <c r="AV823" s="47">
        <v>103.06</v>
      </c>
      <c r="AW823" s="47"/>
      <c r="AX823" s="47"/>
      <c r="AY823" s="47"/>
      <c r="AZ823" s="47"/>
      <c r="BA823" s="47"/>
      <c r="BB823" s="47"/>
      <c r="BC823" s="47"/>
      <c r="BD823" s="47"/>
      <c r="BE823" s="47"/>
      <c r="BF823" s="47"/>
      <c r="BG823" s="47"/>
      <c r="BH823" s="47"/>
      <c r="BI823" s="47"/>
      <c r="BJ823" s="47"/>
      <c r="BK823" s="47"/>
      <c r="BL823" s="47"/>
      <c r="BM823" s="47" t="s">
        <v>378</v>
      </c>
      <c r="BN823" s="57">
        <f t="shared" si="219"/>
        <v>103.06</v>
      </c>
      <c r="BO823" s="47">
        <f t="shared" si="220"/>
        <v>0</v>
      </c>
      <c r="BP823" s="48" t="str">
        <f t="shared" si="221"/>
        <v>Complete - With Adjustment</v>
      </c>
    </row>
    <row r="824" spans="1:68" s="10" customFormat="1" hidden="1" x14ac:dyDescent="0.2">
      <c r="A824" s="34">
        <v>4515</v>
      </c>
      <c r="B824" t="s">
        <v>1208</v>
      </c>
      <c r="C824" t="s">
        <v>337</v>
      </c>
      <c r="D824">
        <v>260350</v>
      </c>
      <c r="E824" t="s">
        <v>1417</v>
      </c>
      <c r="F824" t="s">
        <v>1223</v>
      </c>
      <c r="G824" t="s">
        <v>96</v>
      </c>
      <c r="H824" s="37">
        <v>42877</v>
      </c>
      <c r="I824" s="37">
        <v>42880</v>
      </c>
      <c r="J824" s="52">
        <v>2502.61</v>
      </c>
      <c r="K824" s="52">
        <v>232.67000000000002</v>
      </c>
      <c r="L824" s="52"/>
      <c r="M824" s="52" t="s">
        <v>1418</v>
      </c>
      <c r="N824" s="52">
        <v>10</v>
      </c>
      <c r="O824" s="52">
        <v>1507</v>
      </c>
      <c r="P824" s="52">
        <v>4264</v>
      </c>
      <c r="Q824" s="52">
        <v>5411</v>
      </c>
      <c r="R824" s="52">
        <v>2000</v>
      </c>
      <c r="S824" s="52"/>
      <c r="T824" s="52" t="s">
        <v>1419</v>
      </c>
      <c r="U824" s="52"/>
      <c r="V824" s="35"/>
      <c r="W824" s="47"/>
      <c r="X824" s="47"/>
      <c r="Y824" s="47"/>
      <c r="Z824" s="47"/>
      <c r="AA824" s="47"/>
      <c r="AB824" s="47"/>
      <c r="AC824" s="47"/>
      <c r="AD824" s="47"/>
      <c r="AE824" s="47"/>
      <c r="AF824" s="47"/>
      <c r="AG824" s="47"/>
      <c r="AH824" s="66"/>
      <c r="AI824" s="67"/>
      <c r="AJ824" s="66"/>
      <c r="AK824" s="54"/>
      <c r="AL824" s="54"/>
      <c r="AM824" s="54"/>
      <c r="AN824" s="66"/>
      <c r="AO824" s="67"/>
      <c r="AP824" s="66"/>
      <c r="AQ824" s="47"/>
      <c r="AR824" s="47"/>
      <c r="AS824" s="47"/>
      <c r="AT824" s="47"/>
      <c r="AU824" s="47"/>
      <c r="AV824" s="47">
        <v>232.67</v>
      </c>
      <c r="AW824" s="47"/>
      <c r="AX824" s="47"/>
      <c r="AY824" s="47"/>
      <c r="AZ824" s="47"/>
      <c r="BA824" s="47"/>
      <c r="BB824" s="47"/>
      <c r="BC824" s="47"/>
      <c r="BD824" s="47"/>
      <c r="BE824" s="47"/>
      <c r="BF824" s="47"/>
      <c r="BG824" s="47"/>
      <c r="BH824" s="47"/>
      <c r="BI824" s="47"/>
      <c r="BJ824" s="47"/>
      <c r="BK824" s="47"/>
      <c r="BL824" s="47"/>
      <c r="BM824" s="47" t="s">
        <v>378</v>
      </c>
      <c r="BN824" s="57">
        <f t="shared" si="219"/>
        <v>232.67</v>
      </c>
      <c r="BO824" s="47">
        <f t="shared" si="220"/>
        <v>0</v>
      </c>
      <c r="BP824" s="48" t="str">
        <f t="shared" si="221"/>
        <v>Complete - With Adjustment</v>
      </c>
    </row>
    <row r="825" spans="1:68" s="10" customFormat="1" hidden="1" x14ac:dyDescent="0.2">
      <c r="A825" s="34">
        <v>4516</v>
      </c>
      <c r="B825" t="s">
        <v>1208</v>
      </c>
      <c r="C825" t="s">
        <v>337</v>
      </c>
      <c r="D825">
        <v>260350</v>
      </c>
      <c r="E825" t="s">
        <v>1417</v>
      </c>
      <c r="F825" t="s">
        <v>1223</v>
      </c>
      <c r="G825" t="s">
        <v>96</v>
      </c>
      <c r="H825" s="37">
        <v>42877</v>
      </c>
      <c r="I825" s="37">
        <v>42880</v>
      </c>
      <c r="J825" s="52">
        <v>2502.61</v>
      </c>
      <c r="K825" s="52">
        <v>111.23</v>
      </c>
      <c r="L825" s="52"/>
      <c r="M825" s="52" t="s">
        <v>1418</v>
      </c>
      <c r="N825" s="52">
        <v>10</v>
      </c>
      <c r="O825" s="52">
        <v>1507</v>
      </c>
      <c r="P825" s="52">
        <v>4264</v>
      </c>
      <c r="Q825" s="52">
        <v>5411</v>
      </c>
      <c r="R825" s="52">
        <v>2000</v>
      </c>
      <c r="S825" s="52"/>
      <c r="T825" s="52" t="s">
        <v>1419</v>
      </c>
      <c r="U825" s="52"/>
      <c r="V825" s="35"/>
      <c r="W825" s="47"/>
      <c r="X825" s="47"/>
      <c r="Y825" s="47"/>
      <c r="Z825" s="47"/>
      <c r="AA825" s="47"/>
      <c r="AB825" s="47"/>
      <c r="AC825" s="47"/>
      <c r="AD825" s="47"/>
      <c r="AE825" s="47"/>
      <c r="AF825" s="47"/>
      <c r="AG825" s="47"/>
      <c r="AH825" s="66"/>
      <c r="AI825" s="67"/>
      <c r="AJ825" s="66"/>
      <c r="AK825" s="54"/>
      <c r="AL825" s="54"/>
      <c r="AM825" s="54"/>
      <c r="AN825" s="66"/>
      <c r="AO825" s="67"/>
      <c r="AP825" s="66"/>
      <c r="AQ825" s="47"/>
      <c r="AR825" s="47"/>
      <c r="AS825" s="47"/>
      <c r="AT825" s="47"/>
      <c r="AU825" s="47"/>
      <c r="AV825" s="47">
        <v>111.23</v>
      </c>
      <c r="AW825" s="47"/>
      <c r="AX825" s="47"/>
      <c r="AY825" s="47"/>
      <c r="AZ825" s="47"/>
      <c r="BA825" s="47"/>
      <c r="BB825" s="47"/>
      <c r="BC825" s="47"/>
      <c r="BD825" s="47"/>
      <c r="BE825" s="47"/>
      <c r="BF825" s="47"/>
      <c r="BG825" s="47"/>
      <c r="BH825" s="47"/>
      <c r="BI825" s="47"/>
      <c r="BJ825" s="47"/>
      <c r="BK825" s="47"/>
      <c r="BL825" s="47"/>
      <c r="BM825" s="47" t="s">
        <v>378</v>
      </c>
      <c r="BN825" s="57">
        <f t="shared" si="219"/>
        <v>111.23</v>
      </c>
      <c r="BO825" s="47">
        <f t="shared" si="220"/>
        <v>0</v>
      </c>
      <c r="BP825" s="48" t="str">
        <f t="shared" si="221"/>
        <v>Complete - With Adjustment</v>
      </c>
    </row>
    <row r="826" spans="1:68" s="10" customFormat="1" hidden="1" x14ac:dyDescent="0.2">
      <c r="A826" s="34">
        <v>4517</v>
      </c>
      <c r="B826" t="s">
        <v>1208</v>
      </c>
      <c r="C826" t="s">
        <v>337</v>
      </c>
      <c r="D826">
        <v>260350</v>
      </c>
      <c r="E826" t="s">
        <v>1417</v>
      </c>
      <c r="F826" t="s">
        <v>1223</v>
      </c>
      <c r="G826" t="s">
        <v>96</v>
      </c>
      <c r="H826" s="37">
        <v>42877</v>
      </c>
      <c r="I826" s="37">
        <v>42880</v>
      </c>
      <c r="J826" s="52">
        <v>2502.61</v>
      </c>
      <c r="K826" s="52">
        <v>240.39000000000001</v>
      </c>
      <c r="L826" s="52"/>
      <c r="M826" s="52" t="s">
        <v>1418</v>
      </c>
      <c r="N826" s="52">
        <v>10</v>
      </c>
      <c r="O826" s="52">
        <v>1507</v>
      </c>
      <c r="P826" s="52">
        <v>4264</v>
      </c>
      <c r="Q826" s="52">
        <v>5411</v>
      </c>
      <c r="R826" s="52">
        <v>2000</v>
      </c>
      <c r="S826" s="52"/>
      <c r="T826" s="52" t="s">
        <v>1419</v>
      </c>
      <c r="U826" s="52"/>
      <c r="V826" s="35"/>
      <c r="W826" s="47"/>
      <c r="X826" s="47"/>
      <c r="Y826" s="47"/>
      <c r="Z826" s="47"/>
      <c r="AA826" s="47"/>
      <c r="AB826" s="47"/>
      <c r="AC826" s="47"/>
      <c r="AD826" s="47"/>
      <c r="AE826" s="47"/>
      <c r="AF826" s="47"/>
      <c r="AG826" s="47"/>
      <c r="AH826" s="66"/>
      <c r="AI826" s="67"/>
      <c r="AJ826" s="66"/>
      <c r="AK826" s="54"/>
      <c r="AL826" s="54"/>
      <c r="AM826" s="54"/>
      <c r="AN826" s="66"/>
      <c r="AO826" s="67"/>
      <c r="AP826" s="66"/>
      <c r="AQ826" s="47"/>
      <c r="AR826" s="47"/>
      <c r="AS826" s="47"/>
      <c r="AT826" s="47"/>
      <c r="AU826" s="47"/>
      <c r="AV826" s="47">
        <v>240.39</v>
      </c>
      <c r="AW826" s="47"/>
      <c r="AX826" s="47"/>
      <c r="AY826" s="47"/>
      <c r="AZ826" s="47"/>
      <c r="BA826" s="47"/>
      <c r="BB826" s="47"/>
      <c r="BC826" s="47"/>
      <c r="BD826" s="47"/>
      <c r="BE826" s="47"/>
      <c r="BF826" s="47"/>
      <c r="BG826" s="47"/>
      <c r="BH826" s="47"/>
      <c r="BI826" s="47"/>
      <c r="BJ826" s="47"/>
      <c r="BK826" s="47"/>
      <c r="BL826" s="47"/>
      <c r="BM826" s="47" t="s">
        <v>378</v>
      </c>
      <c r="BN826" s="57">
        <f t="shared" si="219"/>
        <v>240.39</v>
      </c>
      <c r="BO826" s="47">
        <f t="shared" si="220"/>
        <v>0</v>
      </c>
      <c r="BP826" s="48" t="str">
        <f t="shared" si="221"/>
        <v>Complete - With Adjustment</v>
      </c>
    </row>
    <row r="827" spans="1:68" s="10" customFormat="1" hidden="1" x14ac:dyDescent="0.2">
      <c r="A827" s="34">
        <v>4518</v>
      </c>
      <c r="B827" t="s">
        <v>1208</v>
      </c>
      <c r="C827" t="s">
        <v>337</v>
      </c>
      <c r="D827">
        <v>260350</v>
      </c>
      <c r="E827" t="s">
        <v>1417</v>
      </c>
      <c r="F827" t="s">
        <v>1223</v>
      </c>
      <c r="G827" t="s">
        <v>96</v>
      </c>
      <c r="H827" s="37">
        <v>42877</v>
      </c>
      <c r="I827" s="37">
        <v>42880</v>
      </c>
      <c r="J827" s="52">
        <v>2502.61</v>
      </c>
      <c r="K827" s="52">
        <v>72.08</v>
      </c>
      <c r="L827" s="52"/>
      <c r="M827" s="52" t="s">
        <v>1418</v>
      </c>
      <c r="N827" s="52">
        <v>10</v>
      </c>
      <c r="O827" s="52">
        <v>1507</v>
      </c>
      <c r="P827" s="52">
        <v>4265</v>
      </c>
      <c r="Q827" s="52">
        <v>5411</v>
      </c>
      <c r="R827" s="52">
        <v>2000</v>
      </c>
      <c r="S827" s="52"/>
      <c r="T827" s="52" t="s">
        <v>1419</v>
      </c>
      <c r="U827" s="52"/>
      <c r="V827" s="35"/>
      <c r="W827" s="47"/>
      <c r="X827" s="47"/>
      <c r="Y827" s="47"/>
      <c r="Z827" s="47"/>
      <c r="AA827" s="47"/>
      <c r="AB827" s="47"/>
      <c r="AC827" s="47"/>
      <c r="AD827" s="47"/>
      <c r="AE827" s="47"/>
      <c r="AF827" s="47"/>
      <c r="AG827" s="47"/>
      <c r="AH827" s="66"/>
      <c r="AI827" s="67"/>
      <c r="AJ827" s="66"/>
      <c r="AK827" s="54"/>
      <c r="AL827" s="54"/>
      <c r="AM827" s="54"/>
      <c r="AN827" s="66"/>
      <c r="AO827" s="67"/>
      <c r="AP827" s="66"/>
      <c r="AQ827" s="47"/>
      <c r="AR827" s="47"/>
      <c r="AS827" s="47"/>
      <c r="AT827" s="47"/>
      <c r="AU827" s="47"/>
      <c r="AV827" s="47">
        <v>72.08</v>
      </c>
      <c r="AW827" s="47"/>
      <c r="AX827" s="47"/>
      <c r="AY827" s="47"/>
      <c r="AZ827" s="47"/>
      <c r="BA827" s="47"/>
      <c r="BB827" s="47"/>
      <c r="BC827" s="47"/>
      <c r="BD827" s="47"/>
      <c r="BE827" s="47"/>
      <c r="BF827" s="47"/>
      <c r="BG827" s="47"/>
      <c r="BH827" s="47"/>
      <c r="BI827" s="47"/>
      <c r="BJ827" s="47"/>
      <c r="BK827" s="47"/>
      <c r="BL827" s="47"/>
      <c r="BM827" s="47" t="s">
        <v>378</v>
      </c>
      <c r="BN827" s="57">
        <f t="shared" si="219"/>
        <v>72.08</v>
      </c>
      <c r="BO827" s="47">
        <f t="shared" si="220"/>
        <v>0</v>
      </c>
      <c r="BP827" s="48" t="str">
        <f t="shared" si="221"/>
        <v>Complete - With Adjustment</v>
      </c>
    </row>
    <row r="828" spans="1:68" s="10" customFormat="1" hidden="1" x14ac:dyDescent="0.2">
      <c r="A828" s="34">
        <v>4519</v>
      </c>
      <c r="B828" t="s">
        <v>1208</v>
      </c>
      <c r="C828" t="s">
        <v>337</v>
      </c>
      <c r="D828">
        <v>260350</v>
      </c>
      <c r="E828" t="s">
        <v>1417</v>
      </c>
      <c r="F828" t="s">
        <v>1223</v>
      </c>
      <c r="G828" t="s">
        <v>96</v>
      </c>
      <c r="H828" s="37">
        <v>42877</v>
      </c>
      <c r="I828" s="37">
        <v>42880</v>
      </c>
      <c r="J828" s="52">
        <v>2502.61</v>
      </c>
      <c r="K828" s="52">
        <v>63.82</v>
      </c>
      <c r="L828" s="52"/>
      <c r="M828" s="52" t="s">
        <v>1418</v>
      </c>
      <c r="N828" s="52">
        <v>10</v>
      </c>
      <c r="O828" s="52">
        <v>1507</v>
      </c>
      <c r="P828" s="52">
        <v>4264</v>
      </c>
      <c r="Q828" s="52">
        <v>7499</v>
      </c>
      <c r="R828" s="52">
        <v>2000</v>
      </c>
      <c r="S828" s="52"/>
      <c r="T828" s="52" t="s">
        <v>1419</v>
      </c>
      <c r="U828" s="52"/>
      <c r="V828" s="35"/>
      <c r="W828" s="47"/>
      <c r="X828" s="47"/>
      <c r="Y828" s="47"/>
      <c r="Z828" s="47"/>
      <c r="AA828" s="47"/>
      <c r="AB828" s="47"/>
      <c r="AC828" s="47"/>
      <c r="AD828" s="47"/>
      <c r="AE828" s="47"/>
      <c r="AF828" s="47"/>
      <c r="AG828" s="47"/>
      <c r="AH828" s="66"/>
      <c r="AI828" s="67"/>
      <c r="AJ828" s="66"/>
      <c r="AK828" s="54"/>
      <c r="AL828" s="54"/>
      <c r="AM828" s="54"/>
      <c r="AN828" s="66"/>
      <c r="AO828" s="67"/>
      <c r="AP828" s="66"/>
      <c r="AQ828" s="47"/>
      <c r="AR828" s="47"/>
      <c r="AS828" s="47"/>
      <c r="AT828" s="47"/>
      <c r="AU828" s="47"/>
      <c r="AV828" s="47">
        <v>63.82</v>
      </c>
      <c r="AW828" s="47"/>
      <c r="AX828" s="47"/>
      <c r="AY828" s="47"/>
      <c r="AZ828" s="47"/>
      <c r="BA828" s="47"/>
      <c r="BB828" s="47"/>
      <c r="BC828" s="47"/>
      <c r="BD828" s="47"/>
      <c r="BE828" s="47"/>
      <c r="BF828" s="47"/>
      <c r="BG828" s="47"/>
      <c r="BH828" s="47"/>
      <c r="BI828" s="47"/>
      <c r="BJ828" s="47"/>
      <c r="BK828" s="47"/>
      <c r="BL828" s="47"/>
      <c r="BM828" s="47" t="s">
        <v>378</v>
      </c>
      <c r="BN828" s="57">
        <f t="shared" si="219"/>
        <v>63.82</v>
      </c>
      <c r="BO828" s="47">
        <f t="shared" si="220"/>
        <v>0</v>
      </c>
      <c r="BP828" s="48" t="str">
        <f t="shared" si="221"/>
        <v>Complete - With Adjustment</v>
      </c>
    </row>
    <row r="829" spans="1:68" s="10" customFormat="1" hidden="1" x14ac:dyDescent="0.2">
      <c r="A829" s="34">
        <v>4520</v>
      </c>
      <c r="B829" t="s">
        <v>1208</v>
      </c>
      <c r="C829" t="s">
        <v>337</v>
      </c>
      <c r="D829">
        <v>260350</v>
      </c>
      <c r="E829" t="s">
        <v>1417</v>
      </c>
      <c r="F829" t="s">
        <v>1223</v>
      </c>
      <c r="G829" t="s">
        <v>96</v>
      </c>
      <c r="H829" s="37">
        <v>42877</v>
      </c>
      <c r="I829" s="37">
        <v>42880</v>
      </c>
      <c r="J829" s="52">
        <v>2502.61</v>
      </c>
      <c r="K829" s="52">
        <v>81.28</v>
      </c>
      <c r="L829" s="52"/>
      <c r="M829" s="52" t="s">
        <v>1418</v>
      </c>
      <c r="N829" s="52">
        <v>10</v>
      </c>
      <c r="O829" s="52">
        <v>1507</v>
      </c>
      <c r="P829" s="52">
        <v>4265</v>
      </c>
      <c r="Q829" s="52">
        <v>5411</v>
      </c>
      <c r="R829" s="52">
        <v>2000</v>
      </c>
      <c r="S829" s="52"/>
      <c r="T829" s="52" t="s">
        <v>1419</v>
      </c>
      <c r="U829" s="52"/>
      <c r="V829" s="35"/>
      <c r="W829" s="47"/>
      <c r="X829" s="47"/>
      <c r="Y829" s="47"/>
      <c r="Z829" s="47"/>
      <c r="AA829" s="47"/>
      <c r="AB829" s="47"/>
      <c r="AC829" s="47"/>
      <c r="AD829" s="47"/>
      <c r="AE829" s="47"/>
      <c r="AF829" s="47"/>
      <c r="AG829" s="47"/>
      <c r="AH829" s="66"/>
      <c r="AI829" s="67"/>
      <c r="AJ829" s="66"/>
      <c r="AK829" s="54"/>
      <c r="AL829" s="54"/>
      <c r="AM829" s="54"/>
      <c r="AN829" s="66"/>
      <c r="AO829" s="67"/>
      <c r="AP829" s="66"/>
      <c r="AQ829" s="47"/>
      <c r="AR829" s="47"/>
      <c r="AS829" s="47"/>
      <c r="AT829" s="47"/>
      <c r="AU829" s="47"/>
      <c r="AV829" s="47">
        <v>81.28</v>
      </c>
      <c r="AW829" s="47"/>
      <c r="AX829" s="47"/>
      <c r="AY829" s="47"/>
      <c r="AZ829" s="47"/>
      <c r="BA829" s="47"/>
      <c r="BB829" s="47"/>
      <c r="BC829" s="47"/>
      <c r="BD829" s="47"/>
      <c r="BE829" s="47"/>
      <c r="BF829" s="47"/>
      <c r="BG829" s="47"/>
      <c r="BH829" s="47"/>
      <c r="BI829" s="47"/>
      <c r="BJ829" s="47"/>
      <c r="BK829" s="47"/>
      <c r="BL829" s="47"/>
      <c r="BM829" s="47" t="s">
        <v>378</v>
      </c>
      <c r="BN829" s="57">
        <f t="shared" si="219"/>
        <v>81.28</v>
      </c>
      <c r="BO829" s="47">
        <f t="shared" si="220"/>
        <v>0</v>
      </c>
      <c r="BP829" s="48" t="str">
        <f t="shared" si="221"/>
        <v>Complete - With Adjustment</v>
      </c>
    </row>
    <row r="830" spans="1:68" s="10" customFormat="1" hidden="1" x14ac:dyDescent="0.2">
      <c r="A830" s="34">
        <v>4521</v>
      </c>
      <c r="B830" t="s">
        <v>1208</v>
      </c>
      <c r="C830" t="s">
        <v>337</v>
      </c>
      <c r="D830">
        <v>260350</v>
      </c>
      <c r="E830" t="s">
        <v>1417</v>
      </c>
      <c r="F830" t="s">
        <v>1223</v>
      </c>
      <c r="G830" t="s">
        <v>96</v>
      </c>
      <c r="H830" s="37">
        <v>42877</v>
      </c>
      <c r="I830" s="37">
        <v>42880</v>
      </c>
      <c r="J830" s="52">
        <v>2502.61</v>
      </c>
      <c r="K830" s="52">
        <v>44.97</v>
      </c>
      <c r="L830" s="52"/>
      <c r="M830" s="52" t="s">
        <v>1418</v>
      </c>
      <c r="N830" s="52">
        <v>10</v>
      </c>
      <c r="O830" s="52">
        <v>1507</v>
      </c>
      <c r="P830" s="52">
        <v>4264</v>
      </c>
      <c r="Q830" s="52">
        <v>5411</v>
      </c>
      <c r="R830" s="52">
        <v>2000</v>
      </c>
      <c r="S830" s="52"/>
      <c r="T830" s="52" t="s">
        <v>1419</v>
      </c>
      <c r="U830" s="52"/>
      <c r="V830" s="35"/>
      <c r="W830" s="47"/>
      <c r="X830" s="47"/>
      <c r="Y830" s="47"/>
      <c r="Z830" s="47"/>
      <c r="AA830" s="47"/>
      <c r="AB830" s="47"/>
      <c r="AC830" s="47"/>
      <c r="AD830" s="47"/>
      <c r="AE830" s="47"/>
      <c r="AF830" s="47"/>
      <c r="AG830" s="47"/>
      <c r="AH830" s="66"/>
      <c r="AI830" s="67"/>
      <c r="AJ830" s="66"/>
      <c r="AK830" s="54"/>
      <c r="AL830" s="54"/>
      <c r="AM830" s="54"/>
      <c r="AN830" s="66"/>
      <c r="AO830" s="67"/>
      <c r="AP830" s="66"/>
      <c r="AQ830" s="47"/>
      <c r="AR830" s="47"/>
      <c r="AS830" s="47"/>
      <c r="AT830" s="47"/>
      <c r="AU830" s="47"/>
      <c r="AV830" s="47">
        <v>44.97</v>
      </c>
      <c r="AW830" s="47"/>
      <c r="AX830" s="47"/>
      <c r="AY830" s="47"/>
      <c r="AZ830" s="47"/>
      <c r="BA830" s="47"/>
      <c r="BB830" s="47"/>
      <c r="BC830" s="47"/>
      <c r="BD830" s="47"/>
      <c r="BE830" s="47"/>
      <c r="BF830" s="47"/>
      <c r="BG830" s="47"/>
      <c r="BH830" s="47"/>
      <c r="BI830" s="47"/>
      <c r="BJ830" s="47"/>
      <c r="BK830" s="47"/>
      <c r="BL830" s="47"/>
      <c r="BM830" s="47" t="s">
        <v>378</v>
      </c>
      <c r="BN830" s="57">
        <f t="shared" si="219"/>
        <v>44.97</v>
      </c>
      <c r="BO830" s="47">
        <f t="shared" si="220"/>
        <v>0</v>
      </c>
      <c r="BP830" s="48" t="str">
        <f t="shared" si="221"/>
        <v>Complete - With Adjustment</v>
      </c>
    </row>
    <row r="831" spans="1:68" s="10" customFormat="1" hidden="1" x14ac:dyDescent="0.2">
      <c r="A831" s="34">
        <v>4522</v>
      </c>
      <c r="B831" t="s">
        <v>1208</v>
      </c>
      <c r="C831" t="s">
        <v>337</v>
      </c>
      <c r="D831">
        <v>260350</v>
      </c>
      <c r="E831" t="s">
        <v>1417</v>
      </c>
      <c r="F831" t="s">
        <v>1223</v>
      </c>
      <c r="G831" t="s">
        <v>96</v>
      </c>
      <c r="H831" s="37">
        <v>42877</v>
      </c>
      <c r="I831" s="37">
        <v>42880</v>
      </c>
      <c r="J831" s="52">
        <v>2502.61</v>
      </c>
      <c r="K831" s="52">
        <v>134.9</v>
      </c>
      <c r="L831" s="52"/>
      <c r="M831" s="52" t="s">
        <v>1418</v>
      </c>
      <c r="N831" s="52">
        <v>10</v>
      </c>
      <c r="O831" s="52">
        <v>1507</v>
      </c>
      <c r="P831" s="52">
        <v>4264</v>
      </c>
      <c r="Q831" s="52">
        <v>5411</v>
      </c>
      <c r="R831" s="52">
        <v>2000</v>
      </c>
      <c r="S831" s="52"/>
      <c r="T831" s="52" t="s">
        <v>1419</v>
      </c>
      <c r="U831" s="52"/>
      <c r="V831" s="35"/>
      <c r="W831" s="47"/>
      <c r="X831" s="47"/>
      <c r="Y831" s="47"/>
      <c r="Z831" s="47"/>
      <c r="AA831" s="47"/>
      <c r="AB831" s="47"/>
      <c r="AC831" s="47"/>
      <c r="AD831" s="47"/>
      <c r="AE831" s="47"/>
      <c r="AF831" s="47"/>
      <c r="AG831" s="47"/>
      <c r="AH831" s="66"/>
      <c r="AI831" s="67"/>
      <c r="AJ831" s="66"/>
      <c r="AK831" s="54"/>
      <c r="AL831" s="54"/>
      <c r="AM831" s="54"/>
      <c r="AN831" s="66"/>
      <c r="AO831" s="67"/>
      <c r="AP831" s="66"/>
      <c r="AQ831" s="47"/>
      <c r="AR831" s="47"/>
      <c r="AS831" s="47"/>
      <c r="AT831" s="47"/>
      <c r="AU831" s="47"/>
      <c r="AV831" s="47">
        <v>134.9</v>
      </c>
      <c r="AW831" s="47"/>
      <c r="AX831" s="47"/>
      <c r="AY831" s="47"/>
      <c r="AZ831" s="47"/>
      <c r="BA831" s="47"/>
      <c r="BB831" s="47"/>
      <c r="BC831" s="47"/>
      <c r="BD831" s="47"/>
      <c r="BE831" s="47"/>
      <c r="BF831" s="47"/>
      <c r="BG831" s="47"/>
      <c r="BH831" s="47"/>
      <c r="BI831" s="47"/>
      <c r="BJ831" s="47"/>
      <c r="BK831" s="47"/>
      <c r="BL831" s="47"/>
      <c r="BM831" s="47" t="s">
        <v>378</v>
      </c>
      <c r="BN831" s="57">
        <f t="shared" si="219"/>
        <v>134.9</v>
      </c>
      <c r="BO831" s="47">
        <f t="shared" si="220"/>
        <v>0</v>
      </c>
      <c r="BP831" s="48" t="str">
        <f t="shared" si="221"/>
        <v>Complete - With Adjustment</v>
      </c>
    </row>
    <row r="832" spans="1:68" s="10" customFormat="1" hidden="1" x14ac:dyDescent="0.2">
      <c r="A832" s="34">
        <v>4523</v>
      </c>
      <c r="B832" t="s">
        <v>1208</v>
      </c>
      <c r="C832" t="s">
        <v>337</v>
      </c>
      <c r="D832">
        <v>260350</v>
      </c>
      <c r="E832" t="s">
        <v>1417</v>
      </c>
      <c r="F832" t="s">
        <v>1223</v>
      </c>
      <c r="G832" t="s">
        <v>96</v>
      </c>
      <c r="H832" s="37">
        <v>42877</v>
      </c>
      <c r="I832" s="37">
        <v>42880</v>
      </c>
      <c r="J832" s="52">
        <v>2502.61</v>
      </c>
      <c r="K832" s="52">
        <v>15</v>
      </c>
      <c r="L832" s="52"/>
      <c r="M832" s="52" t="s">
        <v>1418</v>
      </c>
      <c r="N832" s="52">
        <v>10</v>
      </c>
      <c r="O832" s="52">
        <v>1507</v>
      </c>
      <c r="P832" s="52">
        <v>4264</v>
      </c>
      <c r="Q832" s="52">
        <v>5413</v>
      </c>
      <c r="R832" s="52">
        <v>2000</v>
      </c>
      <c r="S832" s="52"/>
      <c r="T832" s="52" t="s">
        <v>1419</v>
      </c>
      <c r="U832" s="52"/>
      <c r="V832" s="35"/>
      <c r="W832" s="47"/>
      <c r="X832" s="47"/>
      <c r="Y832" s="47"/>
      <c r="Z832" s="47"/>
      <c r="AA832" s="47"/>
      <c r="AB832" s="47"/>
      <c r="AC832" s="47"/>
      <c r="AD832" s="47"/>
      <c r="AE832" s="47"/>
      <c r="AF832" s="47"/>
      <c r="AG832" s="47"/>
      <c r="AH832" s="66"/>
      <c r="AI832" s="67"/>
      <c r="AJ832" s="66"/>
      <c r="AK832" s="54"/>
      <c r="AL832" s="54"/>
      <c r="AM832" s="54"/>
      <c r="AN832" s="66"/>
      <c r="AO832" s="67"/>
      <c r="AP832" s="66"/>
      <c r="AQ832" s="47"/>
      <c r="AR832" s="47"/>
      <c r="AS832" s="47"/>
      <c r="AT832" s="47"/>
      <c r="AU832" s="47"/>
      <c r="AV832" s="47">
        <v>15</v>
      </c>
      <c r="AW832" s="47"/>
      <c r="AX832" s="47"/>
      <c r="AY832" s="47"/>
      <c r="AZ832" s="47"/>
      <c r="BA832" s="47"/>
      <c r="BB832" s="47"/>
      <c r="BC832" s="47"/>
      <c r="BD832" s="47"/>
      <c r="BE832" s="47"/>
      <c r="BF832" s="47"/>
      <c r="BG832" s="47"/>
      <c r="BH832" s="47"/>
      <c r="BI832" s="47"/>
      <c r="BJ832" s="47"/>
      <c r="BK832" s="47"/>
      <c r="BL832" s="47"/>
      <c r="BM832" s="47" t="s">
        <v>378</v>
      </c>
      <c r="BN832" s="57">
        <f t="shared" si="219"/>
        <v>15</v>
      </c>
      <c r="BO832" s="47">
        <f t="shared" si="220"/>
        <v>0</v>
      </c>
      <c r="BP832" s="48" t="str">
        <f t="shared" si="221"/>
        <v>Complete - With Adjustment</v>
      </c>
    </row>
    <row r="833" spans="1:68" s="10" customFormat="1" hidden="1" x14ac:dyDescent="0.2">
      <c r="A833" s="34">
        <v>4524</v>
      </c>
      <c r="B833" t="s">
        <v>1208</v>
      </c>
      <c r="C833" t="s">
        <v>337</v>
      </c>
      <c r="D833">
        <v>260350</v>
      </c>
      <c r="E833" t="s">
        <v>1417</v>
      </c>
      <c r="F833" t="s">
        <v>1223</v>
      </c>
      <c r="G833" t="s">
        <v>96</v>
      </c>
      <c r="H833" s="37">
        <v>42877</v>
      </c>
      <c r="I833" s="37">
        <v>42880</v>
      </c>
      <c r="J833" s="52">
        <v>2502.61</v>
      </c>
      <c r="K833" s="52">
        <v>42</v>
      </c>
      <c r="L833" s="52"/>
      <c r="M833" s="52" t="s">
        <v>1418</v>
      </c>
      <c r="N833" s="52">
        <v>10</v>
      </c>
      <c r="O833" s="52">
        <v>1507</v>
      </c>
      <c r="P833" s="52">
        <v>4264</v>
      </c>
      <c r="Q833" s="52">
        <v>5413</v>
      </c>
      <c r="R833" s="52">
        <v>2000</v>
      </c>
      <c r="S833" s="52"/>
      <c r="T833" s="52" t="s">
        <v>1419</v>
      </c>
      <c r="U833" s="52"/>
      <c r="V833" s="35"/>
      <c r="W833" s="47"/>
      <c r="X833" s="47"/>
      <c r="Y833" s="47"/>
      <c r="Z833" s="47"/>
      <c r="AA833" s="47"/>
      <c r="AB833" s="47"/>
      <c r="AC833" s="47"/>
      <c r="AD833" s="47"/>
      <c r="AE833" s="47"/>
      <c r="AF833" s="47"/>
      <c r="AG833" s="47"/>
      <c r="AH833" s="66"/>
      <c r="AI833" s="67"/>
      <c r="AJ833" s="66"/>
      <c r="AK833" s="54"/>
      <c r="AL833" s="54"/>
      <c r="AM833" s="54"/>
      <c r="AN833" s="66"/>
      <c r="AO833" s="67"/>
      <c r="AP833" s="66"/>
      <c r="AQ833" s="47"/>
      <c r="AR833" s="47"/>
      <c r="AS833" s="47"/>
      <c r="AT833" s="47"/>
      <c r="AU833" s="47"/>
      <c r="AV833" s="47">
        <v>42</v>
      </c>
      <c r="AW833" s="47"/>
      <c r="AX833" s="47"/>
      <c r="AY833" s="47"/>
      <c r="AZ833" s="47"/>
      <c r="BA833" s="47"/>
      <c r="BB833" s="47"/>
      <c r="BC833" s="47"/>
      <c r="BD833" s="47"/>
      <c r="BE833" s="47"/>
      <c r="BF833" s="47"/>
      <c r="BG833" s="47"/>
      <c r="BH833" s="47"/>
      <c r="BI833" s="47"/>
      <c r="BJ833" s="47"/>
      <c r="BK833" s="47"/>
      <c r="BL833" s="47"/>
      <c r="BM833" s="47" t="s">
        <v>378</v>
      </c>
      <c r="BN833" s="57">
        <f t="shared" si="219"/>
        <v>42</v>
      </c>
      <c r="BO833" s="47">
        <f t="shared" si="220"/>
        <v>0</v>
      </c>
      <c r="BP833" s="48" t="str">
        <f t="shared" si="221"/>
        <v>Complete - With Adjustment</v>
      </c>
    </row>
    <row r="834" spans="1:68" s="10" customFormat="1" hidden="1" x14ac:dyDescent="0.2">
      <c r="A834" s="34">
        <v>4525</v>
      </c>
      <c r="B834" t="s">
        <v>1208</v>
      </c>
      <c r="C834" t="s">
        <v>337</v>
      </c>
      <c r="D834">
        <v>260350</v>
      </c>
      <c r="E834" t="s">
        <v>1417</v>
      </c>
      <c r="F834" t="s">
        <v>1223</v>
      </c>
      <c r="G834" t="s">
        <v>96</v>
      </c>
      <c r="H834" s="37">
        <v>42877</v>
      </c>
      <c r="I834" s="37">
        <v>42880</v>
      </c>
      <c r="J834" s="52">
        <v>2502.61</v>
      </c>
      <c r="K834" s="52">
        <v>638.28</v>
      </c>
      <c r="L834" s="52"/>
      <c r="M834" s="52" t="s">
        <v>1418</v>
      </c>
      <c r="N834" s="52">
        <v>10</v>
      </c>
      <c r="O834" s="52">
        <v>1507</v>
      </c>
      <c r="P834" s="52">
        <v>4264</v>
      </c>
      <c r="Q834" s="52">
        <v>5414</v>
      </c>
      <c r="R834" s="52">
        <v>2000</v>
      </c>
      <c r="S834" s="52"/>
      <c r="T834" s="52" t="s">
        <v>1419</v>
      </c>
      <c r="U834" s="52"/>
      <c r="V834" s="35"/>
      <c r="W834" s="47"/>
      <c r="X834" s="47"/>
      <c r="Y834" s="47"/>
      <c r="Z834" s="47"/>
      <c r="AA834" s="47"/>
      <c r="AB834" s="47"/>
      <c r="AC834" s="47"/>
      <c r="AD834" s="47"/>
      <c r="AE834" s="47"/>
      <c r="AF834" s="47"/>
      <c r="AG834" s="47"/>
      <c r="AH834" s="66"/>
      <c r="AI834" s="67"/>
      <c r="AJ834" s="66"/>
      <c r="AK834" s="54"/>
      <c r="AL834" s="54"/>
      <c r="AM834" s="54"/>
      <c r="AN834" s="66"/>
      <c r="AO834" s="67"/>
      <c r="AP834" s="66"/>
      <c r="AQ834" s="47"/>
      <c r="AR834" s="47"/>
      <c r="AS834" s="47"/>
      <c r="AT834" s="47"/>
      <c r="AU834" s="47"/>
      <c r="AV834" s="47">
        <v>638.28</v>
      </c>
      <c r="AW834" s="47"/>
      <c r="AX834" s="47"/>
      <c r="AY834" s="47"/>
      <c r="AZ834" s="47"/>
      <c r="BA834" s="47"/>
      <c r="BB834" s="47"/>
      <c r="BC834" s="47"/>
      <c r="BD834" s="47"/>
      <c r="BE834" s="47"/>
      <c r="BF834" s="47"/>
      <c r="BG834" s="47"/>
      <c r="BH834" s="47"/>
      <c r="BI834" s="47"/>
      <c r="BJ834" s="47"/>
      <c r="BK834" s="47"/>
      <c r="BL834" s="47"/>
      <c r="BM834" s="47" t="s">
        <v>378</v>
      </c>
      <c r="BN834" s="57">
        <f t="shared" si="219"/>
        <v>638.28</v>
      </c>
      <c r="BO834" s="47">
        <f t="shared" si="220"/>
        <v>0</v>
      </c>
      <c r="BP834" s="48" t="str">
        <f t="shared" si="221"/>
        <v>Complete - With Adjustment</v>
      </c>
    </row>
    <row r="835" spans="1:68" s="10" customFormat="1" hidden="1" x14ac:dyDescent="0.2">
      <c r="A835" s="34">
        <v>4526</v>
      </c>
      <c r="B835" t="s">
        <v>1208</v>
      </c>
      <c r="C835" t="s">
        <v>337</v>
      </c>
      <c r="D835">
        <v>260350</v>
      </c>
      <c r="E835" t="s">
        <v>1417</v>
      </c>
      <c r="F835" t="s">
        <v>1223</v>
      </c>
      <c r="G835" t="s">
        <v>96</v>
      </c>
      <c r="H835" s="37">
        <v>42877</v>
      </c>
      <c r="I835" s="37">
        <v>42880</v>
      </c>
      <c r="J835" s="52">
        <v>2502.61</v>
      </c>
      <c r="K835" s="52">
        <v>61.06</v>
      </c>
      <c r="L835" s="52"/>
      <c r="M835" s="52" t="s">
        <v>1418</v>
      </c>
      <c r="N835" s="52">
        <v>10</v>
      </c>
      <c r="O835" s="52">
        <v>1507</v>
      </c>
      <c r="P835" s="52">
        <v>4265</v>
      </c>
      <c r="Q835" s="52">
        <v>5411</v>
      </c>
      <c r="R835" s="52">
        <v>2000</v>
      </c>
      <c r="S835" s="52"/>
      <c r="T835" s="52" t="s">
        <v>1419</v>
      </c>
      <c r="U835" s="52"/>
      <c r="V835" s="35"/>
      <c r="W835" s="47">
        <v>61.06</v>
      </c>
      <c r="X835" s="47"/>
      <c r="Y835" s="47"/>
      <c r="Z835" s="47"/>
      <c r="AA835" s="47"/>
      <c r="AB835" s="47"/>
      <c r="AC835" s="47"/>
      <c r="AD835" s="47"/>
      <c r="AE835" s="47"/>
      <c r="AF835" s="47"/>
      <c r="AG835" s="47"/>
      <c r="AH835" s="66"/>
      <c r="AI835" s="67"/>
      <c r="AJ835" s="66"/>
      <c r="AK835" s="54"/>
      <c r="AL835" s="54"/>
      <c r="AM835" s="54"/>
      <c r="AN835" s="66"/>
      <c r="AO835" s="67"/>
      <c r="AP835" s="66"/>
      <c r="AQ835" s="47"/>
      <c r="AR835" s="47"/>
      <c r="AS835" s="47"/>
      <c r="AT835" s="47"/>
      <c r="AU835" s="47"/>
      <c r="AV835" s="47"/>
      <c r="AW835" s="47"/>
      <c r="AX835" s="47"/>
      <c r="AY835" s="47"/>
      <c r="AZ835" s="47"/>
      <c r="BA835" s="47"/>
      <c r="BB835" s="47"/>
      <c r="BC835" s="47"/>
      <c r="BD835" s="47"/>
      <c r="BE835" s="47"/>
      <c r="BF835" s="47"/>
      <c r="BG835" s="47"/>
      <c r="BH835" s="47"/>
      <c r="BI835" s="47"/>
      <c r="BJ835" s="47"/>
      <c r="BK835" s="47"/>
      <c r="BL835" s="47"/>
      <c r="BM835" s="47" t="s">
        <v>1</v>
      </c>
      <c r="BN835" s="57">
        <f t="shared" ref="BN835:BN839" si="222">SUM(W835:AH835)+SUM(AK835:AN835)+SUM(AQ835:BK835)</f>
        <v>61.06</v>
      </c>
      <c r="BO835" s="47">
        <f t="shared" si="220"/>
        <v>0</v>
      </c>
      <c r="BP835" s="48" t="str">
        <f t="shared" si="221"/>
        <v>Complete - With Adjustment</v>
      </c>
    </row>
    <row r="836" spans="1:68" s="10" customFormat="1" hidden="1" x14ac:dyDescent="0.2">
      <c r="A836" s="34">
        <v>4527</v>
      </c>
      <c r="B836" t="s">
        <v>1208</v>
      </c>
      <c r="C836" t="s">
        <v>337</v>
      </c>
      <c r="D836">
        <v>260350</v>
      </c>
      <c r="E836" t="s">
        <v>1417</v>
      </c>
      <c r="F836" t="s">
        <v>1223</v>
      </c>
      <c r="G836" t="s">
        <v>96</v>
      </c>
      <c r="H836" s="37">
        <v>42877</v>
      </c>
      <c r="I836" s="37">
        <v>42880</v>
      </c>
      <c r="J836" s="52">
        <v>2502.61</v>
      </c>
      <c r="K836" s="52">
        <v>9.620000000000001</v>
      </c>
      <c r="L836" s="52"/>
      <c r="M836" s="52" t="s">
        <v>1418</v>
      </c>
      <c r="N836" s="52">
        <v>10</v>
      </c>
      <c r="O836" s="52">
        <v>1507</v>
      </c>
      <c r="P836" s="52">
        <v>4264</v>
      </c>
      <c r="Q836" s="52">
        <v>5411</v>
      </c>
      <c r="R836" s="52">
        <v>2000</v>
      </c>
      <c r="S836" s="52"/>
      <c r="T836" s="52" t="s">
        <v>1419</v>
      </c>
      <c r="U836" s="52"/>
      <c r="V836" s="35"/>
      <c r="W836" s="47"/>
      <c r="X836" s="47"/>
      <c r="Y836" s="47"/>
      <c r="Z836" s="47"/>
      <c r="AA836" s="47"/>
      <c r="AB836" s="47"/>
      <c r="AC836" s="47"/>
      <c r="AD836" s="47"/>
      <c r="AE836" s="47"/>
      <c r="AF836" s="47"/>
      <c r="AG836" s="47"/>
      <c r="AH836" s="66"/>
      <c r="AI836" s="67"/>
      <c r="AJ836" s="66"/>
      <c r="AK836" s="54"/>
      <c r="AL836" s="54"/>
      <c r="AM836" s="54"/>
      <c r="AN836" s="66"/>
      <c r="AO836" s="67"/>
      <c r="AP836" s="66"/>
      <c r="AQ836" s="47"/>
      <c r="AR836" s="47"/>
      <c r="AS836" s="47"/>
      <c r="AT836" s="47"/>
      <c r="AU836" s="47"/>
      <c r="AV836" s="47">
        <v>9.6199999999999992</v>
      </c>
      <c r="AW836" s="47"/>
      <c r="AX836" s="47"/>
      <c r="AY836" s="47"/>
      <c r="AZ836" s="47"/>
      <c r="BA836" s="47"/>
      <c r="BB836" s="47"/>
      <c r="BC836" s="47"/>
      <c r="BD836" s="47"/>
      <c r="BE836" s="47"/>
      <c r="BF836" s="47"/>
      <c r="BG836" s="47"/>
      <c r="BH836" s="47"/>
      <c r="BI836" s="47"/>
      <c r="BJ836" s="47"/>
      <c r="BK836" s="47"/>
      <c r="BL836" s="47"/>
      <c r="BM836" s="47" t="s">
        <v>378</v>
      </c>
      <c r="BN836" s="57">
        <f t="shared" si="222"/>
        <v>9.6199999999999992</v>
      </c>
      <c r="BO836" s="47">
        <f t="shared" si="220"/>
        <v>0</v>
      </c>
      <c r="BP836" s="48" t="str">
        <f t="shared" si="221"/>
        <v>Complete - With Adjustment</v>
      </c>
    </row>
    <row r="837" spans="1:68" s="10" customFormat="1" hidden="1" x14ac:dyDescent="0.2">
      <c r="A837" s="34">
        <v>4554</v>
      </c>
      <c r="B837" t="s">
        <v>1208</v>
      </c>
      <c r="C837" t="s">
        <v>342</v>
      </c>
      <c r="D837">
        <v>236997</v>
      </c>
      <c r="E837" t="s">
        <v>1420</v>
      </c>
      <c r="F837" t="s">
        <v>1249</v>
      </c>
      <c r="G837" t="s">
        <v>96</v>
      </c>
      <c r="H837" s="37">
        <v>42853</v>
      </c>
      <c r="I837" s="37">
        <v>42857</v>
      </c>
      <c r="J837" s="52">
        <v>1080.1600000000001</v>
      </c>
      <c r="K837" s="52">
        <v>7</v>
      </c>
      <c r="L837" s="52"/>
      <c r="M837" s="52" t="s">
        <v>1421</v>
      </c>
      <c r="N837" s="52">
        <v>10</v>
      </c>
      <c r="O837" s="52">
        <v>1137</v>
      </c>
      <c r="P837" s="52">
        <v>4265</v>
      </c>
      <c r="Q837" s="52">
        <v>5411</v>
      </c>
      <c r="R837" s="52">
        <v>2000</v>
      </c>
      <c r="S837" s="52"/>
      <c r="T837" s="52" t="s">
        <v>1422</v>
      </c>
      <c r="U837" s="52"/>
      <c r="V837" s="35"/>
      <c r="W837" s="47">
        <v>7</v>
      </c>
      <c r="X837" s="47"/>
      <c r="Y837" s="47"/>
      <c r="Z837" s="47"/>
      <c r="AA837" s="47"/>
      <c r="AB837" s="47"/>
      <c r="AC837" s="47"/>
      <c r="AD837" s="47"/>
      <c r="AE837" s="47"/>
      <c r="AF837" s="47"/>
      <c r="AG837" s="47"/>
      <c r="AH837" s="66"/>
      <c r="AI837" s="67"/>
      <c r="AJ837" s="66"/>
      <c r="AK837" s="54"/>
      <c r="AL837" s="54"/>
      <c r="AM837" s="54"/>
      <c r="AN837" s="66"/>
      <c r="AO837" s="67"/>
      <c r="AP837" s="66"/>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t="s">
        <v>1</v>
      </c>
      <c r="BN837" s="57">
        <f t="shared" si="222"/>
        <v>7</v>
      </c>
      <c r="BO837" s="47">
        <f t="shared" ref="BO837:BO839" si="223">K837-BN837</f>
        <v>0</v>
      </c>
      <c r="BP837" s="48" t="str">
        <f t="shared" si="221"/>
        <v>Complete - With Adjustment</v>
      </c>
    </row>
    <row r="838" spans="1:68" s="10" customFormat="1" hidden="1" x14ac:dyDescent="0.2">
      <c r="A838" s="34">
        <v>4566</v>
      </c>
      <c r="B838" t="s">
        <v>1208</v>
      </c>
      <c r="C838" t="s">
        <v>342</v>
      </c>
      <c r="D838">
        <v>236997</v>
      </c>
      <c r="E838" t="s">
        <v>1423</v>
      </c>
      <c r="F838" t="s">
        <v>1248</v>
      </c>
      <c r="G838" t="s">
        <v>96</v>
      </c>
      <c r="H838" s="37">
        <v>42880</v>
      </c>
      <c r="I838" s="37">
        <v>42881</v>
      </c>
      <c r="J838" s="52">
        <v>1361.96</v>
      </c>
      <c r="K838" s="52">
        <v>10.5</v>
      </c>
      <c r="L838" s="52"/>
      <c r="M838" s="52" t="s">
        <v>1424</v>
      </c>
      <c r="N838" s="52">
        <v>10</v>
      </c>
      <c r="O838" s="52">
        <v>1137</v>
      </c>
      <c r="P838" s="52">
        <v>4265</v>
      </c>
      <c r="Q838" s="52">
        <v>5411</v>
      </c>
      <c r="R838" s="52">
        <v>2000</v>
      </c>
      <c r="S838" s="52"/>
      <c r="T838" s="52" t="s">
        <v>1425</v>
      </c>
      <c r="U838" s="52"/>
      <c r="V838" s="35"/>
      <c r="W838" s="47">
        <v>10.5</v>
      </c>
      <c r="X838" s="47"/>
      <c r="Y838" s="47"/>
      <c r="Z838" s="47"/>
      <c r="AA838" s="47"/>
      <c r="AB838" s="47"/>
      <c r="AC838" s="47"/>
      <c r="AD838" s="47"/>
      <c r="AE838" s="47"/>
      <c r="AF838" s="47"/>
      <c r="AG838" s="47"/>
      <c r="AH838" s="66"/>
      <c r="AI838" s="67"/>
      <c r="AJ838" s="66"/>
      <c r="AK838" s="54"/>
      <c r="AL838" s="54"/>
      <c r="AM838" s="54"/>
      <c r="AN838" s="66"/>
      <c r="AO838" s="67"/>
      <c r="AP838" s="66"/>
      <c r="AQ838" s="47"/>
      <c r="AR838" s="47"/>
      <c r="AS838" s="47"/>
      <c r="AT838" s="47"/>
      <c r="AU838" s="47"/>
      <c r="AV838" s="47"/>
      <c r="AW838" s="47"/>
      <c r="AX838" s="47"/>
      <c r="AY838" s="47"/>
      <c r="AZ838" s="47"/>
      <c r="BA838" s="47"/>
      <c r="BB838" s="47"/>
      <c r="BC838" s="47"/>
      <c r="BD838" s="47"/>
      <c r="BE838" s="47"/>
      <c r="BF838" s="47"/>
      <c r="BG838" s="47"/>
      <c r="BH838" s="47"/>
      <c r="BI838" s="47"/>
      <c r="BJ838" s="47"/>
      <c r="BK838" s="47"/>
      <c r="BL838" s="47"/>
      <c r="BM838" s="47" t="s">
        <v>1</v>
      </c>
      <c r="BN838" s="57">
        <f t="shared" si="222"/>
        <v>10.5</v>
      </c>
      <c r="BO838" s="47">
        <f t="shared" si="223"/>
        <v>0</v>
      </c>
      <c r="BP838" s="48" t="str">
        <f t="shared" si="221"/>
        <v>Complete - With Adjustment</v>
      </c>
    </row>
    <row r="839" spans="1:68" s="10" customFormat="1" hidden="1" x14ac:dyDescent="0.2">
      <c r="A839" s="34">
        <v>4588</v>
      </c>
      <c r="B839" t="s">
        <v>1208</v>
      </c>
      <c r="C839" t="s">
        <v>342</v>
      </c>
      <c r="D839">
        <v>236997</v>
      </c>
      <c r="E839" t="s">
        <v>1426</v>
      </c>
      <c r="F839" t="s">
        <v>1249</v>
      </c>
      <c r="G839" t="s">
        <v>96</v>
      </c>
      <c r="H839" s="37">
        <v>42853</v>
      </c>
      <c r="I839" s="37">
        <v>42857</v>
      </c>
      <c r="J839" s="52">
        <v>1400.94</v>
      </c>
      <c r="K839" s="52">
        <v>5</v>
      </c>
      <c r="L839" s="52"/>
      <c r="M839" s="52" t="s">
        <v>1427</v>
      </c>
      <c r="N839" s="52">
        <v>10</v>
      </c>
      <c r="O839" s="52">
        <v>1137</v>
      </c>
      <c r="P839" s="52">
        <v>4265</v>
      </c>
      <c r="Q839" s="52">
        <v>5411</v>
      </c>
      <c r="R839" s="52">
        <v>2000</v>
      </c>
      <c r="S839" s="52"/>
      <c r="T839" s="52" t="s">
        <v>1428</v>
      </c>
      <c r="U839" s="52"/>
      <c r="V839" s="35"/>
      <c r="W839" s="47">
        <v>5</v>
      </c>
      <c r="X839" s="47"/>
      <c r="Y839" s="47"/>
      <c r="Z839" s="47"/>
      <c r="AA839" s="47"/>
      <c r="AB839" s="47"/>
      <c r="AC839" s="47"/>
      <c r="AD839" s="47"/>
      <c r="AE839" s="47"/>
      <c r="AF839" s="47"/>
      <c r="AG839" s="47"/>
      <c r="AH839" s="66"/>
      <c r="AI839" s="67"/>
      <c r="AJ839" s="66"/>
      <c r="AK839" s="54"/>
      <c r="AL839" s="54"/>
      <c r="AM839" s="54"/>
      <c r="AN839" s="66"/>
      <c r="AO839" s="67"/>
      <c r="AP839" s="66"/>
      <c r="AQ839" s="47"/>
      <c r="AR839" s="47"/>
      <c r="AS839" s="47"/>
      <c r="AT839" s="47"/>
      <c r="AU839" s="47"/>
      <c r="AV839" s="47"/>
      <c r="AW839" s="47"/>
      <c r="AX839" s="47"/>
      <c r="AY839" s="47"/>
      <c r="AZ839" s="47"/>
      <c r="BA839" s="47"/>
      <c r="BB839" s="47"/>
      <c r="BC839" s="47"/>
      <c r="BD839" s="47"/>
      <c r="BE839" s="47"/>
      <c r="BF839" s="47"/>
      <c r="BG839" s="47"/>
      <c r="BH839" s="47"/>
      <c r="BI839" s="47"/>
      <c r="BJ839" s="47"/>
      <c r="BK839" s="47"/>
      <c r="BL839" s="47"/>
      <c r="BM839" s="47" t="s">
        <v>1</v>
      </c>
      <c r="BN839" s="57">
        <f t="shared" si="222"/>
        <v>5</v>
      </c>
      <c r="BO839" s="47">
        <f t="shared" si="223"/>
        <v>0</v>
      </c>
      <c r="BP839" s="48" t="str">
        <f t="shared" ref="BP839:BP842" si="224">IF(BN839&lt;&gt;0,"Complete - With Adjustment","Complete - No Adjustment")</f>
        <v>Complete - With Adjustment</v>
      </c>
    </row>
    <row r="840" spans="1:68" s="10" customFormat="1" hidden="1" x14ac:dyDescent="0.2">
      <c r="A840" s="34">
        <v>4616</v>
      </c>
      <c r="B840" t="s">
        <v>1208</v>
      </c>
      <c r="C840" t="s">
        <v>623</v>
      </c>
      <c r="D840">
        <v>253970</v>
      </c>
      <c r="E840" t="s">
        <v>1429</v>
      </c>
      <c r="F840" t="s">
        <v>1251</v>
      </c>
      <c r="G840" t="s">
        <v>96</v>
      </c>
      <c r="H840" s="37">
        <v>42873</v>
      </c>
      <c r="I840" s="37">
        <v>42874</v>
      </c>
      <c r="J840" s="52">
        <v>1196.71</v>
      </c>
      <c r="K840" s="52">
        <v>20</v>
      </c>
      <c r="L840" s="52"/>
      <c r="M840" s="52" t="s">
        <v>1430</v>
      </c>
      <c r="N840" s="52">
        <v>10</v>
      </c>
      <c r="O840" s="52">
        <v>1120</v>
      </c>
      <c r="P840" s="52">
        <v>4265</v>
      </c>
      <c r="Q840" s="52">
        <v>5411</v>
      </c>
      <c r="R840" s="52">
        <v>2000</v>
      </c>
      <c r="S840" s="52"/>
      <c r="T840" s="52" t="s">
        <v>1431</v>
      </c>
      <c r="U840" s="52"/>
      <c r="V840" s="35"/>
      <c r="W840" s="47">
        <v>20</v>
      </c>
      <c r="X840" s="47"/>
      <c r="Y840" s="47"/>
      <c r="Z840" s="47"/>
      <c r="AA840" s="47"/>
      <c r="AB840" s="47"/>
      <c r="AC840" s="47"/>
      <c r="AD840" s="47"/>
      <c r="AE840" s="47"/>
      <c r="AF840" s="47"/>
      <c r="AG840" s="47"/>
      <c r="AH840" s="66"/>
      <c r="AI840" s="67"/>
      <c r="AJ840" s="66"/>
      <c r="AK840" s="54"/>
      <c r="AL840" s="54"/>
      <c r="AM840" s="54"/>
      <c r="AN840" s="66"/>
      <c r="AO840" s="67"/>
      <c r="AP840" s="66"/>
      <c r="AQ840" s="47"/>
      <c r="AR840" s="47"/>
      <c r="AS840" s="47"/>
      <c r="AT840" s="47"/>
      <c r="AU840" s="47"/>
      <c r="AV840" s="47"/>
      <c r="AW840" s="47"/>
      <c r="AX840" s="47"/>
      <c r="AY840" s="47"/>
      <c r="AZ840" s="47"/>
      <c r="BA840" s="47"/>
      <c r="BB840" s="47"/>
      <c r="BC840" s="47"/>
      <c r="BD840" s="47"/>
      <c r="BE840" s="47"/>
      <c r="BF840" s="47"/>
      <c r="BG840" s="47"/>
      <c r="BH840" s="47"/>
      <c r="BI840" s="47"/>
      <c r="BJ840" s="47"/>
      <c r="BK840" s="47"/>
      <c r="BL840" s="47"/>
      <c r="BM840" s="47" t="s">
        <v>1</v>
      </c>
      <c r="BN840" s="57">
        <f t="shared" ref="BN840:BN847" si="225">SUM(W840:AH840)+SUM(AK840:AN840)+SUM(AQ840:BK840)</f>
        <v>20</v>
      </c>
      <c r="BO840" s="47">
        <f t="shared" ref="BO840:BO848" si="226">K840-BN840</f>
        <v>0</v>
      </c>
      <c r="BP840" s="48" t="str">
        <f t="shared" si="224"/>
        <v>Complete - With Adjustment</v>
      </c>
    </row>
    <row r="841" spans="1:68" s="10" customFormat="1" hidden="1" x14ac:dyDescent="0.2">
      <c r="A841" s="34">
        <v>4618</v>
      </c>
      <c r="B841" t="s">
        <v>1208</v>
      </c>
      <c r="C841" t="s">
        <v>623</v>
      </c>
      <c r="D841">
        <v>253970</v>
      </c>
      <c r="E841" t="s">
        <v>1429</v>
      </c>
      <c r="F841" t="s">
        <v>1251</v>
      </c>
      <c r="G841" t="s">
        <v>96</v>
      </c>
      <c r="H841" s="37">
        <v>42873</v>
      </c>
      <c r="I841" s="37">
        <v>42874</v>
      </c>
      <c r="J841" s="52">
        <v>1196.71</v>
      </c>
      <c r="K841" s="52">
        <v>20.5</v>
      </c>
      <c r="L841" s="52"/>
      <c r="M841" s="52" t="s">
        <v>1430</v>
      </c>
      <c r="N841" s="52">
        <v>10</v>
      </c>
      <c r="O841" s="52">
        <v>1120</v>
      </c>
      <c r="P841" s="52">
        <v>4265</v>
      </c>
      <c r="Q841" s="52">
        <v>5411</v>
      </c>
      <c r="R841" s="52">
        <v>2000</v>
      </c>
      <c r="S841" s="52"/>
      <c r="T841" s="52" t="s">
        <v>1431</v>
      </c>
      <c r="U841" s="52"/>
      <c r="V841" s="35"/>
      <c r="W841" s="47">
        <v>20.5</v>
      </c>
      <c r="X841" s="47"/>
      <c r="Y841" s="47"/>
      <c r="Z841" s="47"/>
      <c r="AA841" s="47"/>
      <c r="AB841" s="71"/>
      <c r="AC841" s="47"/>
      <c r="AD841" s="47"/>
      <c r="AE841" s="47"/>
      <c r="AF841" s="47"/>
      <c r="AG841" s="47"/>
      <c r="AH841" s="66"/>
      <c r="AI841" s="67"/>
      <c r="AJ841" s="66"/>
      <c r="AK841" s="54"/>
      <c r="AL841" s="54"/>
      <c r="AM841" s="54"/>
      <c r="AN841" s="66"/>
      <c r="AO841" s="67"/>
      <c r="AP841" s="66"/>
      <c r="AQ841" s="47"/>
      <c r="AR841" s="47"/>
      <c r="AS841" s="47"/>
      <c r="AT841" s="47"/>
      <c r="AU841" s="47"/>
      <c r="AV841" s="47"/>
      <c r="AW841" s="47"/>
      <c r="AX841" s="47"/>
      <c r="AY841" s="47"/>
      <c r="AZ841" s="47"/>
      <c r="BA841" s="47"/>
      <c r="BB841" s="47"/>
      <c r="BC841" s="47"/>
      <c r="BD841" s="47"/>
      <c r="BE841" s="47"/>
      <c r="BF841" s="47"/>
      <c r="BG841" s="47"/>
      <c r="BH841" s="47"/>
      <c r="BI841" s="47"/>
      <c r="BJ841" s="47"/>
      <c r="BK841" s="47"/>
      <c r="BL841" s="47"/>
      <c r="BM841" s="47" t="s">
        <v>1</v>
      </c>
      <c r="BN841" s="57">
        <f t="shared" si="225"/>
        <v>20.5</v>
      </c>
      <c r="BO841" s="47">
        <f t="shared" si="226"/>
        <v>0</v>
      </c>
      <c r="BP841" s="48" t="str">
        <f t="shared" si="224"/>
        <v>Complete - With Adjustment</v>
      </c>
    </row>
    <row r="842" spans="1:68" s="10" customFormat="1" hidden="1" x14ac:dyDescent="0.2">
      <c r="A842" s="34">
        <v>4622</v>
      </c>
      <c r="B842" t="s">
        <v>1208</v>
      </c>
      <c r="C842" t="s">
        <v>871</v>
      </c>
      <c r="D842">
        <v>243720</v>
      </c>
      <c r="E842" t="s">
        <v>1432</v>
      </c>
      <c r="F842" t="s">
        <v>1284</v>
      </c>
      <c r="G842" t="s">
        <v>96</v>
      </c>
      <c r="H842" s="37">
        <v>42859</v>
      </c>
      <c r="I842" s="37">
        <v>42860</v>
      </c>
      <c r="J842" s="52">
        <v>475.95</v>
      </c>
      <c r="K842" s="52">
        <v>96.09</v>
      </c>
      <c r="L842" s="52">
        <v>10.295159999999999</v>
      </c>
      <c r="M842" s="52" t="s">
        <v>1433</v>
      </c>
      <c r="N842" s="52">
        <v>10</v>
      </c>
      <c r="O842" s="52">
        <v>0</v>
      </c>
      <c r="P842" s="52">
        <v>1070</v>
      </c>
      <c r="Q842" s="52">
        <v>5411</v>
      </c>
      <c r="R842" s="52">
        <v>2000</v>
      </c>
      <c r="S842" s="52"/>
      <c r="T842" s="52" t="s">
        <v>1434</v>
      </c>
      <c r="U842" s="52" t="s">
        <v>255</v>
      </c>
      <c r="V842" s="35"/>
      <c r="W842" s="47"/>
      <c r="X842" s="47"/>
      <c r="Y842" s="47"/>
      <c r="Z842" s="47"/>
      <c r="AA842" s="47"/>
      <c r="AB842" s="47"/>
      <c r="AC842" s="47"/>
      <c r="AD842" s="47"/>
      <c r="AE842" s="47"/>
      <c r="AF842" s="47"/>
      <c r="AG842" s="47"/>
      <c r="AH842" s="66"/>
      <c r="AI842" s="67"/>
      <c r="AJ842" s="66"/>
      <c r="AK842" s="54"/>
      <c r="AL842" s="54"/>
      <c r="AM842" s="54"/>
      <c r="AN842" s="66"/>
      <c r="AO842" s="67"/>
      <c r="AP842" s="66"/>
      <c r="AQ842" s="47"/>
      <c r="AR842" s="47"/>
      <c r="AS842" s="47"/>
      <c r="AT842" s="47"/>
      <c r="AU842" s="47"/>
      <c r="AV842" s="47"/>
      <c r="AW842" s="47"/>
      <c r="AX842" s="47"/>
      <c r="AY842" s="47"/>
      <c r="AZ842" s="47"/>
      <c r="BA842" s="47"/>
      <c r="BB842" s="47"/>
      <c r="BC842" s="47"/>
      <c r="BD842" s="47"/>
      <c r="BE842" s="47"/>
      <c r="BF842" s="47"/>
      <c r="BG842" s="47"/>
      <c r="BH842" s="47"/>
      <c r="BI842" s="47"/>
      <c r="BJ842" s="47"/>
      <c r="BK842" s="47"/>
      <c r="BL842" s="47"/>
      <c r="BM842" s="47" t="s">
        <v>392</v>
      </c>
      <c r="BN842" s="57">
        <f t="shared" si="225"/>
        <v>0</v>
      </c>
      <c r="BO842" s="47">
        <f t="shared" si="226"/>
        <v>96.09</v>
      </c>
      <c r="BP842" s="48" t="str">
        <f t="shared" si="224"/>
        <v>Complete - No Adjustment</v>
      </c>
    </row>
    <row r="843" spans="1:68" s="10" customFormat="1" hidden="1" x14ac:dyDescent="0.2">
      <c r="A843" s="34">
        <v>4647</v>
      </c>
      <c r="B843" t="s">
        <v>1208</v>
      </c>
      <c r="C843" t="s">
        <v>355</v>
      </c>
      <c r="D843">
        <v>213840</v>
      </c>
      <c r="E843" t="s">
        <v>1435</v>
      </c>
      <c r="F843" t="s">
        <v>1242</v>
      </c>
      <c r="G843" t="s">
        <v>96</v>
      </c>
      <c r="H843" s="37">
        <v>42859</v>
      </c>
      <c r="I843" s="37">
        <v>42863</v>
      </c>
      <c r="J843" s="52">
        <v>1368.14</v>
      </c>
      <c r="K843" s="52">
        <v>119</v>
      </c>
      <c r="L843" s="52"/>
      <c r="M843" s="52" t="s">
        <v>1436</v>
      </c>
      <c r="N843" s="52">
        <v>10</v>
      </c>
      <c r="O843" s="52">
        <v>1154</v>
      </c>
      <c r="P843" s="52">
        <v>4265</v>
      </c>
      <c r="Q843" s="52">
        <v>5411</v>
      </c>
      <c r="R843" s="52">
        <v>2000</v>
      </c>
      <c r="S843" s="52"/>
      <c r="T843" s="52" t="s">
        <v>1437</v>
      </c>
      <c r="U843" s="52"/>
      <c r="V843" s="35"/>
      <c r="W843" s="47">
        <v>119</v>
      </c>
      <c r="X843" s="47"/>
      <c r="Y843" s="47"/>
      <c r="Z843" s="47"/>
      <c r="AA843" s="47"/>
      <c r="AB843" s="47"/>
      <c r="AC843" s="47"/>
      <c r="AD843" s="47"/>
      <c r="AE843" s="47"/>
      <c r="AF843" s="47"/>
      <c r="AG843" s="47"/>
      <c r="AH843" s="66"/>
      <c r="AI843" s="67"/>
      <c r="AJ843" s="66"/>
      <c r="AK843" s="54"/>
      <c r="AL843" s="54"/>
      <c r="AM843" s="54"/>
      <c r="AN843" s="66"/>
      <c r="AO843" s="67"/>
      <c r="AP843" s="66"/>
      <c r="AQ843" s="47"/>
      <c r="AR843" s="47"/>
      <c r="AS843" s="47"/>
      <c r="AT843" s="47"/>
      <c r="AU843" s="47"/>
      <c r="AV843" s="47"/>
      <c r="AW843" s="47"/>
      <c r="AX843" s="47"/>
      <c r="AY843" s="47"/>
      <c r="AZ843" s="47"/>
      <c r="BA843" s="47"/>
      <c r="BB843" s="47"/>
      <c r="BC843" s="47"/>
      <c r="BD843" s="47"/>
      <c r="BE843" s="47"/>
      <c r="BF843" s="47"/>
      <c r="BG843" s="47"/>
      <c r="BH843" s="47"/>
      <c r="BI843" s="47"/>
      <c r="BJ843" s="47"/>
      <c r="BK843" s="47"/>
      <c r="BL843" s="47"/>
      <c r="BM843" s="47" t="s">
        <v>1</v>
      </c>
      <c r="BN843" s="57">
        <f t="shared" si="225"/>
        <v>119</v>
      </c>
      <c r="BO843" s="47">
        <f t="shared" si="226"/>
        <v>0</v>
      </c>
      <c r="BP843" s="48" t="str">
        <f t="shared" ref="BP843:BP850" si="227">IF(BN843&lt;&gt;0,"Complete - With Adjustment","Complete - No Adjustment")</f>
        <v>Complete - With Adjustment</v>
      </c>
    </row>
    <row r="844" spans="1:68" s="10" customFormat="1" hidden="1" x14ac:dyDescent="0.2">
      <c r="A844" s="34">
        <v>4648</v>
      </c>
      <c r="B844" t="s">
        <v>1208</v>
      </c>
      <c r="C844" t="s">
        <v>355</v>
      </c>
      <c r="D844">
        <v>213840</v>
      </c>
      <c r="E844" t="s">
        <v>1435</v>
      </c>
      <c r="F844" t="s">
        <v>1242</v>
      </c>
      <c r="G844" t="s">
        <v>96</v>
      </c>
      <c r="H844" s="37">
        <v>42859</v>
      </c>
      <c r="I844" s="37">
        <v>42863</v>
      </c>
      <c r="J844" s="52">
        <v>1368.14</v>
      </c>
      <c r="K844" s="52">
        <v>10.26</v>
      </c>
      <c r="L844" s="52"/>
      <c r="M844" s="52" t="s">
        <v>1436</v>
      </c>
      <c r="N844" s="52">
        <v>10</v>
      </c>
      <c r="O844" s="52">
        <v>1154</v>
      </c>
      <c r="P844" s="52">
        <v>4265</v>
      </c>
      <c r="Q844" s="52">
        <v>5411</v>
      </c>
      <c r="R844" s="52">
        <v>2000</v>
      </c>
      <c r="S844" s="52"/>
      <c r="T844" s="52" t="s">
        <v>1437</v>
      </c>
      <c r="U844" s="52"/>
      <c r="V844" s="35"/>
      <c r="W844" s="47">
        <v>10.26</v>
      </c>
      <c r="X844" s="47"/>
      <c r="Y844" s="47"/>
      <c r="Z844" s="47"/>
      <c r="AA844" s="47"/>
      <c r="AB844" s="47"/>
      <c r="AC844" s="47"/>
      <c r="AD844" s="47"/>
      <c r="AE844" s="47"/>
      <c r="AF844" s="47"/>
      <c r="AG844" s="47"/>
      <c r="AH844" s="66"/>
      <c r="AI844" s="67"/>
      <c r="AJ844" s="66"/>
      <c r="AK844" s="54"/>
      <c r="AL844" s="54"/>
      <c r="AM844" s="54"/>
      <c r="AN844" s="66"/>
      <c r="AO844" s="67"/>
      <c r="AP844" s="66"/>
      <c r="AQ844" s="47"/>
      <c r="AR844" s="47"/>
      <c r="AS844" s="47"/>
      <c r="AT844" s="47"/>
      <c r="AU844" s="47"/>
      <c r="AV844" s="47"/>
      <c r="AW844" s="47"/>
      <c r="AX844" s="47"/>
      <c r="AY844" s="47"/>
      <c r="AZ844" s="47"/>
      <c r="BA844" s="47"/>
      <c r="BB844" s="47"/>
      <c r="BC844" s="47"/>
      <c r="BD844" s="47"/>
      <c r="BE844" s="47"/>
      <c r="BF844" s="47"/>
      <c r="BG844" s="47"/>
      <c r="BH844" s="47"/>
      <c r="BI844" s="47"/>
      <c r="BJ844" s="47"/>
      <c r="BK844" s="47"/>
      <c r="BL844" s="47"/>
      <c r="BM844" s="47" t="s">
        <v>1</v>
      </c>
      <c r="BN844" s="57">
        <f t="shared" si="225"/>
        <v>10.26</v>
      </c>
      <c r="BO844" s="47">
        <f t="shared" si="226"/>
        <v>0</v>
      </c>
      <c r="BP844" s="48" t="str">
        <f t="shared" si="227"/>
        <v>Complete - With Adjustment</v>
      </c>
    </row>
    <row r="845" spans="1:68" s="10" customFormat="1" hidden="1" x14ac:dyDescent="0.2">
      <c r="A845" s="34">
        <v>4649</v>
      </c>
      <c r="B845" t="s">
        <v>1208</v>
      </c>
      <c r="C845" t="s">
        <v>355</v>
      </c>
      <c r="D845">
        <v>213840</v>
      </c>
      <c r="E845" t="s">
        <v>1435</v>
      </c>
      <c r="F845" t="s">
        <v>1242</v>
      </c>
      <c r="G845" t="s">
        <v>96</v>
      </c>
      <c r="H845" s="37">
        <v>42859</v>
      </c>
      <c r="I845" s="37">
        <v>42863</v>
      </c>
      <c r="J845" s="52">
        <v>1368.14</v>
      </c>
      <c r="K845" s="52">
        <v>362.61</v>
      </c>
      <c r="L845" s="52"/>
      <c r="M845" s="52" t="s">
        <v>1436</v>
      </c>
      <c r="N845" s="52">
        <v>10</v>
      </c>
      <c r="O845" s="52">
        <v>1154</v>
      </c>
      <c r="P845" s="52">
        <v>4265</v>
      </c>
      <c r="Q845" s="52">
        <v>5411</v>
      </c>
      <c r="R845" s="52">
        <v>2000</v>
      </c>
      <c r="S845" s="52"/>
      <c r="T845" s="52" t="s">
        <v>1437</v>
      </c>
      <c r="U845" s="52"/>
      <c r="V845" s="35"/>
      <c r="W845" s="47">
        <v>362.61</v>
      </c>
      <c r="X845" s="47"/>
      <c r="Y845" s="47"/>
      <c r="Z845" s="47"/>
      <c r="AA845" s="47"/>
      <c r="AB845" s="47"/>
      <c r="AC845" s="47"/>
      <c r="AD845" s="47"/>
      <c r="AE845" s="47"/>
      <c r="AF845" s="47"/>
      <c r="AG845" s="47"/>
      <c r="AH845" s="66"/>
      <c r="AI845" s="67"/>
      <c r="AJ845" s="66"/>
      <c r="AK845" s="54"/>
      <c r="AL845" s="54"/>
      <c r="AM845" s="54"/>
      <c r="AN845" s="66"/>
      <c r="AO845" s="67"/>
      <c r="AP845" s="66"/>
      <c r="AQ845" s="47"/>
      <c r="AR845" s="47"/>
      <c r="AS845" s="47"/>
      <c r="AT845" s="47"/>
      <c r="AU845" s="47"/>
      <c r="AV845" s="47"/>
      <c r="AW845" s="47"/>
      <c r="AX845" s="47"/>
      <c r="AY845" s="47"/>
      <c r="AZ845" s="47"/>
      <c r="BA845" s="47"/>
      <c r="BB845" s="47"/>
      <c r="BC845" s="47"/>
      <c r="BD845" s="47"/>
      <c r="BE845" s="47"/>
      <c r="BF845" s="47"/>
      <c r="BG845" s="47"/>
      <c r="BH845" s="47"/>
      <c r="BI845" s="47"/>
      <c r="BJ845" s="47"/>
      <c r="BK845" s="47"/>
      <c r="BL845" s="47"/>
      <c r="BM845" s="47" t="s">
        <v>1</v>
      </c>
      <c r="BN845" s="57">
        <f t="shared" si="225"/>
        <v>362.61</v>
      </c>
      <c r="BO845" s="47">
        <f t="shared" si="226"/>
        <v>0</v>
      </c>
      <c r="BP845" s="48" t="str">
        <f t="shared" si="227"/>
        <v>Complete - With Adjustment</v>
      </c>
    </row>
    <row r="846" spans="1:68" s="10" customFormat="1" hidden="1" x14ac:dyDescent="0.2">
      <c r="A846" s="34">
        <v>4652</v>
      </c>
      <c r="B846" t="s">
        <v>1208</v>
      </c>
      <c r="C846" t="s">
        <v>355</v>
      </c>
      <c r="D846">
        <v>213840</v>
      </c>
      <c r="E846" t="s">
        <v>1435</v>
      </c>
      <c r="F846" t="s">
        <v>1242</v>
      </c>
      <c r="G846" t="s">
        <v>96</v>
      </c>
      <c r="H846" s="37">
        <v>42859</v>
      </c>
      <c r="I846" s="37">
        <v>42863</v>
      </c>
      <c r="J846" s="52">
        <v>1368.14</v>
      </c>
      <c r="K846" s="52">
        <v>38.4</v>
      </c>
      <c r="L846" s="52"/>
      <c r="M846" s="52" t="s">
        <v>1436</v>
      </c>
      <c r="N846" s="52">
        <v>10</v>
      </c>
      <c r="O846" s="52">
        <v>1154</v>
      </c>
      <c r="P846" s="52">
        <v>4265</v>
      </c>
      <c r="Q846" s="52">
        <v>5411</v>
      </c>
      <c r="R846" s="52">
        <v>2000</v>
      </c>
      <c r="S846" s="52"/>
      <c r="T846" s="52" t="s">
        <v>1437</v>
      </c>
      <c r="U846" s="52"/>
      <c r="V846" s="35"/>
      <c r="W846" s="47">
        <v>38.4</v>
      </c>
      <c r="X846" s="47"/>
      <c r="Y846" s="47"/>
      <c r="Z846" s="47"/>
      <c r="AA846" s="47"/>
      <c r="AB846" s="47"/>
      <c r="AC846" s="47"/>
      <c r="AD846" s="47"/>
      <c r="AE846" s="47"/>
      <c r="AF846" s="47"/>
      <c r="AG846" s="47"/>
      <c r="AH846" s="66"/>
      <c r="AI846" s="67"/>
      <c r="AJ846" s="66"/>
      <c r="AK846" s="54"/>
      <c r="AL846" s="54"/>
      <c r="AM846" s="54"/>
      <c r="AN846" s="66"/>
      <c r="AO846" s="67"/>
      <c r="AP846" s="66"/>
      <c r="AQ846" s="47"/>
      <c r="AR846" s="47"/>
      <c r="AS846" s="47"/>
      <c r="AT846" s="47"/>
      <c r="AU846" s="47"/>
      <c r="AV846" s="47"/>
      <c r="AW846" s="47"/>
      <c r="AX846" s="47"/>
      <c r="AY846" s="47"/>
      <c r="AZ846" s="47"/>
      <c r="BA846" s="47"/>
      <c r="BB846" s="47"/>
      <c r="BC846" s="47"/>
      <c r="BD846" s="47"/>
      <c r="BE846" s="47"/>
      <c r="BF846" s="47"/>
      <c r="BG846" s="47"/>
      <c r="BH846" s="47"/>
      <c r="BI846" s="47"/>
      <c r="BJ846" s="47"/>
      <c r="BK846" s="47"/>
      <c r="BL846" s="47"/>
      <c r="BM846" s="47" t="s">
        <v>1</v>
      </c>
      <c r="BN846" s="57">
        <f t="shared" si="225"/>
        <v>38.4</v>
      </c>
      <c r="BO846" s="47">
        <f t="shared" si="226"/>
        <v>0</v>
      </c>
      <c r="BP846" s="48" t="str">
        <f t="shared" si="227"/>
        <v>Complete - With Adjustment</v>
      </c>
    </row>
    <row r="847" spans="1:68" s="10" customFormat="1" hidden="1" x14ac:dyDescent="0.2">
      <c r="A847" s="34">
        <v>4653</v>
      </c>
      <c r="B847" t="s">
        <v>1208</v>
      </c>
      <c r="C847" t="s">
        <v>355</v>
      </c>
      <c r="D847">
        <v>213840</v>
      </c>
      <c r="E847" t="s">
        <v>1435</v>
      </c>
      <c r="F847" t="s">
        <v>1242</v>
      </c>
      <c r="G847" t="s">
        <v>96</v>
      </c>
      <c r="H847" s="37">
        <v>42859</v>
      </c>
      <c r="I847" s="37">
        <v>42863</v>
      </c>
      <c r="J847" s="52">
        <v>1368.14</v>
      </c>
      <c r="K847" s="52">
        <v>20.52</v>
      </c>
      <c r="L847" s="52"/>
      <c r="M847" s="52" t="s">
        <v>1436</v>
      </c>
      <c r="N847" s="52">
        <v>10</v>
      </c>
      <c r="O847" s="52">
        <v>1154</v>
      </c>
      <c r="P847" s="52">
        <v>4265</v>
      </c>
      <c r="Q847" s="52">
        <v>5411</v>
      </c>
      <c r="R847" s="52">
        <v>2000</v>
      </c>
      <c r="S847" s="52"/>
      <c r="T847" s="52" t="s">
        <v>1437</v>
      </c>
      <c r="U847" s="52"/>
      <c r="V847" s="35"/>
      <c r="W847" s="47">
        <v>20.52</v>
      </c>
      <c r="X847" s="47"/>
      <c r="Y847" s="47"/>
      <c r="Z847" s="47"/>
      <c r="AA847" s="47"/>
      <c r="AB847" s="47"/>
      <c r="AC847" s="47"/>
      <c r="AD847" s="47"/>
      <c r="AE847" s="47"/>
      <c r="AF847" s="47"/>
      <c r="AG847" s="47"/>
      <c r="AH847" s="66"/>
      <c r="AI847" s="67"/>
      <c r="AJ847" s="66"/>
      <c r="AK847" s="54"/>
      <c r="AL847" s="54"/>
      <c r="AM847" s="54"/>
      <c r="AN847" s="66"/>
      <c r="AO847" s="67"/>
      <c r="AP847" s="66"/>
      <c r="AQ847" s="47"/>
      <c r="AR847" s="47"/>
      <c r="AS847" s="47"/>
      <c r="AT847" s="47"/>
      <c r="AU847" s="47"/>
      <c r="AV847" s="47"/>
      <c r="AW847" s="47"/>
      <c r="AX847" s="47"/>
      <c r="AY847" s="47"/>
      <c r="AZ847" s="47"/>
      <c r="BA847" s="47"/>
      <c r="BB847" s="47"/>
      <c r="BC847" s="47"/>
      <c r="BD847" s="47"/>
      <c r="BE847" s="47"/>
      <c r="BF847" s="47"/>
      <c r="BG847" s="47"/>
      <c r="BH847" s="47"/>
      <c r="BI847" s="47"/>
      <c r="BJ847" s="47"/>
      <c r="BK847" s="47"/>
      <c r="BL847" s="47"/>
      <c r="BM847" s="47" t="s">
        <v>1</v>
      </c>
      <c r="BN847" s="57">
        <f t="shared" si="225"/>
        <v>20.52</v>
      </c>
      <c r="BO847" s="47">
        <f t="shared" si="226"/>
        <v>0</v>
      </c>
      <c r="BP847" s="48" t="str">
        <f t="shared" si="227"/>
        <v>Complete - With Adjustment</v>
      </c>
    </row>
    <row r="848" spans="1:68" s="10" customFormat="1" hidden="1" x14ac:dyDescent="0.2">
      <c r="A848" s="34">
        <v>4655</v>
      </c>
      <c r="B848" t="s">
        <v>1208</v>
      </c>
      <c r="C848" t="s">
        <v>355</v>
      </c>
      <c r="D848">
        <v>213840</v>
      </c>
      <c r="E848" t="s">
        <v>1435</v>
      </c>
      <c r="F848" t="s">
        <v>1242</v>
      </c>
      <c r="G848" t="s">
        <v>96</v>
      </c>
      <c r="H848" s="37">
        <v>42859</v>
      </c>
      <c r="I848" s="37">
        <v>42863</v>
      </c>
      <c r="J848" s="52">
        <v>1368.14</v>
      </c>
      <c r="K848" s="52">
        <v>18</v>
      </c>
      <c r="L848" s="52"/>
      <c r="M848" s="52" t="s">
        <v>1436</v>
      </c>
      <c r="N848" s="52">
        <v>10</v>
      </c>
      <c r="O848" s="52">
        <v>1154</v>
      </c>
      <c r="P848" s="52">
        <v>4265</v>
      </c>
      <c r="Q848" s="52">
        <v>5411</v>
      </c>
      <c r="R848" s="52">
        <v>2000</v>
      </c>
      <c r="S848" s="52"/>
      <c r="T848" s="52" t="s">
        <v>1437</v>
      </c>
      <c r="U848" s="52"/>
      <c r="V848" s="35"/>
      <c r="W848" s="47">
        <v>18</v>
      </c>
      <c r="X848" s="47"/>
      <c r="Y848" s="47"/>
      <c r="Z848" s="47"/>
      <c r="AA848" s="47"/>
      <c r="AB848" s="47"/>
      <c r="AC848" s="47"/>
      <c r="AD848" s="47"/>
      <c r="AE848" s="47"/>
      <c r="AF848" s="47"/>
      <c r="AG848" s="47"/>
      <c r="AH848" s="66"/>
      <c r="AI848" s="67"/>
      <c r="AJ848" s="66"/>
      <c r="AK848" s="54"/>
      <c r="AL848" s="54"/>
      <c r="AM848" s="54"/>
      <c r="AN848" s="66"/>
      <c r="AO848" s="67"/>
      <c r="AP848" s="66"/>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t="s">
        <v>1</v>
      </c>
      <c r="BN848" s="57">
        <f t="shared" ref="BN848:BN854" si="228">SUM(W848:AH848)+SUM(AK848:AN848)+SUM(AQ848:BK848)</f>
        <v>18</v>
      </c>
      <c r="BO848" s="47">
        <f t="shared" si="226"/>
        <v>0</v>
      </c>
      <c r="BP848" s="48" t="str">
        <f t="shared" si="227"/>
        <v>Complete - With Adjustment</v>
      </c>
    </row>
    <row r="849" spans="1:68" s="10" customFormat="1" hidden="1" x14ac:dyDescent="0.2">
      <c r="A849" s="34">
        <v>4690</v>
      </c>
      <c r="B849" t="s">
        <v>1208</v>
      </c>
      <c r="C849" t="s">
        <v>367</v>
      </c>
      <c r="D849">
        <v>268863</v>
      </c>
      <c r="E849" t="s">
        <v>1438</v>
      </c>
      <c r="F849" t="s">
        <v>1251</v>
      </c>
      <c r="G849" t="s">
        <v>96</v>
      </c>
      <c r="H849" s="37">
        <v>42873</v>
      </c>
      <c r="I849" s="37">
        <v>42874</v>
      </c>
      <c r="J849" s="52">
        <v>968.34</v>
      </c>
      <c r="K849" s="52">
        <v>38</v>
      </c>
      <c r="L849" s="52"/>
      <c r="M849" s="52" t="s">
        <v>1439</v>
      </c>
      <c r="N849" s="52">
        <v>10</v>
      </c>
      <c r="O849" s="52">
        <v>1154</v>
      </c>
      <c r="P849" s="52">
        <v>4265</v>
      </c>
      <c r="Q849" s="52">
        <v>5411</v>
      </c>
      <c r="R849" s="52">
        <v>2000</v>
      </c>
      <c r="S849" s="52"/>
      <c r="T849" s="52" t="s">
        <v>1440</v>
      </c>
      <c r="U849" s="52"/>
      <c r="V849" s="35"/>
      <c r="W849" s="47">
        <v>38</v>
      </c>
      <c r="X849" s="47"/>
      <c r="Y849" s="47"/>
      <c r="Z849" s="47"/>
      <c r="AA849" s="47"/>
      <c r="AB849" s="47"/>
      <c r="AC849" s="47"/>
      <c r="AD849" s="47"/>
      <c r="AE849" s="47"/>
      <c r="AF849" s="47"/>
      <c r="AG849" s="47"/>
      <c r="AH849" s="66"/>
      <c r="AI849" s="67"/>
      <c r="AJ849" s="66"/>
      <c r="AK849" s="54"/>
      <c r="AL849" s="54"/>
      <c r="AM849" s="54"/>
      <c r="AN849" s="66"/>
      <c r="AO849" s="67"/>
      <c r="AP849" s="66"/>
      <c r="AQ849" s="47"/>
      <c r="AR849" s="47"/>
      <c r="AS849" s="47"/>
      <c r="AT849" s="47"/>
      <c r="AU849" s="47"/>
      <c r="AV849" s="47"/>
      <c r="AW849" s="47"/>
      <c r="AX849" s="47"/>
      <c r="AY849" s="47"/>
      <c r="AZ849" s="47"/>
      <c r="BA849" s="47"/>
      <c r="BB849" s="47"/>
      <c r="BC849" s="47"/>
      <c r="BD849" s="47"/>
      <c r="BE849" s="47"/>
      <c r="BF849" s="47"/>
      <c r="BG849" s="47"/>
      <c r="BH849" s="47"/>
      <c r="BI849" s="47"/>
      <c r="BJ849" s="47"/>
      <c r="BK849" s="47"/>
      <c r="BL849" s="47"/>
      <c r="BM849" s="47" t="s">
        <v>1</v>
      </c>
      <c r="BN849" s="57">
        <f t="shared" si="228"/>
        <v>38</v>
      </c>
      <c r="BO849" s="47">
        <f t="shared" ref="BO849:BO856" si="229">K849-BN849</f>
        <v>0</v>
      </c>
      <c r="BP849" s="48" t="str">
        <f t="shared" si="227"/>
        <v>Complete - With Adjustment</v>
      </c>
    </row>
    <row r="850" spans="1:68" s="10" customFormat="1" hidden="1" x14ac:dyDescent="0.2">
      <c r="A850" s="34">
        <v>4694</v>
      </c>
      <c r="B850" t="s">
        <v>1208</v>
      </c>
      <c r="C850" t="s">
        <v>367</v>
      </c>
      <c r="D850">
        <v>268863</v>
      </c>
      <c r="E850" t="s">
        <v>1438</v>
      </c>
      <c r="F850" t="s">
        <v>1251</v>
      </c>
      <c r="G850" t="s">
        <v>96</v>
      </c>
      <c r="H850" s="37">
        <v>42873</v>
      </c>
      <c r="I850" s="37">
        <v>42874</v>
      </c>
      <c r="J850" s="52">
        <v>968.34</v>
      </c>
      <c r="K850" s="52">
        <v>11.370000000000001</v>
      </c>
      <c r="L850" s="52"/>
      <c r="M850" s="52" t="s">
        <v>1439</v>
      </c>
      <c r="N850" s="52">
        <v>10</v>
      </c>
      <c r="O850" s="52">
        <v>1154</v>
      </c>
      <c r="P850" s="52">
        <v>4265</v>
      </c>
      <c r="Q850" s="52">
        <v>5411</v>
      </c>
      <c r="R850" s="52">
        <v>2000</v>
      </c>
      <c r="S850" s="52"/>
      <c r="T850" s="52" t="s">
        <v>1440</v>
      </c>
      <c r="U850" s="52"/>
      <c r="V850" s="35"/>
      <c r="W850" s="47">
        <v>11.37</v>
      </c>
      <c r="X850" s="47"/>
      <c r="Y850" s="47"/>
      <c r="Z850" s="47"/>
      <c r="AA850" s="47"/>
      <c r="AB850" s="47"/>
      <c r="AC850" s="47"/>
      <c r="AD850" s="47"/>
      <c r="AE850" s="47"/>
      <c r="AF850" s="47"/>
      <c r="AG850" s="47"/>
      <c r="AH850" s="66"/>
      <c r="AI850" s="67"/>
      <c r="AJ850" s="66"/>
      <c r="AK850" s="54"/>
      <c r="AL850" s="54"/>
      <c r="AM850" s="54"/>
      <c r="AN850" s="66"/>
      <c r="AO850" s="67"/>
      <c r="AP850" s="66"/>
      <c r="AQ850" s="47"/>
      <c r="AR850" s="47"/>
      <c r="AS850" s="47"/>
      <c r="AT850" s="47"/>
      <c r="AU850" s="47"/>
      <c r="AV850" s="47"/>
      <c r="AW850" s="47"/>
      <c r="AX850" s="47"/>
      <c r="AY850" s="47"/>
      <c r="AZ850" s="47"/>
      <c r="BA850" s="47"/>
      <c r="BB850" s="47"/>
      <c r="BC850" s="47"/>
      <c r="BD850" s="47"/>
      <c r="BE850" s="47"/>
      <c r="BF850" s="47"/>
      <c r="BG850" s="47"/>
      <c r="BH850" s="47"/>
      <c r="BI850" s="47"/>
      <c r="BJ850" s="47"/>
      <c r="BK850" s="47"/>
      <c r="BL850" s="47"/>
      <c r="BM850" s="47" t="s">
        <v>1</v>
      </c>
      <c r="BN850" s="57">
        <f t="shared" si="228"/>
        <v>11.37</v>
      </c>
      <c r="BO850" s="47">
        <f t="shared" si="229"/>
        <v>0</v>
      </c>
      <c r="BP850" s="48" t="str">
        <f t="shared" si="227"/>
        <v>Complete - With Adjustment</v>
      </c>
    </row>
    <row r="851" spans="1:68" s="10" customFormat="1" hidden="1" x14ac:dyDescent="0.2">
      <c r="A851" s="34">
        <v>4700</v>
      </c>
      <c r="B851" t="s">
        <v>1208</v>
      </c>
      <c r="C851" t="s">
        <v>367</v>
      </c>
      <c r="D851">
        <v>268863</v>
      </c>
      <c r="E851" t="s">
        <v>1438</v>
      </c>
      <c r="F851" t="s">
        <v>1251</v>
      </c>
      <c r="G851" t="s">
        <v>96</v>
      </c>
      <c r="H851" s="37">
        <v>42873</v>
      </c>
      <c r="I851" s="37">
        <v>42874</v>
      </c>
      <c r="J851" s="52">
        <v>968.34</v>
      </c>
      <c r="K851" s="52">
        <v>14.99</v>
      </c>
      <c r="L851" s="52"/>
      <c r="M851" s="52" t="s">
        <v>1439</v>
      </c>
      <c r="N851" s="52">
        <v>10</v>
      </c>
      <c r="O851" s="52">
        <v>1154</v>
      </c>
      <c r="P851" s="52">
        <v>4265</v>
      </c>
      <c r="Q851" s="52">
        <v>5411</v>
      </c>
      <c r="R851" s="52">
        <v>2000</v>
      </c>
      <c r="S851" s="52"/>
      <c r="T851" s="52" t="s">
        <v>1440</v>
      </c>
      <c r="U851" s="52"/>
      <c r="V851" s="35"/>
      <c r="W851" s="47">
        <v>14.99</v>
      </c>
      <c r="X851" s="47"/>
      <c r="Y851" s="47"/>
      <c r="Z851" s="47"/>
      <c r="AA851" s="47"/>
      <c r="AB851" s="47"/>
      <c r="AC851" s="47"/>
      <c r="AD851" s="47"/>
      <c r="AE851" s="47"/>
      <c r="AF851" s="47"/>
      <c r="AG851" s="47"/>
      <c r="AH851" s="66"/>
      <c r="AI851" s="67"/>
      <c r="AJ851" s="66"/>
      <c r="AK851" s="54"/>
      <c r="AL851" s="54"/>
      <c r="AM851" s="54"/>
      <c r="AN851" s="66"/>
      <c r="AO851" s="67"/>
      <c r="AP851" s="66"/>
      <c r="AQ851" s="47"/>
      <c r="AR851" s="47"/>
      <c r="AS851" s="47"/>
      <c r="AT851" s="47"/>
      <c r="AU851" s="47"/>
      <c r="AV851" s="47"/>
      <c r="AW851" s="47"/>
      <c r="AX851" s="47"/>
      <c r="AY851" s="47"/>
      <c r="AZ851" s="47"/>
      <c r="BA851" s="47"/>
      <c r="BB851" s="47"/>
      <c r="BC851" s="47"/>
      <c r="BD851" s="47"/>
      <c r="BE851" s="47"/>
      <c r="BF851" s="47"/>
      <c r="BG851" s="47"/>
      <c r="BH851" s="47"/>
      <c r="BI851" s="47"/>
      <c r="BJ851" s="47"/>
      <c r="BK851" s="47"/>
      <c r="BL851" s="47"/>
      <c r="BM851" s="47" t="s">
        <v>1</v>
      </c>
      <c r="BN851" s="57">
        <f t="shared" si="228"/>
        <v>14.99</v>
      </c>
      <c r="BO851" s="47">
        <f t="shared" si="229"/>
        <v>0</v>
      </c>
      <c r="BP851" s="48" t="str">
        <f t="shared" ref="BP851:BP859" si="230">IF(BN851&lt;&gt;0,"Complete - With Adjustment","Complete - No Adjustment")</f>
        <v>Complete - With Adjustment</v>
      </c>
    </row>
    <row r="852" spans="1:68" s="10" customFormat="1" hidden="1" x14ac:dyDescent="0.2">
      <c r="A852" s="34">
        <v>4701</v>
      </c>
      <c r="B852" t="s">
        <v>1208</v>
      </c>
      <c r="C852" t="s">
        <v>367</v>
      </c>
      <c r="D852">
        <v>268863</v>
      </c>
      <c r="E852" t="s">
        <v>1438</v>
      </c>
      <c r="F852" t="s">
        <v>1251</v>
      </c>
      <c r="G852" t="s">
        <v>96</v>
      </c>
      <c r="H852" s="37">
        <v>42873</v>
      </c>
      <c r="I852" s="37">
        <v>42874</v>
      </c>
      <c r="J852" s="52">
        <v>968.34</v>
      </c>
      <c r="K852" s="52">
        <v>31.060000000000002</v>
      </c>
      <c r="L852" s="52"/>
      <c r="M852" s="52" t="s">
        <v>1439</v>
      </c>
      <c r="N852" s="52">
        <v>10</v>
      </c>
      <c r="O852" s="52">
        <v>1154</v>
      </c>
      <c r="P852" s="52">
        <v>4265</v>
      </c>
      <c r="Q852" s="52">
        <v>5411</v>
      </c>
      <c r="R852" s="52">
        <v>2000</v>
      </c>
      <c r="S852" s="52"/>
      <c r="T852" s="52" t="s">
        <v>1440</v>
      </c>
      <c r="U852" s="52"/>
      <c r="V852" s="35"/>
      <c r="W852" s="47">
        <v>31.06</v>
      </c>
      <c r="X852" s="47"/>
      <c r="Y852" s="47"/>
      <c r="Z852" s="47"/>
      <c r="AA852" s="47"/>
      <c r="AB852" s="47"/>
      <c r="AC852" s="47"/>
      <c r="AD852" s="47"/>
      <c r="AE852" s="47"/>
      <c r="AF852" s="47"/>
      <c r="AG852" s="47"/>
      <c r="AH852" s="66"/>
      <c r="AI852" s="67"/>
      <c r="AJ852" s="66"/>
      <c r="AK852" s="54"/>
      <c r="AL852" s="54"/>
      <c r="AM852" s="54"/>
      <c r="AN852" s="66"/>
      <c r="AO852" s="67"/>
      <c r="AP852" s="66"/>
      <c r="AQ852" s="47"/>
      <c r="AR852" s="47"/>
      <c r="AS852" s="47"/>
      <c r="AT852" s="47"/>
      <c r="AU852" s="47"/>
      <c r="AV852" s="47"/>
      <c r="AW852" s="47"/>
      <c r="AX852" s="47"/>
      <c r="AY852" s="47"/>
      <c r="AZ852" s="47"/>
      <c r="BA852" s="47"/>
      <c r="BB852" s="47"/>
      <c r="BC852" s="47"/>
      <c r="BD852" s="47"/>
      <c r="BE852" s="47"/>
      <c r="BF852" s="47"/>
      <c r="BG852" s="47"/>
      <c r="BH852" s="47"/>
      <c r="BI852" s="47"/>
      <c r="BJ852" s="47"/>
      <c r="BK852" s="47"/>
      <c r="BL852" s="47"/>
      <c r="BM852" s="47" t="s">
        <v>1</v>
      </c>
      <c r="BN852" s="57">
        <f t="shared" si="228"/>
        <v>31.06</v>
      </c>
      <c r="BO852" s="47">
        <f t="shared" si="229"/>
        <v>0</v>
      </c>
      <c r="BP852" s="48" t="str">
        <f t="shared" si="230"/>
        <v>Complete - With Adjustment</v>
      </c>
    </row>
    <row r="853" spans="1:68" s="10" customFormat="1" hidden="1" x14ac:dyDescent="0.2">
      <c r="A853" s="34">
        <v>4703</v>
      </c>
      <c r="B853" t="s">
        <v>1208</v>
      </c>
      <c r="C853" t="s">
        <v>367</v>
      </c>
      <c r="D853">
        <v>268863</v>
      </c>
      <c r="E853" t="s">
        <v>1438</v>
      </c>
      <c r="F853" t="s">
        <v>1251</v>
      </c>
      <c r="G853" t="s">
        <v>96</v>
      </c>
      <c r="H853" s="37">
        <v>42873</v>
      </c>
      <c r="I853" s="37">
        <v>42874</v>
      </c>
      <c r="J853" s="52">
        <v>968.34</v>
      </c>
      <c r="K853" s="52">
        <v>16.16</v>
      </c>
      <c r="L853" s="52"/>
      <c r="M853" s="52" t="s">
        <v>1439</v>
      </c>
      <c r="N853" s="52">
        <v>10</v>
      </c>
      <c r="O853" s="52">
        <v>1154</v>
      </c>
      <c r="P853" s="52">
        <v>4265</v>
      </c>
      <c r="Q853" s="52">
        <v>5411</v>
      </c>
      <c r="R853" s="52">
        <v>2000</v>
      </c>
      <c r="S853" s="52"/>
      <c r="T853" s="52" t="s">
        <v>1440</v>
      </c>
      <c r="U853" s="52"/>
      <c r="V853" s="35"/>
      <c r="W853" s="47">
        <v>16.16</v>
      </c>
      <c r="X853" s="47"/>
      <c r="Y853" s="47"/>
      <c r="Z853" s="47"/>
      <c r="AA853" s="47"/>
      <c r="AB853" s="47"/>
      <c r="AC853" s="47"/>
      <c r="AD853" s="47"/>
      <c r="AE853" s="47"/>
      <c r="AF853" s="47"/>
      <c r="AG853" s="47"/>
      <c r="AH853" s="66"/>
      <c r="AI853" s="67"/>
      <c r="AJ853" s="66"/>
      <c r="AK853" s="54"/>
      <c r="AL853" s="54"/>
      <c r="AM853" s="54"/>
      <c r="AN853" s="66"/>
      <c r="AO853" s="67"/>
      <c r="AP853" s="66"/>
      <c r="AQ853" s="47"/>
      <c r="AR853" s="47"/>
      <c r="AS853" s="47"/>
      <c r="AT853" s="47"/>
      <c r="AU853" s="47"/>
      <c r="AV853" s="47"/>
      <c r="AW853" s="47"/>
      <c r="AX853" s="47"/>
      <c r="AY853" s="47"/>
      <c r="AZ853" s="47"/>
      <c r="BA853" s="47"/>
      <c r="BB853" s="47"/>
      <c r="BC853" s="47"/>
      <c r="BD853" s="47"/>
      <c r="BE853" s="47"/>
      <c r="BF853" s="47"/>
      <c r="BG853" s="47"/>
      <c r="BH853" s="47"/>
      <c r="BI853" s="47"/>
      <c r="BJ853" s="47"/>
      <c r="BK853" s="47"/>
      <c r="BL853" s="47"/>
      <c r="BM853" s="47" t="s">
        <v>1</v>
      </c>
      <c r="BN853" s="57">
        <f t="shared" si="228"/>
        <v>16.16</v>
      </c>
      <c r="BO853" s="47">
        <f t="shared" si="229"/>
        <v>0</v>
      </c>
      <c r="BP853" s="48" t="str">
        <f t="shared" si="230"/>
        <v>Complete - With Adjustment</v>
      </c>
    </row>
    <row r="854" spans="1:68" s="10" customFormat="1" hidden="1" x14ac:dyDescent="0.2">
      <c r="A854" s="34">
        <v>4704</v>
      </c>
      <c r="B854" t="s">
        <v>1208</v>
      </c>
      <c r="C854" t="s">
        <v>367</v>
      </c>
      <c r="D854">
        <v>268863</v>
      </c>
      <c r="E854" t="s">
        <v>1438</v>
      </c>
      <c r="F854" t="s">
        <v>1251</v>
      </c>
      <c r="G854" t="s">
        <v>96</v>
      </c>
      <c r="H854" s="37">
        <v>42873</v>
      </c>
      <c r="I854" s="37">
        <v>42874</v>
      </c>
      <c r="J854" s="52">
        <v>968.34</v>
      </c>
      <c r="K854" s="52">
        <v>17</v>
      </c>
      <c r="L854" s="52"/>
      <c r="M854" s="52" t="s">
        <v>1439</v>
      </c>
      <c r="N854" s="52">
        <v>10</v>
      </c>
      <c r="O854" s="52">
        <v>1154</v>
      </c>
      <c r="P854" s="52">
        <v>4265</v>
      </c>
      <c r="Q854" s="52">
        <v>5411</v>
      </c>
      <c r="R854" s="52">
        <v>2000</v>
      </c>
      <c r="S854" s="52"/>
      <c r="T854" s="52" t="s">
        <v>1440</v>
      </c>
      <c r="U854" s="52"/>
      <c r="V854" s="35"/>
      <c r="W854" s="47">
        <v>17</v>
      </c>
      <c r="X854" s="47"/>
      <c r="Y854" s="47"/>
      <c r="Z854" s="47"/>
      <c r="AA854" s="47"/>
      <c r="AB854" s="47"/>
      <c r="AC854" s="47"/>
      <c r="AD854" s="47"/>
      <c r="AE854" s="47"/>
      <c r="AF854" s="47"/>
      <c r="AG854" s="47"/>
      <c r="AH854" s="66"/>
      <c r="AI854" s="67"/>
      <c r="AJ854" s="66"/>
      <c r="AK854" s="54"/>
      <c r="AL854" s="54"/>
      <c r="AM854" s="54"/>
      <c r="AN854" s="66"/>
      <c r="AO854" s="67"/>
      <c r="AP854" s="66"/>
      <c r="AQ854" s="47"/>
      <c r="AR854" s="47"/>
      <c r="AS854" s="47"/>
      <c r="AT854" s="47"/>
      <c r="AU854" s="47"/>
      <c r="AV854" s="47"/>
      <c r="AW854" s="47"/>
      <c r="AX854" s="47"/>
      <c r="AY854" s="47"/>
      <c r="AZ854" s="47"/>
      <c r="BA854" s="47"/>
      <c r="BB854" s="47"/>
      <c r="BC854" s="47"/>
      <c r="BD854" s="47"/>
      <c r="BE854" s="47"/>
      <c r="BF854" s="47"/>
      <c r="BG854" s="47"/>
      <c r="BH854" s="47"/>
      <c r="BI854" s="47"/>
      <c r="BJ854" s="47"/>
      <c r="BK854" s="47"/>
      <c r="BL854" s="47"/>
      <c r="BM854" s="47" t="s">
        <v>1</v>
      </c>
      <c r="BN854" s="57">
        <f t="shared" si="228"/>
        <v>17</v>
      </c>
      <c r="BO854" s="47">
        <f t="shared" si="229"/>
        <v>0</v>
      </c>
      <c r="BP854" s="48" t="str">
        <f t="shared" si="230"/>
        <v>Complete - With Adjustment</v>
      </c>
    </row>
    <row r="855" spans="1:68" s="10" customFormat="1" hidden="1" x14ac:dyDescent="0.2">
      <c r="A855" s="34">
        <v>4718</v>
      </c>
      <c r="B855" t="s">
        <v>1208</v>
      </c>
      <c r="C855" t="s">
        <v>887</v>
      </c>
      <c r="D855">
        <v>271706</v>
      </c>
      <c r="E855" t="s">
        <v>1442</v>
      </c>
      <c r="F855" t="s">
        <v>1249</v>
      </c>
      <c r="G855" t="s">
        <v>96</v>
      </c>
      <c r="H855" s="37">
        <v>42853</v>
      </c>
      <c r="I855" s="37">
        <v>42857</v>
      </c>
      <c r="J855" s="52">
        <v>5868.52</v>
      </c>
      <c r="K855" s="52">
        <v>1269.25</v>
      </c>
      <c r="L855" s="52"/>
      <c r="M855" s="52" t="s">
        <v>1443</v>
      </c>
      <c r="N855" s="52">
        <v>10</v>
      </c>
      <c r="O855" s="52">
        <v>1114</v>
      </c>
      <c r="P855" s="52">
        <v>4265</v>
      </c>
      <c r="Q855" s="52">
        <v>5411</v>
      </c>
      <c r="R855" s="52">
        <v>2000</v>
      </c>
      <c r="S855" s="52"/>
      <c r="T855" s="52" t="s">
        <v>1444</v>
      </c>
      <c r="U855" s="52"/>
      <c r="V855" s="35"/>
      <c r="W855" s="47">
        <v>1269.25</v>
      </c>
      <c r="X855" s="47"/>
      <c r="Y855" s="47"/>
      <c r="Z855" s="47"/>
      <c r="AA855" s="47"/>
      <c r="AB855" s="71"/>
      <c r="AC855" s="47"/>
      <c r="AD855" s="47"/>
      <c r="AE855" s="47"/>
      <c r="AF855" s="47"/>
      <c r="AG855" s="47"/>
      <c r="AH855" s="66"/>
      <c r="AI855" s="67"/>
      <c r="AJ855" s="66"/>
      <c r="AK855" s="54"/>
      <c r="AL855" s="54"/>
      <c r="AM855" s="54"/>
      <c r="AN855" s="66"/>
      <c r="AO855" s="67"/>
      <c r="AP855" s="66"/>
      <c r="AQ855" s="47"/>
      <c r="AR855" s="47"/>
      <c r="AS855" s="47"/>
      <c r="AT855" s="47"/>
      <c r="AU855" s="47"/>
      <c r="AV855" s="47"/>
      <c r="AW855" s="47"/>
      <c r="AX855" s="47"/>
      <c r="AY855" s="47"/>
      <c r="AZ855" s="47"/>
      <c r="BA855" s="47"/>
      <c r="BB855" s="47"/>
      <c r="BC855" s="47"/>
      <c r="BD855" s="47"/>
      <c r="BE855" s="47"/>
      <c r="BF855" s="47"/>
      <c r="BG855" s="47"/>
      <c r="BH855" s="47"/>
      <c r="BI855" s="47"/>
      <c r="BJ855" s="47"/>
      <c r="BK855" s="47"/>
      <c r="BL855" s="47"/>
      <c r="BM855" s="47" t="s">
        <v>1</v>
      </c>
      <c r="BN855" s="57">
        <f t="shared" ref="BN855:BN859" si="231">SUM(W855:AH855)+SUM(AK855:AN855)+SUM(AQ855:BK855)</f>
        <v>1269.25</v>
      </c>
      <c r="BO855" s="47">
        <f t="shared" si="229"/>
        <v>0</v>
      </c>
      <c r="BP855" s="48" t="str">
        <f t="shared" si="230"/>
        <v>Complete - With Adjustment</v>
      </c>
    </row>
    <row r="856" spans="1:68" s="10" customFormat="1" hidden="1" x14ac:dyDescent="0.2">
      <c r="A856" s="34">
        <v>4721</v>
      </c>
      <c r="B856" t="s">
        <v>1208</v>
      </c>
      <c r="C856" t="s">
        <v>1445</v>
      </c>
      <c r="D856">
        <v>276843</v>
      </c>
      <c r="E856" t="s">
        <v>1446</v>
      </c>
      <c r="F856" t="s">
        <v>1223</v>
      </c>
      <c r="G856" t="s">
        <v>96</v>
      </c>
      <c r="H856" s="37">
        <v>42878</v>
      </c>
      <c r="I856" s="37">
        <v>42880</v>
      </c>
      <c r="J856" s="52">
        <v>2117.7800000000002</v>
      </c>
      <c r="K856" s="52">
        <v>211.4</v>
      </c>
      <c r="L856" s="52">
        <v>10.297409999999999</v>
      </c>
      <c r="M856" s="52" t="s">
        <v>1447</v>
      </c>
      <c r="N856" s="52">
        <v>10</v>
      </c>
      <c r="O856" s="52">
        <v>0</v>
      </c>
      <c r="P856" s="52">
        <v>1070</v>
      </c>
      <c r="Q856" s="52">
        <v>5411</v>
      </c>
      <c r="R856" s="52">
        <v>2000</v>
      </c>
      <c r="S856" s="52"/>
      <c r="T856" s="52" t="s">
        <v>1448</v>
      </c>
      <c r="U856" s="52" t="s">
        <v>255</v>
      </c>
      <c r="V856" s="35"/>
      <c r="W856" s="47"/>
      <c r="X856" s="47"/>
      <c r="Y856" s="47"/>
      <c r="Z856" s="47"/>
      <c r="AA856" s="47"/>
      <c r="AB856" s="47"/>
      <c r="AC856" s="47"/>
      <c r="AD856" s="47"/>
      <c r="AE856" s="47"/>
      <c r="AF856" s="47"/>
      <c r="AG856" s="47"/>
      <c r="AH856" s="66"/>
      <c r="AI856" s="67"/>
      <c r="AJ856" s="66"/>
      <c r="AK856" s="54"/>
      <c r="AL856" s="54"/>
      <c r="AM856" s="54"/>
      <c r="AN856" s="66"/>
      <c r="AO856" s="67"/>
      <c r="AP856" s="66"/>
      <c r="AQ856" s="47"/>
      <c r="AR856" s="47"/>
      <c r="AS856" s="47"/>
      <c r="AT856" s="47"/>
      <c r="AU856" s="47"/>
      <c r="AV856" s="47"/>
      <c r="AW856" s="47"/>
      <c r="AX856" s="47"/>
      <c r="AY856" s="47"/>
      <c r="AZ856" s="47"/>
      <c r="BA856" s="47"/>
      <c r="BB856" s="47"/>
      <c r="BC856" s="47"/>
      <c r="BD856" s="47"/>
      <c r="BE856" s="47"/>
      <c r="BF856" s="47"/>
      <c r="BG856" s="47"/>
      <c r="BH856" s="47"/>
      <c r="BI856" s="47"/>
      <c r="BJ856" s="47"/>
      <c r="BK856" s="47"/>
      <c r="BL856" s="47"/>
      <c r="BM856" s="47" t="s">
        <v>392</v>
      </c>
      <c r="BN856" s="57">
        <f t="shared" si="231"/>
        <v>0</v>
      </c>
      <c r="BO856" s="47">
        <f t="shared" si="229"/>
        <v>211.4</v>
      </c>
      <c r="BP856" s="48" t="str">
        <f t="shared" si="230"/>
        <v>Complete - No Adjustment</v>
      </c>
    </row>
    <row r="857" spans="1:68" s="10" customFormat="1" hidden="1" x14ac:dyDescent="0.2">
      <c r="A857" s="34">
        <v>4727</v>
      </c>
      <c r="B857" t="s">
        <v>1208</v>
      </c>
      <c r="C857" t="s">
        <v>643</v>
      </c>
      <c r="D857">
        <v>232127</v>
      </c>
      <c r="E857" t="s">
        <v>1449</v>
      </c>
      <c r="F857" t="s">
        <v>1280</v>
      </c>
      <c r="G857" t="s">
        <v>96</v>
      </c>
      <c r="H857" s="37">
        <v>42863</v>
      </c>
      <c r="I857" s="37">
        <v>42865</v>
      </c>
      <c r="J857" s="52">
        <v>923.73</v>
      </c>
      <c r="K857" s="52">
        <v>28.580000000000002</v>
      </c>
      <c r="L857" s="52"/>
      <c r="M857" s="52" t="s">
        <v>1450</v>
      </c>
      <c r="N857" s="52">
        <v>10</v>
      </c>
      <c r="O857" s="52">
        <v>1229</v>
      </c>
      <c r="P857" s="52">
        <v>4265</v>
      </c>
      <c r="Q857" s="52">
        <v>5411</v>
      </c>
      <c r="R857" s="52">
        <v>2000</v>
      </c>
      <c r="S857" s="52"/>
      <c r="T857" s="52" t="s">
        <v>1451</v>
      </c>
      <c r="U857" s="52"/>
      <c r="V857" s="35"/>
      <c r="W857" s="47">
        <v>28.58</v>
      </c>
      <c r="X857" s="47"/>
      <c r="Y857" s="47"/>
      <c r="Z857" s="47"/>
      <c r="AA857" s="47"/>
      <c r="AB857" s="47"/>
      <c r="AC857" s="47"/>
      <c r="AD857" s="47"/>
      <c r="AE857" s="47"/>
      <c r="AF857" s="47"/>
      <c r="AG857" s="47"/>
      <c r="AH857" s="66"/>
      <c r="AI857" s="67"/>
      <c r="AJ857" s="66"/>
      <c r="AK857" s="54"/>
      <c r="AL857" s="54"/>
      <c r="AM857" s="54"/>
      <c r="AN857" s="66"/>
      <c r="AO857" s="67"/>
      <c r="AP857" s="66"/>
      <c r="AQ857" s="47"/>
      <c r="AR857" s="47"/>
      <c r="AS857" s="47"/>
      <c r="AT857" s="47"/>
      <c r="AU857" s="47"/>
      <c r="AV857" s="47"/>
      <c r="AW857" s="47"/>
      <c r="AX857" s="47"/>
      <c r="AY857" s="47"/>
      <c r="AZ857" s="47"/>
      <c r="BA857" s="47"/>
      <c r="BB857" s="47"/>
      <c r="BC857" s="47"/>
      <c r="BD857" s="47"/>
      <c r="BE857" s="47"/>
      <c r="BF857" s="47"/>
      <c r="BG857" s="47"/>
      <c r="BH857" s="47"/>
      <c r="BI857" s="47"/>
      <c r="BJ857" s="47"/>
      <c r="BK857" s="47"/>
      <c r="BL857" s="47"/>
      <c r="BM857" s="47" t="s">
        <v>1</v>
      </c>
      <c r="BN857" s="57">
        <f t="shared" si="231"/>
        <v>28.58</v>
      </c>
      <c r="BO857" s="47">
        <f t="shared" ref="BO857:BO862" si="232">K857-BN857</f>
        <v>0</v>
      </c>
      <c r="BP857" s="48" t="str">
        <f t="shared" si="230"/>
        <v>Complete - With Adjustment</v>
      </c>
    </row>
    <row r="858" spans="1:68" s="10" customFormat="1" hidden="1" x14ac:dyDescent="0.2">
      <c r="A858" s="34">
        <v>4731</v>
      </c>
      <c r="B858" t="s">
        <v>1208</v>
      </c>
      <c r="C858" t="s">
        <v>643</v>
      </c>
      <c r="D858">
        <v>232127</v>
      </c>
      <c r="E858" t="s">
        <v>1452</v>
      </c>
      <c r="F858" t="s">
        <v>1223</v>
      </c>
      <c r="G858" t="s">
        <v>96</v>
      </c>
      <c r="H858" s="37">
        <v>42877</v>
      </c>
      <c r="I858" s="37">
        <v>42880</v>
      </c>
      <c r="J858" s="52">
        <v>1430.82</v>
      </c>
      <c r="K858" s="52">
        <v>37</v>
      </c>
      <c r="L858" s="52"/>
      <c r="M858" s="52" t="s">
        <v>1453</v>
      </c>
      <c r="N858" s="52">
        <v>10</v>
      </c>
      <c r="O858" s="52">
        <v>1229</v>
      </c>
      <c r="P858" s="52">
        <v>4265</v>
      </c>
      <c r="Q858" s="52">
        <v>5411</v>
      </c>
      <c r="R858" s="52">
        <v>2000</v>
      </c>
      <c r="S858" s="52"/>
      <c r="T858" s="52" t="s">
        <v>1454</v>
      </c>
      <c r="U858" s="52"/>
      <c r="V858" s="35"/>
      <c r="W858" s="47">
        <v>37</v>
      </c>
      <c r="X858" s="47"/>
      <c r="Y858" s="47"/>
      <c r="Z858" s="47"/>
      <c r="AA858" s="47"/>
      <c r="AB858" s="47"/>
      <c r="AC858" s="47"/>
      <c r="AD858" s="47"/>
      <c r="AE858" s="47"/>
      <c r="AF858" s="47"/>
      <c r="AG858" s="47"/>
      <c r="AH858" s="66"/>
      <c r="AI858" s="67"/>
      <c r="AJ858" s="66"/>
      <c r="AK858" s="54"/>
      <c r="AL858" s="54"/>
      <c r="AM858" s="54"/>
      <c r="AN858" s="66"/>
      <c r="AO858" s="67"/>
      <c r="AP858" s="66"/>
      <c r="AQ858" s="47"/>
      <c r="AR858" s="47"/>
      <c r="AS858" s="47"/>
      <c r="AT858" s="47"/>
      <c r="AU858" s="47"/>
      <c r="AV858" s="47"/>
      <c r="AW858" s="47"/>
      <c r="AX858" s="47"/>
      <c r="AY858" s="47"/>
      <c r="AZ858" s="47"/>
      <c r="BA858" s="47"/>
      <c r="BB858" s="47"/>
      <c r="BC858" s="47"/>
      <c r="BD858" s="47"/>
      <c r="BE858" s="47"/>
      <c r="BF858" s="47"/>
      <c r="BG858" s="47"/>
      <c r="BH858" s="47"/>
      <c r="BI858" s="47"/>
      <c r="BJ858" s="47"/>
      <c r="BK858" s="47"/>
      <c r="BL858" s="47"/>
      <c r="BM858" s="47" t="s">
        <v>1</v>
      </c>
      <c r="BN858" s="57">
        <f t="shared" si="231"/>
        <v>37</v>
      </c>
      <c r="BO858" s="47">
        <f t="shared" si="232"/>
        <v>0</v>
      </c>
      <c r="BP858" s="48" t="str">
        <f t="shared" si="230"/>
        <v>Complete - With Adjustment</v>
      </c>
    </row>
    <row r="859" spans="1:68" s="10" customFormat="1" hidden="1" x14ac:dyDescent="0.2">
      <c r="A859" s="34">
        <v>4738</v>
      </c>
      <c r="B859" t="s">
        <v>1208</v>
      </c>
      <c r="C859" t="s">
        <v>643</v>
      </c>
      <c r="D859">
        <v>232127</v>
      </c>
      <c r="E859" t="s">
        <v>1452</v>
      </c>
      <c r="F859" t="s">
        <v>1223</v>
      </c>
      <c r="G859" t="s">
        <v>96</v>
      </c>
      <c r="H859" s="37">
        <v>42877</v>
      </c>
      <c r="I859" s="37">
        <v>42880</v>
      </c>
      <c r="J859" s="52">
        <v>1430.82</v>
      </c>
      <c r="K859" s="52">
        <v>21</v>
      </c>
      <c r="L859" s="52"/>
      <c r="M859" s="52" t="s">
        <v>1453</v>
      </c>
      <c r="N859" s="52">
        <v>10</v>
      </c>
      <c r="O859" s="52">
        <v>1229</v>
      </c>
      <c r="P859" s="52">
        <v>4265</v>
      </c>
      <c r="Q859" s="52">
        <v>5411</v>
      </c>
      <c r="R859" s="52">
        <v>2000</v>
      </c>
      <c r="S859" s="52"/>
      <c r="T859" s="52" t="s">
        <v>1454</v>
      </c>
      <c r="U859" s="52"/>
      <c r="V859" s="35"/>
      <c r="W859" s="47">
        <v>21</v>
      </c>
      <c r="X859" s="47"/>
      <c r="Y859" s="47"/>
      <c r="Z859" s="47"/>
      <c r="AA859" s="47"/>
      <c r="AB859" s="47"/>
      <c r="AC859" s="47"/>
      <c r="AD859" s="47"/>
      <c r="AE859" s="47"/>
      <c r="AF859" s="47"/>
      <c r="AG859" s="47"/>
      <c r="AH859" s="66"/>
      <c r="AI859" s="67"/>
      <c r="AJ859" s="66"/>
      <c r="AK859" s="54"/>
      <c r="AL859" s="54"/>
      <c r="AM859" s="54"/>
      <c r="AN859" s="66"/>
      <c r="AO859" s="67"/>
      <c r="AP859" s="66"/>
      <c r="AQ859" s="47"/>
      <c r="AR859" s="47"/>
      <c r="AS859" s="47"/>
      <c r="AT859" s="47"/>
      <c r="AU859" s="47"/>
      <c r="AV859" s="47"/>
      <c r="AW859" s="47"/>
      <c r="AX859" s="47"/>
      <c r="AY859" s="47"/>
      <c r="AZ859" s="47"/>
      <c r="BA859" s="47"/>
      <c r="BB859" s="47"/>
      <c r="BC859" s="47"/>
      <c r="BD859" s="47"/>
      <c r="BE859" s="47"/>
      <c r="BF859" s="47"/>
      <c r="BG859" s="47"/>
      <c r="BH859" s="47"/>
      <c r="BI859" s="47"/>
      <c r="BJ859" s="47"/>
      <c r="BK859" s="47"/>
      <c r="BL859" s="47"/>
      <c r="BM859" s="47" t="s">
        <v>1</v>
      </c>
      <c r="BN859" s="57">
        <f t="shared" si="231"/>
        <v>21</v>
      </c>
      <c r="BO859" s="47">
        <f t="shared" si="232"/>
        <v>0</v>
      </c>
      <c r="BP859" s="48" t="str">
        <f t="shared" si="230"/>
        <v>Complete - With Adjustment</v>
      </c>
    </row>
    <row r="860" spans="1:68" s="10" customFormat="1" hidden="1" x14ac:dyDescent="0.2">
      <c r="A860" s="34">
        <v>4782</v>
      </c>
      <c r="B860" t="s">
        <v>1208</v>
      </c>
      <c r="C860" t="s">
        <v>660</v>
      </c>
      <c r="D860">
        <v>248775</v>
      </c>
      <c r="E860" t="s">
        <v>1456</v>
      </c>
      <c r="F860" t="s">
        <v>1249</v>
      </c>
      <c r="G860" t="s">
        <v>96</v>
      </c>
      <c r="H860" s="37">
        <v>42853</v>
      </c>
      <c r="I860" s="37">
        <v>42857</v>
      </c>
      <c r="J860" s="52">
        <v>5259.71</v>
      </c>
      <c r="K860" s="52">
        <v>16</v>
      </c>
      <c r="L860" s="52"/>
      <c r="M860" s="52" t="s">
        <v>1457</v>
      </c>
      <c r="N860" s="52">
        <v>10</v>
      </c>
      <c r="O860" s="52">
        <v>1133</v>
      </c>
      <c r="P860" s="52">
        <v>4265</v>
      </c>
      <c r="Q860" s="52">
        <v>5411</v>
      </c>
      <c r="R860" s="52">
        <v>2000</v>
      </c>
      <c r="S860" s="52"/>
      <c r="T860" s="52" t="s">
        <v>1458</v>
      </c>
      <c r="U860" s="52"/>
      <c r="V860" s="35"/>
      <c r="W860" s="47">
        <v>16</v>
      </c>
      <c r="X860" s="47"/>
      <c r="Y860" s="47"/>
      <c r="Z860" s="47"/>
      <c r="AA860" s="47"/>
      <c r="AB860" s="71"/>
      <c r="AC860" s="47"/>
      <c r="AD860" s="47"/>
      <c r="AE860" s="47"/>
      <c r="AF860" s="47"/>
      <c r="AG860" s="47"/>
      <c r="AH860" s="66"/>
      <c r="AI860" s="67"/>
      <c r="AJ860" s="66"/>
      <c r="AK860" s="54"/>
      <c r="AL860" s="54"/>
      <c r="AM860" s="54"/>
      <c r="AN860" s="66"/>
      <c r="AO860" s="67"/>
      <c r="AP860" s="66"/>
      <c r="AQ860" s="47"/>
      <c r="AR860" s="47"/>
      <c r="AS860" s="47"/>
      <c r="AT860" s="47"/>
      <c r="AU860" s="47"/>
      <c r="AV860" s="47"/>
      <c r="AW860" s="47"/>
      <c r="AX860" s="47"/>
      <c r="AY860" s="47"/>
      <c r="AZ860" s="47"/>
      <c r="BA860" s="47"/>
      <c r="BB860" s="47"/>
      <c r="BC860" s="47"/>
      <c r="BD860" s="47"/>
      <c r="BE860" s="47"/>
      <c r="BF860" s="47"/>
      <c r="BG860" s="47"/>
      <c r="BH860" s="47"/>
      <c r="BI860" s="47"/>
      <c r="BJ860" s="47"/>
      <c r="BK860" s="47"/>
      <c r="BL860" s="47"/>
      <c r="BM860" s="47" t="s">
        <v>1</v>
      </c>
      <c r="BN860" s="57">
        <f t="shared" ref="BN860:BN867" si="233">SUM(W860:AH860)+SUM(AK860:AN860)+SUM(AQ860:BK860)</f>
        <v>16</v>
      </c>
      <c r="BO860" s="47">
        <f t="shared" si="232"/>
        <v>0</v>
      </c>
      <c r="BP860" s="48" t="str">
        <f t="shared" ref="BP860:BP866" si="234">IF(BN860&lt;&gt;0,"Complete - With Adjustment","Complete - No Adjustment")</f>
        <v>Complete - With Adjustment</v>
      </c>
    </row>
    <row r="861" spans="1:68" s="10" customFormat="1" hidden="1" x14ac:dyDescent="0.2">
      <c r="A861" s="34">
        <v>4784</v>
      </c>
      <c r="B861" t="s">
        <v>1208</v>
      </c>
      <c r="C861" t="s">
        <v>660</v>
      </c>
      <c r="D861">
        <v>248775</v>
      </c>
      <c r="E861" t="s">
        <v>1456</v>
      </c>
      <c r="F861" t="s">
        <v>1249</v>
      </c>
      <c r="G861" t="s">
        <v>96</v>
      </c>
      <c r="H861" s="37">
        <v>42853</v>
      </c>
      <c r="I861" s="37">
        <v>42857</v>
      </c>
      <c r="J861" s="52">
        <v>5259.71</v>
      </c>
      <c r="K861" s="52">
        <v>108.75</v>
      </c>
      <c r="L861" s="52"/>
      <c r="M861" s="52" t="s">
        <v>1457</v>
      </c>
      <c r="N861" s="52">
        <v>10</v>
      </c>
      <c r="O861" s="52">
        <v>1133</v>
      </c>
      <c r="P861" s="52">
        <v>4265</v>
      </c>
      <c r="Q861" s="52">
        <v>5411</v>
      </c>
      <c r="R861" s="52">
        <v>2000</v>
      </c>
      <c r="S861" s="52"/>
      <c r="T861" s="52" t="s">
        <v>1458</v>
      </c>
      <c r="U861" s="52"/>
      <c r="V861" s="35"/>
      <c r="W861" s="47">
        <v>108.75</v>
      </c>
      <c r="X861" s="47"/>
      <c r="Y861" s="47"/>
      <c r="Z861" s="47"/>
      <c r="AA861" s="47"/>
      <c r="AB861" s="47"/>
      <c r="AC861" s="47"/>
      <c r="AD861" s="47"/>
      <c r="AE861" s="47"/>
      <c r="AF861" s="47"/>
      <c r="AG861" s="47"/>
      <c r="AH861" s="66"/>
      <c r="AI861" s="67"/>
      <c r="AJ861" s="66"/>
      <c r="AK861" s="54"/>
      <c r="AL861" s="54"/>
      <c r="AM861" s="54"/>
      <c r="AN861" s="66"/>
      <c r="AO861" s="67"/>
      <c r="AP861" s="66"/>
      <c r="AQ861" s="47"/>
      <c r="AR861" s="47"/>
      <c r="AS861" s="47"/>
      <c r="AT861" s="47"/>
      <c r="AU861" s="47"/>
      <c r="AV861" s="47"/>
      <c r="AW861" s="47"/>
      <c r="AX861" s="47"/>
      <c r="AY861" s="47"/>
      <c r="AZ861" s="47"/>
      <c r="BA861" s="47"/>
      <c r="BB861" s="47"/>
      <c r="BC861" s="47"/>
      <c r="BD861" s="47"/>
      <c r="BE861" s="47"/>
      <c r="BF861" s="47"/>
      <c r="BG861" s="47"/>
      <c r="BH861" s="47"/>
      <c r="BI861" s="47"/>
      <c r="BJ861" s="47"/>
      <c r="BK861" s="47"/>
      <c r="BL861" s="47"/>
      <c r="BM861" s="47" t="s">
        <v>1</v>
      </c>
      <c r="BN861" s="57">
        <f t="shared" si="233"/>
        <v>108.75</v>
      </c>
      <c r="BO861" s="47">
        <f t="shared" si="232"/>
        <v>0</v>
      </c>
      <c r="BP861" s="48" t="str">
        <f t="shared" si="234"/>
        <v>Complete - With Adjustment</v>
      </c>
    </row>
    <row r="862" spans="1:68" s="10" customFormat="1" hidden="1" x14ac:dyDescent="0.2">
      <c r="A862" s="34">
        <v>4787</v>
      </c>
      <c r="B862" t="s">
        <v>1208</v>
      </c>
      <c r="C862" t="s">
        <v>660</v>
      </c>
      <c r="D862">
        <v>248775</v>
      </c>
      <c r="E862" t="s">
        <v>1456</v>
      </c>
      <c r="F862" t="s">
        <v>1249</v>
      </c>
      <c r="G862" t="s">
        <v>96</v>
      </c>
      <c r="H862" s="37">
        <v>42853</v>
      </c>
      <c r="I862" s="37">
        <v>42857</v>
      </c>
      <c r="J862" s="52">
        <v>5259.71</v>
      </c>
      <c r="K862" s="52">
        <v>114</v>
      </c>
      <c r="L862" s="52"/>
      <c r="M862" s="52" t="s">
        <v>1457</v>
      </c>
      <c r="N862" s="52">
        <v>10</v>
      </c>
      <c r="O862" s="52">
        <v>1133</v>
      </c>
      <c r="P862" s="52">
        <v>4265</v>
      </c>
      <c r="Q862" s="52">
        <v>5411</v>
      </c>
      <c r="R862" s="52">
        <v>2000</v>
      </c>
      <c r="S862" s="52"/>
      <c r="T862" s="52" t="s">
        <v>1458</v>
      </c>
      <c r="U862" s="52"/>
      <c r="V862" s="35"/>
      <c r="W862" s="47">
        <v>114</v>
      </c>
      <c r="X862" s="47"/>
      <c r="Y862" s="47"/>
      <c r="Z862" s="47"/>
      <c r="AA862" s="47"/>
      <c r="AB862" s="47"/>
      <c r="AC862" s="47"/>
      <c r="AD862" s="47"/>
      <c r="AE862" s="47"/>
      <c r="AF862" s="47"/>
      <c r="AG862" s="47"/>
      <c r="AH862" s="66"/>
      <c r="AI862" s="67"/>
      <c r="AJ862" s="66"/>
      <c r="AK862" s="54"/>
      <c r="AL862" s="54"/>
      <c r="AM862" s="54"/>
      <c r="AN862" s="66"/>
      <c r="AO862" s="67"/>
      <c r="AP862" s="66"/>
      <c r="AQ862" s="47"/>
      <c r="AR862" s="47"/>
      <c r="AS862" s="47"/>
      <c r="AT862" s="47"/>
      <c r="AU862" s="47"/>
      <c r="AV862" s="47"/>
      <c r="AW862" s="47"/>
      <c r="AX862" s="47"/>
      <c r="AY862" s="47"/>
      <c r="AZ862" s="47"/>
      <c r="BA862" s="47"/>
      <c r="BB862" s="47"/>
      <c r="BC862" s="47"/>
      <c r="BD862" s="47"/>
      <c r="BE862" s="47"/>
      <c r="BF862" s="47"/>
      <c r="BG862" s="47"/>
      <c r="BH862" s="47"/>
      <c r="BI862" s="47"/>
      <c r="BJ862" s="47"/>
      <c r="BK862" s="47"/>
      <c r="BL862" s="47"/>
      <c r="BM862" s="47" t="s">
        <v>1</v>
      </c>
      <c r="BN862" s="57">
        <f t="shared" si="233"/>
        <v>114</v>
      </c>
      <c r="BO862" s="47">
        <f t="shared" si="232"/>
        <v>0</v>
      </c>
      <c r="BP862" s="48" t="str">
        <f t="shared" si="234"/>
        <v>Complete - With Adjustment</v>
      </c>
    </row>
    <row r="863" spans="1:68" s="10" customFormat="1" hidden="1" x14ac:dyDescent="0.2">
      <c r="A863" s="34">
        <v>4789</v>
      </c>
      <c r="B863" t="s">
        <v>1208</v>
      </c>
      <c r="C863" t="s">
        <v>660</v>
      </c>
      <c r="D863">
        <v>248775</v>
      </c>
      <c r="E863" t="s">
        <v>1456</v>
      </c>
      <c r="F863" t="s">
        <v>1249</v>
      </c>
      <c r="G863" t="s">
        <v>96</v>
      </c>
      <c r="H863" s="37">
        <v>42853</v>
      </c>
      <c r="I863" s="37">
        <v>42857</v>
      </c>
      <c r="J863" s="52">
        <v>5259.71</v>
      </c>
      <c r="K863" s="52">
        <v>31.830000000000002</v>
      </c>
      <c r="L863" s="52"/>
      <c r="M863" s="52" t="s">
        <v>1457</v>
      </c>
      <c r="N863" s="52">
        <v>10</v>
      </c>
      <c r="O863" s="52">
        <v>1133</v>
      </c>
      <c r="P863" s="52">
        <v>4265</v>
      </c>
      <c r="Q863" s="52">
        <v>5411</v>
      </c>
      <c r="R863" s="52">
        <v>2000</v>
      </c>
      <c r="S863" s="52"/>
      <c r="T863" s="52" t="s">
        <v>1458</v>
      </c>
      <c r="U863" s="52"/>
      <c r="V863" s="35"/>
      <c r="W863" s="47">
        <v>31.83</v>
      </c>
      <c r="X863" s="47"/>
      <c r="Y863" s="47"/>
      <c r="Z863" s="47"/>
      <c r="AA863" s="47"/>
      <c r="AB863" s="47"/>
      <c r="AC863" s="47"/>
      <c r="AD863" s="47"/>
      <c r="AE863" s="47"/>
      <c r="AF863" s="47"/>
      <c r="AG863" s="47"/>
      <c r="AH863" s="66"/>
      <c r="AI863" s="67"/>
      <c r="AJ863" s="66"/>
      <c r="AK863" s="54"/>
      <c r="AL863" s="54"/>
      <c r="AM863" s="54"/>
      <c r="AN863" s="66"/>
      <c r="AO863" s="67"/>
      <c r="AP863" s="66"/>
      <c r="AQ863" s="47"/>
      <c r="AR863" s="47"/>
      <c r="AS863" s="47"/>
      <c r="AT863" s="47"/>
      <c r="AU863" s="47"/>
      <c r="AV863" s="47"/>
      <c r="AW863" s="47"/>
      <c r="AX863" s="47"/>
      <c r="AY863" s="47"/>
      <c r="AZ863" s="47"/>
      <c r="BA863" s="47"/>
      <c r="BB863" s="47"/>
      <c r="BC863" s="47"/>
      <c r="BD863" s="47"/>
      <c r="BE863" s="47"/>
      <c r="BF863" s="47"/>
      <c r="BG863" s="47"/>
      <c r="BH863" s="47"/>
      <c r="BI863" s="47"/>
      <c r="BJ863" s="47"/>
      <c r="BK863" s="47"/>
      <c r="BL863" s="47"/>
      <c r="BM863" s="47" t="s">
        <v>1</v>
      </c>
      <c r="BN863" s="57">
        <f t="shared" si="233"/>
        <v>31.83</v>
      </c>
      <c r="BO863" s="47">
        <f t="shared" ref="BO863:BO867" si="235">K863-BN863</f>
        <v>0</v>
      </c>
      <c r="BP863" s="48" t="str">
        <f t="shared" si="234"/>
        <v>Complete - With Adjustment</v>
      </c>
    </row>
    <row r="864" spans="1:68" s="10" customFormat="1" hidden="1" x14ac:dyDescent="0.2">
      <c r="A864" s="34">
        <v>4799</v>
      </c>
      <c r="B864" t="s">
        <v>1208</v>
      </c>
      <c r="C864" t="s">
        <v>660</v>
      </c>
      <c r="D864">
        <v>248775</v>
      </c>
      <c r="E864" t="s">
        <v>1456</v>
      </c>
      <c r="F864" t="s">
        <v>1249</v>
      </c>
      <c r="G864" t="s">
        <v>96</v>
      </c>
      <c r="H864" s="37">
        <v>42853</v>
      </c>
      <c r="I864" s="37">
        <v>42857</v>
      </c>
      <c r="J864" s="52">
        <v>5259.71</v>
      </c>
      <c r="K864" s="52">
        <v>84</v>
      </c>
      <c r="L864" s="52"/>
      <c r="M864" s="52" t="s">
        <v>1457</v>
      </c>
      <c r="N864" s="52">
        <v>10</v>
      </c>
      <c r="O864" s="52">
        <v>1133</v>
      </c>
      <c r="P864" s="52">
        <v>4265</v>
      </c>
      <c r="Q864" s="52">
        <v>5411</v>
      </c>
      <c r="R864" s="52">
        <v>2000</v>
      </c>
      <c r="S864" s="52"/>
      <c r="T864" s="52" t="s">
        <v>1458</v>
      </c>
      <c r="U864" s="52"/>
      <c r="V864" s="35"/>
      <c r="W864" s="47">
        <v>84</v>
      </c>
      <c r="X864" s="47"/>
      <c r="Y864" s="47"/>
      <c r="Z864" s="47"/>
      <c r="AA864" s="47"/>
      <c r="AB864" s="47"/>
      <c r="AC864" s="47"/>
      <c r="AD864" s="47"/>
      <c r="AE864" s="47"/>
      <c r="AF864" s="47"/>
      <c r="AG864" s="47"/>
      <c r="AH864" s="66"/>
      <c r="AI864" s="67"/>
      <c r="AJ864" s="66"/>
      <c r="AK864" s="54"/>
      <c r="AL864" s="54"/>
      <c r="AM864" s="54"/>
      <c r="AN864" s="66"/>
      <c r="AO864" s="67"/>
      <c r="AP864" s="66"/>
      <c r="AQ864" s="47"/>
      <c r="AR864" s="47"/>
      <c r="AS864" s="47"/>
      <c r="AT864" s="47"/>
      <c r="AU864" s="47"/>
      <c r="AV864" s="47"/>
      <c r="AW864" s="47"/>
      <c r="AX864" s="47"/>
      <c r="AY864" s="47"/>
      <c r="AZ864" s="47"/>
      <c r="BA864" s="47"/>
      <c r="BB864" s="47"/>
      <c r="BC864" s="47"/>
      <c r="BD864" s="47"/>
      <c r="BE864" s="47"/>
      <c r="BF864" s="47"/>
      <c r="BG864" s="47"/>
      <c r="BH864" s="47"/>
      <c r="BI864" s="47"/>
      <c r="BJ864" s="47"/>
      <c r="BK864" s="47"/>
      <c r="BL864" s="47"/>
      <c r="BM864" s="47" t="s">
        <v>1</v>
      </c>
      <c r="BN864" s="57">
        <f t="shared" si="233"/>
        <v>84</v>
      </c>
      <c r="BO864" s="47">
        <f t="shared" si="235"/>
        <v>0</v>
      </c>
      <c r="BP864" s="48" t="str">
        <f t="shared" si="234"/>
        <v>Complete - With Adjustment</v>
      </c>
    </row>
    <row r="865" spans="1:68" s="10" customFormat="1" hidden="1" x14ac:dyDescent="0.2">
      <c r="A865" s="34">
        <v>4809</v>
      </c>
      <c r="B865" t="s">
        <v>1208</v>
      </c>
      <c r="C865" t="s">
        <v>660</v>
      </c>
      <c r="D865">
        <v>248775</v>
      </c>
      <c r="E865" t="s">
        <v>1456</v>
      </c>
      <c r="F865" t="s">
        <v>1249</v>
      </c>
      <c r="G865" t="s">
        <v>96</v>
      </c>
      <c r="H865" s="37">
        <v>42853</v>
      </c>
      <c r="I865" s="37">
        <v>42857</v>
      </c>
      <c r="J865" s="52">
        <v>5259.71</v>
      </c>
      <c r="K865" s="52">
        <v>27</v>
      </c>
      <c r="L865" s="52"/>
      <c r="M865" s="52" t="s">
        <v>1457</v>
      </c>
      <c r="N865" s="52">
        <v>10</v>
      </c>
      <c r="O865" s="52">
        <v>1133</v>
      </c>
      <c r="P865" s="52">
        <v>4265</v>
      </c>
      <c r="Q865" s="52">
        <v>5411</v>
      </c>
      <c r="R865" s="52">
        <v>2000</v>
      </c>
      <c r="S865" s="52"/>
      <c r="T865" s="52" t="s">
        <v>1458</v>
      </c>
      <c r="U865" s="52"/>
      <c r="V865" s="35"/>
      <c r="W865" s="47">
        <v>27</v>
      </c>
      <c r="X865" s="47"/>
      <c r="Y865" s="47"/>
      <c r="Z865" s="47"/>
      <c r="AA865" s="47"/>
      <c r="AB865" s="47"/>
      <c r="AC865" s="47"/>
      <c r="AD865" s="47"/>
      <c r="AE865" s="47"/>
      <c r="AF865" s="47"/>
      <c r="AG865" s="47"/>
      <c r="AH865" s="66"/>
      <c r="AI865" s="67"/>
      <c r="AJ865" s="66"/>
      <c r="AK865" s="54"/>
      <c r="AL865" s="54"/>
      <c r="AM865" s="54"/>
      <c r="AN865" s="66"/>
      <c r="AO865" s="67"/>
      <c r="AP865" s="66"/>
      <c r="AQ865" s="47"/>
      <c r="AR865" s="47"/>
      <c r="AS865" s="47"/>
      <c r="AT865" s="47"/>
      <c r="AU865" s="47"/>
      <c r="AV865" s="47"/>
      <c r="AW865" s="47"/>
      <c r="AX865" s="47"/>
      <c r="AY865" s="47"/>
      <c r="AZ865" s="47"/>
      <c r="BA865" s="47"/>
      <c r="BB865" s="47"/>
      <c r="BC865" s="47"/>
      <c r="BD865" s="47"/>
      <c r="BE865" s="47"/>
      <c r="BF865" s="47"/>
      <c r="BG865" s="47"/>
      <c r="BH865" s="47"/>
      <c r="BI865" s="47"/>
      <c r="BJ865" s="47"/>
      <c r="BK865" s="47"/>
      <c r="BL865" s="47"/>
      <c r="BM865" s="47" t="s">
        <v>1</v>
      </c>
      <c r="BN865" s="57">
        <f t="shared" si="233"/>
        <v>27</v>
      </c>
      <c r="BO865" s="47">
        <f t="shared" si="235"/>
        <v>0</v>
      </c>
      <c r="BP865" s="48" t="str">
        <f t="shared" si="234"/>
        <v>Complete - With Adjustment</v>
      </c>
    </row>
    <row r="866" spans="1:68" s="10" customFormat="1" hidden="1" x14ac:dyDescent="0.2">
      <c r="A866" s="34">
        <v>4812</v>
      </c>
      <c r="B866" t="s">
        <v>1208</v>
      </c>
      <c r="C866" t="s">
        <v>660</v>
      </c>
      <c r="D866">
        <v>248775</v>
      </c>
      <c r="E866" t="s">
        <v>1456</v>
      </c>
      <c r="F866" t="s">
        <v>1249</v>
      </c>
      <c r="G866" t="s">
        <v>96</v>
      </c>
      <c r="H866" s="37">
        <v>42853</v>
      </c>
      <c r="I866" s="37">
        <v>42857</v>
      </c>
      <c r="J866" s="52">
        <v>5259.71</v>
      </c>
      <c r="K866" s="52">
        <v>143.15</v>
      </c>
      <c r="L866" s="52"/>
      <c r="M866" s="52" t="s">
        <v>1457</v>
      </c>
      <c r="N866" s="52">
        <v>10</v>
      </c>
      <c r="O866" s="52">
        <v>1133</v>
      </c>
      <c r="P866" s="52">
        <v>4265</v>
      </c>
      <c r="Q866" s="52">
        <v>5411</v>
      </c>
      <c r="R866" s="52">
        <v>2000</v>
      </c>
      <c r="S866" s="52"/>
      <c r="T866" s="52" t="s">
        <v>1458</v>
      </c>
      <c r="U866" s="52"/>
      <c r="V866" s="35"/>
      <c r="W866" s="47">
        <v>143.15</v>
      </c>
      <c r="X866" s="47"/>
      <c r="Y866" s="47"/>
      <c r="Z866" s="47"/>
      <c r="AA866" s="47"/>
      <c r="AB866" s="47"/>
      <c r="AC866" s="47"/>
      <c r="AD866" s="47"/>
      <c r="AE866" s="47"/>
      <c r="AF866" s="47"/>
      <c r="AG866" s="47"/>
      <c r="AH866" s="66"/>
      <c r="AI866" s="67"/>
      <c r="AJ866" s="66"/>
      <c r="AK866" s="54"/>
      <c r="AL866" s="54"/>
      <c r="AM866" s="54"/>
      <c r="AN866" s="66"/>
      <c r="AO866" s="67"/>
      <c r="AP866" s="66"/>
      <c r="AQ866" s="47"/>
      <c r="AR866" s="47"/>
      <c r="AS866" s="47"/>
      <c r="AT866" s="47"/>
      <c r="AU866" s="47"/>
      <c r="AV866" s="47"/>
      <c r="AW866" s="47"/>
      <c r="AX866" s="47"/>
      <c r="AY866" s="47"/>
      <c r="AZ866" s="47"/>
      <c r="BA866" s="47"/>
      <c r="BB866" s="47"/>
      <c r="BC866" s="47"/>
      <c r="BD866" s="47"/>
      <c r="BE866" s="47"/>
      <c r="BF866" s="47"/>
      <c r="BG866" s="47"/>
      <c r="BH866" s="47"/>
      <c r="BI866" s="47"/>
      <c r="BJ866" s="47"/>
      <c r="BK866" s="47"/>
      <c r="BL866" s="47"/>
      <c r="BM866" s="47" t="s">
        <v>1</v>
      </c>
      <c r="BN866" s="57">
        <f t="shared" si="233"/>
        <v>143.15</v>
      </c>
      <c r="BO866" s="47">
        <f t="shared" si="235"/>
        <v>0</v>
      </c>
      <c r="BP866" s="48" t="str">
        <f t="shared" si="234"/>
        <v>Complete - With Adjustment</v>
      </c>
    </row>
    <row r="867" spans="1:68" s="10" customFormat="1" hidden="1" x14ac:dyDescent="0.2">
      <c r="A867" s="34">
        <v>4841</v>
      </c>
      <c r="B867" t="s">
        <v>1208</v>
      </c>
      <c r="C867" t="s">
        <v>371</v>
      </c>
      <c r="D867">
        <v>256084</v>
      </c>
      <c r="E867" t="s">
        <v>1459</v>
      </c>
      <c r="F867" t="s">
        <v>1253</v>
      </c>
      <c r="G867" t="s">
        <v>96</v>
      </c>
      <c r="H867" s="37">
        <v>42852</v>
      </c>
      <c r="I867" s="37">
        <v>42856</v>
      </c>
      <c r="J867" s="52">
        <v>1019.6</v>
      </c>
      <c r="K867" s="52">
        <v>34</v>
      </c>
      <c r="L867" s="52"/>
      <c r="M867" s="52" t="s">
        <v>1460</v>
      </c>
      <c r="N867" s="52">
        <v>10</v>
      </c>
      <c r="O867" s="52">
        <v>1414</v>
      </c>
      <c r="P867" s="52">
        <v>4265</v>
      </c>
      <c r="Q867" s="52">
        <v>5411</v>
      </c>
      <c r="R867" s="52">
        <v>2000</v>
      </c>
      <c r="S867" s="52"/>
      <c r="T867" s="52" t="s">
        <v>1461</v>
      </c>
      <c r="U867" s="52"/>
      <c r="V867" s="35"/>
      <c r="W867" s="47">
        <v>34</v>
      </c>
      <c r="X867" s="47"/>
      <c r="Y867" s="47"/>
      <c r="Z867" s="47"/>
      <c r="AA867" s="47"/>
      <c r="AB867" s="47"/>
      <c r="AC867" s="47"/>
      <c r="AD867" s="47"/>
      <c r="AE867" s="47"/>
      <c r="AF867" s="47"/>
      <c r="AG867" s="47"/>
      <c r="AH867" s="66"/>
      <c r="AI867" s="67"/>
      <c r="AJ867" s="66"/>
      <c r="AK867" s="54"/>
      <c r="AL867" s="54"/>
      <c r="AM867" s="54"/>
      <c r="AN867" s="66"/>
      <c r="AO867" s="67"/>
      <c r="AP867" s="66"/>
      <c r="AQ867" s="47"/>
      <c r="AR867" s="47"/>
      <c r="AS867" s="47"/>
      <c r="AT867" s="47"/>
      <c r="AU867" s="47"/>
      <c r="AV867" s="47"/>
      <c r="AW867" s="47"/>
      <c r="AX867" s="47"/>
      <c r="AY867" s="47"/>
      <c r="AZ867" s="47"/>
      <c r="BA867" s="47"/>
      <c r="BB867" s="47"/>
      <c r="BC867" s="47"/>
      <c r="BD867" s="47"/>
      <c r="BE867" s="47"/>
      <c r="BF867" s="47"/>
      <c r="BG867" s="47"/>
      <c r="BH867" s="47"/>
      <c r="BI867" s="47"/>
      <c r="BJ867" s="47"/>
      <c r="BK867" s="47"/>
      <c r="BL867" s="47"/>
      <c r="BM867" s="47" t="s">
        <v>1</v>
      </c>
      <c r="BN867" s="57">
        <f t="shared" si="233"/>
        <v>34</v>
      </c>
      <c r="BO867" s="47">
        <f t="shared" si="235"/>
        <v>0</v>
      </c>
      <c r="BP867" s="48" t="str">
        <f t="shared" ref="BP867:BP883" si="236">IF(BN867&lt;&gt;0,"Complete - With Adjustment","Complete - No Adjustment")</f>
        <v>Complete - With Adjustment</v>
      </c>
    </row>
    <row r="868" spans="1:68" s="10" customFormat="1" hidden="1" x14ac:dyDescent="0.2">
      <c r="A868" s="34">
        <v>4874</v>
      </c>
      <c r="B868" s="27" t="s">
        <v>94</v>
      </c>
      <c r="C868" s="27" t="s">
        <v>1462</v>
      </c>
      <c r="D868" s="27" t="s">
        <v>1463</v>
      </c>
      <c r="E868" s="27" t="s">
        <v>1464</v>
      </c>
      <c r="F868" s="27" t="s">
        <v>1465</v>
      </c>
      <c r="G868" s="27" t="s">
        <v>96</v>
      </c>
      <c r="H868" s="28">
        <v>42895</v>
      </c>
      <c r="I868" s="28">
        <v>42898</v>
      </c>
      <c r="J868" s="52">
        <v>557.47</v>
      </c>
      <c r="K868" s="52">
        <v>145.38999999999999</v>
      </c>
      <c r="L868" s="35" t="s">
        <v>265</v>
      </c>
      <c r="M868" s="52" t="s">
        <v>1466</v>
      </c>
      <c r="N868" s="35" t="s">
        <v>97</v>
      </c>
      <c r="O868" s="35" t="s">
        <v>145</v>
      </c>
      <c r="P868" s="35" t="s">
        <v>146</v>
      </c>
      <c r="Q868" s="35" t="s">
        <v>108</v>
      </c>
      <c r="R868" s="35" t="s">
        <v>98</v>
      </c>
      <c r="S868" s="27"/>
      <c r="T868" s="27" t="s">
        <v>1467</v>
      </c>
      <c r="U868" s="27" t="s">
        <v>253</v>
      </c>
      <c r="V868" s="74"/>
      <c r="W868" s="54"/>
      <c r="X868" s="54"/>
      <c r="Y868" s="54"/>
      <c r="Z868" s="54"/>
      <c r="AA868" s="54"/>
      <c r="AB868" s="54"/>
      <c r="AC868" s="54"/>
      <c r="AD868" s="54"/>
      <c r="AE868" s="54"/>
      <c r="AF868" s="54"/>
      <c r="AG868" s="54"/>
      <c r="AH868" s="66"/>
      <c r="AI868" s="67"/>
      <c r="AJ868" s="66"/>
      <c r="AK868" s="54"/>
      <c r="AL868" s="54"/>
      <c r="AM868" s="54"/>
      <c r="AN868" s="66"/>
      <c r="AO868" s="67"/>
      <c r="AP868" s="66"/>
      <c r="AQ868" s="54"/>
      <c r="AR868" s="54"/>
      <c r="AS868" s="54"/>
      <c r="AT868" s="54"/>
      <c r="AU868" s="54"/>
      <c r="AV868" s="54"/>
      <c r="AW868" s="54"/>
      <c r="AX868" s="54"/>
      <c r="AY868" s="54"/>
      <c r="AZ868" s="54"/>
      <c r="BA868" s="54"/>
      <c r="BB868" s="54"/>
      <c r="BC868" s="54"/>
      <c r="BD868" s="54"/>
      <c r="BE868" s="54"/>
      <c r="BF868" s="54"/>
      <c r="BG868" s="54"/>
      <c r="BH868" s="47"/>
      <c r="BI868" s="54"/>
      <c r="BJ868" s="54"/>
      <c r="BK868" s="54"/>
      <c r="BL868" s="47"/>
      <c r="BM868" s="47" t="s">
        <v>392</v>
      </c>
      <c r="BN868" s="66">
        <f t="shared" ref="BN868:BN891" si="237">SUM(W868:AH868)+SUM(AK868:AN868)+SUM(AQ868:BK868)</f>
        <v>0</v>
      </c>
      <c r="BO868" s="54">
        <f t="shared" ref="BO868:BO887" si="238">K868-BN868</f>
        <v>145.38999999999999</v>
      </c>
      <c r="BP868" s="48" t="str">
        <f t="shared" si="236"/>
        <v>Complete - No Adjustment</v>
      </c>
    </row>
    <row r="869" spans="1:68" s="10" customFormat="1" hidden="1" x14ac:dyDescent="0.2">
      <c r="A869" s="34">
        <v>4875</v>
      </c>
      <c r="B869" s="27" t="s">
        <v>94</v>
      </c>
      <c r="C869" s="27" t="s">
        <v>1462</v>
      </c>
      <c r="D869" s="27" t="s">
        <v>1463</v>
      </c>
      <c r="E869" s="27" t="s">
        <v>1464</v>
      </c>
      <c r="F869" s="27" t="s">
        <v>1465</v>
      </c>
      <c r="G869" s="27" t="s">
        <v>96</v>
      </c>
      <c r="H869" s="28">
        <v>42895</v>
      </c>
      <c r="I869" s="28">
        <v>42898</v>
      </c>
      <c r="J869" s="52">
        <v>557.47</v>
      </c>
      <c r="K869" s="52">
        <v>246.98</v>
      </c>
      <c r="L869" s="35" t="s">
        <v>265</v>
      </c>
      <c r="M869" s="52" t="s">
        <v>1466</v>
      </c>
      <c r="N869" s="35" t="s">
        <v>97</v>
      </c>
      <c r="O869" s="35" t="s">
        <v>145</v>
      </c>
      <c r="P869" s="35" t="s">
        <v>146</v>
      </c>
      <c r="Q869" s="35" t="s">
        <v>101</v>
      </c>
      <c r="R869" s="35" t="s">
        <v>98</v>
      </c>
      <c r="S869" s="27"/>
      <c r="T869" s="27" t="s">
        <v>1468</v>
      </c>
      <c r="U869" s="27" t="s">
        <v>191</v>
      </c>
      <c r="V869" s="74"/>
      <c r="W869" s="47"/>
      <c r="X869" s="47"/>
      <c r="Y869" s="47"/>
      <c r="Z869" s="47"/>
      <c r="AA869" s="47"/>
      <c r="AB869" s="47"/>
      <c r="AC869" s="47"/>
      <c r="AD869" s="47"/>
      <c r="AE869" s="47"/>
      <c r="AF869" s="47"/>
      <c r="AG869" s="47"/>
      <c r="AH869" s="57"/>
      <c r="AI869" s="58"/>
      <c r="AJ869" s="57"/>
      <c r="AK869" s="47"/>
      <c r="AL869" s="47"/>
      <c r="AM869" s="47"/>
      <c r="AN869" s="57"/>
      <c r="AO869" s="58"/>
      <c r="AP869" s="57"/>
      <c r="AQ869" s="47"/>
      <c r="AR869" s="47"/>
      <c r="AS869" s="47"/>
      <c r="AT869" s="47"/>
      <c r="AU869" s="47"/>
      <c r="AV869" s="47"/>
      <c r="AW869" s="47"/>
      <c r="AX869" s="47"/>
      <c r="AY869" s="47"/>
      <c r="AZ869" s="47"/>
      <c r="BA869" s="47"/>
      <c r="BB869" s="47"/>
      <c r="BC869" s="47"/>
      <c r="BD869" s="47"/>
      <c r="BE869" s="47"/>
      <c r="BF869" s="47"/>
      <c r="BG869" s="47"/>
      <c r="BH869" s="47"/>
      <c r="BI869" s="47"/>
      <c r="BJ869" s="47"/>
      <c r="BK869" s="47"/>
      <c r="BL869" s="47"/>
      <c r="BM869" s="47" t="s">
        <v>392</v>
      </c>
      <c r="BN869" s="57">
        <f t="shared" si="237"/>
        <v>0</v>
      </c>
      <c r="BO869" s="47">
        <f t="shared" si="238"/>
        <v>246.98</v>
      </c>
      <c r="BP869" s="48" t="str">
        <f t="shared" si="236"/>
        <v>Complete - No Adjustment</v>
      </c>
    </row>
    <row r="870" spans="1:68" s="10" customFormat="1" hidden="1" x14ac:dyDescent="0.2">
      <c r="A870" s="34">
        <v>4876</v>
      </c>
      <c r="B870" s="27" t="s">
        <v>94</v>
      </c>
      <c r="C870" s="27" t="s">
        <v>1462</v>
      </c>
      <c r="D870" s="27" t="s">
        <v>1463</v>
      </c>
      <c r="E870" s="27" t="s">
        <v>1464</v>
      </c>
      <c r="F870" s="27" t="s">
        <v>1465</v>
      </c>
      <c r="G870" s="27" t="s">
        <v>96</v>
      </c>
      <c r="H870" s="28">
        <v>42895</v>
      </c>
      <c r="I870" s="28">
        <v>42898</v>
      </c>
      <c r="J870" s="52">
        <v>557.47</v>
      </c>
      <c r="K870" s="52">
        <v>8.11</v>
      </c>
      <c r="L870" s="35" t="s">
        <v>265</v>
      </c>
      <c r="M870" s="52" t="s">
        <v>1466</v>
      </c>
      <c r="N870" s="35" t="s">
        <v>97</v>
      </c>
      <c r="O870" s="35" t="s">
        <v>145</v>
      </c>
      <c r="P870" s="35" t="s">
        <v>146</v>
      </c>
      <c r="Q870" s="35" t="s">
        <v>103</v>
      </c>
      <c r="R870" s="35" t="s">
        <v>98</v>
      </c>
      <c r="S870" s="27"/>
      <c r="T870" s="27" t="s">
        <v>1469</v>
      </c>
      <c r="U870" s="27" t="s">
        <v>255</v>
      </c>
      <c r="V870" s="74"/>
      <c r="W870" s="47"/>
      <c r="X870" s="47"/>
      <c r="Y870" s="47"/>
      <c r="Z870" s="47"/>
      <c r="AA870" s="47"/>
      <c r="AB870" s="47"/>
      <c r="AC870" s="47"/>
      <c r="AD870" s="47"/>
      <c r="AE870" s="47"/>
      <c r="AF870" s="47"/>
      <c r="AG870" s="47"/>
      <c r="AH870" s="57"/>
      <c r="AI870" s="58"/>
      <c r="AJ870" s="57"/>
      <c r="AK870" s="47"/>
      <c r="AL870" s="47"/>
      <c r="AM870" s="47"/>
      <c r="AN870" s="57"/>
      <c r="AO870" s="58"/>
      <c r="AP870" s="57"/>
      <c r="AQ870" s="47"/>
      <c r="AR870" s="47"/>
      <c r="AS870" s="47"/>
      <c r="AT870" s="47"/>
      <c r="AU870" s="47"/>
      <c r="AV870" s="47"/>
      <c r="AW870" s="47"/>
      <c r="AX870" s="47"/>
      <c r="AY870" s="47"/>
      <c r="AZ870" s="47"/>
      <c r="BA870" s="47"/>
      <c r="BB870" s="47"/>
      <c r="BC870" s="47"/>
      <c r="BD870" s="47"/>
      <c r="BE870" s="47"/>
      <c r="BF870" s="47"/>
      <c r="BG870" s="47"/>
      <c r="BH870" s="47"/>
      <c r="BI870" s="47"/>
      <c r="BJ870" s="47"/>
      <c r="BK870" s="47"/>
      <c r="BL870" s="47"/>
      <c r="BM870" s="47" t="s">
        <v>392</v>
      </c>
      <c r="BN870" s="57">
        <f t="shared" si="237"/>
        <v>0</v>
      </c>
      <c r="BO870" s="47">
        <f t="shared" si="238"/>
        <v>8.11</v>
      </c>
      <c r="BP870" s="48" t="str">
        <f t="shared" si="236"/>
        <v>Complete - No Adjustment</v>
      </c>
    </row>
    <row r="871" spans="1:68" s="10" customFormat="1" hidden="1" x14ac:dyDescent="0.2">
      <c r="A871" s="34">
        <v>4877</v>
      </c>
      <c r="B871" s="27" t="s">
        <v>94</v>
      </c>
      <c r="C871" s="27" t="s">
        <v>1462</v>
      </c>
      <c r="D871" s="27" t="s">
        <v>1463</v>
      </c>
      <c r="E871" s="27" t="s">
        <v>1464</v>
      </c>
      <c r="F871" s="27" t="s">
        <v>1465</v>
      </c>
      <c r="G871" s="27" t="s">
        <v>96</v>
      </c>
      <c r="H871" s="28">
        <v>42895</v>
      </c>
      <c r="I871" s="28">
        <v>42898</v>
      </c>
      <c r="J871" s="52">
        <v>557.47</v>
      </c>
      <c r="K871" s="52">
        <v>14</v>
      </c>
      <c r="L871" s="35" t="s">
        <v>265</v>
      </c>
      <c r="M871" s="52" t="s">
        <v>1466</v>
      </c>
      <c r="N871" s="35" t="s">
        <v>97</v>
      </c>
      <c r="O871" s="35" t="s">
        <v>145</v>
      </c>
      <c r="P871" s="35" t="s">
        <v>146</v>
      </c>
      <c r="Q871" s="35" t="s">
        <v>103</v>
      </c>
      <c r="R871" s="35" t="s">
        <v>98</v>
      </c>
      <c r="S871" s="27"/>
      <c r="T871" s="27" t="s">
        <v>1469</v>
      </c>
      <c r="U871" s="27" t="s">
        <v>255</v>
      </c>
      <c r="V871" s="74"/>
      <c r="W871" s="47"/>
      <c r="X871" s="47"/>
      <c r="Y871" s="47"/>
      <c r="Z871" s="47"/>
      <c r="AA871" s="47"/>
      <c r="AB871" s="47"/>
      <c r="AC871" s="47"/>
      <c r="AD871" s="47"/>
      <c r="AE871" s="47"/>
      <c r="AF871" s="47"/>
      <c r="AG871" s="47"/>
      <c r="AH871" s="57"/>
      <c r="AI871" s="58"/>
      <c r="AJ871" s="57"/>
      <c r="AK871" s="47"/>
      <c r="AL871" s="47"/>
      <c r="AM871" s="47"/>
      <c r="AN871" s="57"/>
      <c r="AO871" s="58"/>
      <c r="AP871" s="57"/>
      <c r="AQ871" s="47"/>
      <c r="AR871" s="47"/>
      <c r="AS871" s="47"/>
      <c r="AT871" s="47"/>
      <c r="AU871" s="47"/>
      <c r="AV871" s="47"/>
      <c r="AW871" s="47"/>
      <c r="AX871" s="47"/>
      <c r="AY871" s="47"/>
      <c r="AZ871" s="47"/>
      <c r="BA871" s="47"/>
      <c r="BB871" s="47"/>
      <c r="BC871" s="47"/>
      <c r="BD871" s="47"/>
      <c r="BE871" s="47"/>
      <c r="BF871" s="47"/>
      <c r="BG871" s="47"/>
      <c r="BH871" s="47"/>
      <c r="BI871" s="47"/>
      <c r="BJ871" s="47"/>
      <c r="BK871" s="47"/>
      <c r="BL871" s="47"/>
      <c r="BM871" s="47" t="s">
        <v>392</v>
      </c>
      <c r="BN871" s="57">
        <f t="shared" si="237"/>
        <v>0</v>
      </c>
      <c r="BO871" s="47">
        <f t="shared" si="238"/>
        <v>14</v>
      </c>
      <c r="BP871" s="48" t="str">
        <f t="shared" si="236"/>
        <v>Complete - No Adjustment</v>
      </c>
    </row>
    <row r="872" spans="1:68" s="10" customFormat="1" hidden="1" x14ac:dyDescent="0.2">
      <c r="A872" s="34">
        <v>4878</v>
      </c>
      <c r="B872" s="27" t="s">
        <v>94</v>
      </c>
      <c r="C872" s="27" t="s">
        <v>1462</v>
      </c>
      <c r="D872" s="27" t="s">
        <v>1463</v>
      </c>
      <c r="E872" s="27" t="s">
        <v>1464</v>
      </c>
      <c r="F872" s="27" t="s">
        <v>1465</v>
      </c>
      <c r="G872" s="27" t="s">
        <v>96</v>
      </c>
      <c r="H872" s="28">
        <v>42895</v>
      </c>
      <c r="I872" s="28">
        <v>42898</v>
      </c>
      <c r="J872" s="52">
        <v>557.47</v>
      </c>
      <c r="K872" s="52">
        <v>17.25</v>
      </c>
      <c r="L872" s="35" t="s">
        <v>265</v>
      </c>
      <c r="M872" s="52" t="s">
        <v>1466</v>
      </c>
      <c r="N872" s="35" t="s">
        <v>97</v>
      </c>
      <c r="O872" s="35" t="s">
        <v>145</v>
      </c>
      <c r="P872" s="35" t="s">
        <v>146</v>
      </c>
      <c r="Q872" s="35" t="s">
        <v>103</v>
      </c>
      <c r="R872" s="35" t="s">
        <v>98</v>
      </c>
      <c r="S872" s="27"/>
      <c r="T872" s="27" t="s">
        <v>1469</v>
      </c>
      <c r="U872" s="27" t="s">
        <v>255</v>
      </c>
      <c r="V872" s="74"/>
      <c r="W872" s="47">
        <f>12.75*8.22%+(12.75*8.22%+12.75)*24.63%</f>
        <v>4.4465097150000004</v>
      </c>
      <c r="X872" s="47"/>
      <c r="Y872" s="47"/>
      <c r="Z872" s="47"/>
      <c r="AA872" s="47"/>
      <c r="AB872" s="47"/>
      <c r="AC872" s="47"/>
      <c r="AD872" s="47"/>
      <c r="AE872" s="47"/>
      <c r="AF872" s="47"/>
      <c r="AG872" s="47"/>
      <c r="AH872" s="57"/>
      <c r="AI872" s="58"/>
      <c r="AJ872" s="57"/>
      <c r="AK872" s="47"/>
      <c r="AL872" s="47"/>
      <c r="AM872" s="47"/>
      <c r="AN872" s="57"/>
      <c r="AO872" s="58"/>
      <c r="AP872" s="57"/>
      <c r="AQ872" s="47"/>
      <c r="AR872" s="47"/>
      <c r="AS872" s="47"/>
      <c r="AT872" s="47"/>
      <c r="AU872" s="47"/>
      <c r="AV872" s="47"/>
      <c r="AW872" s="47"/>
      <c r="AX872" s="47"/>
      <c r="AY872" s="47"/>
      <c r="AZ872" s="47"/>
      <c r="BA872" s="47"/>
      <c r="BB872" s="47"/>
      <c r="BC872" s="47"/>
      <c r="BD872" s="47"/>
      <c r="BE872" s="47"/>
      <c r="BF872" s="47"/>
      <c r="BG872" s="47"/>
      <c r="BH872" s="47"/>
      <c r="BI872" s="47"/>
      <c r="BJ872" s="47"/>
      <c r="BK872" s="47"/>
      <c r="BL872" s="47"/>
      <c r="BM872" s="47" t="s">
        <v>1</v>
      </c>
      <c r="BN872" s="57">
        <f t="shared" si="237"/>
        <v>4.4465097150000004</v>
      </c>
      <c r="BO872" s="47">
        <f t="shared" si="238"/>
        <v>12.803490284999999</v>
      </c>
      <c r="BP872" s="48" t="str">
        <f t="shared" si="236"/>
        <v>Complete - With Adjustment</v>
      </c>
    </row>
    <row r="873" spans="1:68" s="10" customFormat="1" hidden="1" x14ac:dyDescent="0.2">
      <c r="A873" s="34">
        <v>4879</v>
      </c>
      <c r="B873" s="27" t="s">
        <v>94</v>
      </c>
      <c r="C873" s="27" t="s">
        <v>1462</v>
      </c>
      <c r="D873" s="27" t="s">
        <v>1463</v>
      </c>
      <c r="E873" s="27" t="s">
        <v>1464</v>
      </c>
      <c r="F873" s="27" t="s">
        <v>1465</v>
      </c>
      <c r="G873" s="27" t="s">
        <v>96</v>
      </c>
      <c r="H873" s="28">
        <v>42895</v>
      </c>
      <c r="I873" s="28">
        <v>42898</v>
      </c>
      <c r="J873" s="52">
        <v>557.47</v>
      </c>
      <c r="K873" s="52">
        <v>12.75</v>
      </c>
      <c r="L873" s="35"/>
      <c r="M873" s="52" t="s">
        <v>1466</v>
      </c>
      <c r="N873" s="35" t="s">
        <v>97</v>
      </c>
      <c r="O873" s="35" t="s">
        <v>113</v>
      </c>
      <c r="P873" s="35" t="s">
        <v>120</v>
      </c>
      <c r="Q873" s="35" t="s">
        <v>103</v>
      </c>
      <c r="R873" s="35" t="s">
        <v>98</v>
      </c>
      <c r="S873" s="27"/>
      <c r="T873" s="27" t="s">
        <v>1470</v>
      </c>
      <c r="U873" s="27"/>
      <c r="V873" s="74"/>
      <c r="W873" s="47">
        <v>12.75</v>
      </c>
      <c r="X873" s="47"/>
      <c r="Y873" s="47"/>
      <c r="Z873" s="47"/>
      <c r="AA873" s="47"/>
      <c r="AB873" s="47"/>
      <c r="AC873" s="47"/>
      <c r="AD873" s="47"/>
      <c r="AE873" s="47"/>
      <c r="AF873" s="47"/>
      <c r="AG873" s="47"/>
      <c r="AH873" s="57"/>
      <c r="AI873" s="58"/>
      <c r="AJ873" s="57"/>
      <c r="AK873" s="47"/>
      <c r="AL873" s="47"/>
      <c r="AM873" s="47"/>
      <c r="AN873" s="57"/>
      <c r="AO873" s="58"/>
      <c r="AP873" s="57"/>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t="s">
        <v>1</v>
      </c>
      <c r="BN873" s="57">
        <f t="shared" si="237"/>
        <v>12.75</v>
      </c>
      <c r="BO873" s="47">
        <f t="shared" si="238"/>
        <v>0</v>
      </c>
      <c r="BP873" s="48" t="str">
        <f t="shared" si="236"/>
        <v>Complete - With Adjustment</v>
      </c>
    </row>
    <row r="874" spans="1:68" s="10" customFormat="1" hidden="1" x14ac:dyDescent="0.2">
      <c r="A874" s="34">
        <v>4880</v>
      </c>
      <c r="B874" s="27" t="s">
        <v>94</v>
      </c>
      <c r="C874" s="27" t="s">
        <v>1462</v>
      </c>
      <c r="D874" s="27" t="s">
        <v>1463</v>
      </c>
      <c r="E874" s="27" t="s">
        <v>1464</v>
      </c>
      <c r="F874" s="27" t="s">
        <v>1465</v>
      </c>
      <c r="G874" s="27" t="s">
        <v>96</v>
      </c>
      <c r="H874" s="28">
        <v>42895</v>
      </c>
      <c r="I874" s="28">
        <v>42898</v>
      </c>
      <c r="J874" s="52">
        <v>557.47</v>
      </c>
      <c r="K874" s="52">
        <v>112.99</v>
      </c>
      <c r="L874" s="35" t="s">
        <v>265</v>
      </c>
      <c r="M874" s="52" t="s">
        <v>1466</v>
      </c>
      <c r="N874" s="35" t="s">
        <v>97</v>
      </c>
      <c r="O874" s="35" t="s">
        <v>145</v>
      </c>
      <c r="P874" s="35" t="s">
        <v>146</v>
      </c>
      <c r="Q874" s="35" t="s">
        <v>108</v>
      </c>
      <c r="R874" s="35" t="s">
        <v>98</v>
      </c>
      <c r="S874" s="27"/>
      <c r="T874" s="27" t="s">
        <v>1467</v>
      </c>
      <c r="U874" s="27" t="s">
        <v>253</v>
      </c>
      <c r="V874" s="74"/>
      <c r="W874" s="47"/>
      <c r="X874" s="47"/>
      <c r="Y874" s="47"/>
      <c r="Z874" s="47"/>
      <c r="AA874" s="47"/>
      <c r="AB874" s="47"/>
      <c r="AC874" s="47"/>
      <c r="AD874" s="47"/>
      <c r="AE874" s="47"/>
      <c r="AF874" s="47"/>
      <c r="AG874" s="47"/>
      <c r="AH874" s="57"/>
      <c r="AI874" s="58"/>
      <c r="AJ874" s="57"/>
      <c r="AK874" s="47"/>
      <c r="AL874" s="47"/>
      <c r="AM874" s="47"/>
      <c r="AN874" s="57"/>
      <c r="AO874" s="58"/>
      <c r="AP874" s="57"/>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t="s">
        <v>392</v>
      </c>
      <c r="BN874" s="57">
        <f t="shared" si="237"/>
        <v>0</v>
      </c>
      <c r="BO874" s="47">
        <f t="shared" si="238"/>
        <v>112.99</v>
      </c>
      <c r="BP874" s="48" t="str">
        <f t="shared" si="236"/>
        <v>Complete - No Adjustment</v>
      </c>
    </row>
    <row r="875" spans="1:68" s="10" customFormat="1" hidden="1" x14ac:dyDescent="0.2">
      <c r="A875" s="34">
        <v>4881</v>
      </c>
      <c r="B875" s="27" t="s">
        <v>94</v>
      </c>
      <c r="C875" s="27" t="s">
        <v>1462</v>
      </c>
      <c r="D875" s="27" t="s">
        <v>1463</v>
      </c>
      <c r="E875" s="27" t="s">
        <v>1471</v>
      </c>
      <c r="F875" s="27" t="s">
        <v>1472</v>
      </c>
      <c r="G875" s="27" t="s">
        <v>96</v>
      </c>
      <c r="H875" s="28">
        <v>42895</v>
      </c>
      <c r="I875" s="28">
        <v>42902</v>
      </c>
      <c r="J875" s="52">
        <v>1206.47</v>
      </c>
      <c r="K875" s="52">
        <v>10.02</v>
      </c>
      <c r="L875" s="35" t="s">
        <v>265</v>
      </c>
      <c r="M875" s="52" t="s">
        <v>1473</v>
      </c>
      <c r="N875" s="35" t="s">
        <v>97</v>
      </c>
      <c r="O875" s="35" t="s">
        <v>145</v>
      </c>
      <c r="P875" s="35" t="s">
        <v>146</v>
      </c>
      <c r="Q875" s="35" t="s">
        <v>147</v>
      </c>
      <c r="R875" s="35" t="s">
        <v>98</v>
      </c>
      <c r="S875" s="27"/>
      <c r="T875" s="27" t="s">
        <v>1474</v>
      </c>
      <c r="U875" s="27" t="s">
        <v>149</v>
      </c>
      <c r="V875" s="74"/>
      <c r="W875" s="47"/>
      <c r="X875" s="47"/>
      <c r="Y875" s="47"/>
      <c r="Z875" s="47"/>
      <c r="AA875" s="47"/>
      <c r="AB875" s="47"/>
      <c r="AC875" s="47"/>
      <c r="AD875" s="47"/>
      <c r="AE875" s="47"/>
      <c r="AF875" s="47"/>
      <c r="AG875" s="47"/>
      <c r="AH875" s="57"/>
      <c r="AI875" s="58"/>
      <c r="AJ875" s="57"/>
      <c r="AK875" s="47"/>
      <c r="AL875" s="47"/>
      <c r="AM875" s="47"/>
      <c r="AN875" s="57"/>
      <c r="AO875" s="58"/>
      <c r="AP875" s="57"/>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t="s">
        <v>392</v>
      </c>
      <c r="BN875" s="57">
        <f t="shared" si="237"/>
        <v>0</v>
      </c>
      <c r="BO875" s="47">
        <f t="shared" si="238"/>
        <v>10.02</v>
      </c>
      <c r="BP875" s="48" t="str">
        <f t="shared" si="236"/>
        <v>Complete - No Adjustment</v>
      </c>
    </row>
    <row r="876" spans="1:68" s="10" customFormat="1" hidden="1" x14ac:dyDescent="0.2">
      <c r="A876" s="34">
        <v>4882</v>
      </c>
      <c r="B876" s="27" t="s">
        <v>94</v>
      </c>
      <c r="C876" s="27" t="s">
        <v>1462</v>
      </c>
      <c r="D876" s="27" t="s">
        <v>1463</v>
      </c>
      <c r="E876" s="27" t="s">
        <v>1471</v>
      </c>
      <c r="F876" s="27" t="s">
        <v>1472</v>
      </c>
      <c r="G876" s="27" t="s">
        <v>96</v>
      </c>
      <c r="H876" s="28">
        <v>42895</v>
      </c>
      <c r="I876" s="28">
        <v>42902</v>
      </c>
      <c r="J876" s="52">
        <v>1206.47</v>
      </c>
      <c r="K876" s="52">
        <v>222.32</v>
      </c>
      <c r="L876" s="35" t="s">
        <v>265</v>
      </c>
      <c r="M876" s="52" t="s">
        <v>1473</v>
      </c>
      <c r="N876" s="35" t="s">
        <v>97</v>
      </c>
      <c r="O876" s="35" t="s">
        <v>145</v>
      </c>
      <c r="P876" s="35" t="s">
        <v>146</v>
      </c>
      <c r="Q876" s="35" t="s">
        <v>108</v>
      </c>
      <c r="R876" s="35" t="s">
        <v>98</v>
      </c>
      <c r="S876" s="27"/>
      <c r="T876" s="27" t="s">
        <v>1475</v>
      </c>
      <c r="U876" s="27" t="s">
        <v>253</v>
      </c>
      <c r="V876" s="74"/>
      <c r="W876" s="47"/>
      <c r="X876" s="47"/>
      <c r="Y876" s="47"/>
      <c r="Z876" s="47"/>
      <c r="AA876" s="47"/>
      <c r="AB876" s="47"/>
      <c r="AC876" s="47"/>
      <c r="AD876" s="47"/>
      <c r="AE876" s="47"/>
      <c r="AF876" s="47"/>
      <c r="AG876" s="47"/>
      <c r="AH876" s="57"/>
      <c r="AI876" s="58"/>
      <c r="AJ876" s="57"/>
      <c r="AK876" s="47"/>
      <c r="AL876" s="47"/>
      <c r="AM876" s="47"/>
      <c r="AN876" s="57">
        <f>195.02-150</f>
        <v>45.02000000000001</v>
      </c>
      <c r="AO876" s="58"/>
      <c r="AP876" s="57"/>
      <c r="AQ876" s="47"/>
      <c r="AR876" s="47"/>
      <c r="AS876" s="47"/>
      <c r="AT876" s="47"/>
      <c r="AU876" s="47"/>
      <c r="AV876" s="47"/>
      <c r="AW876" s="47"/>
      <c r="AX876" s="47"/>
      <c r="AY876" s="47"/>
      <c r="AZ876" s="47"/>
      <c r="BA876" s="47"/>
      <c r="BB876" s="47"/>
      <c r="BC876" s="47"/>
      <c r="BD876" s="47"/>
      <c r="BE876" s="47"/>
      <c r="BF876" s="47"/>
      <c r="BG876" s="47"/>
      <c r="BH876" s="47"/>
      <c r="BI876" s="47"/>
      <c r="BJ876" s="47"/>
      <c r="BK876" s="47"/>
      <c r="BL876" s="47"/>
      <c r="BM876" s="47" t="s">
        <v>376</v>
      </c>
      <c r="BN876" s="57">
        <f t="shared" si="237"/>
        <v>45.02000000000001</v>
      </c>
      <c r="BO876" s="47">
        <f t="shared" si="238"/>
        <v>177.29999999999998</v>
      </c>
      <c r="BP876" s="48" t="str">
        <f t="shared" si="236"/>
        <v>Complete - With Adjustment</v>
      </c>
    </row>
    <row r="877" spans="1:68" s="10" customFormat="1" hidden="1" x14ac:dyDescent="0.2">
      <c r="A877" s="34">
        <v>4883</v>
      </c>
      <c r="B877" s="27" t="s">
        <v>94</v>
      </c>
      <c r="C877" s="27" t="s">
        <v>1462</v>
      </c>
      <c r="D877" s="27" t="s">
        <v>1463</v>
      </c>
      <c r="E877" s="27" t="s">
        <v>1471</v>
      </c>
      <c r="F877" s="27" t="s">
        <v>1472</v>
      </c>
      <c r="G877" s="27" t="s">
        <v>96</v>
      </c>
      <c r="H877" s="28">
        <v>42895</v>
      </c>
      <c r="I877" s="28">
        <v>42902</v>
      </c>
      <c r="J877" s="52">
        <v>1206.47</v>
      </c>
      <c r="K877" s="52">
        <v>15</v>
      </c>
      <c r="L877" s="35" t="s">
        <v>265</v>
      </c>
      <c r="M877" s="52" t="s">
        <v>1473</v>
      </c>
      <c r="N877" s="35" t="s">
        <v>97</v>
      </c>
      <c r="O877" s="35" t="s">
        <v>145</v>
      </c>
      <c r="P877" s="35" t="s">
        <v>146</v>
      </c>
      <c r="Q877" s="35" t="s">
        <v>103</v>
      </c>
      <c r="R877" s="35" t="s">
        <v>98</v>
      </c>
      <c r="S877" s="27"/>
      <c r="T877" s="27" t="s">
        <v>1476</v>
      </c>
      <c r="U877" s="27" t="s">
        <v>255</v>
      </c>
      <c r="V877" s="74"/>
      <c r="W877" s="47"/>
      <c r="X877" s="47"/>
      <c r="Y877" s="47"/>
      <c r="Z877" s="47"/>
      <c r="AA877" s="47"/>
      <c r="AB877" s="47"/>
      <c r="AC877" s="47"/>
      <c r="AD877" s="47"/>
      <c r="AE877" s="47"/>
      <c r="AF877" s="47"/>
      <c r="AG877" s="47"/>
      <c r="AH877" s="57"/>
      <c r="AI877" s="58"/>
      <c r="AJ877" s="57"/>
      <c r="AK877" s="47"/>
      <c r="AL877" s="47"/>
      <c r="AM877" s="47"/>
      <c r="AN877" s="57"/>
      <c r="AO877" s="58"/>
      <c r="AP877" s="57"/>
      <c r="AQ877" s="47"/>
      <c r="AR877" s="47"/>
      <c r="AS877" s="47"/>
      <c r="AT877" s="47"/>
      <c r="AU877" s="47"/>
      <c r="AV877" s="47"/>
      <c r="AW877" s="47"/>
      <c r="AX877" s="47"/>
      <c r="AY877" s="47"/>
      <c r="AZ877" s="47"/>
      <c r="BA877" s="47"/>
      <c r="BB877" s="47"/>
      <c r="BC877" s="47"/>
      <c r="BD877" s="47"/>
      <c r="BE877" s="47"/>
      <c r="BF877" s="47"/>
      <c r="BG877" s="47"/>
      <c r="BH877" s="47"/>
      <c r="BI877" s="47"/>
      <c r="BJ877" s="47"/>
      <c r="BK877" s="47"/>
      <c r="BL877" s="47"/>
      <c r="BM877" s="47" t="s">
        <v>392</v>
      </c>
      <c r="BN877" s="57">
        <f t="shared" si="237"/>
        <v>0</v>
      </c>
      <c r="BO877" s="47">
        <f t="shared" si="238"/>
        <v>15</v>
      </c>
      <c r="BP877" s="48" t="str">
        <f t="shared" si="236"/>
        <v>Complete - No Adjustment</v>
      </c>
    </row>
    <row r="878" spans="1:68" s="10" customFormat="1" hidden="1" x14ac:dyDescent="0.2">
      <c r="A878" s="34">
        <v>4884</v>
      </c>
      <c r="B878" s="27" t="s">
        <v>94</v>
      </c>
      <c r="C878" s="27" t="s">
        <v>1462</v>
      </c>
      <c r="D878" s="27" t="s">
        <v>1463</v>
      </c>
      <c r="E878" s="27" t="s">
        <v>1471</v>
      </c>
      <c r="F878" s="27" t="s">
        <v>1472</v>
      </c>
      <c r="G878" s="27" t="s">
        <v>96</v>
      </c>
      <c r="H878" s="28">
        <v>42895</v>
      </c>
      <c r="I878" s="28">
        <v>42902</v>
      </c>
      <c r="J878" s="52">
        <v>1206.47</v>
      </c>
      <c r="K878" s="52">
        <v>8.09</v>
      </c>
      <c r="L878" s="35" t="s">
        <v>265</v>
      </c>
      <c r="M878" s="52" t="s">
        <v>1473</v>
      </c>
      <c r="N878" s="35" t="s">
        <v>97</v>
      </c>
      <c r="O878" s="35" t="s">
        <v>145</v>
      </c>
      <c r="P878" s="35" t="s">
        <v>146</v>
      </c>
      <c r="Q878" s="35" t="s">
        <v>103</v>
      </c>
      <c r="R878" s="35" t="s">
        <v>98</v>
      </c>
      <c r="S878" s="27"/>
      <c r="T878" s="27" t="s">
        <v>1476</v>
      </c>
      <c r="U878" s="27" t="s">
        <v>255</v>
      </c>
      <c r="V878" s="74"/>
      <c r="W878" s="47"/>
      <c r="X878" s="47"/>
      <c r="Y878" s="47"/>
      <c r="Z878" s="47"/>
      <c r="AA878" s="47"/>
      <c r="AB878" s="47"/>
      <c r="AC878" s="47"/>
      <c r="AD878" s="47"/>
      <c r="AE878" s="47"/>
      <c r="AF878" s="47"/>
      <c r="AG878" s="47"/>
      <c r="AH878" s="57"/>
      <c r="AI878" s="58"/>
      <c r="AJ878" s="57"/>
      <c r="AK878" s="47"/>
      <c r="AL878" s="47"/>
      <c r="AM878" s="47"/>
      <c r="AN878" s="57"/>
      <c r="AO878" s="58"/>
      <c r="AP878" s="5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t="s">
        <v>392</v>
      </c>
      <c r="BN878" s="57">
        <f t="shared" si="237"/>
        <v>0</v>
      </c>
      <c r="BO878" s="47">
        <f t="shared" si="238"/>
        <v>8.09</v>
      </c>
      <c r="BP878" s="48" t="str">
        <f t="shared" si="236"/>
        <v>Complete - No Adjustment</v>
      </c>
    </row>
    <row r="879" spans="1:68" s="10" customFormat="1" hidden="1" x14ac:dyDescent="0.2">
      <c r="A879" s="34">
        <v>4885</v>
      </c>
      <c r="B879" s="27" t="s">
        <v>94</v>
      </c>
      <c r="C879" s="27" t="s">
        <v>1462</v>
      </c>
      <c r="D879" s="27" t="s">
        <v>1463</v>
      </c>
      <c r="E879" s="27" t="s">
        <v>1471</v>
      </c>
      <c r="F879" s="27" t="s">
        <v>1472</v>
      </c>
      <c r="G879" s="27" t="s">
        <v>96</v>
      </c>
      <c r="H879" s="28">
        <v>42895</v>
      </c>
      <c r="I879" s="28">
        <v>42902</v>
      </c>
      <c r="J879" s="52">
        <v>1206.47</v>
      </c>
      <c r="K879" s="52">
        <v>9.69</v>
      </c>
      <c r="L879" s="35"/>
      <c r="M879" s="52" t="s">
        <v>1473</v>
      </c>
      <c r="N879" s="35" t="s">
        <v>97</v>
      </c>
      <c r="O879" s="35" t="s">
        <v>113</v>
      </c>
      <c r="P879" s="35" t="s">
        <v>120</v>
      </c>
      <c r="Q879" s="35" t="s">
        <v>103</v>
      </c>
      <c r="R879" s="35" t="s">
        <v>98</v>
      </c>
      <c r="S879" s="27"/>
      <c r="T879" s="27" t="s">
        <v>1477</v>
      </c>
      <c r="U879" s="27"/>
      <c r="V879" s="74"/>
      <c r="W879" s="47">
        <v>9.69</v>
      </c>
      <c r="X879" s="47"/>
      <c r="Y879" s="47"/>
      <c r="Z879" s="47"/>
      <c r="AA879" s="47"/>
      <c r="AB879" s="47"/>
      <c r="AC879" s="47"/>
      <c r="AD879" s="47"/>
      <c r="AE879" s="47"/>
      <c r="AF879" s="47"/>
      <c r="AG879" s="47"/>
      <c r="AH879" s="57"/>
      <c r="AI879" s="58"/>
      <c r="AJ879" s="57"/>
      <c r="AK879" s="47"/>
      <c r="AL879" s="47"/>
      <c r="AM879" s="47"/>
      <c r="AN879" s="57"/>
      <c r="AO879" s="58"/>
      <c r="AP879" s="57"/>
      <c r="AQ879" s="47"/>
      <c r="AR879" s="47"/>
      <c r="AS879" s="47"/>
      <c r="AT879" s="47"/>
      <c r="AU879" s="47"/>
      <c r="AV879" s="47"/>
      <c r="AW879" s="47"/>
      <c r="AX879" s="47"/>
      <c r="AY879" s="47"/>
      <c r="AZ879" s="47"/>
      <c r="BA879" s="47"/>
      <c r="BB879" s="47"/>
      <c r="BC879" s="47"/>
      <c r="BD879" s="47"/>
      <c r="BE879" s="47"/>
      <c r="BF879" s="47"/>
      <c r="BG879" s="47"/>
      <c r="BH879" s="47"/>
      <c r="BI879" s="47"/>
      <c r="BJ879" s="47"/>
      <c r="BK879" s="47"/>
      <c r="BL879" s="47"/>
      <c r="BM879" s="47" t="s">
        <v>1</v>
      </c>
      <c r="BN879" s="57">
        <f t="shared" si="237"/>
        <v>9.69</v>
      </c>
      <c r="BO879" s="47">
        <f t="shared" si="238"/>
        <v>0</v>
      </c>
      <c r="BP879" s="48" t="str">
        <f t="shared" si="236"/>
        <v>Complete - With Adjustment</v>
      </c>
    </row>
    <row r="880" spans="1:68" s="10" customFormat="1" hidden="1" x14ac:dyDescent="0.2">
      <c r="A880" s="34">
        <v>4886</v>
      </c>
      <c r="B880" s="27" t="s">
        <v>94</v>
      </c>
      <c r="C880" s="27" t="s">
        <v>1462</v>
      </c>
      <c r="D880" s="27" t="s">
        <v>1463</v>
      </c>
      <c r="E880" s="27" t="s">
        <v>1471</v>
      </c>
      <c r="F880" s="27" t="s">
        <v>1472</v>
      </c>
      <c r="G880" s="27" t="s">
        <v>96</v>
      </c>
      <c r="H880" s="28">
        <v>42895</v>
      </c>
      <c r="I880" s="28">
        <v>42902</v>
      </c>
      <c r="J880" s="52">
        <v>1206.47</v>
      </c>
      <c r="K880" s="52">
        <v>32.31</v>
      </c>
      <c r="L880" s="35" t="s">
        <v>265</v>
      </c>
      <c r="M880" s="52" t="s">
        <v>1473</v>
      </c>
      <c r="N880" s="35" t="s">
        <v>97</v>
      </c>
      <c r="O880" s="35" t="s">
        <v>145</v>
      </c>
      <c r="P880" s="35" t="s">
        <v>146</v>
      </c>
      <c r="Q880" s="35" t="s">
        <v>103</v>
      </c>
      <c r="R880" s="35" t="s">
        <v>98</v>
      </c>
      <c r="S880" s="27"/>
      <c r="T880" s="27" t="s">
        <v>1476</v>
      </c>
      <c r="U880" s="27" t="s">
        <v>255</v>
      </c>
      <c r="V880" s="74"/>
      <c r="W880" s="47">
        <v>0.8</v>
      </c>
      <c r="X880" s="47"/>
      <c r="Y880" s="47"/>
      <c r="Z880" s="47"/>
      <c r="AA880" s="47"/>
      <c r="AB880" s="47"/>
      <c r="AC880" s="47"/>
      <c r="AD880" s="47"/>
      <c r="AE880" s="47"/>
      <c r="AF880" s="47"/>
      <c r="AG880" s="47"/>
      <c r="AH880" s="57"/>
      <c r="AI880" s="58"/>
      <c r="AJ880" s="57"/>
      <c r="AK880" s="47"/>
      <c r="AL880" s="47"/>
      <c r="AM880" s="47"/>
      <c r="AN880" s="57"/>
      <c r="AO880" s="58"/>
      <c r="AP880" s="57"/>
      <c r="AQ880" s="47"/>
      <c r="AR880" s="47"/>
      <c r="AS880" s="47"/>
      <c r="AT880" s="47"/>
      <c r="AU880" s="47"/>
      <c r="AV880" s="47"/>
      <c r="AW880" s="47"/>
      <c r="AX880" s="47"/>
      <c r="AY880" s="47"/>
      <c r="AZ880" s="47"/>
      <c r="BA880" s="47"/>
      <c r="BB880" s="47"/>
      <c r="BC880" s="47"/>
      <c r="BD880" s="47"/>
      <c r="BE880" s="47"/>
      <c r="BF880" s="47"/>
      <c r="BG880" s="47"/>
      <c r="BH880" s="47"/>
      <c r="BI880" s="47"/>
      <c r="BJ880" s="47"/>
      <c r="BK880" s="47"/>
      <c r="BL880" s="47"/>
      <c r="BM880" s="47" t="s">
        <v>1</v>
      </c>
      <c r="BN880" s="57">
        <f t="shared" si="237"/>
        <v>0.8</v>
      </c>
      <c r="BO880" s="47">
        <f t="shared" si="238"/>
        <v>31.51</v>
      </c>
      <c r="BP880" s="48" t="str">
        <f t="shared" si="236"/>
        <v>Complete - With Adjustment</v>
      </c>
    </row>
    <row r="881" spans="1:68" s="10" customFormat="1" hidden="1" x14ac:dyDescent="0.2">
      <c r="A881" s="34">
        <v>4887</v>
      </c>
      <c r="B881" s="27" t="s">
        <v>94</v>
      </c>
      <c r="C881" s="27" t="s">
        <v>1462</v>
      </c>
      <c r="D881" s="27" t="s">
        <v>1463</v>
      </c>
      <c r="E881" s="27" t="s">
        <v>1471</v>
      </c>
      <c r="F881" s="27" t="s">
        <v>1472</v>
      </c>
      <c r="G881" s="27" t="s">
        <v>96</v>
      </c>
      <c r="H881" s="28">
        <v>42895</v>
      </c>
      <c r="I881" s="28">
        <v>42902</v>
      </c>
      <c r="J881" s="52">
        <v>1206.47</v>
      </c>
      <c r="K881" s="52">
        <v>12.94</v>
      </c>
      <c r="L881" s="35"/>
      <c r="M881" s="52" t="s">
        <v>1473</v>
      </c>
      <c r="N881" s="35" t="s">
        <v>97</v>
      </c>
      <c r="O881" s="35" t="s">
        <v>113</v>
      </c>
      <c r="P881" s="35" t="s">
        <v>120</v>
      </c>
      <c r="Q881" s="35" t="s">
        <v>103</v>
      </c>
      <c r="R881" s="35" t="s">
        <v>98</v>
      </c>
      <c r="S881" s="27"/>
      <c r="T881" s="27" t="s">
        <v>1477</v>
      </c>
      <c r="U881" s="27"/>
      <c r="V881" s="74"/>
      <c r="W881" s="47">
        <v>12.94</v>
      </c>
      <c r="X881" s="47"/>
      <c r="Y881" s="47"/>
      <c r="Z881" s="47"/>
      <c r="AA881" s="47"/>
      <c r="AB881" s="47"/>
      <c r="AC881" s="47"/>
      <c r="AD881" s="47"/>
      <c r="AE881" s="47"/>
      <c r="AF881" s="47"/>
      <c r="AG881" s="47"/>
      <c r="AH881" s="57"/>
      <c r="AI881" s="58"/>
      <c r="AJ881" s="57"/>
      <c r="AK881" s="47"/>
      <c r="AL881" s="47"/>
      <c r="AM881" s="47"/>
      <c r="AN881" s="57"/>
      <c r="AO881" s="58"/>
      <c r="AP881" s="57"/>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t="s">
        <v>1</v>
      </c>
      <c r="BN881" s="57">
        <f t="shared" si="237"/>
        <v>12.94</v>
      </c>
      <c r="BO881" s="47">
        <f t="shared" si="238"/>
        <v>0</v>
      </c>
      <c r="BP881" s="48" t="str">
        <f t="shared" si="236"/>
        <v>Complete - With Adjustment</v>
      </c>
    </row>
    <row r="882" spans="1:68" s="10" customFormat="1" hidden="1" x14ac:dyDescent="0.2">
      <c r="A882" s="34">
        <v>4888</v>
      </c>
      <c r="B882" s="27" t="s">
        <v>94</v>
      </c>
      <c r="C882" s="27" t="s">
        <v>1462</v>
      </c>
      <c r="D882" s="27" t="s">
        <v>1463</v>
      </c>
      <c r="E882" s="27" t="s">
        <v>1471</v>
      </c>
      <c r="F882" s="27" t="s">
        <v>1472</v>
      </c>
      <c r="G882" s="27" t="s">
        <v>96</v>
      </c>
      <c r="H882" s="28">
        <v>42895</v>
      </c>
      <c r="I882" s="28">
        <v>42902</v>
      </c>
      <c r="J882" s="52">
        <v>1206.47</v>
      </c>
      <c r="K882" s="52">
        <v>258.98</v>
      </c>
      <c r="L882" s="35" t="s">
        <v>265</v>
      </c>
      <c r="M882" s="52" t="s">
        <v>1473</v>
      </c>
      <c r="N882" s="35" t="s">
        <v>97</v>
      </c>
      <c r="O882" s="35" t="s">
        <v>145</v>
      </c>
      <c r="P882" s="35" t="s">
        <v>146</v>
      </c>
      <c r="Q882" s="35" t="s">
        <v>101</v>
      </c>
      <c r="R882" s="35" t="s">
        <v>98</v>
      </c>
      <c r="S882" s="27"/>
      <c r="T882" s="27" t="s">
        <v>1478</v>
      </c>
      <c r="U882" s="27" t="s">
        <v>191</v>
      </c>
      <c r="V882" s="74"/>
      <c r="W882" s="47"/>
      <c r="X882" s="47"/>
      <c r="Y882" s="47"/>
      <c r="Z882" s="47"/>
      <c r="AA882" s="47"/>
      <c r="AB882" s="47"/>
      <c r="AC882" s="47"/>
      <c r="AD882" s="47"/>
      <c r="AE882" s="47"/>
      <c r="AF882" s="47"/>
      <c r="AG882" s="47"/>
      <c r="AH882" s="57"/>
      <c r="AI882" s="58"/>
      <c r="AJ882" s="57"/>
      <c r="AK882" s="47"/>
      <c r="AL882" s="47"/>
      <c r="AM882" s="47"/>
      <c r="AN882" s="57"/>
      <c r="AO882" s="58"/>
      <c r="AP882" s="57"/>
      <c r="AQ882" s="47"/>
      <c r="AR882" s="47"/>
      <c r="AS882" s="47"/>
      <c r="AT882" s="47"/>
      <c r="AU882" s="47"/>
      <c r="AV882" s="47"/>
      <c r="AW882" s="47"/>
      <c r="AX882" s="47"/>
      <c r="AY882" s="47"/>
      <c r="AZ882" s="47"/>
      <c r="BA882" s="47"/>
      <c r="BB882" s="47"/>
      <c r="BC882" s="47"/>
      <c r="BD882" s="47"/>
      <c r="BE882" s="47"/>
      <c r="BF882" s="47"/>
      <c r="BG882" s="47"/>
      <c r="BH882" s="47"/>
      <c r="BI882" s="47"/>
      <c r="BJ882" s="47"/>
      <c r="BK882" s="47"/>
      <c r="BL882" s="47"/>
      <c r="BM882" s="47" t="s">
        <v>392</v>
      </c>
      <c r="BN882" s="57">
        <f t="shared" si="237"/>
        <v>0</v>
      </c>
      <c r="BO882" s="47">
        <f t="shared" si="238"/>
        <v>258.98</v>
      </c>
      <c r="BP882" s="48" t="str">
        <f t="shared" si="236"/>
        <v>Complete - No Adjustment</v>
      </c>
    </row>
    <row r="883" spans="1:68" s="10" customFormat="1" hidden="1" x14ac:dyDescent="0.2">
      <c r="A883" s="34">
        <v>4889</v>
      </c>
      <c r="B883" s="27" t="s">
        <v>94</v>
      </c>
      <c r="C883" s="27" t="s">
        <v>1462</v>
      </c>
      <c r="D883" s="27" t="s">
        <v>1463</v>
      </c>
      <c r="E883" s="27" t="s">
        <v>1471</v>
      </c>
      <c r="F883" s="27" t="s">
        <v>1472</v>
      </c>
      <c r="G883" s="27" t="s">
        <v>96</v>
      </c>
      <c r="H883" s="28">
        <v>42895</v>
      </c>
      <c r="I883" s="28">
        <v>42902</v>
      </c>
      <c r="J883" s="52">
        <v>1206.47</v>
      </c>
      <c r="K883" s="52">
        <v>242.99</v>
      </c>
      <c r="L883" s="35" t="s">
        <v>265</v>
      </c>
      <c r="M883" s="52" t="s">
        <v>1473</v>
      </c>
      <c r="N883" s="35" t="s">
        <v>97</v>
      </c>
      <c r="O883" s="35" t="s">
        <v>145</v>
      </c>
      <c r="P883" s="35" t="s">
        <v>146</v>
      </c>
      <c r="Q883" s="35" t="s">
        <v>101</v>
      </c>
      <c r="R883" s="35" t="s">
        <v>98</v>
      </c>
      <c r="S883" s="27"/>
      <c r="T883" s="27" t="s">
        <v>1478</v>
      </c>
      <c r="U883" s="27" t="s">
        <v>191</v>
      </c>
      <c r="V883" s="74"/>
      <c r="W883" s="47"/>
      <c r="X883" s="47"/>
      <c r="Y883" s="47"/>
      <c r="Z883" s="47"/>
      <c r="AA883" s="47"/>
      <c r="AB883" s="47"/>
      <c r="AC883" s="47"/>
      <c r="AD883" s="47"/>
      <c r="AE883" s="47"/>
      <c r="AF883" s="47"/>
      <c r="AG883" s="47"/>
      <c r="AH883" s="57"/>
      <c r="AI883" s="58"/>
      <c r="AJ883" s="57"/>
      <c r="AK883" s="47"/>
      <c r="AL883" s="47">
        <v>15</v>
      </c>
      <c r="AM883" s="47"/>
      <c r="AN883" s="57"/>
      <c r="AO883" s="58"/>
      <c r="AP883" s="57"/>
      <c r="AQ883" s="47"/>
      <c r="AR883" s="47"/>
      <c r="AS883" s="47"/>
      <c r="AT883" s="47"/>
      <c r="AU883" s="47"/>
      <c r="AV883" s="47"/>
      <c r="AW883" s="47"/>
      <c r="AX883" s="47"/>
      <c r="AY883" s="47"/>
      <c r="AZ883" s="47"/>
      <c r="BA883" s="47"/>
      <c r="BB883" s="47"/>
      <c r="BC883" s="47"/>
      <c r="BD883" s="47"/>
      <c r="BE883" s="47"/>
      <c r="BF883" s="47"/>
      <c r="BG883" s="47"/>
      <c r="BH883" s="47"/>
      <c r="BI883" s="47"/>
      <c r="BJ883" s="47"/>
      <c r="BK883" s="47"/>
      <c r="BL883" s="47"/>
      <c r="BM883" s="47" t="s">
        <v>1008</v>
      </c>
      <c r="BN883" s="57">
        <f t="shared" si="237"/>
        <v>15</v>
      </c>
      <c r="BO883" s="47">
        <f t="shared" si="238"/>
        <v>227.99</v>
      </c>
      <c r="BP883" s="48" t="str">
        <f t="shared" si="236"/>
        <v>Complete - With Adjustment</v>
      </c>
    </row>
    <row r="884" spans="1:68" s="10" customFormat="1" hidden="1" x14ac:dyDescent="0.2">
      <c r="A884" s="34">
        <v>4890</v>
      </c>
      <c r="B884" s="27" t="s">
        <v>94</v>
      </c>
      <c r="C884" s="27" t="s">
        <v>1462</v>
      </c>
      <c r="D884" s="27" t="s">
        <v>1463</v>
      </c>
      <c r="E884" s="27" t="s">
        <v>1471</v>
      </c>
      <c r="F884" s="27" t="s">
        <v>1472</v>
      </c>
      <c r="G884" s="27" t="s">
        <v>96</v>
      </c>
      <c r="H884" s="28">
        <v>42895</v>
      </c>
      <c r="I884" s="28">
        <v>42902</v>
      </c>
      <c r="J884" s="52">
        <v>1206.47</v>
      </c>
      <c r="K884" s="52">
        <v>242.98</v>
      </c>
      <c r="L884" s="35" t="s">
        <v>265</v>
      </c>
      <c r="M884" s="52" t="s">
        <v>1473</v>
      </c>
      <c r="N884" s="35" t="s">
        <v>97</v>
      </c>
      <c r="O884" s="35" t="s">
        <v>145</v>
      </c>
      <c r="P884" s="35" t="s">
        <v>146</v>
      </c>
      <c r="Q884" s="35" t="s">
        <v>101</v>
      </c>
      <c r="R884" s="35" t="s">
        <v>98</v>
      </c>
      <c r="S884" s="27"/>
      <c r="T884" s="27" t="s">
        <v>1478</v>
      </c>
      <c r="U884" s="27" t="s">
        <v>191</v>
      </c>
      <c r="V884" s="74"/>
      <c r="W884" s="47"/>
      <c r="X884" s="47"/>
      <c r="Y884" s="47"/>
      <c r="Z884" s="47"/>
      <c r="AA884" s="47"/>
      <c r="AB884" s="47"/>
      <c r="AC884" s="47"/>
      <c r="AD884" s="47"/>
      <c r="AE884" s="47"/>
      <c r="AF884" s="47"/>
      <c r="AG884" s="47"/>
      <c r="AH884" s="57"/>
      <c r="AI884" s="58"/>
      <c r="AJ884" s="57"/>
      <c r="AK884" s="47"/>
      <c r="AL884" s="47">
        <v>15</v>
      </c>
      <c r="AM884" s="47"/>
      <c r="AN884" s="57"/>
      <c r="AO884" s="58"/>
      <c r="AP884" s="57"/>
      <c r="AQ884" s="47"/>
      <c r="AR884" s="47"/>
      <c r="AS884" s="47"/>
      <c r="AT884" s="47"/>
      <c r="AU884" s="47"/>
      <c r="AV884" s="47"/>
      <c r="AW884" s="47"/>
      <c r="AX884" s="47"/>
      <c r="AY884" s="47"/>
      <c r="AZ884" s="47"/>
      <c r="BA884" s="47"/>
      <c r="BB884" s="47"/>
      <c r="BC884" s="47"/>
      <c r="BD884" s="47"/>
      <c r="BE884" s="47"/>
      <c r="BF884" s="47"/>
      <c r="BG884" s="47"/>
      <c r="BH884" s="47"/>
      <c r="BI884" s="47"/>
      <c r="BJ884" s="47"/>
      <c r="BK884" s="47"/>
      <c r="BL884" s="47"/>
      <c r="BM884" s="47" t="s">
        <v>1008</v>
      </c>
      <c r="BN884" s="57">
        <f t="shared" si="237"/>
        <v>15</v>
      </c>
      <c r="BO884" s="47">
        <f t="shared" si="238"/>
        <v>227.98</v>
      </c>
      <c r="BP884" s="48" t="str">
        <f t="shared" ref="BP884:BP902" si="239">IF(BN884&lt;&gt;0,"Complete - With Adjustment","Complete - No Adjustment")</f>
        <v>Complete - With Adjustment</v>
      </c>
    </row>
    <row r="885" spans="1:68" s="10" customFormat="1" hidden="1" x14ac:dyDescent="0.2">
      <c r="A885" s="34">
        <v>4891</v>
      </c>
      <c r="B885" s="27" t="s">
        <v>94</v>
      </c>
      <c r="C885" s="27" t="s">
        <v>1462</v>
      </c>
      <c r="D885" s="27" t="s">
        <v>1463</v>
      </c>
      <c r="E885" s="27" t="s">
        <v>1471</v>
      </c>
      <c r="F885" s="27" t="s">
        <v>1472</v>
      </c>
      <c r="G885" s="27" t="s">
        <v>96</v>
      </c>
      <c r="H885" s="28">
        <v>42895</v>
      </c>
      <c r="I885" s="28">
        <v>42902</v>
      </c>
      <c r="J885" s="52">
        <v>1206.47</v>
      </c>
      <c r="K885" s="52">
        <v>135.59</v>
      </c>
      <c r="L885" s="35" t="s">
        <v>265</v>
      </c>
      <c r="M885" s="52" t="s">
        <v>1473</v>
      </c>
      <c r="N885" s="35" t="s">
        <v>97</v>
      </c>
      <c r="O885" s="35" t="s">
        <v>145</v>
      </c>
      <c r="P885" s="35" t="s">
        <v>146</v>
      </c>
      <c r="Q885" s="35" t="s">
        <v>108</v>
      </c>
      <c r="R885" s="35" t="s">
        <v>98</v>
      </c>
      <c r="S885" s="27"/>
      <c r="T885" s="27" t="s">
        <v>1475</v>
      </c>
      <c r="U885" s="27" t="s">
        <v>253</v>
      </c>
      <c r="V885" s="74"/>
      <c r="W885" s="70"/>
      <c r="X885" s="47"/>
      <c r="Y885" s="47"/>
      <c r="Z885" s="47"/>
      <c r="AA885" s="47"/>
      <c r="AB885" s="47"/>
      <c r="AC885" s="47"/>
      <c r="AD885" s="47"/>
      <c r="AE885" s="47"/>
      <c r="AF885" s="47"/>
      <c r="AG885" s="47"/>
      <c r="AH885" s="57"/>
      <c r="AI885" s="58"/>
      <c r="AJ885" s="57"/>
      <c r="AK885" s="47"/>
      <c r="AL885" s="47"/>
      <c r="AM885" s="47"/>
      <c r="AN885" s="57"/>
      <c r="AO885" s="58"/>
      <c r="AP885" s="57"/>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t="s">
        <v>392</v>
      </c>
      <c r="BN885" s="57">
        <f t="shared" si="237"/>
        <v>0</v>
      </c>
      <c r="BO885" s="47">
        <f t="shared" si="238"/>
        <v>135.59</v>
      </c>
      <c r="BP885" s="48" t="str">
        <f t="shared" si="239"/>
        <v>Complete - No Adjustment</v>
      </c>
    </row>
    <row r="886" spans="1:68" s="10" customFormat="1" hidden="1" x14ac:dyDescent="0.2">
      <c r="A886" s="34">
        <v>4892</v>
      </c>
      <c r="B886" s="27" t="s">
        <v>94</v>
      </c>
      <c r="C886" s="27" t="s">
        <v>1462</v>
      </c>
      <c r="D886" s="27" t="s">
        <v>1463</v>
      </c>
      <c r="E886" s="27" t="s">
        <v>1471</v>
      </c>
      <c r="F886" s="27" t="s">
        <v>1472</v>
      </c>
      <c r="G886" s="27" t="s">
        <v>96</v>
      </c>
      <c r="H886" s="28">
        <v>42895</v>
      </c>
      <c r="I886" s="28">
        <v>42902</v>
      </c>
      <c r="J886" s="52">
        <v>1206.47</v>
      </c>
      <c r="K886" s="52">
        <v>15.56</v>
      </c>
      <c r="L886" s="35" t="s">
        <v>265</v>
      </c>
      <c r="M886" s="52" t="s">
        <v>1473</v>
      </c>
      <c r="N886" s="35" t="s">
        <v>97</v>
      </c>
      <c r="O886" s="35" t="s">
        <v>145</v>
      </c>
      <c r="P886" s="35" t="s">
        <v>146</v>
      </c>
      <c r="Q886" s="35" t="s">
        <v>147</v>
      </c>
      <c r="R886" s="35" t="s">
        <v>98</v>
      </c>
      <c r="S886" s="27"/>
      <c r="T886" s="27" t="s">
        <v>1479</v>
      </c>
      <c r="U886" s="27" t="s">
        <v>251</v>
      </c>
      <c r="V886" s="74"/>
      <c r="W886" s="68"/>
      <c r="X886" s="47"/>
      <c r="Y886" s="47"/>
      <c r="Z886" s="47"/>
      <c r="AA886" s="47"/>
      <c r="AB886" s="47"/>
      <c r="AC886" s="47"/>
      <c r="AD886" s="47"/>
      <c r="AE886" s="47"/>
      <c r="AF886" s="47"/>
      <c r="AG886" s="47"/>
      <c r="AH886" s="57"/>
      <c r="AI886" s="58"/>
      <c r="AJ886" s="57"/>
      <c r="AK886" s="47"/>
      <c r="AL886" s="47"/>
      <c r="AM886" s="47"/>
      <c r="AN886" s="57"/>
      <c r="AO886" s="58"/>
      <c r="AP886" s="57"/>
      <c r="AQ886" s="47"/>
      <c r="AR886" s="47"/>
      <c r="AS886" s="47"/>
      <c r="AT886" s="47"/>
      <c r="AU886" s="47"/>
      <c r="AV886" s="47"/>
      <c r="AW886" s="47"/>
      <c r="AX886" s="47"/>
      <c r="AY886" s="47"/>
      <c r="AZ886" s="47"/>
      <c r="BA886" s="47"/>
      <c r="BB886" s="47"/>
      <c r="BC886" s="47"/>
      <c r="BD886" s="47"/>
      <c r="BE886" s="47"/>
      <c r="BF886" s="47"/>
      <c r="BG886" s="47"/>
      <c r="BH886" s="47"/>
      <c r="BI886" s="47"/>
      <c r="BJ886" s="47"/>
      <c r="BK886" s="70"/>
      <c r="BL886" s="47"/>
      <c r="BM886" s="47" t="s">
        <v>392</v>
      </c>
      <c r="BN886" s="57">
        <f t="shared" si="237"/>
        <v>0</v>
      </c>
      <c r="BO886" s="47">
        <f t="shared" si="238"/>
        <v>15.56</v>
      </c>
      <c r="BP886" s="48" t="str">
        <f t="shared" si="239"/>
        <v>Complete - No Adjustment</v>
      </c>
    </row>
    <row r="887" spans="1:68" s="10" customFormat="1" hidden="1" x14ac:dyDescent="0.2">
      <c r="A887" s="34">
        <v>4903</v>
      </c>
      <c r="B887" s="27" t="s">
        <v>94</v>
      </c>
      <c r="C887" s="27" t="s">
        <v>104</v>
      </c>
      <c r="D887" s="27" t="s">
        <v>105</v>
      </c>
      <c r="E887" s="27" t="s">
        <v>1482</v>
      </c>
      <c r="F887" s="27" t="s">
        <v>1472</v>
      </c>
      <c r="G887" s="27" t="s">
        <v>96</v>
      </c>
      <c r="H887" s="28">
        <v>42900</v>
      </c>
      <c r="I887" s="28">
        <v>42902</v>
      </c>
      <c r="J887" s="52">
        <v>1099.76</v>
      </c>
      <c r="K887" s="52">
        <v>25</v>
      </c>
      <c r="L887" s="35"/>
      <c r="M887" s="52" t="s">
        <v>1483</v>
      </c>
      <c r="N887" s="35" t="s">
        <v>97</v>
      </c>
      <c r="O887" s="35" t="s">
        <v>107</v>
      </c>
      <c r="P887" s="35" t="s">
        <v>120</v>
      </c>
      <c r="Q887" s="35" t="s">
        <v>103</v>
      </c>
      <c r="R887" s="35" t="s">
        <v>98</v>
      </c>
      <c r="S887" s="27"/>
      <c r="T887" s="27" t="s">
        <v>1484</v>
      </c>
      <c r="U887" s="27"/>
      <c r="V887" s="74"/>
      <c r="W887" s="47">
        <v>25</v>
      </c>
      <c r="X887" s="47"/>
      <c r="Y887" s="47"/>
      <c r="Z887" s="47"/>
      <c r="AA887" s="47"/>
      <c r="AB887" s="47"/>
      <c r="AC887" s="47"/>
      <c r="AD887" s="47"/>
      <c r="AE887" s="47"/>
      <c r="AF887" s="47"/>
      <c r="AG887" s="47"/>
      <c r="AH887" s="57"/>
      <c r="AI887" s="58"/>
      <c r="AJ887" s="57"/>
      <c r="AK887" s="47"/>
      <c r="AL887" s="47"/>
      <c r="AM887" s="47"/>
      <c r="AN887" s="57"/>
      <c r="AO887" s="58"/>
      <c r="AP887" s="57"/>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t="s">
        <v>1</v>
      </c>
      <c r="BN887" s="57">
        <f t="shared" si="237"/>
        <v>25</v>
      </c>
      <c r="BO887" s="47">
        <f t="shared" si="238"/>
        <v>0</v>
      </c>
      <c r="BP887" s="48" t="str">
        <f t="shared" si="239"/>
        <v>Complete - With Adjustment</v>
      </c>
    </row>
    <row r="888" spans="1:68" s="10" customFormat="1" hidden="1" x14ac:dyDescent="0.2">
      <c r="A888" s="34">
        <v>4928</v>
      </c>
      <c r="B888" s="27" t="s">
        <v>94</v>
      </c>
      <c r="C888" s="27" t="s">
        <v>104</v>
      </c>
      <c r="D888" s="27" t="s">
        <v>105</v>
      </c>
      <c r="E888" s="27" t="s">
        <v>1485</v>
      </c>
      <c r="F888" s="27" t="s">
        <v>1486</v>
      </c>
      <c r="G888" s="27" t="s">
        <v>96</v>
      </c>
      <c r="H888" s="28">
        <v>42915</v>
      </c>
      <c r="I888" s="28">
        <v>42916</v>
      </c>
      <c r="J888" s="52">
        <v>1649.04</v>
      </c>
      <c r="K888" s="52">
        <v>12</v>
      </c>
      <c r="L888" s="35"/>
      <c r="M888" s="52" t="s">
        <v>1487</v>
      </c>
      <c r="N888" s="35" t="s">
        <v>97</v>
      </c>
      <c r="O888" s="35" t="s">
        <v>107</v>
      </c>
      <c r="P888" s="35" t="s">
        <v>120</v>
      </c>
      <c r="Q888" s="35" t="s">
        <v>103</v>
      </c>
      <c r="R888" s="35" t="s">
        <v>98</v>
      </c>
      <c r="S888" s="27"/>
      <c r="T888" s="27" t="s">
        <v>1488</v>
      </c>
      <c r="U888" s="27"/>
      <c r="V888" s="74"/>
      <c r="W888" s="47">
        <v>12</v>
      </c>
      <c r="X888" s="47"/>
      <c r="Y888" s="47"/>
      <c r="Z888" s="47"/>
      <c r="AA888" s="47"/>
      <c r="AB888" s="70"/>
      <c r="AC888" s="47"/>
      <c r="AD888" s="47"/>
      <c r="AE888" s="47"/>
      <c r="AF888" s="47"/>
      <c r="AG888" s="47"/>
      <c r="AH888" s="57"/>
      <c r="AI888" s="58"/>
      <c r="AJ888" s="57"/>
      <c r="AK888" s="47"/>
      <c r="AL888" s="47"/>
      <c r="AM888" s="47"/>
      <c r="AN888" s="57"/>
      <c r="AO888" s="58"/>
      <c r="AP888" s="57"/>
      <c r="AQ888" s="47"/>
      <c r="AR888" s="47"/>
      <c r="AS888" s="47"/>
      <c r="AT888" s="47"/>
      <c r="AU888" s="47"/>
      <c r="AV888" s="47"/>
      <c r="AW888" s="47"/>
      <c r="AX888" s="47"/>
      <c r="AY888" s="47"/>
      <c r="AZ888" s="47"/>
      <c r="BA888" s="47"/>
      <c r="BB888" s="47"/>
      <c r="BC888" s="47"/>
      <c r="BD888" s="47"/>
      <c r="BE888" s="47"/>
      <c r="BF888" s="47"/>
      <c r="BG888" s="47"/>
      <c r="BH888" s="47"/>
      <c r="BI888" s="47"/>
      <c r="BJ888" s="47"/>
      <c r="BK888" s="47"/>
      <c r="BL888" s="47"/>
      <c r="BM888" s="47" t="s">
        <v>1</v>
      </c>
      <c r="BN888" s="57">
        <f t="shared" si="237"/>
        <v>12</v>
      </c>
      <c r="BO888" s="47">
        <f t="shared" ref="BO888:BO928" si="240">K888-BN888</f>
        <v>0</v>
      </c>
      <c r="BP888" s="48" t="str">
        <f t="shared" si="239"/>
        <v>Complete - With Adjustment</v>
      </c>
    </row>
    <row r="889" spans="1:68" s="10" customFormat="1" hidden="1" x14ac:dyDescent="0.2">
      <c r="A889" s="34">
        <v>4933</v>
      </c>
      <c r="B889" s="27" t="s">
        <v>94</v>
      </c>
      <c r="C889" s="27" t="s">
        <v>104</v>
      </c>
      <c r="D889" s="27" t="s">
        <v>105</v>
      </c>
      <c r="E889" s="27" t="s">
        <v>1485</v>
      </c>
      <c r="F889" s="27" t="s">
        <v>1486</v>
      </c>
      <c r="G889" s="27" t="s">
        <v>96</v>
      </c>
      <c r="H889" s="28">
        <v>42915</v>
      </c>
      <c r="I889" s="28">
        <v>42916</v>
      </c>
      <c r="J889" s="52">
        <v>1649.04</v>
      </c>
      <c r="K889" s="52">
        <v>29</v>
      </c>
      <c r="L889" s="35"/>
      <c r="M889" s="52" t="s">
        <v>1487</v>
      </c>
      <c r="N889" s="35" t="s">
        <v>97</v>
      </c>
      <c r="O889" s="35" t="s">
        <v>107</v>
      </c>
      <c r="P889" s="35" t="s">
        <v>120</v>
      </c>
      <c r="Q889" s="35" t="s">
        <v>103</v>
      </c>
      <c r="R889" s="35" t="s">
        <v>98</v>
      </c>
      <c r="S889" s="27"/>
      <c r="T889" s="27" t="s">
        <v>1488</v>
      </c>
      <c r="U889" s="27"/>
      <c r="V889" s="74"/>
      <c r="W889" s="47">
        <v>29</v>
      </c>
      <c r="X889" s="47"/>
      <c r="Y889" s="47"/>
      <c r="Z889" s="47"/>
      <c r="AA889" s="47"/>
      <c r="AB889" s="47"/>
      <c r="AC889" s="47"/>
      <c r="AD889" s="47"/>
      <c r="AE889" s="47"/>
      <c r="AF889" s="47"/>
      <c r="AG889" s="47"/>
      <c r="AH889" s="57"/>
      <c r="AI889" s="58"/>
      <c r="AJ889" s="57"/>
      <c r="AK889" s="47"/>
      <c r="AL889" s="47"/>
      <c r="AM889" s="47"/>
      <c r="AN889" s="57"/>
      <c r="AO889" s="58"/>
      <c r="AP889" s="57"/>
      <c r="AQ889" s="47"/>
      <c r="AR889" s="47"/>
      <c r="AS889" s="47"/>
      <c r="AT889" s="47"/>
      <c r="AU889" s="47"/>
      <c r="AV889" s="47"/>
      <c r="AW889" s="47"/>
      <c r="AX889" s="47"/>
      <c r="AY889" s="47"/>
      <c r="AZ889" s="47"/>
      <c r="BA889" s="47"/>
      <c r="BB889" s="47"/>
      <c r="BC889" s="47"/>
      <c r="BD889" s="47"/>
      <c r="BE889" s="47"/>
      <c r="BF889" s="47"/>
      <c r="BG889" s="47"/>
      <c r="BH889" s="47"/>
      <c r="BI889" s="47"/>
      <c r="BJ889" s="47"/>
      <c r="BK889" s="47"/>
      <c r="BL889" s="47"/>
      <c r="BM889" s="47" t="s">
        <v>1</v>
      </c>
      <c r="BN889" s="57">
        <f t="shared" si="237"/>
        <v>29</v>
      </c>
      <c r="BO889" s="47">
        <f t="shared" si="240"/>
        <v>0</v>
      </c>
      <c r="BP889" s="48" t="str">
        <f t="shared" si="239"/>
        <v>Complete - With Adjustment</v>
      </c>
    </row>
    <row r="890" spans="1:68" s="10" customFormat="1" hidden="1" x14ac:dyDescent="0.2">
      <c r="A890" s="34">
        <v>4935</v>
      </c>
      <c r="B890" s="27" t="s">
        <v>94</v>
      </c>
      <c r="C890" s="27" t="s">
        <v>104</v>
      </c>
      <c r="D890" s="27" t="s">
        <v>105</v>
      </c>
      <c r="E890" s="27" t="s">
        <v>1485</v>
      </c>
      <c r="F890" s="27" t="s">
        <v>1486</v>
      </c>
      <c r="G890" s="27" t="s">
        <v>96</v>
      </c>
      <c r="H890" s="28">
        <v>42915</v>
      </c>
      <c r="I890" s="28">
        <v>42916</v>
      </c>
      <c r="J890" s="52">
        <v>1649.04</v>
      </c>
      <c r="K890" s="52">
        <v>15.78</v>
      </c>
      <c r="L890" s="35"/>
      <c r="M890" s="52" t="s">
        <v>1487</v>
      </c>
      <c r="N890" s="35" t="s">
        <v>97</v>
      </c>
      <c r="O890" s="35" t="s">
        <v>107</v>
      </c>
      <c r="P890" s="35" t="s">
        <v>120</v>
      </c>
      <c r="Q890" s="35" t="s">
        <v>103</v>
      </c>
      <c r="R890" s="35" t="s">
        <v>98</v>
      </c>
      <c r="S890" s="27"/>
      <c r="T890" s="27" t="s">
        <v>1488</v>
      </c>
      <c r="U890" s="27"/>
      <c r="V890" s="74"/>
      <c r="W890" s="47">
        <v>15.78</v>
      </c>
      <c r="X890" s="47"/>
      <c r="Y890" s="47"/>
      <c r="Z890" s="47"/>
      <c r="AA890" s="47"/>
      <c r="AB890" s="47"/>
      <c r="AC890" s="47"/>
      <c r="AD890" s="47"/>
      <c r="AE890" s="47"/>
      <c r="AF890" s="47"/>
      <c r="AG890" s="47"/>
      <c r="AH890" s="57"/>
      <c r="AI890" s="58"/>
      <c r="AJ890" s="57"/>
      <c r="AK890" s="47"/>
      <c r="AL890" s="47"/>
      <c r="AM890" s="47"/>
      <c r="AN890" s="57"/>
      <c r="AO890" s="58"/>
      <c r="AP890" s="57"/>
      <c r="AQ890" s="47"/>
      <c r="AR890" s="47"/>
      <c r="AS890" s="47"/>
      <c r="AT890" s="47"/>
      <c r="AU890" s="47"/>
      <c r="AV890" s="47"/>
      <c r="AW890" s="47"/>
      <c r="AX890" s="47"/>
      <c r="AY890" s="47"/>
      <c r="AZ890" s="47"/>
      <c r="BA890" s="47"/>
      <c r="BB890" s="47"/>
      <c r="BC890" s="47"/>
      <c r="BD890" s="47"/>
      <c r="BE890" s="47"/>
      <c r="BF890" s="47"/>
      <c r="BG890" s="47"/>
      <c r="BH890" s="47"/>
      <c r="BI890" s="47"/>
      <c r="BJ890" s="47"/>
      <c r="BK890" s="47"/>
      <c r="BL890" s="47"/>
      <c r="BM890" s="47" t="s">
        <v>1</v>
      </c>
      <c r="BN890" s="57">
        <f t="shared" si="237"/>
        <v>15.78</v>
      </c>
      <c r="BO890" s="47">
        <f t="shared" si="240"/>
        <v>0</v>
      </c>
      <c r="BP890" s="48" t="str">
        <f t="shared" si="239"/>
        <v>Complete - With Adjustment</v>
      </c>
    </row>
    <row r="891" spans="1:68" s="10" customFormat="1" hidden="1" x14ac:dyDescent="0.2">
      <c r="A891" s="34">
        <v>4936</v>
      </c>
      <c r="B891" s="27" t="s">
        <v>94</v>
      </c>
      <c r="C891" s="27" t="s">
        <v>104</v>
      </c>
      <c r="D891" s="27" t="s">
        <v>105</v>
      </c>
      <c r="E891" s="27" t="s">
        <v>1485</v>
      </c>
      <c r="F891" s="27" t="s">
        <v>1486</v>
      </c>
      <c r="G891" s="27" t="s">
        <v>96</v>
      </c>
      <c r="H891" s="28">
        <v>42915</v>
      </c>
      <c r="I891" s="28">
        <v>42916</v>
      </c>
      <c r="J891" s="52">
        <v>1649.04</v>
      </c>
      <c r="K891" s="52">
        <v>8.42</v>
      </c>
      <c r="L891" s="35"/>
      <c r="M891" s="52" t="s">
        <v>1487</v>
      </c>
      <c r="N891" s="35" t="s">
        <v>97</v>
      </c>
      <c r="O891" s="35" t="s">
        <v>107</v>
      </c>
      <c r="P891" s="35" t="s">
        <v>120</v>
      </c>
      <c r="Q891" s="35" t="s">
        <v>103</v>
      </c>
      <c r="R891" s="35" t="s">
        <v>98</v>
      </c>
      <c r="S891" s="27"/>
      <c r="T891" s="27" t="s">
        <v>1488</v>
      </c>
      <c r="U891" s="27"/>
      <c r="V891" s="74"/>
      <c r="W891" s="47">
        <v>8.42</v>
      </c>
      <c r="X891" s="47"/>
      <c r="Y891" s="47"/>
      <c r="Z891" s="47"/>
      <c r="AA891" s="47"/>
      <c r="AB891" s="47"/>
      <c r="AC891" s="47"/>
      <c r="AD891" s="47"/>
      <c r="AE891" s="47"/>
      <c r="AF891" s="47"/>
      <c r="AG891" s="47"/>
      <c r="AH891" s="57"/>
      <c r="AI891" s="58"/>
      <c r="AJ891" s="57"/>
      <c r="AK891" s="47"/>
      <c r="AL891" s="47"/>
      <c r="AM891" s="47"/>
      <c r="AN891" s="57"/>
      <c r="AO891" s="58"/>
      <c r="AP891" s="57"/>
      <c r="AQ891" s="47"/>
      <c r="AR891" s="47"/>
      <c r="AS891" s="47"/>
      <c r="AT891" s="47"/>
      <c r="AU891" s="47"/>
      <c r="AV891" s="47"/>
      <c r="AW891" s="47"/>
      <c r="AX891" s="47"/>
      <c r="AY891" s="47"/>
      <c r="AZ891" s="47"/>
      <c r="BA891" s="47"/>
      <c r="BB891" s="47"/>
      <c r="BC891" s="47"/>
      <c r="BD891" s="47"/>
      <c r="BE891" s="47"/>
      <c r="BF891" s="47"/>
      <c r="BG891" s="47"/>
      <c r="BH891" s="47"/>
      <c r="BI891" s="47"/>
      <c r="BJ891" s="47"/>
      <c r="BK891" s="47"/>
      <c r="BL891" s="47"/>
      <c r="BM891" s="47" t="s">
        <v>1</v>
      </c>
      <c r="BN891" s="57">
        <f t="shared" si="237"/>
        <v>8.42</v>
      </c>
      <c r="BO891" s="47">
        <f t="shared" si="240"/>
        <v>0</v>
      </c>
      <c r="BP891" s="48" t="str">
        <f t="shared" si="239"/>
        <v>Complete - With Adjustment</v>
      </c>
    </row>
    <row r="892" spans="1:68" s="10" customFormat="1" hidden="1" x14ac:dyDescent="0.2">
      <c r="A892" s="34">
        <v>4943</v>
      </c>
      <c r="B892" s="27" t="s">
        <v>94</v>
      </c>
      <c r="C892" s="27" t="s">
        <v>1489</v>
      </c>
      <c r="D892" s="27" t="s">
        <v>1490</v>
      </c>
      <c r="E892" s="27" t="s">
        <v>1492</v>
      </c>
      <c r="F892" s="27" t="s">
        <v>1493</v>
      </c>
      <c r="G892" s="27" t="s">
        <v>96</v>
      </c>
      <c r="H892" s="28">
        <v>42895</v>
      </c>
      <c r="I892" s="28">
        <v>42899</v>
      </c>
      <c r="J892" s="52">
        <v>871.93</v>
      </c>
      <c r="K892" s="52">
        <v>179.95</v>
      </c>
      <c r="L892" s="35" t="s">
        <v>265</v>
      </c>
      <c r="M892" s="52" t="s">
        <v>1494</v>
      </c>
      <c r="N892" s="35" t="s">
        <v>97</v>
      </c>
      <c r="O892" s="35" t="s">
        <v>145</v>
      </c>
      <c r="P892" s="35" t="s">
        <v>146</v>
      </c>
      <c r="Q892" s="35" t="s">
        <v>101</v>
      </c>
      <c r="R892" s="35" t="s">
        <v>98</v>
      </c>
      <c r="S892" s="27"/>
      <c r="T892" s="27" t="s">
        <v>1495</v>
      </c>
      <c r="U892" s="27" t="s">
        <v>191</v>
      </c>
      <c r="V892" s="74"/>
      <c r="W892" s="47"/>
      <c r="X892" s="47"/>
      <c r="Y892" s="47"/>
      <c r="Z892" s="47"/>
      <c r="AA892" s="47"/>
      <c r="AB892" s="47"/>
      <c r="AC892" s="47"/>
      <c r="AD892" s="47"/>
      <c r="AE892" s="47"/>
      <c r="AF892" s="47"/>
      <c r="AG892" s="47"/>
      <c r="AH892" s="57"/>
      <c r="AI892" s="58"/>
      <c r="AJ892" s="57"/>
      <c r="AK892" s="47"/>
      <c r="AL892" s="47"/>
      <c r="AM892" s="47"/>
      <c r="AN892" s="57"/>
      <c r="AO892" s="58"/>
      <c r="AP892" s="57"/>
      <c r="AQ892" s="47"/>
      <c r="AR892" s="47"/>
      <c r="AS892" s="47"/>
      <c r="AT892" s="47"/>
      <c r="AU892" s="47"/>
      <c r="AV892" s="47"/>
      <c r="AW892" s="47"/>
      <c r="AX892" s="47"/>
      <c r="AY892" s="47"/>
      <c r="AZ892" s="47"/>
      <c r="BA892" s="47"/>
      <c r="BB892" s="47"/>
      <c r="BC892" s="47"/>
      <c r="BD892" s="47"/>
      <c r="BE892" s="47"/>
      <c r="BF892" s="47"/>
      <c r="BG892" s="47"/>
      <c r="BH892" s="47"/>
      <c r="BI892" s="47"/>
      <c r="BJ892" s="47"/>
      <c r="BK892" s="47"/>
      <c r="BL892" s="47"/>
      <c r="BM892" s="47" t="s">
        <v>392</v>
      </c>
      <c r="BN892" s="57">
        <f t="shared" ref="BN892:BN918" si="241">SUM(W892:AH892)+SUM(AK892:AN892)+SUM(AQ892:BK892)</f>
        <v>0</v>
      </c>
      <c r="BO892" s="47">
        <f t="shared" si="240"/>
        <v>179.95</v>
      </c>
      <c r="BP892" s="48" t="str">
        <f t="shared" si="239"/>
        <v>Complete - No Adjustment</v>
      </c>
    </row>
    <row r="893" spans="1:68" s="10" customFormat="1" hidden="1" x14ac:dyDescent="0.2">
      <c r="A893" s="34">
        <v>4944</v>
      </c>
      <c r="B893" s="27" t="s">
        <v>94</v>
      </c>
      <c r="C893" s="27" t="s">
        <v>1489</v>
      </c>
      <c r="D893" s="27" t="s">
        <v>1490</v>
      </c>
      <c r="E893" s="27" t="s">
        <v>1492</v>
      </c>
      <c r="F893" s="27" t="s">
        <v>1493</v>
      </c>
      <c r="G893" s="27" t="s">
        <v>96</v>
      </c>
      <c r="H893" s="28">
        <v>42895</v>
      </c>
      <c r="I893" s="28">
        <v>42899</v>
      </c>
      <c r="J893" s="52">
        <v>871.93</v>
      </c>
      <c r="K893" s="52">
        <v>8.98</v>
      </c>
      <c r="L893" s="35" t="s">
        <v>265</v>
      </c>
      <c r="M893" s="52" t="s">
        <v>1494</v>
      </c>
      <c r="N893" s="35" t="s">
        <v>97</v>
      </c>
      <c r="O893" s="35" t="s">
        <v>145</v>
      </c>
      <c r="P893" s="35" t="s">
        <v>146</v>
      </c>
      <c r="Q893" s="35" t="s">
        <v>147</v>
      </c>
      <c r="R893" s="35" t="s">
        <v>98</v>
      </c>
      <c r="S893" s="27"/>
      <c r="T893" s="27" t="s">
        <v>1496</v>
      </c>
      <c r="U893" s="27" t="s">
        <v>251</v>
      </c>
      <c r="V893" s="74"/>
      <c r="W893" s="47"/>
      <c r="X893" s="47"/>
      <c r="Y893" s="47"/>
      <c r="Z893" s="47"/>
      <c r="AA893" s="47"/>
      <c r="AB893" s="47"/>
      <c r="AC893" s="47"/>
      <c r="AD893" s="47"/>
      <c r="AE893" s="47"/>
      <c r="AF893" s="47"/>
      <c r="AG893" s="47"/>
      <c r="AH893" s="57"/>
      <c r="AI893" s="58"/>
      <c r="AJ893" s="57"/>
      <c r="AK893" s="47"/>
      <c r="AL893" s="47"/>
      <c r="AM893" s="47"/>
      <c r="AN893" s="57"/>
      <c r="AO893" s="58"/>
      <c r="AP893" s="57"/>
      <c r="AQ893" s="47"/>
      <c r="AR893" s="47"/>
      <c r="AS893" s="47"/>
      <c r="AT893" s="47"/>
      <c r="AU893" s="47"/>
      <c r="AV893" s="47"/>
      <c r="AW893" s="47"/>
      <c r="AX893" s="47"/>
      <c r="AY893" s="47"/>
      <c r="AZ893" s="47"/>
      <c r="BA893" s="47"/>
      <c r="BB893" s="47"/>
      <c r="BC893" s="47"/>
      <c r="BD893" s="47"/>
      <c r="BE893" s="47"/>
      <c r="BF893" s="47"/>
      <c r="BG893" s="47"/>
      <c r="BH893" s="47"/>
      <c r="BI893" s="47"/>
      <c r="BJ893" s="47"/>
      <c r="BK893" s="47"/>
      <c r="BL893" s="47"/>
      <c r="BM893" s="47" t="s">
        <v>392</v>
      </c>
      <c r="BN893" s="57">
        <f t="shared" si="241"/>
        <v>0</v>
      </c>
      <c r="BO893" s="47">
        <f t="shared" si="240"/>
        <v>8.98</v>
      </c>
      <c r="BP893" s="48" t="str">
        <f t="shared" si="239"/>
        <v>Complete - No Adjustment</v>
      </c>
    </row>
    <row r="894" spans="1:68" s="10" customFormat="1" hidden="1" x14ac:dyDescent="0.2">
      <c r="A894" s="34">
        <v>4945</v>
      </c>
      <c r="B894" s="27" t="s">
        <v>94</v>
      </c>
      <c r="C894" s="27" t="s">
        <v>1489</v>
      </c>
      <c r="D894" s="27" t="s">
        <v>1490</v>
      </c>
      <c r="E894" s="27" t="s">
        <v>1492</v>
      </c>
      <c r="F894" s="27" t="s">
        <v>1493</v>
      </c>
      <c r="G894" s="27" t="s">
        <v>96</v>
      </c>
      <c r="H894" s="28">
        <v>42895</v>
      </c>
      <c r="I894" s="28">
        <v>42899</v>
      </c>
      <c r="J894" s="52">
        <v>871.93</v>
      </c>
      <c r="K894" s="52">
        <v>27.77</v>
      </c>
      <c r="L894" s="35" t="s">
        <v>265</v>
      </c>
      <c r="M894" s="52" t="s">
        <v>1494</v>
      </c>
      <c r="N894" s="35" t="s">
        <v>97</v>
      </c>
      <c r="O894" s="35" t="s">
        <v>145</v>
      </c>
      <c r="P894" s="35" t="s">
        <v>146</v>
      </c>
      <c r="Q894" s="35" t="s">
        <v>101</v>
      </c>
      <c r="R894" s="35" t="s">
        <v>98</v>
      </c>
      <c r="S894" s="27"/>
      <c r="T894" s="27" t="s">
        <v>1495</v>
      </c>
      <c r="U894" s="27" t="s">
        <v>191</v>
      </c>
      <c r="V894" s="74"/>
      <c r="W894" s="47"/>
      <c r="X894" s="47"/>
      <c r="Y894" s="47"/>
      <c r="Z894" s="47"/>
      <c r="AA894" s="47"/>
      <c r="AB894" s="47"/>
      <c r="AC894" s="47"/>
      <c r="AD894" s="47"/>
      <c r="AE894" s="47"/>
      <c r="AF894" s="47"/>
      <c r="AG894" s="47"/>
      <c r="AH894" s="57"/>
      <c r="AI894" s="58"/>
      <c r="AJ894" s="57"/>
      <c r="AK894" s="47"/>
      <c r="AL894" s="47"/>
      <c r="AM894" s="47"/>
      <c r="AN894" s="57"/>
      <c r="AO894" s="58"/>
      <c r="AP894" s="57"/>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t="s">
        <v>392</v>
      </c>
      <c r="BN894" s="57">
        <f t="shared" si="241"/>
        <v>0</v>
      </c>
      <c r="BO894" s="47">
        <f t="shared" si="240"/>
        <v>27.77</v>
      </c>
      <c r="BP894" s="48" t="str">
        <f t="shared" si="239"/>
        <v>Complete - No Adjustment</v>
      </c>
    </row>
    <row r="895" spans="1:68" s="10" customFormat="1" hidden="1" x14ac:dyDescent="0.2">
      <c r="A895" s="34">
        <v>4946</v>
      </c>
      <c r="B895" s="27" t="s">
        <v>94</v>
      </c>
      <c r="C895" s="27" t="s">
        <v>1489</v>
      </c>
      <c r="D895" s="27" t="s">
        <v>1490</v>
      </c>
      <c r="E895" s="27" t="s">
        <v>1492</v>
      </c>
      <c r="F895" s="27" t="s">
        <v>1493</v>
      </c>
      <c r="G895" s="27" t="s">
        <v>96</v>
      </c>
      <c r="H895" s="28">
        <v>42895</v>
      </c>
      <c r="I895" s="28">
        <v>42899</v>
      </c>
      <c r="J895" s="52">
        <v>871.93</v>
      </c>
      <c r="K895" s="52">
        <v>185.98</v>
      </c>
      <c r="L895" s="35" t="s">
        <v>265</v>
      </c>
      <c r="M895" s="52" t="s">
        <v>1494</v>
      </c>
      <c r="N895" s="35" t="s">
        <v>97</v>
      </c>
      <c r="O895" s="35" t="s">
        <v>145</v>
      </c>
      <c r="P895" s="35" t="s">
        <v>146</v>
      </c>
      <c r="Q895" s="35" t="s">
        <v>101</v>
      </c>
      <c r="R895" s="35" t="s">
        <v>98</v>
      </c>
      <c r="S895" s="27"/>
      <c r="T895" s="27" t="s">
        <v>1495</v>
      </c>
      <c r="U895" s="27" t="s">
        <v>191</v>
      </c>
      <c r="V895" s="74"/>
      <c r="W895" s="47"/>
      <c r="X895" s="47"/>
      <c r="Y895" s="47"/>
      <c r="Z895" s="47"/>
      <c r="AA895" s="47"/>
      <c r="AB895" s="47"/>
      <c r="AC895" s="47"/>
      <c r="AD895" s="47"/>
      <c r="AE895" s="47"/>
      <c r="AF895" s="47"/>
      <c r="AG895" s="47"/>
      <c r="AH895" s="57"/>
      <c r="AI895" s="58"/>
      <c r="AJ895" s="57"/>
      <c r="AK895" s="47"/>
      <c r="AL895" s="47"/>
      <c r="AM895" s="47"/>
      <c r="AN895" s="57"/>
      <c r="AO895" s="58"/>
      <c r="AP895" s="57"/>
      <c r="AQ895" s="47"/>
      <c r="AR895" s="47"/>
      <c r="AS895" s="47"/>
      <c r="AT895" s="47"/>
      <c r="AU895" s="47"/>
      <c r="AV895" s="47"/>
      <c r="AW895" s="47"/>
      <c r="AX895" s="47"/>
      <c r="AY895" s="47"/>
      <c r="AZ895" s="47"/>
      <c r="BA895" s="47"/>
      <c r="BB895" s="47"/>
      <c r="BC895" s="47"/>
      <c r="BD895" s="47"/>
      <c r="BE895" s="47"/>
      <c r="BF895" s="47"/>
      <c r="BG895" s="47"/>
      <c r="BH895" s="47"/>
      <c r="BI895" s="47"/>
      <c r="BJ895" s="47"/>
      <c r="BK895" s="47"/>
      <c r="BL895" s="47"/>
      <c r="BM895" s="47" t="s">
        <v>392</v>
      </c>
      <c r="BN895" s="57">
        <f t="shared" si="241"/>
        <v>0</v>
      </c>
      <c r="BO895" s="47">
        <f t="shared" si="240"/>
        <v>185.98</v>
      </c>
      <c r="BP895" s="48" t="str">
        <f t="shared" si="239"/>
        <v>Complete - No Adjustment</v>
      </c>
    </row>
    <row r="896" spans="1:68" s="10" customFormat="1" hidden="1" x14ac:dyDescent="0.2">
      <c r="A896" s="34">
        <v>4947</v>
      </c>
      <c r="B896" s="27" t="s">
        <v>94</v>
      </c>
      <c r="C896" s="27" t="s">
        <v>1489</v>
      </c>
      <c r="D896" s="27" t="s">
        <v>1490</v>
      </c>
      <c r="E896" s="27" t="s">
        <v>1492</v>
      </c>
      <c r="F896" s="27" t="s">
        <v>1493</v>
      </c>
      <c r="G896" s="27" t="s">
        <v>96</v>
      </c>
      <c r="H896" s="28">
        <v>42895</v>
      </c>
      <c r="I896" s="28">
        <v>42899</v>
      </c>
      <c r="J896" s="52">
        <v>871.93</v>
      </c>
      <c r="K896" s="52">
        <v>145.79</v>
      </c>
      <c r="L896" s="35" t="s">
        <v>265</v>
      </c>
      <c r="M896" s="52" t="s">
        <v>1494</v>
      </c>
      <c r="N896" s="35" t="s">
        <v>97</v>
      </c>
      <c r="O896" s="35" t="s">
        <v>145</v>
      </c>
      <c r="P896" s="35" t="s">
        <v>146</v>
      </c>
      <c r="Q896" s="35" t="s">
        <v>101</v>
      </c>
      <c r="R896" s="35" t="s">
        <v>98</v>
      </c>
      <c r="S896" s="27"/>
      <c r="T896" s="27" t="s">
        <v>1495</v>
      </c>
      <c r="U896" s="27" t="s">
        <v>191</v>
      </c>
      <c r="V896" s="74"/>
      <c r="W896" s="47"/>
      <c r="X896" s="47"/>
      <c r="Y896" s="47"/>
      <c r="Z896" s="47"/>
      <c r="AA896" s="47"/>
      <c r="AB896" s="47"/>
      <c r="AC896" s="47"/>
      <c r="AD896" s="47"/>
      <c r="AE896" s="47"/>
      <c r="AF896" s="47"/>
      <c r="AG896" s="47"/>
      <c r="AH896" s="57"/>
      <c r="AI896" s="58"/>
      <c r="AJ896" s="57"/>
      <c r="AK896" s="47"/>
      <c r="AL896" s="47"/>
      <c r="AM896" s="47"/>
      <c r="AN896" s="57"/>
      <c r="AO896" s="58"/>
      <c r="AP896" s="57"/>
      <c r="AQ896" s="47"/>
      <c r="AR896" s="47"/>
      <c r="AS896" s="47"/>
      <c r="AT896" s="47"/>
      <c r="AU896" s="47"/>
      <c r="AV896" s="47"/>
      <c r="AW896" s="47"/>
      <c r="AX896" s="47"/>
      <c r="AY896" s="47"/>
      <c r="AZ896" s="47"/>
      <c r="BA896" s="47"/>
      <c r="BB896" s="47"/>
      <c r="BC896" s="47"/>
      <c r="BD896" s="47"/>
      <c r="BE896" s="47"/>
      <c r="BF896" s="47"/>
      <c r="BG896" s="47"/>
      <c r="BH896" s="47"/>
      <c r="BI896" s="47"/>
      <c r="BJ896" s="47"/>
      <c r="BK896" s="47"/>
      <c r="BL896" s="47"/>
      <c r="BM896" s="47" t="s">
        <v>392</v>
      </c>
      <c r="BN896" s="57">
        <f t="shared" si="241"/>
        <v>0</v>
      </c>
      <c r="BO896" s="47">
        <f t="shared" si="240"/>
        <v>145.79</v>
      </c>
      <c r="BP896" s="48" t="str">
        <f t="shared" si="239"/>
        <v>Complete - No Adjustment</v>
      </c>
    </row>
    <row r="897" spans="1:68" s="10" customFormat="1" hidden="1" x14ac:dyDescent="0.2">
      <c r="A897" s="34">
        <v>4948</v>
      </c>
      <c r="B897" s="27" t="s">
        <v>94</v>
      </c>
      <c r="C897" s="27" t="s">
        <v>1489</v>
      </c>
      <c r="D897" s="27" t="s">
        <v>1490</v>
      </c>
      <c r="E897" s="27" t="s">
        <v>1492</v>
      </c>
      <c r="F897" s="27" t="s">
        <v>1493</v>
      </c>
      <c r="G897" s="27" t="s">
        <v>96</v>
      </c>
      <c r="H897" s="28">
        <v>42895</v>
      </c>
      <c r="I897" s="28">
        <v>42899</v>
      </c>
      <c r="J897" s="52">
        <v>871.93</v>
      </c>
      <c r="K897" s="52">
        <v>12.77</v>
      </c>
      <c r="L897" s="35" t="s">
        <v>265</v>
      </c>
      <c r="M897" s="52" t="s">
        <v>1494</v>
      </c>
      <c r="N897" s="35" t="s">
        <v>97</v>
      </c>
      <c r="O897" s="35" t="s">
        <v>145</v>
      </c>
      <c r="P897" s="35" t="s">
        <v>146</v>
      </c>
      <c r="Q897" s="35" t="s">
        <v>103</v>
      </c>
      <c r="R897" s="35" t="s">
        <v>98</v>
      </c>
      <c r="S897" s="27"/>
      <c r="T897" s="27" t="s">
        <v>1497</v>
      </c>
      <c r="U897" s="27" t="s">
        <v>255</v>
      </c>
      <c r="V897" s="74"/>
      <c r="W897" s="47"/>
      <c r="X897" s="47"/>
      <c r="Y897" s="47"/>
      <c r="Z897" s="47"/>
      <c r="AA897" s="47"/>
      <c r="AB897" s="47"/>
      <c r="AC897" s="47"/>
      <c r="AD897" s="47"/>
      <c r="AE897" s="47"/>
      <c r="AF897" s="47"/>
      <c r="AG897" s="47"/>
      <c r="AH897" s="57"/>
      <c r="AI897" s="58"/>
      <c r="AJ897" s="57"/>
      <c r="AK897" s="47"/>
      <c r="AL897" s="47"/>
      <c r="AM897" s="47"/>
      <c r="AN897" s="57"/>
      <c r="AO897" s="58"/>
      <c r="AP897" s="57"/>
      <c r="AQ897" s="47"/>
      <c r="AR897" s="47"/>
      <c r="AS897" s="47"/>
      <c r="AT897" s="47"/>
      <c r="AU897" s="47"/>
      <c r="AV897" s="47"/>
      <c r="AW897" s="47"/>
      <c r="AX897" s="47"/>
      <c r="AY897" s="47"/>
      <c r="AZ897" s="47"/>
      <c r="BA897" s="47"/>
      <c r="BB897" s="47"/>
      <c r="BC897" s="47"/>
      <c r="BD897" s="47"/>
      <c r="BE897" s="47"/>
      <c r="BF897" s="47"/>
      <c r="BG897" s="47"/>
      <c r="BH897" s="47"/>
      <c r="BI897" s="47"/>
      <c r="BJ897" s="47"/>
      <c r="BK897" s="47">
        <v>12.77</v>
      </c>
      <c r="BL897" s="47"/>
      <c r="BM897" s="47" t="s">
        <v>379</v>
      </c>
      <c r="BN897" s="57">
        <f t="shared" si="241"/>
        <v>12.77</v>
      </c>
      <c r="BO897" s="47">
        <f t="shared" si="240"/>
        <v>0</v>
      </c>
      <c r="BP897" s="48" t="str">
        <f t="shared" si="239"/>
        <v>Complete - With Adjustment</v>
      </c>
    </row>
    <row r="898" spans="1:68" s="10" customFormat="1" hidden="1" x14ac:dyDescent="0.2">
      <c r="A898" s="34">
        <v>4949</v>
      </c>
      <c r="B898" s="27" t="s">
        <v>94</v>
      </c>
      <c r="C898" s="27" t="s">
        <v>1489</v>
      </c>
      <c r="D898" s="27" t="s">
        <v>1490</v>
      </c>
      <c r="E898" s="27" t="s">
        <v>1492</v>
      </c>
      <c r="F898" s="27" t="s">
        <v>1493</v>
      </c>
      <c r="G898" s="27" t="s">
        <v>96</v>
      </c>
      <c r="H898" s="28">
        <v>42895</v>
      </c>
      <c r="I898" s="28">
        <v>42899</v>
      </c>
      <c r="J898" s="52">
        <v>871.93</v>
      </c>
      <c r="K898" s="52">
        <v>11.11</v>
      </c>
      <c r="L898" s="35" t="s">
        <v>265</v>
      </c>
      <c r="M898" s="52" t="s">
        <v>1494</v>
      </c>
      <c r="N898" s="35" t="s">
        <v>97</v>
      </c>
      <c r="O898" s="35" t="s">
        <v>145</v>
      </c>
      <c r="P898" s="35" t="s">
        <v>146</v>
      </c>
      <c r="Q898" s="35" t="s">
        <v>101</v>
      </c>
      <c r="R898" s="35" t="s">
        <v>98</v>
      </c>
      <c r="S898" s="27"/>
      <c r="T898" s="27" t="s">
        <v>1495</v>
      </c>
      <c r="U898" s="27" t="s">
        <v>191</v>
      </c>
      <c r="V898" s="74"/>
      <c r="W898" s="47"/>
      <c r="X898" s="47"/>
      <c r="Y898" s="47"/>
      <c r="Z898" s="47"/>
      <c r="AA898" s="47"/>
      <c r="AB898" s="47"/>
      <c r="AC898" s="47"/>
      <c r="AD898" s="47"/>
      <c r="AE898" s="47"/>
      <c r="AF898" s="47"/>
      <c r="AG898" s="47"/>
      <c r="AH898" s="57"/>
      <c r="AI898" s="58"/>
      <c r="AJ898" s="57"/>
      <c r="AK898" s="47"/>
      <c r="AL898" s="47"/>
      <c r="AM898" s="47"/>
      <c r="AN898" s="57"/>
      <c r="AO898" s="58"/>
      <c r="AP898" s="57"/>
      <c r="AQ898" s="47"/>
      <c r="AR898" s="47"/>
      <c r="AS898" s="47"/>
      <c r="AT898" s="47"/>
      <c r="AU898" s="47"/>
      <c r="AV898" s="47"/>
      <c r="AW898" s="47"/>
      <c r="AX898" s="47"/>
      <c r="AY898" s="47"/>
      <c r="AZ898" s="47"/>
      <c r="BA898" s="47"/>
      <c r="BB898" s="47"/>
      <c r="BC898" s="47"/>
      <c r="BD898" s="47"/>
      <c r="BE898" s="47"/>
      <c r="BF898" s="47"/>
      <c r="BG898" s="47"/>
      <c r="BH898" s="47"/>
      <c r="BI898" s="47"/>
      <c r="BJ898" s="47"/>
      <c r="BK898" s="47"/>
      <c r="BL898" s="47"/>
      <c r="BM898" s="47" t="s">
        <v>392</v>
      </c>
      <c r="BN898" s="57">
        <f t="shared" si="241"/>
        <v>0</v>
      </c>
      <c r="BO898" s="47">
        <f t="shared" si="240"/>
        <v>11.11</v>
      </c>
      <c r="BP898" s="48" t="str">
        <f t="shared" si="239"/>
        <v>Complete - No Adjustment</v>
      </c>
    </row>
    <row r="899" spans="1:68" s="10" customFormat="1" hidden="1" x14ac:dyDescent="0.2">
      <c r="A899" s="34">
        <v>4950</v>
      </c>
      <c r="B899" s="27" t="s">
        <v>94</v>
      </c>
      <c r="C899" s="27" t="s">
        <v>1489</v>
      </c>
      <c r="D899" s="27" t="s">
        <v>1490</v>
      </c>
      <c r="E899" s="27" t="s">
        <v>1492</v>
      </c>
      <c r="F899" s="27" t="s">
        <v>1493</v>
      </c>
      <c r="G899" s="27" t="s">
        <v>96</v>
      </c>
      <c r="H899" s="28">
        <v>42895</v>
      </c>
      <c r="I899" s="28">
        <v>42899</v>
      </c>
      <c r="J899" s="52">
        <v>871.93</v>
      </c>
      <c r="K899" s="52">
        <v>145.38999999999999</v>
      </c>
      <c r="L899" s="35" t="s">
        <v>265</v>
      </c>
      <c r="M899" s="52" t="s">
        <v>1494</v>
      </c>
      <c r="N899" s="35" t="s">
        <v>97</v>
      </c>
      <c r="O899" s="35" t="s">
        <v>145</v>
      </c>
      <c r="P899" s="35" t="s">
        <v>146</v>
      </c>
      <c r="Q899" s="35" t="s">
        <v>108</v>
      </c>
      <c r="R899" s="35" t="s">
        <v>98</v>
      </c>
      <c r="S899" s="27"/>
      <c r="T899" s="27" t="s">
        <v>1498</v>
      </c>
      <c r="U899" s="27" t="s">
        <v>253</v>
      </c>
      <c r="V899" s="74"/>
      <c r="W899" s="47"/>
      <c r="X899" s="47"/>
      <c r="Y899" s="47"/>
      <c r="Z899" s="47"/>
      <c r="AA899" s="47"/>
      <c r="AB899" s="47"/>
      <c r="AC899" s="47"/>
      <c r="AD899" s="47"/>
      <c r="AE899" s="68"/>
      <c r="AF899" s="47"/>
      <c r="AG899" s="47"/>
      <c r="AH899" s="57"/>
      <c r="AI899" s="58"/>
      <c r="AJ899" s="57"/>
      <c r="AK899" s="47"/>
      <c r="AL899" s="47"/>
      <c r="AM899" s="47"/>
      <c r="AN899" s="57"/>
      <c r="AO899" s="58"/>
      <c r="AP899" s="57"/>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t="s">
        <v>392</v>
      </c>
      <c r="BN899" s="57">
        <f t="shared" si="241"/>
        <v>0</v>
      </c>
      <c r="BO899" s="47">
        <f t="shared" si="240"/>
        <v>145.38999999999999</v>
      </c>
      <c r="BP899" s="48" t="str">
        <f t="shared" si="239"/>
        <v>Complete - No Adjustment</v>
      </c>
    </row>
    <row r="900" spans="1:68" s="10" customFormat="1" hidden="1" x14ac:dyDescent="0.2">
      <c r="A900" s="34">
        <v>4951</v>
      </c>
      <c r="B900" s="27" t="s">
        <v>94</v>
      </c>
      <c r="C900" s="27" t="s">
        <v>1489</v>
      </c>
      <c r="D900" s="27" t="s">
        <v>1490</v>
      </c>
      <c r="E900" s="27" t="s">
        <v>1492</v>
      </c>
      <c r="F900" s="27" t="s">
        <v>1493</v>
      </c>
      <c r="G900" s="27" t="s">
        <v>96</v>
      </c>
      <c r="H900" s="28">
        <v>42895</v>
      </c>
      <c r="I900" s="28">
        <v>42899</v>
      </c>
      <c r="J900" s="52">
        <v>871.93</v>
      </c>
      <c r="K900" s="52">
        <v>13.39</v>
      </c>
      <c r="L900" s="35" t="s">
        <v>265</v>
      </c>
      <c r="M900" s="52" t="s">
        <v>1494</v>
      </c>
      <c r="N900" s="35" t="s">
        <v>97</v>
      </c>
      <c r="O900" s="35" t="s">
        <v>145</v>
      </c>
      <c r="P900" s="35" t="s">
        <v>146</v>
      </c>
      <c r="Q900" s="35" t="s">
        <v>103</v>
      </c>
      <c r="R900" s="35" t="s">
        <v>98</v>
      </c>
      <c r="S900" s="27"/>
      <c r="T900" s="27" t="s">
        <v>1497</v>
      </c>
      <c r="U900" s="27" t="s">
        <v>255</v>
      </c>
      <c r="V900" s="74"/>
      <c r="W900" s="47"/>
      <c r="X900" s="47"/>
      <c r="Y900" s="47"/>
      <c r="Z900" s="47"/>
      <c r="AA900" s="47"/>
      <c r="AB900" s="47"/>
      <c r="AC900" s="47"/>
      <c r="AD900" s="47"/>
      <c r="AE900" s="47"/>
      <c r="AF900" s="47"/>
      <c r="AG900" s="47"/>
      <c r="AH900" s="57"/>
      <c r="AI900" s="58"/>
      <c r="AJ900" s="57"/>
      <c r="AK900" s="47">
        <f>3-10.39*20%</f>
        <v>0.92199999999999971</v>
      </c>
      <c r="AL900" s="47"/>
      <c r="AM900" s="47"/>
      <c r="AN900" s="57"/>
      <c r="AO900" s="58"/>
      <c r="AP900" s="57"/>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t="s">
        <v>375</v>
      </c>
      <c r="BN900" s="57">
        <f t="shared" si="241"/>
        <v>0.92199999999999971</v>
      </c>
      <c r="BO900" s="47">
        <f t="shared" si="240"/>
        <v>12.468</v>
      </c>
      <c r="BP900" s="48" t="str">
        <f t="shared" si="239"/>
        <v>Complete - With Adjustment</v>
      </c>
    </row>
    <row r="901" spans="1:68" s="10" customFormat="1" hidden="1" x14ac:dyDescent="0.2">
      <c r="A901" s="34">
        <v>4952</v>
      </c>
      <c r="B901" s="27" t="s">
        <v>94</v>
      </c>
      <c r="C901" s="27" t="s">
        <v>1489</v>
      </c>
      <c r="D901" s="27" t="s">
        <v>1490</v>
      </c>
      <c r="E901" s="27" t="s">
        <v>1492</v>
      </c>
      <c r="F901" s="27" t="s">
        <v>1493</v>
      </c>
      <c r="G901" s="27" t="s">
        <v>96</v>
      </c>
      <c r="H901" s="28">
        <v>42895</v>
      </c>
      <c r="I901" s="28">
        <v>42899</v>
      </c>
      <c r="J901" s="52">
        <v>871.93</v>
      </c>
      <c r="K901" s="52">
        <v>27.81</v>
      </c>
      <c r="L901" s="35" t="s">
        <v>265</v>
      </c>
      <c r="M901" s="52" t="s">
        <v>1494</v>
      </c>
      <c r="N901" s="35" t="s">
        <v>97</v>
      </c>
      <c r="O901" s="35" t="s">
        <v>145</v>
      </c>
      <c r="P901" s="35" t="s">
        <v>146</v>
      </c>
      <c r="Q901" s="35" t="s">
        <v>103</v>
      </c>
      <c r="R901" s="35" t="s">
        <v>98</v>
      </c>
      <c r="S901" s="27"/>
      <c r="T901" s="27" t="s">
        <v>1497</v>
      </c>
      <c r="U901" s="27" t="s">
        <v>255</v>
      </c>
      <c r="V901" s="74"/>
      <c r="W901" s="47"/>
      <c r="X901" s="47"/>
      <c r="Y901" s="47"/>
      <c r="Z901" s="47"/>
      <c r="AA901" s="47"/>
      <c r="AB901" s="47"/>
      <c r="AC901" s="47"/>
      <c r="AD901" s="47"/>
      <c r="AE901" s="47"/>
      <c r="AF901" s="47"/>
      <c r="AG901" s="47"/>
      <c r="AH901" s="57"/>
      <c r="AI901" s="58"/>
      <c r="AJ901" s="57"/>
      <c r="AK901" s="47"/>
      <c r="AL901" s="47"/>
      <c r="AM901" s="47"/>
      <c r="AN901" s="57"/>
      <c r="AO901" s="58"/>
      <c r="AP901" s="57"/>
      <c r="AQ901" s="47"/>
      <c r="AR901" s="47"/>
      <c r="AS901" s="47"/>
      <c r="AT901" s="47"/>
      <c r="AU901" s="47"/>
      <c r="AV901" s="47"/>
      <c r="AW901" s="47"/>
      <c r="AX901" s="47"/>
      <c r="AY901" s="47"/>
      <c r="AZ901" s="47"/>
      <c r="BA901" s="47"/>
      <c r="BB901" s="47"/>
      <c r="BC901" s="47"/>
      <c r="BD901" s="47"/>
      <c r="BE901" s="47"/>
      <c r="BF901" s="47"/>
      <c r="BG901" s="47"/>
      <c r="BH901" s="47"/>
      <c r="BI901" s="47"/>
      <c r="BJ901" s="47"/>
      <c r="BK901" s="68">
        <v>27.81</v>
      </c>
      <c r="BL901" s="47"/>
      <c r="BM901" s="47" t="s">
        <v>379</v>
      </c>
      <c r="BN901" s="57">
        <f t="shared" si="241"/>
        <v>27.81</v>
      </c>
      <c r="BO901" s="47">
        <f t="shared" si="240"/>
        <v>0</v>
      </c>
      <c r="BP901" s="48" t="str">
        <f t="shared" si="239"/>
        <v>Complete - With Adjustment</v>
      </c>
    </row>
    <row r="902" spans="1:68" s="10" customFormat="1" hidden="1" x14ac:dyDescent="0.2">
      <c r="A902" s="34">
        <v>4953</v>
      </c>
      <c r="B902" s="27" t="s">
        <v>94</v>
      </c>
      <c r="C902" s="27" t="s">
        <v>1489</v>
      </c>
      <c r="D902" s="27" t="s">
        <v>1490</v>
      </c>
      <c r="E902" s="27" t="s">
        <v>1492</v>
      </c>
      <c r="F902" s="27" t="s">
        <v>1493</v>
      </c>
      <c r="G902" s="27" t="s">
        <v>96</v>
      </c>
      <c r="H902" s="28">
        <v>42895</v>
      </c>
      <c r="I902" s="28">
        <v>42899</v>
      </c>
      <c r="J902" s="52">
        <v>871.93</v>
      </c>
      <c r="K902" s="52">
        <v>112.99</v>
      </c>
      <c r="L902" s="35" t="s">
        <v>265</v>
      </c>
      <c r="M902" s="52" t="s">
        <v>1494</v>
      </c>
      <c r="N902" s="35" t="s">
        <v>97</v>
      </c>
      <c r="O902" s="35" t="s">
        <v>145</v>
      </c>
      <c r="P902" s="35" t="s">
        <v>146</v>
      </c>
      <c r="Q902" s="35" t="s">
        <v>108</v>
      </c>
      <c r="R902" s="35" t="s">
        <v>98</v>
      </c>
      <c r="S902" s="27"/>
      <c r="T902" s="27" t="s">
        <v>1498</v>
      </c>
      <c r="U902" s="27" t="s">
        <v>253</v>
      </c>
      <c r="V902" s="74"/>
      <c r="W902" s="47"/>
      <c r="X902" s="47"/>
      <c r="Y902" s="47"/>
      <c r="Z902" s="47"/>
      <c r="AA902" s="47"/>
      <c r="AB902" s="47"/>
      <c r="AC902" s="47"/>
      <c r="AD902" s="47"/>
      <c r="AE902" s="47"/>
      <c r="AF902" s="47"/>
      <c r="AG902" s="47"/>
      <c r="AH902" s="57"/>
      <c r="AI902" s="58"/>
      <c r="AJ902" s="57"/>
      <c r="AK902" s="47"/>
      <c r="AL902" s="47"/>
      <c r="AM902" s="47"/>
      <c r="AN902" s="57"/>
      <c r="AO902" s="58"/>
      <c r="AP902" s="57"/>
      <c r="AQ902" s="47"/>
      <c r="AR902" s="47"/>
      <c r="AS902" s="47"/>
      <c r="AT902" s="47"/>
      <c r="AU902" s="47"/>
      <c r="AV902" s="47"/>
      <c r="AW902" s="47"/>
      <c r="AX902" s="47"/>
      <c r="AY902" s="47"/>
      <c r="AZ902" s="47"/>
      <c r="BA902" s="47"/>
      <c r="BB902" s="47"/>
      <c r="BC902" s="47"/>
      <c r="BD902" s="47"/>
      <c r="BE902" s="47"/>
      <c r="BF902" s="47"/>
      <c r="BG902" s="47"/>
      <c r="BH902" s="47"/>
      <c r="BI902" s="47"/>
      <c r="BJ902" s="47"/>
      <c r="BK902" s="47"/>
      <c r="BL902" s="47"/>
      <c r="BM902" s="47" t="s">
        <v>392</v>
      </c>
      <c r="BN902" s="57">
        <f t="shared" si="241"/>
        <v>0</v>
      </c>
      <c r="BO902" s="47">
        <f t="shared" si="240"/>
        <v>112.99</v>
      </c>
      <c r="BP902" s="48" t="str">
        <f t="shared" si="239"/>
        <v>Complete - No Adjustment</v>
      </c>
    </row>
    <row r="903" spans="1:68" s="10" customFormat="1" hidden="1" x14ac:dyDescent="0.2">
      <c r="A903" s="34">
        <v>4954</v>
      </c>
      <c r="B903" s="27" t="s">
        <v>94</v>
      </c>
      <c r="C903" s="27" t="s">
        <v>1489</v>
      </c>
      <c r="D903" s="27" t="s">
        <v>1490</v>
      </c>
      <c r="E903" s="27" t="s">
        <v>1499</v>
      </c>
      <c r="F903" s="27" t="s">
        <v>1493</v>
      </c>
      <c r="G903" s="27" t="s">
        <v>96</v>
      </c>
      <c r="H903" s="28">
        <v>42895</v>
      </c>
      <c r="I903" s="28">
        <v>42899</v>
      </c>
      <c r="J903" s="52">
        <v>1116.69</v>
      </c>
      <c r="K903" s="52">
        <v>33.08</v>
      </c>
      <c r="L903" s="35" t="s">
        <v>265</v>
      </c>
      <c r="M903" s="52" t="s">
        <v>1500</v>
      </c>
      <c r="N903" s="35" t="s">
        <v>97</v>
      </c>
      <c r="O903" s="35" t="s">
        <v>145</v>
      </c>
      <c r="P903" s="35" t="s">
        <v>146</v>
      </c>
      <c r="Q903" s="35" t="s">
        <v>101</v>
      </c>
      <c r="R903" s="35" t="s">
        <v>98</v>
      </c>
      <c r="S903" s="27"/>
      <c r="T903" s="27" t="s">
        <v>1501</v>
      </c>
      <c r="U903" s="27" t="s">
        <v>191</v>
      </c>
      <c r="V903" s="74"/>
      <c r="W903" s="47"/>
      <c r="X903" s="47"/>
      <c r="Y903" s="47"/>
      <c r="Z903" s="47"/>
      <c r="AA903" s="47"/>
      <c r="AB903" s="47"/>
      <c r="AC903" s="47"/>
      <c r="AD903" s="47"/>
      <c r="AE903" s="47"/>
      <c r="AF903" s="47"/>
      <c r="AG903" s="47"/>
      <c r="AH903" s="57"/>
      <c r="AI903" s="58"/>
      <c r="AJ903" s="57"/>
      <c r="AK903" s="47"/>
      <c r="AL903" s="47"/>
      <c r="AM903" s="47"/>
      <c r="AN903" s="57"/>
      <c r="AO903" s="58"/>
      <c r="AP903" s="57"/>
      <c r="AQ903" s="47"/>
      <c r="AR903" s="47"/>
      <c r="AS903" s="47"/>
      <c r="AT903" s="47"/>
      <c r="AU903" s="47"/>
      <c r="AV903" s="47"/>
      <c r="AW903" s="47"/>
      <c r="AX903" s="47"/>
      <c r="AY903" s="47"/>
      <c r="AZ903" s="47"/>
      <c r="BA903" s="47"/>
      <c r="BB903" s="47"/>
      <c r="BC903" s="47"/>
      <c r="BD903" s="47"/>
      <c r="BE903" s="47"/>
      <c r="BF903" s="47"/>
      <c r="BG903" s="47"/>
      <c r="BH903" s="47"/>
      <c r="BI903" s="47"/>
      <c r="BJ903" s="47"/>
      <c r="BK903" s="47"/>
      <c r="BL903" s="47"/>
      <c r="BM903" s="47" t="s">
        <v>392</v>
      </c>
      <c r="BN903" s="57">
        <f t="shared" si="241"/>
        <v>0</v>
      </c>
      <c r="BO903" s="47">
        <f t="shared" si="240"/>
        <v>33.08</v>
      </c>
      <c r="BP903" s="48" t="str">
        <f t="shared" ref="BP903:BP955" si="242">IF(BN903&lt;&gt;0,"Complete - With Adjustment","Complete - No Adjustment")</f>
        <v>Complete - No Adjustment</v>
      </c>
    </row>
    <row r="904" spans="1:68" s="10" customFormat="1" hidden="1" x14ac:dyDescent="0.2">
      <c r="A904" s="34">
        <v>4955</v>
      </c>
      <c r="B904" s="27" t="s">
        <v>94</v>
      </c>
      <c r="C904" s="27" t="s">
        <v>1489</v>
      </c>
      <c r="D904" s="27" t="s">
        <v>1490</v>
      </c>
      <c r="E904" s="27" t="s">
        <v>1499</v>
      </c>
      <c r="F904" s="27" t="s">
        <v>1493</v>
      </c>
      <c r="G904" s="27" t="s">
        <v>96</v>
      </c>
      <c r="H904" s="28">
        <v>42895</v>
      </c>
      <c r="I904" s="28">
        <v>42899</v>
      </c>
      <c r="J904" s="52">
        <v>1116.69</v>
      </c>
      <c r="K904" s="52">
        <v>8.98</v>
      </c>
      <c r="L904" s="35" t="s">
        <v>265</v>
      </c>
      <c r="M904" s="52" t="s">
        <v>1500</v>
      </c>
      <c r="N904" s="35" t="s">
        <v>97</v>
      </c>
      <c r="O904" s="35" t="s">
        <v>145</v>
      </c>
      <c r="P904" s="35" t="s">
        <v>146</v>
      </c>
      <c r="Q904" s="35" t="s">
        <v>147</v>
      </c>
      <c r="R904" s="35" t="s">
        <v>98</v>
      </c>
      <c r="S904" s="27"/>
      <c r="T904" s="27" t="s">
        <v>1502</v>
      </c>
      <c r="U904" s="27" t="s">
        <v>251</v>
      </c>
      <c r="V904" s="74"/>
      <c r="W904" s="47"/>
      <c r="X904" s="47"/>
      <c r="Y904" s="47"/>
      <c r="Z904" s="47"/>
      <c r="AA904" s="47"/>
      <c r="AB904" s="47"/>
      <c r="AC904" s="47"/>
      <c r="AD904" s="47"/>
      <c r="AE904" s="47"/>
      <c r="AF904" s="47"/>
      <c r="AG904" s="47"/>
      <c r="AH904" s="57"/>
      <c r="AI904" s="58"/>
      <c r="AJ904" s="57"/>
      <c r="AK904" s="47"/>
      <c r="AL904" s="47"/>
      <c r="AM904" s="47"/>
      <c r="AN904" s="57"/>
      <c r="AO904" s="58"/>
      <c r="AP904" s="57"/>
      <c r="AQ904" s="47"/>
      <c r="AR904" s="47"/>
      <c r="AS904" s="47"/>
      <c r="AT904" s="47"/>
      <c r="AU904" s="47"/>
      <c r="AV904" s="47"/>
      <c r="AW904" s="47"/>
      <c r="AX904" s="47"/>
      <c r="AY904" s="47"/>
      <c r="AZ904" s="47"/>
      <c r="BA904" s="47"/>
      <c r="BB904" s="47"/>
      <c r="BC904" s="47"/>
      <c r="BD904" s="47"/>
      <c r="BE904" s="47"/>
      <c r="BF904" s="47"/>
      <c r="BG904" s="47"/>
      <c r="BH904" s="47"/>
      <c r="BI904" s="47"/>
      <c r="BJ904" s="47"/>
      <c r="BK904" s="47"/>
      <c r="BL904" s="47"/>
      <c r="BM904" s="47" t="s">
        <v>392</v>
      </c>
      <c r="BN904" s="57">
        <f t="shared" si="241"/>
        <v>0</v>
      </c>
      <c r="BO904" s="47">
        <f t="shared" si="240"/>
        <v>8.98</v>
      </c>
      <c r="BP904" s="48" t="str">
        <f t="shared" si="242"/>
        <v>Complete - No Adjustment</v>
      </c>
    </row>
    <row r="905" spans="1:68" s="10" customFormat="1" hidden="1" x14ac:dyDescent="0.2">
      <c r="A905" s="34">
        <v>4956</v>
      </c>
      <c r="B905" s="27" t="s">
        <v>94</v>
      </c>
      <c r="C905" s="27" t="s">
        <v>1489</v>
      </c>
      <c r="D905" s="27" t="s">
        <v>1490</v>
      </c>
      <c r="E905" s="27" t="s">
        <v>1499</v>
      </c>
      <c r="F905" s="27" t="s">
        <v>1493</v>
      </c>
      <c r="G905" s="27" t="s">
        <v>96</v>
      </c>
      <c r="H905" s="28">
        <v>42895</v>
      </c>
      <c r="I905" s="28">
        <v>42899</v>
      </c>
      <c r="J905" s="52">
        <v>1116.69</v>
      </c>
      <c r="K905" s="52">
        <v>11.14</v>
      </c>
      <c r="L905" s="35" t="s">
        <v>265</v>
      </c>
      <c r="M905" s="52" t="s">
        <v>1500</v>
      </c>
      <c r="N905" s="35" t="s">
        <v>97</v>
      </c>
      <c r="O905" s="35" t="s">
        <v>145</v>
      </c>
      <c r="P905" s="35" t="s">
        <v>146</v>
      </c>
      <c r="Q905" s="35" t="s">
        <v>101</v>
      </c>
      <c r="R905" s="35" t="s">
        <v>98</v>
      </c>
      <c r="S905" s="27"/>
      <c r="T905" s="27" t="s">
        <v>1501</v>
      </c>
      <c r="U905" s="27" t="s">
        <v>191</v>
      </c>
      <c r="V905" s="74"/>
      <c r="W905" s="47"/>
      <c r="X905" s="47"/>
      <c r="Y905" s="47"/>
      <c r="Z905" s="47"/>
      <c r="AA905" s="47"/>
      <c r="AB905" s="47"/>
      <c r="AC905" s="47"/>
      <c r="AD905" s="47"/>
      <c r="AE905" s="47"/>
      <c r="AF905" s="47"/>
      <c r="AG905" s="47"/>
      <c r="AH905" s="57"/>
      <c r="AI905" s="58"/>
      <c r="AJ905" s="57"/>
      <c r="AK905" s="47"/>
      <c r="AL905" s="47"/>
      <c r="AM905" s="47"/>
      <c r="AN905" s="57"/>
      <c r="AO905" s="58"/>
      <c r="AP905" s="57"/>
      <c r="AQ905" s="47"/>
      <c r="AR905" s="47"/>
      <c r="AS905" s="47"/>
      <c r="AT905" s="47"/>
      <c r="AU905" s="47"/>
      <c r="AV905" s="47"/>
      <c r="AW905" s="47"/>
      <c r="AX905" s="47"/>
      <c r="AY905" s="47"/>
      <c r="AZ905" s="47"/>
      <c r="BA905" s="47"/>
      <c r="BB905" s="47"/>
      <c r="BC905" s="47"/>
      <c r="BD905" s="47"/>
      <c r="BE905" s="47"/>
      <c r="BF905" s="47"/>
      <c r="BG905" s="47"/>
      <c r="BH905" s="47"/>
      <c r="BI905" s="47"/>
      <c r="BJ905" s="47"/>
      <c r="BK905" s="68"/>
      <c r="BL905" s="47"/>
      <c r="BM905" s="47" t="s">
        <v>392</v>
      </c>
      <c r="BN905" s="57">
        <f t="shared" si="241"/>
        <v>0</v>
      </c>
      <c r="BO905" s="47">
        <f t="shared" si="240"/>
        <v>11.14</v>
      </c>
      <c r="BP905" s="48" t="str">
        <f t="shared" si="242"/>
        <v>Complete - No Adjustment</v>
      </c>
    </row>
    <row r="906" spans="1:68" s="10" customFormat="1" hidden="1" x14ac:dyDescent="0.2">
      <c r="A906" s="34">
        <v>4957</v>
      </c>
      <c r="B906" s="27" t="s">
        <v>94</v>
      </c>
      <c r="C906" s="27" t="s">
        <v>1489</v>
      </c>
      <c r="D906" s="27" t="s">
        <v>1490</v>
      </c>
      <c r="E906" s="27" t="s">
        <v>1499</v>
      </c>
      <c r="F906" s="27" t="s">
        <v>1493</v>
      </c>
      <c r="G906" s="27" t="s">
        <v>96</v>
      </c>
      <c r="H906" s="28">
        <v>42895</v>
      </c>
      <c r="I906" s="28">
        <v>42899</v>
      </c>
      <c r="J906" s="52">
        <v>1116.69</v>
      </c>
      <c r="K906" s="52">
        <v>172.98</v>
      </c>
      <c r="L906" s="35" t="s">
        <v>265</v>
      </c>
      <c r="M906" s="52" t="s">
        <v>1500</v>
      </c>
      <c r="N906" s="35" t="s">
        <v>97</v>
      </c>
      <c r="O906" s="35" t="s">
        <v>145</v>
      </c>
      <c r="P906" s="35" t="s">
        <v>146</v>
      </c>
      <c r="Q906" s="35" t="s">
        <v>101</v>
      </c>
      <c r="R906" s="35" t="s">
        <v>98</v>
      </c>
      <c r="S906" s="27"/>
      <c r="T906" s="27" t="s">
        <v>1501</v>
      </c>
      <c r="U906" s="27" t="s">
        <v>191</v>
      </c>
      <c r="V906" s="74"/>
      <c r="W906" s="47"/>
      <c r="X906" s="47"/>
      <c r="Y906" s="47"/>
      <c r="Z906" s="47"/>
      <c r="AA906" s="47"/>
      <c r="AB906" s="47"/>
      <c r="AC906" s="47"/>
      <c r="AD906" s="47"/>
      <c r="AE906" s="47"/>
      <c r="AF906" s="47"/>
      <c r="AG906" s="47"/>
      <c r="AH906" s="57"/>
      <c r="AI906" s="58"/>
      <c r="AJ906" s="57"/>
      <c r="AK906" s="47"/>
      <c r="AL906" s="47"/>
      <c r="AM906" s="47"/>
      <c r="AN906" s="57"/>
      <c r="AO906" s="58"/>
      <c r="AP906" s="57"/>
      <c r="AQ906" s="47"/>
      <c r="AR906" s="47"/>
      <c r="AS906" s="47"/>
      <c r="AT906" s="47"/>
      <c r="AU906" s="47"/>
      <c r="AV906" s="47"/>
      <c r="AW906" s="47"/>
      <c r="AX906" s="47"/>
      <c r="AY906" s="47"/>
      <c r="AZ906" s="47"/>
      <c r="BA906" s="47"/>
      <c r="BB906" s="47"/>
      <c r="BC906" s="47"/>
      <c r="BD906" s="47"/>
      <c r="BE906" s="47"/>
      <c r="BF906" s="47"/>
      <c r="BG906" s="47"/>
      <c r="BH906" s="47"/>
      <c r="BI906" s="47"/>
      <c r="BJ906" s="47"/>
      <c r="BK906" s="47"/>
      <c r="BL906" s="47"/>
      <c r="BM906" s="47" t="s">
        <v>392</v>
      </c>
      <c r="BN906" s="57">
        <f t="shared" si="241"/>
        <v>0</v>
      </c>
      <c r="BO906" s="47">
        <f t="shared" si="240"/>
        <v>172.98</v>
      </c>
      <c r="BP906" s="48" t="str">
        <f t="shared" si="242"/>
        <v>Complete - No Adjustment</v>
      </c>
    </row>
    <row r="907" spans="1:68" s="10" customFormat="1" hidden="1" x14ac:dyDescent="0.2">
      <c r="A907" s="34">
        <v>4958</v>
      </c>
      <c r="B907" s="27" t="s">
        <v>94</v>
      </c>
      <c r="C907" s="27" t="s">
        <v>1489</v>
      </c>
      <c r="D907" s="27" t="s">
        <v>1490</v>
      </c>
      <c r="E907" s="27" t="s">
        <v>1499</v>
      </c>
      <c r="F907" s="27" t="s">
        <v>1493</v>
      </c>
      <c r="G907" s="27" t="s">
        <v>96</v>
      </c>
      <c r="H907" s="28">
        <v>42895</v>
      </c>
      <c r="I907" s="28">
        <v>42899</v>
      </c>
      <c r="J907" s="52">
        <v>1116.69</v>
      </c>
      <c r="K907" s="52">
        <v>226.09</v>
      </c>
      <c r="L907" s="35" t="s">
        <v>265</v>
      </c>
      <c r="M907" s="52" t="s">
        <v>1500</v>
      </c>
      <c r="N907" s="35" t="s">
        <v>97</v>
      </c>
      <c r="O907" s="35" t="s">
        <v>145</v>
      </c>
      <c r="P907" s="35" t="s">
        <v>146</v>
      </c>
      <c r="Q907" s="35" t="s">
        <v>101</v>
      </c>
      <c r="R907" s="35" t="s">
        <v>98</v>
      </c>
      <c r="S907" s="27"/>
      <c r="T907" s="27" t="s">
        <v>1501</v>
      </c>
      <c r="U907" s="27" t="s">
        <v>191</v>
      </c>
      <c r="V907" s="74"/>
      <c r="W907" s="47"/>
      <c r="X907" s="47"/>
      <c r="Y907" s="47"/>
      <c r="Z907" s="47"/>
      <c r="AA907" s="47"/>
      <c r="AB907" s="47"/>
      <c r="AC907" s="47"/>
      <c r="AD907" s="47"/>
      <c r="AE907" s="47"/>
      <c r="AF907" s="47"/>
      <c r="AG907" s="47"/>
      <c r="AH907" s="57"/>
      <c r="AI907" s="58"/>
      <c r="AJ907" s="57"/>
      <c r="AK907" s="47"/>
      <c r="AL907" s="47"/>
      <c r="AM907" s="47">
        <f>178-150</f>
        <v>28</v>
      </c>
      <c r="AN907" s="57"/>
      <c r="AO907" s="58"/>
      <c r="AP907" s="57"/>
      <c r="AQ907" s="47"/>
      <c r="AR907" s="47"/>
      <c r="AS907" s="47"/>
      <c r="AT907" s="47"/>
      <c r="AU907" s="47"/>
      <c r="AV907" s="47"/>
      <c r="AW907" s="47"/>
      <c r="AX907" s="47"/>
      <c r="AY907" s="47"/>
      <c r="AZ907" s="47"/>
      <c r="BA907" s="47"/>
      <c r="BB907" s="47"/>
      <c r="BC907" s="47"/>
      <c r="BD907" s="47"/>
      <c r="BE907" s="47"/>
      <c r="BF907" s="47"/>
      <c r="BG907" s="47"/>
      <c r="BH907" s="47"/>
      <c r="BI907" s="47"/>
      <c r="BJ907" s="47"/>
      <c r="BK907" s="47"/>
      <c r="BL907" s="47"/>
      <c r="BM907" s="47" t="s">
        <v>858</v>
      </c>
      <c r="BN907" s="57">
        <f t="shared" si="241"/>
        <v>28</v>
      </c>
      <c r="BO907" s="47">
        <f t="shared" si="240"/>
        <v>198.09</v>
      </c>
      <c r="BP907" s="48" t="str">
        <f t="shared" si="242"/>
        <v>Complete - With Adjustment</v>
      </c>
    </row>
    <row r="908" spans="1:68" s="10" customFormat="1" hidden="1" x14ac:dyDescent="0.2">
      <c r="A908" s="34">
        <v>4959</v>
      </c>
      <c r="B908" s="27" t="s">
        <v>94</v>
      </c>
      <c r="C908" s="27" t="s">
        <v>1489</v>
      </c>
      <c r="D908" s="27" t="s">
        <v>1490</v>
      </c>
      <c r="E908" s="27" t="s">
        <v>1499</v>
      </c>
      <c r="F908" s="27" t="s">
        <v>1493</v>
      </c>
      <c r="G908" s="27" t="s">
        <v>96</v>
      </c>
      <c r="H908" s="28">
        <v>42895</v>
      </c>
      <c r="I908" s="28">
        <v>42899</v>
      </c>
      <c r="J908" s="52">
        <v>1116.69</v>
      </c>
      <c r="K908" s="52">
        <v>11.56</v>
      </c>
      <c r="L908" s="35" t="s">
        <v>265</v>
      </c>
      <c r="M908" s="52" t="s">
        <v>1500</v>
      </c>
      <c r="N908" s="35" t="s">
        <v>97</v>
      </c>
      <c r="O908" s="35" t="s">
        <v>145</v>
      </c>
      <c r="P908" s="35" t="s">
        <v>146</v>
      </c>
      <c r="Q908" s="35" t="s">
        <v>103</v>
      </c>
      <c r="R908" s="35" t="s">
        <v>98</v>
      </c>
      <c r="S908" s="27"/>
      <c r="T908" s="27" t="s">
        <v>1503</v>
      </c>
      <c r="U908" s="27" t="s">
        <v>255</v>
      </c>
      <c r="V908" s="74"/>
      <c r="W908" s="47"/>
      <c r="X908" s="47"/>
      <c r="Y908" s="47"/>
      <c r="Z908" s="47"/>
      <c r="AA908" s="47"/>
      <c r="AB908" s="47"/>
      <c r="AC908" s="47"/>
      <c r="AD908" s="47"/>
      <c r="AE908" s="47"/>
      <c r="AF908" s="47"/>
      <c r="AG908" s="47"/>
      <c r="AH908" s="57"/>
      <c r="AI908" s="58"/>
      <c r="AJ908" s="57"/>
      <c r="AK908" s="47"/>
      <c r="AL908" s="47"/>
      <c r="AM908" s="47"/>
      <c r="AN908" s="57"/>
      <c r="AO908" s="58"/>
      <c r="AP908" s="57"/>
      <c r="AQ908" s="47"/>
      <c r="AR908" s="47"/>
      <c r="AS908" s="47"/>
      <c r="AT908" s="47"/>
      <c r="AU908" s="47"/>
      <c r="AV908" s="47"/>
      <c r="AW908" s="47"/>
      <c r="AX908" s="47"/>
      <c r="AY908" s="47"/>
      <c r="AZ908" s="47"/>
      <c r="BA908" s="47"/>
      <c r="BB908" s="47"/>
      <c r="BC908" s="47"/>
      <c r="BD908" s="47"/>
      <c r="BE908" s="47"/>
      <c r="BF908" s="47"/>
      <c r="BG908" s="47"/>
      <c r="BH908" s="47"/>
      <c r="BI908" s="47"/>
      <c r="BJ908" s="47"/>
      <c r="BK908" s="47"/>
      <c r="BL908" s="47"/>
      <c r="BM908" s="47" t="s">
        <v>392</v>
      </c>
      <c r="BN908" s="57">
        <f t="shared" si="241"/>
        <v>0</v>
      </c>
      <c r="BO908" s="47">
        <f t="shared" si="240"/>
        <v>11.56</v>
      </c>
      <c r="BP908" s="48" t="str">
        <f t="shared" si="242"/>
        <v>Complete - No Adjustment</v>
      </c>
    </row>
    <row r="909" spans="1:68" s="10" customFormat="1" hidden="1" x14ac:dyDescent="0.2">
      <c r="A909" s="34">
        <v>4960</v>
      </c>
      <c r="B909" s="27" t="s">
        <v>94</v>
      </c>
      <c r="C909" s="27" t="s">
        <v>1489</v>
      </c>
      <c r="D909" s="27" t="s">
        <v>1490</v>
      </c>
      <c r="E909" s="27" t="s">
        <v>1499</v>
      </c>
      <c r="F909" s="27" t="s">
        <v>1493</v>
      </c>
      <c r="G909" s="27" t="s">
        <v>96</v>
      </c>
      <c r="H909" s="28">
        <v>42895</v>
      </c>
      <c r="I909" s="28">
        <v>42899</v>
      </c>
      <c r="J909" s="52">
        <v>1116.69</v>
      </c>
      <c r="K909" s="52">
        <v>17.989999999999998</v>
      </c>
      <c r="L909" s="35" t="s">
        <v>265</v>
      </c>
      <c r="M909" s="52" t="s">
        <v>1500</v>
      </c>
      <c r="N909" s="35" t="s">
        <v>97</v>
      </c>
      <c r="O909" s="35" t="s">
        <v>145</v>
      </c>
      <c r="P909" s="35" t="s">
        <v>146</v>
      </c>
      <c r="Q909" s="35" t="s">
        <v>103</v>
      </c>
      <c r="R909" s="35" t="s">
        <v>98</v>
      </c>
      <c r="S909" s="27"/>
      <c r="T909" s="27" t="s">
        <v>1503</v>
      </c>
      <c r="U909" s="27" t="s">
        <v>255</v>
      </c>
      <c r="V909" s="74"/>
      <c r="W909" s="47"/>
      <c r="X909" s="47"/>
      <c r="Y909" s="47"/>
      <c r="Z909" s="47"/>
      <c r="AA909" s="47"/>
      <c r="AB909" s="47"/>
      <c r="AC909" s="47"/>
      <c r="AD909" s="47"/>
      <c r="AE909" s="47"/>
      <c r="AF909" s="47"/>
      <c r="AG909" s="47"/>
      <c r="AH909" s="57"/>
      <c r="AI909" s="58"/>
      <c r="AJ909" s="57"/>
      <c r="AK909" s="47"/>
      <c r="AL909" s="47"/>
      <c r="AM909" s="47"/>
      <c r="AN909" s="57"/>
      <c r="AO909" s="58"/>
      <c r="AP909" s="57"/>
      <c r="AQ909" s="47"/>
      <c r="AR909" s="47"/>
      <c r="AS909" s="47"/>
      <c r="AT909" s="47"/>
      <c r="AU909" s="47"/>
      <c r="AV909" s="47"/>
      <c r="AW909" s="47"/>
      <c r="AX909" s="47"/>
      <c r="AY909" s="47"/>
      <c r="AZ909" s="47"/>
      <c r="BA909" s="47"/>
      <c r="BB909" s="47"/>
      <c r="BC909" s="47"/>
      <c r="BD909" s="47"/>
      <c r="BE909" s="47"/>
      <c r="BF909" s="47"/>
      <c r="BG909" s="47"/>
      <c r="BH909" s="47"/>
      <c r="BI909" s="47"/>
      <c r="BJ909" s="47"/>
      <c r="BK909" s="47">
        <v>17.989999999999998</v>
      </c>
      <c r="BL909" s="47"/>
      <c r="BM909" s="47" t="s">
        <v>379</v>
      </c>
      <c r="BN909" s="57">
        <f t="shared" si="241"/>
        <v>17.989999999999998</v>
      </c>
      <c r="BO909" s="47">
        <f t="shared" si="240"/>
        <v>0</v>
      </c>
      <c r="BP909" s="48" t="str">
        <f t="shared" si="242"/>
        <v>Complete - With Adjustment</v>
      </c>
    </row>
    <row r="910" spans="1:68" s="10" customFormat="1" hidden="1" x14ac:dyDescent="0.2">
      <c r="A910" s="34">
        <v>4961</v>
      </c>
      <c r="B910" s="27" t="s">
        <v>94</v>
      </c>
      <c r="C910" s="27" t="s">
        <v>1489</v>
      </c>
      <c r="D910" s="27" t="s">
        <v>1490</v>
      </c>
      <c r="E910" s="27" t="s">
        <v>1499</v>
      </c>
      <c r="F910" s="27" t="s">
        <v>1493</v>
      </c>
      <c r="G910" s="27" t="s">
        <v>96</v>
      </c>
      <c r="H910" s="28">
        <v>42895</v>
      </c>
      <c r="I910" s="28">
        <v>42899</v>
      </c>
      <c r="J910" s="52">
        <v>1116.69</v>
      </c>
      <c r="K910" s="52">
        <v>135.59</v>
      </c>
      <c r="L910" s="35" t="s">
        <v>265</v>
      </c>
      <c r="M910" s="52" t="s">
        <v>1500</v>
      </c>
      <c r="N910" s="35" t="s">
        <v>97</v>
      </c>
      <c r="O910" s="35" t="s">
        <v>145</v>
      </c>
      <c r="P910" s="35" t="s">
        <v>146</v>
      </c>
      <c r="Q910" s="35" t="s">
        <v>108</v>
      </c>
      <c r="R910" s="35" t="s">
        <v>98</v>
      </c>
      <c r="S910" s="27"/>
      <c r="T910" s="27" t="s">
        <v>1504</v>
      </c>
      <c r="U910" s="27" t="s">
        <v>253</v>
      </c>
      <c r="V910" s="74"/>
      <c r="W910" s="47"/>
      <c r="X910" s="47"/>
      <c r="Y910" s="47"/>
      <c r="Z910" s="47"/>
      <c r="AA910" s="47"/>
      <c r="AB910" s="47"/>
      <c r="AC910" s="47"/>
      <c r="AD910" s="47"/>
      <c r="AE910" s="47"/>
      <c r="AF910" s="47"/>
      <c r="AG910" s="47"/>
      <c r="AH910" s="57"/>
      <c r="AI910" s="58"/>
      <c r="AJ910" s="57"/>
      <c r="AK910" s="47"/>
      <c r="AL910" s="47"/>
      <c r="AM910" s="47"/>
      <c r="AN910" s="57"/>
      <c r="AO910" s="58"/>
      <c r="AP910" s="57"/>
      <c r="AQ910" s="47"/>
      <c r="AR910" s="47"/>
      <c r="AS910" s="47"/>
      <c r="AT910" s="47"/>
      <c r="AU910" s="47"/>
      <c r="AV910" s="47"/>
      <c r="AW910" s="47"/>
      <c r="AX910" s="47"/>
      <c r="AY910" s="47"/>
      <c r="AZ910" s="47"/>
      <c r="BA910" s="47"/>
      <c r="BB910" s="47"/>
      <c r="BC910" s="47"/>
      <c r="BD910" s="47"/>
      <c r="BE910" s="47"/>
      <c r="BF910" s="47"/>
      <c r="BG910" s="47"/>
      <c r="BH910" s="47"/>
      <c r="BI910" s="47"/>
      <c r="BJ910" s="47"/>
      <c r="BK910" s="47"/>
      <c r="BL910" s="47"/>
      <c r="BM910" s="47" t="s">
        <v>392</v>
      </c>
      <c r="BN910" s="57">
        <f t="shared" si="241"/>
        <v>0</v>
      </c>
      <c r="BO910" s="47">
        <f t="shared" si="240"/>
        <v>135.59</v>
      </c>
      <c r="BP910" s="48" t="str">
        <f t="shared" si="242"/>
        <v>Complete - No Adjustment</v>
      </c>
    </row>
    <row r="911" spans="1:68" s="10" customFormat="1" hidden="1" x14ac:dyDescent="0.2">
      <c r="A911" s="34">
        <v>4962</v>
      </c>
      <c r="B911" s="27" t="s">
        <v>94</v>
      </c>
      <c r="C911" s="27" t="s">
        <v>1489</v>
      </c>
      <c r="D911" s="27" t="s">
        <v>1490</v>
      </c>
      <c r="E911" s="27" t="s">
        <v>1499</v>
      </c>
      <c r="F911" s="27" t="s">
        <v>1493</v>
      </c>
      <c r="G911" s="27" t="s">
        <v>96</v>
      </c>
      <c r="H911" s="28">
        <v>42895</v>
      </c>
      <c r="I911" s="28">
        <v>42899</v>
      </c>
      <c r="J911" s="52">
        <v>1116.69</v>
      </c>
      <c r="K911" s="52">
        <v>8.25</v>
      </c>
      <c r="L911" s="35" t="s">
        <v>265</v>
      </c>
      <c r="M911" s="52" t="s">
        <v>1500</v>
      </c>
      <c r="N911" s="35" t="s">
        <v>97</v>
      </c>
      <c r="O911" s="35" t="s">
        <v>145</v>
      </c>
      <c r="P911" s="35" t="s">
        <v>146</v>
      </c>
      <c r="Q911" s="35" t="s">
        <v>103</v>
      </c>
      <c r="R911" s="35" t="s">
        <v>98</v>
      </c>
      <c r="S911" s="27"/>
      <c r="T911" s="27" t="s">
        <v>1503</v>
      </c>
      <c r="U911" s="27" t="s">
        <v>255</v>
      </c>
      <c r="V911" s="74"/>
      <c r="W911" s="47"/>
      <c r="X911" s="47"/>
      <c r="Y911" s="47"/>
      <c r="Z911" s="47"/>
      <c r="AA911" s="47"/>
      <c r="AB911" s="47"/>
      <c r="AC911" s="47"/>
      <c r="AD911" s="47"/>
      <c r="AE911" s="47"/>
      <c r="AF911" s="47"/>
      <c r="AG911" s="47"/>
      <c r="AH911" s="57"/>
      <c r="AI911" s="58"/>
      <c r="AJ911" s="57"/>
      <c r="AK911" s="47"/>
      <c r="AL911" s="47"/>
      <c r="AM911" s="47"/>
      <c r="AN911" s="57"/>
      <c r="AO911" s="58"/>
      <c r="AP911" s="57"/>
      <c r="AQ911" s="47"/>
      <c r="AR911" s="47"/>
      <c r="AS911" s="47"/>
      <c r="AT911" s="47"/>
      <c r="AU911" s="47"/>
      <c r="AV911" s="47"/>
      <c r="AW911" s="47"/>
      <c r="AX911" s="47"/>
      <c r="AY911" s="47"/>
      <c r="AZ911" s="47"/>
      <c r="BA911" s="47"/>
      <c r="BB911" s="47"/>
      <c r="BC911" s="47"/>
      <c r="BD911" s="47"/>
      <c r="BE911" s="47"/>
      <c r="BF911" s="47"/>
      <c r="BG911" s="47"/>
      <c r="BH911" s="47"/>
      <c r="BI911" s="47"/>
      <c r="BJ911" s="47"/>
      <c r="BK911" s="47"/>
      <c r="BL911" s="47"/>
      <c r="BM911" s="47" t="s">
        <v>392</v>
      </c>
      <c r="BN911" s="57">
        <f t="shared" si="241"/>
        <v>0</v>
      </c>
      <c r="BO911" s="47">
        <f t="shared" si="240"/>
        <v>8.25</v>
      </c>
      <c r="BP911" s="48" t="str">
        <f t="shared" si="242"/>
        <v>Complete - No Adjustment</v>
      </c>
    </row>
    <row r="912" spans="1:68" s="10" customFormat="1" hidden="1" x14ac:dyDescent="0.2">
      <c r="A912" s="34">
        <v>4963</v>
      </c>
      <c r="B912" s="27" t="s">
        <v>94</v>
      </c>
      <c r="C912" s="27" t="s">
        <v>1489</v>
      </c>
      <c r="D912" s="27" t="s">
        <v>1490</v>
      </c>
      <c r="E912" s="27" t="s">
        <v>1499</v>
      </c>
      <c r="F912" s="27" t="s">
        <v>1493</v>
      </c>
      <c r="G912" s="27" t="s">
        <v>96</v>
      </c>
      <c r="H912" s="28">
        <v>42895</v>
      </c>
      <c r="I912" s="28">
        <v>42899</v>
      </c>
      <c r="J912" s="52">
        <v>1116.69</v>
      </c>
      <c r="K912" s="52">
        <v>222.32</v>
      </c>
      <c r="L912" s="35" t="s">
        <v>265</v>
      </c>
      <c r="M912" s="52" t="s">
        <v>1500</v>
      </c>
      <c r="N912" s="35" t="s">
        <v>97</v>
      </c>
      <c r="O912" s="35" t="s">
        <v>145</v>
      </c>
      <c r="P912" s="35" t="s">
        <v>146</v>
      </c>
      <c r="Q912" s="35" t="s">
        <v>108</v>
      </c>
      <c r="R912" s="35" t="s">
        <v>98</v>
      </c>
      <c r="S912" s="27"/>
      <c r="T912" s="27" t="s">
        <v>1504</v>
      </c>
      <c r="U912" s="27" t="s">
        <v>253</v>
      </c>
      <c r="V912" s="74"/>
      <c r="W912" s="47"/>
      <c r="X912" s="47"/>
      <c r="Y912" s="47"/>
      <c r="Z912" s="47"/>
      <c r="AA912" s="47"/>
      <c r="AB912" s="47"/>
      <c r="AC912" s="47"/>
      <c r="AD912" s="47"/>
      <c r="AE912" s="47"/>
      <c r="AF912" s="47"/>
      <c r="AG912" s="47"/>
      <c r="AH912" s="57"/>
      <c r="AI912" s="58"/>
      <c r="AJ912" s="57"/>
      <c r="AK912" s="47"/>
      <c r="AL912" s="47"/>
      <c r="AM912" s="47"/>
      <c r="AN912" s="57">
        <f>195.02-150</f>
        <v>45.02000000000001</v>
      </c>
      <c r="AO912" s="58"/>
      <c r="AP912" s="57"/>
      <c r="AQ912" s="47"/>
      <c r="AR912" s="47"/>
      <c r="AS912" s="47"/>
      <c r="AT912" s="47"/>
      <c r="AU912" s="47"/>
      <c r="AV912" s="47"/>
      <c r="AW912" s="47"/>
      <c r="AX912" s="47"/>
      <c r="AY912" s="47"/>
      <c r="AZ912" s="47"/>
      <c r="BA912" s="47"/>
      <c r="BB912" s="47"/>
      <c r="BC912" s="47"/>
      <c r="BD912" s="47"/>
      <c r="BE912" s="47"/>
      <c r="BF912" s="47"/>
      <c r="BG912" s="47"/>
      <c r="BH912" s="47"/>
      <c r="BI912" s="47"/>
      <c r="BJ912" s="47"/>
      <c r="BK912" s="47"/>
      <c r="BL912" s="47"/>
      <c r="BM912" s="47" t="s">
        <v>376</v>
      </c>
      <c r="BN912" s="57">
        <f t="shared" si="241"/>
        <v>45.02000000000001</v>
      </c>
      <c r="BO912" s="47">
        <f t="shared" si="240"/>
        <v>177.29999999999998</v>
      </c>
      <c r="BP912" s="48" t="str">
        <f t="shared" si="242"/>
        <v>Complete - With Adjustment</v>
      </c>
    </row>
    <row r="913" spans="1:68" s="10" customFormat="1" hidden="1" x14ac:dyDescent="0.2">
      <c r="A913" s="34">
        <v>4964</v>
      </c>
      <c r="B913" s="27" t="s">
        <v>94</v>
      </c>
      <c r="C913" s="27" t="s">
        <v>1489</v>
      </c>
      <c r="D913" s="27" t="s">
        <v>1490</v>
      </c>
      <c r="E913" s="27" t="s">
        <v>1499</v>
      </c>
      <c r="F913" s="27" t="s">
        <v>1493</v>
      </c>
      <c r="G913" s="27" t="s">
        <v>96</v>
      </c>
      <c r="H913" s="28">
        <v>42895</v>
      </c>
      <c r="I913" s="28">
        <v>42899</v>
      </c>
      <c r="J913" s="52">
        <v>1116.69</v>
      </c>
      <c r="K913" s="52">
        <v>258.98</v>
      </c>
      <c r="L913" s="35" t="s">
        <v>265</v>
      </c>
      <c r="M913" s="52" t="s">
        <v>1500</v>
      </c>
      <c r="N913" s="35" t="s">
        <v>97</v>
      </c>
      <c r="O913" s="35" t="s">
        <v>145</v>
      </c>
      <c r="P913" s="35" t="s">
        <v>146</v>
      </c>
      <c r="Q913" s="35" t="s">
        <v>101</v>
      </c>
      <c r="R913" s="35" t="s">
        <v>98</v>
      </c>
      <c r="S913" s="27"/>
      <c r="T913" s="27" t="s">
        <v>1501</v>
      </c>
      <c r="U913" s="27" t="s">
        <v>191</v>
      </c>
      <c r="V913" s="74"/>
      <c r="W913" s="47"/>
      <c r="X913" s="47"/>
      <c r="Y913" s="47"/>
      <c r="Z913" s="47"/>
      <c r="AA913" s="47"/>
      <c r="AB913" s="47"/>
      <c r="AC913" s="47"/>
      <c r="AD913" s="47"/>
      <c r="AE913" s="47"/>
      <c r="AF913" s="47"/>
      <c r="AG913" s="47"/>
      <c r="AH913" s="57"/>
      <c r="AI913" s="58"/>
      <c r="AJ913" s="57"/>
      <c r="AK913" s="47"/>
      <c r="AL913" s="47"/>
      <c r="AM913" s="47"/>
      <c r="AN913" s="57"/>
      <c r="AO913" s="58"/>
      <c r="AP913" s="57"/>
      <c r="AQ913" s="47"/>
      <c r="AR913" s="47"/>
      <c r="AS913" s="47"/>
      <c r="AT913" s="47"/>
      <c r="AU913" s="47"/>
      <c r="AV913" s="47"/>
      <c r="AW913" s="47"/>
      <c r="AX913" s="47"/>
      <c r="AY913" s="47"/>
      <c r="AZ913" s="47"/>
      <c r="BA913" s="47"/>
      <c r="BB913" s="47"/>
      <c r="BC913" s="47"/>
      <c r="BD913" s="47"/>
      <c r="BE913" s="47"/>
      <c r="BF913" s="47"/>
      <c r="BG913" s="47"/>
      <c r="BH913" s="47"/>
      <c r="BI913" s="47"/>
      <c r="BJ913" s="47"/>
      <c r="BK913" s="47"/>
      <c r="BL913" s="47"/>
      <c r="BM913" s="47" t="s">
        <v>392</v>
      </c>
      <c r="BN913" s="57">
        <f t="shared" si="241"/>
        <v>0</v>
      </c>
      <c r="BO913" s="47">
        <f t="shared" si="240"/>
        <v>258.98</v>
      </c>
      <c r="BP913" s="48" t="str">
        <f t="shared" si="242"/>
        <v>Complete - No Adjustment</v>
      </c>
    </row>
    <row r="914" spans="1:68" s="10" customFormat="1" hidden="1" x14ac:dyDescent="0.2">
      <c r="A914" s="34">
        <v>4965</v>
      </c>
      <c r="B914" s="27" t="s">
        <v>94</v>
      </c>
      <c r="C914" s="27" t="s">
        <v>1489</v>
      </c>
      <c r="D914" s="27" t="s">
        <v>1490</v>
      </c>
      <c r="E914" s="27" t="s">
        <v>1499</v>
      </c>
      <c r="F914" s="27" t="s">
        <v>1493</v>
      </c>
      <c r="G914" s="27" t="s">
        <v>96</v>
      </c>
      <c r="H914" s="28">
        <v>42895</v>
      </c>
      <c r="I914" s="28">
        <v>42899</v>
      </c>
      <c r="J914" s="52">
        <v>1116.69</v>
      </c>
      <c r="K914" s="52">
        <v>9.73</v>
      </c>
      <c r="L914" s="35" t="s">
        <v>265</v>
      </c>
      <c r="M914" s="52" t="s">
        <v>1500</v>
      </c>
      <c r="N914" s="35" t="s">
        <v>97</v>
      </c>
      <c r="O914" s="35" t="s">
        <v>145</v>
      </c>
      <c r="P914" s="35" t="s">
        <v>146</v>
      </c>
      <c r="Q914" s="35" t="s">
        <v>103</v>
      </c>
      <c r="R914" s="35" t="s">
        <v>98</v>
      </c>
      <c r="S914" s="27"/>
      <c r="T914" s="27" t="s">
        <v>1503</v>
      </c>
      <c r="U914" s="27" t="s">
        <v>255</v>
      </c>
      <c r="V914" s="74"/>
      <c r="W914" s="47"/>
      <c r="X914" s="47"/>
      <c r="Y914" s="47"/>
      <c r="Z914" s="47"/>
      <c r="AA914" s="47"/>
      <c r="AB914" s="47"/>
      <c r="AC914" s="47"/>
      <c r="AD914" s="47"/>
      <c r="AE914" s="47"/>
      <c r="AF914" s="47"/>
      <c r="AG914" s="47"/>
      <c r="AH914" s="57"/>
      <c r="AI914" s="58"/>
      <c r="AJ914" s="57"/>
      <c r="AK914" s="47"/>
      <c r="AL914" s="47"/>
      <c r="AM914" s="47"/>
      <c r="AN914" s="57"/>
      <c r="AO914" s="58"/>
      <c r="AP914" s="57"/>
      <c r="AQ914" s="47"/>
      <c r="AR914" s="47"/>
      <c r="AS914" s="47"/>
      <c r="AT914" s="47"/>
      <c r="AU914" s="47"/>
      <c r="AV914" s="47"/>
      <c r="AW914" s="47"/>
      <c r="AX914" s="47"/>
      <c r="AY914" s="47"/>
      <c r="AZ914" s="47"/>
      <c r="BA914" s="47"/>
      <c r="BB914" s="47"/>
      <c r="BC914" s="47"/>
      <c r="BD914" s="47"/>
      <c r="BE914" s="47"/>
      <c r="BF914" s="47"/>
      <c r="BG914" s="47"/>
      <c r="BH914" s="47"/>
      <c r="BI914" s="47"/>
      <c r="BJ914" s="47"/>
      <c r="BK914" s="47"/>
      <c r="BL914" s="47"/>
      <c r="BM914" s="47" t="s">
        <v>392</v>
      </c>
      <c r="BN914" s="57">
        <f t="shared" si="241"/>
        <v>0</v>
      </c>
      <c r="BO914" s="47">
        <f t="shared" si="240"/>
        <v>9.73</v>
      </c>
      <c r="BP914" s="48" t="str">
        <f t="shared" si="242"/>
        <v>Complete - No Adjustment</v>
      </c>
    </row>
    <row r="915" spans="1:68" s="10" customFormat="1" hidden="1" x14ac:dyDescent="0.2">
      <c r="A915" s="34">
        <v>4966</v>
      </c>
      <c r="B915" s="27" t="s">
        <v>94</v>
      </c>
      <c r="C915" s="27" t="s">
        <v>110</v>
      </c>
      <c r="D915" s="27" t="s">
        <v>111</v>
      </c>
      <c r="E915" s="27" t="s">
        <v>1505</v>
      </c>
      <c r="F915" s="27" t="s">
        <v>1506</v>
      </c>
      <c r="G915" s="27" t="s">
        <v>96</v>
      </c>
      <c r="H915" s="28">
        <v>42898</v>
      </c>
      <c r="I915" s="28">
        <v>42900</v>
      </c>
      <c r="J915" s="52">
        <v>730.46</v>
      </c>
      <c r="K915" s="52">
        <v>9.7200000000000006</v>
      </c>
      <c r="L915" s="35" t="s">
        <v>265</v>
      </c>
      <c r="M915" s="52" t="s">
        <v>1507</v>
      </c>
      <c r="N915" s="35" t="s">
        <v>97</v>
      </c>
      <c r="O915" s="35" t="s">
        <v>145</v>
      </c>
      <c r="P915" s="35" t="s">
        <v>146</v>
      </c>
      <c r="Q915" s="35" t="s">
        <v>103</v>
      </c>
      <c r="R915" s="35" t="s">
        <v>98</v>
      </c>
      <c r="S915" s="27"/>
      <c r="T915" s="27" t="s">
        <v>1508</v>
      </c>
      <c r="U915" s="27" t="s">
        <v>255</v>
      </c>
      <c r="V915" s="74"/>
      <c r="W915" s="47"/>
      <c r="X915" s="47"/>
      <c r="Y915" s="47"/>
      <c r="Z915" s="47"/>
      <c r="AA915" s="47"/>
      <c r="AB915" s="47"/>
      <c r="AC915" s="47"/>
      <c r="AD915" s="47"/>
      <c r="AE915" s="47"/>
      <c r="AF915" s="47"/>
      <c r="AG915" s="47"/>
      <c r="AH915" s="57"/>
      <c r="AI915" s="58"/>
      <c r="AJ915" s="57"/>
      <c r="AK915" s="47"/>
      <c r="AL915" s="47"/>
      <c r="AM915" s="47"/>
      <c r="AN915" s="57"/>
      <c r="AO915" s="58"/>
      <c r="AP915" s="57"/>
      <c r="AQ915" s="47"/>
      <c r="AR915" s="47"/>
      <c r="AS915" s="47"/>
      <c r="AT915" s="47"/>
      <c r="AU915" s="47"/>
      <c r="AV915" s="47"/>
      <c r="AW915" s="47"/>
      <c r="AX915" s="47"/>
      <c r="AY915" s="47"/>
      <c r="AZ915" s="47"/>
      <c r="BA915" s="47"/>
      <c r="BB915" s="47"/>
      <c r="BC915" s="47"/>
      <c r="BD915" s="47"/>
      <c r="BE915" s="47"/>
      <c r="BF915" s="47"/>
      <c r="BG915" s="47"/>
      <c r="BH915" s="47"/>
      <c r="BI915" s="47"/>
      <c r="BJ915" s="47"/>
      <c r="BK915" s="47"/>
      <c r="BL915" s="47"/>
      <c r="BM915" s="47" t="s">
        <v>392</v>
      </c>
      <c r="BN915" s="57">
        <f t="shared" si="241"/>
        <v>0</v>
      </c>
      <c r="BO915" s="47">
        <f t="shared" si="240"/>
        <v>9.7200000000000006</v>
      </c>
      <c r="BP915" s="48" t="str">
        <f t="shared" si="242"/>
        <v>Complete - No Adjustment</v>
      </c>
    </row>
    <row r="916" spans="1:68" s="10" customFormat="1" hidden="1" x14ac:dyDescent="0.2">
      <c r="A916" s="34">
        <v>4967</v>
      </c>
      <c r="B916" s="27" t="s">
        <v>94</v>
      </c>
      <c r="C916" s="27" t="s">
        <v>110</v>
      </c>
      <c r="D916" s="27" t="s">
        <v>111</v>
      </c>
      <c r="E916" s="27" t="s">
        <v>1505</v>
      </c>
      <c r="F916" s="27" t="s">
        <v>1506</v>
      </c>
      <c r="G916" s="27" t="s">
        <v>96</v>
      </c>
      <c r="H916" s="28">
        <v>42898</v>
      </c>
      <c r="I916" s="28">
        <v>42900</v>
      </c>
      <c r="J916" s="52">
        <v>730.46</v>
      </c>
      <c r="K916" s="52">
        <v>48</v>
      </c>
      <c r="L916" s="35" t="s">
        <v>265</v>
      </c>
      <c r="M916" s="52" t="s">
        <v>1507</v>
      </c>
      <c r="N916" s="35" t="s">
        <v>97</v>
      </c>
      <c r="O916" s="35" t="s">
        <v>145</v>
      </c>
      <c r="P916" s="35" t="s">
        <v>146</v>
      </c>
      <c r="Q916" s="35" t="s">
        <v>101</v>
      </c>
      <c r="R916" s="35" t="s">
        <v>98</v>
      </c>
      <c r="S916" s="27"/>
      <c r="T916" s="27" t="s">
        <v>1509</v>
      </c>
      <c r="U916" s="27" t="s">
        <v>191</v>
      </c>
      <c r="V916" s="74"/>
      <c r="W916" s="47"/>
      <c r="X916" s="47"/>
      <c r="Y916" s="47"/>
      <c r="Z916" s="47"/>
      <c r="AA916" s="47"/>
      <c r="AB916" s="47"/>
      <c r="AC916" s="47"/>
      <c r="AD916" s="47"/>
      <c r="AE916" s="47"/>
      <c r="AF916" s="47"/>
      <c r="AG916" s="47"/>
      <c r="AH916" s="57"/>
      <c r="AI916" s="58"/>
      <c r="AJ916" s="57"/>
      <c r="AK916" s="47"/>
      <c r="AL916" s="47"/>
      <c r="AM916" s="47"/>
      <c r="AN916" s="57"/>
      <c r="AO916" s="58"/>
      <c r="AP916" s="57"/>
      <c r="AQ916" s="47"/>
      <c r="AR916" s="47"/>
      <c r="AS916" s="47"/>
      <c r="AT916" s="47"/>
      <c r="AU916" s="47"/>
      <c r="AV916" s="47"/>
      <c r="AW916" s="47"/>
      <c r="AX916" s="47"/>
      <c r="AY916" s="47"/>
      <c r="AZ916" s="47"/>
      <c r="BA916" s="47"/>
      <c r="BB916" s="47"/>
      <c r="BC916" s="47"/>
      <c r="BD916" s="47"/>
      <c r="BE916" s="47"/>
      <c r="BF916" s="47"/>
      <c r="BG916" s="47"/>
      <c r="BH916" s="47"/>
      <c r="BI916" s="47"/>
      <c r="BJ916" s="47"/>
      <c r="BK916" s="47"/>
      <c r="BL916" s="47"/>
      <c r="BM916" s="47" t="s">
        <v>392</v>
      </c>
      <c r="BN916" s="57">
        <f t="shared" si="241"/>
        <v>0</v>
      </c>
      <c r="BO916" s="47">
        <f t="shared" si="240"/>
        <v>48</v>
      </c>
      <c r="BP916" s="48" t="str">
        <f t="shared" si="242"/>
        <v>Complete - No Adjustment</v>
      </c>
    </row>
    <row r="917" spans="1:68" s="10" customFormat="1" hidden="1" x14ac:dyDescent="0.2">
      <c r="A917" s="34">
        <v>4968</v>
      </c>
      <c r="B917" s="27" t="s">
        <v>94</v>
      </c>
      <c r="C917" s="27" t="s">
        <v>110</v>
      </c>
      <c r="D917" s="27" t="s">
        <v>111</v>
      </c>
      <c r="E917" s="27" t="s">
        <v>1505</v>
      </c>
      <c r="F917" s="27" t="s">
        <v>1506</v>
      </c>
      <c r="G917" s="27" t="s">
        <v>96</v>
      </c>
      <c r="H917" s="28">
        <v>42898</v>
      </c>
      <c r="I917" s="28">
        <v>42900</v>
      </c>
      <c r="J917" s="52">
        <v>730.46</v>
      </c>
      <c r="K917" s="52">
        <v>6.47</v>
      </c>
      <c r="L917" s="35" t="s">
        <v>265</v>
      </c>
      <c r="M917" s="52" t="s">
        <v>1507</v>
      </c>
      <c r="N917" s="35" t="s">
        <v>97</v>
      </c>
      <c r="O917" s="35" t="s">
        <v>145</v>
      </c>
      <c r="P917" s="35" t="s">
        <v>146</v>
      </c>
      <c r="Q917" s="35" t="s">
        <v>103</v>
      </c>
      <c r="R917" s="35" t="s">
        <v>98</v>
      </c>
      <c r="S917" s="27"/>
      <c r="T917" s="27" t="s">
        <v>1508</v>
      </c>
      <c r="U917" s="27" t="s">
        <v>255</v>
      </c>
      <c r="V917" s="74"/>
      <c r="W917" s="47"/>
      <c r="X917" s="47"/>
      <c r="Y917" s="47"/>
      <c r="Z917" s="47"/>
      <c r="AA917" s="47"/>
      <c r="AB917" s="47"/>
      <c r="AC917" s="47"/>
      <c r="AD917" s="47"/>
      <c r="AE917" s="47"/>
      <c r="AF917" s="47"/>
      <c r="AG917" s="47"/>
      <c r="AH917" s="57"/>
      <c r="AI917" s="58"/>
      <c r="AJ917" s="57"/>
      <c r="AK917" s="47"/>
      <c r="AL917" s="47"/>
      <c r="AM917" s="47"/>
      <c r="AN917" s="57"/>
      <c r="AO917" s="58"/>
      <c r="AP917" s="57"/>
      <c r="AQ917" s="47"/>
      <c r="AR917" s="47"/>
      <c r="AS917" s="47"/>
      <c r="AT917" s="47"/>
      <c r="AU917" s="47"/>
      <c r="AV917" s="47"/>
      <c r="AW917" s="47"/>
      <c r="AX917" s="47"/>
      <c r="AY917" s="47"/>
      <c r="AZ917" s="47"/>
      <c r="BA917" s="47"/>
      <c r="BB917" s="47"/>
      <c r="BC917" s="47"/>
      <c r="BD917" s="47"/>
      <c r="BE917" s="47"/>
      <c r="BF917" s="47"/>
      <c r="BG917" s="47"/>
      <c r="BH917" s="47"/>
      <c r="BI917" s="47"/>
      <c r="BJ917" s="47"/>
      <c r="BK917" s="68"/>
      <c r="BL917" s="47"/>
      <c r="BM917" s="47" t="s">
        <v>392</v>
      </c>
      <c r="BN917" s="57">
        <f t="shared" si="241"/>
        <v>0</v>
      </c>
      <c r="BO917" s="47">
        <f t="shared" si="240"/>
        <v>6.47</v>
      </c>
      <c r="BP917" s="48" t="str">
        <f t="shared" si="242"/>
        <v>Complete - No Adjustment</v>
      </c>
    </row>
    <row r="918" spans="1:68" s="10" customFormat="1" hidden="1" x14ac:dyDescent="0.2">
      <c r="A918" s="34">
        <v>4969</v>
      </c>
      <c r="B918" s="27" t="s">
        <v>94</v>
      </c>
      <c r="C918" s="27" t="s">
        <v>110</v>
      </c>
      <c r="D918" s="27" t="s">
        <v>111</v>
      </c>
      <c r="E918" s="27" t="s">
        <v>1505</v>
      </c>
      <c r="F918" s="27" t="s">
        <v>1506</v>
      </c>
      <c r="G918" s="27" t="s">
        <v>96</v>
      </c>
      <c r="H918" s="28">
        <v>42898</v>
      </c>
      <c r="I918" s="28">
        <v>42900</v>
      </c>
      <c r="J918" s="52">
        <v>730.46</v>
      </c>
      <c r="K918" s="52">
        <v>90.25</v>
      </c>
      <c r="L918" s="35" t="s">
        <v>265</v>
      </c>
      <c r="M918" s="52" t="s">
        <v>1507</v>
      </c>
      <c r="N918" s="35" t="s">
        <v>97</v>
      </c>
      <c r="O918" s="35" t="s">
        <v>145</v>
      </c>
      <c r="P918" s="35" t="s">
        <v>146</v>
      </c>
      <c r="Q918" s="35" t="s">
        <v>103</v>
      </c>
      <c r="R918" s="35" t="s">
        <v>98</v>
      </c>
      <c r="S918" s="27"/>
      <c r="T918" s="27" t="s">
        <v>1508</v>
      </c>
      <c r="U918" s="27" t="s">
        <v>255</v>
      </c>
      <c r="V918" s="74"/>
      <c r="W918" s="47"/>
      <c r="X918" s="47"/>
      <c r="Y918" s="47"/>
      <c r="Z918" s="47"/>
      <c r="AA918" s="47"/>
      <c r="AB918" s="47"/>
      <c r="AC918" s="47"/>
      <c r="AD918" s="47"/>
      <c r="AE918" s="47"/>
      <c r="AF918" s="47"/>
      <c r="AG918" s="47"/>
      <c r="AH918" s="57"/>
      <c r="AI918" s="58"/>
      <c r="AJ918" s="57"/>
      <c r="AK918" s="47"/>
      <c r="AL918" s="47"/>
      <c r="AM918" s="47"/>
      <c r="AN918" s="57"/>
      <c r="AO918" s="58"/>
      <c r="AP918" s="57"/>
      <c r="AQ918" s="47"/>
      <c r="AR918" s="47"/>
      <c r="AS918" s="47"/>
      <c r="AT918" s="47"/>
      <c r="AU918" s="47"/>
      <c r="AV918" s="47"/>
      <c r="AW918" s="70"/>
      <c r="AX918" s="47"/>
      <c r="AY918" s="47"/>
      <c r="AZ918" s="47"/>
      <c r="BA918" s="47"/>
      <c r="BB918" s="47"/>
      <c r="BC918" s="47"/>
      <c r="BD918" s="47"/>
      <c r="BE918" s="47"/>
      <c r="BF918" s="47"/>
      <c r="BG918" s="47"/>
      <c r="BH918" s="47"/>
      <c r="BI918" s="47"/>
      <c r="BJ918" s="47"/>
      <c r="BK918" s="47"/>
      <c r="BL918" s="47"/>
      <c r="BM918" s="47" t="s">
        <v>392</v>
      </c>
      <c r="BN918" s="57">
        <f t="shared" si="241"/>
        <v>0</v>
      </c>
      <c r="BO918" s="47">
        <f t="shared" si="240"/>
        <v>90.25</v>
      </c>
      <c r="BP918" s="48" t="str">
        <f t="shared" si="242"/>
        <v>Complete - No Adjustment</v>
      </c>
    </row>
    <row r="919" spans="1:68" s="10" customFormat="1" hidden="1" x14ac:dyDescent="0.2">
      <c r="A919" s="34">
        <v>4970</v>
      </c>
      <c r="B919" s="27" t="s">
        <v>94</v>
      </c>
      <c r="C919" s="27" t="s">
        <v>110</v>
      </c>
      <c r="D919" s="27" t="s">
        <v>111</v>
      </c>
      <c r="E919" s="27" t="s">
        <v>1505</v>
      </c>
      <c r="F919" s="27" t="s">
        <v>1506</v>
      </c>
      <c r="G919" s="27" t="s">
        <v>96</v>
      </c>
      <c r="H919" s="28">
        <v>42898</v>
      </c>
      <c r="I919" s="28">
        <v>42900</v>
      </c>
      <c r="J919" s="52">
        <v>730.46</v>
      </c>
      <c r="K919" s="52">
        <v>96.3</v>
      </c>
      <c r="L919" s="35" t="s">
        <v>265</v>
      </c>
      <c r="M919" s="52" t="s">
        <v>1507</v>
      </c>
      <c r="N919" s="35" t="s">
        <v>97</v>
      </c>
      <c r="O919" s="35" t="s">
        <v>145</v>
      </c>
      <c r="P919" s="35" t="s">
        <v>146</v>
      </c>
      <c r="Q919" s="35" t="s">
        <v>147</v>
      </c>
      <c r="R919" s="35" t="s">
        <v>98</v>
      </c>
      <c r="S919" s="27"/>
      <c r="T919" s="27" t="s">
        <v>1510</v>
      </c>
      <c r="U919" s="27" t="s">
        <v>251</v>
      </c>
      <c r="V919" s="74"/>
      <c r="W919" s="47"/>
      <c r="X919" s="47"/>
      <c r="Y919" s="47"/>
      <c r="Z919" s="47"/>
      <c r="AA919" s="47"/>
      <c r="AB919" s="47"/>
      <c r="AC919" s="47"/>
      <c r="AD919" s="47"/>
      <c r="AE919" s="47"/>
      <c r="AF919" s="47"/>
      <c r="AG919" s="47"/>
      <c r="AH919" s="57"/>
      <c r="AI919" s="58"/>
      <c r="AJ919" s="57"/>
      <c r="AK919" s="47"/>
      <c r="AL919" s="47"/>
      <c r="AM919" s="47"/>
      <c r="AN919" s="57"/>
      <c r="AO919" s="58"/>
      <c r="AP919" s="57"/>
      <c r="AQ919" s="47"/>
      <c r="AR919" s="47"/>
      <c r="AS919" s="47"/>
      <c r="AT919" s="47"/>
      <c r="AU919" s="47"/>
      <c r="AV919" s="47"/>
      <c r="AW919" s="47"/>
      <c r="AX919" s="47"/>
      <c r="AY919" s="47"/>
      <c r="AZ919" s="47"/>
      <c r="BA919" s="47"/>
      <c r="BB919" s="47"/>
      <c r="BC919" s="47"/>
      <c r="BD919" s="47"/>
      <c r="BE919" s="47"/>
      <c r="BF919" s="47"/>
      <c r="BG919" s="47"/>
      <c r="BH919" s="47"/>
      <c r="BI919" s="47"/>
      <c r="BJ919" s="47"/>
      <c r="BK919" s="47"/>
      <c r="BL919" s="47"/>
      <c r="BM919" s="47" t="s">
        <v>392</v>
      </c>
      <c r="BN919" s="57">
        <f t="shared" ref="BN919:BN960" si="243">SUM(W919:AH919)+SUM(AK919:AN919)+SUM(AQ919:BK919)</f>
        <v>0</v>
      </c>
      <c r="BO919" s="47">
        <f t="shared" si="240"/>
        <v>96.3</v>
      </c>
      <c r="BP919" s="48" t="str">
        <f t="shared" si="242"/>
        <v>Complete - No Adjustment</v>
      </c>
    </row>
    <row r="920" spans="1:68" s="10" customFormat="1" hidden="1" x14ac:dyDescent="0.2">
      <c r="A920" s="34">
        <v>4971</v>
      </c>
      <c r="B920" s="27" t="s">
        <v>94</v>
      </c>
      <c r="C920" s="27" t="s">
        <v>110</v>
      </c>
      <c r="D920" s="27" t="s">
        <v>111</v>
      </c>
      <c r="E920" s="27" t="s">
        <v>1505</v>
      </c>
      <c r="F920" s="27" t="s">
        <v>1506</v>
      </c>
      <c r="G920" s="27" t="s">
        <v>96</v>
      </c>
      <c r="H920" s="28">
        <v>42898</v>
      </c>
      <c r="I920" s="28">
        <v>42900</v>
      </c>
      <c r="J920" s="52">
        <v>730.46</v>
      </c>
      <c r="K920" s="52">
        <v>121.27</v>
      </c>
      <c r="L920" s="35" t="s">
        <v>265</v>
      </c>
      <c r="M920" s="52" t="s">
        <v>1507</v>
      </c>
      <c r="N920" s="35" t="s">
        <v>97</v>
      </c>
      <c r="O920" s="35" t="s">
        <v>145</v>
      </c>
      <c r="P920" s="35" t="s">
        <v>146</v>
      </c>
      <c r="Q920" s="35" t="s">
        <v>101</v>
      </c>
      <c r="R920" s="35" t="s">
        <v>98</v>
      </c>
      <c r="S920" s="27"/>
      <c r="T920" s="27" t="s">
        <v>1509</v>
      </c>
      <c r="U920" s="27" t="s">
        <v>191</v>
      </c>
      <c r="V920" s="74"/>
      <c r="W920" s="47"/>
      <c r="X920" s="47"/>
      <c r="Y920" s="47"/>
      <c r="Z920" s="47"/>
      <c r="AA920" s="47"/>
      <c r="AB920" s="47"/>
      <c r="AC920" s="47"/>
      <c r="AD920" s="47"/>
      <c r="AE920" s="47"/>
      <c r="AF920" s="47"/>
      <c r="AG920" s="47"/>
      <c r="AH920" s="57"/>
      <c r="AI920" s="58"/>
      <c r="AJ920" s="57"/>
      <c r="AK920" s="47"/>
      <c r="AL920" s="47"/>
      <c r="AM920" s="47">
        <v>31.77</v>
      </c>
      <c r="AN920" s="57"/>
      <c r="AO920" s="58"/>
      <c r="AP920" s="57"/>
      <c r="AQ920" s="47"/>
      <c r="AR920" s="47"/>
      <c r="AS920" s="47"/>
      <c r="AT920" s="47"/>
      <c r="AU920" s="47"/>
      <c r="AV920" s="47"/>
      <c r="AW920" s="47"/>
      <c r="AX920" s="47"/>
      <c r="AY920" s="47"/>
      <c r="AZ920" s="47"/>
      <c r="BA920" s="47"/>
      <c r="BB920" s="47"/>
      <c r="BC920" s="47"/>
      <c r="BD920" s="47"/>
      <c r="BE920" s="47"/>
      <c r="BF920" s="47"/>
      <c r="BG920" s="47"/>
      <c r="BH920" s="47"/>
      <c r="BI920" s="47"/>
      <c r="BJ920" s="47"/>
      <c r="BK920" s="47"/>
      <c r="BL920" s="47"/>
      <c r="BM920" s="47" t="s">
        <v>931</v>
      </c>
      <c r="BN920" s="57">
        <f t="shared" si="243"/>
        <v>31.77</v>
      </c>
      <c r="BO920" s="47">
        <f t="shared" si="240"/>
        <v>89.5</v>
      </c>
      <c r="BP920" s="48" t="str">
        <f t="shared" si="242"/>
        <v>Complete - With Adjustment</v>
      </c>
    </row>
    <row r="921" spans="1:68" s="10" customFormat="1" hidden="1" x14ac:dyDescent="0.2">
      <c r="A921" s="34">
        <v>4972</v>
      </c>
      <c r="B921" s="27" t="s">
        <v>94</v>
      </c>
      <c r="C921" s="27" t="s">
        <v>110</v>
      </c>
      <c r="D921" s="27" t="s">
        <v>111</v>
      </c>
      <c r="E921" s="27" t="s">
        <v>1505</v>
      </c>
      <c r="F921" s="27" t="s">
        <v>1506</v>
      </c>
      <c r="G921" s="27" t="s">
        <v>96</v>
      </c>
      <c r="H921" s="28">
        <v>42898</v>
      </c>
      <c r="I921" s="28">
        <v>42900</v>
      </c>
      <c r="J921" s="52">
        <v>730.46</v>
      </c>
      <c r="K921" s="52">
        <v>16</v>
      </c>
      <c r="L921" s="35" t="s">
        <v>265</v>
      </c>
      <c r="M921" s="52" t="s">
        <v>1507</v>
      </c>
      <c r="N921" s="35" t="s">
        <v>97</v>
      </c>
      <c r="O921" s="35" t="s">
        <v>145</v>
      </c>
      <c r="P921" s="35" t="s">
        <v>146</v>
      </c>
      <c r="Q921" s="35" t="s">
        <v>101</v>
      </c>
      <c r="R921" s="35" t="s">
        <v>98</v>
      </c>
      <c r="S921" s="27"/>
      <c r="T921" s="27" t="s">
        <v>1509</v>
      </c>
      <c r="U921" s="27" t="s">
        <v>191</v>
      </c>
      <c r="V921" s="74"/>
      <c r="W921" s="47"/>
      <c r="X921" s="47"/>
      <c r="Y921" s="47"/>
      <c r="Z921" s="47"/>
      <c r="AA921" s="47"/>
      <c r="AB921" s="47"/>
      <c r="AC921" s="47"/>
      <c r="AD921" s="47"/>
      <c r="AE921" s="47"/>
      <c r="AF921" s="47"/>
      <c r="AG921" s="47"/>
      <c r="AH921" s="57"/>
      <c r="AI921" s="58"/>
      <c r="AJ921" s="57"/>
      <c r="AK921" s="47"/>
      <c r="AL921" s="47"/>
      <c r="AM921" s="47"/>
      <c r="AN921" s="57"/>
      <c r="AO921" s="58"/>
      <c r="AP921" s="57"/>
      <c r="AQ921" s="47"/>
      <c r="AR921" s="47"/>
      <c r="AS921" s="47"/>
      <c r="AT921" s="47"/>
      <c r="AU921" s="47"/>
      <c r="AV921" s="47"/>
      <c r="AW921" s="47"/>
      <c r="AX921" s="47"/>
      <c r="AY921" s="47"/>
      <c r="AZ921" s="47"/>
      <c r="BA921" s="47"/>
      <c r="BB921" s="47"/>
      <c r="BC921" s="47"/>
      <c r="BD921" s="47"/>
      <c r="BE921" s="47"/>
      <c r="BF921" s="47"/>
      <c r="BG921" s="47"/>
      <c r="BH921" s="47"/>
      <c r="BI921" s="47"/>
      <c r="BJ921" s="47"/>
      <c r="BK921" s="47"/>
      <c r="BL921" s="47"/>
      <c r="BM921" s="47" t="s">
        <v>392</v>
      </c>
      <c r="BN921" s="57">
        <f t="shared" si="243"/>
        <v>0</v>
      </c>
      <c r="BO921" s="47">
        <f t="shared" si="240"/>
        <v>16</v>
      </c>
      <c r="BP921" s="48" t="str">
        <f t="shared" si="242"/>
        <v>Complete - No Adjustment</v>
      </c>
    </row>
    <row r="922" spans="1:68" s="10" customFormat="1" hidden="1" x14ac:dyDescent="0.2">
      <c r="A922" s="34">
        <v>4973</v>
      </c>
      <c r="B922" s="27" t="s">
        <v>94</v>
      </c>
      <c r="C922" s="27" t="s">
        <v>110</v>
      </c>
      <c r="D922" s="27" t="s">
        <v>111</v>
      </c>
      <c r="E922" s="27" t="s">
        <v>1505</v>
      </c>
      <c r="F922" s="27" t="s">
        <v>1506</v>
      </c>
      <c r="G922" s="27" t="s">
        <v>96</v>
      </c>
      <c r="H922" s="28">
        <v>42898</v>
      </c>
      <c r="I922" s="28">
        <v>42900</v>
      </c>
      <c r="J922" s="52">
        <v>730.46</v>
      </c>
      <c r="K922" s="52">
        <v>16.02</v>
      </c>
      <c r="L922" s="35" t="s">
        <v>265</v>
      </c>
      <c r="M922" s="52" t="s">
        <v>1507</v>
      </c>
      <c r="N922" s="35" t="s">
        <v>97</v>
      </c>
      <c r="O922" s="35" t="s">
        <v>145</v>
      </c>
      <c r="P922" s="35" t="s">
        <v>146</v>
      </c>
      <c r="Q922" s="35" t="s">
        <v>103</v>
      </c>
      <c r="R922" s="35" t="s">
        <v>98</v>
      </c>
      <c r="S922" s="27"/>
      <c r="T922" s="27" t="s">
        <v>1508</v>
      </c>
      <c r="U922" s="27" t="s">
        <v>255</v>
      </c>
      <c r="V922" s="74"/>
      <c r="W922" s="47"/>
      <c r="X922" s="47"/>
      <c r="Y922" s="47"/>
      <c r="Z922" s="47"/>
      <c r="AA922" s="47"/>
      <c r="AB922" s="47"/>
      <c r="AC922" s="47"/>
      <c r="AD922" s="47"/>
      <c r="AE922" s="47"/>
      <c r="AF922" s="47"/>
      <c r="AG922" s="47"/>
      <c r="AH922" s="57"/>
      <c r="AI922" s="58"/>
      <c r="AJ922" s="57"/>
      <c r="AK922" s="47"/>
      <c r="AL922" s="47"/>
      <c r="AM922" s="47"/>
      <c r="AN922" s="57"/>
      <c r="AO922" s="58"/>
      <c r="AP922" s="57"/>
      <c r="AQ922" s="47"/>
      <c r="AR922" s="47"/>
      <c r="AS922" s="47"/>
      <c r="AT922" s="47"/>
      <c r="AU922" s="47"/>
      <c r="AV922" s="47"/>
      <c r="AW922" s="47"/>
      <c r="AX922" s="47"/>
      <c r="AY922" s="47"/>
      <c r="AZ922" s="47"/>
      <c r="BA922" s="47"/>
      <c r="BB922" s="47"/>
      <c r="BC922" s="47"/>
      <c r="BD922" s="47"/>
      <c r="BE922" s="47"/>
      <c r="BF922" s="47"/>
      <c r="BG922" s="47"/>
      <c r="BH922" s="47"/>
      <c r="BI922" s="47"/>
      <c r="BJ922" s="47"/>
      <c r="BK922" s="70"/>
      <c r="BL922" s="47"/>
      <c r="BM922" s="47" t="s">
        <v>392</v>
      </c>
      <c r="BN922" s="57">
        <f t="shared" si="243"/>
        <v>0</v>
      </c>
      <c r="BO922" s="47">
        <f t="shared" si="240"/>
        <v>16.02</v>
      </c>
      <c r="BP922" s="48" t="str">
        <f t="shared" si="242"/>
        <v>Complete - No Adjustment</v>
      </c>
    </row>
    <row r="923" spans="1:68" s="10" customFormat="1" hidden="1" x14ac:dyDescent="0.2">
      <c r="A923" s="34">
        <v>4974</v>
      </c>
      <c r="B923" s="27" t="s">
        <v>94</v>
      </c>
      <c r="C923" s="27" t="s">
        <v>110</v>
      </c>
      <c r="D923" s="27" t="s">
        <v>111</v>
      </c>
      <c r="E923" s="27" t="s">
        <v>1505</v>
      </c>
      <c r="F923" s="27" t="s">
        <v>1506</v>
      </c>
      <c r="G923" s="27" t="s">
        <v>96</v>
      </c>
      <c r="H923" s="28">
        <v>42898</v>
      </c>
      <c r="I923" s="28">
        <v>42900</v>
      </c>
      <c r="J923" s="52">
        <v>730.46</v>
      </c>
      <c r="K923" s="52">
        <v>24</v>
      </c>
      <c r="L923" s="35" t="s">
        <v>265</v>
      </c>
      <c r="M923" s="52" t="s">
        <v>1507</v>
      </c>
      <c r="N923" s="35" t="s">
        <v>97</v>
      </c>
      <c r="O923" s="35" t="s">
        <v>145</v>
      </c>
      <c r="P923" s="35" t="s">
        <v>146</v>
      </c>
      <c r="Q923" s="35" t="s">
        <v>101</v>
      </c>
      <c r="R923" s="35" t="s">
        <v>98</v>
      </c>
      <c r="S923" s="27"/>
      <c r="T923" s="27" t="s">
        <v>1509</v>
      </c>
      <c r="U923" s="27" t="s">
        <v>191</v>
      </c>
      <c r="V923" s="74"/>
      <c r="W923" s="47"/>
      <c r="X923" s="47"/>
      <c r="Y923" s="47"/>
      <c r="Z923" s="47"/>
      <c r="AA923" s="47"/>
      <c r="AB923" s="47"/>
      <c r="AC923" s="47"/>
      <c r="AD923" s="47"/>
      <c r="AE923" s="47"/>
      <c r="AF923" s="47"/>
      <c r="AG923" s="47"/>
      <c r="AH923" s="57"/>
      <c r="AI923" s="58"/>
      <c r="AJ923" s="57"/>
      <c r="AK923" s="47"/>
      <c r="AL923" s="47"/>
      <c r="AM923" s="47"/>
      <c r="AN923" s="57"/>
      <c r="AO923" s="58"/>
      <c r="AP923" s="57"/>
      <c r="AQ923" s="47"/>
      <c r="AR923" s="47"/>
      <c r="AS923" s="47"/>
      <c r="AT923" s="47"/>
      <c r="AU923" s="47"/>
      <c r="AV923" s="47"/>
      <c r="AW923" s="47"/>
      <c r="AX923" s="47"/>
      <c r="AY923" s="47"/>
      <c r="AZ923" s="47"/>
      <c r="BA923" s="47"/>
      <c r="BB923" s="47"/>
      <c r="BC923" s="47"/>
      <c r="BD923" s="47"/>
      <c r="BE923" s="47"/>
      <c r="BF923" s="47"/>
      <c r="BG923" s="47"/>
      <c r="BH923" s="47"/>
      <c r="BI923" s="47"/>
      <c r="BJ923" s="47"/>
      <c r="BK923" s="70"/>
      <c r="BL923" s="47"/>
      <c r="BM923" s="47" t="s">
        <v>392</v>
      </c>
      <c r="BN923" s="57">
        <f t="shared" si="243"/>
        <v>0</v>
      </c>
      <c r="BO923" s="47">
        <f t="shared" si="240"/>
        <v>24</v>
      </c>
      <c r="BP923" s="48" t="str">
        <f t="shared" si="242"/>
        <v>Complete - No Adjustment</v>
      </c>
    </row>
    <row r="924" spans="1:68" s="10" customFormat="1" hidden="1" x14ac:dyDescent="0.2">
      <c r="A924" s="34">
        <v>4975</v>
      </c>
      <c r="B924" s="27" t="s">
        <v>94</v>
      </c>
      <c r="C924" s="27" t="s">
        <v>110</v>
      </c>
      <c r="D924" s="27" t="s">
        <v>111</v>
      </c>
      <c r="E924" s="27" t="s">
        <v>1505</v>
      </c>
      <c r="F924" s="27" t="s">
        <v>1506</v>
      </c>
      <c r="G924" s="27" t="s">
        <v>96</v>
      </c>
      <c r="H924" s="28">
        <v>42898</v>
      </c>
      <c r="I924" s="28">
        <v>42900</v>
      </c>
      <c r="J924" s="52">
        <v>730.46</v>
      </c>
      <c r="K924" s="52">
        <v>141.91</v>
      </c>
      <c r="L924" s="35" t="s">
        <v>265</v>
      </c>
      <c r="M924" s="52" t="s">
        <v>1507</v>
      </c>
      <c r="N924" s="35" t="s">
        <v>97</v>
      </c>
      <c r="O924" s="35" t="s">
        <v>145</v>
      </c>
      <c r="P924" s="35" t="s">
        <v>146</v>
      </c>
      <c r="Q924" s="35" t="s">
        <v>108</v>
      </c>
      <c r="R924" s="35" t="s">
        <v>98</v>
      </c>
      <c r="S924" s="27"/>
      <c r="T924" s="27" t="s">
        <v>1511</v>
      </c>
      <c r="U924" s="27" t="s">
        <v>253</v>
      </c>
      <c r="V924" s="74"/>
      <c r="W924" s="47"/>
      <c r="X924" s="47"/>
      <c r="Y924" s="47"/>
      <c r="Z924" s="47"/>
      <c r="AA924" s="47"/>
      <c r="AB924" s="47"/>
      <c r="AC924" s="47"/>
      <c r="AD924" s="47"/>
      <c r="AE924" s="47"/>
      <c r="AF924" s="47"/>
      <c r="AG924" s="47"/>
      <c r="AH924" s="57"/>
      <c r="AI924" s="58"/>
      <c r="AJ924" s="57"/>
      <c r="AK924" s="47"/>
      <c r="AL924" s="47"/>
      <c r="AM924" s="47"/>
      <c r="AN924" s="57"/>
      <c r="AO924" s="58"/>
      <c r="AP924" s="57"/>
      <c r="AQ924" s="47"/>
      <c r="AR924" s="47"/>
      <c r="AS924" s="47"/>
      <c r="AT924" s="47"/>
      <c r="AU924" s="47"/>
      <c r="AV924" s="47"/>
      <c r="AW924" s="47"/>
      <c r="AX924" s="47"/>
      <c r="AY924" s="47"/>
      <c r="AZ924" s="47"/>
      <c r="BA924" s="47"/>
      <c r="BB924" s="47"/>
      <c r="BC924" s="47"/>
      <c r="BD924" s="47"/>
      <c r="BE924" s="47"/>
      <c r="BF924" s="47"/>
      <c r="BG924" s="47"/>
      <c r="BH924" s="47"/>
      <c r="BI924" s="47"/>
      <c r="BJ924" s="47"/>
      <c r="BK924" s="70"/>
      <c r="BL924" s="47"/>
      <c r="BM924" s="47" t="s">
        <v>392</v>
      </c>
      <c r="BN924" s="57">
        <f t="shared" si="243"/>
        <v>0</v>
      </c>
      <c r="BO924" s="47">
        <f t="shared" si="240"/>
        <v>141.91</v>
      </c>
      <c r="BP924" s="48" t="str">
        <f t="shared" si="242"/>
        <v>Complete - No Adjustment</v>
      </c>
    </row>
    <row r="925" spans="1:68" s="10" customFormat="1" hidden="1" x14ac:dyDescent="0.2">
      <c r="A925" s="34">
        <v>4976</v>
      </c>
      <c r="B925" s="27" t="s">
        <v>94</v>
      </c>
      <c r="C925" s="27" t="s">
        <v>110</v>
      </c>
      <c r="D925" s="27" t="s">
        <v>111</v>
      </c>
      <c r="E925" s="27" t="s">
        <v>1505</v>
      </c>
      <c r="F925" s="27" t="s">
        <v>1506</v>
      </c>
      <c r="G925" s="27" t="s">
        <v>96</v>
      </c>
      <c r="H925" s="28">
        <v>42898</v>
      </c>
      <c r="I925" s="28">
        <v>42900</v>
      </c>
      <c r="J925" s="52">
        <v>730.46</v>
      </c>
      <c r="K925" s="52">
        <v>160.52000000000001</v>
      </c>
      <c r="L925" s="35" t="s">
        <v>265</v>
      </c>
      <c r="M925" s="52" t="s">
        <v>1507</v>
      </c>
      <c r="N925" s="35" t="s">
        <v>97</v>
      </c>
      <c r="O925" s="35" t="s">
        <v>145</v>
      </c>
      <c r="P925" s="35" t="s">
        <v>146</v>
      </c>
      <c r="Q925" s="35" t="s">
        <v>108</v>
      </c>
      <c r="R925" s="35" t="s">
        <v>98</v>
      </c>
      <c r="S925" s="27"/>
      <c r="T925" s="27" t="s">
        <v>1511</v>
      </c>
      <c r="U925" s="27" t="s">
        <v>253</v>
      </c>
      <c r="V925" s="74"/>
      <c r="W925" s="47"/>
      <c r="X925" s="47"/>
      <c r="Y925" s="47"/>
      <c r="Z925" s="47"/>
      <c r="AA925" s="47"/>
      <c r="AB925" s="47"/>
      <c r="AC925" s="47"/>
      <c r="AD925" s="47"/>
      <c r="AE925" s="47"/>
      <c r="AF925" s="47"/>
      <c r="AG925" s="47"/>
      <c r="AH925" s="57"/>
      <c r="AI925" s="58"/>
      <c r="AJ925" s="57"/>
      <c r="AK925" s="47"/>
      <c r="AL925" s="47"/>
      <c r="AM925" s="47"/>
      <c r="AN925" s="57"/>
      <c r="AO925" s="58"/>
      <c r="AP925" s="57"/>
      <c r="AQ925" s="47"/>
      <c r="AR925" s="47"/>
      <c r="AS925" s="47"/>
      <c r="AT925" s="47"/>
      <c r="AU925" s="47"/>
      <c r="AV925" s="47"/>
      <c r="AW925" s="47"/>
      <c r="AX925" s="47"/>
      <c r="AY925" s="47"/>
      <c r="AZ925" s="47"/>
      <c r="BA925" s="47"/>
      <c r="BB925" s="47"/>
      <c r="BC925" s="47"/>
      <c r="BD925" s="47"/>
      <c r="BE925" s="47"/>
      <c r="BF925" s="47"/>
      <c r="BG925" s="47"/>
      <c r="BH925" s="47"/>
      <c r="BI925" s="47"/>
      <c r="BJ925" s="47"/>
      <c r="BK925" s="70"/>
      <c r="BL925" s="47"/>
      <c r="BM925" s="47" t="s">
        <v>392</v>
      </c>
      <c r="BN925" s="57">
        <f t="shared" si="243"/>
        <v>0</v>
      </c>
      <c r="BO925" s="47">
        <f t="shared" si="240"/>
        <v>160.52000000000001</v>
      </c>
      <c r="BP925" s="48" t="str">
        <f t="shared" si="242"/>
        <v>Complete - No Adjustment</v>
      </c>
    </row>
    <row r="926" spans="1:68" s="10" customFormat="1" hidden="1" x14ac:dyDescent="0.2">
      <c r="A926" s="34">
        <v>4977</v>
      </c>
      <c r="B926" s="27" t="s">
        <v>94</v>
      </c>
      <c r="C926" s="27" t="s">
        <v>110</v>
      </c>
      <c r="D926" s="27" t="s">
        <v>111</v>
      </c>
      <c r="E926" s="27" t="s">
        <v>1512</v>
      </c>
      <c r="F926" s="27" t="s">
        <v>1506</v>
      </c>
      <c r="G926" s="27" t="s">
        <v>96</v>
      </c>
      <c r="H926" s="28">
        <v>42898</v>
      </c>
      <c r="I926" s="28">
        <v>42900</v>
      </c>
      <c r="J926" s="52">
        <v>747.11</v>
      </c>
      <c r="K926" s="52">
        <v>316.2</v>
      </c>
      <c r="L926" s="35" t="s">
        <v>265</v>
      </c>
      <c r="M926" s="52" t="s">
        <v>1513</v>
      </c>
      <c r="N926" s="35" t="s">
        <v>97</v>
      </c>
      <c r="O926" s="35" t="s">
        <v>145</v>
      </c>
      <c r="P926" s="35" t="s">
        <v>146</v>
      </c>
      <c r="Q926" s="35" t="s">
        <v>101</v>
      </c>
      <c r="R926" s="35" t="s">
        <v>98</v>
      </c>
      <c r="S926" s="27"/>
      <c r="T926" s="27" t="s">
        <v>1514</v>
      </c>
      <c r="U926" s="27" t="s">
        <v>191</v>
      </c>
      <c r="V926" s="74"/>
      <c r="W926" s="47"/>
      <c r="X926" s="47"/>
      <c r="Y926" s="47"/>
      <c r="Z926" s="47"/>
      <c r="AA926" s="47"/>
      <c r="AB926" s="47"/>
      <c r="AC926" s="47"/>
      <c r="AD926" s="47"/>
      <c r="AE926" s="47"/>
      <c r="AF926" s="47"/>
      <c r="AG926" s="47"/>
      <c r="AH926" s="57"/>
      <c r="AI926" s="58"/>
      <c r="AJ926" s="57"/>
      <c r="AK926" s="47"/>
      <c r="AL926" s="47"/>
      <c r="AM926" s="47"/>
      <c r="AN926" s="57"/>
      <c r="AO926" s="58"/>
      <c r="AP926" s="57"/>
      <c r="AQ926" s="47"/>
      <c r="AR926" s="47"/>
      <c r="AS926" s="47"/>
      <c r="AT926" s="47"/>
      <c r="AU926" s="47"/>
      <c r="AV926" s="47"/>
      <c r="AW926" s="47"/>
      <c r="AX926" s="47"/>
      <c r="AY926" s="47"/>
      <c r="AZ926" s="47"/>
      <c r="BA926" s="47"/>
      <c r="BB926" s="47"/>
      <c r="BC926" s="47"/>
      <c r="BD926" s="47"/>
      <c r="BE926" s="47"/>
      <c r="BF926" s="47"/>
      <c r="BG926" s="47"/>
      <c r="BH926" s="47"/>
      <c r="BI926" s="47"/>
      <c r="BJ926" s="47"/>
      <c r="BK926" s="47"/>
      <c r="BL926" s="47"/>
      <c r="BM926" s="47" t="s">
        <v>392</v>
      </c>
      <c r="BN926" s="57">
        <f t="shared" si="243"/>
        <v>0</v>
      </c>
      <c r="BO926" s="47">
        <f t="shared" si="240"/>
        <v>316.2</v>
      </c>
      <c r="BP926" s="48" t="str">
        <f t="shared" si="242"/>
        <v>Complete - No Adjustment</v>
      </c>
    </row>
    <row r="927" spans="1:68" s="10" customFormat="1" hidden="1" x14ac:dyDescent="0.2">
      <c r="A927" s="34">
        <v>4978</v>
      </c>
      <c r="B927" s="27" t="s">
        <v>94</v>
      </c>
      <c r="C927" s="27" t="s">
        <v>110</v>
      </c>
      <c r="D927" s="27" t="s">
        <v>111</v>
      </c>
      <c r="E927" s="27" t="s">
        <v>1512</v>
      </c>
      <c r="F927" s="27" t="s">
        <v>1506</v>
      </c>
      <c r="G927" s="27" t="s">
        <v>96</v>
      </c>
      <c r="H927" s="28">
        <v>42898</v>
      </c>
      <c r="I927" s="28">
        <v>42900</v>
      </c>
      <c r="J927" s="52">
        <v>747.11</v>
      </c>
      <c r="K927" s="52">
        <v>16.559999999999999</v>
      </c>
      <c r="L927" s="35" t="s">
        <v>265</v>
      </c>
      <c r="M927" s="52" t="s">
        <v>1513</v>
      </c>
      <c r="N927" s="35" t="s">
        <v>97</v>
      </c>
      <c r="O927" s="35" t="s">
        <v>145</v>
      </c>
      <c r="P927" s="35" t="s">
        <v>146</v>
      </c>
      <c r="Q927" s="35" t="s">
        <v>103</v>
      </c>
      <c r="R927" s="35" t="s">
        <v>98</v>
      </c>
      <c r="S927" s="27"/>
      <c r="T927" s="27" t="s">
        <v>1515</v>
      </c>
      <c r="U927" s="27" t="s">
        <v>255</v>
      </c>
      <c r="V927" s="74"/>
      <c r="W927" s="47"/>
      <c r="X927" s="47"/>
      <c r="Y927" s="47"/>
      <c r="Z927" s="47"/>
      <c r="AA927" s="47"/>
      <c r="AB927" s="47"/>
      <c r="AC927" s="47"/>
      <c r="AD927" s="47"/>
      <c r="AE927" s="47"/>
      <c r="AF927" s="47"/>
      <c r="AG927" s="47"/>
      <c r="AH927" s="57"/>
      <c r="AI927" s="58"/>
      <c r="AJ927" s="57"/>
      <c r="AK927" s="47"/>
      <c r="AL927" s="47"/>
      <c r="AM927" s="47"/>
      <c r="AN927" s="57"/>
      <c r="AO927" s="58"/>
      <c r="AP927" s="57"/>
      <c r="AQ927" s="47"/>
      <c r="AR927" s="47"/>
      <c r="AS927" s="47"/>
      <c r="AT927" s="47"/>
      <c r="AU927" s="47"/>
      <c r="AV927" s="47"/>
      <c r="AW927" s="47"/>
      <c r="AX927" s="47"/>
      <c r="AY927" s="47"/>
      <c r="AZ927" s="47"/>
      <c r="BA927" s="47"/>
      <c r="BB927" s="47"/>
      <c r="BC927" s="47"/>
      <c r="BD927" s="47"/>
      <c r="BE927" s="47"/>
      <c r="BF927" s="47"/>
      <c r="BG927" s="47"/>
      <c r="BH927" s="47"/>
      <c r="BI927" s="47"/>
      <c r="BJ927" s="47"/>
      <c r="BK927" s="47"/>
      <c r="BL927" s="47"/>
      <c r="BM927" s="47" t="s">
        <v>392</v>
      </c>
      <c r="BN927" s="57">
        <f t="shared" si="243"/>
        <v>0</v>
      </c>
      <c r="BO927" s="47">
        <f t="shared" si="240"/>
        <v>16.559999999999999</v>
      </c>
      <c r="BP927" s="48" t="str">
        <f t="shared" si="242"/>
        <v>Complete - No Adjustment</v>
      </c>
    </row>
    <row r="928" spans="1:68" s="10" customFormat="1" hidden="1" x14ac:dyDescent="0.2">
      <c r="A928" s="34">
        <v>4979</v>
      </c>
      <c r="B928" s="27" t="s">
        <v>94</v>
      </c>
      <c r="C928" s="27" t="s">
        <v>110</v>
      </c>
      <c r="D928" s="27" t="s">
        <v>111</v>
      </c>
      <c r="E928" s="27" t="s">
        <v>1512</v>
      </c>
      <c r="F928" s="27" t="s">
        <v>1506</v>
      </c>
      <c r="G928" s="27" t="s">
        <v>96</v>
      </c>
      <c r="H928" s="28">
        <v>42898</v>
      </c>
      <c r="I928" s="28">
        <v>42900</v>
      </c>
      <c r="J928" s="52">
        <v>747.11</v>
      </c>
      <c r="K928" s="52">
        <v>6.45</v>
      </c>
      <c r="L928" s="35"/>
      <c r="M928" s="52" t="s">
        <v>1513</v>
      </c>
      <c r="N928" s="35" t="s">
        <v>97</v>
      </c>
      <c r="O928" s="35" t="s">
        <v>113</v>
      </c>
      <c r="P928" s="35" t="s">
        <v>120</v>
      </c>
      <c r="Q928" s="35" t="s">
        <v>103</v>
      </c>
      <c r="R928" s="35" t="s">
        <v>98</v>
      </c>
      <c r="S928" s="27"/>
      <c r="T928" s="27" t="s">
        <v>1516</v>
      </c>
      <c r="U928" s="27"/>
      <c r="V928" s="74"/>
      <c r="W928" s="47">
        <v>6.45</v>
      </c>
      <c r="X928" s="47"/>
      <c r="Y928" s="47"/>
      <c r="Z928" s="47"/>
      <c r="AA928" s="47"/>
      <c r="AB928" s="47"/>
      <c r="AC928" s="47"/>
      <c r="AD928" s="47"/>
      <c r="AE928" s="47"/>
      <c r="AF928" s="47"/>
      <c r="AG928" s="47"/>
      <c r="AH928" s="57"/>
      <c r="AI928" s="58"/>
      <c r="AJ928" s="57"/>
      <c r="AK928" s="47"/>
      <c r="AL928" s="47"/>
      <c r="AM928" s="47"/>
      <c r="AN928" s="57"/>
      <c r="AO928" s="58"/>
      <c r="AP928" s="57"/>
      <c r="AQ928" s="47"/>
      <c r="AR928" s="47"/>
      <c r="AS928" s="47"/>
      <c r="AT928" s="47"/>
      <c r="AU928" s="47"/>
      <c r="AV928" s="47"/>
      <c r="AW928" s="47"/>
      <c r="AX928" s="47"/>
      <c r="AY928" s="47"/>
      <c r="AZ928" s="47"/>
      <c r="BA928" s="47"/>
      <c r="BB928" s="47"/>
      <c r="BC928" s="47"/>
      <c r="BD928" s="47"/>
      <c r="BE928" s="47"/>
      <c r="BF928" s="47"/>
      <c r="BG928" s="47"/>
      <c r="BH928" s="47"/>
      <c r="BI928" s="47"/>
      <c r="BJ928" s="47"/>
      <c r="BK928" s="47"/>
      <c r="BL928" s="47"/>
      <c r="BM928" s="47" t="s">
        <v>1</v>
      </c>
      <c r="BN928" s="57">
        <f t="shared" si="243"/>
        <v>6.45</v>
      </c>
      <c r="BO928" s="47">
        <f t="shared" si="240"/>
        <v>0</v>
      </c>
      <c r="BP928" s="48" t="str">
        <f t="shared" si="242"/>
        <v>Complete - With Adjustment</v>
      </c>
    </row>
    <row r="929" spans="1:68" s="10" customFormat="1" hidden="1" x14ac:dyDescent="0.2">
      <c r="A929" s="34">
        <v>4980</v>
      </c>
      <c r="B929" s="27" t="s">
        <v>94</v>
      </c>
      <c r="C929" s="27" t="s">
        <v>110</v>
      </c>
      <c r="D929" s="27" t="s">
        <v>111</v>
      </c>
      <c r="E929" s="27" t="s">
        <v>1512</v>
      </c>
      <c r="F929" s="27" t="s">
        <v>1506</v>
      </c>
      <c r="G929" s="27" t="s">
        <v>96</v>
      </c>
      <c r="H929" s="28">
        <v>42898</v>
      </c>
      <c r="I929" s="28">
        <v>42900</v>
      </c>
      <c r="J929" s="52">
        <v>747.11</v>
      </c>
      <c r="K929" s="52">
        <v>24</v>
      </c>
      <c r="L929" s="35" t="s">
        <v>265</v>
      </c>
      <c r="M929" s="52" t="s">
        <v>1513</v>
      </c>
      <c r="N929" s="35" t="s">
        <v>97</v>
      </c>
      <c r="O929" s="35" t="s">
        <v>145</v>
      </c>
      <c r="P929" s="35" t="s">
        <v>146</v>
      </c>
      <c r="Q929" s="35" t="s">
        <v>101</v>
      </c>
      <c r="R929" s="35" t="s">
        <v>98</v>
      </c>
      <c r="S929" s="27"/>
      <c r="T929" s="27" t="s">
        <v>1514</v>
      </c>
      <c r="U929" s="27" t="s">
        <v>191</v>
      </c>
      <c r="V929" s="74"/>
      <c r="W929" s="47"/>
      <c r="X929" s="47"/>
      <c r="Y929" s="47"/>
      <c r="Z929" s="47"/>
      <c r="AA929" s="47"/>
      <c r="AB929" s="47"/>
      <c r="AC929" s="47"/>
      <c r="AD929" s="47"/>
      <c r="AE929" s="47"/>
      <c r="AF929" s="47"/>
      <c r="AG929" s="47"/>
      <c r="AH929" s="57"/>
      <c r="AI929" s="58"/>
      <c r="AJ929" s="57"/>
      <c r="AK929" s="47"/>
      <c r="AL929" s="47"/>
      <c r="AM929" s="47"/>
      <c r="AN929" s="57"/>
      <c r="AO929" s="58"/>
      <c r="AP929" s="57"/>
      <c r="AQ929" s="47"/>
      <c r="AR929" s="47"/>
      <c r="AS929" s="47"/>
      <c r="AT929" s="47"/>
      <c r="AU929" s="47"/>
      <c r="AV929" s="47"/>
      <c r="AW929" s="47"/>
      <c r="AX929" s="47"/>
      <c r="AY929" s="47"/>
      <c r="AZ929" s="47"/>
      <c r="BA929" s="47"/>
      <c r="BB929" s="47"/>
      <c r="BC929" s="47"/>
      <c r="BD929" s="47"/>
      <c r="BE929" s="47"/>
      <c r="BF929" s="47"/>
      <c r="BG929" s="47"/>
      <c r="BH929" s="47"/>
      <c r="BI929" s="47"/>
      <c r="BJ929" s="47"/>
      <c r="BK929" s="47"/>
      <c r="BL929" s="47"/>
      <c r="BM929" s="47" t="s">
        <v>392</v>
      </c>
      <c r="BN929" s="57">
        <f t="shared" si="243"/>
        <v>0</v>
      </c>
      <c r="BO929" s="47">
        <f t="shared" ref="BO929:BO961" si="244">K929-BN929</f>
        <v>24</v>
      </c>
      <c r="BP929" s="48" t="str">
        <f t="shared" si="242"/>
        <v>Complete - No Adjustment</v>
      </c>
    </row>
    <row r="930" spans="1:68" s="10" customFormat="1" hidden="1" x14ac:dyDescent="0.2">
      <c r="A930" s="34">
        <v>4981</v>
      </c>
      <c r="B930" s="27" t="s">
        <v>94</v>
      </c>
      <c r="C930" s="27" t="s">
        <v>110</v>
      </c>
      <c r="D930" s="27" t="s">
        <v>111</v>
      </c>
      <c r="E930" s="27" t="s">
        <v>1512</v>
      </c>
      <c r="F930" s="27" t="s">
        <v>1506</v>
      </c>
      <c r="G930" s="27" t="s">
        <v>96</v>
      </c>
      <c r="H930" s="28">
        <v>42898</v>
      </c>
      <c r="I930" s="28">
        <v>42900</v>
      </c>
      <c r="J930" s="52">
        <v>747.11</v>
      </c>
      <c r="K930" s="52">
        <v>383.9</v>
      </c>
      <c r="L930" s="35" t="s">
        <v>265</v>
      </c>
      <c r="M930" s="52" t="s">
        <v>1513</v>
      </c>
      <c r="N930" s="35" t="s">
        <v>97</v>
      </c>
      <c r="O930" s="35" t="s">
        <v>145</v>
      </c>
      <c r="P930" s="35" t="s">
        <v>146</v>
      </c>
      <c r="Q930" s="35" t="s">
        <v>101</v>
      </c>
      <c r="R930" s="35" t="s">
        <v>98</v>
      </c>
      <c r="S930" s="27"/>
      <c r="T930" s="27" t="s">
        <v>1514</v>
      </c>
      <c r="U930" s="27" t="s">
        <v>191</v>
      </c>
      <c r="V930" s="74"/>
      <c r="W930" s="47"/>
      <c r="X930" s="47"/>
      <c r="Y930" s="47"/>
      <c r="Z930" s="47"/>
      <c r="AA930" s="47"/>
      <c r="AB930" s="47"/>
      <c r="AC930" s="47"/>
      <c r="AD930" s="47"/>
      <c r="AE930" s="47"/>
      <c r="AF930" s="47"/>
      <c r="AG930" s="47"/>
      <c r="AH930" s="57"/>
      <c r="AI930" s="58"/>
      <c r="AJ930" s="57"/>
      <c r="AK930" s="47"/>
      <c r="AL930" s="47"/>
      <c r="AM930" s="47"/>
      <c r="AN930" s="57"/>
      <c r="AO930" s="58"/>
      <c r="AP930" s="57"/>
      <c r="AQ930" s="47"/>
      <c r="AR930" s="47"/>
      <c r="AS930" s="47"/>
      <c r="AT930" s="47"/>
      <c r="AU930" s="47"/>
      <c r="AV930" s="47"/>
      <c r="AW930" s="47"/>
      <c r="AX930" s="71"/>
      <c r="AY930" s="47"/>
      <c r="AZ930" s="47"/>
      <c r="BA930" s="47"/>
      <c r="BB930" s="47"/>
      <c r="BC930" s="47"/>
      <c r="BD930" s="47"/>
      <c r="BE930" s="47"/>
      <c r="BF930" s="47"/>
      <c r="BG930" s="47"/>
      <c r="BH930" s="47"/>
      <c r="BI930" s="47"/>
      <c r="BJ930" s="47"/>
      <c r="BK930" s="47"/>
      <c r="BL930" s="47"/>
      <c r="BM930" s="47" t="s">
        <v>392</v>
      </c>
      <c r="BN930" s="57">
        <f t="shared" si="243"/>
        <v>0</v>
      </c>
      <c r="BO930" s="47">
        <f t="shared" si="244"/>
        <v>383.9</v>
      </c>
      <c r="BP930" s="48" t="str">
        <f t="shared" si="242"/>
        <v>Complete - No Adjustment</v>
      </c>
    </row>
    <row r="931" spans="1:68" s="10" customFormat="1" hidden="1" x14ac:dyDescent="0.2">
      <c r="A931" s="34">
        <v>4982</v>
      </c>
      <c r="B931" s="27" t="s">
        <v>94</v>
      </c>
      <c r="C931" s="27" t="s">
        <v>110</v>
      </c>
      <c r="D931" s="27" t="s">
        <v>111</v>
      </c>
      <c r="E931" s="27" t="s">
        <v>1517</v>
      </c>
      <c r="F931" s="27" t="s">
        <v>1518</v>
      </c>
      <c r="G931" s="27" t="s">
        <v>96</v>
      </c>
      <c r="H931" s="28">
        <v>42891</v>
      </c>
      <c r="I931" s="28">
        <v>42893</v>
      </c>
      <c r="J931" s="52">
        <v>1364.55</v>
      </c>
      <c r="K931" s="52">
        <v>6.75</v>
      </c>
      <c r="L931" s="35"/>
      <c r="M931" s="52" t="s">
        <v>1519</v>
      </c>
      <c r="N931" s="35" t="s">
        <v>97</v>
      </c>
      <c r="O931" s="35" t="s">
        <v>113</v>
      </c>
      <c r="P931" s="35" t="s">
        <v>120</v>
      </c>
      <c r="Q931" s="35" t="s">
        <v>103</v>
      </c>
      <c r="R931" s="35" t="s">
        <v>98</v>
      </c>
      <c r="S931" s="27"/>
      <c r="T931" s="27" t="s">
        <v>1520</v>
      </c>
      <c r="U931" s="27"/>
      <c r="V931" s="74"/>
      <c r="W931" s="47">
        <v>6.75</v>
      </c>
      <c r="X931" s="47"/>
      <c r="Y931" s="47"/>
      <c r="Z931" s="47"/>
      <c r="AA931" s="47"/>
      <c r="AB931" s="47"/>
      <c r="AC931" s="47"/>
      <c r="AD931" s="47"/>
      <c r="AE931" s="47"/>
      <c r="AF931" s="47"/>
      <c r="AG931" s="47"/>
      <c r="AH931" s="57"/>
      <c r="AI931" s="58"/>
      <c r="AJ931" s="57"/>
      <c r="AK931" s="47"/>
      <c r="AL931" s="47"/>
      <c r="AM931" s="47"/>
      <c r="AN931" s="57"/>
      <c r="AO931" s="58"/>
      <c r="AP931" s="57"/>
      <c r="AQ931" s="47"/>
      <c r="AR931" s="47"/>
      <c r="AS931" s="47"/>
      <c r="AT931" s="47"/>
      <c r="AU931" s="47"/>
      <c r="AV931" s="47"/>
      <c r="AW931" s="47"/>
      <c r="AX931" s="47"/>
      <c r="AY931" s="47"/>
      <c r="AZ931" s="47"/>
      <c r="BA931" s="47"/>
      <c r="BB931" s="47"/>
      <c r="BC931" s="47"/>
      <c r="BD931" s="47"/>
      <c r="BE931" s="47"/>
      <c r="BF931" s="47"/>
      <c r="BG931" s="47"/>
      <c r="BH931" s="47"/>
      <c r="BI931" s="47"/>
      <c r="BJ931" s="47"/>
      <c r="BK931" s="47"/>
      <c r="BL931" s="47"/>
      <c r="BM931" s="47" t="s">
        <v>1</v>
      </c>
      <c r="BN931" s="57">
        <f t="shared" si="243"/>
        <v>6.75</v>
      </c>
      <c r="BO931" s="47">
        <f t="shared" si="244"/>
        <v>0</v>
      </c>
      <c r="BP931" s="48" t="str">
        <f t="shared" si="242"/>
        <v>Complete - With Adjustment</v>
      </c>
    </row>
    <row r="932" spans="1:68" s="10" customFormat="1" hidden="1" x14ac:dyDescent="0.2">
      <c r="A932" s="34">
        <v>4983</v>
      </c>
      <c r="B932" s="27" t="s">
        <v>94</v>
      </c>
      <c r="C932" s="27" t="s">
        <v>110</v>
      </c>
      <c r="D932" s="27" t="s">
        <v>111</v>
      </c>
      <c r="E932" s="27" t="s">
        <v>1517</v>
      </c>
      <c r="F932" s="27" t="s">
        <v>1518</v>
      </c>
      <c r="G932" s="27" t="s">
        <v>96</v>
      </c>
      <c r="H932" s="28">
        <v>42891</v>
      </c>
      <c r="I932" s="28">
        <v>42893</v>
      </c>
      <c r="J932" s="52">
        <v>1364.55</v>
      </c>
      <c r="K932" s="52">
        <v>91.25</v>
      </c>
      <c r="L932" s="35" t="s">
        <v>265</v>
      </c>
      <c r="M932" s="52" t="s">
        <v>1519</v>
      </c>
      <c r="N932" s="35" t="s">
        <v>97</v>
      </c>
      <c r="O932" s="35" t="s">
        <v>145</v>
      </c>
      <c r="P932" s="35" t="s">
        <v>146</v>
      </c>
      <c r="Q932" s="35" t="s">
        <v>147</v>
      </c>
      <c r="R932" s="35" t="s">
        <v>98</v>
      </c>
      <c r="S932" s="27"/>
      <c r="T932" s="27" t="s">
        <v>1521</v>
      </c>
      <c r="U932" s="27" t="s">
        <v>149</v>
      </c>
      <c r="V932" s="74"/>
      <c r="W932" s="47"/>
      <c r="X932" s="47"/>
      <c r="Y932" s="47"/>
      <c r="Z932" s="47"/>
      <c r="AA932" s="47"/>
      <c r="AB932" s="47"/>
      <c r="AC932" s="47"/>
      <c r="AD932" s="47"/>
      <c r="AE932" s="47"/>
      <c r="AF932" s="47"/>
      <c r="AG932" s="47"/>
      <c r="AH932" s="57">
        <f>(74.25/2-25)*2</f>
        <v>24.25</v>
      </c>
      <c r="AI932" s="58"/>
      <c r="AJ932" s="57"/>
      <c r="AK932" s="47"/>
      <c r="AL932" s="47"/>
      <c r="AM932" s="47"/>
      <c r="AN932" s="57"/>
      <c r="AO932" s="58"/>
      <c r="AP932" s="57"/>
      <c r="AQ932" s="47"/>
      <c r="AR932" s="47"/>
      <c r="AS932" s="47"/>
      <c r="AT932" s="47"/>
      <c r="AU932" s="47"/>
      <c r="AV932" s="47"/>
      <c r="AW932" s="47"/>
      <c r="AX932" s="47"/>
      <c r="AY932" s="47"/>
      <c r="AZ932" s="47"/>
      <c r="BA932" s="47"/>
      <c r="BB932" s="47"/>
      <c r="BC932" s="47"/>
      <c r="BD932" s="47"/>
      <c r="BE932" s="47"/>
      <c r="BF932" s="47"/>
      <c r="BG932" s="47"/>
      <c r="BH932" s="47"/>
      <c r="BI932" s="47"/>
      <c r="BJ932" s="47"/>
      <c r="BK932" s="47"/>
      <c r="BL932" s="47"/>
      <c r="BM932" s="47" t="s">
        <v>374</v>
      </c>
      <c r="BN932" s="57">
        <f t="shared" si="243"/>
        <v>24.25</v>
      </c>
      <c r="BO932" s="47">
        <f t="shared" si="244"/>
        <v>67</v>
      </c>
      <c r="BP932" s="48" t="str">
        <f t="shared" si="242"/>
        <v>Complete - With Adjustment</v>
      </c>
    </row>
    <row r="933" spans="1:68" s="10" customFormat="1" hidden="1" x14ac:dyDescent="0.2">
      <c r="A933" s="34">
        <v>4984</v>
      </c>
      <c r="B933" s="27" t="s">
        <v>94</v>
      </c>
      <c r="C933" s="27" t="s">
        <v>110</v>
      </c>
      <c r="D933" s="27" t="s">
        <v>111</v>
      </c>
      <c r="E933" s="27" t="s">
        <v>1517</v>
      </c>
      <c r="F933" s="27" t="s">
        <v>1518</v>
      </c>
      <c r="G933" s="27" t="s">
        <v>96</v>
      </c>
      <c r="H933" s="28">
        <v>42891</v>
      </c>
      <c r="I933" s="28">
        <v>42893</v>
      </c>
      <c r="J933" s="52">
        <v>1364.55</v>
      </c>
      <c r="K933" s="52">
        <v>13.07</v>
      </c>
      <c r="L933" s="35" t="s">
        <v>265</v>
      </c>
      <c r="M933" s="52" t="s">
        <v>1519</v>
      </c>
      <c r="N933" s="35" t="s">
        <v>97</v>
      </c>
      <c r="O933" s="35" t="s">
        <v>145</v>
      </c>
      <c r="P933" s="35" t="s">
        <v>146</v>
      </c>
      <c r="Q933" s="35" t="s">
        <v>147</v>
      </c>
      <c r="R933" s="35" t="s">
        <v>98</v>
      </c>
      <c r="S933" s="27"/>
      <c r="T933" s="27" t="s">
        <v>1521</v>
      </c>
      <c r="U933" s="27" t="s">
        <v>149</v>
      </c>
      <c r="V933" s="74"/>
      <c r="W933" s="47"/>
      <c r="X933" s="47"/>
      <c r="Y933" s="47"/>
      <c r="Z933" s="47"/>
      <c r="AA933" s="47"/>
      <c r="AB933" s="47"/>
      <c r="AC933" s="47"/>
      <c r="AD933" s="47"/>
      <c r="AE933" s="47"/>
      <c r="AF933" s="47"/>
      <c r="AG933" s="47"/>
      <c r="AH933" s="57"/>
      <c r="AI933" s="58"/>
      <c r="AJ933" s="57"/>
      <c r="AK933" s="47"/>
      <c r="AL933" s="47"/>
      <c r="AM933" s="47"/>
      <c r="AN933" s="57"/>
      <c r="AO933" s="58"/>
      <c r="AP933" s="57"/>
      <c r="AQ933" s="47"/>
      <c r="AR933" s="47"/>
      <c r="AS933" s="47"/>
      <c r="AT933" s="47"/>
      <c r="AU933" s="47"/>
      <c r="AV933" s="47"/>
      <c r="AW933" s="47"/>
      <c r="AX933" s="47"/>
      <c r="AY933" s="47"/>
      <c r="AZ933" s="47"/>
      <c r="BA933" s="47"/>
      <c r="BB933" s="47"/>
      <c r="BC933" s="47"/>
      <c r="BD933" s="47"/>
      <c r="BE933" s="47"/>
      <c r="BF933" s="47"/>
      <c r="BG933" s="47"/>
      <c r="BH933" s="47"/>
      <c r="BI933" s="47"/>
      <c r="BJ933" s="47"/>
      <c r="BK933" s="47"/>
      <c r="BL933" s="47"/>
      <c r="BM933" s="47" t="s">
        <v>392</v>
      </c>
      <c r="BN933" s="57">
        <f t="shared" si="243"/>
        <v>0</v>
      </c>
      <c r="BO933" s="47">
        <f t="shared" si="244"/>
        <v>13.07</v>
      </c>
      <c r="BP933" s="48" t="str">
        <f t="shared" si="242"/>
        <v>Complete - No Adjustment</v>
      </c>
    </row>
    <row r="934" spans="1:68" s="10" customFormat="1" hidden="1" x14ac:dyDescent="0.2">
      <c r="A934" s="34">
        <v>4985</v>
      </c>
      <c r="B934" s="27" t="s">
        <v>94</v>
      </c>
      <c r="C934" s="27" t="s">
        <v>110</v>
      </c>
      <c r="D934" s="27" t="s">
        <v>111</v>
      </c>
      <c r="E934" s="27" t="s">
        <v>1517</v>
      </c>
      <c r="F934" s="27" t="s">
        <v>1518</v>
      </c>
      <c r="G934" s="27" t="s">
        <v>96</v>
      </c>
      <c r="H934" s="28">
        <v>42891</v>
      </c>
      <c r="I934" s="28">
        <v>42893</v>
      </c>
      <c r="J934" s="52">
        <v>1364.55</v>
      </c>
      <c r="K934" s="52">
        <v>30.15</v>
      </c>
      <c r="L934" s="35" t="s">
        <v>265</v>
      </c>
      <c r="M934" s="52" t="s">
        <v>1519</v>
      </c>
      <c r="N934" s="35" t="s">
        <v>97</v>
      </c>
      <c r="O934" s="35" t="s">
        <v>145</v>
      </c>
      <c r="P934" s="35" t="s">
        <v>146</v>
      </c>
      <c r="Q934" s="35" t="s">
        <v>101</v>
      </c>
      <c r="R934" s="35" t="s">
        <v>98</v>
      </c>
      <c r="S934" s="27"/>
      <c r="T934" s="27" t="s">
        <v>1522</v>
      </c>
      <c r="U934" s="27" t="s">
        <v>191</v>
      </c>
      <c r="V934" s="74"/>
      <c r="W934" s="68"/>
      <c r="X934" s="47"/>
      <c r="Y934" s="47"/>
      <c r="Z934" s="47"/>
      <c r="AA934" s="47"/>
      <c r="AB934" s="47"/>
      <c r="AC934" s="47"/>
      <c r="AD934" s="47"/>
      <c r="AE934" s="47"/>
      <c r="AF934" s="47"/>
      <c r="AG934" s="47"/>
      <c r="AH934" s="57"/>
      <c r="AI934" s="58"/>
      <c r="AJ934" s="57"/>
      <c r="AK934" s="47"/>
      <c r="AL934" s="47"/>
      <c r="AM934" s="47"/>
      <c r="AN934" s="57"/>
      <c r="AO934" s="58"/>
      <c r="AP934" s="57"/>
      <c r="AQ934" s="47"/>
      <c r="AR934" s="47"/>
      <c r="AS934" s="47"/>
      <c r="AT934" s="47"/>
      <c r="AU934" s="47"/>
      <c r="AV934" s="47"/>
      <c r="AW934" s="47"/>
      <c r="AX934" s="47"/>
      <c r="AY934" s="47"/>
      <c r="AZ934" s="47"/>
      <c r="BA934" s="47"/>
      <c r="BB934" s="47"/>
      <c r="BC934" s="47"/>
      <c r="BD934" s="47"/>
      <c r="BE934" s="47"/>
      <c r="BF934" s="47"/>
      <c r="BG934" s="47"/>
      <c r="BH934" s="47"/>
      <c r="BI934" s="47"/>
      <c r="BJ934" s="47"/>
      <c r="BK934" s="47"/>
      <c r="BL934" s="47"/>
      <c r="BM934" s="47" t="s">
        <v>392</v>
      </c>
      <c r="BN934" s="57">
        <f t="shared" si="243"/>
        <v>0</v>
      </c>
      <c r="BO934" s="47">
        <f t="shared" si="244"/>
        <v>30.15</v>
      </c>
      <c r="BP934" s="48" t="str">
        <f t="shared" si="242"/>
        <v>Complete - No Adjustment</v>
      </c>
    </row>
    <row r="935" spans="1:68" s="10" customFormat="1" hidden="1" x14ac:dyDescent="0.2">
      <c r="A935" s="34">
        <v>4986</v>
      </c>
      <c r="B935" s="27" t="s">
        <v>94</v>
      </c>
      <c r="C935" s="27" t="s">
        <v>110</v>
      </c>
      <c r="D935" s="27" t="s">
        <v>111</v>
      </c>
      <c r="E935" s="27" t="s">
        <v>1517</v>
      </c>
      <c r="F935" s="27" t="s">
        <v>1518</v>
      </c>
      <c r="G935" s="27" t="s">
        <v>96</v>
      </c>
      <c r="H935" s="28">
        <v>42891</v>
      </c>
      <c r="I935" s="28">
        <v>42893</v>
      </c>
      <c r="J935" s="52">
        <v>1364.55</v>
      </c>
      <c r="K935" s="52">
        <v>12.23</v>
      </c>
      <c r="L935" s="35" t="s">
        <v>265</v>
      </c>
      <c r="M935" s="52" t="s">
        <v>1519</v>
      </c>
      <c r="N935" s="35" t="s">
        <v>97</v>
      </c>
      <c r="O935" s="35" t="s">
        <v>145</v>
      </c>
      <c r="P935" s="35" t="s">
        <v>146</v>
      </c>
      <c r="Q935" s="35" t="s">
        <v>103</v>
      </c>
      <c r="R935" s="35" t="s">
        <v>98</v>
      </c>
      <c r="S935" s="27"/>
      <c r="T935" s="27" t="s">
        <v>1523</v>
      </c>
      <c r="U935" s="27" t="s">
        <v>255</v>
      </c>
      <c r="V935" s="74"/>
      <c r="W935" s="47"/>
      <c r="X935" s="47"/>
      <c r="Y935" s="47"/>
      <c r="Z935" s="47"/>
      <c r="AA935" s="47"/>
      <c r="AB935" s="47"/>
      <c r="AC935" s="47"/>
      <c r="AD935" s="47"/>
      <c r="AE935" s="47"/>
      <c r="AF935" s="47"/>
      <c r="AG935" s="47"/>
      <c r="AH935" s="57"/>
      <c r="AI935" s="58"/>
      <c r="AJ935" s="57"/>
      <c r="AK935" s="47"/>
      <c r="AL935" s="47"/>
      <c r="AM935" s="47"/>
      <c r="AN935" s="57"/>
      <c r="AO935" s="58"/>
      <c r="AP935" s="57"/>
      <c r="AQ935" s="47"/>
      <c r="AR935" s="47"/>
      <c r="AS935" s="47"/>
      <c r="AT935" s="47"/>
      <c r="AU935" s="47"/>
      <c r="AV935" s="47"/>
      <c r="AW935" s="47"/>
      <c r="AX935" s="47"/>
      <c r="AY935" s="47"/>
      <c r="AZ935" s="47"/>
      <c r="BA935" s="47"/>
      <c r="BB935" s="47"/>
      <c r="BC935" s="47"/>
      <c r="BD935" s="47"/>
      <c r="BE935" s="47"/>
      <c r="BF935" s="47"/>
      <c r="BG935" s="47"/>
      <c r="BH935" s="47"/>
      <c r="BI935" s="47"/>
      <c r="BJ935" s="47"/>
      <c r="BK935" s="47"/>
      <c r="BL935" s="47"/>
      <c r="BM935" s="47" t="s">
        <v>392</v>
      </c>
      <c r="BN935" s="57">
        <f t="shared" si="243"/>
        <v>0</v>
      </c>
      <c r="BO935" s="47">
        <f t="shared" si="244"/>
        <v>12.23</v>
      </c>
      <c r="BP935" s="48" t="str">
        <f t="shared" si="242"/>
        <v>Complete - No Adjustment</v>
      </c>
    </row>
    <row r="936" spans="1:68" s="10" customFormat="1" hidden="1" x14ac:dyDescent="0.2">
      <c r="A936" s="34">
        <v>4987</v>
      </c>
      <c r="B936" s="27" t="s">
        <v>94</v>
      </c>
      <c r="C936" s="27" t="s">
        <v>110</v>
      </c>
      <c r="D936" s="27" t="s">
        <v>111</v>
      </c>
      <c r="E936" s="27" t="s">
        <v>1517</v>
      </c>
      <c r="F936" s="27" t="s">
        <v>1518</v>
      </c>
      <c r="G936" s="27" t="s">
        <v>96</v>
      </c>
      <c r="H936" s="28">
        <v>42891</v>
      </c>
      <c r="I936" s="28">
        <v>42893</v>
      </c>
      <c r="J936" s="52">
        <v>1364.55</v>
      </c>
      <c r="K936" s="52">
        <v>20.93</v>
      </c>
      <c r="L936" s="35" t="s">
        <v>265</v>
      </c>
      <c r="M936" s="52" t="s">
        <v>1519</v>
      </c>
      <c r="N936" s="35" t="s">
        <v>97</v>
      </c>
      <c r="O936" s="35" t="s">
        <v>145</v>
      </c>
      <c r="P936" s="35" t="s">
        <v>146</v>
      </c>
      <c r="Q936" s="35" t="s">
        <v>103</v>
      </c>
      <c r="R936" s="35" t="s">
        <v>98</v>
      </c>
      <c r="S936" s="27"/>
      <c r="T936" s="27" t="s">
        <v>1523</v>
      </c>
      <c r="U936" s="27" t="s">
        <v>255</v>
      </c>
      <c r="V936" s="74"/>
      <c r="W936" s="47"/>
      <c r="X936" s="47"/>
      <c r="Y936" s="47"/>
      <c r="Z936" s="47"/>
      <c r="AA936" s="47"/>
      <c r="AB936" s="47"/>
      <c r="AC936" s="47"/>
      <c r="AD936" s="47"/>
      <c r="AE936" s="47"/>
      <c r="AF936" s="47"/>
      <c r="AG936" s="47"/>
      <c r="AH936" s="57"/>
      <c r="AI936" s="58"/>
      <c r="AJ936" s="57"/>
      <c r="AK936" s="47"/>
      <c r="AL936" s="47"/>
      <c r="AM936" s="47"/>
      <c r="AN936" s="57"/>
      <c r="AO936" s="58"/>
      <c r="AP936" s="57"/>
      <c r="AQ936" s="47"/>
      <c r="AR936" s="47"/>
      <c r="AS936" s="47"/>
      <c r="AT936" s="47"/>
      <c r="AU936" s="47"/>
      <c r="AV936" s="47"/>
      <c r="AW936" s="47"/>
      <c r="AX936" s="47"/>
      <c r="AY936" s="47"/>
      <c r="AZ936" s="47"/>
      <c r="BA936" s="47"/>
      <c r="BB936" s="47"/>
      <c r="BC936" s="47"/>
      <c r="BD936" s="47"/>
      <c r="BE936" s="47"/>
      <c r="BF936" s="47"/>
      <c r="BG936" s="47"/>
      <c r="BH936" s="47"/>
      <c r="BI936" s="47"/>
      <c r="BJ936" s="47"/>
      <c r="BK936" s="47">
        <v>20.93</v>
      </c>
      <c r="BL936" s="47"/>
      <c r="BM936" s="47" t="s">
        <v>379</v>
      </c>
      <c r="BN936" s="57">
        <f t="shared" si="243"/>
        <v>20.93</v>
      </c>
      <c r="BO936" s="47">
        <f t="shared" si="244"/>
        <v>0</v>
      </c>
      <c r="BP936" s="48" t="str">
        <f t="shared" si="242"/>
        <v>Complete - With Adjustment</v>
      </c>
    </row>
    <row r="937" spans="1:68" s="10" customFormat="1" hidden="1" x14ac:dyDescent="0.2">
      <c r="A937" s="34">
        <v>4988</v>
      </c>
      <c r="B937" s="27" t="s">
        <v>94</v>
      </c>
      <c r="C937" s="27" t="s">
        <v>110</v>
      </c>
      <c r="D937" s="27" t="s">
        <v>111</v>
      </c>
      <c r="E937" s="27" t="s">
        <v>1517</v>
      </c>
      <c r="F937" s="27" t="s">
        <v>1518</v>
      </c>
      <c r="G937" s="27" t="s">
        <v>96</v>
      </c>
      <c r="H937" s="28">
        <v>42891</v>
      </c>
      <c r="I937" s="28">
        <v>42893</v>
      </c>
      <c r="J937" s="52">
        <v>1364.55</v>
      </c>
      <c r="K937" s="52">
        <v>24</v>
      </c>
      <c r="L937" s="35" t="s">
        <v>265</v>
      </c>
      <c r="M937" s="52" t="s">
        <v>1519</v>
      </c>
      <c r="N937" s="35" t="s">
        <v>97</v>
      </c>
      <c r="O937" s="35" t="s">
        <v>145</v>
      </c>
      <c r="P937" s="35" t="s">
        <v>146</v>
      </c>
      <c r="Q937" s="35" t="s">
        <v>147</v>
      </c>
      <c r="R937" s="35" t="s">
        <v>98</v>
      </c>
      <c r="S937" s="27"/>
      <c r="T937" s="27" t="s">
        <v>1521</v>
      </c>
      <c r="U937" s="27" t="s">
        <v>149</v>
      </c>
      <c r="V937" s="74"/>
      <c r="W937" s="47"/>
      <c r="X937" s="47"/>
      <c r="Y937" s="47"/>
      <c r="Z937" s="47"/>
      <c r="AA937" s="47"/>
      <c r="AB937" s="47"/>
      <c r="AC937" s="47"/>
      <c r="AD937" s="47"/>
      <c r="AE937" s="47"/>
      <c r="AF937" s="47"/>
      <c r="AG937" s="47"/>
      <c r="AH937" s="57"/>
      <c r="AI937" s="58"/>
      <c r="AJ937" s="57"/>
      <c r="AK937" s="47"/>
      <c r="AL937" s="47"/>
      <c r="AM937" s="47"/>
      <c r="AN937" s="57"/>
      <c r="AO937" s="58"/>
      <c r="AP937" s="57"/>
      <c r="AQ937" s="47"/>
      <c r="AR937" s="47"/>
      <c r="AS937" s="47"/>
      <c r="AT937" s="47"/>
      <c r="AU937" s="47"/>
      <c r="AV937" s="47"/>
      <c r="AW937" s="68"/>
      <c r="AX937" s="47"/>
      <c r="AY937" s="47"/>
      <c r="AZ937" s="47"/>
      <c r="BA937" s="47"/>
      <c r="BB937" s="47"/>
      <c r="BC937" s="47"/>
      <c r="BD937" s="47"/>
      <c r="BE937" s="47"/>
      <c r="BF937" s="47"/>
      <c r="BG937" s="47"/>
      <c r="BH937" s="47"/>
      <c r="BI937" s="47"/>
      <c r="BJ937" s="47"/>
      <c r="BK937" s="47"/>
      <c r="BL937" s="47"/>
      <c r="BM937" s="47" t="s">
        <v>392</v>
      </c>
      <c r="BN937" s="57">
        <f t="shared" si="243"/>
        <v>0</v>
      </c>
      <c r="BO937" s="47">
        <f t="shared" si="244"/>
        <v>24</v>
      </c>
      <c r="BP937" s="48" t="str">
        <f t="shared" si="242"/>
        <v>Complete - No Adjustment</v>
      </c>
    </row>
    <row r="938" spans="1:68" s="10" customFormat="1" hidden="1" x14ac:dyDescent="0.2">
      <c r="A938" s="34">
        <v>4989</v>
      </c>
      <c r="B938" s="27" t="s">
        <v>94</v>
      </c>
      <c r="C938" s="27" t="s">
        <v>110</v>
      </c>
      <c r="D938" s="27" t="s">
        <v>111</v>
      </c>
      <c r="E938" s="27" t="s">
        <v>1517</v>
      </c>
      <c r="F938" s="27" t="s">
        <v>1518</v>
      </c>
      <c r="G938" s="27" t="s">
        <v>96</v>
      </c>
      <c r="H938" s="28">
        <v>42891</v>
      </c>
      <c r="I938" s="28">
        <v>42893</v>
      </c>
      <c r="J938" s="52">
        <v>1364.55</v>
      </c>
      <c r="K938" s="52">
        <v>632.4</v>
      </c>
      <c r="L938" s="35" t="s">
        <v>265</v>
      </c>
      <c r="M938" s="52" t="s">
        <v>1519</v>
      </c>
      <c r="N938" s="35" t="s">
        <v>97</v>
      </c>
      <c r="O938" s="35" t="s">
        <v>145</v>
      </c>
      <c r="P938" s="35" t="s">
        <v>146</v>
      </c>
      <c r="Q938" s="35" t="s">
        <v>101</v>
      </c>
      <c r="R938" s="35" t="s">
        <v>98</v>
      </c>
      <c r="S938" s="27"/>
      <c r="T938" s="27" t="s">
        <v>1522</v>
      </c>
      <c r="U938" s="27" t="s">
        <v>191</v>
      </c>
      <c r="V938" s="74"/>
      <c r="W938" s="47"/>
      <c r="X938" s="47"/>
      <c r="Y938" s="47"/>
      <c r="Z938" s="47"/>
      <c r="AA938" s="47"/>
      <c r="AB938" s="47"/>
      <c r="AC938" s="47"/>
      <c r="AD938" s="47"/>
      <c r="AE938" s="47"/>
      <c r="AF938" s="47"/>
      <c r="AG938" s="47"/>
      <c r="AH938" s="57"/>
      <c r="AI938" s="58"/>
      <c r="AJ938" s="57"/>
      <c r="AK938" s="47"/>
      <c r="AL938" s="47"/>
      <c r="AM938" s="47"/>
      <c r="AN938" s="57"/>
      <c r="AO938" s="58"/>
      <c r="AP938" s="57"/>
      <c r="AQ938" s="47"/>
      <c r="AR938" s="47"/>
      <c r="AS938" s="47"/>
      <c r="AT938" s="47"/>
      <c r="AU938" s="47"/>
      <c r="AV938" s="47"/>
      <c r="AW938" s="47"/>
      <c r="AX938" s="47"/>
      <c r="AY938" s="47"/>
      <c r="AZ938" s="47"/>
      <c r="BA938" s="47"/>
      <c r="BB938" s="47"/>
      <c r="BC938" s="70"/>
      <c r="BD938" s="47"/>
      <c r="BE938" s="47"/>
      <c r="BF938" s="47"/>
      <c r="BG938" s="47"/>
      <c r="BH938" s="47"/>
      <c r="BI938" s="47"/>
      <c r="BJ938" s="47"/>
      <c r="BK938" s="68"/>
      <c r="BL938" s="47"/>
      <c r="BM938" s="47" t="s">
        <v>392</v>
      </c>
      <c r="BN938" s="57">
        <f t="shared" si="243"/>
        <v>0</v>
      </c>
      <c r="BO938" s="47">
        <f t="shared" si="244"/>
        <v>632.4</v>
      </c>
      <c r="BP938" s="48" t="str">
        <f t="shared" si="242"/>
        <v>Complete - No Adjustment</v>
      </c>
    </row>
    <row r="939" spans="1:68" s="10" customFormat="1" hidden="1" x14ac:dyDescent="0.2">
      <c r="A939" s="34">
        <v>4990</v>
      </c>
      <c r="B939" s="27" t="s">
        <v>94</v>
      </c>
      <c r="C939" s="27" t="s">
        <v>110</v>
      </c>
      <c r="D939" s="27" t="s">
        <v>111</v>
      </c>
      <c r="E939" s="27" t="s">
        <v>1517</v>
      </c>
      <c r="F939" s="27" t="s">
        <v>1518</v>
      </c>
      <c r="G939" s="27" t="s">
        <v>96</v>
      </c>
      <c r="H939" s="28">
        <v>42891</v>
      </c>
      <c r="I939" s="28">
        <v>42893</v>
      </c>
      <c r="J939" s="52">
        <v>1364.55</v>
      </c>
      <c r="K939" s="52">
        <v>378.4</v>
      </c>
      <c r="L939" s="35" t="s">
        <v>265</v>
      </c>
      <c r="M939" s="52" t="s">
        <v>1519</v>
      </c>
      <c r="N939" s="35" t="s">
        <v>97</v>
      </c>
      <c r="O939" s="35" t="s">
        <v>145</v>
      </c>
      <c r="P939" s="35" t="s">
        <v>146</v>
      </c>
      <c r="Q939" s="35" t="s">
        <v>101</v>
      </c>
      <c r="R939" s="35" t="s">
        <v>98</v>
      </c>
      <c r="S939" s="27"/>
      <c r="T939" s="27" t="s">
        <v>1522</v>
      </c>
      <c r="U939" s="27" t="s">
        <v>191</v>
      </c>
      <c r="V939" s="74"/>
      <c r="W939" s="47"/>
      <c r="X939" s="47"/>
      <c r="Y939" s="47"/>
      <c r="Z939" s="47"/>
      <c r="AA939" s="47"/>
      <c r="AB939" s="47"/>
      <c r="AC939" s="47"/>
      <c r="AD939" s="47"/>
      <c r="AE939" s="47"/>
      <c r="AF939" s="47"/>
      <c r="AG939" s="47"/>
      <c r="AH939" s="57"/>
      <c r="AI939" s="58"/>
      <c r="AJ939" s="57"/>
      <c r="AK939" s="47"/>
      <c r="AL939" s="47"/>
      <c r="AM939" s="47"/>
      <c r="AN939" s="57"/>
      <c r="AO939" s="58"/>
      <c r="AP939" s="57"/>
      <c r="AQ939" s="47"/>
      <c r="AR939" s="47"/>
      <c r="AS939" s="47"/>
      <c r="AT939" s="47"/>
      <c r="AU939" s="47"/>
      <c r="AV939" s="47"/>
      <c r="AW939" s="47"/>
      <c r="AX939" s="47"/>
      <c r="AY939" s="47"/>
      <c r="AZ939" s="47"/>
      <c r="BA939" s="47"/>
      <c r="BB939" s="47"/>
      <c r="BC939" s="47"/>
      <c r="BD939" s="47"/>
      <c r="BE939" s="47"/>
      <c r="BF939" s="47"/>
      <c r="BG939" s="47"/>
      <c r="BH939" s="47"/>
      <c r="BI939" s="47"/>
      <c r="BJ939" s="47"/>
      <c r="BK939" s="47"/>
      <c r="BL939" s="47"/>
      <c r="BM939" s="47" t="s">
        <v>392</v>
      </c>
      <c r="BN939" s="57">
        <f t="shared" si="243"/>
        <v>0</v>
      </c>
      <c r="BO939" s="47">
        <f t="shared" si="244"/>
        <v>378.4</v>
      </c>
      <c r="BP939" s="48" t="str">
        <f t="shared" si="242"/>
        <v>Complete - No Adjustment</v>
      </c>
    </row>
    <row r="940" spans="1:68" s="10" customFormat="1" hidden="1" x14ac:dyDescent="0.2">
      <c r="A940" s="34">
        <v>4991</v>
      </c>
      <c r="B940" s="27" t="s">
        <v>94</v>
      </c>
      <c r="C940" s="27" t="s">
        <v>110</v>
      </c>
      <c r="D940" s="27" t="s">
        <v>111</v>
      </c>
      <c r="E940" s="27" t="s">
        <v>1517</v>
      </c>
      <c r="F940" s="27" t="s">
        <v>1518</v>
      </c>
      <c r="G940" s="27" t="s">
        <v>96</v>
      </c>
      <c r="H940" s="28">
        <v>42891</v>
      </c>
      <c r="I940" s="28">
        <v>42893</v>
      </c>
      <c r="J940" s="52">
        <v>1364.55</v>
      </c>
      <c r="K940" s="52">
        <v>25.73</v>
      </c>
      <c r="L940" s="35" t="s">
        <v>265</v>
      </c>
      <c r="M940" s="52" t="s">
        <v>1519</v>
      </c>
      <c r="N940" s="35" t="s">
        <v>97</v>
      </c>
      <c r="O940" s="35" t="s">
        <v>145</v>
      </c>
      <c r="P940" s="35" t="s">
        <v>146</v>
      </c>
      <c r="Q940" s="35" t="s">
        <v>103</v>
      </c>
      <c r="R940" s="35" t="s">
        <v>98</v>
      </c>
      <c r="S940" s="27"/>
      <c r="T940" s="27" t="s">
        <v>1523</v>
      </c>
      <c r="U940" s="27" t="s">
        <v>255</v>
      </c>
      <c r="V940" s="74"/>
      <c r="W940" s="47"/>
      <c r="X940" s="47"/>
      <c r="Y940" s="47"/>
      <c r="Z940" s="47"/>
      <c r="AA940" s="47"/>
      <c r="AB940" s="47"/>
      <c r="AC940" s="47"/>
      <c r="AD940" s="47"/>
      <c r="AE940" s="47"/>
      <c r="AF940" s="47"/>
      <c r="AG940" s="47"/>
      <c r="AH940" s="57"/>
      <c r="AI940" s="58"/>
      <c r="AJ940" s="57"/>
      <c r="AK940" s="47"/>
      <c r="AL940" s="47"/>
      <c r="AM940" s="47"/>
      <c r="AN940" s="57"/>
      <c r="AO940" s="58"/>
      <c r="AP940" s="57"/>
      <c r="AQ940" s="47"/>
      <c r="AR940" s="47"/>
      <c r="AS940" s="47"/>
      <c r="AT940" s="47"/>
      <c r="AU940" s="47"/>
      <c r="AV940" s="47"/>
      <c r="AW940" s="47"/>
      <c r="AX940" s="47"/>
      <c r="AY940" s="47"/>
      <c r="AZ940" s="47"/>
      <c r="BA940" s="47"/>
      <c r="BB940" s="47"/>
      <c r="BC940" s="47"/>
      <c r="BD940" s="47"/>
      <c r="BE940" s="47"/>
      <c r="BF940" s="47"/>
      <c r="BG940" s="47"/>
      <c r="BH940" s="47"/>
      <c r="BI940" s="47"/>
      <c r="BJ940" s="47"/>
      <c r="BK940" s="47"/>
      <c r="BL940" s="47"/>
      <c r="BM940" s="47" t="s">
        <v>392</v>
      </c>
      <c r="BN940" s="57">
        <f t="shared" si="243"/>
        <v>0</v>
      </c>
      <c r="BO940" s="47">
        <f t="shared" si="244"/>
        <v>25.73</v>
      </c>
      <c r="BP940" s="48" t="str">
        <f t="shared" si="242"/>
        <v>Complete - No Adjustment</v>
      </c>
    </row>
    <row r="941" spans="1:68" s="10" customFormat="1" hidden="1" x14ac:dyDescent="0.2">
      <c r="A941" s="34">
        <v>4992</v>
      </c>
      <c r="B941" s="27" t="s">
        <v>94</v>
      </c>
      <c r="C941" s="27" t="s">
        <v>110</v>
      </c>
      <c r="D941" s="27" t="s">
        <v>111</v>
      </c>
      <c r="E941" s="27" t="s">
        <v>1517</v>
      </c>
      <c r="F941" s="27" t="s">
        <v>1518</v>
      </c>
      <c r="G941" s="27" t="s">
        <v>96</v>
      </c>
      <c r="H941" s="28">
        <v>42891</v>
      </c>
      <c r="I941" s="28">
        <v>42893</v>
      </c>
      <c r="J941" s="52">
        <v>1364.55</v>
      </c>
      <c r="K941" s="52">
        <v>6.64</v>
      </c>
      <c r="L941" s="35" t="s">
        <v>265</v>
      </c>
      <c r="M941" s="52" t="s">
        <v>1519</v>
      </c>
      <c r="N941" s="35" t="s">
        <v>97</v>
      </c>
      <c r="O941" s="35" t="s">
        <v>145</v>
      </c>
      <c r="P941" s="35" t="s">
        <v>146</v>
      </c>
      <c r="Q941" s="35" t="s">
        <v>103</v>
      </c>
      <c r="R941" s="35" t="s">
        <v>98</v>
      </c>
      <c r="S941" s="27"/>
      <c r="T941" s="27" t="s">
        <v>1523</v>
      </c>
      <c r="U941" s="27" t="s">
        <v>255</v>
      </c>
      <c r="V941" s="74"/>
      <c r="W941" s="47"/>
      <c r="X941" s="47"/>
      <c r="Y941" s="47"/>
      <c r="Z941" s="47"/>
      <c r="AA941" s="47"/>
      <c r="AB941" s="47"/>
      <c r="AC941" s="47"/>
      <c r="AD941" s="47"/>
      <c r="AE941" s="47"/>
      <c r="AF941" s="47"/>
      <c r="AG941" s="47"/>
      <c r="AH941" s="57"/>
      <c r="AI941" s="58"/>
      <c r="AJ941" s="57"/>
      <c r="AK941" s="47"/>
      <c r="AL941" s="47"/>
      <c r="AM941" s="47"/>
      <c r="AN941" s="57"/>
      <c r="AO941" s="58"/>
      <c r="AP941" s="57"/>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t="s">
        <v>392</v>
      </c>
      <c r="BN941" s="57">
        <f t="shared" si="243"/>
        <v>0</v>
      </c>
      <c r="BO941" s="47">
        <f t="shared" si="244"/>
        <v>6.64</v>
      </c>
      <c r="BP941" s="48" t="str">
        <f t="shared" si="242"/>
        <v>Complete - No Adjustment</v>
      </c>
    </row>
    <row r="942" spans="1:68" s="10" customFormat="1" hidden="1" x14ac:dyDescent="0.2">
      <c r="A942" s="34">
        <v>4993</v>
      </c>
      <c r="B942" s="27" t="s">
        <v>94</v>
      </c>
      <c r="C942" s="27" t="s">
        <v>110</v>
      </c>
      <c r="D942" s="27" t="s">
        <v>111</v>
      </c>
      <c r="E942" s="27" t="s">
        <v>1517</v>
      </c>
      <c r="F942" s="27" t="s">
        <v>1518</v>
      </c>
      <c r="G942" s="27" t="s">
        <v>96</v>
      </c>
      <c r="H942" s="28">
        <v>42891</v>
      </c>
      <c r="I942" s="28">
        <v>42893</v>
      </c>
      <c r="J942" s="52">
        <v>1364.55</v>
      </c>
      <c r="K942" s="52">
        <v>75</v>
      </c>
      <c r="L942" s="35" t="s">
        <v>265</v>
      </c>
      <c r="M942" s="52" t="s">
        <v>1519</v>
      </c>
      <c r="N942" s="35" t="s">
        <v>97</v>
      </c>
      <c r="O942" s="35" t="s">
        <v>145</v>
      </c>
      <c r="P942" s="35" t="s">
        <v>146</v>
      </c>
      <c r="Q942" s="35" t="s">
        <v>101</v>
      </c>
      <c r="R942" s="35" t="s">
        <v>98</v>
      </c>
      <c r="S942" s="27"/>
      <c r="T942" s="27" t="s">
        <v>1522</v>
      </c>
      <c r="U942" s="27" t="s">
        <v>191</v>
      </c>
      <c r="V942" s="74"/>
      <c r="W942" s="47"/>
      <c r="X942" s="47"/>
      <c r="Y942" s="47"/>
      <c r="Z942" s="47"/>
      <c r="AA942" s="47"/>
      <c r="AB942" s="47"/>
      <c r="AC942" s="47"/>
      <c r="AD942" s="47"/>
      <c r="AE942" s="47"/>
      <c r="AF942" s="47"/>
      <c r="AG942" s="47"/>
      <c r="AH942" s="57"/>
      <c r="AI942" s="58"/>
      <c r="AJ942" s="57"/>
      <c r="AK942" s="47"/>
      <c r="AL942" s="47"/>
      <c r="AM942" s="47"/>
      <c r="AN942" s="57"/>
      <c r="AO942" s="58"/>
      <c r="AP942" s="57"/>
      <c r="AQ942" s="47"/>
      <c r="AR942" s="47"/>
      <c r="AS942" s="47"/>
      <c r="AT942" s="47"/>
      <c r="AU942" s="47"/>
      <c r="AV942" s="47"/>
      <c r="AW942" s="47"/>
      <c r="AX942" s="47"/>
      <c r="AY942" s="47"/>
      <c r="AZ942" s="47"/>
      <c r="BA942" s="47"/>
      <c r="BB942" s="47"/>
      <c r="BC942" s="47"/>
      <c r="BD942" s="47"/>
      <c r="BE942" s="47"/>
      <c r="BF942" s="47"/>
      <c r="BG942" s="47"/>
      <c r="BH942" s="47"/>
      <c r="BI942" s="47"/>
      <c r="BJ942" s="47"/>
      <c r="BK942" s="47"/>
      <c r="BL942" s="47"/>
      <c r="BM942" s="47" t="s">
        <v>392</v>
      </c>
      <c r="BN942" s="57">
        <f t="shared" si="243"/>
        <v>0</v>
      </c>
      <c r="BO942" s="47">
        <f t="shared" si="244"/>
        <v>75</v>
      </c>
      <c r="BP942" s="48" t="str">
        <f t="shared" si="242"/>
        <v>Complete - No Adjustment</v>
      </c>
    </row>
    <row r="943" spans="1:68" s="10" customFormat="1" hidden="1" x14ac:dyDescent="0.2">
      <c r="A943" s="34">
        <v>4994</v>
      </c>
      <c r="B943" s="27" t="s">
        <v>94</v>
      </c>
      <c r="C943" s="27" t="s">
        <v>110</v>
      </c>
      <c r="D943" s="27" t="s">
        <v>111</v>
      </c>
      <c r="E943" s="27" t="s">
        <v>1517</v>
      </c>
      <c r="F943" s="27" t="s">
        <v>1518</v>
      </c>
      <c r="G943" s="27" t="s">
        <v>96</v>
      </c>
      <c r="H943" s="28">
        <v>42891</v>
      </c>
      <c r="I943" s="28">
        <v>42893</v>
      </c>
      <c r="J943" s="52">
        <v>1364.55</v>
      </c>
      <c r="K943" s="52">
        <v>48</v>
      </c>
      <c r="L943" s="35" t="s">
        <v>265</v>
      </c>
      <c r="M943" s="52" t="s">
        <v>1519</v>
      </c>
      <c r="N943" s="35" t="s">
        <v>97</v>
      </c>
      <c r="O943" s="35" t="s">
        <v>145</v>
      </c>
      <c r="P943" s="35" t="s">
        <v>146</v>
      </c>
      <c r="Q943" s="35" t="s">
        <v>101</v>
      </c>
      <c r="R943" s="35" t="s">
        <v>98</v>
      </c>
      <c r="S943" s="27"/>
      <c r="T943" s="27" t="s">
        <v>1522</v>
      </c>
      <c r="U943" s="27" t="s">
        <v>191</v>
      </c>
      <c r="V943" s="74"/>
      <c r="W943" s="47"/>
      <c r="X943" s="47"/>
      <c r="Y943" s="47"/>
      <c r="Z943" s="47"/>
      <c r="AA943" s="47"/>
      <c r="AB943" s="47"/>
      <c r="AC943" s="47"/>
      <c r="AD943" s="47"/>
      <c r="AE943" s="47"/>
      <c r="AF943" s="47"/>
      <c r="AG943" s="47"/>
      <c r="AH943" s="57"/>
      <c r="AI943" s="58"/>
      <c r="AJ943" s="57"/>
      <c r="AK943" s="47"/>
      <c r="AL943" s="47"/>
      <c r="AM943" s="47"/>
      <c r="AN943" s="57"/>
      <c r="AO943" s="58"/>
      <c r="AP943" s="57"/>
      <c r="AQ943" s="47"/>
      <c r="AR943" s="47"/>
      <c r="AS943" s="47"/>
      <c r="AT943" s="47"/>
      <c r="AU943" s="47"/>
      <c r="AV943" s="47"/>
      <c r="AW943" s="47"/>
      <c r="AX943" s="47"/>
      <c r="AY943" s="47"/>
      <c r="AZ943" s="47"/>
      <c r="BA943" s="47"/>
      <c r="BB943" s="47"/>
      <c r="BC943" s="47"/>
      <c r="BD943" s="47"/>
      <c r="BE943" s="47"/>
      <c r="BF943" s="47"/>
      <c r="BG943" s="47"/>
      <c r="BH943" s="47"/>
      <c r="BI943" s="47"/>
      <c r="BJ943" s="47"/>
      <c r="BK943" s="47"/>
      <c r="BL943" s="47"/>
      <c r="BM943" s="47" t="s">
        <v>392</v>
      </c>
      <c r="BN943" s="57">
        <f t="shared" si="243"/>
        <v>0</v>
      </c>
      <c r="BO943" s="47">
        <f t="shared" si="244"/>
        <v>48</v>
      </c>
      <c r="BP943" s="48" t="str">
        <f t="shared" si="242"/>
        <v>Complete - No Adjustment</v>
      </c>
    </row>
    <row r="944" spans="1:68" s="10" customFormat="1" hidden="1" x14ac:dyDescent="0.2">
      <c r="A944" s="34">
        <v>4997</v>
      </c>
      <c r="B944" s="27" t="s">
        <v>94</v>
      </c>
      <c r="C944" s="27" t="s">
        <v>115</v>
      </c>
      <c r="D944" s="27" t="s">
        <v>116</v>
      </c>
      <c r="E944" s="27" t="s">
        <v>1524</v>
      </c>
      <c r="F944" s="27" t="s">
        <v>1480</v>
      </c>
      <c r="G944" s="27" t="s">
        <v>96</v>
      </c>
      <c r="H944" s="28">
        <v>42909</v>
      </c>
      <c r="I944" s="28">
        <v>42913</v>
      </c>
      <c r="J944" s="52">
        <v>589.16</v>
      </c>
      <c r="K944" s="52">
        <v>32.450000000000003</v>
      </c>
      <c r="L944" s="35"/>
      <c r="M944" s="52" t="s">
        <v>1525</v>
      </c>
      <c r="N944" s="35" t="s">
        <v>97</v>
      </c>
      <c r="O944" s="35" t="s">
        <v>119</v>
      </c>
      <c r="P944" s="35" t="s">
        <v>120</v>
      </c>
      <c r="Q944" s="35" t="s">
        <v>121</v>
      </c>
      <c r="R944" s="35" t="s">
        <v>98</v>
      </c>
      <c r="S944" s="27"/>
      <c r="T944" s="27" t="s">
        <v>1526</v>
      </c>
      <c r="U944" s="27"/>
      <c r="V944" s="74"/>
      <c r="W944" s="47"/>
      <c r="X944" s="47"/>
      <c r="Y944" s="47"/>
      <c r="Z944" s="47"/>
      <c r="AA944" s="47"/>
      <c r="AB944" s="47"/>
      <c r="AC944" s="47"/>
      <c r="AD944" s="47"/>
      <c r="AE944" s="47">
        <v>32.450000000000003</v>
      </c>
      <c r="AF944" s="47"/>
      <c r="AG944" s="47"/>
      <c r="AH944" s="57"/>
      <c r="AI944" s="58"/>
      <c r="AJ944" s="57"/>
      <c r="AK944" s="47"/>
      <c r="AL944" s="47"/>
      <c r="AM944" s="47"/>
      <c r="AN944" s="57"/>
      <c r="AO944" s="58"/>
      <c r="AP944" s="57"/>
      <c r="AQ944" s="47"/>
      <c r="AR944" s="47"/>
      <c r="AS944" s="47"/>
      <c r="AT944" s="47"/>
      <c r="AU944" s="47"/>
      <c r="AV944" s="47"/>
      <c r="AW944" s="47"/>
      <c r="AX944" s="47"/>
      <c r="AY944" s="47"/>
      <c r="AZ944" s="47"/>
      <c r="BA944" s="47"/>
      <c r="BB944" s="47"/>
      <c r="BC944" s="47"/>
      <c r="BD944" s="47"/>
      <c r="BE944" s="47"/>
      <c r="BF944" s="47"/>
      <c r="BG944" s="47"/>
      <c r="BH944" s="47"/>
      <c r="BI944" s="47"/>
      <c r="BJ944" s="47"/>
      <c r="BK944" s="47"/>
      <c r="BL944" s="47"/>
      <c r="BM944" s="47" t="s">
        <v>50</v>
      </c>
      <c r="BN944" s="57">
        <f t="shared" si="243"/>
        <v>32.450000000000003</v>
      </c>
      <c r="BO944" s="47">
        <f t="shared" si="244"/>
        <v>0</v>
      </c>
      <c r="BP944" s="48" t="str">
        <f t="shared" si="242"/>
        <v>Complete - With Adjustment</v>
      </c>
    </row>
    <row r="945" spans="1:68" s="10" customFormat="1" hidden="1" x14ac:dyDescent="0.2">
      <c r="A945" s="34">
        <v>5000</v>
      </c>
      <c r="B945" s="27" t="s">
        <v>94</v>
      </c>
      <c r="C945" s="27" t="s">
        <v>115</v>
      </c>
      <c r="D945" s="27" t="s">
        <v>116</v>
      </c>
      <c r="E945" s="27" t="s">
        <v>1524</v>
      </c>
      <c r="F945" s="27" t="s">
        <v>1480</v>
      </c>
      <c r="G945" s="27" t="s">
        <v>96</v>
      </c>
      <c r="H945" s="28">
        <v>42909</v>
      </c>
      <c r="I945" s="28">
        <v>42913</v>
      </c>
      <c r="J945" s="52">
        <v>589.16</v>
      </c>
      <c r="K945" s="52">
        <v>17</v>
      </c>
      <c r="L945" s="35"/>
      <c r="M945" s="52" t="s">
        <v>1525</v>
      </c>
      <c r="N945" s="35" t="s">
        <v>97</v>
      </c>
      <c r="O945" s="35" t="s">
        <v>119</v>
      </c>
      <c r="P945" s="35" t="s">
        <v>123</v>
      </c>
      <c r="Q945" s="35" t="s">
        <v>101</v>
      </c>
      <c r="R945" s="35" t="s">
        <v>98</v>
      </c>
      <c r="S945" s="27"/>
      <c r="T945" s="27" t="s">
        <v>1526</v>
      </c>
      <c r="U945" s="27"/>
      <c r="V945" s="74"/>
      <c r="W945" s="47"/>
      <c r="X945" s="47"/>
      <c r="Y945" s="47"/>
      <c r="Z945" s="47"/>
      <c r="AA945" s="47"/>
      <c r="AB945" s="47"/>
      <c r="AC945" s="47"/>
      <c r="AD945" s="47"/>
      <c r="AE945" s="47"/>
      <c r="AF945" s="47"/>
      <c r="AG945" s="47"/>
      <c r="AH945" s="57"/>
      <c r="AI945" s="58"/>
      <c r="AJ945" s="57"/>
      <c r="AK945" s="47"/>
      <c r="AL945" s="47"/>
      <c r="AM945" s="47"/>
      <c r="AN945" s="57"/>
      <c r="AO945" s="58"/>
      <c r="AP945" s="57"/>
      <c r="AQ945" s="47"/>
      <c r="AR945" s="47"/>
      <c r="AS945" s="47"/>
      <c r="AT945" s="47"/>
      <c r="AU945" s="47"/>
      <c r="AV945" s="47">
        <v>17</v>
      </c>
      <c r="AW945" s="47"/>
      <c r="AX945" s="47"/>
      <c r="AY945" s="47"/>
      <c r="AZ945" s="47"/>
      <c r="BA945" s="47"/>
      <c r="BB945" s="47"/>
      <c r="BC945" s="47"/>
      <c r="BD945" s="47"/>
      <c r="BE945" s="47"/>
      <c r="BF945" s="47"/>
      <c r="BG945" s="47"/>
      <c r="BH945" s="47"/>
      <c r="BI945" s="47"/>
      <c r="BJ945" s="47"/>
      <c r="BK945" s="47"/>
      <c r="BL945" s="47"/>
      <c r="BM945" s="47" t="s">
        <v>378</v>
      </c>
      <c r="BN945" s="57">
        <f t="shared" si="243"/>
        <v>17</v>
      </c>
      <c r="BO945" s="47">
        <f t="shared" si="244"/>
        <v>0</v>
      </c>
      <c r="BP945" s="48" t="str">
        <f t="shared" si="242"/>
        <v>Complete - With Adjustment</v>
      </c>
    </row>
    <row r="946" spans="1:68" s="10" customFormat="1" hidden="1" x14ac:dyDescent="0.2">
      <c r="A946" s="34">
        <v>5001</v>
      </c>
      <c r="B946" s="27" t="s">
        <v>94</v>
      </c>
      <c r="C946" s="27" t="s">
        <v>115</v>
      </c>
      <c r="D946" s="27" t="s">
        <v>116</v>
      </c>
      <c r="E946" s="27" t="s">
        <v>1524</v>
      </c>
      <c r="F946" s="27" t="s">
        <v>1480</v>
      </c>
      <c r="G946" s="27" t="s">
        <v>96</v>
      </c>
      <c r="H946" s="28">
        <v>42909</v>
      </c>
      <c r="I946" s="28">
        <v>42913</v>
      </c>
      <c r="J946" s="52">
        <v>589.16</v>
      </c>
      <c r="K946" s="52">
        <v>8.07</v>
      </c>
      <c r="L946" s="35"/>
      <c r="M946" s="52" t="s">
        <v>1525</v>
      </c>
      <c r="N946" s="35" t="s">
        <v>97</v>
      </c>
      <c r="O946" s="35" t="s">
        <v>119</v>
      </c>
      <c r="P946" s="35" t="s">
        <v>123</v>
      </c>
      <c r="Q946" s="35" t="s">
        <v>101</v>
      </c>
      <c r="R946" s="35" t="s">
        <v>98</v>
      </c>
      <c r="S946" s="27"/>
      <c r="T946" s="27" t="s">
        <v>1526</v>
      </c>
      <c r="U946" s="27"/>
      <c r="V946" s="74"/>
      <c r="W946" s="47"/>
      <c r="X946" s="47"/>
      <c r="Y946" s="47"/>
      <c r="Z946" s="47"/>
      <c r="AA946" s="47"/>
      <c r="AB946" s="47"/>
      <c r="AC946" s="70"/>
      <c r="AD946" s="47"/>
      <c r="AE946" s="47"/>
      <c r="AF946" s="47"/>
      <c r="AG946" s="47"/>
      <c r="AH946" s="57"/>
      <c r="AI946" s="58"/>
      <c r="AJ946" s="57"/>
      <c r="AK946" s="47"/>
      <c r="AL946" s="47"/>
      <c r="AM946" s="47"/>
      <c r="AN946" s="57"/>
      <c r="AO946" s="58"/>
      <c r="AP946" s="57"/>
      <c r="AQ946" s="47"/>
      <c r="AR946" s="47"/>
      <c r="AS946" s="47"/>
      <c r="AT946" s="47"/>
      <c r="AU946" s="47"/>
      <c r="AV946" s="47">
        <v>8.07</v>
      </c>
      <c r="AW946" s="47"/>
      <c r="AX946" s="47"/>
      <c r="AY946" s="47"/>
      <c r="AZ946" s="47"/>
      <c r="BA946" s="47"/>
      <c r="BB946" s="47"/>
      <c r="BC946" s="47"/>
      <c r="BD946" s="47"/>
      <c r="BE946" s="47"/>
      <c r="BF946" s="47"/>
      <c r="BG946" s="47"/>
      <c r="BH946" s="47"/>
      <c r="BI946" s="47"/>
      <c r="BJ946" s="47"/>
      <c r="BK946" s="47"/>
      <c r="BL946" s="47"/>
      <c r="BM946" s="47" t="s">
        <v>378</v>
      </c>
      <c r="BN946" s="57">
        <f t="shared" si="243"/>
        <v>8.07</v>
      </c>
      <c r="BO946" s="47">
        <f t="shared" si="244"/>
        <v>0</v>
      </c>
      <c r="BP946" s="48" t="str">
        <f t="shared" si="242"/>
        <v>Complete - With Adjustment</v>
      </c>
    </row>
    <row r="947" spans="1:68" s="10" customFormat="1" hidden="1" x14ac:dyDescent="0.2">
      <c r="A947" s="34">
        <v>5002</v>
      </c>
      <c r="B947" s="27" t="s">
        <v>94</v>
      </c>
      <c r="C947" s="27" t="s">
        <v>115</v>
      </c>
      <c r="D947" s="27" t="s">
        <v>116</v>
      </c>
      <c r="E947" s="27" t="s">
        <v>1524</v>
      </c>
      <c r="F947" s="27" t="s">
        <v>1480</v>
      </c>
      <c r="G947" s="27" t="s">
        <v>96</v>
      </c>
      <c r="H947" s="28">
        <v>42909</v>
      </c>
      <c r="I947" s="28">
        <v>42913</v>
      </c>
      <c r="J947" s="52">
        <v>589.16</v>
      </c>
      <c r="K947" s="52">
        <v>445.95</v>
      </c>
      <c r="L947" s="35"/>
      <c r="M947" s="52" t="s">
        <v>1525</v>
      </c>
      <c r="N947" s="35" t="s">
        <v>97</v>
      </c>
      <c r="O947" s="35" t="s">
        <v>119</v>
      </c>
      <c r="P947" s="35" t="s">
        <v>123</v>
      </c>
      <c r="Q947" s="35" t="s">
        <v>101</v>
      </c>
      <c r="R947" s="35" t="s">
        <v>98</v>
      </c>
      <c r="S947" s="27"/>
      <c r="T947" s="27" t="s">
        <v>1526</v>
      </c>
      <c r="U947" s="27"/>
      <c r="V947" s="74"/>
      <c r="W947" s="47"/>
      <c r="X947" s="47"/>
      <c r="Y947" s="47"/>
      <c r="Z947" s="47"/>
      <c r="AA947" s="47"/>
      <c r="AB947" s="47"/>
      <c r="AC947" s="47"/>
      <c r="AD947" s="47"/>
      <c r="AE947" s="47"/>
      <c r="AF947" s="47"/>
      <c r="AG947" s="47"/>
      <c r="AH947" s="57"/>
      <c r="AI947" s="58"/>
      <c r="AJ947" s="57"/>
      <c r="AK947" s="47"/>
      <c r="AL947" s="47"/>
      <c r="AM947" s="47"/>
      <c r="AN947" s="57"/>
      <c r="AO947" s="58"/>
      <c r="AP947" s="57"/>
      <c r="AQ947" s="47"/>
      <c r="AR947" s="47"/>
      <c r="AS947" s="47"/>
      <c r="AT947" s="47"/>
      <c r="AU947" s="47"/>
      <c r="AV947" s="47">
        <v>445.95</v>
      </c>
      <c r="AW947" s="47"/>
      <c r="AX947" s="47"/>
      <c r="AY947" s="47"/>
      <c r="AZ947" s="47"/>
      <c r="BA947" s="47"/>
      <c r="BB947" s="47"/>
      <c r="BC947" s="47"/>
      <c r="BD947" s="47"/>
      <c r="BE947" s="47"/>
      <c r="BF947" s="47"/>
      <c r="BG947" s="47"/>
      <c r="BH947" s="47"/>
      <c r="BI947" s="47"/>
      <c r="BJ947" s="47"/>
      <c r="BK947" s="47"/>
      <c r="BL947" s="47"/>
      <c r="BM947" s="47" t="s">
        <v>378</v>
      </c>
      <c r="BN947" s="57">
        <f t="shared" si="243"/>
        <v>445.95</v>
      </c>
      <c r="BO947" s="47">
        <f t="shared" si="244"/>
        <v>0</v>
      </c>
      <c r="BP947" s="48" t="str">
        <f t="shared" si="242"/>
        <v>Complete - With Adjustment</v>
      </c>
    </row>
    <row r="948" spans="1:68" s="10" customFormat="1" hidden="1" x14ac:dyDescent="0.2">
      <c r="A948" s="34">
        <v>5003</v>
      </c>
      <c r="B948" s="27" t="s">
        <v>94</v>
      </c>
      <c r="C948" s="27" t="s">
        <v>115</v>
      </c>
      <c r="D948" s="27" t="s">
        <v>116</v>
      </c>
      <c r="E948" s="27" t="s">
        <v>1524</v>
      </c>
      <c r="F948" s="27" t="s">
        <v>1480</v>
      </c>
      <c r="G948" s="27" t="s">
        <v>96</v>
      </c>
      <c r="H948" s="28">
        <v>42909</v>
      </c>
      <c r="I948" s="28">
        <v>42913</v>
      </c>
      <c r="J948" s="52">
        <v>589.16</v>
      </c>
      <c r="K948" s="52">
        <v>23.57</v>
      </c>
      <c r="L948" s="35"/>
      <c r="M948" s="52" t="s">
        <v>1525</v>
      </c>
      <c r="N948" s="35" t="s">
        <v>97</v>
      </c>
      <c r="O948" s="35" t="s">
        <v>119</v>
      </c>
      <c r="P948" s="35" t="s">
        <v>123</v>
      </c>
      <c r="Q948" s="35" t="s">
        <v>101</v>
      </c>
      <c r="R948" s="35" t="s">
        <v>98</v>
      </c>
      <c r="S948" s="27"/>
      <c r="T948" s="27" t="s">
        <v>1526</v>
      </c>
      <c r="U948" s="27"/>
      <c r="V948" s="74"/>
      <c r="W948" s="47"/>
      <c r="X948" s="47"/>
      <c r="Y948" s="47"/>
      <c r="Z948" s="47"/>
      <c r="AA948" s="47"/>
      <c r="AB948" s="47"/>
      <c r="AC948" s="47"/>
      <c r="AD948" s="47"/>
      <c r="AE948" s="47"/>
      <c r="AF948" s="47"/>
      <c r="AG948" s="47"/>
      <c r="AH948" s="57"/>
      <c r="AI948" s="58"/>
      <c r="AJ948" s="57"/>
      <c r="AK948" s="47"/>
      <c r="AL948" s="47"/>
      <c r="AM948" s="47"/>
      <c r="AN948" s="57"/>
      <c r="AO948" s="58"/>
      <c r="AP948" s="57"/>
      <c r="AQ948" s="47"/>
      <c r="AR948" s="47"/>
      <c r="AS948" s="47"/>
      <c r="AT948" s="47"/>
      <c r="AU948" s="47"/>
      <c r="AV948" s="47">
        <v>23.57</v>
      </c>
      <c r="AW948" s="47"/>
      <c r="AX948" s="47"/>
      <c r="AY948" s="47"/>
      <c r="AZ948" s="47"/>
      <c r="BA948" s="47"/>
      <c r="BB948" s="47"/>
      <c r="BC948" s="47"/>
      <c r="BD948" s="47"/>
      <c r="BE948" s="47"/>
      <c r="BF948" s="47"/>
      <c r="BG948" s="47"/>
      <c r="BH948" s="47"/>
      <c r="BI948" s="47"/>
      <c r="BJ948" s="47"/>
      <c r="BK948" s="47"/>
      <c r="BL948" s="47"/>
      <c r="BM948" s="47" t="s">
        <v>378</v>
      </c>
      <c r="BN948" s="57">
        <f t="shared" si="243"/>
        <v>23.57</v>
      </c>
      <c r="BO948" s="47">
        <f t="shared" si="244"/>
        <v>0</v>
      </c>
      <c r="BP948" s="48" t="str">
        <f t="shared" si="242"/>
        <v>Complete - With Adjustment</v>
      </c>
    </row>
    <row r="949" spans="1:68" s="10" customFormat="1" hidden="1" x14ac:dyDescent="0.2">
      <c r="A949" s="34">
        <v>5011</v>
      </c>
      <c r="B949" s="27" t="s">
        <v>94</v>
      </c>
      <c r="C949" s="27" t="s">
        <v>115</v>
      </c>
      <c r="D949" s="27" t="s">
        <v>116</v>
      </c>
      <c r="E949" s="27" t="s">
        <v>1527</v>
      </c>
      <c r="F949" s="27" t="s">
        <v>1465</v>
      </c>
      <c r="G949" s="27" t="s">
        <v>96</v>
      </c>
      <c r="H949" s="28">
        <v>42894</v>
      </c>
      <c r="I949" s="28">
        <v>42898</v>
      </c>
      <c r="J949" s="52">
        <v>1188.1500000000001</v>
      </c>
      <c r="K949" s="52">
        <v>393.7</v>
      </c>
      <c r="L949" s="35"/>
      <c r="M949" s="52" t="s">
        <v>1528</v>
      </c>
      <c r="N949" s="35" t="s">
        <v>97</v>
      </c>
      <c r="O949" s="35" t="s">
        <v>119</v>
      </c>
      <c r="P949" s="35" t="s">
        <v>123</v>
      </c>
      <c r="Q949" s="35" t="s">
        <v>101</v>
      </c>
      <c r="R949" s="35" t="s">
        <v>98</v>
      </c>
      <c r="S949" s="27"/>
      <c r="T949" s="27" t="s">
        <v>1529</v>
      </c>
      <c r="U949" s="27"/>
      <c r="V949" s="74"/>
      <c r="W949" s="47"/>
      <c r="X949" s="47"/>
      <c r="Y949" s="47"/>
      <c r="Z949" s="47"/>
      <c r="AA949" s="47"/>
      <c r="AB949" s="47"/>
      <c r="AC949" s="47"/>
      <c r="AD949" s="47"/>
      <c r="AE949" s="47"/>
      <c r="AF949" s="47"/>
      <c r="AG949" s="47"/>
      <c r="AH949" s="57"/>
      <c r="AI949" s="58"/>
      <c r="AJ949" s="57"/>
      <c r="AK949" s="47"/>
      <c r="AL949" s="47"/>
      <c r="AM949" s="47"/>
      <c r="AN949" s="57"/>
      <c r="AO949" s="58"/>
      <c r="AP949" s="57"/>
      <c r="AQ949" s="47"/>
      <c r="AR949" s="47"/>
      <c r="AS949" s="47"/>
      <c r="AT949" s="47"/>
      <c r="AU949" s="47"/>
      <c r="AV949" s="47">
        <v>393.7</v>
      </c>
      <c r="AW949" s="47"/>
      <c r="AX949" s="47"/>
      <c r="AY949" s="47"/>
      <c r="AZ949" s="47"/>
      <c r="BA949" s="47"/>
      <c r="BB949" s="47"/>
      <c r="BC949" s="47"/>
      <c r="BD949" s="47"/>
      <c r="BE949" s="47"/>
      <c r="BF949" s="47"/>
      <c r="BG949" s="47"/>
      <c r="BH949" s="47"/>
      <c r="BI949" s="47"/>
      <c r="BJ949" s="47"/>
      <c r="BK949" s="68"/>
      <c r="BL949" s="47"/>
      <c r="BM949" s="47" t="s">
        <v>378</v>
      </c>
      <c r="BN949" s="57">
        <f t="shared" si="243"/>
        <v>393.7</v>
      </c>
      <c r="BO949" s="47">
        <f t="shared" si="244"/>
        <v>0</v>
      </c>
      <c r="BP949" s="48" t="str">
        <f t="shared" si="242"/>
        <v>Complete - With Adjustment</v>
      </c>
    </row>
    <row r="950" spans="1:68" s="10" customFormat="1" hidden="1" x14ac:dyDescent="0.2">
      <c r="A950" s="34">
        <v>5012</v>
      </c>
      <c r="B950" s="27" t="s">
        <v>94</v>
      </c>
      <c r="C950" s="27" t="s">
        <v>115</v>
      </c>
      <c r="D950" s="27" t="s">
        <v>116</v>
      </c>
      <c r="E950" s="27" t="s">
        <v>1527</v>
      </c>
      <c r="F950" s="27" t="s">
        <v>1465</v>
      </c>
      <c r="G950" s="27" t="s">
        <v>96</v>
      </c>
      <c r="H950" s="28">
        <v>42894</v>
      </c>
      <c r="I950" s="28">
        <v>42898</v>
      </c>
      <c r="J950" s="52">
        <v>1188.1500000000001</v>
      </c>
      <c r="K950" s="52">
        <v>421.24</v>
      </c>
      <c r="L950" s="35"/>
      <c r="M950" s="52" t="s">
        <v>1528</v>
      </c>
      <c r="N950" s="35" t="s">
        <v>97</v>
      </c>
      <c r="O950" s="35" t="s">
        <v>119</v>
      </c>
      <c r="P950" s="35" t="s">
        <v>123</v>
      </c>
      <c r="Q950" s="35" t="s">
        <v>108</v>
      </c>
      <c r="R950" s="35" t="s">
        <v>98</v>
      </c>
      <c r="S950" s="27"/>
      <c r="T950" s="27" t="s">
        <v>1529</v>
      </c>
      <c r="U950" s="27"/>
      <c r="V950" s="74"/>
      <c r="W950" s="47"/>
      <c r="X950" s="47"/>
      <c r="Y950" s="47"/>
      <c r="Z950" s="47"/>
      <c r="AA950" s="47"/>
      <c r="AB950" s="47"/>
      <c r="AC950" s="47"/>
      <c r="AD950" s="47"/>
      <c r="AE950" s="47"/>
      <c r="AF950" s="47"/>
      <c r="AG950" s="47"/>
      <c r="AH950" s="57"/>
      <c r="AI950" s="58"/>
      <c r="AJ950" s="57"/>
      <c r="AK950" s="47"/>
      <c r="AL950" s="47"/>
      <c r="AM950" s="47"/>
      <c r="AN950" s="57"/>
      <c r="AO950" s="58"/>
      <c r="AP950" s="57"/>
      <c r="AQ950" s="47"/>
      <c r="AR950" s="47"/>
      <c r="AS950" s="47"/>
      <c r="AT950" s="47"/>
      <c r="AU950" s="47"/>
      <c r="AV950" s="47">
        <v>421.24</v>
      </c>
      <c r="AW950" s="47"/>
      <c r="AX950" s="47"/>
      <c r="AY950" s="47"/>
      <c r="AZ950" s="47"/>
      <c r="BA950" s="47"/>
      <c r="BB950" s="47"/>
      <c r="BC950" s="47"/>
      <c r="BD950" s="47"/>
      <c r="BE950" s="47"/>
      <c r="BF950" s="47"/>
      <c r="BG950" s="47"/>
      <c r="BH950" s="47"/>
      <c r="BI950" s="47"/>
      <c r="BJ950" s="47"/>
      <c r="BK950" s="47"/>
      <c r="BL950" s="47"/>
      <c r="BM950" s="47" t="s">
        <v>378</v>
      </c>
      <c r="BN950" s="57">
        <f t="shared" si="243"/>
        <v>421.24</v>
      </c>
      <c r="BO950" s="47">
        <f t="shared" si="244"/>
        <v>0</v>
      </c>
      <c r="BP950" s="48" t="str">
        <f t="shared" si="242"/>
        <v>Complete - With Adjustment</v>
      </c>
    </row>
    <row r="951" spans="1:68" s="10" customFormat="1" hidden="1" x14ac:dyDescent="0.2">
      <c r="A951" s="34">
        <v>5013</v>
      </c>
      <c r="B951" s="27" t="s">
        <v>94</v>
      </c>
      <c r="C951" s="27" t="s">
        <v>115</v>
      </c>
      <c r="D951" s="27" t="s">
        <v>116</v>
      </c>
      <c r="E951" s="27" t="s">
        <v>1527</v>
      </c>
      <c r="F951" s="27" t="s">
        <v>1465</v>
      </c>
      <c r="G951" s="27" t="s">
        <v>96</v>
      </c>
      <c r="H951" s="28">
        <v>42894</v>
      </c>
      <c r="I951" s="28">
        <v>42898</v>
      </c>
      <c r="J951" s="52">
        <v>1188.1500000000001</v>
      </c>
      <c r="K951" s="52">
        <v>83.06</v>
      </c>
      <c r="L951" s="35"/>
      <c r="M951" s="52" t="s">
        <v>1528</v>
      </c>
      <c r="N951" s="35" t="s">
        <v>97</v>
      </c>
      <c r="O951" s="35" t="s">
        <v>119</v>
      </c>
      <c r="P951" s="35" t="s">
        <v>123</v>
      </c>
      <c r="Q951" s="35" t="s">
        <v>103</v>
      </c>
      <c r="R951" s="35" t="s">
        <v>98</v>
      </c>
      <c r="S951" s="27"/>
      <c r="T951" s="27" t="s">
        <v>1529</v>
      </c>
      <c r="U951" s="27"/>
      <c r="V951" s="74"/>
      <c r="W951" s="47"/>
      <c r="X951" s="47"/>
      <c r="Y951" s="47"/>
      <c r="Z951" s="47"/>
      <c r="AA951" s="47"/>
      <c r="AB951" s="47"/>
      <c r="AC951" s="47"/>
      <c r="AD951" s="47"/>
      <c r="AE951" s="47"/>
      <c r="AF951" s="47"/>
      <c r="AG951" s="47"/>
      <c r="AH951" s="57"/>
      <c r="AI951" s="58"/>
      <c r="AJ951" s="57"/>
      <c r="AK951" s="47"/>
      <c r="AL951" s="47"/>
      <c r="AM951" s="47"/>
      <c r="AN951" s="57"/>
      <c r="AO951" s="58"/>
      <c r="AP951" s="57"/>
      <c r="AQ951" s="47"/>
      <c r="AR951" s="47"/>
      <c r="AS951" s="47"/>
      <c r="AT951" s="47"/>
      <c r="AU951" s="47"/>
      <c r="AV951" s="47">
        <v>83.06</v>
      </c>
      <c r="AW951" s="47"/>
      <c r="AX951" s="47"/>
      <c r="AY951" s="47"/>
      <c r="AZ951" s="47"/>
      <c r="BA951" s="47"/>
      <c r="BB951" s="47"/>
      <c r="BC951" s="47"/>
      <c r="BD951" s="47"/>
      <c r="BE951" s="47"/>
      <c r="BF951" s="47"/>
      <c r="BG951" s="47"/>
      <c r="BH951" s="47"/>
      <c r="BI951" s="47"/>
      <c r="BJ951" s="47"/>
      <c r="BK951" s="47"/>
      <c r="BL951" s="47"/>
      <c r="BM951" s="47" t="s">
        <v>378</v>
      </c>
      <c r="BN951" s="57">
        <f t="shared" si="243"/>
        <v>83.06</v>
      </c>
      <c r="BO951" s="47">
        <f t="shared" si="244"/>
        <v>0</v>
      </c>
      <c r="BP951" s="48" t="str">
        <f t="shared" si="242"/>
        <v>Complete - With Adjustment</v>
      </c>
    </row>
    <row r="952" spans="1:68" s="10" customFormat="1" hidden="1" x14ac:dyDescent="0.2">
      <c r="A952" s="34">
        <v>5014</v>
      </c>
      <c r="B952" s="27" t="s">
        <v>94</v>
      </c>
      <c r="C952" s="27" t="s">
        <v>115</v>
      </c>
      <c r="D952" s="27" t="s">
        <v>116</v>
      </c>
      <c r="E952" s="27" t="s">
        <v>1527</v>
      </c>
      <c r="F952" s="27" t="s">
        <v>1465</v>
      </c>
      <c r="G952" s="27" t="s">
        <v>96</v>
      </c>
      <c r="H952" s="28">
        <v>42894</v>
      </c>
      <c r="I952" s="28">
        <v>42898</v>
      </c>
      <c r="J952" s="52">
        <v>1188.1500000000001</v>
      </c>
      <c r="K952" s="52">
        <v>118.77</v>
      </c>
      <c r="L952" s="35"/>
      <c r="M952" s="52" t="s">
        <v>1528</v>
      </c>
      <c r="N952" s="35" t="s">
        <v>97</v>
      </c>
      <c r="O952" s="35" t="s">
        <v>119</v>
      </c>
      <c r="P952" s="35" t="s">
        <v>123</v>
      </c>
      <c r="Q952" s="35" t="s">
        <v>101</v>
      </c>
      <c r="R952" s="35" t="s">
        <v>98</v>
      </c>
      <c r="S952" s="27"/>
      <c r="T952" s="27" t="s">
        <v>1529</v>
      </c>
      <c r="U952" s="27"/>
      <c r="V952" s="74"/>
      <c r="W952" s="47"/>
      <c r="X952" s="47"/>
      <c r="Y952" s="47"/>
      <c r="Z952" s="47"/>
      <c r="AA952" s="47"/>
      <c r="AB952" s="47"/>
      <c r="AC952" s="47"/>
      <c r="AD952" s="47"/>
      <c r="AE952" s="47"/>
      <c r="AF952" s="47"/>
      <c r="AG952" s="47"/>
      <c r="AH952" s="57"/>
      <c r="AI952" s="58"/>
      <c r="AJ952" s="57"/>
      <c r="AK952" s="47"/>
      <c r="AL952" s="47"/>
      <c r="AM952" s="47"/>
      <c r="AN952" s="57"/>
      <c r="AO952" s="58"/>
      <c r="AP952" s="57"/>
      <c r="AQ952" s="47"/>
      <c r="AR952" s="47"/>
      <c r="AS952" s="47"/>
      <c r="AT952" s="47"/>
      <c r="AU952" s="47"/>
      <c r="AV952" s="47">
        <v>118.77</v>
      </c>
      <c r="AW952" s="47"/>
      <c r="AX952" s="47"/>
      <c r="AY952" s="47"/>
      <c r="AZ952" s="47"/>
      <c r="BA952" s="47"/>
      <c r="BB952" s="47"/>
      <c r="BC952" s="47"/>
      <c r="BD952" s="47"/>
      <c r="BE952" s="47"/>
      <c r="BF952" s="47"/>
      <c r="BG952" s="47"/>
      <c r="BH952" s="47"/>
      <c r="BI952" s="47"/>
      <c r="BJ952" s="47"/>
      <c r="BK952" s="47"/>
      <c r="BL952" s="47"/>
      <c r="BM952" s="47" t="s">
        <v>378</v>
      </c>
      <c r="BN952" s="57">
        <f t="shared" si="243"/>
        <v>118.77</v>
      </c>
      <c r="BO952" s="47">
        <f t="shared" si="244"/>
        <v>0</v>
      </c>
      <c r="BP952" s="48" t="str">
        <f t="shared" si="242"/>
        <v>Complete - With Adjustment</v>
      </c>
    </row>
    <row r="953" spans="1:68" s="10" customFormat="1" hidden="1" x14ac:dyDescent="0.2">
      <c r="A953" s="34">
        <v>5015</v>
      </c>
      <c r="B953" s="27" t="s">
        <v>94</v>
      </c>
      <c r="C953" s="27" t="s">
        <v>115</v>
      </c>
      <c r="D953" s="27" t="s">
        <v>116</v>
      </c>
      <c r="E953" s="27" t="s">
        <v>1527</v>
      </c>
      <c r="F953" s="27" t="s">
        <v>1465</v>
      </c>
      <c r="G953" s="27" t="s">
        <v>96</v>
      </c>
      <c r="H953" s="28">
        <v>42894</v>
      </c>
      <c r="I953" s="28">
        <v>42898</v>
      </c>
      <c r="J953" s="52">
        <v>1188.1500000000001</v>
      </c>
      <c r="K953" s="52">
        <v>48</v>
      </c>
      <c r="L953" s="35"/>
      <c r="M953" s="52" t="s">
        <v>1528</v>
      </c>
      <c r="N953" s="35" t="s">
        <v>97</v>
      </c>
      <c r="O953" s="35" t="s">
        <v>119</v>
      </c>
      <c r="P953" s="35" t="s">
        <v>123</v>
      </c>
      <c r="Q953" s="35" t="s">
        <v>101</v>
      </c>
      <c r="R953" s="35" t="s">
        <v>98</v>
      </c>
      <c r="S953" s="27"/>
      <c r="T953" s="27" t="s">
        <v>1529</v>
      </c>
      <c r="U953" s="27"/>
      <c r="V953" s="74"/>
      <c r="W953" s="47"/>
      <c r="X953" s="47"/>
      <c r="Y953" s="47"/>
      <c r="Z953" s="47"/>
      <c r="AA953" s="47"/>
      <c r="AB953" s="47"/>
      <c r="AC953" s="47"/>
      <c r="AD953" s="47"/>
      <c r="AE953" s="47"/>
      <c r="AF953" s="47"/>
      <c r="AG953" s="47"/>
      <c r="AH953" s="57"/>
      <c r="AI953" s="58"/>
      <c r="AJ953" s="57"/>
      <c r="AK953" s="47"/>
      <c r="AL953" s="47"/>
      <c r="AM953" s="47"/>
      <c r="AN953" s="57"/>
      <c r="AO953" s="58"/>
      <c r="AP953" s="57"/>
      <c r="AQ953" s="47"/>
      <c r="AR953" s="47"/>
      <c r="AS953" s="47"/>
      <c r="AT953" s="47"/>
      <c r="AU953" s="47"/>
      <c r="AV953" s="47">
        <v>48</v>
      </c>
      <c r="AW953" s="47"/>
      <c r="AX953" s="47"/>
      <c r="AY953" s="47"/>
      <c r="AZ953" s="47"/>
      <c r="BA953" s="47"/>
      <c r="BB953" s="47"/>
      <c r="BC953" s="47"/>
      <c r="BD953" s="47"/>
      <c r="BE953" s="47"/>
      <c r="BF953" s="47"/>
      <c r="BG953" s="47"/>
      <c r="BH953" s="47"/>
      <c r="BI953" s="47"/>
      <c r="BJ953" s="47"/>
      <c r="BK953" s="47"/>
      <c r="BL953" s="47"/>
      <c r="BM953" s="47" t="s">
        <v>378</v>
      </c>
      <c r="BN953" s="57">
        <f t="shared" si="243"/>
        <v>48</v>
      </c>
      <c r="BO953" s="47">
        <f t="shared" si="244"/>
        <v>0</v>
      </c>
      <c r="BP953" s="48" t="str">
        <f t="shared" si="242"/>
        <v>Complete - With Adjustment</v>
      </c>
    </row>
    <row r="954" spans="1:68" s="10" customFormat="1" hidden="1" x14ac:dyDescent="0.2">
      <c r="A954" s="34">
        <v>5016</v>
      </c>
      <c r="B954" s="27" t="s">
        <v>94</v>
      </c>
      <c r="C954" s="27" t="s">
        <v>115</v>
      </c>
      <c r="D954" s="27" t="s">
        <v>116</v>
      </c>
      <c r="E954" s="27" t="s">
        <v>1527</v>
      </c>
      <c r="F954" s="27" t="s">
        <v>1465</v>
      </c>
      <c r="G954" s="27" t="s">
        <v>96</v>
      </c>
      <c r="H954" s="28">
        <v>42894</v>
      </c>
      <c r="I954" s="28">
        <v>42898</v>
      </c>
      <c r="J954" s="52">
        <v>1188.1500000000001</v>
      </c>
      <c r="K954" s="52">
        <v>8.25</v>
      </c>
      <c r="L954" s="35"/>
      <c r="M954" s="52" t="s">
        <v>1528</v>
      </c>
      <c r="N954" s="35" t="s">
        <v>97</v>
      </c>
      <c r="O954" s="35" t="s">
        <v>119</v>
      </c>
      <c r="P954" s="35" t="s">
        <v>123</v>
      </c>
      <c r="Q954" s="35" t="s">
        <v>101</v>
      </c>
      <c r="R954" s="35" t="s">
        <v>98</v>
      </c>
      <c r="S954" s="27"/>
      <c r="T954" s="27" t="s">
        <v>1529</v>
      </c>
      <c r="U954" s="27"/>
      <c r="V954" s="74"/>
      <c r="W954" s="47"/>
      <c r="X954" s="47"/>
      <c r="Y954" s="47"/>
      <c r="Z954" s="47"/>
      <c r="AA954" s="47"/>
      <c r="AB954" s="47"/>
      <c r="AC954" s="47"/>
      <c r="AD954" s="47"/>
      <c r="AE954" s="47"/>
      <c r="AF954" s="47"/>
      <c r="AG954" s="47"/>
      <c r="AH954" s="57"/>
      <c r="AI954" s="58"/>
      <c r="AJ954" s="57"/>
      <c r="AK954" s="47"/>
      <c r="AL954" s="47"/>
      <c r="AM954" s="47"/>
      <c r="AN954" s="57"/>
      <c r="AO954" s="58"/>
      <c r="AP954" s="57"/>
      <c r="AQ954" s="47"/>
      <c r="AR954" s="47"/>
      <c r="AS954" s="47"/>
      <c r="AT954" s="47"/>
      <c r="AU954" s="47"/>
      <c r="AV954" s="47">
        <v>8.25</v>
      </c>
      <c r="AW954" s="47"/>
      <c r="AX954" s="47"/>
      <c r="AY954" s="47"/>
      <c r="AZ954" s="47"/>
      <c r="BA954" s="47"/>
      <c r="BB954" s="47"/>
      <c r="BC954" s="47"/>
      <c r="BD954" s="47"/>
      <c r="BE954" s="47"/>
      <c r="BF954" s="47"/>
      <c r="BG954" s="47"/>
      <c r="BH954" s="47"/>
      <c r="BI954" s="47"/>
      <c r="BJ954" s="47"/>
      <c r="BK954" s="47"/>
      <c r="BL954" s="47"/>
      <c r="BM954" s="47" t="s">
        <v>378</v>
      </c>
      <c r="BN954" s="57">
        <f t="shared" si="243"/>
        <v>8.25</v>
      </c>
      <c r="BO954" s="47">
        <f t="shared" si="244"/>
        <v>0</v>
      </c>
      <c r="BP954" s="48" t="str">
        <f t="shared" si="242"/>
        <v>Complete - With Adjustment</v>
      </c>
    </row>
    <row r="955" spans="1:68" s="10" customFormat="1" hidden="1" x14ac:dyDescent="0.2">
      <c r="A955" s="34">
        <v>5017</v>
      </c>
      <c r="B955" s="27" t="s">
        <v>94</v>
      </c>
      <c r="C955" s="27" t="s">
        <v>115</v>
      </c>
      <c r="D955" s="27" t="s">
        <v>116</v>
      </c>
      <c r="E955" s="27" t="s">
        <v>1527</v>
      </c>
      <c r="F955" s="27" t="s">
        <v>1465</v>
      </c>
      <c r="G955" s="27" t="s">
        <v>96</v>
      </c>
      <c r="H955" s="28">
        <v>42894</v>
      </c>
      <c r="I955" s="28">
        <v>42898</v>
      </c>
      <c r="J955" s="52">
        <v>1188.1500000000001</v>
      </c>
      <c r="K955" s="52">
        <v>75</v>
      </c>
      <c r="L955" s="35"/>
      <c r="M955" s="52" t="s">
        <v>1528</v>
      </c>
      <c r="N955" s="35" t="s">
        <v>97</v>
      </c>
      <c r="O955" s="35" t="s">
        <v>119</v>
      </c>
      <c r="P955" s="35" t="s">
        <v>123</v>
      </c>
      <c r="Q955" s="35" t="s">
        <v>103</v>
      </c>
      <c r="R955" s="35" t="s">
        <v>98</v>
      </c>
      <c r="S955" s="27"/>
      <c r="T955" s="27" t="s">
        <v>1529</v>
      </c>
      <c r="U955" s="27"/>
      <c r="V955" s="74"/>
      <c r="W955" s="47"/>
      <c r="X955" s="47"/>
      <c r="Y955" s="47"/>
      <c r="Z955" s="47"/>
      <c r="AA955" s="47"/>
      <c r="AB955" s="47"/>
      <c r="AC955" s="47"/>
      <c r="AD955" s="47"/>
      <c r="AE955" s="47"/>
      <c r="AF955" s="47"/>
      <c r="AG955" s="47"/>
      <c r="AH955" s="57"/>
      <c r="AI955" s="58"/>
      <c r="AJ955" s="57"/>
      <c r="AK955" s="47"/>
      <c r="AL955" s="47"/>
      <c r="AM955" s="47"/>
      <c r="AN955" s="57"/>
      <c r="AO955" s="58"/>
      <c r="AP955" s="57"/>
      <c r="AQ955" s="47"/>
      <c r="AR955" s="47"/>
      <c r="AS955" s="47"/>
      <c r="AT955" s="47"/>
      <c r="AU955" s="47"/>
      <c r="AV955" s="47">
        <v>75</v>
      </c>
      <c r="AW955" s="47"/>
      <c r="AX955" s="47"/>
      <c r="AY955" s="47"/>
      <c r="AZ955" s="47"/>
      <c r="BA955" s="47"/>
      <c r="BB955" s="47"/>
      <c r="BC955" s="47"/>
      <c r="BD955" s="47"/>
      <c r="BE955" s="47"/>
      <c r="BF955" s="47"/>
      <c r="BG955" s="47"/>
      <c r="BH955" s="47"/>
      <c r="BI955" s="47"/>
      <c r="BJ955" s="47"/>
      <c r="BK955" s="47"/>
      <c r="BL955" s="47"/>
      <c r="BM955" s="47" t="s">
        <v>378</v>
      </c>
      <c r="BN955" s="57">
        <f t="shared" si="243"/>
        <v>75</v>
      </c>
      <c r="BO955" s="47">
        <f t="shared" si="244"/>
        <v>0</v>
      </c>
      <c r="BP955" s="48" t="str">
        <f t="shared" si="242"/>
        <v>Complete - With Adjustment</v>
      </c>
    </row>
    <row r="956" spans="1:68" s="10" customFormat="1" hidden="1" x14ac:dyDescent="0.2">
      <c r="A956" s="34">
        <v>5018</v>
      </c>
      <c r="B956" s="27" t="s">
        <v>94</v>
      </c>
      <c r="C956" s="27" t="s">
        <v>115</v>
      </c>
      <c r="D956" s="27" t="s">
        <v>116</v>
      </c>
      <c r="E956" s="27" t="s">
        <v>1527</v>
      </c>
      <c r="F956" s="27" t="s">
        <v>1465</v>
      </c>
      <c r="G956" s="27" t="s">
        <v>96</v>
      </c>
      <c r="H956" s="28">
        <v>42894</v>
      </c>
      <c r="I956" s="28">
        <v>42898</v>
      </c>
      <c r="J956" s="52">
        <v>1188.1500000000001</v>
      </c>
      <c r="K956" s="52">
        <v>40.130000000000003</v>
      </c>
      <c r="L956" s="35"/>
      <c r="M956" s="52" t="s">
        <v>1528</v>
      </c>
      <c r="N956" s="35" t="s">
        <v>97</v>
      </c>
      <c r="O956" s="35" t="s">
        <v>119</v>
      </c>
      <c r="P956" s="35" t="s">
        <v>123</v>
      </c>
      <c r="Q956" s="35" t="s">
        <v>101</v>
      </c>
      <c r="R956" s="35" t="s">
        <v>98</v>
      </c>
      <c r="S956" s="27"/>
      <c r="T956" s="27" t="s">
        <v>1529</v>
      </c>
      <c r="U956" s="27"/>
      <c r="V956" s="74"/>
      <c r="W956" s="47"/>
      <c r="X956" s="47"/>
      <c r="Y956" s="47"/>
      <c r="Z956" s="47"/>
      <c r="AA956" s="47"/>
      <c r="AB956" s="47"/>
      <c r="AC956" s="47"/>
      <c r="AD956" s="47"/>
      <c r="AE956" s="47"/>
      <c r="AF956" s="47"/>
      <c r="AG956" s="47"/>
      <c r="AH956" s="57"/>
      <c r="AI956" s="58"/>
      <c r="AJ956" s="57"/>
      <c r="AK956" s="47"/>
      <c r="AL956" s="47"/>
      <c r="AM956" s="47"/>
      <c r="AN956" s="57"/>
      <c r="AO956" s="58"/>
      <c r="AP956" s="57"/>
      <c r="AQ956" s="47"/>
      <c r="AR956" s="47"/>
      <c r="AS956" s="47"/>
      <c r="AT956" s="47"/>
      <c r="AU956" s="47"/>
      <c r="AV956" s="47">
        <v>40.130000000000003</v>
      </c>
      <c r="AW956" s="47"/>
      <c r="AX956" s="47"/>
      <c r="AY956" s="47"/>
      <c r="AZ956" s="47"/>
      <c r="BA956" s="47"/>
      <c r="BB956" s="47"/>
      <c r="BC956" s="47"/>
      <c r="BD956" s="47"/>
      <c r="BE956" s="47"/>
      <c r="BF956" s="47"/>
      <c r="BG956" s="47"/>
      <c r="BH956" s="47"/>
      <c r="BI956" s="47"/>
      <c r="BJ956" s="47"/>
      <c r="BK956" s="47"/>
      <c r="BL956" s="47"/>
      <c r="BM956" s="47" t="s">
        <v>378</v>
      </c>
      <c r="BN956" s="57">
        <f t="shared" si="243"/>
        <v>40.130000000000003</v>
      </c>
      <c r="BO956" s="47">
        <f t="shared" si="244"/>
        <v>0</v>
      </c>
      <c r="BP956" s="48" t="str">
        <f t="shared" ref="BP956:BP967" si="245">IF(BN956&lt;&gt;0,"Complete - With Adjustment","Complete - No Adjustment")</f>
        <v>Complete - With Adjustment</v>
      </c>
    </row>
    <row r="957" spans="1:68" s="10" customFormat="1" hidden="1" x14ac:dyDescent="0.2">
      <c r="A957" s="34">
        <v>5019</v>
      </c>
      <c r="B957" s="27" t="s">
        <v>94</v>
      </c>
      <c r="C957" s="27" t="s">
        <v>115</v>
      </c>
      <c r="D957" s="27" t="s">
        <v>116</v>
      </c>
      <c r="E957" s="27" t="s">
        <v>1530</v>
      </c>
      <c r="F957" s="27" t="s">
        <v>1465</v>
      </c>
      <c r="G957" s="27" t="s">
        <v>96</v>
      </c>
      <c r="H957" s="28">
        <v>42894</v>
      </c>
      <c r="I957" s="28">
        <v>42898</v>
      </c>
      <c r="J957" s="52">
        <v>4797.0600000000004</v>
      </c>
      <c r="K957" s="52">
        <v>4770</v>
      </c>
      <c r="L957" s="35"/>
      <c r="M957" s="52" t="s">
        <v>1531</v>
      </c>
      <c r="N957" s="35" t="s">
        <v>97</v>
      </c>
      <c r="O957" s="35" t="s">
        <v>119</v>
      </c>
      <c r="P957" s="35" t="s">
        <v>120</v>
      </c>
      <c r="Q957" s="35" t="s">
        <v>121</v>
      </c>
      <c r="R957" s="35" t="s">
        <v>98</v>
      </c>
      <c r="S957" s="27"/>
      <c r="T957" s="27" t="s">
        <v>1532</v>
      </c>
      <c r="U957" s="27"/>
      <c r="V957" s="74"/>
      <c r="W957" s="47"/>
      <c r="X957" s="47"/>
      <c r="Y957" s="47"/>
      <c r="Z957" s="47"/>
      <c r="AA957" s="47"/>
      <c r="AB957" s="47"/>
      <c r="AC957" s="47"/>
      <c r="AD957" s="47"/>
      <c r="AE957" s="47">
        <v>4770</v>
      </c>
      <c r="AF957" s="47"/>
      <c r="AG957" s="47"/>
      <c r="AH957" s="57"/>
      <c r="AI957" s="58"/>
      <c r="AJ957" s="57"/>
      <c r="AK957" s="47"/>
      <c r="AL957" s="47"/>
      <c r="AM957" s="47"/>
      <c r="AN957" s="57"/>
      <c r="AO957" s="58"/>
      <c r="AP957" s="57"/>
      <c r="AQ957" s="47"/>
      <c r="AR957" s="47"/>
      <c r="AS957" s="47"/>
      <c r="AT957" s="47"/>
      <c r="AU957" s="47"/>
      <c r="AV957" s="47"/>
      <c r="AW957" s="47"/>
      <c r="AX957" s="47"/>
      <c r="AY957" s="47"/>
      <c r="AZ957" s="47"/>
      <c r="BA957" s="47"/>
      <c r="BB957" s="47"/>
      <c r="BC957" s="47"/>
      <c r="BD957" s="47"/>
      <c r="BE957" s="47"/>
      <c r="BF957" s="47"/>
      <c r="BG957" s="47"/>
      <c r="BH957" s="47"/>
      <c r="BI957" s="47"/>
      <c r="BJ957" s="47"/>
      <c r="BK957" s="70"/>
      <c r="BL957" s="47"/>
      <c r="BM957" s="47" t="s">
        <v>50</v>
      </c>
      <c r="BN957" s="57">
        <f t="shared" si="243"/>
        <v>4770</v>
      </c>
      <c r="BO957" s="47">
        <f t="shared" si="244"/>
        <v>0</v>
      </c>
      <c r="BP957" s="48" t="str">
        <f t="shared" si="245"/>
        <v>Complete - With Adjustment</v>
      </c>
    </row>
    <row r="958" spans="1:68" s="10" customFormat="1" hidden="1" x14ac:dyDescent="0.2">
      <c r="A958" s="34">
        <v>5020</v>
      </c>
      <c r="B958" s="27" t="s">
        <v>94</v>
      </c>
      <c r="C958" s="27" t="s">
        <v>115</v>
      </c>
      <c r="D958" s="27" t="s">
        <v>116</v>
      </c>
      <c r="E958" s="27" t="s">
        <v>1530</v>
      </c>
      <c r="F958" s="27" t="s">
        <v>1465</v>
      </c>
      <c r="G958" s="27" t="s">
        <v>96</v>
      </c>
      <c r="H958" s="28">
        <v>42894</v>
      </c>
      <c r="I958" s="28">
        <v>42898</v>
      </c>
      <c r="J958" s="52">
        <v>4797.0600000000004</v>
      </c>
      <c r="K958" s="52">
        <v>27.06</v>
      </c>
      <c r="L958" s="35"/>
      <c r="M958" s="52" t="s">
        <v>1531</v>
      </c>
      <c r="N958" s="35" t="s">
        <v>97</v>
      </c>
      <c r="O958" s="35" t="s">
        <v>119</v>
      </c>
      <c r="P958" s="35" t="s">
        <v>120</v>
      </c>
      <c r="Q958" s="35" t="s">
        <v>121</v>
      </c>
      <c r="R958" s="35" t="s">
        <v>98</v>
      </c>
      <c r="S958" s="27"/>
      <c r="T958" s="27" t="s">
        <v>1532</v>
      </c>
      <c r="U958" s="27"/>
      <c r="V958" s="74"/>
      <c r="W958" s="47"/>
      <c r="X958" s="47"/>
      <c r="Y958" s="47"/>
      <c r="Z958" s="47"/>
      <c r="AA958" s="47"/>
      <c r="AB958" s="47"/>
      <c r="AC958" s="47"/>
      <c r="AD958" s="47"/>
      <c r="AE958" s="47">
        <v>27.06</v>
      </c>
      <c r="AF958" s="47"/>
      <c r="AG958" s="47"/>
      <c r="AH958" s="57"/>
      <c r="AI958" s="58"/>
      <c r="AJ958" s="57"/>
      <c r="AK958" s="47"/>
      <c r="AL958" s="47"/>
      <c r="AM958" s="47"/>
      <c r="AN958" s="57"/>
      <c r="AO958" s="58"/>
      <c r="AP958" s="57"/>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t="s">
        <v>50</v>
      </c>
      <c r="BN958" s="57">
        <f t="shared" si="243"/>
        <v>27.06</v>
      </c>
      <c r="BO958" s="47">
        <f t="shared" si="244"/>
        <v>0</v>
      </c>
      <c r="BP958" s="48" t="str">
        <f t="shared" si="245"/>
        <v>Complete - With Adjustment</v>
      </c>
    </row>
    <row r="959" spans="1:68" s="10" customFormat="1" hidden="1" x14ac:dyDescent="0.2">
      <c r="A959" s="34">
        <v>5031</v>
      </c>
      <c r="B959" s="27" t="s">
        <v>94</v>
      </c>
      <c r="C959" s="27" t="s">
        <v>702</v>
      </c>
      <c r="D959" s="27" t="s">
        <v>703</v>
      </c>
      <c r="E959" s="27" t="s">
        <v>1536</v>
      </c>
      <c r="F959" s="27" t="s">
        <v>1486</v>
      </c>
      <c r="G959" s="27" t="s">
        <v>96</v>
      </c>
      <c r="H959" s="28">
        <v>42914</v>
      </c>
      <c r="I959" s="28">
        <v>42916</v>
      </c>
      <c r="J959" s="52">
        <v>1647.09</v>
      </c>
      <c r="K959" s="52">
        <v>17</v>
      </c>
      <c r="L959" s="35"/>
      <c r="M959" s="52" t="s">
        <v>1537</v>
      </c>
      <c r="N959" s="35" t="s">
        <v>97</v>
      </c>
      <c r="O959" s="35" t="s">
        <v>119</v>
      </c>
      <c r="P959" s="35" t="s">
        <v>123</v>
      </c>
      <c r="Q959" s="35" t="s">
        <v>101</v>
      </c>
      <c r="R959" s="35" t="s">
        <v>98</v>
      </c>
      <c r="S959" s="27"/>
      <c r="T959" s="27" t="s">
        <v>1538</v>
      </c>
      <c r="U959" s="27"/>
      <c r="V959" s="74"/>
      <c r="W959" s="47"/>
      <c r="X959" s="47"/>
      <c r="Y959" s="47"/>
      <c r="Z959" s="47"/>
      <c r="AA959" s="47"/>
      <c r="AB959" s="47"/>
      <c r="AC959" s="47"/>
      <c r="AD959" s="47"/>
      <c r="AE959" s="47"/>
      <c r="AF959" s="47"/>
      <c r="AG959" s="47"/>
      <c r="AH959" s="57"/>
      <c r="AI959" s="58"/>
      <c r="AJ959" s="57"/>
      <c r="AK959" s="47"/>
      <c r="AL959" s="47"/>
      <c r="AM959" s="47"/>
      <c r="AN959" s="57"/>
      <c r="AO959" s="58"/>
      <c r="AP959" s="57"/>
      <c r="AQ959" s="47"/>
      <c r="AR959" s="47"/>
      <c r="AS959" s="47"/>
      <c r="AT959" s="47"/>
      <c r="AU959" s="47"/>
      <c r="AV959" s="47">
        <v>17</v>
      </c>
      <c r="AW959" s="47"/>
      <c r="AX959" s="47"/>
      <c r="AY959" s="47"/>
      <c r="AZ959" s="47"/>
      <c r="BA959" s="47"/>
      <c r="BB959" s="47"/>
      <c r="BC959" s="47"/>
      <c r="BD959" s="47"/>
      <c r="BE959" s="47"/>
      <c r="BF959" s="47"/>
      <c r="BG959" s="47"/>
      <c r="BH959" s="47"/>
      <c r="BI959" s="47"/>
      <c r="BJ959" s="47"/>
      <c r="BK959" s="47"/>
      <c r="BL959" s="47"/>
      <c r="BM959" s="47" t="s">
        <v>378</v>
      </c>
      <c r="BN959" s="57">
        <f t="shared" si="243"/>
        <v>17</v>
      </c>
      <c r="BO959" s="47">
        <f t="shared" si="244"/>
        <v>0</v>
      </c>
      <c r="BP959" s="48" t="str">
        <f t="shared" si="245"/>
        <v>Complete - With Adjustment</v>
      </c>
    </row>
    <row r="960" spans="1:68" s="10" customFormat="1" hidden="1" x14ac:dyDescent="0.2">
      <c r="A960" s="34">
        <v>5032</v>
      </c>
      <c r="B960" s="27" t="s">
        <v>94</v>
      </c>
      <c r="C960" s="27" t="s">
        <v>702</v>
      </c>
      <c r="D960" s="27" t="s">
        <v>703</v>
      </c>
      <c r="E960" s="27" t="s">
        <v>1536</v>
      </c>
      <c r="F960" s="27" t="s">
        <v>1486</v>
      </c>
      <c r="G960" s="27" t="s">
        <v>96</v>
      </c>
      <c r="H960" s="28">
        <v>42914</v>
      </c>
      <c r="I960" s="28">
        <v>42916</v>
      </c>
      <c r="J960" s="52">
        <v>1647.09</v>
      </c>
      <c r="K960" s="52">
        <v>405.96</v>
      </c>
      <c r="L960" s="35"/>
      <c r="M960" s="52" t="s">
        <v>1537</v>
      </c>
      <c r="N960" s="35" t="s">
        <v>97</v>
      </c>
      <c r="O960" s="35" t="s">
        <v>119</v>
      </c>
      <c r="P960" s="35" t="s">
        <v>123</v>
      </c>
      <c r="Q960" s="35" t="s">
        <v>101</v>
      </c>
      <c r="R960" s="35" t="s">
        <v>98</v>
      </c>
      <c r="S960" s="27"/>
      <c r="T960" s="27" t="s">
        <v>1538</v>
      </c>
      <c r="U960" s="27"/>
      <c r="V960" s="74"/>
      <c r="W960" s="47"/>
      <c r="X960" s="47"/>
      <c r="Y960" s="47"/>
      <c r="Z960" s="47"/>
      <c r="AA960" s="47"/>
      <c r="AB960" s="47"/>
      <c r="AC960" s="47"/>
      <c r="AD960" s="47"/>
      <c r="AE960" s="47"/>
      <c r="AF960" s="47"/>
      <c r="AG960" s="47"/>
      <c r="AH960" s="57"/>
      <c r="AI960" s="58"/>
      <c r="AJ960" s="57"/>
      <c r="AK960" s="47"/>
      <c r="AL960" s="47"/>
      <c r="AM960" s="47"/>
      <c r="AN960" s="57"/>
      <c r="AO960" s="58"/>
      <c r="AP960" s="57"/>
      <c r="AQ960" s="47"/>
      <c r="AR960" s="47"/>
      <c r="AS960" s="47"/>
      <c r="AT960" s="47"/>
      <c r="AU960" s="47"/>
      <c r="AV960" s="47">
        <v>405.96</v>
      </c>
      <c r="AW960" s="47"/>
      <c r="AX960" s="47"/>
      <c r="AY960" s="47"/>
      <c r="AZ960" s="47"/>
      <c r="BA960" s="47"/>
      <c r="BB960" s="47"/>
      <c r="BC960" s="47"/>
      <c r="BD960" s="47"/>
      <c r="BE960" s="47"/>
      <c r="BF960" s="47"/>
      <c r="BG960" s="47"/>
      <c r="BH960" s="47"/>
      <c r="BI960" s="47"/>
      <c r="BJ960" s="47"/>
      <c r="BK960" s="47"/>
      <c r="BL960" s="47"/>
      <c r="BM960" s="47" t="s">
        <v>378</v>
      </c>
      <c r="BN960" s="57">
        <f t="shared" si="243"/>
        <v>405.96</v>
      </c>
      <c r="BO960" s="47">
        <f t="shared" si="244"/>
        <v>0</v>
      </c>
      <c r="BP960" s="48" t="str">
        <f t="shared" si="245"/>
        <v>Complete - With Adjustment</v>
      </c>
    </row>
    <row r="961" spans="1:68" s="10" customFormat="1" hidden="1" x14ac:dyDescent="0.2">
      <c r="A961" s="34">
        <v>5036</v>
      </c>
      <c r="B961" s="27" t="s">
        <v>94</v>
      </c>
      <c r="C961" s="27" t="s">
        <v>702</v>
      </c>
      <c r="D961" s="27" t="s">
        <v>703</v>
      </c>
      <c r="E961" s="27" t="s">
        <v>1539</v>
      </c>
      <c r="F961" s="27" t="s">
        <v>1540</v>
      </c>
      <c r="G961" s="27" t="s">
        <v>96</v>
      </c>
      <c r="H961" s="28">
        <v>42886</v>
      </c>
      <c r="I961" s="28">
        <v>42888</v>
      </c>
      <c r="J961" s="52">
        <v>2854.43</v>
      </c>
      <c r="K961" s="52">
        <v>47</v>
      </c>
      <c r="L961" s="35"/>
      <c r="M961" s="52" t="s">
        <v>1541</v>
      </c>
      <c r="N961" s="35" t="s">
        <v>97</v>
      </c>
      <c r="O961" s="35" t="s">
        <v>119</v>
      </c>
      <c r="P961" s="35" t="s">
        <v>123</v>
      </c>
      <c r="Q961" s="35" t="s">
        <v>101</v>
      </c>
      <c r="R961" s="35" t="s">
        <v>98</v>
      </c>
      <c r="S961" s="27"/>
      <c r="T961" s="27" t="s">
        <v>1542</v>
      </c>
      <c r="U961" s="27"/>
      <c r="V961" s="74"/>
      <c r="W961" s="47"/>
      <c r="X961" s="47"/>
      <c r="Y961" s="47"/>
      <c r="Z961" s="47"/>
      <c r="AA961" s="47"/>
      <c r="AB961" s="47"/>
      <c r="AC961" s="47"/>
      <c r="AD961" s="47"/>
      <c r="AE961" s="47"/>
      <c r="AF961" s="47"/>
      <c r="AG961" s="47"/>
      <c r="AH961" s="57"/>
      <c r="AI961" s="58"/>
      <c r="AJ961" s="57"/>
      <c r="AK961" s="47"/>
      <c r="AL961" s="47"/>
      <c r="AM961" s="47"/>
      <c r="AN961" s="57"/>
      <c r="AO961" s="58"/>
      <c r="AP961" s="57"/>
      <c r="AQ961" s="47"/>
      <c r="AR961" s="47"/>
      <c r="AS961" s="47"/>
      <c r="AT961" s="47"/>
      <c r="AU961" s="47"/>
      <c r="AV961" s="47">
        <v>47</v>
      </c>
      <c r="AW961" s="47"/>
      <c r="AX961" s="47"/>
      <c r="AY961" s="47"/>
      <c r="AZ961" s="47"/>
      <c r="BA961" s="47"/>
      <c r="BB961" s="47"/>
      <c r="BC961" s="47"/>
      <c r="BD961" s="47"/>
      <c r="BE961" s="47"/>
      <c r="BF961" s="47"/>
      <c r="BG961" s="47"/>
      <c r="BH961" s="47"/>
      <c r="BI961" s="47"/>
      <c r="BJ961" s="47"/>
      <c r="BK961" s="70"/>
      <c r="BL961" s="47"/>
      <c r="BM961" s="47" t="s">
        <v>378</v>
      </c>
      <c r="BN961" s="57">
        <f t="shared" ref="BN961:BN970" si="246">SUM(W961:AH961)+SUM(AK961:AN961)+SUM(AQ961:BK961)</f>
        <v>47</v>
      </c>
      <c r="BO961" s="47">
        <f t="shared" si="244"/>
        <v>0</v>
      </c>
      <c r="BP961" s="48" t="str">
        <f t="shared" si="245"/>
        <v>Complete - With Adjustment</v>
      </c>
    </row>
    <row r="962" spans="1:68" s="10" customFormat="1" hidden="1" x14ac:dyDescent="0.2">
      <c r="A962" s="34">
        <v>5047</v>
      </c>
      <c r="B962" s="27" t="s">
        <v>94</v>
      </c>
      <c r="C962" s="27" t="s">
        <v>702</v>
      </c>
      <c r="D962" s="27" t="s">
        <v>703</v>
      </c>
      <c r="E962" s="27" t="s">
        <v>1539</v>
      </c>
      <c r="F962" s="27" t="s">
        <v>1540</v>
      </c>
      <c r="G962" s="27" t="s">
        <v>96</v>
      </c>
      <c r="H962" s="28">
        <v>42886</v>
      </c>
      <c r="I962" s="28">
        <v>42888</v>
      </c>
      <c r="J962" s="52">
        <v>2854.43</v>
      </c>
      <c r="K962" s="52">
        <v>445.95</v>
      </c>
      <c r="L962" s="35"/>
      <c r="M962" s="52" t="s">
        <v>1541</v>
      </c>
      <c r="N962" s="35" t="s">
        <v>97</v>
      </c>
      <c r="O962" s="35" t="s">
        <v>119</v>
      </c>
      <c r="P962" s="35" t="s">
        <v>123</v>
      </c>
      <c r="Q962" s="35" t="s">
        <v>101</v>
      </c>
      <c r="R962" s="35" t="s">
        <v>98</v>
      </c>
      <c r="S962" s="27"/>
      <c r="T962" s="27" t="s">
        <v>1542</v>
      </c>
      <c r="U962" s="27"/>
      <c r="V962" s="74"/>
      <c r="W962" s="47"/>
      <c r="X962" s="47"/>
      <c r="Y962" s="47"/>
      <c r="Z962" s="47"/>
      <c r="AA962" s="47"/>
      <c r="AB962" s="47"/>
      <c r="AC962" s="47"/>
      <c r="AD962" s="47"/>
      <c r="AE962" s="47"/>
      <c r="AF962" s="47"/>
      <c r="AG962" s="47"/>
      <c r="AH962" s="57"/>
      <c r="AI962" s="58"/>
      <c r="AJ962" s="57"/>
      <c r="AK962" s="47"/>
      <c r="AL962" s="47"/>
      <c r="AM962" s="47"/>
      <c r="AN962" s="57"/>
      <c r="AO962" s="58"/>
      <c r="AP962" s="57"/>
      <c r="AQ962" s="47"/>
      <c r="AR962" s="47"/>
      <c r="AS962" s="47"/>
      <c r="AT962" s="47"/>
      <c r="AU962" s="47"/>
      <c r="AV962" s="47">
        <v>445.95</v>
      </c>
      <c r="AW962" s="47"/>
      <c r="AX962" s="47"/>
      <c r="AY962" s="47"/>
      <c r="AZ962" s="47"/>
      <c r="BA962" s="47"/>
      <c r="BB962" s="47"/>
      <c r="BC962" s="47"/>
      <c r="BD962" s="47"/>
      <c r="BE962" s="47"/>
      <c r="BF962" s="47"/>
      <c r="BG962" s="47"/>
      <c r="BH962" s="47"/>
      <c r="BI962" s="47"/>
      <c r="BJ962" s="47"/>
      <c r="BK962" s="70"/>
      <c r="BL962" s="47"/>
      <c r="BM962" s="47" t="s">
        <v>378</v>
      </c>
      <c r="BN962" s="57">
        <f t="shared" si="246"/>
        <v>445.95</v>
      </c>
      <c r="BO962" s="47">
        <f t="shared" ref="BO962:BO970" si="247">K962-BN962</f>
        <v>0</v>
      </c>
      <c r="BP962" s="48" t="str">
        <f t="shared" si="245"/>
        <v>Complete - With Adjustment</v>
      </c>
    </row>
    <row r="963" spans="1:68" s="10" customFormat="1" hidden="1" x14ac:dyDescent="0.2">
      <c r="A963" s="34">
        <v>5048</v>
      </c>
      <c r="B963" s="27" t="s">
        <v>94</v>
      </c>
      <c r="C963" s="27" t="s">
        <v>702</v>
      </c>
      <c r="D963" s="27" t="s">
        <v>703</v>
      </c>
      <c r="E963" s="27" t="s">
        <v>1539</v>
      </c>
      <c r="F963" s="27" t="s">
        <v>1540</v>
      </c>
      <c r="G963" s="27" t="s">
        <v>96</v>
      </c>
      <c r="H963" s="28">
        <v>42886</v>
      </c>
      <c r="I963" s="28">
        <v>42888</v>
      </c>
      <c r="J963" s="52">
        <v>2854.43</v>
      </c>
      <c r="K963" s="52">
        <v>281.75</v>
      </c>
      <c r="L963" s="35"/>
      <c r="M963" s="52" t="s">
        <v>1541</v>
      </c>
      <c r="N963" s="35" t="s">
        <v>97</v>
      </c>
      <c r="O963" s="35" t="s">
        <v>119</v>
      </c>
      <c r="P963" s="35" t="s">
        <v>123</v>
      </c>
      <c r="Q963" s="35" t="s">
        <v>108</v>
      </c>
      <c r="R963" s="35" t="s">
        <v>98</v>
      </c>
      <c r="S963" s="27"/>
      <c r="T963" s="27" t="s">
        <v>1542</v>
      </c>
      <c r="U963" s="27"/>
      <c r="V963" s="74"/>
      <c r="W963" s="47"/>
      <c r="X963" s="47"/>
      <c r="Y963" s="47"/>
      <c r="Z963" s="47"/>
      <c r="AA963" s="47"/>
      <c r="AB963" s="47"/>
      <c r="AC963" s="47"/>
      <c r="AD963" s="47"/>
      <c r="AE963" s="47"/>
      <c r="AF963" s="47"/>
      <c r="AG963" s="47"/>
      <c r="AH963" s="57"/>
      <c r="AI963" s="58"/>
      <c r="AJ963" s="57"/>
      <c r="AK963" s="47"/>
      <c r="AL963" s="47"/>
      <c r="AM963" s="47"/>
      <c r="AN963" s="57"/>
      <c r="AO963" s="58"/>
      <c r="AP963" s="57"/>
      <c r="AQ963" s="47"/>
      <c r="AR963" s="47"/>
      <c r="AS963" s="47"/>
      <c r="AT963" s="47"/>
      <c r="AU963" s="47"/>
      <c r="AV963" s="47">
        <v>281.75</v>
      </c>
      <c r="AW963" s="47"/>
      <c r="AX963" s="47"/>
      <c r="AY963" s="47"/>
      <c r="AZ963" s="47"/>
      <c r="BA963" s="47"/>
      <c r="BB963" s="47"/>
      <c r="BC963" s="47"/>
      <c r="BD963" s="47"/>
      <c r="BE963" s="47"/>
      <c r="BF963" s="47"/>
      <c r="BG963" s="47"/>
      <c r="BH963" s="47"/>
      <c r="BI963" s="47"/>
      <c r="BJ963" s="47"/>
      <c r="BK963" s="47"/>
      <c r="BL963" s="47"/>
      <c r="BM963" s="47" t="s">
        <v>378</v>
      </c>
      <c r="BN963" s="57">
        <f t="shared" si="246"/>
        <v>281.75</v>
      </c>
      <c r="BO963" s="47">
        <f t="shared" si="247"/>
        <v>0</v>
      </c>
      <c r="BP963" s="48" t="str">
        <f t="shared" si="245"/>
        <v>Complete - With Adjustment</v>
      </c>
    </row>
    <row r="964" spans="1:68" s="10" customFormat="1" hidden="1" x14ac:dyDescent="0.2">
      <c r="A964" s="34">
        <v>5049</v>
      </c>
      <c r="B964" s="27" t="s">
        <v>94</v>
      </c>
      <c r="C964" s="27" t="s">
        <v>702</v>
      </c>
      <c r="D964" s="27" t="s">
        <v>703</v>
      </c>
      <c r="E964" s="27" t="s">
        <v>1539</v>
      </c>
      <c r="F964" s="27" t="s">
        <v>1540</v>
      </c>
      <c r="G964" s="27" t="s">
        <v>96</v>
      </c>
      <c r="H964" s="28">
        <v>42886</v>
      </c>
      <c r="I964" s="28">
        <v>42888</v>
      </c>
      <c r="J964" s="52">
        <v>2854.43</v>
      </c>
      <c r="K964" s="52">
        <v>445.96</v>
      </c>
      <c r="L964" s="35"/>
      <c r="M964" s="52" t="s">
        <v>1541</v>
      </c>
      <c r="N964" s="35" t="s">
        <v>97</v>
      </c>
      <c r="O964" s="35" t="s">
        <v>119</v>
      </c>
      <c r="P964" s="35" t="s">
        <v>123</v>
      </c>
      <c r="Q964" s="35" t="s">
        <v>101</v>
      </c>
      <c r="R964" s="35" t="s">
        <v>98</v>
      </c>
      <c r="S964" s="27"/>
      <c r="T964" s="27" t="s">
        <v>1542</v>
      </c>
      <c r="U964" s="27"/>
      <c r="V964" s="74"/>
      <c r="W964" s="47"/>
      <c r="X964" s="47"/>
      <c r="Y964" s="47"/>
      <c r="Z964" s="47"/>
      <c r="AA964" s="47"/>
      <c r="AB964" s="47"/>
      <c r="AC964" s="47"/>
      <c r="AD964" s="47"/>
      <c r="AE964" s="47"/>
      <c r="AF964" s="47"/>
      <c r="AG964" s="47"/>
      <c r="AH964" s="57"/>
      <c r="AI964" s="58"/>
      <c r="AJ964" s="57"/>
      <c r="AK964" s="47"/>
      <c r="AL964" s="47"/>
      <c r="AM964" s="47"/>
      <c r="AN964" s="57"/>
      <c r="AO964" s="58"/>
      <c r="AP964" s="57"/>
      <c r="AQ964" s="47"/>
      <c r="AR964" s="47"/>
      <c r="AS964" s="47"/>
      <c r="AT964" s="47"/>
      <c r="AU964" s="47"/>
      <c r="AV964" s="47">
        <v>445.96</v>
      </c>
      <c r="AW964" s="71"/>
      <c r="AX964" s="47"/>
      <c r="AY964" s="47"/>
      <c r="AZ964" s="47"/>
      <c r="BA964" s="47"/>
      <c r="BB964" s="47"/>
      <c r="BC964" s="47"/>
      <c r="BD964" s="47"/>
      <c r="BE964" s="47"/>
      <c r="BF964" s="47"/>
      <c r="BG964" s="47"/>
      <c r="BH964" s="47"/>
      <c r="BI964" s="47"/>
      <c r="BJ964" s="47"/>
      <c r="BK964" s="47"/>
      <c r="BL964" s="47"/>
      <c r="BM964" s="47" t="s">
        <v>378</v>
      </c>
      <c r="BN964" s="57">
        <f t="shared" si="246"/>
        <v>445.96</v>
      </c>
      <c r="BO964" s="47">
        <f t="shared" si="247"/>
        <v>0</v>
      </c>
      <c r="BP964" s="48" t="str">
        <f t="shared" si="245"/>
        <v>Complete - With Adjustment</v>
      </c>
    </row>
    <row r="965" spans="1:68" s="10" customFormat="1" hidden="1" x14ac:dyDescent="0.2">
      <c r="A965" s="34">
        <v>5050</v>
      </c>
      <c r="B965" s="27" t="s">
        <v>94</v>
      </c>
      <c r="C965" s="27" t="s">
        <v>702</v>
      </c>
      <c r="D965" s="27" t="s">
        <v>703</v>
      </c>
      <c r="E965" s="27" t="s">
        <v>1539</v>
      </c>
      <c r="F965" s="27" t="s">
        <v>1540</v>
      </c>
      <c r="G965" s="27" t="s">
        <v>96</v>
      </c>
      <c r="H965" s="28">
        <v>42886</v>
      </c>
      <c r="I965" s="28">
        <v>42888</v>
      </c>
      <c r="J965" s="52">
        <v>2854.43</v>
      </c>
      <c r="K965" s="52">
        <v>78</v>
      </c>
      <c r="L965" s="35"/>
      <c r="M965" s="52" t="s">
        <v>1541</v>
      </c>
      <c r="N965" s="35" t="s">
        <v>97</v>
      </c>
      <c r="O965" s="35" t="s">
        <v>217</v>
      </c>
      <c r="P965" s="35" t="s">
        <v>120</v>
      </c>
      <c r="Q965" s="35" t="s">
        <v>103</v>
      </c>
      <c r="R965" s="35" t="s">
        <v>98</v>
      </c>
      <c r="S965" s="27"/>
      <c r="T965" s="27" t="s">
        <v>1542</v>
      </c>
      <c r="U965" s="27"/>
      <c r="V965" s="74"/>
      <c r="W965" s="47">
        <v>78</v>
      </c>
      <c r="X965" s="47"/>
      <c r="Y965" s="47"/>
      <c r="Z965" s="47"/>
      <c r="AA965" s="47"/>
      <c r="AB965" s="47"/>
      <c r="AC965" s="47"/>
      <c r="AD965" s="47"/>
      <c r="AE965" s="47"/>
      <c r="AF965" s="47"/>
      <c r="AG965" s="47"/>
      <c r="AH965" s="57"/>
      <c r="AI965" s="58"/>
      <c r="AJ965" s="57"/>
      <c r="AK965" s="47"/>
      <c r="AL965" s="47"/>
      <c r="AM965" s="47"/>
      <c r="AN965" s="57"/>
      <c r="AO965" s="58"/>
      <c r="AP965" s="57"/>
      <c r="AQ965" s="47"/>
      <c r="AR965" s="47"/>
      <c r="AS965" s="47"/>
      <c r="AT965" s="47"/>
      <c r="AU965" s="47"/>
      <c r="AV965" s="47"/>
      <c r="AW965" s="71"/>
      <c r="AX965" s="47"/>
      <c r="AY965" s="47"/>
      <c r="AZ965" s="47"/>
      <c r="BA965" s="47"/>
      <c r="BB965" s="47"/>
      <c r="BC965" s="47"/>
      <c r="BD965" s="47"/>
      <c r="BE965" s="47"/>
      <c r="BF965" s="47"/>
      <c r="BG965" s="47"/>
      <c r="BH965" s="47"/>
      <c r="BI965" s="47"/>
      <c r="BJ965" s="47"/>
      <c r="BK965" s="47"/>
      <c r="BL965" s="47"/>
      <c r="BM965" s="47" t="s">
        <v>1</v>
      </c>
      <c r="BN965" s="57">
        <f t="shared" si="246"/>
        <v>78</v>
      </c>
      <c r="BO965" s="47">
        <f t="shared" si="247"/>
        <v>0</v>
      </c>
      <c r="BP965" s="48" t="str">
        <f t="shared" si="245"/>
        <v>Complete - With Adjustment</v>
      </c>
    </row>
    <row r="966" spans="1:68" s="10" customFormat="1" hidden="1" x14ac:dyDescent="0.2">
      <c r="A966" s="34">
        <v>5051</v>
      </c>
      <c r="B966" s="27" t="s">
        <v>94</v>
      </c>
      <c r="C966" s="27" t="s">
        <v>702</v>
      </c>
      <c r="D966" s="27" t="s">
        <v>703</v>
      </c>
      <c r="E966" s="27" t="s">
        <v>1539</v>
      </c>
      <c r="F966" s="27" t="s">
        <v>1540</v>
      </c>
      <c r="G966" s="27" t="s">
        <v>96</v>
      </c>
      <c r="H966" s="28">
        <v>42886</v>
      </c>
      <c r="I966" s="28">
        <v>42888</v>
      </c>
      <c r="J966" s="52">
        <v>2854.43</v>
      </c>
      <c r="K966" s="52">
        <v>22</v>
      </c>
      <c r="L966" s="35"/>
      <c r="M966" s="52" t="s">
        <v>1541</v>
      </c>
      <c r="N966" s="35" t="s">
        <v>97</v>
      </c>
      <c r="O966" s="35" t="s">
        <v>217</v>
      </c>
      <c r="P966" s="35" t="s">
        <v>120</v>
      </c>
      <c r="Q966" s="35" t="s">
        <v>103</v>
      </c>
      <c r="R966" s="35" t="s">
        <v>98</v>
      </c>
      <c r="S966" s="27"/>
      <c r="T966" s="27" t="s">
        <v>1542</v>
      </c>
      <c r="U966" s="27"/>
      <c r="V966" s="74"/>
      <c r="W966" s="47">
        <v>22</v>
      </c>
      <c r="X966" s="47"/>
      <c r="Y966" s="47"/>
      <c r="Z966" s="47"/>
      <c r="AA966" s="47"/>
      <c r="AB966" s="47"/>
      <c r="AC966" s="47"/>
      <c r="AD966" s="47"/>
      <c r="AE966" s="47"/>
      <c r="AF966" s="47"/>
      <c r="AG966" s="47"/>
      <c r="AH966" s="57"/>
      <c r="AI966" s="58"/>
      <c r="AJ966" s="57"/>
      <c r="AK966" s="47"/>
      <c r="AL966" s="47"/>
      <c r="AM966" s="47"/>
      <c r="AN966" s="57"/>
      <c r="AO966" s="58"/>
      <c r="AP966" s="57"/>
      <c r="AQ966" s="47"/>
      <c r="AR966" s="47"/>
      <c r="AS966" s="47"/>
      <c r="AT966" s="47"/>
      <c r="AU966" s="47"/>
      <c r="AV966" s="47"/>
      <c r="AW966" s="71"/>
      <c r="AX966" s="47"/>
      <c r="AY966" s="47"/>
      <c r="AZ966" s="47"/>
      <c r="BA966" s="47"/>
      <c r="BB966" s="47"/>
      <c r="BC966" s="47"/>
      <c r="BD966" s="47"/>
      <c r="BE966" s="47"/>
      <c r="BF966" s="47"/>
      <c r="BG966" s="47"/>
      <c r="BH966" s="47"/>
      <c r="BI966" s="47"/>
      <c r="BJ966" s="47"/>
      <c r="BK966" s="47"/>
      <c r="BL966" s="47"/>
      <c r="BM966" s="47" t="s">
        <v>1</v>
      </c>
      <c r="BN966" s="57">
        <f t="shared" si="246"/>
        <v>22</v>
      </c>
      <c r="BO966" s="47">
        <f t="shared" si="247"/>
        <v>0</v>
      </c>
      <c r="BP966" s="48" t="str">
        <f t="shared" si="245"/>
        <v>Complete - With Adjustment</v>
      </c>
    </row>
    <row r="967" spans="1:68" s="10" customFormat="1" hidden="1" x14ac:dyDescent="0.2">
      <c r="A967" s="34">
        <v>5059</v>
      </c>
      <c r="B967" s="27" t="s">
        <v>94</v>
      </c>
      <c r="C967" s="27" t="s">
        <v>707</v>
      </c>
      <c r="D967" s="27" t="s">
        <v>708</v>
      </c>
      <c r="E967" s="27" t="s">
        <v>1544</v>
      </c>
      <c r="F967" s="27" t="s">
        <v>1535</v>
      </c>
      <c r="G967" s="27" t="s">
        <v>96</v>
      </c>
      <c r="H967" s="28">
        <v>42888</v>
      </c>
      <c r="I967" s="28">
        <v>42891</v>
      </c>
      <c r="J967" s="52">
        <v>7549.42</v>
      </c>
      <c r="K967" s="52">
        <v>1554</v>
      </c>
      <c r="L967" s="35"/>
      <c r="M967" s="52" t="s">
        <v>1545</v>
      </c>
      <c r="N967" s="35" t="s">
        <v>97</v>
      </c>
      <c r="O967" s="35" t="s">
        <v>709</v>
      </c>
      <c r="P967" s="35" t="s">
        <v>120</v>
      </c>
      <c r="Q967" s="35" t="s">
        <v>103</v>
      </c>
      <c r="R967" s="35" t="s">
        <v>98</v>
      </c>
      <c r="S967" s="27"/>
      <c r="T967" s="27" t="s">
        <v>1546</v>
      </c>
      <c r="U967" s="27"/>
      <c r="V967" s="74"/>
      <c r="W967" s="47">
        <v>1554</v>
      </c>
      <c r="X967" s="47"/>
      <c r="Y967" s="47"/>
      <c r="Z967" s="47"/>
      <c r="AA967" s="47"/>
      <c r="AB967" s="47"/>
      <c r="AC967" s="47"/>
      <c r="AD967" s="47"/>
      <c r="AE967" s="47"/>
      <c r="AF967" s="47"/>
      <c r="AG967" s="47"/>
      <c r="AH967" s="57"/>
      <c r="AI967" s="58"/>
      <c r="AJ967" s="57"/>
      <c r="AK967" s="47"/>
      <c r="AL967" s="47"/>
      <c r="AM967" s="47"/>
      <c r="AN967" s="57"/>
      <c r="AO967" s="58"/>
      <c r="AP967" s="57"/>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t="s">
        <v>1</v>
      </c>
      <c r="BN967" s="57">
        <f t="shared" si="246"/>
        <v>1554</v>
      </c>
      <c r="BO967" s="47">
        <f t="shared" si="247"/>
        <v>0</v>
      </c>
      <c r="BP967" s="48" t="str">
        <f t="shared" si="245"/>
        <v>Complete - With Adjustment</v>
      </c>
    </row>
    <row r="968" spans="1:68" s="10" customFormat="1" hidden="1" x14ac:dyDescent="0.2">
      <c r="A968" s="34">
        <v>5082</v>
      </c>
      <c r="B968" s="27" t="s">
        <v>94</v>
      </c>
      <c r="C968" s="27" t="s">
        <v>162</v>
      </c>
      <c r="D968" s="27" t="s">
        <v>163</v>
      </c>
      <c r="E968" s="27" t="s">
        <v>1547</v>
      </c>
      <c r="F968" s="27" t="s">
        <v>1535</v>
      </c>
      <c r="G968" s="27" t="s">
        <v>96</v>
      </c>
      <c r="H968" s="28">
        <v>42888</v>
      </c>
      <c r="I968" s="28">
        <v>42891</v>
      </c>
      <c r="J968" s="52">
        <v>1492.13</v>
      </c>
      <c r="K968" s="52">
        <v>62.5</v>
      </c>
      <c r="L968" s="35"/>
      <c r="M968" s="52" t="s">
        <v>1548</v>
      </c>
      <c r="N968" s="35" t="s">
        <v>97</v>
      </c>
      <c r="O968" s="35" t="s">
        <v>152</v>
      </c>
      <c r="P968" s="35" t="s">
        <v>120</v>
      </c>
      <c r="Q968" s="35" t="s">
        <v>103</v>
      </c>
      <c r="R968" s="35" t="s">
        <v>98</v>
      </c>
      <c r="S968" s="27"/>
      <c r="T968" s="27" t="s">
        <v>1549</v>
      </c>
      <c r="U968" s="27"/>
      <c r="V968" s="74"/>
      <c r="W968" s="47">
        <v>62.5</v>
      </c>
      <c r="X968" s="47"/>
      <c r="Y968" s="47"/>
      <c r="Z968" s="47"/>
      <c r="AA968" s="47"/>
      <c r="AB968" s="47"/>
      <c r="AC968" s="47"/>
      <c r="AD968" s="47"/>
      <c r="AE968" s="47"/>
      <c r="AF968" s="47"/>
      <c r="AG968" s="47"/>
      <c r="AH968" s="57"/>
      <c r="AI968" s="58"/>
      <c r="AJ968" s="57"/>
      <c r="AK968" s="47"/>
      <c r="AL968" s="47"/>
      <c r="AM968" s="47"/>
      <c r="AN968" s="57"/>
      <c r="AO968" s="58"/>
      <c r="AP968" s="57"/>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t="s">
        <v>1</v>
      </c>
      <c r="BN968" s="57">
        <f t="shared" si="246"/>
        <v>62.5</v>
      </c>
      <c r="BO968" s="47">
        <f t="shared" si="247"/>
        <v>0</v>
      </c>
      <c r="BP968" s="48" t="str">
        <f t="shared" ref="BP968:BP975" si="248">IF(BN968&lt;&gt;0,"Complete - With Adjustment","Complete - No Adjustment")</f>
        <v>Complete - With Adjustment</v>
      </c>
    </row>
    <row r="969" spans="1:68" s="10" customFormat="1" hidden="1" x14ac:dyDescent="0.2">
      <c r="A969" s="34">
        <v>5088</v>
      </c>
      <c r="B969" s="27" t="s">
        <v>94</v>
      </c>
      <c r="C969" s="27" t="s">
        <v>164</v>
      </c>
      <c r="D969" s="27" t="s">
        <v>165</v>
      </c>
      <c r="E969" s="27" t="s">
        <v>1550</v>
      </c>
      <c r="F969" s="27" t="s">
        <v>1551</v>
      </c>
      <c r="G969" s="27" t="s">
        <v>96</v>
      </c>
      <c r="H969" s="28">
        <v>42909</v>
      </c>
      <c r="I969" s="28">
        <v>42912</v>
      </c>
      <c r="J969" s="52">
        <v>112.97</v>
      </c>
      <c r="K969" s="52">
        <v>22.97</v>
      </c>
      <c r="L969" s="35"/>
      <c r="M969" s="52" t="s">
        <v>1552</v>
      </c>
      <c r="N969" s="35" t="s">
        <v>97</v>
      </c>
      <c r="O969" s="35" t="s">
        <v>1553</v>
      </c>
      <c r="P969" s="35" t="s">
        <v>120</v>
      </c>
      <c r="Q969" s="35" t="s">
        <v>103</v>
      </c>
      <c r="R969" s="35" t="s">
        <v>98</v>
      </c>
      <c r="S969" s="27"/>
      <c r="T969" s="27" t="s">
        <v>1554</v>
      </c>
      <c r="U969" s="27"/>
      <c r="V969" s="74"/>
      <c r="W969" s="47"/>
      <c r="X969" s="47"/>
      <c r="Y969" s="47"/>
      <c r="Z969" s="47"/>
      <c r="AA969" s="47"/>
      <c r="AB969" s="47"/>
      <c r="AC969" s="47"/>
      <c r="AD969" s="47"/>
      <c r="AE969" s="47"/>
      <c r="AF969" s="47"/>
      <c r="AG969" s="47"/>
      <c r="AH969" s="57"/>
      <c r="AI969" s="58"/>
      <c r="AJ969" s="57"/>
      <c r="AK969" s="47"/>
      <c r="AL969" s="47"/>
      <c r="AM969" s="47"/>
      <c r="AN969" s="57"/>
      <c r="AO969" s="58"/>
      <c r="AP969" s="57"/>
      <c r="AQ969" s="47"/>
      <c r="AR969" s="47"/>
      <c r="AS969" s="47"/>
      <c r="AT969" s="47"/>
      <c r="AU969" s="47"/>
      <c r="AV969" s="47"/>
      <c r="AW969" s="47">
        <v>22.97</v>
      </c>
      <c r="AX969" s="47"/>
      <c r="AY969" s="47"/>
      <c r="AZ969" s="47"/>
      <c r="BA969" s="47"/>
      <c r="BB969" s="47"/>
      <c r="BC969" s="47"/>
      <c r="BD969" s="47"/>
      <c r="BE969" s="47"/>
      <c r="BF969" s="47"/>
      <c r="BG969" s="47"/>
      <c r="BH969" s="47"/>
      <c r="BI969" s="47"/>
      <c r="BJ969" s="47"/>
      <c r="BK969" s="47"/>
      <c r="BL969" s="47"/>
      <c r="BM969" s="47" t="s">
        <v>1190</v>
      </c>
      <c r="BN969" s="57">
        <f t="shared" si="246"/>
        <v>22.97</v>
      </c>
      <c r="BO969" s="47">
        <f t="shared" si="247"/>
        <v>0</v>
      </c>
      <c r="BP969" s="48" t="str">
        <f t="shared" si="248"/>
        <v>Complete - With Adjustment</v>
      </c>
    </row>
    <row r="970" spans="1:68" s="10" customFormat="1" hidden="1" x14ac:dyDescent="0.2">
      <c r="A970" s="34">
        <v>5089</v>
      </c>
      <c r="B970" s="27" t="s">
        <v>94</v>
      </c>
      <c r="C970" s="27" t="s">
        <v>164</v>
      </c>
      <c r="D970" s="27" t="s">
        <v>165</v>
      </c>
      <c r="E970" s="27" t="s">
        <v>1550</v>
      </c>
      <c r="F970" s="27" t="s">
        <v>1551</v>
      </c>
      <c r="G970" s="27" t="s">
        <v>96</v>
      </c>
      <c r="H970" s="28">
        <v>42909</v>
      </c>
      <c r="I970" s="28">
        <v>42912</v>
      </c>
      <c r="J970" s="52">
        <v>112.97</v>
      </c>
      <c r="K970" s="52">
        <v>40</v>
      </c>
      <c r="L970" s="35"/>
      <c r="M970" s="52" t="s">
        <v>1552</v>
      </c>
      <c r="N970" s="35" t="s">
        <v>97</v>
      </c>
      <c r="O970" s="35" t="s">
        <v>1553</v>
      </c>
      <c r="P970" s="35" t="s">
        <v>120</v>
      </c>
      <c r="Q970" s="35" t="s">
        <v>103</v>
      </c>
      <c r="R970" s="35" t="s">
        <v>98</v>
      </c>
      <c r="S970" s="27"/>
      <c r="T970" s="27" t="s">
        <v>1554</v>
      </c>
      <c r="U970" s="27"/>
      <c r="V970" s="74"/>
      <c r="W970" s="47"/>
      <c r="X970" s="47"/>
      <c r="Y970" s="47"/>
      <c r="Z970" s="47"/>
      <c r="AA970" s="47"/>
      <c r="AB970" s="47"/>
      <c r="AC970" s="47"/>
      <c r="AD970" s="47"/>
      <c r="AE970" s="47"/>
      <c r="AF970" s="47"/>
      <c r="AG970" s="47"/>
      <c r="AH970" s="57"/>
      <c r="AI970" s="58"/>
      <c r="AJ970" s="57"/>
      <c r="AK970" s="47"/>
      <c r="AL970" s="47"/>
      <c r="AM970" s="47"/>
      <c r="AN970" s="57"/>
      <c r="AO970" s="58"/>
      <c r="AP970" s="57"/>
      <c r="AQ970" s="47"/>
      <c r="AR970" s="47"/>
      <c r="AS970" s="47"/>
      <c r="AT970" s="47"/>
      <c r="AU970" s="47"/>
      <c r="AV970" s="47"/>
      <c r="AW970" s="47">
        <v>40</v>
      </c>
      <c r="AX970" s="47"/>
      <c r="AY970" s="47"/>
      <c r="AZ970" s="47"/>
      <c r="BA970" s="47"/>
      <c r="BB970" s="47"/>
      <c r="BC970" s="47"/>
      <c r="BD970" s="47"/>
      <c r="BE970" s="47"/>
      <c r="BF970" s="47"/>
      <c r="BG970" s="47"/>
      <c r="BH970" s="47"/>
      <c r="BI970" s="47"/>
      <c r="BJ970" s="47"/>
      <c r="BK970" s="47"/>
      <c r="BL970" s="47"/>
      <c r="BM970" s="47" t="s">
        <v>1190</v>
      </c>
      <c r="BN970" s="57">
        <f t="shared" si="246"/>
        <v>40</v>
      </c>
      <c r="BO970" s="47">
        <f t="shared" si="247"/>
        <v>0</v>
      </c>
      <c r="BP970" s="48" t="str">
        <f t="shared" si="248"/>
        <v>Complete - With Adjustment</v>
      </c>
    </row>
    <row r="971" spans="1:68" s="10" customFormat="1" hidden="1" x14ac:dyDescent="0.2">
      <c r="A971" s="34">
        <v>5114</v>
      </c>
      <c r="B971" s="27" t="s">
        <v>94</v>
      </c>
      <c r="C971" s="27" t="s">
        <v>1555</v>
      </c>
      <c r="D971" s="27" t="s">
        <v>1556</v>
      </c>
      <c r="E971" s="27" t="s">
        <v>1559</v>
      </c>
      <c r="F971" s="27" t="s">
        <v>1543</v>
      </c>
      <c r="G971" s="27" t="s">
        <v>96</v>
      </c>
      <c r="H971" s="28">
        <v>42905</v>
      </c>
      <c r="I971" s="28">
        <v>42907</v>
      </c>
      <c r="J971" s="52">
        <v>75.13</v>
      </c>
      <c r="K971" s="52">
        <v>10.83</v>
      </c>
      <c r="L971" s="35"/>
      <c r="M971" s="52" t="s">
        <v>1560</v>
      </c>
      <c r="N971" s="35" t="s">
        <v>97</v>
      </c>
      <c r="O971" s="35" t="s">
        <v>274</v>
      </c>
      <c r="P971" s="35" t="s">
        <v>120</v>
      </c>
      <c r="Q971" s="35" t="s">
        <v>175</v>
      </c>
      <c r="R971" s="35" t="s">
        <v>98</v>
      </c>
      <c r="S971" s="27"/>
      <c r="T971" s="27" t="s">
        <v>1561</v>
      </c>
      <c r="U971" s="27"/>
      <c r="V971" s="74"/>
      <c r="W971" s="47"/>
      <c r="X971" s="47"/>
      <c r="Y971" s="47"/>
      <c r="Z971" s="47"/>
      <c r="AA971" s="47"/>
      <c r="AB971" s="68"/>
      <c r="AC971" s="47"/>
      <c r="AD971" s="47"/>
      <c r="AE971" s="47"/>
      <c r="AF971" s="47"/>
      <c r="AG971" s="47"/>
      <c r="AH971" s="57"/>
      <c r="AI971" s="58"/>
      <c r="AJ971" s="57"/>
      <c r="AK971" s="47"/>
      <c r="AL971" s="47"/>
      <c r="AM971" s="47"/>
      <c r="AN971" s="57"/>
      <c r="AO971" s="58"/>
      <c r="AP971" s="57"/>
      <c r="AQ971" s="47"/>
      <c r="AR971" s="47"/>
      <c r="AS971" s="47"/>
      <c r="AT971" s="47"/>
      <c r="AU971" s="68"/>
      <c r="AV971" s="47"/>
      <c r="AW971" s="47">
        <v>10.83</v>
      </c>
      <c r="AX971" s="47"/>
      <c r="AY971" s="47"/>
      <c r="AZ971" s="47"/>
      <c r="BA971" s="47"/>
      <c r="BB971" s="47"/>
      <c r="BC971" s="47"/>
      <c r="BD971" s="47"/>
      <c r="BE971" s="47"/>
      <c r="BF971" s="47"/>
      <c r="BG971" s="47"/>
      <c r="BH971" s="47"/>
      <c r="BI971" s="47"/>
      <c r="BJ971" s="47"/>
      <c r="BK971" s="47"/>
      <c r="BL971" s="47"/>
      <c r="BM971" s="47" t="s">
        <v>1558</v>
      </c>
      <c r="BN971" s="57">
        <f t="shared" ref="BN971:BN976" si="249">SUM(W971:AH971)+SUM(AK971:AN971)+SUM(AQ971:BK971)</f>
        <v>10.83</v>
      </c>
      <c r="BO971" s="47">
        <f t="shared" ref="BO971:BO976" si="250">K971-BN971</f>
        <v>0</v>
      </c>
      <c r="BP971" s="48" t="str">
        <f t="shared" si="248"/>
        <v>Complete - With Adjustment</v>
      </c>
    </row>
    <row r="972" spans="1:68" s="10" customFormat="1" hidden="1" x14ac:dyDescent="0.2">
      <c r="A972" s="34">
        <v>5115</v>
      </c>
      <c r="B972" s="27" t="s">
        <v>94</v>
      </c>
      <c r="C972" s="27" t="s">
        <v>1555</v>
      </c>
      <c r="D972" s="27" t="s">
        <v>1556</v>
      </c>
      <c r="E972" s="27" t="s">
        <v>1559</v>
      </c>
      <c r="F972" s="27" t="s">
        <v>1543</v>
      </c>
      <c r="G972" s="27" t="s">
        <v>96</v>
      </c>
      <c r="H972" s="28">
        <v>42905</v>
      </c>
      <c r="I972" s="28">
        <v>42907</v>
      </c>
      <c r="J972" s="52">
        <v>75.13</v>
      </c>
      <c r="K972" s="52">
        <v>30.27</v>
      </c>
      <c r="L972" s="35"/>
      <c r="M972" s="52" t="s">
        <v>1560</v>
      </c>
      <c r="N972" s="35" t="s">
        <v>97</v>
      </c>
      <c r="O972" s="35" t="s">
        <v>274</v>
      </c>
      <c r="P972" s="35" t="s">
        <v>120</v>
      </c>
      <c r="Q972" s="35" t="s">
        <v>175</v>
      </c>
      <c r="R972" s="35" t="s">
        <v>98</v>
      </c>
      <c r="S972" s="27"/>
      <c r="T972" s="27" t="s">
        <v>1561</v>
      </c>
      <c r="U972" s="27"/>
      <c r="V972" s="74"/>
      <c r="W972" s="47"/>
      <c r="X972" s="47"/>
      <c r="Y972" s="47"/>
      <c r="Z972" s="47"/>
      <c r="AA972" s="47"/>
      <c r="AB972" s="47"/>
      <c r="AC972" s="47"/>
      <c r="AD972" s="47"/>
      <c r="AE972" s="47"/>
      <c r="AF972" s="47"/>
      <c r="AG972" s="47"/>
      <c r="AH972" s="57"/>
      <c r="AI972" s="58"/>
      <c r="AJ972" s="57"/>
      <c r="AK972" s="47"/>
      <c r="AL972" s="47"/>
      <c r="AM972" s="47"/>
      <c r="AN972" s="57"/>
      <c r="AO972" s="58"/>
      <c r="AP972" s="57"/>
      <c r="AQ972" s="47"/>
      <c r="AR972" s="47"/>
      <c r="AS972" s="47"/>
      <c r="AT972" s="47"/>
      <c r="AU972" s="47"/>
      <c r="AV972" s="47"/>
      <c r="AW972" s="47">
        <v>30.27</v>
      </c>
      <c r="AX972" s="47"/>
      <c r="AY972" s="47"/>
      <c r="AZ972" s="47"/>
      <c r="BA972" s="47"/>
      <c r="BB972" s="47"/>
      <c r="BC972" s="47"/>
      <c r="BD972" s="47"/>
      <c r="BE972" s="47"/>
      <c r="BF972" s="47"/>
      <c r="BG972" s="47"/>
      <c r="BH972" s="47"/>
      <c r="BI972" s="47"/>
      <c r="BJ972" s="47"/>
      <c r="BK972" s="47"/>
      <c r="BL972" s="47"/>
      <c r="BM972" s="47" t="s">
        <v>1558</v>
      </c>
      <c r="BN972" s="57">
        <f t="shared" si="249"/>
        <v>30.27</v>
      </c>
      <c r="BO972" s="47">
        <f t="shared" si="250"/>
        <v>0</v>
      </c>
      <c r="BP972" s="48" t="str">
        <f t="shared" si="248"/>
        <v>Complete - With Adjustment</v>
      </c>
    </row>
    <row r="973" spans="1:68" s="10" customFormat="1" hidden="1" x14ac:dyDescent="0.2">
      <c r="A973" s="34">
        <v>5116</v>
      </c>
      <c r="B973" s="27" t="s">
        <v>94</v>
      </c>
      <c r="C973" s="27" t="s">
        <v>1555</v>
      </c>
      <c r="D973" s="27" t="s">
        <v>1556</v>
      </c>
      <c r="E973" s="27" t="s">
        <v>1559</v>
      </c>
      <c r="F973" s="27" t="s">
        <v>1543</v>
      </c>
      <c r="G973" s="27" t="s">
        <v>96</v>
      </c>
      <c r="H973" s="28">
        <v>42905</v>
      </c>
      <c r="I973" s="28">
        <v>42907</v>
      </c>
      <c r="J973" s="52">
        <v>75.13</v>
      </c>
      <c r="K973" s="52">
        <v>6.17</v>
      </c>
      <c r="L973" s="35"/>
      <c r="M973" s="52" t="s">
        <v>1560</v>
      </c>
      <c r="N973" s="35" t="s">
        <v>97</v>
      </c>
      <c r="O973" s="35" t="s">
        <v>274</v>
      </c>
      <c r="P973" s="35" t="s">
        <v>120</v>
      </c>
      <c r="Q973" s="35" t="s">
        <v>175</v>
      </c>
      <c r="R973" s="35" t="s">
        <v>98</v>
      </c>
      <c r="S973" s="27"/>
      <c r="T973" s="27" t="s">
        <v>1561</v>
      </c>
      <c r="U973" s="27"/>
      <c r="V973" s="74"/>
      <c r="W973" s="47"/>
      <c r="X973" s="47"/>
      <c r="Y973" s="47"/>
      <c r="Z973" s="47"/>
      <c r="AA973" s="47"/>
      <c r="AB973" s="47"/>
      <c r="AC973" s="47"/>
      <c r="AD973" s="47"/>
      <c r="AE973" s="47"/>
      <c r="AF973" s="47"/>
      <c r="AG973" s="47"/>
      <c r="AH973" s="57"/>
      <c r="AI973" s="58"/>
      <c r="AJ973" s="57"/>
      <c r="AK973" s="47"/>
      <c r="AL973" s="47"/>
      <c r="AM973" s="47"/>
      <c r="AN973" s="57"/>
      <c r="AO973" s="58"/>
      <c r="AP973" s="57"/>
      <c r="AQ973" s="47"/>
      <c r="AR973" s="47"/>
      <c r="AS973" s="47"/>
      <c r="AT973" s="47"/>
      <c r="AU973" s="47"/>
      <c r="AV973" s="47"/>
      <c r="AW973" s="47">
        <v>6.17</v>
      </c>
      <c r="AX973" s="47"/>
      <c r="AY973" s="47"/>
      <c r="AZ973" s="47"/>
      <c r="BA973" s="47"/>
      <c r="BB973" s="47"/>
      <c r="BC973" s="47"/>
      <c r="BD973" s="47"/>
      <c r="BE973" s="47"/>
      <c r="BF973" s="47"/>
      <c r="BG973" s="47"/>
      <c r="BH973" s="47"/>
      <c r="BI973" s="47"/>
      <c r="BJ973" s="47"/>
      <c r="BK973" s="47"/>
      <c r="BL973" s="47"/>
      <c r="BM973" s="47" t="s">
        <v>1558</v>
      </c>
      <c r="BN973" s="57">
        <f t="shared" si="249"/>
        <v>6.17</v>
      </c>
      <c r="BO973" s="47">
        <f t="shared" si="250"/>
        <v>0</v>
      </c>
      <c r="BP973" s="48" t="str">
        <f t="shared" si="248"/>
        <v>Complete - With Adjustment</v>
      </c>
    </row>
    <row r="974" spans="1:68" s="10" customFormat="1" hidden="1" x14ac:dyDescent="0.2">
      <c r="A974" s="34">
        <v>5117</v>
      </c>
      <c r="B974" s="27" t="s">
        <v>94</v>
      </c>
      <c r="C974" s="27" t="s">
        <v>1555</v>
      </c>
      <c r="D974" s="27" t="s">
        <v>1556</v>
      </c>
      <c r="E974" s="27" t="s">
        <v>1559</v>
      </c>
      <c r="F974" s="27" t="s">
        <v>1543</v>
      </c>
      <c r="G974" s="27" t="s">
        <v>96</v>
      </c>
      <c r="H974" s="28">
        <v>42905</v>
      </c>
      <c r="I974" s="28">
        <v>42907</v>
      </c>
      <c r="J974" s="52">
        <v>75.13</v>
      </c>
      <c r="K974" s="52">
        <v>14.87</v>
      </c>
      <c r="L974" s="35"/>
      <c r="M974" s="52" t="s">
        <v>1560</v>
      </c>
      <c r="N974" s="35" t="s">
        <v>97</v>
      </c>
      <c r="O974" s="35" t="s">
        <v>274</v>
      </c>
      <c r="P974" s="35" t="s">
        <v>120</v>
      </c>
      <c r="Q974" s="35" t="s">
        <v>175</v>
      </c>
      <c r="R974" s="35" t="s">
        <v>98</v>
      </c>
      <c r="S974" s="27"/>
      <c r="T974" s="27" t="s">
        <v>1561</v>
      </c>
      <c r="U974" s="27"/>
      <c r="V974" s="74"/>
      <c r="W974" s="47"/>
      <c r="X974" s="47"/>
      <c r="Y974" s="47"/>
      <c r="Z974" s="47"/>
      <c r="AA974" s="47"/>
      <c r="AB974" s="47"/>
      <c r="AC974" s="47"/>
      <c r="AD974" s="47"/>
      <c r="AE974" s="47"/>
      <c r="AF974" s="47"/>
      <c r="AG974" s="47"/>
      <c r="AH974" s="57"/>
      <c r="AI974" s="58"/>
      <c r="AJ974" s="57"/>
      <c r="AK974" s="47"/>
      <c r="AL974" s="47"/>
      <c r="AM974" s="47"/>
      <c r="AN974" s="57"/>
      <c r="AO974" s="58"/>
      <c r="AP974" s="57"/>
      <c r="AQ974" s="47"/>
      <c r="AR974" s="47"/>
      <c r="AS974" s="47"/>
      <c r="AT974" s="47"/>
      <c r="AU974" s="47"/>
      <c r="AV974" s="47"/>
      <c r="AW974" s="47">
        <v>14.87</v>
      </c>
      <c r="AX974" s="47"/>
      <c r="AY974" s="47"/>
      <c r="AZ974" s="47"/>
      <c r="BA974" s="47"/>
      <c r="BB974" s="47"/>
      <c r="BC974" s="47"/>
      <c r="BD974" s="47"/>
      <c r="BE974" s="47"/>
      <c r="BF974" s="47"/>
      <c r="BG974" s="47"/>
      <c r="BH974" s="47"/>
      <c r="BI974" s="47"/>
      <c r="BJ974" s="47"/>
      <c r="BK974" s="47"/>
      <c r="BL974" s="47"/>
      <c r="BM974" s="47" t="s">
        <v>1558</v>
      </c>
      <c r="BN974" s="57">
        <f t="shared" si="249"/>
        <v>14.87</v>
      </c>
      <c r="BO974" s="47">
        <f t="shared" si="250"/>
        <v>0</v>
      </c>
      <c r="BP974" s="48" t="str">
        <f t="shared" si="248"/>
        <v>Complete - With Adjustment</v>
      </c>
    </row>
    <row r="975" spans="1:68" s="10" customFormat="1" hidden="1" x14ac:dyDescent="0.2">
      <c r="A975" s="34">
        <v>5144</v>
      </c>
      <c r="B975" s="27" t="s">
        <v>94</v>
      </c>
      <c r="C975" s="27" t="s">
        <v>176</v>
      </c>
      <c r="D975" s="27" t="s">
        <v>177</v>
      </c>
      <c r="E975" s="27" t="s">
        <v>1563</v>
      </c>
      <c r="F975" s="27" t="s">
        <v>1540</v>
      </c>
      <c r="G975" s="27" t="s">
        <v>96</v>
      </c>
      <c r="H975" s="28">
        <v>42886</v>
      </c>
      <c r="I975" s="28">
        <v>42888</v>
      </c>
      <c r="J975" s="52">
        <v>7153.93</v>
      </c>
      <c r="K975" s="52">
        <v>201.13</v>
      </c>
      <c r="L975" s="35"/>
      <c r="M975" s="52" t="s">
        <v>1564</v>
      </c>
      <c r="N975" s="35" t="s">
        <v>97</v>
      </c>
      <c r="O975" s="35" t="s">
        <v>300</v>
      </c>
      <c r="P975" s="35" t="s">
        <v>120</v>
      </c>
      <c r="Q975" s="35" t="s">
        <v>175</v>
      </c>
      <c r="R975" s="35" t="s">
        <v>98</v>
      </c>
      <c r="S975" s="27"/>
      <c r="T975" s="27" t="s">
        <v>1565</v>
      </c>
      <c r="U975" s="27"/>
      <c r="V975" s="74"/>
      <c r="W975" s="47"/>
      <c r="X975" s="47"/>
      <c r="Y975" s="47"/>
      <c r="Z975" s="47"/>
      <c r="AA975" s="47"/>
      <c r="AB975" s="47"/>
      <c r="AC975" s="47"/>
      <c r="AD975" s="47"/>
      <c r="AE975" s="47"/>
      <c r="AF975" s="47"/>
      <c r="AG975" s="47"/>
      <c r="AH975" s="57"/>
      <c r="AI975" s="58"/>
      <c r="AJ975" s="57"/>
      <c r="AK975" s="47"/>
      <c r="AL975" s="47"/>
      <c r="AM975" s="47"/>
      <c r="AN975" s="57"/>
      <c r="AO975" s="58"/>
      <c r="AP975" s="57"/>
      <c r="AQ975" s="47">
        <v>201.13</v>
      </c>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t="s">
        <v>809</v>
      </c>
      <c r="BN975" s="57">
        <f t="shared" si="249"/>
        <v>201.13</v>
      </c>
      <c r="BO975" s="47">
        <f t="shared" si="250"/>
        <v>0</v>
      </c>
      <c r="BP975" s="48" t="str">
        <f t="shared" si="248"/>
        <v>Complete - With Adjustment</v>
      </c>
    </row>
    <row r="976" spans="1:68" s="10" customFormat="1" hidden="1" x14ac:dyDescent="0.2">
      <c r="A976" s="34">
        <v>5150</v>
      </c>
      <c r="B976" s="27" t="s">
        <v>94</v>
      </c>
      <c r="C976" s="27" t="s">
        <v>181</v>
      </c>
      <c r="D976" s="27" t="s">
        <v>182</v>
      </c>
      <c r="E976" s="27" t="s">
        <v>1566</v>
      </c>
      <c r="F976" s="27" t="s">
        <v>1557</v>
      </c>
      <c r="G976" s="27" t="s">
        <v>96</v>
      </c>
      <c r="H976" s="28">
        <v>42906</v>
      </c>
      <c r="I976" s="28">
        <v>42907</v>
      </c>
      <c r="J976" s="52">
        <v>1324.56</v>
      </c>
      <c r="K976" s="52">
        <v>112.8</v>
      </c>
      <c r="L976" s="35"/>
      <c r="M976" s="52" t="s">
        <v>1567</v>
      </c>
      <c r="N976" s="35" t="s">
        <v>97</v>
      </c>
      <c r="O976" s="35" t="s">
        <v>185</v>
      </c>
      <c r="P976" s="35" t="s">
        <v>120</v>
      </c>
      <c r="Q976" s="35" t="s">
        <v>103</v>
      </c>
      <c r="R976" s="35" t="s">
        <v>98</v>
      </c>
      <c r="S976" s="27"/>
      <c r="T976" s="27" t="s">
        <v>1568</v>
      </c>
      <c r="U976" s="27"/>
      <c r="V976" s="74"/>
      <c r="W976" s="47"/>
      <c r="X976" s="47"/>
      <c r="Y976" s="47"/>
      <c r="Z976" s="47"/>
      <c r="AA976" s="47"/>
      <c r="AB976" s="47"/>
      <c r="AC976" s="47"/>
      <c r="AD976" s="47"/>
      <c r="AE976" s="47"/>
      <c r="AF976" s="47"/>
      <c r="AG976" s="47"/>
      <c r="AH976" s="57"/>
      <c r="AI976" s="58"/>
      <c r="AJ976" s="57"/>
      <c r="AK976" s="47"/>
      <c r="AL976" s="47"/>
      <c r="AM976" s="47"/>
      <c r="AN976" s="57"/>
      <c r="AO976" s="58"/>
      <c r="AP976" s="57"/>
      <c r="AQ976" s="47"/>
      <c r="AR976" s="47"/>
      <c r="AS976" s="47"/>
      <c r="AT976" s="47"/>
      <c r="AU976" s="47"/>
      <c r="AV976" s="47"/>
      <c r="AW976" s="47">
        <v>112.8</v>
      </c>
      <c r="AX976" s="47"/>
      <c r="AY976" s="47"/>
      <c r="AZ976" s="47"/>
      <c r="BA976" s="47"/>
      <c r="BB976" s="47"/>
      <c r="BC976" s="47"/>
      <c r="BD976" s="47"/>
      <c r="BE976" s="47"/>
      <c r="BF976" s="47"/>
      <c r="BG976" s="47"/>
      <c r="BH976" s="47"/>
      <c r="BI976" s="47"/>
      <c r="BJ976" s="47"/>
      <c r="BK976" s="70"/>
      <c r="BL976" s="47"/>
      <c r="BM976" s="47" t="s">
        <v>930</v>
      </c>
      <c r="BN976" s="57">
        <f t="shared" si="249"/>
        <v>112.8</v>
      </c>
      <c r="BO976" s="47">
        <f t="shared" si="250"/>
        <v>0</v>
      </c>
      <c r="BP976" s="48" t="str">
        <f t="shared" ref="BP976:BP979" si="251">IF(BN976&lt;&gt;0,"Complete - With Adjustment","Complete - No Adjustment")</f>
        <v>Complete - With Adjustment</v>
      </c>
    </row>
    <row r="977" spans="1:68" s="10" customFormat="1" hidden="1" x14ac:dyDescent="0.2">
      <c r="A977" s="34">
        <v>5186</v>
      </c>
      <c r="B977" s="27" t="s">
        <v>94</v>
      </c>
      <c r="C977" s="27" t="s">
        <v>454</v>
      </c>
      <c r="D977" s="27" t="s">
        <v>455</v>
      </c>
      <c r="E977" s="27" t="s">
        <v>1571</v>
      </c>
      <c r="F977" s="27" t="s">
        <v>1534</v>
      </c>
      <c r="G977" s="27" t="s">
        <v>96</v>
      </c>
      <c r="H977" s="28">
        <v>42907</v>
      </c>
      <c r="I977" s="28">
        <v>42909</v>
      </c>
      <c r="J977" s="52">
        <v>2013.86</v>
      </c>
      <c r="K977" s="52">
        <v>13</v>
      </c>
      <c r="L977" s="35"/>
      <c r="M977" s="52" t="s">
        <v>1572</v>
      </c>
      <c r="N977" s="35" t="s">
        <v>97</v>
      </c>
      <c r="O977" s="35" t="s">
        <v>302</v>
      </c>
      <c r="P977" s="35" t="s">
        <v>120</v>
      </c>
      <c r="Q977" s="35" t="s">
        <v>103</v>
      </c>
      <c r="R977" s="35" t="s">
        <v>98</v>
      </c>
      <c r="S977" s="27"/>
      <c r="T977" s="27" t="s">
        <v>1573</v>
      </c>
      <c r="U977" s="27"/>
      <c r="V977" s="74"/>
      <c r="W977" s="47">
        <v>13</v>
      </c>
      <c r="X977" s="47"/>
      <c r="Y977" s="47"/>
      <c r="Z977" s="47"/>
      <c r="AA977" s="47"/>
      <c r="AB977" s="47"/>
      <c r="AC977" s="47"/>
      <c r="AD977" s="47"/>
      <c r="AE977" s="47"/>
      <c r="AF977" s="47"/>
      <c r="AG977" s="47"/>
      <c r="AH977" s="57"/>
      <c r="AI977" s="58"/>
      <c r="AJ977" s="57"/>
      <c r="AK977" s="47"/>
      <c r="AL977" s="47"/>
      <c r="AM977" s="47"/>
      <c r="AN977" s="57"/>
      <c r="AO977" s="58"/>
      <c r="AP977" s="57"/>
      <c r="AQ977" s="47"/>
      <c r="AR977" s="47"/>
      <c r="AS977" s="47"/>
      <c r="AT977" s="68"/>
      <c r="AU977" s="47"/>
      <c r="AV977" s="47"/>
      <c r="AW977" s="62"/>
      <c r="AX977" s="47"/>
      <c r="AY977" s="47"/>
      <c r="AZ977" s="47"/>
      <c r="BA977" s="47"/>
      <c r="BB977" s="47"/>
      <c r="BC977" s="47"/>
      <c r="BD977" s="47"/>
      <c r="BE977" s="47"/>
      <c r="BF977" s="47"/>
      <c r="BG977" s="47"/>
      <c r="BH977" s="47"/>
      <c r="BI977" s="47"/>
      <c r="BJ977" s="47"/>
      <c r="BK977" s="47"/>
      <c r="BL977" s="47"/>
      <c r="BM977" s="47" t="s">
        <v>1</v>
      </c>
      <c r="BN977" s="57">
        <f t="shared" ref="BN977:BN980" si="252">SUM(W977:AH977)+SUM(AK977:AN977)+SUM(AQ977:BK977)</f>
        <v>13</v>
      </c>
      <c r="BO977" s="47">
        <f t="shared" ref="BO977:BO981" si="253">K977-BN977</f>
        <v>0</v>
      </c>
      <c r="BP977" s="48" t="str">
        <f t="shared" si="251"/>
        <v>Complete - With Adjustment</v>
      </c>
    </row>
    <row r="978" spans="1:68" s="10" customFormat="1" hidden="1" x14ac:dyDescent="0.2">
      <c r="A978" s="34">
        <v>5187</v>
      </c>
      <c r="B978" s="27" t="s">
        <v>94</v>
      </c>
      <c r="C978" s="27" t="s">
        <v>454</v>
      </c>
      <c r="D978" s="27" t="s">
        <v>455</v>
      </c>
      <c r="E978" s="27" t="s">
        <v>1571</v>
      </c>
      <c r="F978" s="27" t="s">
        <v>1534</v>
      </c>
      <c r="G978" s="27" t="s">
        <v>96</v>
      </c>
      <c r="H978" s="28">
        <v>42907</v>
      </c>
      <c r="I978" s="28">
        <v>42909</v>
      </c>
      <c r="J978" s="52">
        <v>2013.86</v>
      </c>
      <c r="K978" s="52">
        <v>152</v>
      </c>
      <c r="L978" s="35"/>
      <c r="M978" s="52" t="s">
        <v>1572</v>
      </c>
      <c r="N978" s="35" t="s">
        <v>97</v>
      </c>
      <c r="O978" s="35" t="s">
        <v>302</v>
      </c>
      <c r="P978" s="35" t="s">
        <v>120</v>
      </c>
      <c r="Q978" s="35" t="s">
        <v>103</v>
      </c>
      <c r="R978" s="35" t="s">
        <v>98</v>
      </c>
      <c r="S978" s="27"/>
      <c r="T978" s="27" t="s">
        <v>1573</v>
      </c>
      <c r="U978" s="27"/>
      <c r="V978" s="74"/>
      <c r="W978" s="47">
        <v>152</v>
      </c>
      <c r="X978" s="47"/>
      <c r="Y978" s="47"/>
      <c r="Z978" s="47"/>
      <c r="AA978" s="47"/>
      <c r="AB978" s="47"/>
      <c r="AC978" s="47"/>
      <c r="AD978" s="47"/>
      <c r="AE978" s="47"/>
      <c r="AF978" s="47"/>
      <c r="AG978" s="47"/>
      <c r="AH978" s="57"/>
      <c r="AI978" s="58"/>
      <c r="AJ978" s="57"/>
      <c r="AK978" s="47"/>
      <c r="AL978" s="47"/>
      <c r="AM978" s="47"/>
      <c r="AN978" s="57"/>
      <c r="AO978" s="58"/>
      <c r="AP978" s="5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t="s">
        <v>1</v>
      </c>
      <c r="BN978" s="57">
        <f t="shared" si="252"/>
        <v>152</v>
      </c>
      <c r="BO978" s="47">
        <f t="shared" si="253"/>
        <v>0</v>
      </c>
      <c r="BP978" s="48" t="str">
        <f t="shared" si="251"/>
        <v>Complete - With Adjustment</v>
      </c>
    </row>
    <row r="979" spans="1:68" s="10" customFormat="1" hidden="1" x14ac:dyDescent="0.2">
      <c r="A979" s="34">
        <v>5206</v>
      </c>
      <c r="B979" s="27" t="s">
        <v>94</v>
      </c>
      <c r="C979" s="27" t="s">
        <v>192</v>
      </c>
      <c r="D979" s="27" t="s">
        <v>193</v>
      </c>
      <c r="E979" s="27" t="s">
        <v>1574</v>
      </c>
      <c r="F979" s="27" t="s">
        <v>1481</v>
      </c>
      <c r="G979" s="27" t="s">
        <v>96</v>
      </c>
      <c r="H979" s="28">
        <v>42880</v>
      </c>
      <c r="I979" s="28">
        <v>42887</v>
      </c>
      <c r="J979" s="52">
        <v>1155.17</v>
      </c>
      <c r="K979" s="52">
        <v>30.17</v>
      </c>
      <c r="L979" s="35"/>
      <c r="M979" s="52" t="s">
        <v>1575</v>
      </c>
      <c r="N979" s="35" t="s">
        <v>97</v>
      </c>
      <c r="O979" s="35" t="s">
        <v>194</v>
      </c>
      <c r="P979" s="35" t="s">
        <v>120</v>
      </c>
      <c r="Q979" s="35" t="s">
        <v>103</v>
      </c>
      <c r="R979" s="35" t="s">
        <v>98</v>
      </c>
      <c r="S979" s="27"/>
      <c r="T979" s="27" t="s">
        <v>1576</v>
      </c>
      <c r="U979" s="27"/>
      <c r="V979" s="74"/>
      <c r="W979" s="47">
        <v>30.17</v>
      </c>
      <c r="X979" s="47"/>
      <c r="Y979" s="47"/>
      <c r="Z979" s="47"/>
      <c r="AA979" s="47"/>
      <c r="AB979" s="47"/>
      <c r="AC979" s="47"/>
      <c r="AD979" s="47"/>
      <c r="AE979" s="68"/>
      <c r="AF979" s="47"/>
      <c r="AG979" s="47"/>
      <c r="AH979" s="57"/>
      <c r="AI979" s="58"/>
      <c r="AJ979" s="57"/>
      <c r="AK979" s="47"/>
      <c r="AL979" s="47"/>
      <c r="AM979" s="47"/>
      <c r="AN979" s="57"/>
      <c r="AO979" s="58"/>
      <c r="AP979" s="57"/>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t="s">
        <v>1</v>
      </c>
      <c r="BN979" s="57">
        <f t="shared" si="252"/>
        <v>30.17</v>
      </c>
      <c r="BO979" s="47">
        <f t="shared" si="253"/>
        <v>0</v>
      </c>
      <c r="BP979" s="48" t="str">
        <f t="shared" si="251"/>
        <v>Complete - With Adjustment</v>
      </c>
    </row>
    <row r="980" spans="1:68" s="10" customFormat="1" hidden="1" x14ac:dyDescent="0.2">
      <c r="A980" s="34">
        <v>5214</v>
      </c>
      <c r="B980" s="27" t="s">
        <v>94</v>
      </c>
      <c r="C980" s="27" t="s">
        <v>192</v>
      </c>
      <c r="D980" s="27" t="s">
        <v>193</v>
      </c>
      <c r="E980" s="27" t="s">
        <v>1574</v>
      </c>
      <c r="F980" s="27" t="s">
        <v>1481</v>
      </c>
      <c r="G980" s="27" t="s">
        <v>96</v>
      </c>
      <c r="H980" s="28">
        <v>42880</v>
      </c>
      <c r="I980" s="28">
        <v>42887</v>
      </c>
      <c r="J980" s="52">
        <v>1155.17</v>
      </c>
      <c r="K980" s="52">
        <v>23.7</v>
      </c>
      <c r="L980" s="35"/>
      <c r="M980" s="52" t="s">
        <v>1575</v>
      </c>
      <c r="N980" s="35" t="s">
        <v>97</v>
      </c>
      <c r="O980" s="35" t="s">
        <v>194</v>
      </c>
      <c r="P980" s="35" t="s">
        <v>120</v>
      </c>
      <c r="Q980" s="35" t="s">
        <v>103</v>
      </c>
      <c r="R980" s="35" t="s">
        <v>98</v>
      </c>
      <c r="S980" s="27"/>
      <c r="T980" s="27" t="s">
        <v>1576</v>
      </c>
      <c r="U980" s="27"/>
      <c r="V980" s="74"/>
      <c r="W980" s="47">
        <v>23.7</v>
      </c>
      <c r="X980" s="47"/>
      <c r="Y980" s="47"/>
      <c r="Z980" s="47"/>
      <c r="AA980" s="47"/>
      <c r="AB980" s="47"/>
      <c r="AC980" s="47"/>
      <c r="AD980" s="47"/>
      <c r="AE980" s="47"/>
      <c r="AF980" s="47"/>
      <c r="AG980" s="47"/>
      <c r="AH980" s="57"/>
      <c r="AI980" s="58"/>
      <c r="AJ980" s="57"/>
      <c r="AK980" s="47"/>
      <c r="AL980" s="47"/>
      <c r="AM980" s="47"/>
      <c r="AN980" s="57"/>
      <c r="AO980" s="58"/>
      <c r="AP980" s="57"/>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t="s">
        <v>1</v>
      </c>
      <c r="BN980" s="57">
        <f t="shared" si="252"/>
        <v>23.7</v>
      </c>
      <c r="BO980" s="47">
        <f t="shared" si="253"/>
        <v>0</v>
      </c>
      <c r="BP980" s="48" t="str">
        <f t="shared" ref="BP980:BP998" si="254">IF(BN980&lt;&gt;0,"Complete - With Adjustment","Complete - No Adjustment")</f>
        <v>Complete - With Adjustment</v>
      </c>
    </row>
    <row r="981" spans="1:68" s="10" customFormat="1" hidden="1" x14ac:dyDescent="0.2">
      <c r="A981" s="34">
        <v>5235</v>
      </c>
      <c r="B981" s="27" t="s">
        <v>94</v>
      </c>
      <c r="C981" s="27" t="s">
        <v>968</v>
      </c>
      <c r="D981" s="27" t="s">
        <v>969</v>
      </c>
      <c r="E981" s="27" t="s">
        <v>1578</v>
      </c>
      <c r="F981" s="27" t="s">
        <v>1518</v>
      </c>
      <c r="G981" s="27" t="s">
        <v>96</v>
      </c>
      <c r="H981" s="28">
        <v>42891</v>
      </c>
      <c r="I981" s="28">
        <v>42893</v>
      </c>
      <c r="J981" s="52">
        <v>154.08000000000001</v>
      </c>
      <c r="K981" s="52">
        <v>154.08000000000001</v>
      </c>
      <c r="L981" s="35" t="s">
        <v>265</v>
      </c>
      <c r="M981" s="52" t="s">
        <v>1579</v>
      </c>
      <c r="N981" s="35" t="s">
        <v>97</v>
      </c>
      <c r="O981" s="35" t="s">
        <v>145</v>
      </c>
      <c r="P981" s="35" t="s">
        <v>146</v>
      </c>
      <c r="Q981" s="35" t="s">
        <v>147</v>
      </c>
      <c r="R981" s="35" t="s">
        <v>98</v>
      </c>
      <c r="S981" s="27"/>
      <c r="T981" s="27" t="s">
        <v>1580</v>
      </c>
      <c r="U981" s="27" t="s">
        <v>251</v>
      </c>
      <c r="V981" s="74"/>
      <c r="W981" s="47"/>
      <c r="X981" s="47"/>
      <c r="Y981" s="47"/>
      <c r="Z981" s="47"/>
      <c r="AA981" s="47"/>
      <c r="AB981" s="47"/>
      <c r="AC981" s="47"/>
      <c r="AD981" s="47"/>
      <c r="AE981" s="47"/>
      <c r="AF981" s="47"/>
      <c r="AG981" s="47"/>
      <c r="AH981" s="57"/>
      <c r="AI981" s="58"/>
      <c r="AJ981" s="57"/>
      <c r="AK981" s="47"/>
      <c r="AL981" s="47"/>
      <c r="AM981" s="47"/>
      <c r="AN981" s="57"/>
      <c r="AO981" s="58"/>
      <c r="AP981" s="57"/>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t="s">
        <v>392</v>
      </c>
      <c r="BN981" s="57">
        <f t="shared" ref="BN981:BN1005" si="255">SUM(W981:AH981)+SUM(AK981:AN981)+SUM(AQ981:BK981)</f>
        <v>0</v>
      </c>
      <c r="BO981" s="47">
        <f t="shared" si="253"/>
        <v>154.08000000000001</v>
      </c>
      <c r="BP981" s="48" t="str">
        <f t="shared" si="254"/>
        <v>Complete - No Adjustment</v>
      </c>
    </row>
    <row r="982" spans="1:68" s="10" customFormat="1" hidden="1" x14ac:dyDescent="0.2">
      <c r="A982" s="34">
        <v>5238</v>
      </c>
      <c r="B982" s="27" t="s">
        <v>94</v>
      </c>
      <c r="C982" s="27" t="s">
        <v>197</v>
      </c>
      <c r="D982" s="27" t="s">
        <v>198</v>
      </c>
      <c r="E982" s="27" t="s">
        <v>1581</v>
      </c>
      <c r="F982" s="27" t="s">
        <v>1472</v>
      </c>
      <c r="G982" s="27" t="s">
        <v>96</v>
      </c>
      <c r="H982" s="28">
        <v>42895</v>
      </c>
      <c r="I982" s="28">
        <v>42902</v>
      </c>
      <c r="J982" s="52">
        <v>707.04</v>
      </c>
      <c r="K982" s="52">
        <v>39.78</v>
      </c>
      <c r="L982" s="35"/>
      <c r="M982" s="52" t="s">
        <v>1582</v>
      </c>
      <c r="N982" s="35" t="s">
        <v>97</v>
      </c>
      <c r="O982" s="35" t="s">
        <v>133</v>
      </c>
      <c r="P982" s="35" t="s">
        <v>120</v>
      </c>
      <c r="Q982" s="35" t="s">
        <v>103</v>
      </c>
      <c r="R982" s="35" t="s">
        <v>98</v>
      </c>
      <c r="S982" s="27"/>
      <c r="T982" s="27" t="s">
        <v>1583</v>
      </c>
      <c r="U982" s="27"/>
      <c r="V982" s="74"/>
      <c r="W982" s="47"/>
      <c r="X982" s="47"/>
      <c r="Y982" s="47"/>
      <c r="Z982" s="47"/>
      <c r="AA982" s="47"/>
      <c r="AB982" s="47"/>
      <c r="AC982" s="47"/>
      <c r="AD982" s="47"/>
      <c r="AE982" s="47"/>
      <c r="AF982" s="47"/>
      <c r="AG982" s="47"/>
      <c r="AH982" s="57"/>
      <c r="AI982" s="58"/>
      <c r="AJ982" s="57"/>
      <c r="AK982" s="47"/>
      <c r="AL982" s="47"/>
      <c r="AM982" s="47"/>
      <c r="AN982" s="57"/>
      <c r="AO982" s="58"/>
      <c r="AP982" s="57"/>
      <c r="AQ982" s="47"/>
      <c r="AR982" s="47"/>
      <c r="AS982" s="47"/>
      <c r="AT982" s="47"/>
      <c r="AU982" s="47"/>
      <c r="AV982" s="47"/>
      <c r="AW982" s="47"/>
      <c r="AX982" s="47"/>
      <c r="AY982" s="47"/>
      <c r="AZ982" s="47"/>
      <c r="BA982" s="47"/>
      <c r="BB982" s="47"/>
      <c r="BC982" s="47"/>
      <c r="BD982" s="47"/>
      <c r="BE982" s="47"/>
      <c r="BF982" s="47"/>
      <c r="BG982" s="47"/>
      <c r="BH982" s="47">
        <v>39.78</v>
      </c>
      <c r="BI982" s="47"/>
      <c r="BJ982" s="47"/>
      <c r="BK982" s="47"/>
      <c r="BL982" s="47"/>
      <c r="BM982" s="47" t="s">
        <v>901</v>
      </c>
      <c r="BN982" s="57">
        <f t="shared" si="255"/>
        <v>39.78</v>
      </c>
      <c r="BO982" s="47">
        <f t="shared" ref="BO982:BO1005" si="256">K982-BN982</f>
        <v>0</v>
      </c>
      <c r="BP982" s="48" t="str">
        <f t="shared" si="254"/>
        <v>Complete - With Adjustment</v>
      </c>
    </row>
    <row r="983" spans="1:68" s="10" customFormat="1" hidden="1" x14ac:dyDescent="0.2">
      <c r="A983" s="34">
        <v>5239</v>
      </c>
      <c r="B983" s="27" t="s">
        <v>94</v>
      </c>
      <c r="C983" s="27" t="s">
        <v>197</v>
      </c>
      <c r="D983" s="27" t="s">
        <v>198</v>
      </c>
      <c r="E983" s="27" t="s">
        <v>1581</v>
      </c>
      <c r="F983" s="27" t="s">
        <v>1472</v>
      </c>
      <c r="G983" s="27" t="s">
        <v>96</v>
      </c>
      <c r="H983" s="28">
        <v>42895</v>
      </c>
      <c r="I983" s="28">
        <v>42902</v>
      </c>
      <c r="J983" s="52">
        <v>707.04</v>
      </c>
      <c r="K983" s="52">
        <v>13</v>
      </c>
      <c r="L983" s="35"/>
      <c r="M983" s="52" t="s">
        <v>1582</v>
      </c>
      <c r="N983" s="35" t="s">
        <v>97</v>
      </c>
      <c r="O983" s="35" t="s">
        <v>133</v>
      </c>
      <c r="P983" s="35" t="s">
        <v>120</v>
      </c>
      <c r="Q983" s="35" t="s">
        <v>103</v>
      </c>
      <c r="R983" s="35" t="s">
        <v>98</v>
      </c>
      <c r="S983" s="27"/>
      <c r="T983" s="27" t="s">
        <v>1583</v>
      </c>
      <c r="U983" s="27"/>
      <c r="V983" s="74"/>
      <c r="W983" s="47">
        <v>13</v>
      </c>
      <c r="X983" s="47"/>
      <c r="Y983" s="47"/>
      <c r="Z983" s="47"/>
      <c r="AA983" s="47"/>
      <c r="AB983" s="47"/>
      <c r="AC983" s="47"/>
      <c r="AD983" s="47"/>
      <c r="AE983" s="47"/>
      <c r="AF983" s="47"/>
      <c r="AG983" s="47"/>
      <c r="AH983" s="57"/>
      <c r="AI983" s="58"/>
      <c r="AJ983" s="57"/>
      <c r="AK983" s="47"/>
      <c r="AL983" s="47"/>
      <c r="AM983" s="47"/>
      <c r="AN983" s="57"/>
      <c r="AO983" s="58"/>
      <c r="AP983" s="57"/>
      <c r="AQ983" s="47"/>
      <c r="AR983" s="47"/>
      <c r="AS983" s="47"/>
      <c r="AT983" s="47"/>
      <c r="AU983" s="47"/>
      <c r="AV983" s="47"/>
      <c r="AW983" s="70"/>
      <c r="AX983" s="47"/>
      <c r="AY983" s="47"/>
      <c r="AZ983" s="47"/>
      <c r="BA983" s="47"/>
      <c r="BB983" s="47"/>
      <c r="BC983" s="47"/>
      <c r="BD983" s="47"/>
      <c r="BE983" s="47"/>
      <c r="BF983" s="47"/>
      <c r="BG983" s="47"/>
      <c r="BI983" s="47"/>
      <c r="BJ983" s="47"/>
      <c r="BK983" s="47"/>
      <c r="BL983" s="47"/>
      <c r="BM983" s="47" t="s">
        <v>1</v>
      </c>
      <c r="BN983" s="57">
        <f t="shared" si="255"/>
        <v>13</v>
      </c>
      <c r="BO983" s="47">
        <f t="shared" si="256"/>
        <v>0</v>
      </c>
      <c r="BP983" s="48" t="str">
        <f t="shared" si="254"/>
        <v>Complete - With Adjustment</v>
      </c>
    </row>
    <row r="984" spans="1:68" s="10" customFormat="1" hidden="1" x14ac:dyDescent="0.2">
      <c r="A984" s="34">
        <v>5255</v>
      </c>
      <c r="B984" s="27" t="s">
        <v>94</v>
      </c>
      <c r="C984" s="27" t="s">
        <v>727</v>
      </c>
      <c r="D984" s="27" t="s">
        <v>728</v>
      </c>
      <c r="E984" s="27" t="s">
        <v>1584</v>
      </c>
      <c r="F984" s="27" t="s">
        <v>1569</v>
      </c>
      <c r="G984" s="27" t="s">
        <v>96</v>
      </c>
      <c r="H984" s="28">
        <v>42908</v>
      </c>
      <c r="I984" s="28">
        <v>42914</v>
      </c>
      <c r="J984" s="52">
        <v>1666.08</v>
      </c>
      <c r="K984" s="52">
        <v>19.75</v>
      </c>
      <c r="L984" s="35"/>
      <c r="M984" s="52" t="s">
        <v>1585</v>
      </c>
      <c r="N984" s="35" t="s">
        <v>97</v>
      </c>
      <c r="O984" s="35" t="s">
        <v>732</v>
      </c>
      <c r="P984" s="35" t="s">
        <v>120</v>
      </c>
      <c r="Q984" s="35" t="s">
        <v>103</v>
      </c>
      <c r="R984" s="35" t="s">
        <v>98</v>
      </c>
      <c r="S984" s="27"/>
      <c r="T984" s="27" t="s">
        <v>1586</v>
      </c>
      <c r="U984" s="27"/>
      <c r="V984" s="74"/>
      <c r="W984" s="47">
        <v>19.75</v>
      </c>
      <c r="X984" s="47"/>
      <c r="Y984" s="47"/>
      <c r="Z984" s="47"/>
      <c r="AA984" s="47"/>
      <c r="AB984" s="47"/>
      <c r="AC984" s="47"/>
      <c r="AD984" s="47"/>
      <c r="AE984" s="47"/>
      <c r="AF984" s="47"/>
      <c r="AG984" s="47"/>
      <c r="AH984" s="57"/>
      <c r="AI984" s="58"/>
      <c r="AJ984" s="57"/>
      <c r="AK984" s="47"/>
      <c r="AL984" s="47"/>
      <c r="AM984" s="47"/>
      <c r="AN984" s="57"/>
      <c r="AO984" s="58"/>
      <c r="AP984" s="57"/>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t="s">
        <v>1</v>
      </c>
      <c r="BN984" s="57">
        <f t="shared" si="255"/>
        <v>19.75</v>
      </c>
      <c r="BO984" s="47">
        <f t="shared" si="256"/>
        <v>0</v>
      </c>
      <c r="BP984" s="48" t="str">
        <f t="shared" si="254"/>
        <v>Complete - With Adjustment</v>
      </c>
    </row>
    <row r="985" spans="1:68" s="10" customFormat="1" hidden="1" x14ac:dyDescent="0.2">
      <c r="A985" s="34">
        <v>5256</v>
      </c>
      <c r="B985" s="27" t="s">
        <v>94</v>
      </c>
      <c r="C985" s="27" t="s">
        <v>727</v>
      </c>
      <c r="D985" s="27" t="s">
        <v>728</v>
      </c>
      <c r="E985" s="27" t="s">
        <v>1584</v>
      </c>
      <c r="F985" s="27" t="s">
        <v>1569</v>
      </c>
      <c r="G985" s="27" t="s">
        <v>96</v>
      </c>
      <c r="H985" s="28">
        <v>42908</v>
      </c>
      <c r="I985" s="28">
        <v>42914</v>
      </c>
      <c r="J985" s="52">
        <v>1666.08</v>
      </c>
      <c r="K985" s="52">
        <v>133.83000000000001</v>
      </c>
      <c r="L985" s="35"/>
      <c r="M985" s="52" t="s">
        <v>1585</v>
      </c>
      <c r="N985" s="35" t="s">
        <v>97</v>
      </c>
      <c r="O985" s="35" t="s">
        <v>732</v>
      </c>
      <c r="P985" s="35" t="s">
        <v>120</v>
      </c>
      <c r="Q985" s="35" t="s">
        <v>103</v>
      </c>
      <c r="R985" s="35" t="s">
        <v>98</v>
      </c>
      <c r="S985" s="27"/>
      <c r="T985" s="27" t="s">
        <v>1586</v>
      </c>
      <c r="U985" s="27"/>
      <c r="V985" s="74"/>
      <c r="W985" s="47">
        <v>133.83000000000001</v>
      </c>
      <c r="X985" s="47"/>
      <c r="Y985" s="47"/>
      <c r="Z985" s="47"/>
      <c r="AA985" s="47"/>
      <c r="AB985" s="47"/>
      <c r="AC985" s="47"/>
      <c r="AD985" s="47"/>
      <c r="AE985" s="47"/>
      <c r="AF985" s="47"/>
      <c r="AG985" s="47"/>
      <c r="AH985" s="57"/>
      <c r="AI985" s="58"/>
      <c r="AJ985" s="57"/>
      <c r="AK985" s="47"/>
      <c r="AL985" s="47"/>
      <c r="AM985" s="47"/>
      <c r="AN985" s="57"/>
      <c r="AO985" s="58"/>
      <c r="AP985" s="57"/>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t="s">
        <v>1</v>
      </c>
      <c r="BN985" s="57">
        <f t="shared" si="255"/>
        <v>133.83000000000001</v>
      </c>
      <c r="BO985" s="47">
        <f t="shared" si="256"/>
        <v>0</v>
      </c>
      <c r="BP985" s="48" t="str">
        <f t="shared" si="254"/>
        <v>Complete - With Adjustment</v>
      </c>
    </row>
    <row r="986" spans="1:68" s="10" customFormat="1" hidden="1" x14ac:dyDescent="0.2">
      <c r="A986" s="34">
        <v>5261</v>
      </c>
      <c r="B986" s="27" t="s">
        <v>94</v>
      </c>
      <c r="C986" s="27" t="s">
        <v>202</v>
      </c>
      <c r="D986" s="27" t="s">
        <v>203</v>
      </c>
      <c r="E986" s="27" t="s">
        <v>1587</v>
      </c>
      <c r="F986" s="27" t="s">
        <v>1569</v>
      </c>
      <c r="G986" s="27" t="s">
        <v>96</v>
      </c>
      <c r="H986" s="28">
        <v>42912</v>
      </c>
      <c r="I986" s="28">
        <v>42914</v>
      </c>
      <c r="J986" s="52">
        <v>1350.7</v>
      </c>
      <c r="K986" s="52">
        <v>443.86</v>
      </c>
      <c r="L986" s="35"/>
      <c r="M986" s="52" t="s">
        <v>1588</v>
      </c>
      <c r="N986" s="35" t="s">
        <v>97</v>
      </c>
      <c r="O986" s="35" t="s">
        <v>206</v>
      </c>
      <c r="P986" s="35" t="s">
        <v>123</v>
      </c>
      <c r="Q986" s="35" t="s">
        <v>101</v>
      </c>
      <c r="R986" s="35" t="s">
        <v>98</v>
      </c>
      <c r="S986" s="27"/>
      <c r="T986" s="27" t="s">
        <v>1589</v>
      </c>
      <c r="U986" s="27"/>
      <c r="V986" s="74"/>
      <c r="W986" s="47"/>
      <c r="X986" s="47"/>
      <c r="Y986" s="47"/>
      <c r="Z986" s="47"/>
      <c r="AA986" s="47"/>
      <c r="AB986" s="47"/>
      <c r="AC986" s="47"/>
      <c r="AD986" s="47"/>
      <c r="AE986" s="47"/>
      <c r="AF986" s="47"/>
      <c r="AG986" s="47"/>
      <c r="AH986" s="57"/>
      <c r="AI986" s="58"/>
      <c r="AJ986" s="57"/>
      <c r="AK986" s="47"/>
      <c r="AL986" s="47"/>
      <c r="AM986" s="47"/>
      <c r="AN986" s="57"/>
      <c r="AO986" s="58"/>
      <c r="AP986" s="57"/>
      <c r="AQ986" s="47"/>
      <c r="AR986" s="47"/>
      <c r="AS986" s="47"/>
      <c r="AT986" s="47"/>
      <c r="AU986" s="47"/>
      <c r="AV986" s="47">
        <v>443.86</v>
      </c>
      <c r="AW986" s="47"/>
      <c r="AX986" s="47"/>
      <c r="AY986" s="47"/>
      <c r="AZ986" s="47"/>
      <c r="BA986" s="47"/>
      <c r="BB986" s="47"/>
      <c r="BC986" s="47"/>
      <c r="BD986" s="47"/>
      <c r="BE986" s="47"/>
      <c r="BF986" s="47"/>
      <c r="BG986" s="47"/>
      <c r="BH986" s="47"/>
      <c r="BI986" s="47"/>
      <c r="BJ986" s="47"/>
      <c r="BK986" s="47"/>
      <c r="BL986" s="47"/>
      <c r="BM986" s="47" t="s">
        <v>378</v>
      </c>
      <c r="BN986" s="57">
        <f t="shared" si="255"/>
        <v>443.86</v>
      </c>
      <c r="BO986" s="47">
        <f t="shared" si="256"/>
        <v>0</v>
      </c>
      <c r="BP986" s="48" t="str">
        <f t="shared" si="254"/>
        <v>Complete - With Adjustment</v>
      </c>
    </row>
    <row r="987" spans="1:68" s="10" customFormat="1" hidden="1" x14ac:dyDescent="0.2">
      <c r="A987" s="34">
        <v>5262</v>
      </c>
      <c r="B987" s="27" t="s">
        <v>94</v>
      </c>
      <c r="C987" s="27" t="s">
        <v>202</v>
      </c>
      <c r="D987" s="27" t="s">
        <v>203</v>
      </c>
      <c r="E987" s="27" t="s">
        <v>1587</v>
      </c>
      <c r="F987" s="27" t="s">
        <v>1569</v>
      </c>
      <c r="G987" s="27" t="s">
        <v>96</v>
      </c>
      <c r="H987" s="28">
        <v>42912</v>
      </c>
      <c r="I987" s="28">
        <v>42914</v>
      </c>
      <c r="J987" s="52">
        <v>1350.7</v>
      </c>
      <c r="K987" s="52">
        <v>50.4</v>
      </c>
      <c r="L987" s="35"/>
      <c r="M987" s="52" t="s">
        <v>1588</v>
      </c>
      <c r="N987" s="35" t="s">
        <v>97</v>
      </c>
      <c r="O987" s="35" t="s">
        <v>206</v>
      </c>
      <c r="P987" s="35" t="s">
        <v>123</v>
      </c>
      <c r="Q987" s="35" t="s">
        <v>103</v>
      </c>
      <c r="R987" s="35" t="s">
        <v>98</v>
      </c>
      <c r="S987" s="27"/>
      <c r="T987" s="27" t="s">
        <v>1589</v>
      </c>
      <c r="U987" s="27"/>
      <c r="V987" s="74"/>
      <c r="W987" s="47"/>
      <c r="X987" s="47"/>
      <c r="Y987" s="47"/>
      <c r="Z987" s="47"/>
      <c r="AA987" s="47"/>
      <c r="AB987" s="47"/>
      <c r="AC987" s="47"/>
      <c r="AD987" s="47"/>
      <c r="AE987" s="47"/>
      <c r="AF987" s="47"/>
      <c r="AG987" s="47"/>
      <c r="AH987" s="57"/>
      <c r="AI987" s="58"/>
      <c r="AJ987" s="57"/>
      <c r="AK987" s="47"/>
      <c r="AL987" s="47"/>
      <c r="AM987" s="47"/>
      <c r="AN987" s="57"/>
      <c r="AO987" s="58"/>
      <c r="AP987" s="57"/>
      <c r="AQ987" s="47"/>
      <c r="AR987" s="47"/>
      <c r="AS987" s="47"/>
      <c r="AT987" s="47"/>
      <c r="AU987" s="47"/>
      <c r="AV987" s="47"/>
      <c r="AW987" s="47"/>
      <c r="AX987" s="47"/>
      <c r="AY987" s="47"/>
      <c r="AZ987" s="47"/>
      <c r="BA987" s="47"/>
      <c r="BB987" s="47"/>
      <c r="BC987" s="47"/>
      <c r="BD987" s="47"/>
      <c r="BE987" s="47"/>
      <c r="BF987" s="47"/>
      <c r="BG987" s="47"/>
      <c r="BH987" s="47"/>
      <c r="BI987" s="47"/>
      <c r="BJ987" s="47"/>
      <c r="BK987" s="47">
        <v>50.4</v>
      </c>
      <c r="BL987" s="47"/>
      <c r="BM987" s="47" t="s">
        <v>379</v>
      </c>
      <c r="BN987" s="57">
        <f t="shared" si="255"/>
        <v>50.4</v>
      </c>
      <c r="BO987" s="47">
        <f t="shared" si="256"/>
        <v>0</v>
      </c>
      <c r="BP987" s="48" t="str">
        <f t="shared" si="254"/>
        <v>Complete - With Adjustment</v>
      </c>
    </row>
    <row r="988" spans="1:68" s="10" customFormat="1" hidden="1" x14ac:dyDescent="0.2">
      <c r="A988" s="34">
        <v>5263</v>
      </c>
      <c r="B988" s="27" t="s">
        <v>94</v>
      </c>
      <c r="C988" s="27" t="s">
        <v>202</v>
      </c>
      <c r="D988" s="27" t="s">
        <v>203</v>
      </c>
      <c r="E988" s="27" t="s">
        <v>1587</v>
      </c>
      <c r="F988" s="27" t="s">
        <v>1569</v>
      </c>
      <c r="G988" s="27" t="s">
        <v>96</v>
      </c>
      <c r="H988" s="28">
        <v>42912</v>
      </c>
      <c r="I988" s="28">
        <v>42914</v>
      </c>
      <c r="J988" s="52">
        <v>1350.7</v>
      </c>
      <c r="K988" s="52">
        <v>49</v>
      </c>
      <c r="L988" s="35"/>
      <c r="M988" s="52" t="s">
        <v>1588</v>
      </c>
      <c r="N988" s="35" t="s">
        <v>97</v>
      </c>
      <c r="O988" s="35" t="s">
        <v>206</v>
      </c>
      <c r="P988" s="35" t="s">
        <v>120</v>
      </c>
      <c r="Q988" s="35" t="s">
        <v>103</v>
      </c>
      <c r="R988" s="35" t="s">
        <v>98</v>
      </c>
      <c r="S988" s="27"/>
      <c r="T988" s="27" t="s">
        <v>1589</v>
      </c>
      <c r="U988" s="27"/>
      <c r="V988" s="74"/>
      <c r="W988" s="47">
        <v>49</v>
      </c>
      <c r="X988" s="47"/>
      <c r="Y988" s="47"/>
      <c r="Z988" s="47"/>
      <c r="AA988" s="47"/>
      <c r="AB988" s="47"/>
      <c r="AC988" s="47"/>
      <c r="AD988" s="47"/>
      <c r="AE988" s="47"/>
      <c r="AF988" s="47"/>
      <c r="AG988" s="47"/>
      <c r="AH988" s="57"/>
      <c r="AI988" s="58"/>
      <c r="AJ988" s="57"/>
      <c r="AK988" s="47"/>
      <c r="AL988" s="47"/>
      <c r="AM988" s="47"/>
      <c r="AN988" s="57"/>
      <c r="AO988" s="58"/>
      <c r="AP988" s="57"/>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t="s">
        <v>1</v>
      </c>
      <c r="BN988" s="57">
        <f t="shared" si="255"/>
        <v>49</v>
      </c>
      <c r="BO988" s="47">
        <f t="shared" si="256"/>
        <v>0</v>
      </c>
      <c r="BP988" s="48" t="str">
        <f t="shared" si="254"/>
        <v>Complete - With Adjustment</v>
      </c>
    </row>
    <row r="989" spans="1:68" s="10" customFormat="1" hidden="1" x14ac:dyDescent="0.2">
      <c r="A989" s="34">
        <v>5264</v>
      </c>
      <c r="B989" s="27" t="s">
        <v>94</v>
      </c>
      <c r="C989" s="27" t="s">
        <v>202</v>
      </c>
      <c r="D989" s="27" t="s">
        <v>203</v>
      </c>
      <c r="E989" s="27" t="s">
        <v>1587</v>
      </c>
      <c r="F989" s="27" t="s">
        <v>1569</v>
      </c>
      <c r="G989" s="27" t="s">
        <v>96</v>
      </c>
      <c r="H989" s="28">
        <v>42912</v>
      </c>
      <c r="I989" s="28">
        <v>42914</v>
      </c>
      <c r="J989" s="52">
        <v>1350.7</v>
      </c>
      <c r="K989" s="52">
        <v>10</v>
      </c>
      <c r="L989" s="35"/>
      <c r="M989" s="52" t="s">
        <v>1588</v>
      </c>
      <c r="N989" s="35" t="s">
        <v>97</v>
      </c>
      <c r="O989" s="35" t="s">
        <v>206</v>
      </c>
      <c r="P989" s="35" t="s">
        <v>123</v>
      </c>
      <c r="Q989" s="35" t="s">
        <v>103</v>
      </c>
      <c r="R989" s="35" t="s">
        <v>98</v>
      </c>
      <c r="S989" s="27"/>
      <c r="T989" s="27" t="s">
        <v>1589</v>
      </c>
      <c r="U989" s="27"/>
      <c r="V989" s="74"/>
      <c r="W989" s="47"/>
      <c r="X989" s="47"/>
      <c r="Y989" s="47"/>
      <c r="Z989" s="47"/>
      <c r="AA989" s="47"/>
      <c r="AB989" s="47"/>
      <c r="AC989" s="47"/>
      <c r="AD989" s="47"/>
      <c r="AE989" s="47"/>
      <c r="AF989" s="47"/>
      <c r="AG989" s="47"/>
      <c r="AH989" s="57"/>
      <c r="AI989" s="58"/>
      <c r="AJ989" s="57"/>
      <c r="AK989" s="47"/>
      <c r="AL989" s="47"/>
      <c r="AM989" s="47"/>
      <c r="AN989" s="57"/>
      <c r="AO989" s="58"/>
      <c r="AP989" s="57"/>
      <c r="AQ989" s="47"/>
      <c r="AR989" s="47"/>
      <c r="AS989" s="47"/>
      <c r="AT989" s="47"/>
      <c r="AU989" s="47"/>
      <c r="AV989" s="47">
        <v>10</v>
      </c>
      <c r="AW989" s="47"/>
      <c r="AX989" s="47"/>
      <c r="AY989" s="47"/>
      <c r="AZ989" s="47"/>
      <c r="BA989" s="47"/>
      <c r="BB989" s="47"/>
      <c r="BC989" s="47"/>
      <c r="BD989" s="47"/>
      <c r="BE989" s="47"/>
      <c r="BF989" s="47"/>
      <c r="BG989" s="47"/>
      <c r="BH989" s="47"/>
      <c r="BI989" s="47"/>
      <c r="BJ989" s="47"/>
      <c r="BK989" s="47"/>
      <c r="BL989" s="47"/>
      <c r="BM989" s="47" t="s">
        <v>378</v>
      </c>
      <c r="BN989" s="57">
        <f t="shared" si="255"/>
        <v>10</v>
      </c>
      <c r="BO989" s="47">
        <f t="shared" si="256"/>
        <v>0</v>
      </c>
      <c r="BP989" s="48" t="str">
        <f t="shared" si="254"/>
        <v>Complete - With Adjustment</v>
      </c>
    </row>
    <row r="990" spans="1:68" s="10" customFormat="1" hidden="1" x14ac:dyDescent="0.2">
      <c r="A990" s="34">
        <v>5265</v>
      </c>
      <c r="B990" s="27" t="s">
        <v>94</v>
      </c>
      <c r="C990" s="27" t="s">
        <v>202</v>
      </c>
      <c r="D990" s="27" t="s">
        <v>203</v>
      </c>
      <c r="E990" s="27" t="s">
        <v>1587</v>
      </c>
      <c r="F990" s="27" t="s">
        <v>1569</v>
      </c>
      <c r="G990" s="27" t="s">
        <v>96</v>
      </c>
      <c r="H990" s="28">
        <v>42912</v>
      </c>
      <c r="I990" s="28">
        <v>42914</v>
      </c>
      <c r="J990" s="52">
        <v>1350.7</v>
      </c>
      <c r="K990" s="52">
        <v>96</v>
      </c>
      <c r="L990" s="35"/>
      <c r="M990" s="52" t="s">
        <v>1588</v>
      </c>
      <c r="N990" s="35" t="s">
        <v>97</v>
      </c>
      <c r="O990" s="35" t="s">
        <v>206</v>
      </c>
      <c r="P990" s="35" t="s">
        <v>120</v>
      </c>
      <c r="Q990" s="35" t="s">
        <v>103</v>
      </c>
      <c r="R990" s="35" t="s">
        <v>98</v>
      </c>
      <c r="S990" s="27"/>
      <c r="T990" s="27" t="s">
        <v>1589</v>
      </c>
      <c r="U990" s="27"/>
      <c r="V990" s="74"/>
      <c r="W990" s="47">
        <v>96</v>
      </c>
      <c r="X990" s="47"/>
      <c r="Y990" s="47"/>
      <c r="Z990" s="47"/>
      <c r="AA990" s="47"/>
      <c r="AB990" s="47"/>
      <c r="AC990" s="47"/>
      <c r="AD990" s="47"/>
      <c r="AE990" s="47"/>
      <c r="AF990" s="47"/>
      <c r="AG990" s="47"/>
      <c r="AH990" s="57"/>
      <c r="AI990" s="58"/>
      <c r="AJ990" s="57"/>
      <c r="AK990" s="47"/>
      <c r="AL990" s="47"/>
      <c r="AM990" s="47"/>
      <c r="AN990" s="57"/>
      <c r="AO990" s="58"/>
      <c r="AP990" s="57"/>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t="s">
        <v>1</v>
      </c>
      <c r="BN990" s="57">
        <f t="shared" si="255"/>
        <v>96</v>
      </c>
      <c r="BO990" s="47">
        <f t="shared" si="256"/>
        <v>0</v>
      </c>
      <c r="BP990" s="48" t="str">
        <f t="shared" si="254"/>
        <v>Complete - With Adjustment</v>
      </c>
    </row>
    <row r="991" spans="1:68" s="10" customFormat="1" hidden="1" x14ac:dyDescent="0.2">
      <c r="A991" s="34">
        <v>5266</v>
      </c>
      <c r="B991" s="27" t="s">
        <v>94</v>
      </c>
      <c r="C991" s="27" t="s">
        <v>202</v>
      </c>
      <c r="D991" s="27" t="s">
        <v>203</v>
      </c>
      <c r="E991" s="27" t="s">
        <v>1587</v>
      </c>
      <c r="F991" s="27" t="s">
        <v>1569</v>
      </c>
      <c r="G991" s="27" t="s">
        <v>96</v>
      </c>
      <c r="H991" s="28">
        <v>42912</v>
      </c>
      <c r="I991" s="28">
        <v>42914</v>
      </c>
      <c r="J991" s="52">
        <v>1350.7</v>
      </c>
      <c r="K991" s="52">
        <v>27.12</v>
      </c>
      <c r="L991" s="35"/>
      <c r="M991" s="52" t="s">
        <v>1588</v>
      </c>
      <c r="N991" s="35" t="s">
        <v>97</v>
      </c>
      <c r="O991" s="35" t="s">
        <v>206</v>
      </c>
      <c r="P991" s="35" t="s">
        <v>123</v>
      </c>
      <c r="Q991" s="35" t="s">
        <v>103</v>
      </c>
      <c r="R991" s="35" t="s">
        <v>98</v>
      </c>
      <c r="S991" s="27"/>
      <c r="T991" s="27" t="s">
        <v>1589</v>
      </c>
      <c r="U991" s="27"/>
      <c r="V991" s="74"/>
      <c r="W991" s="47"/>
      <c r="X991" s="47"/>
      <c r="Y991" s="47"/>
      <c r="Z991" s="47"/>
      <c r="AA991" s="47"/>
      <c r="AB991" s="47"/>
      <c r="AC991" s="47"/>
      <c r="AD991" s="47"/>
      <c r="AE991" s="47"/>
      <c r="AF991" s="47"/>
      <c r="AG991" s="47"/>
      <c r="AH991" s="57"/>
      <c r="AI991" s="58"/>
      <c r="AJ991" s="57"/>
      <c r="AK991" s="47"/>
      <c r="AL991" s="47"/>
      <c r="AM991" s="47"/>
      <c r="AN991" s="57"/>
      <c r="AO991" s="58"/>
      <c r="AP991" s="57"/>
      <c r="AQ991" s="47"/>
      <c r="AR991" s="47"/>
      <c r="AS991" s="47"/>
      <c r="AT991" s="47"/>
      <c r="AU991" s="47"/>
      <c r="AV991" s="47">
        <v>27.12</v>
      </c>
      <c r="AW991" s="47"/>
      <c r="AX991" s="47"/>
      <c r="AY991" s="47"/>
      <c r="AZ991" s="47"/>
      <c r="BA991" s="47"/>
      <c r="BB991" s="47"/>
      <c r="BC991" s="47"/>
      <c r="BD991" s="47"/>
      <c r="BE991" s="47"/>
      <c r="BF991" s="47"/>
      <c r="BG991" s="47"/>
      <c r="BH991" s="47"/>
      <c r="BI991" s="47"/>
      <c r="BJ991" s="47"/>
      <c r="BK991" s="47"/>
      <c r="BL991" s="47"/>
      <c r="BM991" s="47" t="s">
        <v>378</v>
      </c>
      <c r="BN991" s="57">
        <f t="shared" si="255"/>
        <v>27.12</v>
      </c>
      <c r="BO991" s="47">
        <f t="shared" si="256"/>
        <v>0</v>
      </c>
      <c r="BP991" s="48" t="str">
        <f t="shared" si="254"/>
        <v>Complete - With Adjustment</v>
      </c>
    </row>
    <row r="992" spans="1:68" s="10" customFormat="1" hidden="1" x14ac:dyDescent="0.2">
      <c r="A992" s="34">
        <v>5267</v>
      </c>
      <c r="B992" s="27" t="s">
        <v>94</v>
      </c>
      <c r="C992" s="27" t="s">
        <v>202</v>
      </c>
      <c r="D992" s="27" t="s">
        <v>203</v>
      </c>
      <c r="E992" s="27" t="s">
        <v>1587</v>
      </c>
      <c r="F992" s="27" t="s">
        <v>1569</v>
      </c>
      <c r="G992" s="27" t="s">
        <v>96</v>
      </c>
      <c r="H992" s="28">
        <v>42912</v>
      </c>
      <c r="I992" s="28">
        <v>42914</v>
      </c>
      <c r="J992" s="52">
        <v>1350.7</v>
      </c>
      <c r="K992" s="52">
        <v>75</v>
      </c>
      <c r="L992" s="35"/>
      <c r="M992" s="52" t="s">
        <v>1588</v>
      </c>
      <c r="N992" s="35" t="s">
        <v>97</v>
      </c>
      <c r="O992" s="35" t="s">
        <v>206</v>
      </c>
      <c r="P992" s="35" t="s">
        <v>120</v>
      </c>
      <c r="Q992" s="35" t="s">
        <v>103</v>
      </c>
      <c r="R992" s="35" t="s">
        <v>98</v>
      </c>
      <c r="S992" s="27"/>
      <c r="T992" s="27" t="s">
        <v>1589</v>
      </c>
      <c r="U992" s="27"/>
      <c r="V992" s="74"/>
      <c r="W992" s="47">
        <v>75</v>
      </c>
      <c r="X992" s="47"/>
      <c r="Y992" s="47"/>
      <c r="Z992" s="47"/>
      <c r="AA992" s="47"/>
      <c r="AB992" s="47"/>
      <c r="AC992" s="47"/>
      <c r="AD992" s="47"/>
      <c r="AE992" s="47"/>
      <c r="AF992" s="47"/>
      <c r="AG992" s="47"/>
      <c r="AH992" s="57"/>
      <c r="AI992" s="58"/>
      <c r="AJ992" s="57"/>
      <c r="AK992" s="47"/>
      <c r="AL992" s="47"/>
      <c r="AM992" s="47"/>
      <c r="AN992" s="57"/>
      <c r="AO992" s="58"/>
      <c r="AP992" s="5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t="s">
        <v>1</v>
      </c>
      <c r="BN992" s="57">
        <f t="shared" si="255"/>
        <v>75</v>
      </c>
      <c r="BO992" s="47">
        <f t="shared" si="256"/>
        <v>0</v>
      </c>
      <c r="BP992" s="48" t="str">
        <f t="shared" si="254"/>
        <v>Complete - With Adjustment</v>
      </c>
    </row>
    <row r="993" spans="1:68" s="10" customFormat="1" hidden="1" x14ac:dyDescent="0.2">
      <c r="A993" s="34">
        <v>5268</v>
      </c>
      <c r="B993" s="27" t="s">
        <v>94</v>
      </c>
      <c r="C993" s="27" t="s">
        <v>202</v>
      </c>
      <c r="D993" s="27" t="s">
        <v>203</v>
      </c>
      <c r="E993" s="27" t="s">
        <v>1587</v>
      </c>
      <c r="F993" s="27" t="s">
        <v>1569</v>
      </c>
      <c r="G993" s="27" t="s">
        <v>96</v>
      </c>
      <c r="H993" s="28">
        <v>42912</v>
      </c>
      <c r="I993" s="28">
        <v>42914</v>
      </c>
      <c r="J993" s="52">
        <v>1350.7</v>
      </c>
      <c r="K993" s="52">
        <v>22.19</v>
      </c>
      <c r="L993" s="35"/>
      <c r="M993" s="52" t="s">
        <v>1588</v>
      </c>
      <c r="N993" s="35" t="s">
        <v>97</v>
      </c>
      <c r="O993" s="35" t="s">
        <v>206</v>
      </c>
      <c r="P993" s="35" t="s">
        <v>123</v>
      </c>
      <c r="Q993" s="35" t="s">
        <v>103</v>
      </c>
      <c r="R993" s="35" t="s">
        <v>98</v>
      </c>
      <c r="S993" s="27"/>
      <c r="T993" s="27" t="s">
        <v>1589</v>
      </c>
      <c r="U993" s="27"/>
      <c r="V993" s="74"/>
      <c r="W993" s="68"/>
      <c r="X993" s="47"/>
      <c r="Y993" s="47"/>
      <c r="Z993" s="47"/>
      <c r="AA993" s="47"/>
      <c r="AB993" s="47"/>
      <c r="AC993" s="47"/>
      <c r="AD993" s="47"/>
      <c r="AE993" s="47"/>
      <c r="AF993" s="47"/>
      <c r="AG993" s="47"/>
      <c r="AH993" s="57"/>
      <c r="AI993" s="58"/>
      <c r="AJ993" s="57"/>
      <c r="AK993" s="47"/>
      <c r="AL993" s="47"/>
      <c r="AM993" s="47"/>
      <c r="AN993" s="57"/>
      <c r="AO993" s="58"/>
      <c r="AP993" s="57"/>
      <c r="AQ993" s="47"/>
      <c r="AR993" s="47"/>
      <c r="AS993" s="47"/>
      <c r="AT993" s="47"/>
      <c r="AU993" s="47"/>
      <c r="AV993" s="47">
        <v>22.19</v>
      </c>
      <c r="AW993" s="47"/>
      <c r="AX993" s="47"/>
      <c r="AY993" s="47"/>
      <c r="AZ993" s="47"/>
      <c r="BA993" s="47"/>
      <c r="BB993" s="47"/>
      <c r="BC993" s="47"/>
      <c r="BD993" s="47"/>
      <c r="BE993" s="47"/>
      <c r="BF993" s="47"/>
      <c r="BG993" s="47"/>
      <c r="BH993" s="47"/>
      <c r="BI993" s="47"/>
      <c r="BJ993" s="47"/>
      <c r="BK993" s="70"/>
      <c r="BL993" s="47"/>
      <c r="BM993" s="47" t="s">
        <v>378</v>
      </c>
      <c r="BN993" s="57">
        <f t="shared" si="255"/>
        <v>22.19</v>
      </c>
      <c r="BO993" s="47">
        <f t="shared" si="256"/>
        <v>0</v>
      </c>
      <c r="BP993" s="48" t="str">
        <f t="shared" si="254"/>
        <v>Complete - With Adjustment</v>
      </c>
    </row>
    <row r="994" spans="1:68" s="10" customFormat="1" hidden="1" x14ac:dyDescent="0.2">
      <c r="A994" s="34">
        <v>5269</v>
      </c>
      <c r="B994" s="27" t="s">
        <v>94</v>
      </c>
      <c r="C994" s="27" t="s">
        <v>202</v>
      </c>
      <c r="D994" s="27" t="s">
        <v>203</v>
      </c>
      <c r="E994" s="27" t="s">
        <v>1587</v>
      </c>
      <c r="F994" s="27" t="s">
        <v>1569</v>
      </c>
      <c r="G994" s="27" t="s">
        <v>96</v>
      </c>
      <c r="H994" s="28">
        <v>42912</v>
      </c>
      <c r="I994" s="28">
        <v>42914</v>
      </c>
      <c r="J994" s="52">
        <v>1350.7</v>
      </c>
      <c r="K994" s="52">
        <v>35</v>
      </c>
      <c r="L994" s="35"/>
      <c r="M994" s="52" t="s">
        <v>1588</v>
      </c>
      <c r="N994" s="35" t="s">
        <v>97</v>
      </c>
      <c r="O994" s="35" t="s">
        <v>206</v>
      </c>
      <c r="P994" s="35" t="s">
        <v>123</v>
      </c>
      <c r="Q994" s="35" t="s">
        <v>101</v>
      </c>
      <c r="R994" s="35" t="s">
        <v>98</v>
      </c>
      <c r="S994" s="27"/>
      <c r="T994" s="27" t="s">
        <v>1589</v>
      </c>
      <c r="U994" s="27"/>
      <c r="V994" s="74"/>
      <c r="W994" s="47"/>
      <c r="X994" s="47"/>
      <c r="Y994" s="47"/>
      <c r="Z994" s="47"/>
      <c r="AA994" s="47"/>
      <c r="AB994" s="47"/>
      <c r="AC994" s="47"/>
      <c r="AD994" s="47"/>
      <c r="AE994" s="47"/>
      <c r="AF994" s="47"/>
      <c r="AG994" s="47"/>
      <c r="AH994" s="57"/>
      <c r="AI994" s="58"/>
      <c r="AJ994" s="57"/>
      <c r="AK994" s="47"/>
      <c r="AL994" s="47"/>
      <c r="AM994" s="47"/>
      <c r="AN994" s="57"/>
      <c r="AO994" s="58"/>
      <c r="AP994" s="57"/>
      <c r="AQ994" s="47"/>
      <c r="AR994" s="47"/>
      <c r="AS994" s="47"/>
      <c r="AT994" s="47"/>
      <c r="AU994" s="47"/>
      <c r="AV994" s="47">
        <v>35</v>
      </c>
      <c r="AW994" s="47"/>
      <c r="AX994" s="47"/>
      <c r="AY994" s="47"/>
      <c r="AZ994" s="47"/>
      <c r="BA994" s="47"/>
      <c r="BB994" s="47"/>
      <c r="BC994" s="47"/>
      <c r="BD994" s="47"/>
      <c r="BE994" s="47"/>
      <c r="BF994" s="47"/>
      <c r="BG994" s="47"/>
      <c r="BH994" s="47"/>
      <c r="BI994" s="47"/>
      <c r="BJ994" s="47"/>
      <c r="BK994" s="68"/>
      <c r="BL994" s="47"/>
      <c r="BM994" s="47" t="s">
        <v>378</v>
      </c>
      <c r="BN994" s="57">
        <f t="shared" si="255"/>
        <v>35</v>
      </c>
      <c r="BO994" s="47">
        <f t="shared" si="256"/>
        <v>0</v>
      </c>
      <c r="BP994" s="48" t="str">
        <f t="shared" si="254"/>
        <v>Complete - With Adjustment</v>
      </c>
    </row>
    <row r="995" spans="1:68" s="10" customFormat="1" hidden="1" x14ac:dyDescent="0.2">
      <c r="A995" s="34">
        <v>5270</v>
      </c>
      <c r="B995" s="27" t="s">
        <v>94</v>
      </c>
      <c r="C995" s="27" t="s">
        <v>202</v>
      </c>
      <c r="D995" s="27" t="s">
        <v>203</v>
      </c>
      <c r="E995" s="27" t="s">
        <v>1587</v>
      </c>
      <c r="F995" s="27" t="s">
        <v>1569</v>
      </c>
      <c r="G995" s="27" t="s">
        <v>96</v>
      </c>
      <c r="H995" s="28">
        <v>42912</v>
      </c>
      <c r="I995" s="28">
        <v>42914</v>
      </c>
      <c r="J995" s="52">
        <v>1350.7</v>
      </c>
      <c r="K995" s="52">
        <v>100</v>
      </c>
      <c r="L995" s="35"/>
      <c r="M995" s="52" t="s">
        <v>1588</v>
      </c>
      <c r="N995" s="35" t="s">
        <v>97</v>
      </c>
      <c r="O995" s="35" t="s">
        <v>206</v>
      </c>
      <c r="P995" s="35" t="s">
        <v>123</v>
      </c>
      <c r="Q995" s="35" t="s">
        <v>103</v>
      </c>
      <c r="R995" s="35" t="s">
        <v>98</v>
      </c>
      <c r="S995" s="27"/>
      <c r="T995" s="27" t="s">
        <v>1589</v>
      </c>
      <c r="U995" s="27"/>
      <c r="V995" s="74"/>
      <c r="W995" s="47"/>
      <c r="X995" s="47"/>
      <c r="Y995" s="47"/>
      <c r="Z995" s="47"/>
      <c r="AA995" s="47"/>
      <c r="AB995" s="47"/>
      <c r="AC995" s="47"/>
      <c r="AD995" s="47"/>
      <c r="AE995" s="47"/>
      <c r="AF995" s="47"/>
      <c r="AG995" s="47"/>
      <c r="AH995" s="57"/>
      <c r="AI995" s="58"/>
      <c r="AJ995" s="57"/>
      <c r="AK995" s="47"/>
      <c r="AL995" s="47"/>
      <c r="AM995" s="47"/>
      <c r="AN995" s="57"/>
      <c r="AO995" s="58"/>
      <c r="AP995" s="57"/>
      <c r="AQ995" s="47"/>
      <c r="AR995" s="47"/>
      <c r="AS995" s="47"/>
      <c r="AT995" s="47"/>
      <c r="AU995" s="47"/>
      <c r="AV995" s="47">
        <v>100</v>
      </c>
      <c r="AW995" s="47"/>
      <c r="AX995" s="47"/>
      <c r="AY995" s="47"/>
      <c r="AZ995" s="47"/>
      <c r="BA995" s="47"/>
      <c r="BB995" s="47"/>
      <c r="BC995" s="47"/>
      <c r="BD995" s="47"/>
      <c r="BE995" s="47"/>
      <c r="BF995" s="47"/>
      <c r="BG995" s="47"/>
      <c r="BH995" s="47"/>
      <c r="BI995" s="47"/>
      <c r="BJ995" s="47"/>
      <c r="BK995" s="47"/>
      <c r="BL995" s="47"/>
      <c r="BM995" s="47" t="s">
        <v>378</v>
      </c>
      <c r="BN995" s="57">
        <f t="shared" si="255"/>
        <v>100</v>
      </c>
      <c r="BO995" s="47">
        <f t="shared" si="256"/>
        <v>0</v>
      </c>
      <c r="BP995" s="48" t="str">
        <f t="shared" si="254"/>
        <v>Complete - With Adjustment</v>
      </c>
    </row>
    <row r="996" spans="1:68" s="10" customFormat="1" hidden="1" x14ac:dyDescent="0.2">
      <c r="A996" s="34">
        <v>5271</v>
      </c>
      <c r="B996" s="27" t="s">
        <v>94</v>
      </c>
      <c r="C996" s="27" t="s">
        <v>202</v>
      </c>
      <c r="D996" s="27" t="s">
        <v>203</v>
      </c>
      <c r="E996" s="27" t="s">
        <v>1587</v>
      </c>
      <c r="F996" s="27" t="s">
        <v>1569</v>
      </c>
      <c r="G996" s="27" t="s">
        <v>96</v>
      </c>
      <c r="H996" s="28">
        <v>42912</v>
      </c>
      <c r="I996" s="28">
        <v>42914</v>
      </c>
      <c r="J996" s="52">
        <v>1350.7</v>
      </c>
      <c r="K996" s="52">
        <v>275.60000000000002</v>
      </c>
      <c r="L996" s="35"/>
      <c r="M996" s="52" t="s">
        <v>1588</v>
      </c>
      <c r="N996" s="35" t="s">
        <v>97</v>
      </c>
      <c r="O996" s="35" t="s">
        <v>206</v>
      </c>
      <c r="P996" s="35" t="s">
        <v>123</v>
      </c>
      <c r="Q996" s="35" t="s">
        <v>108</v>
      </c>
      <c r="R996" s="35" t="s">
        <v>98</v>
      </c>
      <c r="S996" s="27"/>
      <c r="T996" s="27" t="s">
        <v>1589</v>
      </c>
      <c r="U996" s="27"/>
      <c r="V996" s="74"/>
      <c r="W996" s="47"/>
      <c r="X996" s="47"/>
      <c r="Y996" s="47"/>
      <c r="Z996" s="47"/>
      <c r="AA996" s="47"/>
      <c r="AB996" s="47"/>
      <c r="AC996" s="47"/>
      <c r="AD996" s="47"/>
      <c r="AE996" s="47"/>
      <c r="AF996" s="47"/>
      <c r="AG996" s="47"/>
      <c r="AH996" s="57"/>
      <c r="AI996" s="58"/>
      <c r="AJ996" s="57"/>
      <c r="AK996" s="47"/>
      <c r="AL996" s="47"/>
      <c r="AM996" s="47"/>
      <c r="AN996" s="57"/>
      <c r="AO996" s="58"/>
      <c r="AP996" s="57"/>
      <c r="AQ996" s="47"/>
      <c r="AR996" s="47"/>
      <c r="AS996" s="47"/>
      <c r="AT996" s="47"/>
      <c r="AU996" s="47"/>
      <c r="AV996" s="47">
        <v>275.60000000000002</v>
      </c>
      <c r="AW996" s="47"/>
      <c r="AX996" s="68"/>
      <c r="AY996" s="47"/>
      <c r="AZ996" s="47"/>
      <c r="BA996" s="47"/>
      <c r="BB996" s="47"/>
      <c r="BC996" s="47"/>
      <c r="BD996" s="47"/>
      <c r="BE996" s="47"/>
      <c r="BF996" s="47"/>
      <c r="BG996" s="47"/>
      <c r="BH996" s="47"/>
      <c r="BI996" s="47"/>
      <c r="BJ996" s="47"/>
      <c r="BK996" s="47"/>
      <c r="BL996" s="47"/>
      <c r="BM996" s="47" t="s">
        <v>378</v>
      </c>
      <c r="BN996" s="57">
        <f t="shared" si="255"/>
        <v>275.60000000000002</v>
      </c>
      <c r="BO996" s="47">
        <f t="shared" si="256"/>
        <v>0</v>
      </c>
      <c r="BP996" s="48" t="str">
        <f t="shared" si="254"/>
        <v>Complete - With Adjustment</v>
      </c>
    </row>
    <row r="997" spans="1:68" s="10" customFormat="1" hidden="1" x14ac:dyDescent="0.2">
      <c r="A997" s="34">
        <v>5272</v>
      </c>
      <c r="B997" s="27" t="s">
        <v>94</v>
      </c>
      <c r="C997" s="27" t="s">
        <v>202</v>
      </c>
      <c r="D997" s="27" t="s">
        <v>203</v>
      </c>
      <c r="E997" s="27" t="s">
        <v>1587</v>
      </c>
      <c r="F997" s="27" t="s">
        <v>1569</v>
      </c>
      <c r="G997" s="27" t="s">
        <v>96</v>
      </c>
      <c r="H997" s="28">
        <v>42912</v>
      </c>
      <c r="I997" s="28">
        <v>42914</v>
      </c>
      <c r="J997" s="52">
        <v>1350.7</v>
      </c>
      <c r="K997" s="52">
        <v>5.85</v>
      </c>
      <c r="L997" s="35"/>
      <c r="M997" s="52" t="s">
        <v>1588</v>
      </c>
      <c r="N997" s="35" t="s">
        <v>97</v>
      </c>
      <c r="O997" s="35" t="s">
        <v>206</v>
      </c>
      <c r="P997" s="35" t="s">
        <v>123</v>
      </c>
      <c r="Q997" s="35" t="s">
        <v>101</v>
      </c>
      <c r="R997" s="35" t="s">
        <v>98</v>
      </c>
      <c r="S997" s="27"/>
      <c r="T997" s="27" t="s">
        <v>1589</v>
      </c>
      <c r="U997" s="27"/>
      <c r="V997" s="74"/>
      <c r="W997" s="47"/>
      <c r="X997" s="47"/>
      <c r="Y997" s="47"/>
      <c r="Z997" s="47"/>
      <c r="AA997" s="47"/>
      <c r="AB997" s="47"/>
      <c r="AC997" s="47"/>
      <c r="AD997" s="47"/>
      <c r="AE997" s="47"/>
      <c r="AF997" s="47"/>
      <c r="AG997" s="47"/>
      <c r="AH997" s="57"/>
      <c r="AI997" s="58"/>
      <c r="AJ997" s="57"/>
      <c r="AK997" s="47"/>
      <c r="AL997" s="47"/>
      <c r="AM997" s="47"/>
      <c r="AN997" s="57"/>
      <c r="AO997" s="58"/>
      <c r="AP997" s="57"/>
      <c r="AQ997" s="47"/>
      <c r="AR997" s="47"/>
      <c r="AS997" s="47"/>
      <c r="AT997" s="47"/>
      <c r="AU997" s="47"/>
      <c r="AV997" s="47">
        <v>5.85</v>
      </c>
      <c r="AW997" s="47"/>
      <c r="AX997" s="47"/>
      <c r="AY997" s="47"/>
      <c r="AZ997" s="47"/>
      <c r="BA997" s="47"/>
      <c r="BB997" s="47"/>
      <c r="BC997" s="47"/>
      <c r="BD997" s="47"/>
      <c r="BE997" s="47"/>
      <c r="BF997" s="47"/>
      <c r="BG997" s="47"/>
      <c r="BH997" s="47"/>
      <c r="BI997" s="47"/>
      <c r="BJ997" s="47"/>
      <c r="BK997" s="47"/>
      <c r="BL997" s="47"/>
      <c r="BM997" s="47" t="s">
        <v>378</v>
      </c>
      <c r="BN997" s="57">
        <f t="shared" si="255"/>
        <v>5.85</v>
      </c>
      <c r="BO997" s="47">
        <f t="shared" si="256"/>
        <v>0</v>
      </c>
      <c r="BP997" s="48" t="str">
        <f t="shared" si="254"/>
        <v>Complete - With Adjustment</v>
      </c>
    </row>
    <row r="998" spans="1:68" s="10" customFormat="1" hidden="1" x14ac:dyDescent="0.2">
      <c r="A998" s="34">
        <v>5273</v>
      </c>
      <c r="B998" s="27" t="s">
        <v>94</v>
      </c>
      <c r="C998" s="27" t="s">
        <v>202</v>
      </c>
      <c r="D998" s="27" t="s">
        <v>203</v>
      </c>
      <c r="E998" s="27" t="s">
        <v>1587</v>
      </c>
      <c r="F998" s="27" t="s">
        <v>1569</v>
      </c>
      <c r="G998" s="27" t="s">
        <v>96</v>
      </c>
      <c r="H998" s="28">
        <v>42912</v>
      </c>
      <c r="I998" s="28">
        <v>42914</v>
      </c>
      <c r="J998" s="52">
        <v>1350.7</v>
      </c>
      <c r="K998" s="52">
        <v>5.93</v>
      </c>
      <c r="L998" s="35"/>
      <c r="M998" s="52" t="s">
        <v>1588</v>
      </c>
      <c r="N998" s="35" t="s">
        <v>97</v>
      </c>
      <c r="O998" s="35" t="s">
        <v>206</v>
      </c>
      <c r="P998" s="35" t="s">
        <v>123</v>
      </c>
      <c r="Q998" s="35" t="s">
        <v>101</v>
      </c>
      <c r="R998" s="35" t="s">
        <v>98</v>
      </c>
      <c r="S998" s="27"/>
      <c r="T998" s="27" t="s">
        <v>1589</v>
      </c>
      <c r="U998" s="27"/>
      <c r="V998" s="74"/>
      <c r="W998" s="47"/>
      <c r="X998" s="47"/>
      <c r="Y998" s="47"/>
      <c r="Z998" s="47"/>
      <c r="AA998" s="47"/>
      <c r="AB998" s="47"/>
      <c r="AC998" s="47"/>
      <c r="AD998" s="47"/>
      <c r="AE998" s="47"/>
      <c r="AF998" s="47"/>
      <c r="AG998" s="47"/>
      <c r="AH998" s="57"/>
      <c r="AI998" s="58"/>
      <c r="AJ998" s="57"/>
      <c r="AK998" s="47"/>
      <c r="AL998" s="47"/>
      <c r="AM998" s="47"/>
      <c r="AN998" s="57"/>
      <c r="AO998" s="58"/>
      <c r="AP998" s="57"/>
      <c r="AQ998" s="47"/>
      <c r="AR998" s="47"/>
      <c r="AS998" s="47"/>
      <c r="AT998" s="47"/>
      <c r="AU998" s="47"/>
      <c r="AV998" s="47">
        <v>5.93</v>
      </c>
      <c r="AW998" s="47"/>
      <c r="AX998" s="47"/>
      <c r="AY998" s="47"/>
      <c r="AZ998" s="47"/>
      <c r="BA998" s="47"/>
      <c r="BB998" s="47"/>
      <c r="BC998" s="47"/>
      <c r="BD998" s="47"/>
      <c r="BE998" s="47"/>
      <c r="BF998" s="47"/>
      <c r="BG998" s="47"/>
      <c r="BH998" s="47"/>
      <c r="BI998" s="47"/>
      <c r="BJ998" s="47"/>
      <c r="BK998" s="47"/>
      <c r="BL998" s="47"/>
      <c r="BM998" s="47" t="s">
        <v>378</v>
      </c>
      <c r="BN998" s="57">
        <f t="shared" si="255"/>
        <v>5.93</v>
      </c>
      <c r="BO998" s="47">
        <f t="shared" si="256"/>
        <v>0</v>
      </c>
      <c r="BP998" s="48" t="str">
        <f t="shared" si="254"/>
        <v>Complete - With Adjustment</v>
      </c>
    </row>
    <row r="999" spans="1:68" s="10" customFormat="1" hidden="1" x14ac:dyDescent="0.2">
      <c r="A999" s="34">
        <v>5274</v>
      </c>
      <c r="B999" s="27" t="s">
        <v>94</v>
      </c>
      <c r="C999" s="27" t="s">
        <v>202</v>
      </c>
      <c r="D999" s="27" t="s">
        <v>203</v>
      </c>
      <c r="E999" s="27" t="s">
        <v>1587</v>
      </c>
      <c r="F999" s="27" t="s">
        <v>1569</v>
      </c>
      <c r="G999" s="27" t="s">
        <v>96</v>
      </c>
      <c r="H999" s="28">
        <v>42912</v>
      </c>
      <c r="I999" s="28">
        <v>42914</v>
      </c>
      <c r="J999" s="52">
        <v>1350.7</v>
      </c>
      <c r="K999" s="52">
        <v>15.64</v>
      </c>
      <c r="L999" s="35"/>
      <c r="M999" s="52" t="s">
        <v>1588</v>
      </c>
      <c r="N999" s="35" t="s">
        <v>97</v>
      </c>
      <c r="O999" s="35" t="s">
        <v>206</v>
      </c>
      <c r="P999" s="35" t="s">
        <v>123</v>
      </c>
      <c r="Q999" s="35" t="s">
        <v>101</v>
      </c>
      <c r="R999" s="35" t="s">
        <v>98</v>
      </c>
      <c r="S999" s="27"/>
      <c r="T999" s="27" t="s">
        <v>1589</v>
      </c>
      <c r="U999" s="27"/>
      <c r="V999" s="74"/>
      <c r="W999" s="47"/>
      <c r="X999" s="47"/>
      <c r="Y999" s="47"/>
      <c r="Z999" s="47"/>
      <c r="AA999" s="47"/>
      <c r="AB999" s="47"/>
      <c r="AC999" s="47"/>
      <c r="AD999" s="47"/>
      <c r="AE999" s="47"/>
      <c r="AF999" s="47"/>
      <c r="AG999" s="47"/>
      <c r="AH999" s="57"/>
      <c r="AI999" s="58"/>
      <c r="AJ999" s="57"/>
      <c r="AK999" s="47"/>
      <c r="AL999" s="47"/>
      <c r="AM999" s="47"/>
      <c r="AN999" s="57"/>
      <c r="AO999" s="58"/>
      <c r="AP999" s="57"/>
      <c r="AQ999" s="47"/>
      <c r="AR999" s="47"/>
      <c r="AS999" s="47"/>
      <c r="AT999" s="47"/>
      <c r="AU999" s="47"/>
      <c r="AV999" s="47">
        <v>15.64</v>
      </c>
      <c r="AW999" s="47"/>
      <c r="AX999" s="47"/>
      <c r="AY999" s="47"/>
      <c r="AZ999" s="47"/>
      <c r="BA999" s="47"/>
      <c r="BB999" s="47"/>
      <c r="BC999" s="47"/>
      <c r="BD999" s="47"/>
      <c r="BE999" s="47"/>
      <c r="BF999" s="47"/>
      <c r="BG999" s="47"/>
      <c r="BH999" s="47"/>
      <c r="BI999" s="47"/>
      <c r="BJ999" s="47"/>
      <c r="BK999" s="47"/>
      <c r="BL999" s="47"/>
      <c r="BM999" s="47" t="s">
        <v>378</v>
      </c>
      <c r="BN999" s="57">
        <f t="shared" si="255"/>
        <v>15.64</v>
      </c>
      <c r="BO999" s="47">
        <f t="shared" si="256"/>
        <v>0</v>
      </c>
      <c r="BP999" s="48" t="str">
        <f t="shared" ref="BP999:BP1005" si="257">IF(BN999&lt;&gt;0,"Complete - With Adjustment","Complete - No Adjustment")</f>
        <v>Complete - With Adjustment</v>
      </c>
    </row>
    <row r="1000" spans="1:68" s="10" customFormat="1" hidden="1" x14ac:dyDescent="0.2">
      <c r="A1000" s="34">
        <v>5275</v>
      </c>
      <c r="B1000" s="27" t="s">
        <v>94</v>
      </c>
      <c r="C1000" s="27" t="s">
        <v>202</v>
      </c>
      <c r="D1000" s="27" t="s">
        <v>203</v>
      </c>
      <c r="E1000" s="27" t="s">
        <v>1587</v>
      </c>
      <c r="F1000" s="27" t="s">
        <v>1569</v>
      </c>
      <c r="G1000" s="27" t="s">
        <v>96</v>
      </c>
      <c r="H1000" s="28">
        <v>42912</v>
      </c>
      <c r="I1000" s="28">
        <v>42914</v>
      </c>
      <c r="J1000" s="52">
        <v>1350.7</v>
      </c>
      <c r="K1000" s="52">
        <v>35.11</v>
      </c>
      <c r="L1000" s="35"/>
      <c r="M1000" s="52" t="s">
        <v>1588</v>
      </c>
      <c r="N1000" s="35" t="s">
        <v>97</v>
      </c>
      <c r="O1000" s="35" t="s">
        <v>206</v>
      </c>
      <c r="P1000" s="35" t="s">
        <v>123</v>
      </c>
      <c r="Q1000" s="35" t="s">
        <v>103</v>
      </c>
      <c r="R1000" s="35" t="s">
        <v>98</v>
      </c>
      <c r="S1000" s="27"/>
      <c r="T1000" s="27" t="s">
        <v>1589</v>
      </c>
      <c r="U1000" s="27"/>
      <c r="V1000" s="74"/>
      <c r="W1000" s="47"/>
      <c r="X1000" s="47"/>
      <c r="Y1000" s="47"/>
      <c r="Z1000" s="47"/>
      <c r="AA1000" s="47"/>
      <c r="AB1000" s="47"/>
      <c r="AC1000" s="47"/>
      <c r="AD1000" s="47"/>
      <c r="AE1000" s="47"/>
      <c r="AF1000" s="47"/>
      <c r="AG1000" s="47"/>
      <c r="AH1000" s="57"/>
      <c r="AI1000" s="58"/>
      <c r="AJ1000" s="57"/>
      <c r="AK1000" s="47"/>
      <c r="AL1000" s="47"/>
      <c r="AM1000" s="47"/>
      <c r="AN1000" s="57"/>
      <c r="AO1000" s="58"/>
      <c r="AP1000" s="57"/>
      <c r="AQ1000" s="47"/>
      <c r="AR1000" s="47"/>
      <c r="AS1000" s="47"/>
      <c r="AT1000" s="47"/>
      <c r="AU1000" s="47"/>
      <c r="AV1000" s="47">
        <v>35.11</v>
      </c>
      <c r="AW1000" s="47"/>
      <c r="AX1000" s="47"/>
      <c r="AY1000" s="47"/>
      <c r="AZ1000" s="47"/>
      <c r="BA1000" s="47"/>
      <c r="BB1000" s="47"/>
      <c r="BC1000" s="47"/>
      <c r="BD1000" s="47"/>
      <c r="BE1000" s="47"/>
      <c r="BF1000" s="47"/>
      <c r="BG1000" s="47"/>
      <c r="BH1000" s="47"/>
      <c r="BI1000" s="47"/>
      <c r="BJ1000" s="47"/>
      <c r="BK1000" s="47"/>
      <c r="BL1000" s="47"/>
      <c r="BM1000" s="47" t="s">
        <v>378</v>
      </c>
      <c r="BN1000" s="57">
        <f t="shared" si="255"/>
        <v>35.11</v>
      </c>
      <c r="BO1000" s="47">
        <f t="shared" si="256"/>
        <v>0</v>
      </c>
      <c r="BP1000" s="48" t="str">
        <f t="shared" si="257"/>
        <v>Complete - With Adjustment</v>
      </c>
    </row>
    <row r="1001" spans="1:68" s="10" customFormat="1" hidden="1" x14ac:dyDescent="0.2">
      <c r="A1001" s="34">
        <v>5276</v>
      </c>
      <c r="B1001" s="27" t="s">
        <v>94</v>
      </c>
      <c r="C1001" s="27" t="s">
        <v>202</v>
      </c>
      <c r="D1001" s="27" t="s">
        <v>203</v>
      </c>
      <c r="E1001" s="27" t="s">
        <v>1587</v>
      </c>
      <c r="F1001" s="27" t="s">
        <v>1569</v>
      </c>
      <c r="G1001" s="27" t="s">
        <v>96</v>
      </c>
      <c r="H1001" s="28">
        <v>42912</v>
      </c>
      <c r="I1001" s="28">
        <v>42914</v>
      </c>
      <c r="J1001" s="52">
        <v>1350.7</v>
      </c>
      <c r="K1001" s="52">
        <v>27</v>
      </c>
      <c r="L1001" s="35"/>
      <c r="M1001" s="52" t="s">
        <v>1588</v>
      </c>
      <c r="N1001" s="35" t="s">
        <v>97</v>
      </c>
      <c r="O1001" s="35" t="s">
        <v>206</v>
      </c>
      <c r="P1001" s="35" t="s">
        <v>120</v>
      </c>
      <c r="Q1001" s="35" t="s">
        <v>103</v>
      </c>
      <c r="R1001" s="35" t="s">
        <v>98</v>
      </c>
      <c r="S1001" s="27"/>
      <c r="T1001" s="27" t="s">
        <v>1589</v>
      </c>
      <c r="U1001" s="27"/>
      <c r="V1001" s="74"/>
      <c r="W1001" s="47">
        <v>27</v>
      </c>
      <c r="X1001" s="47"/>
      <c r="Y1001" s="47"/>
      <c r="Z1001" s="47"/>
      <c r="AA1001" s="47"/>
      <c r="AB1001" s="47"/>
      <c r="AC1001" s="47"/>
      <c r="AD1001" s="47"/>
      <c r="AE1001" s="47"/>
      <c r="AF1001" s="47"/>
      <c r="AG1001" s="47"/>
      <c r="AH1001" s="57"/>
      <c r="AI1001" s="58"/>
      <c r="AJ1001" s="57"/>
      <c r="AK1001" s="47"/>
      <c r="AL1001" s="47"/>
      <c r="AM1001" s="47"/>
      <c r="AN1001" s="57"/>
      <c r="AO1001" s="58"/>
      <c r="AP1001" s="57"/>
      <c r="AQ1001" s="47"/>
      <c r="AR1001" s="47"/>
      <c r="AS1001" s="47"/>
      <c r="AT1001" s="47"/>
      <c r="AU1001" s="47"/>
      <c r="AV1001" s="47"/>
      <c r="AW1001" s="47"/>
      <c r="AX1001" s="47"/>
      <c r="AY1001" s="47"/>
      <c r="AZ1001" s="47"/>
      <c r="BA1001" s="47"/>
      <c r="BB1001" s="47"/>
      <c r="BC1001" s="47"/>
      <c r="BD1001" s="47"/>
      <c r="BE1001" s="47"/>
      <c r="BF1001" s="47"/>
      <c r="BG1001" s="47"/>
      <c r="BH1001" s="47"/>
      <c r="BI1001" s="47"/>
      <c r="BJ1001" s="47"/>
      <c r="BK1001" s="70"/>
      <c r="BL1001" s="47"/>
      <c r="BM1001" s="47" t="s">
        <v>1</v>
      </c>
      <c r="BN1001" s="57">
        <f t="shared" si="255"/>
        <v>27</v>
      </c>
      <c r="BO1001" s="47">
        <f t="shared" si="256"/>
        <v>0</v>
      </c>
      <c r="BP1001" s="48" t="str">
        <f t="shared" si="257"/>
        <v>Complete - With Adjustment</v>
      </c>
    </row>
    <row r="1002" spans="1:68" s="10" customFormat="1" hidden="1" x14ac:dyDescent="0.2">
      <c r="A1002" s="34">
        <v>5277</v>
      </c>
      <c r="B1002" s="27" t="s">
        <v>94</v>
      </c>
      <c r="C1002" s="27" t="s">
        <v>202</v>
      </c>
      <c r="D1002" s="27" t="s">
        <v>203</v>
      </c>
      <c r="E1002" s="27" t="s">
        <v>1587</v>
      </c>
      <c r="F1002" s="27" t="s">
        <v>1569</v>
      </c>
      <c r="G1002" s="27" t="s">
        <v>96</v>
      </c>
      <c r="H1002" s="28">
        <v>42912</v>
      </c>
      <c r="I1002" s="28">
        <v>42914</v>
      </c>
      <c r="J1002" s="52">
        <v>1350.7</v>
      </c>
      <c r="K1002" s="52">
        <v>11.6</v>
      </c>
      <c r="L1002" s="35"/>
      <c r="M1002" s="52" t="s">
        <v>1588</v>
      </c>
      <c r="N1002" s="35" t="s">
        <v>97</v>
      </c>
      <c r="O1002" s="35" t="s">
        <v>206</v>
      </c>
      <c r="P1002" s="35" t="s">
        <v>123</v>
      </c>
      <c r="Q1002" s="35" t="s">
        <v>103</v>
      </c>
      <c r="R1002" s="35" t="s">
        <v>98</v>
      </c>
      <c r="S1002" s="27"/>
      <c r="T1002" s="27" t="s">
        <v>1589</v>
      </c>
      <c r="U1002" s="27"/>
      <c r="V1002" s="74"/>
      <c r="W1002" s="47"/>
      <c r="X1002" s="47"/>
      <c r="Y1002" s="47"/>
      <c r="Z1002" s="47"/>
      <c r="AA1002" s="47"/>
      <c r="AB1002" s="47"/>
      <c r="AC1002" s="47"/>
      <c r="AD1002" s="47"/>
      <c r="AE1002" s="47"/>
      <c r="AF1002" s="47"/>
      <c r="AG1002" s="47"/>
      <c r="AH1002" s="57"/>
      <c r="AI1002" s="58"/>
      <c r="AJ1002" s="57"/>
      <c r="AK1002" s="47"/>
      <c r="AL1002" s="47"/>
      <c r="AM1002" s="47"/>
      <c r="AN1002" s="57"/>
      <c r="AO1002" s="58"/>
      <c r="AP1002" s="57"/>
      <c r="AQ1002" s="47"/>
      <c r="AR1002" s="47"/>
      <c r="AS1002" s="47"/>
      <c r="AT1002" s="47"/>
      <c r="AU1002" s="47"/>
      <c r="AV1002" s="47"/>
      <c r="AW1002" s="47"/>
      <c r="AX1002" s="47"/>
      <c r="AY1002" s="47"/>
      <c r="AZ1002" s="47"/>
      <c r="BA1002" s="47"/>
      <c r="BB1002" s="47"/>
      <c r="BC1002" s="47"/>
      <c r="BD1002" s="47"/>
      <c r="BE1002" s="47"/>
      <c r="BF1002" s="47"/>
      <c r="BG1002" s="47"/>
      <c r="BH1002" s="47"/>
      <c r="BI1002" s="47"/>
      <c r="BJ1002" s="47"/>
      <c r="BK1002" s="47">
        <v>11.6</v>
      </c>
      <c r="BL1002" s="47"/>
      <c r="BM1002" s="47" t="s">
        <v>379</v>
      </c>
      <c r="BN1002" s="57">
        <f t="shared" si="255"/>
        <v>11.6</v>
      </c>
      <c r="BO1002" s="47">
        <f t="shared" si="256"/>
        <v>0</v>
      </c>
      <c r="BP1002" s="48" t="str">
        <f t="shared" si="257"/>
        <v>Complete - With Adjustment</v>
      </c>
    </row>
    <row r="1003" spans="1:68" s="10" customFormat="1" hidden="1" x14ac:dyDescent="0.2">
      <c r="A1003" s="34">
        <v>5278</v>
      </c>
      <c r="B1003" s="27" t="s">
        <v>94</v>
      </c>
      <c r="C1003" s="27" t="s">
        <v>202</v>
      </c>
      <c r="D1003" s="27" t="s">
        <v>203</v>
      </c>
      <c r="E1003" s="27" t="s">
        <v>1587</v>
      </c>
      <c r="F1003" s="27" t="s">
        <v>1569</v>
      </c>
      <c r="G1003" s="27" t="s">
        <v>96</v>
      </c>
      <c r="H1003" s="28">
        <v>42912</v>
      </c>
      <c r="I1003" s="28">
        <v>42914</v>
      </c>
      <c r="J1003" s="52">
        <v>1350.7</v>
      </c>
      <c r="K1003" s="52">
        <v>50</v>
      </c>
      <c r="L1003" s="35"/>
      <c r="M1003" s="52" t="s">
        <v>1588</v>
      </c>
      <c r="N1003" s="35" t="s">
        <v>97</v>
      </c>
      <c r="O1003" s="35" t="s">
        <v>206</v>
      </c>
      <c r="P1003" s="35" t="s">
        <v>120</v>
      </c>
      <c r="Q1003" s="35" t="s">
        <v>103</v>
      </c>
      <c r="R1003" s="35" t="s">
        <v>98</v>
      </c>
      <c r="S1003" s="27"/>
      <c r="T1003" s="27" t="s">
        <v>1589</v>
      </c>
      <c r="U1003" s="27"/>
      <c r="V1003" s="74"/>
      <c r="W1003" s="47">
        <v>50</v>
      </c>
      <c r="X1003" s="47"/>
      <c r="Y1003" s="47"/>
      <c r="Z1003" s="47"/>
      <c r="AA1003" s="47"/>
      <c r="AB1003" s="47"/>
      <c r="AC1003" s="47"/>
      <c r="AD1003" s="47"/>
      <c r="AE1003" s="47"/>
      <c r="AF1003" s="47"/>
      <c r="AG1003" s="47"/>
      <c r="AH1003" s="57"/>
      <c r="AI1003" s="58"/>
      <c r="AJ1003" s="57"/>
      <c r="AK1003" s="47"/>
      <c r="AL1003" s="47"/>
      <c r="AM1003" s="47"/>
      <c r="AN1003" s="57"/>
      <c r="AO1003" s="58"/>
      <c r="AP1003" s="57"/>
      <c r="AQ1003" s="47"/>
      <c r="AR1003" s="47"/>
      <c r="AS1003" s="47"/>
      <c r="AT1003" s="47"/>
      <c r="AU1003" s="47"/>
      <c r="AV1003" s="47"/>
      <c r="AW1003" s="47"/>
      <c r="AX1003" s="47"/>
      <c r="AY1003" s="47"/>
      <c r="AZ1003" s="47"/>
      <c r="BA1003" s="47"/>
      <c r="BB1003" s="47"/>
      <c r="BC1003" s="47"/>
      <c r="BD1003" s="47"/>
      <c r="BE1003" s="47"/>
      <c r="BF1003" s="47"/>
      <c r="BG1003" s="47"/>
      <c r="BH1003" s="47"/>
      <c r="BI1003" s="47"/>
      <c r="BJ1003" s="47"/>
      <c r="BK1003" s="47"/>
      <c r="BL1003" s="47"/>
      <c r="BM1003" s="47" t="s">
        <v>1</v>
      </c>
      <c r="BN1003" s="57">
        <f t="shared" si="255"/>
        <v>50</v>
      </c>
      <c r="BO1003" s="47">
        <f t="shared" si="256"/>
        <v>0</v>
      </c>
      <c r="BP1003" s="48" t="str">
        <f t="shared" si="257"/>
        <v>Complete - With Adjustment</v>
      </c>
    </row>
    <row r="1004" spans="1:68" s="10" customFormat="1" hidden="1" x14ac:dyDescent="0.2">
      <c r="A1004" s="34">
        <v>5279</v>
      </c>
      <c r="B1004" s="27" t="s">
        <v>94</v>
      </c>
      <c r="C1004" s="27" t="s">
        <v>202</v>
      </c>
      <c r="D1004" s="27" t="s">
        <v>203</v>
      </c>
      <c r="E1004" s="27" t="s">
        <v>1587</v>
      </c>
      <c r="F1004" s="27" t="s">
        <v>1569</v>
      </c>
      <c r="G1004" s="27" t="s">
        <v>96</v>
      </c>
      <c r="H1004" s="28">
        <v>42912</v>
      </c>
      <c r="I1004" s="28">
        <v>42914</v>
      </c>
      <c r="J1004" s="52">
        <v>1350.7</v>
      </c>
      <c r="K1004" s="52">
        <v>15.4</v>
      </c>
      <c r="L1004" s="35"/>
      <c r="M1004" s="52" t="s">
        <v>1588</v>
      </c>
      <c r="N1004" s="35" t="s">
        <v>97</v>
      </c>
      <c r="O1004" s="35" t="s">
        <v>206</v>
      </c>
      <c r="P1004" s="35" t="s">
        <v>123</v>
      </c>
      <c r="Q1004" s="35" t="s">
        <v>103</v>
      </c>
      <c r="R1004" s="35" t="s">
        <v>98</v>
      </c>
      <c r="S1004" s="27"/>
      <c r="T1004" s="27" t="s">
        <v>1589</v>
      </c>
      <c r="U1004" s="27"/>
      <c r="V1004" s="74"/>
      <c r="W1004" s="47"/>
      <c r="X1004" s="47"/>
      <c r="Y1004" s="47"/>
      <c r="Z1004" s="47"/>
      <c r="AA1004" s="47"/>
      <c r="AB1004" s="47"/>
      <c r="AC1004" s="47"/>
      <c r="AD1004" s="47"/>
      <c r="AE1004" s="47"/>
      <c r="AF1004" s="47"/>
      <c r="AG1004" s="47"/>
      <c r="AH1004" s="57"/>
      <c r="AI1004" s="58"/>
      <c r="AJ1004" s="57"/>
      <c r="AK1004" s="47"/>
      <c r="AL1004" s="47"/>
      <c r="AM1004" s="47"/>
      <c r="AN1004" s="57"/>
      <c r="AO1004" s="58"/>
      <c r="AP1004" s="57"/>
      <c r="AQ1004" s="47"/>
      <c r="AR1004" s="47"/>
      <c r="AS1004" s="47"/>
      <c r="AT1004" s="47"/>
      <c r="AU1004" s="47"/>
      <c r="AV1004" s="47"/>
      <c r="AW1004" s="47"/>
      <c r="AX1004" s="47"/>
      <c r="AY1004" s="47"/>
      <c r="AZ1004" s="47"/>
      <c r="BA1004" s="47"/>
      <c r="BB1004" s="47"/>
      <c r="BC1004" s="47"/>
      <c r="BD1004" s="47"/>
      <c r="BE1004" s="47"/>
      <c r="BF1004" s="47"/>
      <c r="BG1004" s="47"/>
      <c r="BH1004" s="47"/>
      <c r="BI1004" s="47"/>
      <c r="BJ1004" s="47"/>
      <c r="BK1004" s="47">
        <v>15.4</v>
      </c>
      <c r="BL1004" s="47"/>
      <c r="BM1004" s="47" t="s">
        <v>379</v>
      </c>
      <c r="BN1004" s="57">
        <f t="shared" si="255"/>
        <v>15.4</v>
      </c>
      <c r="BO1004" s="47">
        <f t="shared" si="256"/>
        <v>0</v>
      </c>
      <c r="BP1004" s="48" t="str">
        <f t="shared" si="257"/>
        <v>Complete - With Adjustment</v>
      </c>
    </row>
    <row r="1005" spans="1:68" s="10" customFormat="1" hidden="1" x14ac:dyDescent="0.2">
      <c r="A1005" s="34">
        <v>5284</v>
      </c>
      <c r="B1005" s="27" t="s">
        <v>94</v>
      </c>
      <c r="C1005" s="27" t="s">
        <v>461</v>
      </c>
      <c r="D1005" s="27" t="s">
        <v>462</v>
      </c>
      <c r="E1005" s="27" t="s">
        <v>1590</v>
      </c>
      <c r="F1005" s="27" t="s">
        <v>1570</v>
      </c>
      <c r="G1005" s="27" t="s">
        <v>96</v>
      </c>
      <c r="H1005" s="28">
        <v>42893</v>
      </c>
      <c r="I1005" s="28">
        <v>42894</v>
      </c>
      <c r="J1005" s="52">
        <v>379.58</v>
      </c>
      <c r="K1005" s="52">
        <v>16.079999999999998</v>
      </c>
      <c r="L1005" s="35"/>
      <c r="M1005" s="52" t="s">
        <v>1591</v>
      </c>
      <c r="N1005" s="35" t="s">
        <v>97</v>
      </c>
      <c r="O1005" s="35" t="s">
        <v>107</v>
      </c>
      <c r="P1005" s="35" t="s">
        <v>120</v>
      </c>
      <c r="Q1005" s="35" t="s">
        <v>103</v>
      </c>
      <c r="R1005" s="35" t="s">
        <v>98</v>
      </c>
      <c r="S1005" s="27"/>
      <c r="T1005" s="27" t="s">
        <v>1592</v>
      </c>
      <c r="U1005" s="27"/>
      <c r="V1005" s="74"/>
      <c r="W1005" s="47">
        <v>16.079999999999998</v>
      </c>
      <c r="X1005" s="47"/>
      <c r="Y1005" s="47"/>
      <c r="Z1005" s="47"/>
      <c r="AA1005" s="47"/>
      <c r="AB1005" s="47"/>
      <c r="AC1005" s="47"/>
      <c r="AD1005" s="47"/>
      <c r="AE1005" s="47"/>
      <c r="AF1005" s="47"/>
      <c r="AG1005" s="47"/>
      <c r="AH1005" s="57"/>
      <c r="AI1005" s="58"/>
      <c r="AJ1005" s="57"/>
      <c r="AK1005" s="47"/>
      <c r="AL1005" s="47"/>
      <c r="AM1005" s="47"/>
      <c r="AN1005" s="57"/>
      <c r="AO1005" s="58"/>
      <c r="AP1005" s="57"/>
      <c r="AQ1005" s="47"/>
      <c r="AR1005" s="47"/>
      <c r="AS1005" s="47"/>
      <c r="AT1005" s="47"/>
      <c r="AU1005" s="47"/>
      <c r="AV1005" s="47"/>
      <c r="AW1005" s="47"/>
      <c r="AX1005" s="47"/>
      <c r="AY1005" s="47"/>
      <c r="AZ1005" s="47"/>
      <c r="BA1005" s="47"/>
      <c r="BB1005" s="47"/>
      <c r="BC1005" s="47"/>
      <c r="BD1005" s="47"/>
      <c r="BE1005" s="47"/>
      <c r="BF1005" s="47"/>
      <c r="BG1005" s="47"/>
      <c r="BH1005" s="47"/>
      <c r="BI1005" s="47"/>
      <c r="BJ1005" s="47"/>
      <c r="BK1005" s="47"/>
      <c r="BL1005" s="47"/>
      <c r="BM1005" s="47" t="s">
        <v>1</v>
      </c>
      <c r="BN1005" s="57">
        <f t="shared" si="255"/>
        <v>16.079999999999998</v>
      </c>
      <c r="BO1005" s="47">
        <f t="shared" si="256"/>
        <v>0</v>
      </c>
      <c r="BP1005" s="48" t="str">
        <f t="shared" si="257"/>
        <v>Complete - With Adjustment</v>
      </c>
    </row>
    <row r="1006" spans="1:68" s="10" customFormat="1" hidden="1" x14ac:dyDescent="0.2">
      <c r="A1006" s="34">
        <v>5343</v>
      </c>
      <c r="B1006" s="27" t="s">
        <v>94</v>
      </c>
      <c r="C1006" s="27" t="s">
        <v>221</v>
      </c>
      <c r="D1006" s="27" t="s">
        <v>222</v>
      </c>
      <c r="E1006" s="27" t="s">
        <v>1594</v>
      </c>
      <c r="F1006" s="27" t="s">
        <v>1506</v>
      </c>
      <c r="G1006" s="27" t="s">
        <v>96</v>
      </c>
      <c r="H1006" s="28">
        <v>42895</v>
      </c>
      <c r="I1006" s="28">
        <v>42900</v>
      </c>
      <c r="J1006" s="52">
        <v>1812.15</v>
      </c>
      <c r="K1006" s="52">
        <v>123.25</v>
      </c>
      <c r="L1006" s="35"/>
      <c r="M1006" s="52" t="s">
        <v>1595</v>
      </c>
      <c r="N1006" s="35" t="s">
        <v>97</v>
      </c>
      <c r="O1006" s="35" t="s">
        <v>133</v>
      </c>
      <c r="P1006" s="35" t="s">
        <v>120</v>
      </c>
      <c r="Q1006" s="35" t="s">
        <v>121</v>
      </c>
      <c r="R1006" s="35" t="s">
        <v>98</v>
      </c>
      <c r="S1006" s="27"/>
      <c r="T1006" s="27" t="s">
        <v>1596</v>
      </c>
      <c r="U1006" s="27"/>
      <c r="V1006" s="74"/>
      <c r="W1006" s="47"/>
      <c r="X1006" s="47"/>
      <c r="Y1006" s="47"/>
      <c r="Z1006" s="47"/>
      <c r="AA1006" s="47"/>
      <c r="AB1006" s="47"/>
      <c r="AC1006" s="47"/>
      <c r="AD1006" s="47"/>
      <c r="AE1006" s="47">
        <v>123.25</v>
      </c>
      <c r="AF1006" s="47"/>
      <c r="AG1006" s="47"/>
      <c r="AH1006" s="57"/>
      <c r="AI1006" s="58"/>
      <c r="AJ1006" s="57"/>
      <c r="AK1006" s="47"/>
      <c r="AL1006" s="47"/>
      <c r="AM1006" s="47"/>
      <c r="AN1006" s="57"/>
      <c r="AO1006" s="58"/>
      <c r="AP1006" s="57"/>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t="s">
        <v>50</v>
      </c>
      <c r="BN1006" s="57">
        <f t="shared" ref="BN1006:BN1009" si="258">SUM(W1006:AH1006)+SUM(AK1006:AN1006)+SUM(AQ1006:BK1006)</f>
        <v>123.25</v>
      </c>
      <c r="BO1006" s="47">
        <f t="shared" ref="BO1006:BO1009" si="259">K1006-BN1006</f>
        <v>0</v>
      </c>
      <c r="BP1006" s="48" t="str">
        <f t="shared" ref="BP1006:BP1013" si="260">IF(BN1006&lt;&gt;0,"Complete - With Adjustment","Complete - No Adjustment")</f>
        <v>Complete - With Adjustment</v>
      </c>
    </row>
    <row r="1007" spans="1:68" s="10" customFormat="1" hidden="1" x14ac:dyDescent="0.2">
      <c r="A1007" s="34">
        <v>5344</v>
      </c>
      <c r="B1007" s="27" t="s">
        <v>94</v>
      </c>
      <c r="C1007" s="27" t="s">
        <v>221</v>
      </c>
      <c r="D1007" s="27" t="s">
        <v>222</v>
      </c>
      <c r="E1007" s="27" t="s">
        <v>1597</v>
      </c>
      <c r="F1007" s="27" t="s">
        <v>1486</v>
      </c>
      <c r="G1007" s="27" t="s">
        <v>96</v>
      </c>
      <c r="H1007" s="28">
        <v>42914</v>
      </c>
      <c r="I1007" s="28">
        <v>42916</v>
      </c>
      <c r="J1007" s="52">
        <v>2067.96</v>
      </c>
      <c r="K1007" s="52">
        <v>10</v>
      </c>
      <c r="L1007" s="35"/>
      <c r="M1007" s="52" t="s">
        <v>1598</v>
      </c>
      <c r="N1007" s="35" t="s">
        <v>97</v>
      </c>
      <c r="O1007" s="35" t="s">
        <v>133</v>
      </c>
      <c r="P1007" s="35" t="s">
        <v>120</v>
      </c>
      <c r="Q1007" s="35" t="s">
        <v>103</v>
      </c>
      <c r="R1007" s="35" t="s">
        <v>98</v>
      </c>
      <c r="S1007" s="27"/>
      <c r="T1007" s="27" t="s">
        <v>1599</v>
      </c>
      <c r="U1007" s="27"/>
      <c r="V1007" s="74"/>
      <c r="W1007" s="47">
        <v>10</v>
      </c>
      <c r="X1007" s="47"/>
      <c r="Y1007" s="47"/>
      <c r="Z1007" s="47"/>
      <c r="AA1007" s="47"/>
      <c r="AB1007" s="47"/>
      <c r="AC1007" s="47"/>
      <c r="AD1007" s="47"/>
      <c r="AE1007" s="47"/>
      <c r="AF1007" s="47"/>
      <c r="AG1007" s="47"/>
      <c r="AH1007" s="57"/>
      <c r="AI1007" s="58"/>
      <c r="AJ1007" s="57"/>
      <c r="AK1007" s="47"/>
      <c r="AL1007" s="47"/>
      <c r="AM1007" s="47"/>
      <c r="AN1007" s="57"/>
      <c r="AO1007" s="58"/>
      <c r="AP1007" s="57"/>
      <c r="AQ1007" s="47"/>
      <c r="AR1007" s="47"/>
      <c r="AS1007" s="68"/>
      <c r="AT1007" s="47"/>
      <c r="AU1007" s="47"/>
      <c r="AV1007" s="47"/>
      <c r="AW1007" s="47"/>
      <c r="AX1007" s="47"/>
      <c r="AY1007" s="47"/>
      <c r="AZ1007" s="47"/>
      <c r="BA1007" s="47"/>
      <c r="BB1007" s="47"/>
      <c r="BC1007" s="47"/>
      <c r="BD1007" s="47"/>
      <c r="BE1007" s="47"/>
      <c r="BF1007" s="47"/>
      <c r="BG1007" s="47"/>
      <c r="BH1007" s="47"/>
      <c r="BI1007" s="47"/>
      <c r="BJ1007" s="47"/>
      <c r="BK1007" s="47"/>
      <c r="BL1007" s="47"/>
      <c r="BM1007" s="47" t="s">
        <v>1</v>
      </c>
      <c r="BN1007" s="57">
        <f t="shared" si="258"/>
        <v>10</v>
      </c>
      <c r="BO1007" s="47">
        <f t="shared" si="259"/>
        <v>0</v>
      </c>
      <c r="BP1007" s="48" t="str">
        <f t="shared" si="260"/>
        <v>Complete - With Adjustment</v>
      </c>
    </row>
    <row r="1008" spans="1:68" s="10" customFormat="1" hidden="1" x14ac:dyDescent="0.2">
      <c r="A1008" s="34">
        <v>5349</v>
      </c>
      <c r="B1008" s="27" t="s">
        <v>94</v>
      </c>
      <c r="C1008" s="27" t="s">
        <v>221</v>
      </c>
      <c r="D1008" s="27" t="s">
        <v>222</v>
      </c>
      <c r="E1008" s="27" t="s">
        <v>1597</v>
      </c>
      <c r="F1008" s="27" t="s">
        <v>1486</v>
      </c>
      <c r="G1008" s="27" t="s">
        <v>96</v>
      </c>
      <c r="H1008" s="28">
        <v>42914</v>
      </c>
      <c r="I1008" s="28">
        <v>42916</v>
      </c>
      <c r="J1008" s="52">
        <v>2067.96</v>
      </c>
      <c r="K1008" s="52">
        <v>11</v>
      </c>
      <c r="L1008" s="35"/>
      <c r="M1008" s="52" t="s">
        <v>1598</v>
      </c>
      <c r="N1008" s="35" t="s">
        <v>97</v>
      </c>
      <c r="O1008" s="35" t="s">
        <v>133</v>
      </c>
      <c r="P1008" s="35" t="s">
        <v>120</v>
      </c>
      <c r="Q1008" s="35" t="s">
        <v>103</v>
      </c>
      <c r="R1008" s="35" t="s">
        <v>98</v>
      </c>
      <c r="S1008" s="27"/>
      <c r="T1008" s="27" t="s">
        <v>1599</v>
      </c>
      <c r="U1008" s="27"/>
      <c r="V1008" s="74"/>
      <c r="W1008" s="47">
        <v>11</v>
      </c>
      <c r="X1008" s="47"/>
      <c r="Y1008" s="47"/>
      <c r="Z1008" s="47"/>
      <c r="AA1008" s="47"/>
      <c r="AB1008" s="47"/>
      <c r="AC1008" s="47"/>
      <c r="AD1008" s="47"/>
      <c r="AE1008" s="47"/>
      <c r="AF1008" s="47"/>
      <c r="AG1008" s="47"/>
      <c r="AH1008" s="57"/>
      <c r="AI1008" s="58"/>
      <c r="AJ1008" s="57"/>
      <c r="AK1008" s="47"/>
      <c r="AL1008" s="47"/>
      <c r="AM1008" s="47"/>
      <c r="AN1008" s="57"/>
      <c r="AO1008" s="58"/>
      <c r="AP1008" s="57"/>
      <c r="AQ1008" s="47"/>
      <c r="AR1008" s="47"/>
      <c r="AS1008" s="47"/>
      <c r="AT1008" s="47"/>
      <c r="AU1008" s="47"/>
      <c r="AV1008" s="47"/>
      <c r="AW1008" s="47"/>
      <c r="AX1008" s="47"/>
      <c r="AY1008" s="47"/>
      <c r="AZ1008" s="47"/>
      <c r="BA1008" s="47"/>
      <c r="BB1008" s="47"/>
      <c r="BC1008" s="47"/>
      <c r="BD1008" s="47"/>
      <c r="BE1008" s="47"/>
      <c r="BF1008" s="47"/>
      <c r="BG1008" s="47"/>
      <c r="BH1008" s="47"/>
      <c r="BI1008" s="47"/>
      <c r="BJ1008" s="47"/>
      <c r="BK1008" s="47"/>
      <c r="BL1008" s="47"/>
      <c r="BM1008" s="47" t="s">
        <v>1</v>
      </c>
      <c r="BN1008" s="57">
        <f t="shared" si="258"/>
        <v>11</v>
      </c>
      <c r="BO1008" s="47">
        <f t="shared" si="259"/>
        <v>0</v>
      </c>
      <c r="BP1008" s="48" t="str">
        <f t="shared" si="260"/>
        <v>Complete - With Adjustment</v>
      </c>
    </row>
    <row r="1009" spans="1:68" s="10" customFormat="1" hidden="1" x14ac:dyDescent="0.2">
      <c r="A1009" s="34">
        <v>5351</v>
      </c>
      <c r="B1009" s="27" t="s">
        <v>94</v>
      </c>
      <c r="C1009" s="27" t="s">
        <v>221</v>
      </c>
      <c r="D1009" s="27" t="s">
        <v>222</v>
      </c>
      <c r="E1009" s="27" t="s">
        <v>1597</v>
      </c>
      <c r="F1009" s="27" t="s">
        <v>1486</v>
      </c>
      <c r="G1009" s="27" t="s">
        <v>96</v>
      </c>
      <c r="H1009" s="28">
        <v>42914</v>
      </c>
      <c r="I1009" s="28">
        <v>42916</v>
      </c>
      <c r="J1009" s="52">
        <v>2067.96</v>
      </c>
      <c r="K1009" s="52">
        <v>16.97</v>
      </c>
      <c r="L1009" s="35"/>
      <c r="M1009" s="52" t="s">
        <v>1598</v>
      </c>
      <c r="N1009" s="35" t="s">
        <v>97</v>
      </c>
      <c r="O1009" s="35" t="s">
        <v>133</v>
      </c>
      <c r="P1009" s="35" t="s">
        <v>120</v>
      </c>
      <c r="Q1009" s="35" t="s">
        <v>103</v>
      </c>
      <c r="R1009" s="35" t="s">
        <v>98</v>
      </c>
      <c r="S1009" s="27"/>
      <c r="T1009" s="27" t="s">
        <v>1599</v>
      </c>
      <c r="U1009" s="27"/>
      <c r="V1009" s="74"/>
      <c r="W1009" s="47">
        <v>16.97</v>
      </c>
      <c r="X1009" s="47"/>
      <c r="Y1009" s="47"/>
      <c r="Z1009" s="47"/>
      <c r="AA1009" s="47"/>
      <c r="AB1009" s="47"/>
      <c r="AC1009" s="47"/>
      <c r="AD1009" s="47"/>
      <c r="AE1009" s="70"/>
      <c r="AF1009" s="47"/>
      <c r="AG1009" s="47"/>
      <c r="AH1009" s="57"/>
      <c r="AI1009" s="58"/>
      <c r="AJ1009" s="57"/>
      <c r="AK1009" s="47"/>
      <c r="AL1009" s="47"/>
      <c r="AM1009" s="47"/>
      <c r="AN1009" s="57"/>
      <c r="AO1009" s="58"/>
      <c r="AP1009" s="57"/>
      <c r="AQ1009" s="47"/>
      <c r="AR1009" s="47"/>
      <c r="AS1009" s="47"/>
      <c r="AT1009" s="47"/>
      <c r="AU1009" s="47"/>
      <c r="AV1009" s="47"/>
      <c r="AW1009" s="47"/>
      <c r="AX1009" s="47"/>
      <c r="AY1009" s="47"/>
      <c r="AZ1009" s="47"/>
      <c r="BA1009" s="47"/>
      <c r="BB1009" s="47"/>
      <c r="BC1009" s="47"/>
      <c r="BD1009" s="47"/>
      <c r="BE1009" s="47"/>
      <c r="BF1009" s="47"/>
      <c r="BG1009" s="47"/>
      <c r="BH1009" s="47"/>
      <c r="BI1009" s="47"/>
      <c r="BJ1009" s="47"/>
      <c r="BK1009" s="47"/>
      <c r="BL1009" s="47"/>
      <c r="BM1009" s="47" t="s">
        <v>1</v>
      </c>
      <c r="BN1009" s="57">
        <f t="shared" si="258"/>
        <v>16.97</v>
      </c>
      <c r="BO1009" s="47">
        <f t="shared" si="259"/>
        <v>0</v>
      </c>
      <c r="BP1009" s="48" t="str">
        <f t="shared" si="260"/>
        <v>Complete - With Adjustment</v>
      </c>
    </row>
    <row r="1010" spans="1:68" s="10" customFormat="1" hidden="1" x14ac:dyDescent="0.2">
      <c r="A1010" s="34">
        <v>5372</v>
      </c>
      <c r="B1010" s="27" t="s">
        <v>94</v>
      </c>
      <c r="C1010" s="27" t="s">
        <v>489</v>
      </c>
      <c r="D1010" s="27" t="s">
        <v>490</v>
      </c>
      <c r="E1010" s="27" t="s">
        <v>1600</v>
      </c>
      <c r="F1010" s="27" t="s">
        <v>1534</v>
      </c>
      <c r="G1010" s="27" t="s">
        <v>96</v>
      </c>
      <c r="H1010" s="28">
        <v>42907</v>
      </c>
      <c r="I1010" s="28">
        <v>42909</v>
      </c>
      <c r="J1010" s="52">
        <v>306.7</v>
      </c>
      <c r="K1010" s="52">
        <v>59</v>
      </c>
      <c r="L1010" s="35"/>
      <c r="M1010" s="52" t="s">
        <v>1601</v>
      </c>
      <c r="N1010" s="35" t="s">
        <v>97</v>
      </c>
      <c r="O1010" s="35" t="s">
        <v>491</v>
      </c>
      <c r="P1010" s="35" t="s">
        <v>120</v>
      </c>
      <c r="Q1010" s="35" t="s">
        <v>103</v>
      </c>
      <c r="R1010" s="35" t="s">
        <v>98</v>
      </c>
      <c r="S1010" s="27"/>
      <c r="T1010" s="27" t="s">
        <v>1602</v>
      </c>
      <c r="U1010" s="27"/>
      <c r="V1010" s="74"/>
      <c r="W1010" s="47">
        <v>59</v>
      </c>
      <c r="X1010" s="47"/>
      <c r="Y1010" s="47"/>
      <c r="Z1010" s="47"/>
      <c r="AA1010" s="47"/>
      <c r="AB1010" s="47"/>
      <c r="AC1010" s="47"/>
      <c r="AD1010" s="47"/>
      <c r="AE1010" s="47"/>
      <c r="AF1010" s="47"/>
      <c r="AG1010" s="47"/>
      <c r="AH1010" s="57"/>
      <c r="AI1010" s="58"/>
      <c r="AJ1010" s="57"/>
      <c r="AK1010" s="47"/>
      <c r="AL1010" s="47"/>
      <c r="AM1010" s="47"/>
      <c r="AN1010" s="57"/>
      <c r="AO1010" s="58"/>
      <c r="AP1010" s="57"/>
      <c r="AQ1010" s="47"/>
      <c r="AR1010" s="47"/>
      <c r="AS1010" s="47"/>
      <c r="AT1010" s="47"/>
      <c r="AU1010" s="47"/>
      <c r="AV1010" s="47"/>
      <c r="AW1010" s="47"/>
      <c r="AX1010" s="47"/>
      <c r="AY1010" s="47"/>
      <c r="AZ1010" s="47"/>
      <c r="BA1010" s="47"/>
      <c r="BB1010" s="47"/>
      <c r="BC1010" s="47"/>
      <c r="BD1010" s="47"/>
      <c r="BE1010" s="47"/>
      <c r="BF1010" s="47"/>
      <c r="BG1010" s="47"/>
      <c r="BH1010" s="47"/>
      <c r="BI1010" s="47"/>
      <c r="BJ1010" s="47"/>
      <c r="BK1010" s="47"/>
      <c r="BL1010" s="47"/>
      <c r="BM1010" s="47" t="s">
        <v>1</v>
      </c>
      <c r="BN1010" s="57">
        <f t="shared" ref="BN1010:BN1017" si="261">SUM(W1010:AH1010)+SUM(AK1010:AN1010)+SUM(AQ1010:BK1010)</f>
        <v>59</v>
      </c>
      <c r="BO1010" s="47">
        <f t="shared" ref="BO1010:BO1017" si="262">K1010-BN1010</f>
        <v>0</v>
      </c>
      <c r="BP1010" s="48" t="str">
        <f t="shared" si="260"/>
        <v>Complete - With Adjustment</v>
      </c>
    </row>
    <row r="1011" spans="1:68" s="10" customFormat="1" hidden="1" x14ac:dyDescent="0.2">
      <c r="A1011" s="34">
        <v>5377</v>
      </c>
      <c r="B1011" s="27" t="s">
        <v>94</v>
      </c>
      <c r="C1011" s="27" t="s">
        <v>231</v>
      </c>
      <c r="D1011" s="27" t="s">
        <v>232</v>
      </c>
      <c r="E1011" s="27" t="s">
        <v>1603</v>
      </c>
      <c r="F1011" s="27" t="s">
        <v>1506</v>
      </c>
      <c r="G1011" s="27" t="s">
        <v>96</v>
      </c>
      <c r="H1011" s="28">
        <v>42898</v>
      </c>
      <c r="I1011" s="28">
        <v>42900</v>
      </c>
      <c r="J1011" s="52">
        <v>1323.78</v>
      </c>
      <c r="K1011" s="52">
        <v>245</v>
      </c>
      <c r="L1011" s="35"/>
      <c r="M1011" s="52" t="s">
        <v>1604</v>
      </c>
      <c r="N1011" s="35" t="s">
        <v>97</v>
      </c>
      <c r="O1011" s="35" t="s">
        <v>179</v>
      </c>
      <c r="P1011" s="35" t="s">
        <v>120</v>
      </c>
      <c r="Q1011" s="35" t="s">
        <v>103</v>
      </c>
      <c r="R1011" s="35" t="s">
        <v>98</v>
      </c>
      <c r="S1011" s="27"/>
      <c r="T1011" s="27" t="s">
        <v>1605</v>
      </c>
      <c r="U1011" s="27"/>
      <c r="V1011" s="74"/>
      <c r="W1011" s="47"/>
      <c r="X1011" s="47">
        <v>245</v>
      </c>
      <c r="Y1011" s="47"/>
      <c r="Z1011" s="47"/>
      <c r="AA1011" s="47"/>
      <c r="AB1011" s="47"/>
      <c r="AC1011" s="47"/>
      <c r="AD1011" s="47"/>
      <c r="AE1011" s="47"/>
      <c r="AF1011" s="47"/>
      <c r="AG1011" s="47"/>
      <c r="AH1011" s="57"/>
      <c r="AI1011" s="58"/>
      <c r="AJ1011" s="57"/>
      <c r="AK1011" s="47"/>
      <c r="AL1011" s="47"/>
      <c r="AM1011" s="47"/>
      <c r="AN1011" s="57"/>
      <c r="AO1011" s="58"/>
      <c r="AP1011" s="57"/>
      <c r="AQ1011" s="47"/>
      <c r="AR1011" s="47"/>
      <c r="AS1011" s="47"/>
      <c r="AT1011" s="47"/>
      <c r="AU1011" s="47"/>
      <c r="AV1011" s="47"/>
      <c r="AW1011" s="47"/>
      <c r="AX1011" s="47"/>
      <c r="AY1011" s="47"/>
      <c r="AZ1011" s="47"/>
      <c r="BA1011" s="47"/>
      <c r="BB1011" s="47"/>
      <c r="BC1011" s="47"/>
      <c r="BD1011" s="47"/>
      <c r="BE1011" s="47"/>
      <c r="BF1011" s="47"/>
      <c r="BG1011" s="47"/>
      <c r="BH1011" s="47"/>
      <c r="BI1011" s="47"/>
      <c r="BJ1011" s="47"/>
      <c r="BK1011" s="47"/>
      <c r="BL1011" s="47"/>
      <c r="BM1011" s="47" t="s">
        <v>1606</v>
      </c>
      <c r="BN1011" s="57">
        <f t="shared" si="261"/>
        <v>245</v>
      </c>
      <c r="BO1011" s="47">
        <f t="shared" si="262"/>
        <v>0</v>
      </c>
      <c r="BP1011" s="48" t="str">
        <f t="shared" si="260"/>
        <v>Complete - With Adjustment</v>
      </c>
    </row>
    <row r="1012" spans="1:68" s="10" customFormat="1" hidden="1" x14ac:dyDescent="0.2">
      <c r="A1012" s="34">
        <v>5388</v>
      </c>
      <c r="B1012" s="27" t="s">
        <v>94</v>
      </c>
      <c r="C1012" s="27" t="s">
        <v>764</v>
      </c>
      <c r="D1012" s="27" t="s">
        <v>765</v>
      </c>
      <c r="E1012" s="27" t="s">
        <v>1607</v>
      </c>
      <c r="F1012" s="27" t="s">
        <v>1533</v>
      </c>
      <c r="G1012" s="27" t="s">
        <v>96</v>
      </c>
      <c r="H1012" s="28">
        <v>42888</v>
      </c>
      <c r="I1012" s="28">
        <v>42892</v>
      </c>
      <c r="J1012" s="52">
        <v>6124.18</v>
      </c>
      <c r="K1012" s="52">
        <v>7.5</v>
      </c>
      <c r="L1012" s="35"/>
      <c r="M1012" s="52" t="s">
        <v>1608</v>
      </c>
      <c r="N1012" s="35" t="s">
        <v>97</v>
      </c>
      <c r="O1012" s="35" t="s">
        <v>243</v>
      </c>
      <c r="P1012" s="35" t="s">
        <v>120</v>
      </c>
      <c r="Q1012" s="35" t="s">
        <v>103</v>
      </c>
      <c r="R1012" s="35" t="s">
        <v>98</v>
      </c>
      <c r="S1012" s="27"/>
      <c r="T1012" s="27" t="s">
        <v>1609</v>
      </c>
      <c r="U1012" s="27"/>
      <c r="V1012" s="74"/>
      <c r="W1012" s="47">
        <v>7.5</v>
      </c>
      <c r="X1012" s="47"/>
      <c r="Y1012" s="47"/>
      <c r="Z1012" s="47"/>
      <c r="AA1012" s="47"/>
      <c r="AB1012" s="47"/>
      <c r="AC1012" s="47"/>
      <c r="AD1012" s="47"/>
      <c r="AE1012" s="47"/>
      <c r="AF1012" s="47"/>
      <c r="AG1012" s="47"/>
      <c r="AH1012" s="57"/>
      <c r="AI1012" s="58"/>
      <c r="AJ1012" s="57"/>
      <c r="AK1012" s="47"/>
      <c r="AL1012" s="47"/>
      <c r="AM1012" s="47"/>
      <c r="AN1012" s="57"/>
      <c r="AO1012" s="58"/>
      <c r="AP1012" s="57"/>
      <c r="AQ1012" s="47"/>
      <c r="AR1012" s="47"/>
      <c r="AS1012" s="47"/>
      <c r="AT1012" s="47"/>
      <c r="AU1012" s="47"/>
      <c r="AV1012" s="47"/>
      <c r="AW1012" s="47"/>
      <c r="AX1012" s="47"/>
      <c r="AY1012" s="47"/>
      <c r="AZ1012" s="47"/>
      <c r="BA1012" s="47"/>
      <c r="BB1012" s="47"/>
      <c r="BC1012" s="47"/>
      <c r="BD1012" s="47"/>
      <c r="BE1012" s="47"/>
      <c r="BF1012" s="47"/>
      <c r="BG1012" s="47"/>
      <c r="BH1012" s="47"/>
      <c r="BI1012" s="47"/>
      <c r="BJ1012" s="47"/>
      <c r="BK1012" s="47"/>
      <c r="BL1012" s="47"/>
      <c r="BM1012" s="47" t="s">
        <v>1</v>
      </c>
      <c r="BN1012" s="57">
        <f t="shared" si="261"/>
        <v>7.5</v>
      </c>
      <c r="BO1012" s="47">
        <f t="shared" si="262"/>
        <v>0</v>
      </c>
      <c r="BP1012" s="48" t="str">
        <f t="shared" si="260"/>
        <v>Complete - With Adjustment</v>
      </c>
    </row>
    <row r="1013" spans="1:68" s="10" customFormat="1" hidden="1" x14ac:dyDescent="0.2">
      <c r="A1013" s="34">
        <v>5394</v>
      </c>
      <c r="B1013" s="27" t="s">
        <v>94</v>
      </c>
      <c r="C1013" s="27" t="s">
        <v>764</v>
      </c>
      <c r="D1013" s="27" t="s">
        <v>765</v>
      </c>
      <c r="E1013" s="27" t="s">
        <v>1607</v>
      </c>
      <c r="F1013" s="27" t="s">
        <v>1533</v>
      </c>
      <c r="G1013" s="27" t="s">
        <v>96</v>
      </c>
      <c r="H1013" s="28">
        <v>42888</v>
      </c>
      <c r="I1013" s="28">
        <v>42892</v>
      </c>
      <c r="J1013" s="52">
        <v>6124.18</v>
      </c>
      <c r="K1013" s="52">
        <v>175</v>
      </c>
      <c r="L1013" s="35"/>
      <c r="M1013" s="52" t="s">
        <v>1608</v>
      </c>
      <c r="N1013" s="35" t="s">
        <v>97</v>
      </c>
      <c r="O1013" s="35" t="s">
        <v>243</v>
      </c>
      <c r="P1013" s="35" t="s">
        <v>120</v>
      </c>
      <c r="Q1013" s="35" t="s">
        <v>121</v>
      </c>
      <c r="R1013" s="35" t="s">
        <v>98</v>
      </c>
      <c r="S1013" s="27"/>
      <c r="T1013" s="27" t="s">
        <v>1609</v>
      </c>
      <c r="U1013" s="27"/>
      <c r="V1013" s="74"/>
      <c r="W1013" s="47"/>
      <c r="X1013" s="47"/>
      <c r="Y1013" s="47"/>
      <c r="Z1013" s="47"/>
      <c r="AA1013" s="47"/>
      <c r="AB1013" s="47"/>
      <c r="AC1013" s="47"/>
      <c r="AD1013" s="47"/>
      <c r="AE1013" s="47">
        <v>175</v>
      </c>
      <c r="AF1013" s="47"/>
      <c r="AG1013" s="47"/>
      <c r="AH1013" s="57"/>
      <c r="AI1013" s="58"/>
      <c r="AJ1013" s="57"/>
      <c r="AK1013" s="47"/>
      <c r="AL1013" s="47"/>
      <c r="AM1013" s="47"/>
      <c r="AN1013" s="57"/>
      <c r="AO1013" s="58"/>
      <c r="AP1013" s="57"/>
      <c r="AQ1013" s="47"/>
      <c r="AR1013" s="47"/>
      <c r="AS1013" s="47"/>
      <c r="AT1013" s="47"/>
      <c r="AU1013" s="47"/>
      <c r="AV1013" s="47"/>
      <c r="AW1013" s="47"/>
      <c r="AX1013" s="47"/>
      <c r="AY1013" s="47"/>
      <c r="AZ1013" s="47"/>
      <c r="BA1013" s="47"/>
      <c r="BB1013" s="47"/>
      <c r="BC1013" s="47"/>
      <c r="BD1013" s="47"/>
      <c r="BE1013" s="47"/>
      <c r="BF1013" s="47"/>
      <c r="BG1013" s="47"/>
      <c r="BH1013" s="47"/>
      <c r="BI1013" s="47"/>
      <c r="BJ1013" s="47"/>
      <c r="BK1013" s="47"/>
      <c r="BL1013" s="47"/>
      <c r="BM1013" s="47" t="s">
        <v>50</v>
      </c>
      <c r="BN1013" s="57">
        <f t="shared" si="261"/>
        <v>175</v>
      </c>
      <c r="BO1013" s="47">
        <f t="shared" si="262"/>
        <v>0</v>
      </c>
      <c r="BP1013" s="48" t="str">
        <f t="shared" si="260"/>
        <v>Complete - With Adjustment</v>
      </c>
    </row>
    <row r="1014" spans="1:68" s="10" customFormat="1" hidden="1" x14ac:dyDescent="0.2">
      <c r="A1014" s="34">
        <v>5405</v>
      </c>
      <c r="B1014" s="27" t="s">
        <v>94</v>
      </c>
      <c r="C1014" s="27" t="s">
        <v>764</v>
      </c>
      <c r="D1014" s="27" t="s">
        <v>765</v>
      </c>
      <c r="E1014" s="27" t="s">
        <v>1607</v>
      </c>
      <c r="F1014" s="27" t="s">
        <v>1533</v>
      </c>
      <c r="G1014" s="27" t="s">
        <v>96</v>
      </c>
      <c r="H1014" s="28">
        <v>42888</v>
      </c>
      <c r="I1014" s="28">
        <v>42892</v>
      </c>
      <c r="J1014" s="52">
        <v>6124.18</v>
      </c>
      <c r="K1014" s="52">
        <v>14.72</v>
      </c>
      <c r="L1014" s="35"/>
      <c r="M1014" s="52" t="s">
        <v>1608</v>
      </c>
      <c r="N1014" s="35" t="s">
        <v>97</v>
      </c>
      <c r="O1014" s="35" t="s">
        <v>243</v>
      </c>
      <c r="P1014" s="35" t="s">
        <v>120</v>
      </c>
      <c r="Q1014" s="35" t="s">
        <v>103</v>
      </c>
      <c r="R1014" s="35" t="s">
        <v>98</v>
      </c>
      <c r="S1014" s="27"/>
      <c r="T1014" s="27" t="s">
        <v>1609</v>
      </c>
      <c r="U1014" s="27"/>
      <c r="V1014" s="74"/>
      <c r="W1014" s="68">
        <v>14.72</v>
      </c>
      <c r="X1014" s="47"/>
      <c r="Y1014" s="47"/>
      <c r="Z1014" s="47"/>
      <c r="AA1014" s="47"/>
      <c r="AB1014" s="47"/>
      <c r="AC1014" s="47"/>
      <c r="AD1014" s="47"/>
      <c r="AE1014" s="47"/>
      <c r="AF1014" s="47"/>
      <c r="AG1014" s="47"/>
      <c r="AH1014" s="57"/>
      <c r="AI1014" s="58"/>
      <c r="AJ1014" s="57"/>
      <c r="AK1014" s="47"/>
      <c r="AL1014" s="47"/>
      <c r="AM1014" s="47"/>
      <c r="AN1014" s="57"/>
      <c r="AO1014" s="58"/>
      <c r="AP1014" s="57"/>
      <c r="AQ1014" s="47"/>
      <c r="AR1014" s="47"/>
      <c r="AS1014" s="47"/>
      <c r="AT1014" s="47"/>
      <c r="AU1014" s="47"/>
      <c r="AV1014" s="47"/>
      <c r="AW1014" s="47"/>
      <c r="AX1014" s="47"/>
      <c r="AY1014" s="47"/>
      <c r="AZ1014" s="47"/>
      <c r="BA1014" s="47"/>
      <c r="BB1014" s="47"/>
      <c r="BC1014" s="47"/>
      <c r="BD1014" s="47"/>
      <c r="BE1014" s="47"/>
      <c r="BF1014" s="47"/>
      <c r="BG1014" s="47"/>
      <c r="BH1014" s="47"/>
      <c r="BI1014" s="47"/>
      <c r="BJ1014" s="47"/>
      <c r="BK1014" s="47"/>
      <c r="BL1014" s="47"/>
      <c r="BM1014" s="47" t="s">
        <v>1</v>
      </c>
      <c r="BN1014" s="57">
        <f t="shared" si="261"/>
        <v>14.72</v>
      </c>
      <c r="BO1014" s="47">
        <f t="shared" si="262"/>
        <v>0</v>
      </c>
      <c r="BP1014" s="48" t="str">
        <f t="shared" ref="BP1014:BP1017" si="263">IF(BN1014&lt;&gt;0,"Complete - With Adjustment","Complete - No Adjustment")</f>
        <v>Complete - With Adjustment</v>
      </c>
    </row>
    <row r="1015" spans="1:68" s="10" customFormat="1" hidden="1" x14ac:dyDescent="0.2">
      <c r="A1015" s="34">
        <v>5408</v>
      </c>
      <c r="B1015" s="27" t="s">
        <v>94</v>
      </c>
      <c r="C1015" s="27" t="s">
        <v>764</v>
      </c>
      <c r="D1015" s="27" t="s">
        <v>765</v>
      </c>
      <c r="E1015" s="27" t="s">
        <v>1607</v>
      </c>
      <c r="F1015" s="27" t="s">
        <v>1533</v>
      </c>
      <c r="G1015" s="27" t="s">
        <v>96</v>
      </c>
      <c r="H1015" s="28">
        <v>42888</v>
      </c>
      <c r="I1015" s="28">
        <v>42892</v>
      </c>
      <c r="J1015" s="52">
        <v>6124.18</v>
      </c>
      <c r="K1015" s="52">
        <v>179.39</v>
      </c>
      <c r="L1015" s="35"/>
      <c r="M1015" s="52" t="s">
        <v>1608</v>
      </c>
      <c r="N1015" s="35" t="s">
        <v>97</v>
      </c>
      <c r="O1015" s="35" t="s">
        <v>243</v>
      </c>
      <c r="P1015" s="35" t="s">
        <v>120</v>
      </c>
      <c r="Q1015" s="35" t="s">
        <v>103</v>
      </c>
      <c r="R1015" s="35" t="s">
        <v>98</v>
      </c>
      <c r="S1015" s="27"/>
      <c r="T1015" s="27" t="s">
        <v>1609</v>
      </c>
      <c r="U1015" s="27"/>
      <c r="V1015" s="74"/>
      <c r="W1015" s="47">
        <v>179.39</v>
      </c>
      <c r="X1015" s="47"/>
      <c r="Y1015" s="47"/>
      <c r="Z1015" s="47"/>
      <c r="AA1015" s="47"/>
      <c r="AB1015" s="47"/>
      <c r="AC1015" s="47"/>
      <c r="AD1015" s="47"/>
      <c r="AE1015" s="47"/>
      <c r="AF1015" s="47"/>
      <c r="AG1015" s="47"/>
      <c r="AH1015" s="57"/>
      <c r="AI1015" s="58"/>
      <c r="AJ1015" s="57"/>
      <c r="AK1015" s="47"/>
      <c r="AL1015" s="47"/>
      <c r="AM1015" s="47"/>
      <c r="AN1015" s="57"/>
      <c r="AO1015" s="58"/>
      <c r="AP1015" s="57"/>
      <c r="AQ1015" s="47"/>
      <c r="AR1015" s="47"/>
      <c r="AS1015" s="47"/>
      <c r="AT1015" s="47"/>
      <c r="AU1015" s="47"/>
      <c r="AV1015" s="47"/>
      <c r="AW1015" s="47"/>
      <c r="AX1015" s="47"/>
      <c r="AY1015" s="47"/>
      <c r="AZ1015" s="47"/>
      <c r="BA1015" s="47"/>
      <c r="BB1015" s="47"/>
      <c r="BC1015" s="47"/>
      <c r="BD1015" s="47"/>
      <c r="BE1015" s="47"/>
      <c r="BF1015" s="47"/>
      <c r="BG1015" s="47"/>
      <c r="BH1015" s="47"/>
      <c r="BI1015" s="47"/>
      <c r="BJ1015" s="47"/>
      <c r="BK1015" s="47"/>
      <c r="BL1015" s="47"/>
      <c r="BM1015" s="47" t="s">
        <v>1</v>
      </c>
      <c r="BN1015" s="57">
        <f t="shared" si="261"/>
        <v>179.39</v>
      </c>
      <c r="BO1015" s="47">
        <f t="shared" si="262"/>
        <v>0</v>
      </c>
      <c r="BP1015" s="48" t="str">
        <f t="shared" si="263"/>
        <v>Complete - With Adjustment</v>
      </c>
    </row>
    <row r="1016" spans="1:68" s="10" customFormat="1" hidden="1" x14ac:dyDescent="0.2">
      <c r="A1016" s="34">
        <v>5410</v>
      </c>
      <c r="B1016" s="27" t="s">
        <v>94</v>
      </c>
      <c r="C1016" s="27" t="s">
        <v>764</v>
      </c>
      <c r="D1016" s="27" t="s">
        <v>765</v>
      </c>
      <c r="E1016" s="27" t="s">
        <v>1607</v>
      </c>
      <c r="F1016" s="27" t="s">
        <v>1533</v>
      </c>
      <c r="G1016" s="27" t="s">
        <v>96</v>
      </c>
      <c r="H1016" s="28">
        <v>42888</v>
      </c>
      <c r="I1016" s="28">
        <v>42892</v>
      </c>
      <c r="J1016" s="52">
        <v>6124.18</v>
      </c>
      <c r="K1016" s="52">
        <v>15.16</v>
      </c>
      <c r="L1016" s="35"/>
      <c r="M1016" s="52" t="s">
        <v>1608</v>
      </c>
      <c r="N1016" s="35" t="s">
        <v>97</v>
      </c>
      <c r="O1016" s="35" t="s">
        <v>243</v>
      </c>
      <c r="P1016" s="35" t="s">
        <v>120</v>
      </c>
      <c r="Q1016" s="35" t="s">
        <v>103</v>
      </c>
      <c r="R1016" s="35" t="s">
        <v>98</v>
      </c>
      <c r="S1016" s="27"/>
      <c r="T1016" s="27" t="s">
        <v>1609</v>
      </c>
      <c r="U1016" s="27"/>
      <c r="V1016" s="74"/>
      <c r="W1016" s="47">
        <v>15.16</v>
      </c>
      <c r="X1016" s="47"/>
      <c r="Y1016" s="47"/>
      <c r="Z1016" s="47"/>
      <c r="AA1016" s="47"/>
      <c r="AB1016" s="47"/>
      <c r="AC1016" s="47"/>
      <c r="AD1016" s="47"/>
      <c r="AE1016" s="47"/>
      <c r="AF1016" s="47"/>
      <c r="AG1016" s="47"/>
      <c r="AH1016" s="57"/>
      <c r="AI1016" s="58"/>
      <c r="AJ1016" s="57"/>
      <c r="AK1016" s="47"/>
      <c r="AL1016" s="47"/>
      <c r="AM1016" s="47"/>
      <c r="AN1016" s="57"/>
      <c r="AO1016" s="58"/>
      <c r="AP1016" s="57"/>
      <c r="AQ1016" s="47"/>
      <c r="AR1016" s="47"/>
      <c r="AS1016" s="47"/>
      <c r="AT1016" s="47"/>
      <c r="AU1016" s="47"/>
      <c r="AV1016" s="47"/>
      <c r="AW1016" s="47"/>
      <c r="AX1016" s="47"/>
      <c r="AY1016" s="47"/>
      <c r="AZ1016" s="47"/>
      <c r="BA1016" s="47"/>
      <c r="BB1016" s="47"/>
      <c r="BC1016" s="47"/>
      <c r="BD1016" s="47"/>
      <c r="BE1016" s="47"/>
      <c r="BF1016" s="47"/>
      <c r="BG1016" s="47"/>
      <c r="BH1016" s="47"/>
      <c r="BI1016" s="47"/>
      <c r="BJ1016" s="47"/>
      <c r="BK1016" s="68"/>
      <c r="BL1016" s="47"/>
      <c r="BM1016" s="47" t="s">
        <v>1</v>
      </c>
      <c r="BN1016" s="57">
        <f t="shared" si="261"/>
        <v>15.16</v>
      </c>
      <c r="BO1016" s="47">
        <f t="shared" si="262"/>
        <v>0</v>
      </c>
      <c r="BP1016" s="48" t="str">
        <f t="shared" si="263"/>
        <v>Complete - With Adjustment</v>
      </c>
    </row>
    <row r="1017" spans="1:68" s="10" customFormat="1" hidden="1" x14ac:dyDescent="0.2">
      <c r="A1017" s="34">
        <v>5411</v>
      </c>
      <c r="B1017" s="27" t="s">
        <v>94</v>
      </c>
      <c r="C1017" s="27" t="s">
        <v>764</v>
      </c>
      <c r="D1017" s="27" t="s">
        <v>765</v>
      </c>
      <c r="E1017" s="27" t="s">
        <v>1607</v>
      </c>
      <c r="F1017" s="27" t="s">
        <v>1533</v>
      </c>
      <c r="G1017" s="27" t="s">
        <v>96</v>
      </c>
      <c r="H1017" s="28">
        <v>42888</v>
      </c>
      <c r="I1017" s="28">
        <v>42892</v>
      </c>
      <c r="J1017" s="52">
        <v>6124.18</v>
      </c>
      <c r="K1017" s="52">
        <v>21</v>
      </c>
      <c r="L1017" s="35"/>
      <c r="M1017" s="52" t="s">
        <v>1608</v>
      </c>
      <c r="N1017" s="35" t="s">
        <v>97</v>
      </c>
      <c r="O1017" s="35" t="s">
        <v>243</v>
      </c>
      <c r="P1017" s="35" t="s">
        <v>120</v>
      </c>
      <c r="Q1017" s="35" t="s">
        <v>103</v>
      </c>
      <c r="R1017" s="35" t="s">
        <v>98</v>
      </c>
      <c r="S1017" s="27"/>
      <c r="T1017" s="27" t="s">
        <v>1609</v>
      </c>
      <c r="U1017" s="27"/>
      <c r="V1017" s="74"/>
      <c r="W1017" s="47">
        <v>21</v>
      </c>
      <c r="X1017" s="47"/>
      <c r="Y1017" s="47"/>
      <c r="Z1017" s="47"/>
      <c r="AA1017" s="47"/>
      <c r="AB1017" s="71"/>
      <c r="AC1017" s="47"/>
      <c r="AD1017" s="47"/>
      <c r="AE1017" s="47"/>
      <c r="AF1017" s="47"/>
      <c r="AG1017" s="47"/>
      <c r="AH1017" s="57"/>
      <c r="AI1017" s="58"/>
      <c r="AJ1017" s="57"/>
      <c r="AK1017" s="47"/>
      <c r="AL1017" s="47"/>
      <c r="AM1017" s="47"/>
      <c r="AN1017" s="57"/>
      <c r="AO1017" s="58"/>
      <c r="AP1017" s="57"/>
      <c r="AQ1017" s="47"/>
      <c r="AR1017" s="47"/>
      <c r="AS1017" s="47"/>
      <c r="AT1017" s="47"/>
      <c r="AU1017" s="47"/>
      <c r="AV1017" s="47"/>
      <c r="AW1017" s="47"/>
      <c r="AX1017" s="47"/>
      <c r="AY1017" s="47"/>
      <c r="AZ1017" s="47"/>
      <c r="BA1017" s="47"/>
      <c r="BB1017" s="47"/>
      <c r="BC1017" s="47"/>
      <c r="BD1017" s="47"/>
      <c r="BE1017" s="47"/>
      <c r="BF1017" s="47"/>
      <c r="BG1017" s="47"/>
      <c r="BH1017" s="47"/>
      <c r="BI1017" s="47"/>
      <c r="BJ1017" s="47"/>
      <c r="BK1017" s="47"/>
      <c r="BL1017" s="47"/>
      <c r="BM1017" s="47" t="s">
        <v>1</v>
      </c>
      <c r="BN1017" s="57">
        <f t="shared" si="261"/>
        <v>21</v>
      </c>
      <c r="BO1017" s="47">
        <f t="shared" si="262"/>
        <v>0</v>
      </c>
      <c r="BP1017" s="48" t="str">
        <f t="shared" si="263"/>
        <v>Complete - With Adjustment</v>
      </c>
    </row>
    <row r="1018" spans="1:68" s="10" customFormat="1" hidden="1" x14ac:dyDescent="0.2">
      <c r="A1018" s="34">
        <v>5438</v>
      </c>
      <c r="B1018" s="27" t="s">
        <v>94</v>
      </c>
      <c r="C1018" s="27" t="s">
        <v>1610</v>
      </c>
      <c r="D1018" s="27" t="s">
        <v>1611</v>
      </c>
      <c r="E1018" s="27" t="s">
        <v>1612</v>
      </c>
      <c r="F1018" s="27" t="s">
        <v>1569</v>
      </c>
      <c r="G1018" s="27" t="s">
        <v>96</v>
      </c>
      <c r="H1018" s="28">
        <v>42913</v>
      </c>
      <c r="I1018" s="28">
        <v>42914</v>
      </c>
      <c r="J1018" s="52">
        <v>558.86</v>
      </c>
      <c r="K1018" s="52">
        <v>80.12</v>
      </c>
      <c r="L1018" s="35"/>
      <c r="M1018" s="52" t="s">
        <v>1613</v>
      </c>
      <c r="N1018" s="35" t="s">
        <v>97</v>
      </c>
      <c r="O1018" s="35" t="s">
        <v>491</v>
      </c>
      <c r="P1018" s="35" t="s">
        <v>120</v>
      </c>
      <c r="Q1018" s="35" t="s">
        <v>103</v>
      </c>
      <c r="R1018" s="35" t="s">
        <v>98</v>
      </c>
      <c r="S1018" s="27"/>
      <c r="T1018" s="27" t="s">
        <v>1614</v>
      </c>
      <c r="U1018" s="27"/>
      <c r="V1018" s="74"/>
      <c r="W1018" s="47">
        <v>80.12</v>
      </c>
      <c r="X1018" s="47"/>
      <c r="Y1018" s="47"/>
      <c r="Z1018" s="47"/>
      <c r="AA1018" s="47"/>
      <c r="AB1018" s="47"/>
      <c r="AC1018" s="47"/>
      <c r="AD1018" s="47"/>
      <c r="AE1018" s="47"/>
      <c r="AF1018" s="47"/>
      <c r="AG1018" s="47"/>
      <c r="AH1018" s="57"/>
      <c r="AI1018" s="58"/>
      <c r="AJ1018" s="57"/>
      <c r="AK1018" s="47"/>
      <c r="AL1018" s="47"/>
      <c r="AM1018" s="47"/>
      <c r="AN1018" s="57"/>
      <c r="AO1018" s="58"/>
      <c r="AP1018" s="57"/>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70"/>
      <c r="BL1018" s="47"/>
      <c r="BM1018" s="47" t="s">
        <v>1</v>
      </c>
      <c r="BN1018" s="57">
        <f t="shared" ref="BN1018" si="264">SUM(W1018:AH1018)+SUM(AK1018:AN1018)+SUM(AQ1018:BK1018)</f>
        <v>80.12</v>
      </c>
      <c r="BO1018" s="47">
        <f t="shared" ref="BO1018" si="265">K1018-BN1018</f>
        <v>0</v>
      </c>
      <c r="BP1018" s="48" t="str">
        <f t="shared" ref="BP1018" si="266">IF(BN1018&lt;&gt;0,"Complete - With Adjustment","Complete - No Adjustment")</f>
        <v>Complete - With Adjustment</v>
      </c>
    </row>
    <row r="1019" spans="1:68" s="10" customFormat="1" hidden="1" x14ac:dyDescent="0.2">
      <c r="A1019" s="34">
        <v>5462</v>
      </c>
      <c r="B1019" s="27" t="s">
        <v>94</v>
      </c>
      <c r="C1019" s="27" t="s">
        <v>240</v>
      </c>
      <c r="D1019" s="27" t="s">
        <v>241</v>
      </c>
      <c r="E1019" s="27" t="s">
        <v>1615</v>
      </c>
      <c r="F1019" s="27" t="s">
        <v>1570</v>
      </c>
      <c r="G1019" s="27" t="s">
        <v>96</v>
      </c>
      <c r="H1019" s="28">
        <v>42893</v>
      </c>
      <c r="I1019" s="28">
        <v>42894</v>
      </c>
      <c r="J1019" s="52">
        <v>1848.67</v>
      </c>
      <c r="K1019" s="52">
        <v>12.43</v>
      </c>
      <c r="L1019" s="35" t="s">
        <v>247</v>
      </c>
      <c r="M1019" s="52" t="s">
        <v>1616</v>
      </c>
      <c r="N1019" s="35" t="s">
        <v>97</v>
      </c>
      <c r="O1019" s="35" t="s">
        <v>145</v>
      </c>
      <c r="P1019" s="35" t="s">
        <v>146</v>
      </c>
      <c r="Q1019" s="35" t="s">
        <v>103</v>
      </c>
      <c r="R1019" s="35" t="s">
        <v>98</v>
      </c>
      <c r="S1019" s="27"/>
      <c r="T1019" s="27" t="s">
        <v>1617</v>
      </c>
      <c r="U1019" s="27" t="s">
        <v>255</v>
      </c>
      <c r="V1019" s="74"/>
      <c r="W1019" s="47"/>
      <c r="X1019" s="47"/>
      <c r="Y1019" s="47"/>
      <c r="Z1019" s="47"/>
      <c r="AA1019" s="47"/>
      <c r="AB1019" s="47"/>
      <c r="AC1019" s="47"/>
      <c r="AD1019" s="47"/>
      <c r="AE1019" s="47"/>
      <c r="AF1019" s="47"/>
      <c r="AG1019" s="47"/>
      <c r="AH1019" s="57"/>
      <c r="AI1019" s="58"/>
      <c r="AJ1019" s="57"/>
      <c r="AK1019" s="47"/>
      <c r="AL1019" s="47"/>
      <c r="AM1019" s="47"/>
      <c r="AN1019" s="57"/>
      <c r="AO1019" s="58"/>
      <c r="AP1019" s="57"/>
      <c r="AQ1019" s="47"/>
      <c r="AR1019" s="47"/>
      <c r="AS1019" s="47"/>
      <c r="AT1019" s="47"/>
      <c r="AU1019" s="47"/>
      <c r="AV1019" s="47"/>
      <c r="AW1019" s="47"/>
      <c r="AX1019" s="47"/>
      <c r="AY1019" s="47"/>
      <c r="AZ1019" s="47"/>
      <c r="BA1019" s="47"/>
      <c r="BB1019" s="47"/>
      <c r="BC1019" s="47"/>
      <c r="BD1019" s="47"/>
      <c r="BE1019" s="47"/>
      <c r="BF1019" s="47"/>
      <c r="BG1019" s="47"/>
      <c r="BH1019" s="47"/>
      <c r="BI1019" s="47"/>
      <c r="BJ1019" s="47"/>
      <c r="BK1019" s="47"/>
      <c r="BL1019" s="47"/>
      <c r="BM1019" s="47" t="s">
        <v>392</v>
      </c>
      <c r="BN1019" s="57">
        <f t="shared" ref="BN1019:BN1031" si="267">SUM(W1019:AH1019)+SUM(AK1019:AN1019)+SUM(AQ1019:BK1019)</f>
        <v>0</v>
      </c>
      <c r="BO1019" s="47">
        <f t="shared" ref="BO1019:BO1035" si="268">K1019-BN1019</f>
        <v>12.43</v>
      </c>
      <c r="BP1019" s="48" t="str">
        <f t="shared" ref="BP1019:BP1049" si="269">IF(BN1019&lt;&gt;0,"Complete - With Adjustment","Complete - No Adjustment")</f>
        <v>Complete - No Adjustment</v>
      </c>
    </row>
    <row r="1020" spans="1:68" s="10" customFormat="1" hidden="1" x14ac:dyDescent="0.2">
      <c r="A1020" s="34">
        <v>5463</v>
      </c>
      <c r="B1020" s="27" t="s">
        <v>94</v>
      </c>
      <c r="C1020" s="27" t="s">
        <v>240</v>
      </c>
      <c r="D1020" s="27" t="s">
        <v>241</v>
      </c>
      <c r="E1020" s="27" t="s">
        <v>1615</v>
      </c>
      <c r="F1020" s="27" t="s">
        <v>1570</v>
      </c>
      <c r="G1020" s="27" t="s">
        <v>96</v>
      </c>
      <c r="H1020" s="28">
        <v>42893</v>
      </c>
      <c r="I1020" s="28">
        <v>42894</v>
      </c>
      <c r="J1020" s="52">
        <v>1848.67</v>
      </c>
      <c r="K1020" s="52">
        <v>8.6</v>
      </c>
      <c r="L1020" s="35" t="s">
        <v>247</v>
      </c>
      <c r="M1020" s="52" t="s">
        <v>1616</v>
      </c>
      <c r="N1020" s="35" t="s">
        <v>97</v>
      </c>
      <c r="O1020" s="35" t="s">
        <v>145</v>
      </c>
      <c r="P1020" s="35" t="s">
        <v>146</v>
      </c>
      <c r="Q1020" s="35" t="s">
        <v>103</v>
      </c>
      <c r="R1020" s="35" t="s">
        <v>98</v>
      </c>
      <c r="S1020" s="27"/>
      <c r="T1020" s="27" t="s">
        <v>1617</v>
      </c>
      <c r="U1020" s="27" t="s">
        <v>255</v>
      </c>
      <c r="V1020" s="74"/>
      <c r="W1020" s="47"/>
      <c r="X1020" s="47"/>
      <c r="Y1020" s="47"/>
      <c r="Z1020" s="47"/>
      <c r="AA1020" s="47"/>
      <c r="AB1020" s="47"/>
      <c r="AC1020" s="47"/>
      <c r="AD1020" s="47"/>
      <c r="AE1020" s="47"/>
      <c r="AF1020" s="47"/>
      <c r="AG1020" s="47"/>
      <c r="AH1020" s="57"/>
      <c r="AI1020" s="58"/>
      <c r="AJ1020" s="57"/>
      <c r="AK1020" s="47"/>
      <c r="AL1020" s="47"/>
      <c r="AM1020" s="47"/>
      <c r="AN1020" s="57"/>
      <c r="AO1020" s="58"/>
      <c r="AP1020" s="57"/>
      <c r="AQ1020" s="47"/>
      <c r="AR1020" s="47"/>
      <c r="AS1020" s="47"/>
      <c r="AT1020" s="47"/>
      <c r="AU1020" s="47"/>
      <c r="AV1020" s="47"/>
      <c r="AW1020" s="47"/>
      <c r="AX1020" s="47"/>
      <c r="AY1020" s="47"/>
      <c r="AZ1020" s="47"/>
      <c r="BA1020" s="47"/>
      <c r="BB1020" s="47"/>
      <c r="BC1020" s="47"/>
      <c r="BD1020" s="47"/>
      <c r="BE1020" s="47"/>
      <c r="BF1020" s="47"/>
      <c r="BG1020" s="47"/>
      <c r="BH1020" s="47"/>
      <c r="BI1020" s="47"/>
      <c r="BJ1020" s="47"/>
      <c r="BK1020" s="47"/>
      <c r="BL1020" s="47"/>
      <c r="BM1020" s="47" t="s">
        <v>392</v>
      </c>
      <c r="BN1020" s="57">
        <f t="shared" si="267"/>
        <v>0</v>
      </c>
      <c r="BO1020" s="47">
        <f t="shared" si="268"/>
        <v>8.6</v>
      </c>
      <c r="BP1020" s="48" t="str">
        <f t="shared" si="269"/>
        <v>Complete - No Adjustment</v>
      </c>
    </row>
    <row r="1021" spans="1:68" s="10" customFormat="1" hidden="1" x14ac:dyDescent="0.2">
      <c r="A1021" s="34">
        <v>5464</v>
      </c>
      <c r="B1021" s="27" t="s">
        <v>94</v>
      </c>
      <c r="C1021" s="27" t="s">
        <v>240</v>
      </c>
      <c r="D1021" s="27" t="s">
        <v>241</v>
      </c>
      <c r="E1021" s="27" t="s">
        <v>1615</v>
      </c>
      <c r="F1021" s="27" t="s">
        <v>1570</v>
      </c>
      <c r="G1021" s="27" t="s">
        <v>96</v>
      </c>
      <c r="H1021" s="28">
        <v>42893</v>
      </c>
      <c r="I1021" s="28">
        <v>42894</v>
      </c>
      <c r="J1021" s="52">
        <v>1848.67</v>
      </c>
      <c r="K1021" s="52">
        <v>7.73</v>
      </c>
      <c r="L1021" s="35" t="s">
        <v>247</v>
      </c>
      <c r="M1021" s="52" t="s">
        <v>1616</v>
      </c>
      <c r="N1021" s="35" t="s">
        <v>97</v>
      </c>
      <c r="O1021" s="35" t="s">
        <v>145</v>
      </c>
      <c r="P1021" s="35" t="s">
        <v>146</v>
      </c>
      <c r="Q1021" s="35" t="s">
        <v>103</v>
      </c>
      <c r="R1021" s="35" t="s">
        <v>98</v>
      </c>
      <c r="S1021" s="27"/>
      <c r="T1021" s="27" t="s">
        <v>1617</v>
      </c>
      <c r="U1021" s="27" t="s">
        <v>255</v>
      </c>
      <c r="V1021" s="74"/>
      <c r="W1021" s="47"/>
      <c r="X1021" s="47"/>
      <c r="Y1021" s="47"/>
      <c r="Z1021" s="47"/>
      <c r="AA1021" s="47"/>
      <c r="AB1021" s="47"/>
      <c r="AC1021" s="47"/>
      <c r="AD1021" s="47"/>
      <c r="AE1021" s="47"/>
      <c r="AF1021" s="47"/>
      <c r="AG1021" s="47"/>
      <c r="AH1021" s="57"/>
      <c r="AI1021" s="58"/>
      <c r="AJ1021" s="57"/>
      <c r="AK1021" s="47"/>
      <c r="AL1021" s="47"/>
      <c r="AM1021" s="47"/>
      <c r="AN1021" s="57"/>
      <c r="AO1021" s="58"/>
      <c r="AP1021" s="57"/>
      <c r="AQ1021" s="47"/>
      <c r="AR1021" s="47"/>
      <c r="AS1021" s="47"/>
      <c r="AT1021" s="47"/>
      <c r="AU1021" s="47"/>
      <c r="AV1021" s="47"/>
      <c r="AW1021" s="47"/>
      <c r="AX1021" s="47"/>
      <c r="AY1021" s="47"/>
      <c r="AZ1021" s="47"/>
      <c r="BA1021" s="47"/>
      <c r="BB1021" s="47"/>
      <c r="BC1021" s="47"/>
      <c r="BD1021" s="47"/>
      <c r="BE1021" s="47"/>
      <c r="BF1021" s="47"/>
      <c r="BG1021" s="47"/>
      <c r="BH1021" s="47"/>
      <c r="BI1021" s="47"/>
      <c r="BJ1021" s="47"/>
      <c r="BK1021" s="47"/>
      <c r="BL1021" s="47"/>
      <c r="BM1021" s="47" t="s">
        <v>392</v>
      </c>
      <c r="BN1021" s="57">
        <f t="shared" si="267"/>
        <v>0</v>
      </c>
      <c r="BO1021" s="47">
        <f t="shared" si="268"/>
        <v>7.73</v>
      </c>
      <c r="BP1021" s="48" t="str">
        <f t="shared" si="269"/>
        <v>Complete - No Adjustment</v>
      </c>
    </row>
    <row r="1022" spans="1:68" s="10" customFormat="1" hidden="1" x14ac:dyDescent="0.2">
      <c r="A1022" s="34">
        <v>5465</v>
      </c>
      <c r="B1022" s="27" t="s">
        <v>94</v>
      </c>
      <c r="C1022" s="27" t="s">
        <v>240</v>
      </c>
      <c r="D1022" s="27" t="s">
        <v>241</v>
      </c>
      <c r="E1022" s="27" t="s">
        <v>1615</v>
      </c>
      <c r="F1022" s="27" t="s">
        <v>1570</v>
      </c>
      <c r="G1022" s="27" t="s">
        <v>96</v>
      </c>
      <c r="H1022" s="28">
        <v>42893</v>
      </c>
      <c r="I1022" s="28">
        <v>42894</v>
      </c>
      <c r="J1022" s="52">
        <v>1848.67</v>
      </c>
      <c r="K1022" s="52">
        <v>35.85</v>
      </c>
      <c r="L1022" s="35" t="s">
        <v>247</v>
      </c>
      <c r="M1022" s="52" t="s">
        <v>1616</v>
      </c>
      <c r="N1022" s="35" t="s">
        <v>97</v>
      </c>
      <c r="O1022" s="35" t="s">
        <v>145</v>
      </c>
      <c r="P1022" s="35" t="s">
        <v>146</v>
      </c>
      <c r="Q1022" s="35" t="s">
        <v>103</v>
      </c>
      <c r="R1022" s="35" t="s">
        <v>98</v>
      </c>
      <c r="S1022" s="27"/>
      <c r="T1022" s="27" t="s">
        <v>1617</v>
      </c>
      <c r="U1022" s="27" t="s">
        <v>255</v>
      </c>
      <c r="V1022" s="74"/>
      <c r="W1022" s="47"/>
      <c r="X1022" s="47"/>
      <c r="Y1022" s="47"/>
      <c r="Z1022" s="47"/>
      <c r="AA1022" s="47"/>
      <c r="AB1022" s="47"/>
      <c r="AC1022" s="47"/>
      <c r="AD1022" s="47"/>
      <c r="AE1022" s="47"/>
      <c r="AF1022" s="47"/>
      <c r="AG1022" s="47"/>
      <c r="AH1022" s="57">
        <f>32.89-25</f>
        <v>7.8900000000000006</v>
      </c>
      <c r="AI1022" s="58"/>
      <c r="AJ1022" s="57"/>
      <c r="AK1022" s="47"/>
      <c r="AL1022" s="47"/>
      <c r="AM1022" s="47"/>
      <c r="AN1022" s="57"/>
      <c r="AO1022" s="58"/>
      <c r="AP1022" s="57"/>
      <c r="AQ1022" s="47"/>
      <c r="AR1022" s="47"/>
      <c r="AS1022" s="47"/>
      <c r="AT1022" s="47"/>
      <c r="AU1022" s="47"/>
      <c r="AV1022" s="47"/>
      <c r="AW1022" s="47"/>
      <c r="AX1022" s="47"/>
      <c r="AY1022" s="47"/>
      <c r="AZ1022" s="47"/>
      <c r="BA1022" s="47"/>
      <c r="BB1022" s="47"/>
      <c r="BC1022" s="47"/>
      <c r="BD1022" s="47"/>
      <c r="BE1022" s="47"/>
      <c r="BF1022" s="47"/>
      <c r="BG1022" s="47"/>
      <c r="BH1022" s="47"/>
      <c r="BI1022" s="47"/>
      <c r="BJ1022" s="47"/>
      <c r="BK1022" s="47"/>
      <c r="BL1022" s="47"/>
      <c r="BM1022" s="47" t="s">
        <v>374</v>
      </c>
      <c r="BN1022" s="57">
        <f t="shared" si="267"/>
        <v>7.8900000000000006</v>
      </c>
      <c r="BO1022" s="47">
        <f t="shared" si="268"/>
        <v>27.96</v>
      </c>
      <c r="BP1022" s="48" t="str">
        <f t="shared" si="269"/>
        <v>Complete - With Adjustment</v>
      </c>
    </row>
    <row r="1023" spans="1:68" s="10" customFormat="1" hidden="1" x14ac:dyDescent="0.2">
      <c r="A1023" s="34">
        <v>5466</v>
      </c>
      <c r="B1023" s="27" t="s">
        <v>94</v>
      </c>
      <c r="C1023" s="27" t="s">
        <v>240</v>
      </c>
      <c r="D1023" s="27" t="s">
        <v>241</v>
      </c>
      <c r="E1023" s="27" t="s">
        <v>1615</v>
      </c>
      <c r="F1023" s="27" t="s">
        <v>1570</v>
      </c>
      <c r="G1023" s="27" t="s">
        <v>96</v>
      </c>
      <c r="H1023" s="28">
        <v>42893</v>
      </c>
      <c r="I1023" s="28">
        <v>42894</v>
      </c>
      <c r="J1023" s="52">
        <v>1848.67</v>
      </c>
      <c r="K1023" s="52">
        <v>7.78</v>
      </c>
      <c r="L1023" s="35" t="s">
        <v>247</v>
      </c>
      <c r="M1023" s="52" t="s">
        <v>1616</v>
      </c>
      <c r="N1023" s="35" t="s">
        <v>97</v>
      </c>
      <c r="O1023" s="35" t="s">
        <v>145</v>
      </c>
      <c r="P1023" s="35" t="s">
        <v>146</v>
      </c>
      <c r="Q1023" s="35" t="s">
        <v>103</v>
      </c>
      <c r="R1023" s="35" t="s">
        <v>98</v>
      </c>
      <c r="S1023" s="27"/>
      <c r="T1023" s="27" t="s">
        <v>1617</v>
      </c>
      <c r="U1023" s="27" t="s">
        <v>255</v>
      </c>
      <c r="V1023" s="74"/>
      <c r="W1023" s="47"/>
      <c r="X1023" s="47"/>
      <c r="Y1023" s="47"/>
      <c r="Z1023" s="47"/>
      <c r="AA1023" s="47"/>
      <c r="AB1023" s="47"/>
      <c r="AC1023" s="47"/>
      <c r="AD1023" s="47"/>
      <c r="AE1023" s="47"/>
      <c r="AF1023" s="47"/>
      <c r="AG1023" s="47"/>
      <c r="AH1023" s="57"/>
      <c r="AI1023" s="58"/>
      <c r="AJ1023" s="57"/>
      <c r="AK1023" s="47"/>
      <c r="AL1023" s="47"/>
      <c r="AM1023" s="47"/>
      <c r="AN1023" s="57"/>
      <c r="AO1023" s="58"/>
      <c r="AP1023" s="57"/>
      <c r="AQ1023" s="47"/>
      <c r="AR1023" s="47"/>
      <c r="AS1023" s="47"/>
      <c r="AT1023" s="47"/>
      <c r="AU1023" s="47"/>
      <c r="AV1023" s="47"/>
      <c r="AW1023" s="47"/>
      <c r="AX1023" s="47"/>
      <c r="AY1023" s="47"/>
      <c r="AZ1023" s="47"/>
      <c r="BA1023" s="47"/>
      <c r="BB1023" s="47"/>
      <c r="BC1023" s="47"/>
      <c r="BD1023" s="47"/>
      <c r="BE1023" s="47"/>
      <c r="BF1023" s="47"/>
      <c r="BG1023" s="47"/>
      <c r="BH1023" s="47"/>
      <c r="BI1023" s="47"/>
      <c r="BJ1023" s="47"/>
      <c r="BK1023" s="47"/>
      <c r="BL1023" s="47"/>
      <c r="BM1023" s="47" t="s">
        <v>392</v>
      </c>
      <c r="BN1023" s="57">
        <f t="shared" si="267"/>
        <v>0</v>
      </c>
      <c r="BO1023" s="47">
        <f t="shared" si="268"/>
        <v>7.78</v>
      </c>
      <c r="BP1023" s="48" t="str">
        <f t="shared" si="269"/>
        <v>Complete - No Adjustment</v>
      </c>
    </row>
    <row r="1024" spans="1:68" s="10" customFormat="1" hidden="1" x14ac:dyDescent="0.2">
      <c r="A1024" s="34">
        <v>5467</v>
      </c>
      <c r="B1024" s="27" t="s">
        <v>94</v>
      </c>
      <c r="C1024" s="27" t="s">
        <v>240</v>
      </c>
      <c r="D1024" s="27" t="s">
        <v>241</v>
      </c>
      <c r="E1024" s="27" t="s">
        <v>1615</v>
      </c>
      <c r="F1024" s="27" t="s">
        <v>1570</v>
      </c>
      <c r="G1024" s="27" t="s">
        <v>96</v>
      </c>
      <c r="H1024" s="28">
        <v>42893</v>
      </c>
      <c r="I1024" s="28">
        <v>42894</v>
      </c>
      <c r="J1024" s="52">
        <v>1848.67</v>
      </c>
      <c r="K1024" s="52">
        <v>5.23</v>
      </c>
      <c r="L1024" s="35" t="s">
        <v>247</v>
      </c>
      <c r="M1024" s="52" t="s">
        <v>1616</v>
      </c>
      <c r="N1024" s="35" t="s">
        <v>97</v>
      </c>
      <c r="O1024" s="35" t="s">
        <v>145</v>
      </c>
      <c r="P1024" s="35" t="s">
        <v>146</v>
      </c>
      <c r="Q1024" s="35" t="s">
        <v>103</v>
      </c>
      <c r="R1024" s="35" t="s">
        <v>98</v>
      </c>
      <c r="S1024" s="27"/>
      <c r="T1024" s="27" t="s">
        <v>1617</v>
      </c>
      <c r="U1024" s="27" t="s">
        <v>255</v>
      </c>
      <c r="V1024" s="74"/>
      <c r="W1024" s="47"/>
      <c r="X1024" s="47"/>
      <c r="Y1024" s="47"/>
      <c r="Z1024" s="47"/>
      <c r="AA1024" s="47"/>
      <c r="AB1024" s="47"/>
      <c r="AC1024" s="47"/>
      <c r="AD1024" s="47"/>
      <c r="AE1024" s="47"/>
      <c r="AF1024" s="47"/>
      <c r="AG1024" s="47"/>
      <c r="AH1024" s="57"/>
      <c r="AI1024" s="58"/>
      <c r="AJ1024" s="57"/>
      <c r="AK1024" s="47"/>
      <c r="AL1024" s="47"/>
      <c r="AM1024" s="47"/>
      <c r="AN1024" s="57"/>
      <c r="AO1024" s="58"/>
      <c r="AP1024" s="57"/>
      <c r="AQ1024" s="47"/>
      <c r="AR1024" s="47"/>
      <c r="AS1024" s="47"/>
      <c r="AT1024" s="47"/>
      <c r="AU1024" s="47"/>
      <c r="AV1024" s="47"/>
      <c r="AW1024" s="47"/>
      <c r="AX1024" s="47"/>
      <c r="AY1024" s="47"/>
      <c r="AZ1024" s="47"/>
      <c r="BA1024" s="47"/>
      <c r="BB1024" s="47"/>
      <c r="BC1024" s="47"/>
      <c r="BD1024" s="47"/>
      <c r="BE1024" s="47"/>
      <c r="BF1024" s="47"/>
      <c r="BG1024" s="47"/>
      <c r="BH1024" s="47"/>
      <c r="BI1024" s="47"/>
      <c r="BJ1024" s="47"/>
      <c r="BK1024" s="47"/>
      <c r="BL1024" s="47"/>
      <c r="BM1024" s="47" t="s">
        <v>392</v>
      </c>
      <c r="BN1024" s="57">
        <f t="shared" si="267"/>
        <v>0</v>
      </c>
      <c r="BO1024" s="47">
        <f t="shared" si="268"/>
        <v>5.23</v>
      </c>
      <c r="BP1024" s="48" t="str">
        <f t="shared" si="269"/>
        <v>Complete - No Adjustment</v>
      </c>
    </row>
    <row r="1025" spans="1:68" s="10" customFormat="1" hidden="1" x14ac:dyDescent="0.2">
      <c r="A1025" s="34">
        <v>5468</v>
      </c>
      <c r="B1025" s="27" t="s">
        <v>94</v>
      </c>
      <c r="C1025" s="27" t="s">
        <v>240</v>
      </c>
      <c r="D1025" s="27" t="s">
        <v>241</v>
      </c>
      <c r="E1025" s="27" t="s">
        <v>1615</v>
      </c>
      <c r="F1025" s="27" t="s">
        <v>1570</v>
      </c>
      <c r="G1025" s="27" t="s">
        <v>96</v>
      </c>
      <c r="H1025" s="28">
        <v>42893</v>
      </c>
      <c r="I1025" s="28">
        <v>42894</v>
      </c>
      <c r="J1025" s="52">
        <v>1848.67</v>
      </c>
      <c r="K1025" s="52">
        <v>1135.81</v>
      </c>
      <c r="L1025" s="35" t="s">
        <v>247</v>
      </c>
      <c r="M1025" s="52" t="s">
        <v>1616</v>
      </c>
      <c r="N1025" s="35" t="s">
        <v>97</v>
      </c>
      <c r="O1025" s="35" t="s">
        <v>145</v>
      </c>
      <c r="P1025" s="35" t="s">
        <v>146</v>
      </c>
      <c r="Q1025" s="35" t="s">
        <v>147</v>
      </c>
      <c r="R1025" s="35" t="s">
        <v>98</v>
      </c>
      <c r="S1025" s="27"/>
      <c r="T1025" s="27" t="s">
        <v>1618</v>
      </c>
      <c r="U1025" s="27" t="s">
        <v>251</v>
      </c>
      <c r="V1025" s="74"/>
      <c r="W1025" s="47"/>
      <c r="X1025" s="47"/>
      <c r="Y1025" s="47"/>
      <c r="Z1025" s="47"/>
      <c r="AA1025" s="47"/>
      <c r="AB1025" s="47"/>
      <c r="AC1025" s="47"/>
      <c r="AD1025" s="47"/>
      <c r="AE1025" s="47"/>
      <c r="AF1025" s="47"/>
      <c r="AG1025" s="47"/>
      <c r="AH1025" s="57"/>
      <c r="AI1025" s="58"/>
      <c r="AJ1025" s="57"/>
      <c r="AK1025" s="47"/>
      <c r="AL1025" s="47"/>
      <c r="AM1025" s="47"/>
      <c r="AN1025" s="57"/>
      <c r="AO1025" s="58"/>
      <c r="AP1025" s="57"/>
      <c r="AQ1025" s="47"/>
      <c r="AR1025" s="47"/>
      <c r="AS1025" s="47"/>
      <c r="AT1025" s="47"/>
      <c r="AU1025" s="47"/>
      <c r="AV1025" s="47"/>
      <c r="AW1025" s="47"/>
      <c r="AX1025" s="47"/>
      <c r="AY1025" s="47"/>
      <c r="AZ1025" s="47"/>
      <c r="BA1025" s="47"/>
      <c r="BB1025" s="47"/>
      <c r="BC1025" s="47"/>
      <c r="BD1025" s="47"/>
      <c r="BE1025" s="47"/>
      <c r="BF1025" s="47"/>
      <c r="BG1025" s="47"/>
      <c r="BH1025" s="47"/>
      <c r="BI1025" s="47"/>
      <c r="BJ1025" s="47"/>
      <c r="BK1025" s="47"/>
      <c r="BL1025" s="47"/>
      <c r="BM1025" s="47" t="s">
        <v>392</v>
      </c>
      <c r="BN1025" s="57">
        <f t="shared" si="267"/>
        <v>0</v>
      </c>
      <c r="BO1025" s="47">
        <f t="shared" si="268"/>
        <v>1135.81</v>
      </c>
      <c r="BP1025" s="48" t="str">
        <f t="shared" si="269"/>
        <v>Complete - No Adjustment</v>
      </c>
    </row>
    <row r="1026" spans="1:68" s="10" customFormat="1" hidden="1" x14ac:dyDescent="0.2">
      <c r="A1026" s="34">
        <v>5469</v>
      </c>
      <c r="B1026" s="27" t="s">
        <v>94</v>
      </c>
      <c r="C1026" s="27" t="s">
        <v>240</v>
      </c>
      <c r="D1026" s="27" t="s">
        <v>241</v>
      </c>
      <c r="E1026" s="27" t="s">
        <v>1615</v>
      </c>
      <c r="F1026" s="27" t="s">
        <v>1570</v>
      </c>
      <c r="G1026" s="27" t="s">
        <v>96</v>
      </c>
      <c r="H1026" s="28">
        <v>42893</v>
      </c>
      <c r="I1026" s="28">
        <v>42894</v>
      </c>
      <c r="J1026" s="52">
        <v>1848.67</v>
      </c>
      <c r="K1026" s="52">
        <v>7.66</v>
      </c>
      <c r="L1026" s="35" t="s">
        <v>247</v>
      </c>
      <c r="M1026" s="52" t="s">
        <v>1616</v>
      </c>
      <c r="N1026" s="35" t="s">
        <v>97</v>
      </c>
      <c r="O1026" s="35" t="s">
        <v>145</v>
      </c>
      <c r="P1026" s="35" t="s">
        <v>146</v>
      </c>
      <c r="Q1026" s="35" t="s">
        <v>103</v>
      </c>
      <c r="R1026" s="35" t="s">
        <v>98</v>
      </c>
      <c r="S1026" s="27"/>
      <c r="T1026" s="27" t="s">
        <v>1617</v>
      </c>
      <c r="U1026" s="27" t="s">
        <v>255</v>
      </c>
      <c r="V1026" s="74"/>
      <c r="W1026" s="68"/>
      <c r="X1026" s="47"/>
      <c r="Y1026" s="47"/>
      <c r="Z1026" s="47"/>
      <c r="AA1026" s="47"/>
      <c r="AB1026" s="47"/>
      <c r="AC1026" s="47"/>
      <c r="AD1026" s="47"/>
      <c r="AE1026" s="47"/>
      <c r="AF1026" s="47"/>
      <c r="AG1026" s="47"/>
      <c r="AH1026" s="57"/>
      <c r="AI1026" s="58"/>
      <c r="AJ1026" s="57"/>
      <c r="AK1026" s="47"/>
      <c r="AL1026" s="47"/>
      <c r="AM1026" s="47"/>
      <c r="AN1026" s="57"/>
      <c r="AO1026" s="58"/>
      <c r="AP1026" s="57"/>
      <c r="AQ1026" s="47"/>
      <c r="AR1026" s="47"/>
      <c r="AS1026" s="47"/>
      <c r="AT1026" s="47"/>
      <c r="AU1026" s="47"/>
      <c r="AV1026" s="47"/>
      <c r="AW1026" s="47"/>
      <c r="AX1026" s="47"/>
      <c r="AY1026" s="47"/>
      <c r="AZ1026" s="47"/>
      <c r="BA1026" s="47"/>
      <c r="BB1026" s="47"/>
      <c r="BC1026" s="47"/>
      <c r="BD1026" s="47"/>
      <c r="BE1026" s="47"/>
      <c r="BF1026" s="47"/>
      <c r="BG1026" s="47"/>
      <c r="BH1026" s="47"/>
      <c r="BI1026" s="47"/>
      <c r="BJ1026" s="47"/>
      <c r="BK1026" s="47"/>
      <c r="BL1026" s="47"/>
      <c r="BM1026" s="47" t="s">
        <v>392</v>
      </c>
      <c r="BN1026" s="57">
        <f t="shared" si="267"/>
        <v>0</v>
      </c>
      <c r="BO1026" s="47">
        <f t="shared" si="268"/>
        <v>7.66</v>
      </c>
      <c r="BP1026" s="48" t="str">
        <f t="shared" si="269"/>
        <v>Complete - No Adjustment</v>
      </c>
    </row>
    <row r="1027" spans="1:68" s="10" customFormat="1" hidden="1" x14ac:dyDescent="0.2">
      <c r="A1027" s="34">
        <v>5470</v>
      </c>
      <c r="B1027" s="27" t="s">
        <v>94</v>
      </c>
      <c r="C1027" s="27" t="s">
        <v>240</v>
      </c>
      <c r="D1027" s="27" t="s">
        <v>241</v>
      </c>
      <c r="E1027" s="27" t="s">
        <v>1615</v>
      </c>
      <c r="F1027" s="27" t="s">
        <v>1570</v>
      </c>
      <c r="G1027" s="27" t="s">
        <v>96</v>
      </c>
      <c r="H1027" s="28">
        <v>42893</v>
      </c>
      <c r="I1027" s="28">
        <v>42894</v>
      </c>
      <c r="J1027" s="52">
        <v>1848.67</v>
      </c>
      <c r="K1027" s="52">
        <v>43.46</v>
      </c>
      <c r="L1027" s="35" t="s">
        <v>247</v>
      </c>
      <c r="M1027" s="52" t="s">
        <v>1616</v>
      </c>
      <c r="N1027" s="35" t="s">
        <v>97</v>
      </c>
      <c r="O1027" s="35" t="s">
        <v>145</v>
      </c>
      <c r="P1027" s="35" t="s">
        <v>146</v>
      </c>
      <c r="Q1027" s="35" t="s">
        <v>103</v>
      </c>
      <c r="R1027" s="35" t="s">
        <v>98</v>
      </c>
      <c r="S1027" s="27"/>
      <c r="T1027" s="27" t="s">
        <v>1617</v>
      </c>
      <c r="U1027" s="27" t="s">
        <v>255</v>
      </c>
      <c r="V1027" s="74"/>
      <c r="W1027" s="68"/>
      <c r="X1027" s="47"/>
      <c r="Y1027" s="47"/>
      <c r="Z1027" s="47"/>
      <c r="AA1027" s="47"/>
      <c r="AB1027" s="47"/>
      <c r="AC1027" s="47"/>
      <c r="AD1027" s="47"/>
      <c r="AE1027" s="47"/>
      <c r="AF1027" s="47"/>
      <c r="AG1027" s="47"/>
      <c r="AH1027" s="57">
        <f>33.69-25</f>
        <v>8.6899999999999977</v>
      </c>
      <c r="AI1027" s="58"/>
      <c r="AJ1027" s="57"/>
      <c r="AK1027" s="47"/>
      <c r="AL1027" s="47"/>
      <c r="AM1027" s="47"/>
      <c r="AN1027" s="57"/>
      <c r="AO1027" s="58"/>
      <c r="AP1027" s="57"/>
      <c r="AQ1027" s="47"/>
      <c r="AR1027" s="47"/>
      <c r="AS1027" s="47"/>
      <c r="AT1027" s="47"/>
      <c r="AU1027" s="47"/>
      <c r="AV1027" s="47"/>
      <c r="AW1027" s="47"/>
      <c r="AX1027" s="47"/>
      <c r="AY1027" s="47"/>
      <c r="AZ1027" s="47"/>
      <c r="BA1027" s="47"/>
      <c r="BB1027" s="47"/>
      <c r="BC1027" s="47"/>
      <c r="BD1027" s="47"/>
      <c r="BE1027" s="47"/>
      <c r="BF1027" s="47"/>
      <c r="BG1027" s="47"/>
      <c r="BH1027" s="47"/>
      <c r="BI1027" s="47"/>
      <c r="BJ1027" s="47"/>
      <c r="BK1027" s="47"/>
      <c r="BL1027" s="47"/>
      <c r="BM1027" s="47" t="s">
        <v>374</v>
      </c>
      <c r="BN1027" s="57">
        <f t="shared" si="267"/>
        <v>8.6899999999999977</v>
      </c>
      <c r="BO1027" s="47">
        <f t="shared" si="268"/>
        <v>34.770000000000003</v>
      </c>
      <c r="BP1027" s="48" t="str">
        <f t="shared" si="269"/>
        <v>Complete - With Adjustment</v>
      </c>
    </row>
    <row r="1028" spans="1:68" s="10" customFormat="1" hidden="1" x14ac:dyDescent="0.2">
      <c r="A1028" s="34">
        <v>5471</v>
      </c>
      <c r="B1028" s="27" t="s">
        <v>94</v>
      </c>
      <c r="C1028" s="27" t="s">
        <v>240</v>
      </c>
      <c r="D1028" s="27" t="s">
        <v>241</v>
      </c>
      <c r="E1028" s="27" t="s">
        <v>1615</v>
      </c>
      <c r="F1028" s="27" t="s">
        <v>1570</v>
      </c>
      <c r="G1028" s="27" t="s">
        <v>96</v>
      </c>
      <c r="H1028" s="28">
        <v>42893</v>
      </c>
      <c r="I1028" s="28">
        <v>42894</v>
      </c>
      <c r="J1028" s="52">
        <v>1848.67</v>
      </c>
      <c r="K1028" s="52">
        <v>38.299999999999997</v>
      </c>
      <c r="L1028" s="35" t="s">
        <v>247</v>
      </c>
      <c r="M1028" s="52" t="s">
        <v>1616</v>
      </c>
      <c r="N1028" s="35" t="s">
        <v>97</v>
      </c>
      <c r="O1028" s="35" t="s">
        <v>145</v>
      </c>
      <c r="P1028" s="35" t="s">
        <v>146</v>
      </c>
      <c r="Q1028" s="35" t="s">
        <v>103</v>
      </c>
      <c r="R1028" s="35" t="s">
        <v>98</v>
      </c>
      <c r="S1028" s="27"/>
      <c r="T1028" s="27" t="s">
        <v>1617</v>
      </c>
      <c r="U1028" s="27" t="s">
        <v>255</v>
      </c>
      <c r="V1028" s="74"/>
      <c r="W1028" s="47"/>
      <c r="X1028" s="47"/>
      <c r="Y1028" s="47"/>
      <c r="Z1028" s="47"/>
      <c r="AA1028" s="47"/>
      <c r="AB1028" s="47"/>
      <c r="AC1028" s="47"/>
      <c r="AD1028" s="47"/>
      <c r="AE1028" s="47"/>
      <c r="AF1028" s="47"/>
      <c r="AG1028" s="47"/>
      <c r="AH1028" s="57">
        <f>29.98-25</f>
        <v>4.9800000000000004</v>
      </c>
      <c r="AI1028" s="58"/>
      <c r="AJ1028" s="57"/>
      <c r="AK1028" s="47"/>
      <c r="AL1028" s="47"/>
      <c r="AM1028" s="47"/>
      <c r="AN1028" s="57"/>
      <c r="AO1028" s="58"/>
      <c r="AP1028" s="57"/>
      <c r="AQ1028" s="47"/>
      <c r="AR1028" s="47"/>
      <c r="AS1028" s="47"/>
      <c r="AT1028" s="47"/>
      <c r="AU1028" s="47"/>
      <c r="AV1028" s="47"/>
      <c r="AW1028" s="47"/>
      <c r="AX1028" s="47"/>
      <c r="AY1028" s="47"/>
      <c r="AZ1028" s="47"/>
      <c r="BA1028" s="47"/>
      <c r="BB1028" s="47"/>
      <c r="BC1028" s="47"/>
      <c r="BD1028" s="47"/>
      <c r="BE1028" s="47"/>
      <c r="BF1028" s="47"/>
      <c r="BG1028" s="47"/>
      <c r="BH1028" s="47"/>
      <c r="BI1028" s="47"/>
      <c r="BJ1028" s="47"/>
      <c r="BK1028" s="47"/>
      <c r="BL1028" s="47"/>
      <c r="BM1028" s="47" t="s">
        <v>374</v>
      </c>
      <c r="BN1028" s="57">
        <f t="shared" si="267"/>
        <v>4.9800000000000004</v>
      </c>
      <c r="BO1028" s="47">
        <f t="shared" si="268"/>
        <v>33.319999999999993</v>
      </c>
      <c r="BP1028" s="48" t="str">
        <f t="shared" si="269"/>
        <v>Complete - With Adjustment</v>
      </c>
    </row>
    <row r="1029" spans="1:68" s="10" customFormat="1" hidden="1" x14ac:dyDescent="0.2">
      <c r="A1029" s="34">
        <v>5472</v>
      </c>
      <c r="B1029" s="27" t="s">
        <v>94</v>
      </c>
      <c r="C1029" s="27" t="s">
        <v>240</v>
      </c>
      <c r="D1029" s="27" t="s">
        <v>241</v>
      </c>
      <c r="E1029" s="27" t="s">
        <v>1615</v>
      </c>
      <c r="F1029" s="27" t="s">
        <v>1570</v>
      </c>
      <c r="G1029" s="27" t="s">
        <v>96</v>
      </c>
      <c r="H1029" s="28">
        <v>42893</v>
      </c>
      <c r="I1029" s="28">
        <v>42894</v>
      </c>
      <c r="J1029" s="52">
        <v>1848.67</v>
      </c>
      <c r="K1029" s="52">
        <v>8.02</v>
      </c>
      <c r="L1029" s="35" t="s">
        <v>247</v>
      </c>
      <c r="M1029" s="52" t="s">
        <v>1616</v>
      </c>
      <c r="N1029" s="35" t="s">
        <v>97</v>
      </c>
      <c r="O1029" s="35" t="s">
        <v>145</v>
      </c>
      <c r="P1029" s="35" t="s">
        <v>146</v>
      </c>
      <c r="Q1029" s="35" t="s">
        <v>103</v>
      </c>
      <c r="R1029" s="35" t="s">
        <v>98</v>
      </c>
      <c r="S1029" s="27"/>
      <c r="T1029" s="27" t="s">
        <v>1617</v>
      </c>
      <c r="U1029" s="27" t="s">
        <v>255</v>
      </c>
      <c r="V1029" s="74"/>
      <c r="W1029" s="47"/>
      <c r="X1029" s="47"/>
      <c r="Y1029" s="47"/>
      <c r="Z1029" s="47"/>
      <c r="AA1029" s="47"/>
      <c r="AB1029" s="47"/>
      <c r="AC1029" s="47"/>
      <c r="AD1029" s="47"/>
      <c r="AE1029" s="47"/>
      <c r="AF1029" s="47"/>
      <c r="AG1029" s="47"/>
      <c r="AH1029" s="57"/>
      <c r="AI1029" s="58"/>
      <c r="AJ1029" s="57"/>
      <c r="AK1029" s="47"/>
      <c r="AL1029" s="47"/>
      <c r="AM1029" s="47"/>
      <c r="AN1029" s="57"/>
      <c r="AO1029" s="58"/>
      <c r="AP1029" s="57"/>
      <c r="AQ1029" s="47"/>
      <c r="AR1029" s="47"/>
      <c r="AS1029" s="47"/>
      <c r="AT1029" s="47"/>
      <c r="AU1029" s="47"/>
      <c r="AV1029" s="47"/>
      <c r="AW1029" s="47"/>
      <c r="AX1029" s="47"/>
      <c r="AY1029" s="47"/>
      <c r="AZ1029" s="47"/>
      <c r="BA1029" s="47"/>
      <c r="BB1029" s="47"/>
      <c r="BC1029" s="47"/>
      <c r="BD1029" s="47"/>
      <c r="BE1029" s="47"/>
      <c r="BF1029" s="47"/>
      <c r="BG1029" s="47"/>
      <c r="BH1029" s="47"/>
      <c r="BI1029" s="47"/>
      <c r="BJ1029" s="47"/>
      <c r="BK1029" s="47"/>
      <c r="BL1029" s="47"/>
      <c r="BM1029" s="47" t="s">
        <v>392</v>
      </c>
      <c r="BN1029" s="57">
        <f t="shared" si="267"/>
        <v>0</v>
      </c>
      <c r="BO1029" s="47">
        <f t="shared" si="268"/>
        <v>8.02</v>
      </c>
      <c r="BP1029" s="48" t="str">
        <f t="shared" si="269"/>
        <v>Complete - No Adjustment</v>
      </c>
    </row>
    <row r="1030" spans="1:68" s="10" customFormat="1" hidden="1" x14ac:dyDescent="0.2">
      <c r="A1030" s="34">
        <v>5473</v>
      </c>
      <c r="B1030" s="27" t="s">
        <v>94</v>
      </c>
      <c r="C1030" s="27" t="s">
        <v>240</v>
      </c>
      <c r="D1030" s="27" t="s">
        <v>241</v>
      </c>
      <c r="E1030" s="27" t="s">
        <v>1615</v>
      </c>
      <c r="F1030" s="27" t="s">
        <v>1570</v>
      </c>
      <c r="G1030" s="27" t="s">
        <v>96</v>
      </c>
      <c r="H1030" s="28">
        <v>42893</v>
      </c>
      <c r="I1030" s="28">
        <v>42894</v>
      </c>
      <c r="J1030" s="52">
        <v>1848.67</v>
      </c>
      <c r="K1030" s="52">
        <v>3.3</v>
      </c>
      <c r="L1030" s="35" t="s">
        <v>247</v>
      </c>
      <c r="M1030" s="52" t="s">
        <v>1616</v>
      </c>
      <c r="N1030" s="35" t="s">
        <v>97</v>
      </c>
      <c r="O1030" s="35" t="s">
        <v>145</v>
      </c>
      <c r="P1030" s="35" t="s">
        <v>146</v>
      </c>
      <c r="Q1030" s="35" t="s">
        <v>103</v>
      </c>
      <c r="R1030" s="35" t="s">
        <v>98</v>
      </c>
      <c r="S1030" s="27"/>
      <c r="T1030" s="27" t="s">
        <v>1617</v>
      </c>
      <c r="U1030" s="27" t="s">
        <v>255</v>
      </c>
      <c r="V1030" s="74"/>
      <c r="W1030" s="47"/>
      <c r="X1030" s="47"/>
      <c r="Y1030" s="47"/>
      <c r="Z1030" s="47"/>
      <c r="AA1030" s="47"/>
      <c r="AB1030" s="47"/>
      <c r="AC1030" s="47"/>
      <c r="AD1030" s="47"/>
      <c r="AE1030" s="47"/>
      <c r="AF1030" s="47"/>
      <c r="AG1030" s="47"/>
      <c r="AH1030" s="57"/>
      <c r="AI1030" s="58"/>
      <c r="AJ1030" s="57"/>
      <c r="AK1030" s="47"/>
      <c r="AL1030" s="47"/>
      <c r="AM1030" s="47"/>
      <c r="AN1030" s="57"/>
      <c r="AO1030" s="58"/>
      <c r="AP1030" s="57"/>
      <c r="AQ1030" s="47"/>
      <c r="AR1030" s="47"/>
      <c r="AS1030" s="47"/>
      <c r="AT1030" s="47"/>
      <c r="AU1030" s="47"/>
      <c r="AV1030" s="47"/>
      <c r="AW1030" s="47"/>
      <c r="AX1030" s="47"/>
      <c r="AY1030" s="47"/>
      <c r="AZ1030" s="47"/>
      <c r="BA1030" s="47"/>
      <c r="BB1030" s="47"/>
      <c r="BC1030" s="47"/>
      <c r="BD1030" s="47"/>
      <c r="BE1030" s="47"/>
      <c r="BF1030" s="47"/>
      <c r="BG1030" s="47"/>
      <c r="BH1030" s="47"/>
      <c r="BI1030" s="47"/>
      <c r="BJ1030" s="47"/>
      <c r="BK1030" s="47"/>
      <c r="BL1030" s="47"/>
      <c r="BM1030" s="47" t="s">
        <v>392</v>
      </c>
      <c r="BN1030" s="57">
        <f t="shared" si="267"/>
        <v>0</v>
      </c>
      <c r="BO1030" s="47">
        <f t="shared" si="268"/>
        <v>3.3</v>
      </c>
      <c r="BP1030" s="48" t="str">
        <f t="shared" si="269"/>
        <v>Complete - No Adjustment</v>
      </c>
    </row>
    <row r="1031" spans="1:68" s="10" customFormat="1" hidden="1" x14ac:dyDescent="0.2">
      <c r="A1031" s="34">
        <v>5474</v>
      </c>
      <c r="B1031" s="27" t="s">
        <v>94</v>
      </c>
      <c r="C1031" s="27" t="s">
        <v>240</v>
      </c>
      <c r="D1031" s="27" t="s">
        <v>241</v>
      </c>
      <c r="E1031" s="27" t="s">
        <v>1615</v>
      </c>
      <c r="F1031" s="27" t="s">
        <v>1570</v>
      </c>
      <c r="G1031" s="27" t="s">
        <v>96</v>
      </c>
      <c r="H1031" s="28">
        <v>42893</v>
      </c>
      <c r="I1031" s="28">
        <v>42894</v>
      </c>
      <c r="J1031" s="52">
        <v>1848.67</v>
      </c>
      <c r="K1031" s="52">
        <v>134.47</v>
      </c>
      <c r="L1031" s="35" t="s">
        <v>247</v>
      </c>
      <c r="M1031" s="52" t="s">
        <v>1616</v>
      </c>
      <c r="N1031" s="35" t="s">
        <v>97</v>
      </c>
      <c r="O1031" s="35" t="s">
        <v>145</v>
      </c>
      <c r="P1031" s="35" t="s">
        <v>146</v>
      </c>
      <c r="Q1031" s="35" t="s">
        <v>108</v>
      </c>
      <c r="R1031" s="35" t="s">
        <v>98</v>
      </c>
      <c r="S1031" s="27"/>
      <c r="T1031" s="27" t="s">
        <v>1619</v>
      </c>
      <c r="U1031" s="27" t="s">
        <v>253</v>
      </c>
      <c r="V1031" s="74"/>
      <c r="W1031" s="47"/>
      <c r="X1031" s="47"/>
      <c r="Y1031" s="47"/>
      <c r="Z1031" s="47"/>
      <c r="AA1031" s="47"/>
      <c r="AB1031" s="47"/>
      <c r="AC1031" s="47"/>
      <c r="AD1031" s="47"/>
      <c r="AE1031" s="47"/>
      <c r="AF1031" s="47"/>
      <c r="AG1031" s="47"/>
      <c r="AH1031" s="57"/>
      <c r="AI1031" s="58"/>
      <c r="AJ1031" s="57"/>
      <c r="AK1031" s="47"/>
      <c r="AL1031" s="47"/>
      <c r="AM1031" s="47"/>
      <c r="AN1031" s="57"/>
      <c r="AO1031" s="58"/>
      <c r="AP1031" s="57"/>
      <c r="AQ1031" s="47"/>
      <c r="AR1031" s="47"/>
      <c r="AS1031" s="47"/>
      <c r="AT1031" s="47"/>
      <c r="AU1031" s="47"/>
      <c r="AV1031" s="47"/>
      <c r="AW1031" s="47"/>
      <c r="AX1031" s="47"/>
      <c r="AY1031" s="47"/>
      <c r="AZ1031" s="47"/>
      <c r="BA1031" s="47"/>
      <c r="BB1031" s="47"/>
      <c r="BC1031" s="47"/>
      <c r="BD1031" s="47"/>
      <c r="BE1031" s="47"/>
      <c r="BF1031" s="47"/>
      <c r="BG1031" s="47"/>
      <c r="BH1031" s="47"/>
      <c r="BI1031" s="47"/>
      <c r="BJ1031" s="47"/>
      <c r="BK1031" s="47"/>
      <c r="BL1031" s="47"/>
      <c r="BM1031" s="47" t="s">
        <v>392</v>
      </c>
      <c r="BN1031" s="57">
        <f t="shared" si="267"/>
        <v>0</v>
      </c>
      <c r="BO1031" s="47">
        <f t="shared" si="268"/>
        <v>134.47</v>
      </c>
      <c r="BP1031" s="48" t="str">
        <f t="shared" si="269"/>
        <v>Complete - No Adjustment</v>
      </c>
    </row>
    <row r="1032" spans="1:68" s="10" customFormat="1" hidden="1" x14ac:dyDescent="0.2">
      <c r="A1032" s="34">
        <v>5475</v>
      </c>
      <c r="B1032" s="27" t="s">
        <v>94</v>
      </c>
      <c r="C1032" s="27" t="s">
        <v>240</v>
      </c>
      <c r="D1032" s="27" t="s">
        <v>241</v>
      </c>
      <c r="E1032" s="27" t="s">
        <v>1615</v>
      </c>
      <c r="F1032" s="27" t="s">
        <v>1570</v>
      </c>
      <c r="G1032" s="27" t="s">
        <v>96</v>
      </c>
      <c r="H1032" s="28">
        <v>42893</v>
      </c>
      <c r="I1032" s="28">
        <v>42894</v>
      </c>
      <c r="J1032" s="52">
        <v>1848.67</v>
      </c>
      <c r="K1032" s="52">
        <v>129.71</v>
      </c>
      <c r="L1032" s="35" t="s">
        <v>247</v>
      </c>
      <c r="M1032" s="52" t="s">
        <v>1616</v>
      </c>
      <c r="N1032" s="35" t="s">
        <v>97</v>
      </c>
      <c r="O1032" s="35" t="s">
        <v>145</v>
      </c>
      <c r="P1032" s="35" t="s">
        <v>146</v>
      </c>
      <c r="Q1032" s="35" t="s">
        <v>108</v>
      </c>
      <c r="R1032" s="35" t="s">
        <v>98</v>
      </c>
      <c r="S1032" s="27"/>
      <c r="T1032" s="27" t="s">
        <v>1619</v>
      </c>
      <c r="U1032" s="27" t="s">
        <v>253</v>
      </c>
      <c r="V1032" s="74"/>
      <c r="W1032" s="47"/>
      <c r="X1032" s="47"/>
      <c r="Y1032" s="47"/>
      <c r="Z1032" s="47"/>
      <c r="AA1032" s="47"/>
      <c r="AB1032" s="47"/>
      <c r="AC1032" s="47"/>
      <c r="AD1032" s="47"/>
      <c r="AE1032" s="47"/>
      <c r="AF1032" s="47"/>
      <c r="AG1032" s="47"/>
      <c r="AH1032" s="57"/>
      <c r="AI1032" s="58"/>
      <c r="AJ1032" s="57"/>
      <c r="AK1032" s="47"/>
      <c r="AL1032" s="47"/>
      <c r="AM1032" s="47"/>
      <c r="AN1032" s="57"/>
      <c r="AO1032" s="58"/>
      <c r="AP1032" s="57"/>
      <c r="AQ1032" s="47"/>
      <c r="AR1032" s="47"/>
      <c r="AS1032" s="47"/>
      <c r="AT1032" s="47"/>
      <c r="AU1032" s="47"/>
      <c r="AV1032" s="47"/>
      <c r="AW1032" s="47"/>
      <c r="AX1032" s="47"/>
      <c r="AY1032" s="47"/>
      <c r="AZ1032" s="47"/>
      <c r="BA1032" s="47"/>
      <c r="BB1032" s="47"/>
      <c r="BC1032" s="47"/>
      <c r="BD1032" s="47"/>
      <c r="BE1032" s="47"/>
      <c r="BF1032" s="47"/>
      <c r="BG1032" s="47"/>
      <c r="BH1032" s="47"/>
      <c r="BI1032" s="47"/>
      <c r="BJ1032" s="47"/>
      <c r="BK1032" s="47"/>
      <c r="BL1032" s="47"/>
      <c r="BM1032" s="47" t="s">
        <v>392</v>
      </c>
      <c r="BN1032" s="57">
        <f t="shared" ref="BN1032:BN1065" si="270">SUM(W1032:AH1032)+SUM(AK1032:AN1032)+SUM(AQ1032:BK1032)</f>
        <v>0</v>
      </c>
      <c r="BO1032" s="47">
        <f t="shared" si="268"/>
        <v>129.71</v>
      </c>
      <c r="BP1032" s="48" t="str">
        <f t="shared" si="269"/>
        <v>Complete - No Adjustment</v>
      </c>
    </row>
    <row r="1033" spans="1:68" s="10" customFormat="1" hidden="1" x14ac:dyDescent="0.2">
      <c r="A1033" s="34">
        <v>5476</v>
      </c>
      <c r="B1033" s="27" t="s">
        <v>94</v>
      </c>
      <c r="C1033" s="27" t="s">
        <v>240</v>
      </c>
      <c r="D1033" s="27" t="s">
        <v>241</v>
      </c>
      <c r="E1033" s="27" t="s">
        <v>1615</v>
      </c>
      <c r="F1033" s="27" t="s">
        <v>1570</v>
      </c>
      <c r="G1033" s="27" t="s">
        <v>96</v>
      </c>
      <c r="H1033" s="28">
        <v>42893</v>
      </c>
      <c r="I1033" s="28">
        <v>42894</v>
      </c>
      <c r="J1033" s="52">
        <v>1848.67</v>
      </c>
      <c r="K1033" s="52">
        <v>151.51</v>
      </c>
      <c r="L1033" s="35" t="s">
        <v>247</v>
      </c>
      <c r="M1033" s="52" t="s">
        <v>1616</v>
      </c>
      <c r="N1033" s="35" t="s">
        <v>97</v>
      </c>
      <c r="O1033" s="35" t="s">
        <v>145</v>
      </c>
      <c r="P1033" s="35" t="s">
        <v>146</v>
      </c>
      <c r="Q1033" s="35" t="s">
        <v>108</v>
      </c>
      <c r="R1033" s="35" t="s">
        <v>98</v>
      </c>
      <c r="S1033" s="27"/>
      <c r="T1033" s="27" t="s">
        <v>1619</v>
      </c>
      <c r="U1033" s="27" t="s">
        <v>253</v>
      </c>
      <c r="V1033" s="74"/>
      <c r="W1033" s="47"/>
      <c r="X1033" s="47"/>
      <c r="Y1033" s="47"/>
      <c r="Z1033" s="47"/>
      <c r="AA1033" s="47"/>
      <c r="AB1033" s="47"/>
      <c r="AC1033" s="47"/>
      <c r="AD1033" s="47"/>
      <c r="AE1033" s="47"/>
      <c r="AF1033" s="47"/>
      <c r="AG1033" s="47"/>
      <c r="AH1033" s="57"/>
      <c r="AI1033" s="58"/>
      <c r="AJ1033" s="57"/>
      <c r="AK1033" s="47"/>
      <c r="AL1033" s="47"/>
      <c r="AM1033" s="47"/>
      <c r="AN1033" s="57"/>
      <c r="AO1033" s="58"/>
      <c r="AP1033" s="57"/>
      <c r="AQ1033" s="47"/>
      <c r="AR1033" s="47"/>
      <c r="AS1033" s="47"/>
      <c r="AT1033" s="47"/>
      <c r="AU1033" s="47"/>
      <c r="AV1033" s="47"/>
      <c r="AW1033" s="47"/>
      <c r="AX1033" s="47"/>
      <c r="AY1033" s="47"/>
      <c r="AZ1033" s="47"/>
      <c r="BA1033" s="47"/>
      <c r="BB1033" s="47"/>
      <c r="BC1033" s="47"/>
      <c r="BD1033" s="47"/>
      <c r="BE1033" s="47"/>
      <c r="BF1033" s="47"/>
      <c r="BG1033" s="47"/>
      <c r="BH1033" s="47"/>
      <c r="BI1033" s="47"/>
      <c r="BJ1033" s="47"/>
      <c r="BK1033" s="47"/>
      <c r="BL1033" s="47"/>
      <c r="BM1033" s="47" t="s">
        <v>392</v>
      </c>
      <c r="BN1033" s="57">
        <f t="shared" si="270"/>
        <v>0</v>
      </c>
      <c r="BO1033" s="47">
        <f t="shared" si="268"/>
        <v>151.51</v>
      </c>
      <c r="BP1033" s="48" t="str">
        <f t="shared" si="269"/>
        <v>Complete - No Adjustment</v>
      </c>
    </row>
    <row r="1034" spans="1:68" s="10" customFormat="1" hidden="1" x14ac:dyDescent="0.2">
      <c r="A1034" s="34">
        <v>5477</v>
      </c>
      <c r="B1034" s="27" t="s">
        <v>94</v>
      </c>
      <c r="C1034" s="27" t="s">
        <v>240</v>
      </c>
      <c r="D1034" s="27" t="s">
        <v>241</v>
      </c>
      <c r="E1034" s="27" t="s">
        <v>1615</v>
      </c>
      <c r="F1034" s="27" t="s">
        <v>1570</v>
      </c>
      <c r="G1034" s="27" t="s">
        <v>96</v>
      </c>
      <c r="H1034" s="28">
        <v>42893</v>
      </c>
      <c r="I1034" s="28">
        <v>42894</v>
      </c>
      <c r="J1034" s="52">
        <v>1848.67</v>
      </c>
      <c r="K1034" s="52">
        <v>113.6</v>
      </c>
      <c r="L1034" s="35" t="s">
        <v>247</v>
      </c>
      <c r="M1034" s="52" t="s">
        <v>1616</v>
      </c>
      <c r="N1034" s="35" t="s">
        <v>97</v>
      </c>
      <c r="O1034" s="35" t="s">
        <v>145</v>
      </c>
      <c r="P1034" s="35" t="s">
        <v>146</v>
      </c>
      <c r="Q1034" s="35" t="s">
        <v>108</v>
      </c>
      <c r="R1034" s="35" t="s">
        <v>98</v>
      </c>
      <c r="S1034" s="27"/>
      <c r="T1034" s="27" t="s">
        <v>1619</v>
      </c>
      <c r="U1034" s="27" t="s">
        <v>253</v>
      </c>
      <c r="V1034" s="74"/>
      <c r="W1034" s="47"/>
      <c r="X1034" s="47"/>
      <c r="Y1034" s="47"/>
      <c r="Z1034" s="47"/>
      <c r="AA1034" s="47"/>
      <c r="AB1034" s="47"/>
      <c r="AC1034" s="47"/>
      <c r="AD1034" s="47"/>
      <c r="AE1034" s="47"/>
      <c r="AF1034" s="47"/>
      <c r="AG1034" s="47"/>
      <c r="AH1034" s="57"/>
      <c r="AI1034" s="58"/>
      <c r="AJ1034" s="57"/>
      <c r="AK1034" s="47"/>
      <c r="AL1034" s="47"/>
      <c r="AM1034" s="47"/>
      <c r="AN1034" s="57"/>
      <c r="AO1034" s="58"/>
      <c r="AP1034" s="57"/>
      <c r="AQ1034" s="47"/>
      <c r="AR1034" s="47"/>
      <c r="AS1034" s="47"/>
      <c r="AT1034" s="47"/>
      <c r="AU1034" s="47"/>
      <c r="AV1034" s="47"/>
      <c r="AW1034" s="47"/>
      <c r="AX1034" s="47"/>
      <c r="AY1034" s="47"/>
      <c r="AZ1034" s="47"/>
      <c r="BA1034" s="47"/>
      <c r="BB1034" s="47"/>
      <c r="BC1034" s="47"/>
      <c r="BD1034" s="47"/>
      <c r="BE1034" s="47"/>
      <c r="BF1034" s="47"/>
      <c r="BG1034" s="47"/>
      <c r="BH1034" s="47"/>
      <c r="BI1034" s="47"/>
      <c r="BJ1034" s="47"/>
      <c r="BK1034" s="47"/>
      <c r="BL1034" s="47"/>
      <c r="BM1034" s="47" t="s">
        <v>392</v>
      </c>
      <c r="BN1034" s="57">
        <f t="shared" si="270"/>
        <v>0</v>
      </c>
      <c r="BO1034" s="47">
        <f t="shared" si="268"/>
        <v>113.6</v>
      </c>
      <c r="BP1034" s="48" t="str">
        <f t="shared" si="269"/>
        <v>Complete - No Adjustment</v>
      </c>
    </row>
    <row r="1035" spans="1:68" s="10" customFormat="1" hidden="1" x14ac:dyDescent="0.2">
      <c r="A1035" s="34">
        <v>5478</v>
      </c>
      <c r="B1035" s="27" t="s">
        <v>94</v>
      </c>
      <c r="C1035" s="27" t="s">
        <v>240</v>
      </c>
      <c r="D1035" s="27" t="s">
        <v>241</v>
      </c>
      <c r="E1035" s="27" t="s">
        <v>1615</v>
      </c>
      <c r="F1035" s="27" t="s">
        <v>1570</v>
      </c>
      <c r="G1035" s="27" t="s">
        <v>96</v>
      </c>
      <c r="H1035" s="28">
        <v>42893</v>
      </c>
      <c r="I1035" s="28">
        <v>42894</v>
      </c>
      <c r="J1035" s="52">
        <v>1848.67</v>
      </c>
      <c r="K1035" s="52">
        <v>5.21</v>
      </c>
      <c r="L1035" s="35" t="s">
        <v>247</v>
      </c>
      <c r="M1035" s="52" t="s">
        <v>1616</v>
      </c>
      <c r="N1035" s="35" t="s">
        <v>97</v>
      </c>
      <c r="O1035" s="35" t="s">
        <v>145</v>
      </c>
      <c r="P1035" s="35" t="s">
        <v>146</v>
      </c>
      <c r="Q1035" s="35" t="s">
        <v>103</v>
      </c>
      <c r="R1035" s="35" t="s">
        <v>98</v>
      </c>
      <c r="S1035" s="27"/>
      <c r="T1035" s="27" t="s">
        <v>1617</v>
      </c>
      <c r="U1035" s="27" t="s">
        <v>255</v>
      </c>
      <c r="V1035" s="74"/>
      <c r="W1035" s="47"/>
      <c r="X1035" s="47"/>
      <c r="Y1035" s="47"/>
      <c r="Z1035" s="47"/>
      <c r="AA1035" s="47"/>
      <c r="AB1035" s="47"/>
      <c r="AC1035" s="47"/>
      <c r="AD1035" s="47"/>
      <c r="AE1035" s="47"/>
      <c r="AF1035" s="47"/>
      <c r="AG1035" s="47"/>
      <c r="AH1035" s="57"/>
      <c r="AI1035" s="58"/>
      <c r="AJ1035" s="57"/>
      <c r="AK1035" s="47"/>
      <c r="AL1035" s="47"/>
      <c r="AM1035" s="47"/>
      <c r="AN1035" s="57"/>
      <c r="AO1035" s="58"/>
      <c r="AP1035" s="57"/>
      <c r="AQ1035" s="47"/>
      <c r="AR1035" s="47"/>
      <c r="AS1035" s="47"/>
      <c r="AT1035" s="47"/>
      <c r="AU1035" s="47"/>
      <c r="AV1035" s="47"/>
      <c r="AW1035" s="47"/>
      <c r="AX1035" s="47"/>
      <c r="AY1035" s="47"/>
      <c r="AZ1035" s="47"/>
      <c r="BA1035" s="47"/>
      <c r="BB1035" s="47"/>
      <c r="BC1035" s="47"/>
      <c r="BD1035" s="47"/>
      <c r="BE1035" s="47"/>
      <c r="BF1035" s="47"/>
      <c r="BG1035" s="47"/>
      <c r="BH1035" s="47"/>
      <c r="BI1035" s="47"/>
      <c r="BJ1035" s="47"/>
      <c r="BK1035" s="47"/>
      <c r="BL1035" s="47"/>
      <c r="BM1035" s="47" t="s">
        <v>392</v>
      </c>
      <c r="BN1035" s="57">
        <f t="shared" si="270"/>
        <v>0</v>
      </c>
      <c r="BO1035" s="47">
        <f t="shared" si="268"/>
        <v>5.21</v>
      </c>
      <c r="BP1035" s="48" t="str">
        <f t="shared" si="269"/>
        <v>Complete - No Adjustment</v>
      </c>
    </row>
    <row r="1036" spans="1:68" s="10" customFormat="1" hidden="1" x14ac:dyDescent="0.2">
      <c r="A1036" s="34">
        <v>5490</v>
      </c>
      <c r="B1036" s="27" t="s">
        <v>94</v>
      </c>
      <c r="C1036" s="27" t="s">
        <v>244</v>
      </c>
      <c r="D1036" s="27" t="s">
        <v>245</v>
      </c>
      <c r="E1036" s="27" t="s">
        <v>1620</v>
      </c>
      <c r="F1036" s="27" t="s">
        <v>1593</v>
      </c>
      <c r="G1036" s="27" t="s">
        <v>96</v>
      </c>
      <c r="H1036" s="28">
        <v>42899</v>
      </c>
      <c r="I1036" s="28">
        <v>42901</v>
      </c>
      <c r="J1036" s="52">
        <v>772.37</v>
      </c>
      <c r="K1036" s="52">
        <v>12</v>
      </c>
      <c r="L1036" s="35" t="s">
        <v>247</v>
      </c>
      <c r="M1036" s="52" t="s">
        <v>1621</v>
      </c>
      <c r="N1036" s="35" t="s">
        <v>97</v>
      </c>
      <c r="O1036" s="35" t="s">
        <v>145</v>
      </c>
      <c r="P1036" s="35" t="s">
        <v>146</v>
      </c>
      <c r="Q1036" s="35" t="s">
        <v>101</v>
      </c>
      <c r="R1036" s="35" t="s">
        <v>98</v>
      </c>
      <c r="S1036" s="27"/>
      <c r="T1036" s="27" t="s">
        <v>1622</v>
      </c>
      <c r="U1036" s="27" t="s">
        <v>191</v>
      </c>
      <c r="V1036" s="74"/>
      <c r="W1036" s="47"/>
      <c r="X1036" s="47"/>
      <c r="Y1036" s="47"/>
      <c r="Z1036" s="47"/>
      <c r="AA1036" s="47"/>
      <c r="AB1036" s="47"/>
      <c r="AC1036" s="47"/>
      <c r="AD1036" s="47"/>
      <c r="AE1036" s="47"/>
      <c r="AF1036" s="47"/>
      <c r="AG1036" s="47"/>
      <c r="AH1036" s="57"/>
      <c r="AI1036" s="58"/>
      <c r="AJ1036" s="57"/>
      <c r="AK1036" s="47"/>
      <c r="AL1036" s="47"/>
      <c r="AM1036" s="47"/>
      <c r="AN1036" s="57"/>
      <c r="AO1036" s="58"/>
      <c r="AP1036" s="57"/>
      <c r="AQ1036" s="47"/>
      <c r="AR1036" s="47"/>
      <c r="AS1036" s="47"/>
      <c r="AT1036" s="47"/>
      <c r="AU1036" s="47"/>
      <c r="AV1036" s="47"/>
      <c r="AW1036" s="47"/>
      <c r="AX1036" s="47"/>
      <c r="AY1036" s="47"/>
      <c r="AZ1036" s="47"/>
      <c r="BA1036" s="47"/>
      <c r="BB1036" s="47"/>
      <c r="BC1036" s="47"/>
      <c r="BD1036" s="47"/>
      <c r="BE1036" s="47"/>
      <c r="BF1036" s="47"/>
      <c r="BG1036" s="47"/>
      <c r="BH1036" s="47"/>
      <c r="BI1036" s="47"/>
      <c r="BJ1036" s="47"/>
      <c r="BK1036" s="47"/>
      <c r="BL1036" s="47"/>
      <c r="BM1036" s="47" t="s">
        <v>392</v>
      </c>
      <c r="BN1036" s="57">
        <f t="shared" si="270"/>
        <v>0</v>
      </c>
      <c r="BO1036" s="47">
        <f t="shared" ref="BO1036:BO1075" si="271">K1036-BN1036</f>
        <v>12</v>
      </c>
      <c r="BP1036" s="48" t="str">
        <f t="shared" si="269"/>
        <v>Complete - No Adjustment</v>
      </c>
    </row>
    <row r="1037" spans="1:68" s="10" customFormat="1" hidden="1" x14ac:dyDescent="0.2">
      <c r="A1037" s="34">
        <v>5491</v>
      </c>
      <c r="B1037" s="27" t="s">
        <v>94</v>
      </c>
      <c r="C1037" s="27" t="s">
        <v>244</v>
      </c>
      <c r="D1037" s="27" t="s">
        <v>245</v>
      </c>
      <c r="E1037" s="27" t="s">
        <v>1620</v>
      </c>
      <c r="F1037" s="27" t="s">
        <v>1593</v>
      </c>
      <c r="G1037" s="27" t="s">
        <v>96</v>
      </c>
      <c r="H1037" s="28">
        <v>42899</v>
      </c>
      <c r="I1037" s="28">
        <v>42901</v>
      </c>
      <c r="J1037" s="52">
        <v>772.37</v>
      </c>
      <c r="K1037" s="52">
        <v>12.31</v>
      </c>
      <c r="L1037" s="35" t="s">
        <v>247</v>
      </c>
      <c r="M1037" s="52" t="s">
        <v>1621</v>
      </c>
      <c r="N1037" s="35" t="s">
        <v>97</v>
      </c>
      <c r="O1037" s="35" t="s">
        <v>145</v>
      </c>
      <c r="P1037" s="35" t="s">
        <v>146</v>
      </c>
      <c r="Q1037" s="35" t="s">
        <v>103</v>
      </c>
      <c r="R1037" s="35" t="s">
        <v>98</v>
      </c>
      <c r="S1037" s="27"/>
      <c r="T1037" s="27" t="s">
        <v>1623</v>
      </c>
      <c r="U1037" s="27" t="s">
        <v>255</v>
      </c>
      <c r="V1037" s="74"/>
      <c r="W1037" s="47"/>
      <c r="X1037" s="47"/>
      <c r="Y1037" s="47"/>
      <c r="Z1037" s="47"/>
      <c r="AA1037" s="47"/>
      <c r="AB1037" s="47"/>
      <c r="AC1037" s="47"/>
      <c r="AD1037" s="47"/>
      <c r="AE1037" s="47"/>
      <c r="AF1037" s="47"/>
      <c r="AG1037" s="47"/>
      <c r="AH1037" s="57"/>
      <c r="AI1037" s="58"/>
      <c r="AJ1037" s="57"/>
      <c r="AK1037" s="47"/>
      <c r="AL1037" s="47"/>
      <c r="AM1037" s="47"/>
      <c r="AN1037" s="57"/>
      <c r="AO1037" s="58"/>
      <c r="AP1037" s="57"/>
      <c r="AQ1037" s="47"/>
      <c r="AR1037" s="47"/>
      <c r="AS1037" s="47"/>
      <c r="AT1037" s="47"/>
      <c r="AU1037" s="47"/>
      <c r="AV1037" s="47"/>
      <c r="AW1037" s="70"/>
      <c r="AX1037" s="47"/>
      <c r="AY1037" s="47"/>
      <c r="AZ1037" s="47"/>
      <c r="BA1037" s="47"/>
      <c r="BB1037" s="47"/>
      <c r="BC1037" s="47"/>
      <c r="BD1037" s="47"/>
      <c r="BE1037" s="47"/>
      <c r="BF1037" s="47"/>
      <c r="BG1037" s="47"/>
      <c r="BH1037" s="47"/>
      <c r="BI1037" s="47"/>
      <c r="BJ1037" s="47"/>
      <c r="BK1037" s="68"/>
      <c r="BL1037" s="47"/>
      <c r="BM1037" s="47" t="s">
        <v>392</v>
      </c>
      <c r="BN1037" s="57">
        <f t="shared" si="270"/>
        <v>0</v>
      </c>
      <c r="BO1037" s="47">
        <f t="shared" si="271"/>
        <v>12.31</v>
      </c>
      <c r="BP1037" s="48" t="str">
        <f t="shared" si="269"/>
        <v>Complete - No Adjustment</v>
      </c>
    </row>
    <row r="1038" spans="1:68" s="10" customFormat="1" hidden="1" x14ac:dyDescent="0.2">
      <c r="A1038" s="34">
        <v>5492</v>
      </c>
      <c r="B1038" s="27" t="s">
        <v>94</v>
      </c>
      <c r="C1038" s="27" t="s">
        <v>244</v>
      </c>
      <c r="D1038" s="27" t="s">
        <v>245</v>
      </c>
      <c r="E1038" s="27" t="s">
        <v>1620</v>
      </c>
      <c r="F1038" s="27" t="s">
        <v>1593</v>
      </c>
      <c r="G1038" s="27" t="s">
        <v>96</v>
      </c>
      <c r="H1038" s="28">
        <v>42899</v>
      </c>
      <c r="I1038" s="28">
        <v>42901</v>
      </c>
      <c r="J1038" s="52">
        <v>772.37</v>
      </c>
      <c r="K1038" s="52">
        <v>10.39</v>
      </c>
      <c r="L1038" s="35" t="s">
        <v>247</v>
      </c>
      <c r="M1038" s="52" t="s">
        <v>1621</v>
      </c>
      <c r="N1038" s="35" t="s">
        <v>97</v>
      </c>
      <c r="O1038" s="35" t="s">
        <v>145</v>
      </c>
      <c r="P1038" s="35" t="s">
        <v>146</v>
      </c>
      <c r="Q1038" s="35" t="s">
        <v>103</v>
      </c>
      <c r="R1038" s="35" t="s">
        <v>98</v>
      </c>
      <c r="S1038" s="27"/>
      <c r="T1038" s="27" t="s">
        <v>1623</v>
      </c>
      <c r="U1038" s="27" t="s">
        <v>255</v>
      </c>
      <c r="V1038" s="74"/>
      <c r="W1038" s="47"/>
      <c r="X1038" s="47"/>
      <c r="Y1038" s="47"/>
      <c r="Z1038" s="47"/>
      <c r="AA1038" s="47"/>
      <c r="AB1038" s="47"/>
      <c r="AC1038" s="47"/>
      <c r="AD1038" s="47"/>
      <c r="AE1038" s="47"/>
      <c r="AF1038" s="47"/>
      <c r="AG1038" s="47"/>
      <c r="AH1038" s="57"/>
      <c r="AI1038" s="58"/>
      <c r="AJ1038" s="57"/>
      <c r="AK1038" s="47"/>
      <c r="AL1038" s="47"/>
      <c r="AM1038" s="47"/>
      <c r="AN1038" s="57"/>
      <c r="AO1038" s="58"/>
      <c r="AP1038" s="57"/>
      <c r="AQ1038" s="47"/>
      <c r="AR1038" s="47"/>
      <c r="AS1038" s="47"/>
      <c r="AT1038" s="47"/>
      <c r="AU1038" s="47"/>
      <c r="AV1038" s="47"/>
      <c r="AW1038" s="47"/>
      <c r="AX1038" s="47"/>
      <c r="AY1038" s="47"/>
      <c r="AZ1038" s="47"/>
      <c r="BA1038" s="47"/>
      <c r="BB1038" s="47"/>
      <c r="BC1038" s="47"/>
      <c r="BD1038" s="47"/>
      <c r="BE1038" s="47"/>
      <c r="BF1038" s="47"/>
      <c r="BG1038" s="47"/>
      <c r="BH1038" s="47"/>
      <c r="BI1038" s="47"/>
      <c r="BJ1038" s="47"/>
      <c r="BK1038" s="47"/>
      <c r="BL1038" s="47"/>
      <c r="BM1038" s="47" t="s">
        <v>392</v>
      </c>
      <c r="BN1038" s="57">
        <f t="shared" si="270"/>
        <v>0</v>
      </c>
      <c r="BO1038" s="47">
        <f t="shared" si="271"/>
        <v>10.39</v>
      </c>
      <c r="BP1038" s="48" t="str">
        <f t="shared" si="269"/>
        <v>Complete - No Adjustment</v>
      </c>
    </row>
    <row r="1039" spans="1:68" s="10" customFormat="1" hidden="1" x14ac:dyDescent="0.2">
      <c r="A1039" s="34">
        <v>5493</v>
      </c>
      <c r="B1039" s="27" t="s">
        <v>94</v>
      </c>
      <c r="C1039" s="27" t="s">
        <v>244</v>
      </c>
      <c r="D1039" s="27" t="s">
        <v>245</v>
      </c>
      <c r="E1039" s="27" t="s">
        <v>1620</v>
      </c>
      <c r="F1039" s="27" t="s">
        <v>1593</v>
      </c>
      <c r="G1039" s="27" t="s">
        <v>96</v>
      </c>
      <c r="H1039" s="28">
        <v>42899</v>
      </c>
      <c r="I1039" s="28">
        <v>42901</v>
      </c>
      <c r="J1039" s="52">
        <v>772.37</v>
      </c>
      <c r="K1039" s="52">
        <v>4.92</v>
      </c>
      <c r="L1039" s="35" t="s">
        <v>247</v>
      </c>
      <c r="M1039" s="52" t="s">
        <v>1621</v>
      </c>
      <c r="N1039" s="35" t="s">
        <v>97</v>
      </c>
      <c r="O1039" s="35" t="s">
        <v>145</v>
      </c>
      <c r="P1039" s="35" t="s">
        <v>146</v>
      </c>
      <c r="Q1039" s="35" t="s">
        <v>103</v>
      </c>
      <c r="R1039" s="35" t="s">
        <v>98</v>
      </c>
      <c r="S1039" s="27"/>
      <c r="T1039" s="27" t="s">
        <v>1623</v>
      </c>
      <c r="U1039" s="27" t="s">
        <v>255</v>
      </c>
      <c r="V1039" s="74"/>
      <c r="W1039" s="47"/>
      <c r="X1039" s="47"/>
      <c r="Y1039" s="47"/>
      <c r="Z1039" s="47"/>
      <c r="AA1039" s="47"/>
      <c r="AB1039" s="47"/>
      <c r="AC1039" s="47"/>
      <c r="AD1039" s="47"/>
      <c r="AE1039" s="47"/>
      <c r="AF1039" s="47"/>
      <c r="AG1039" s="47"/>
      <c r="AH1039" s="57"/>
      <c r="AI1039" s="58"/>
      <c r="AJ1039" s="57"/>
      <c r="AK1039" s="47"/>
      <c r="AL1039" s="47"/>
      <c r="AM1039" s="47"/>
      <c r="AN1039" s="57"/>
      <c r="AO1039" s="58"/>
      <c r="AP1039" s="57"/>
      <c r="AQ1039" s="47"/>
      <c r="AR1039" s="47"/>
      <c r="AS1039" s="47"/>
      <c r="AT1039" s="47"/>
      <c r="AU1039" s="47"/>
      <c r="AV1039" s="47"/>
      <c r="AW1039" s="47"/>
      <c r="AX1039" s="47"/>
      <c r="AY1039" s="47"/>
      <c r="AZ1039" s="47"/>
      <c r="BA1039" s="47"/>
      <c r="BB1039" s="47"/>
      <c r="BC1039" s="47"/>
      <c r="BD1039" s="47"/>
      <c r="BE1039" s="47"/>
      <c r="BF1039" s="47"/>
      <c r="BG1039" s="47"/>
      <c r="BH1039" s="47"/>
      <c r="BI1039" s="47"/>
      <c r="BJ1039" s="47"/>
      <c r="BK1039" s="47"/>
      <c r="BL1039" s="47"/>
      <c r="BM1039" s="47" t="s">
        <v>392</v>
      </c>
      <c r="BN1039" s="57">
        <f t="shared" si="270"/>
        <v>0</v>
      </c>
      <c r="BO1039" s="47">
        <f t="shared" si="271"/>
        <v>4.92</v>
      </c>
      <c r="BP1039" s="48" t="str">
        <f t="shared" si="269"/>
        <v>Complete - No Adjustment</v>
      </c>
    </row>
    <row r="1040" spans="1:68" s="10" customFormat="1" hidden="1" x14ac:dyDescent="0.2">
      <c r="A1040" s="34">
        <v>5494</v>
      </c>
      <c r="B1040" s="27" t="s">
        <v>94</v>
      </c>
      <c r="C1040" s="27" t="s">
        <v>244</v>
      </c>
      <c r="D1040" s="27" t="s">
        <v>245</v>
      </c>
      <c r="E1040" s="27" t="s">
        <v>1620</v>
      </c>
      <c r="F1040" s="27" t="s">
        <v>1593</v>
      </c>
      <c r="G1040" s="27" t="s">
        <v>96</v>
      </c>
      <c r="H1040" s="28">
        <v>42899</v>
      </c>
      <c r="I1040" s="28">
        <v>42901</v>
      </c>
      <c r="J1040" s="52">
        <v>772.37</v>
      </c>
      <c r="K1040" s="52">
        <v>494.6</v>
      </c>
      <c r="L1040" s="35" t="s">
        <v>247</v>
      </c>
      <c r="M1040" s="52" t="s">
        <v>1621</v>
      </c>
      <c r="N1040" s="35" t="s">
        <v>97</v>
      </c>
      <c r="O1040" s="35" t="s">
        <v>145</v>
      </c>
      <c r="P1040" s="35" t="s">
        <v>146</v>
      </c>
      <c r="Q1040" s="35" t="s">
        <v>101</v>
      </c>
      <c r="R1040" s="35" t="s">
        <v>98</v>
      </c>
      <c r="S1040" s="27"/>
      <c r="T1040" s="27" t="s">
        <v>1622</v>
      </c>
      <c r="U1040" s="27" t="s">
        <v>191</v>
      </c>
      <c r="V1040" s="74"/>
      <c r="W1040" s="47"/>
      <c r="X1040" s="47"/>
      <c r="Y1040" s="47"/>
      <c r="Z1040" s="47"/>
      <c r="AA1040" s="47"/>
      <c r="AB1040" s="47"/>
      <c r="AC1040" s="47"/>
      <c r="AD1040" s="47"/>
      <c r="AE1040" s="47"/>
      <c r="AF1040" s="47"/>
      <c r="AG1040" s="47"/>
      <c r="AH1040" s="57"/>
      <c r="AI1040" s="58"/>
      <c r="AJ1040" s="57"/>
      <c r="AK1040" s="47"/>
      <c r="AL1040" s="47"/>
      <c r="AM1040" s="47"/>
      <c r="AN1040" s="57"/>
      <c r="AO1040" s="58"/>
      <c r="AP1040" s="57"/>
      <c r="AQ1040" s="47"/>
      <c r="AR1040" s="47"/>
      <c r="AS1040" s="47"/>
      <c r="AT1040" s="47"/>
      <c r="AU1040" s="47"/>
      <c r="AV1040" s="47"/>
      <c r="AW1040" s="47"/>
      <c r="AX1040" s="47"/>
      <c r="AY1040" s="47"/>
      <c r="AZ1040" s="47"/>
      <c r="BA1040" s="47"/>
      <c r="BB1040" s="47"/>
      <c r="BC1040" s="47"/>
      <c r="BD1040" s="47"/>
      <c r="BE1040" s="47"/>
      <c r="BF1040" s="47"/>
      <c r="BG1040" s="47"/>
      <c r="BH1040" s="47"/>
      <c r="BI1040" s="47"/>
      <c r="BJ1040" s="47"/>
      <c r="BK1040" s="47"/>
      <c r="BL1040" s="47"/>
      <c r="BM1040" s="47" t="s">
        <v>392</v>
      </c>
      <c r="BN1040" s="57">
        <f t="shared" si="270"/>
        <v>0</v>
      </c>
      <c r="BO1040" s="47">
        <f t="shared" si="271"/>
        <v>494.6</v>
      </c>
      <c r="BP1040" s="48" t="str">
        <f t="shared" si="269"/>
        <v>Complete - No Adjustment</v>
      </c>
    </row>
    <row r="1041" spans="1:68" s="10" customFormat="1" hidden="1" x14ac:dyDescent="0.2">
      <c r="A1041" s="34">
        <v>5495</v>
      </c>
      <c r="B1041" s="27" t="s">
        <v>94</v>
      </c>
      <c r="C1041" s="27" t="s">
        <v>244</v>
      </c>
      <c r="D1041" s="27" t="s">
        <v>245</v>
      </c>
      <c r="E1041" s="27" t="s">
        <v>1620</v>
      </c>
      <c r="F1041" s="27" t="s">
        <v>1593</v>
      </c>
      <c r="G1041" s="27" t="s">
        <v>96</v>
      </c>
      <c r="H1041" s="28">
        <v>42899</v>
      </c>
      <c r="I1041" s="28">
        <v>42901</v>
      </c>
      <c r="J1041" s="52">
        <v>772.37</v>
      </c>
      <c r="K1041" s="52">
        <v>186.79</v>
      </c>
      <c r="L1041" s="35" t="s">
        <v>247</v>
      </c>
      <c r="M1041" s="52" t="s">
        <v>1621</v>
      </c>
      <c r="N1041" s="35" t="s">
        <v>97</v>
      </c>
      <c r="O1041" s="35" t="s">
        <v>145</v>
      </c>
      <c r="P1041" s="35" t="s">
        <v>146</v>
      </c>
      <c r="Q1041" s="35" t="s">
        <v>108</v>
      </c>
      <c r="R1041" s="35" t="s">
        <v>98</v>
      </c>
      <c r="S1041" s="27"/>
      <c r="T1041" s="27" t="s">
        <v>1624</v>
      </c>
      <c r="U1041" s="27" t="s">
        <v>253</v>
      </c>
      <c r="V1041" s="74"/>
      <c r="W1041" s="47"/>
      <c r="X1041" s="47"/>
      <c r="Y1041" s="47"/>
      <c r="Z1041" s="47"/>
      <c r="AA1041" s="47"/>
      <c r="AB1041" s="47"/>
      <c r="AC1041" s="47"/>
      <c r="AD1041" s="47"/>
      <c r="AE1041" s="47"/>
      <c r="AF1041" s="47"/>
      <c r="AG1041" s="47"/>
      <c r="AH1041" s="57"/>
      <c r="AI1041" s="58"/>
      <c r="AJ1041" s="57"/>
      <c r="AK1041" s="47"/>
      <c r="AL1041" s="47"/>
      <c r="AM1041" s="47"/>
      <c r="AN1041" s="57">
        <f>159-150</f>
        <v>9</v>
      </c>
      <c r="AO1041" s="58"/>
      <c r="AP1041" s="57"/>
      <c r="AQ1041" s="47"/>
      <c r="AR1041" s="47"/>
      <c r="AS1041" s="47"/>
      <c r="AT1041" s="47"/>
      <c r="AU1041" s="47"/>
      <c r="AV1041" s="47"/>
      <c r="AW1041" s="47"/>
      <c r="AX1041" s="47"/>
      <c r="AY1041" s="47"/>
      <c r="AZ1041" s="47"/>
      <c r="BA1041" s="47"/>
      <c r="BB1041" s="47"/>
      <c r="BC1041" s="47"/>
      <c r="BD1041" s="47"/>
      <c r="BE1041" s="47"/>
      <c r="BF1041" s="47"/>
      <c r="BG1041" s="47"/>
      <c r="BH1041" s="47"/>
      <c r="BI1041" s="47"/>
      <c r="BJ1041" s="47"/>
      <c r="BK1041" s="47"/>
      <c r="BL1041" s="47"/>
      <c r="BM1041" s="47" t="s">
        <v>376</v>
      </c>
      <c r="BN1041" s="57">
        <f t="shared" si="270"/>
        <v>9</v>
      </c>
      <c r="BO1041" s="47">
        <f t="shared" si="271"/>
        <v>177.79</v>
      </c>
      <c r="BP1041" s="48" t="str">
        <f t="shared" si="269"/>
        <v>Complete - With Adjustment</v>
      </c>
    </row>
    <row r="1042" spans="1:68" s="10" customFormat="1" hidden="1" x14ac:dyDescent="0.2">
      <c r="A1042" s="34">
        <v>5496</v>
      </c>
      <c r="B1042" s="27" t="s">
        <v>94</v>
      </c>
      <c r="C1042" s="27" t="s">
        <v>244</v>
      </c>
      <c r="D1042" s="27" t="s">
        <v>245</v>
      </c>
      <c r="E1042" s="27" t="s">
        <v>1620</v>
      </c>
      <c r="F1042" s="27" t="s">
        <v>1593</v>
      </c>
      <c r="G1042" s="27" t="s">
        <v>96</v>
      </c>
      <c r="H1042" s="28">
        <v>42899</v>
      </c>
      <c r="I1042" s="28">
        <v>42901</v>
      </c>
      <c r="J1042" s="52">
        <v>772.37</v>
      </c>
      <c r="K1042" s="52">
        <v>51.36</v>
      </c>
      <c r="L1042" s="35" t="s">
        <v>247</v>
      </c>
      <c r="M1042" s="52" t="s">
        <v>1621</v>
      </c>
      <c r="N1042" s="35" t="s">
        <v>97</v>
      </c>
      <c r="O1042" s="35" t="s">
        <v>145</v>
      </c>
      <c r="P1042" s="35" t="s">
        <v>146</v>
      </c>
      <c r="Q1042" s="35" t="s">
        <v>147</v>
      </c>
      <c r="R1042" s="35" t="s">
        <v>98</v>
      </c>
      <c r="S1042" s="27"/>
      <c r="T1042" s="27" t="s">
        <v>1625</v>
      </c>
      <c r="U1042" s="27" t="s">
        <v>251</v>
      </c>
      <c r="V1042" s="74"/>
      <c r="W1042" s="47"/>
      <c r="X1042" s="47"/>
      <c r="Y1042" s="47"/>
      <c r="Z1042" s="47"/>
      <c r="AA1042" s="47"/>
      <c r="AB1042" s="47"/>
      <c r="AC1042" s="47"/>
      <c r="AD1042" s="47"/>
      <c r="AE1042" s="47"/>
      <c r="AF1042" s="47"/>
      <c r="AG1042" s="47"/>
      <c r="AH1042" s="57"/>
      <c r="AI1042" s="58"/>
      <c r="AJ1042" s="57"/>
      <c r="AK1042" s="47"/>
      <c r="AL1042" s="47"/>
      <c r="AM1042" s="47"/>
      <c r="AN1042" s="57"/>
      <c r="AO1042" s="58"/>
      <c r="AP1042" s="57"/>
      <c r="AQ1042" s="47"/>
      <c r="AR1042" s="47"/>
      <c r="AS1042" s="47"/>
      <c r="AT1042" s="47"/>
      <c r="AU1042" s="47"/>
      <c r="AV1042" s="47"/>
      <c r="AW1042" s="47"/>
      <c r="AX1042" s="47"/>
      <c r="AY1042" s="47"/>
      <c r="AZ1042" s="47"/>
      <c r="BA1042" s="47"/>
      <c r="BB1042" s="47"/>
      <c r="BC1042" s="47"/>
      <c r="BD1042" s="47"/>
      <c r="BE1042" s="47"/>
      <c r="BF1042" s="47"/>
      <c r="BG1042" s="47"/>
      <c r="BH1042" s="47"/>
      <c r="BI1042" s="47"/>
      <c r="BJ1042" s="47"/>
      <c r="BK1042" s="47"/>
      <c r="BL1042" s="47"/>
      <c r="BM1042" s="47" t="s">
        <v>392</v>
      </c>
      <c r="BN1042" s="57">
        <f t="shared" si="270"/>
        <v>0</v>
      </c>
      <c r="BO1042" s="47">
        <f t="shared" si="271"/>
        <v>51.36</v>
      </c>
      <c r="BP1042" s="48" t="str">
        <f t="shared" si="269"/>
        <v>Complete - No Adjustment</v>
      </c>
    </row>
    <row r="1043" spans="1:68" s="10" customFormat="1" hidden="1" x14ac:dyDescent="0.2">
      <c r="A1043" s="34">
        <v>5516</v>
      </c>
      <c r="B1043" s="27" t="s">
        <v>94</v>
      </c>
      <c r="C1043" s="27" t="s">
        <v>262</v>
      </c>
      <c r="D1043" s="27" t="s">
        <v>263</v>
      </c>
      <c r="E1043" s="27" t="s">
        <v>1626</v>
      </c>
      <c r="F1043" s="27" t="s">
        <v>1493</v>
      </c>
      <c r="G1043" s="27" t="s">
        <v>96</v>
      </c>
      <c r="H1043" s="28">
        <v>42898</v>
      </c>
      <c r="I1043" s="28">
        <v>42899</v>
      </c>
      <c r="J1043" s="52">
        <v>3654.72</v>
      </c>
      <c r="K1043" s="52">
        <v>39.96</v>
      </c>
      <c r="L1043" s="35" t="s">
        <v>247</v>
      </c>
      <c r="M1043" s="52" t="s">
        <v>1627</v>
      </c>
      <c r="N1043" s="35" t="s">
        <v>97</v>
      </c>
      <c r="O1043" s="35" t="s">
        <v>145</v>
      </c>
      <c r="P1043" s="35" t="s">
        <v>146</v>
      </c>
      <c r="Q1043" s="35" t="s">
        <v>101</v>
      </c>
      <c r="R1043" s="35" t="s">
        <v>98</v>
      </c>
      <c r="S1043" s="27"/>
      <c r="T1043" s="27" t="s">
        <v>1628</v>
      </c>
      <c r="U1043" s="27" t="s">
        <v>191</v>
      </c>
      <c r="V1043" s="74"/>
      <c r="W1043" s="47"/>
      <c r="X1043" s="47"/>
      <c r="Y1043" s="47"/>
      <c r="Z1043" s="47"/>
      <c r="AA1043" s="47"/>
      <c r="AB1043" s="47"/>
      <c r="AC1043" s="47"/>
      <c r="AD1043" s="47"/>
      <c r="AE1043" s="47"/>
      <c r="AF1043" s="47"/>
      <c r="AG1043" s="47"/>
      <c r="AH1043" s="57"/>
      <c r="AI1043" s="58"/>
      <c r="AJ1043" s="57"/>
      <c r="AK1043" s="47"/>
      <c r="AL1043" s="47"/>
      <c r="AM1043" s="47"/>
      <c r="AN1043" s="57"/>
      <c r="AO1043" s="58"/>
      <c r="AP1043" s="57"/>
      <c r="AQ1043" s="47"/>
      <c r="AR1043" s="47"/>
      <c r="AS1043" s="47"/>
      <c r="AT1043" s="47"/>
      <c r="AU1043" s="47"/>
      <c r="AV1043" s="47"/>
      <c r="AW1043" s="47"/>
      <c r="AX1043" s="47"/>
      <c r="AY1043" s="47"/>
      <c r="AZ1043" s="47"/>
      <c r="BA1043" s="47"/>
      <c r="BB1043" s="47"/>
      <c r="BC1043" s="47"/>
      <c r="BD1043" s="47"/>
      <c r="BE1043" s="47"/>
      <c r="BF1043" s="47"/>
      <c r="BG1043" s="47"/>
      <c r="BH1043" s="47"/>
      <c r="BI1043" s="47"/>
      <c r="BJ1043" s="47"/>
      <c r="BK1043" s="47"/>
      <c r="BL1043" s="47"/>
      <c r="BM1043" s="47" t="s">
        <v>392</v>
      </c>
      <c r="BN1043" s="57">
        <f t="shared" si="270"/>
        <v>0</v>
      </c>
      <c r="BO1043" s="47">
        <f t="shared" si="271"/>
        <v>39.96</v>
      </c>
      <c r="BP1043" s="48" t="str">
        <f t="shared" si="269"/>
        <v>Complete - No Adjustment</v>
      </c>
    </row>
    <row r="1044" spans="1:68" s="10" customFormat="1" hidden="1" x14ac:dyDescent="0.2">
      <c r="A1044" s="34">
        <v>5517</v>
      </c>
      <c r="B1044" s="27" t="s">
        <v>94</v>
      </c>
      <c r="C1044" s="27" t="s">
        <v>262</v>
      </c>
      <c r="D1044" s="27" t="s">
        <v>263</v>
      </c>
      <c r="E1044" s="27" t="s">
        <v>1626</v>
      </c>
      <c r="F1044" s="27" t="s">
        <v>1493</v>
      </c>
      <c r="G1044" s="27" t="s">
        <v>96</v>
      </c>
      <c r="H1044" s="28">
        <v>42898</v>
      </c>
      <c r="I1044" s="28">
        <v>42899</v>
      </c>
      <c r="J1044" s="52">
        <v>3654.72</v>
      </c>
      <c r="K1044" s="52">
        <v>6</v>
      </c>
      <c r="L1044" s="35"/>
      <c r="M1044" s="52" t="s">
        <v>1627</v>
      </c>
      <c r="N1044" s="35" t="s">
        <v>97</v>
      </c>
      <c r="O1044" s="35" t="s">
        <v>113</v>
      </c>
      <c r="P1044" s="35" t="s">
        <v>120</v>
      </c>
      <c r="Q1044" s="35" t="s">
        <v>103</v>
      </c>
      <c r="R1044" s="35" t="s">
        <v>98</v>
      </c>
      <c r="S1044" s="27"/>
      <c r="T1044" s="27" t="s">
        <v>1629</v>
      </c>
      <c r="U1044" s="27"/>
      <c r="V1044" s="74"/>
      <c r="W1044" s="47">
        <v>6</v>
      </c>
      <c r="X1044" s="47"/>
      <c r="Y1044" s="47"/>
      <c r="Z1044" s="47"/>
      <c r="AA1044" s="47"/>
      <c r="AB1044" s="47"/>
      <c r="AC1044" s="47"/>
      <c r="AD1044" s="47"/>
      <c r="AE1044" s="47"/>
      <c r="AF1044" s="47"/>
      <c r="AG1044" s="47"/>
      <c r="AH1044" s="57"/>
      <c r="AI1044" s="58"/>
      <c r="AJ1044" s="57"/>
      <c r="AK1044" s="47"/>
      <c r="AL1044" s="47"/>
      <c r="AM1044" s="47"/>
      <c r="AN1044" s="57"/>
      <c r="AO1044" s="58"/>
      <c r="AP1044" s="57"/>
      <c r="AQ1044" s="47"/>
      <c r="AR1044" s="47"/>
      <c r="AS1044" s="47"/>
      <c r="AT1044" s="47"/>
      <c r="AU1044" s="47"/>
      <c r="AV1044" s="47"/>
      <c r="AW1044" s="47"/>
      <c r="AX1044" s="47"/>
      <c r="AY1044" s="47"/>
      <c r="AZ1044" s="47"/>
      <c r="BA1044" s="47"/>
      <c r="BB1044" s="47"/>
      <c r="BC1044" s="47"/>
      <c r="BD1044" s="47"/>
      <c r="BE1044" s="47"/>
      <c r="BF1044" s="47"/>
      <c r="BG1044" s="47"/>
      <c r="BH1044" s="47"/>
      <c r="BI1044" s="47"/>
      <c r="BJ1044" s="47"/>
      <c r="BK1044" s="47"/>
      <c r="BL1044" s="47"/>
      <c r="BM1044" s="47" t="s">
        <v>1</v>
      </c>
      <c r="BN1044" s="57">
        <f t="shared" si="270"/>
        <v>6</v>
      </c>
      <c r="BO1044" s="47">
        <f t="shared" si="271"/>
        <v>0</v>
      </c>
      <c r="BP1044" s="48" t="str">
        <f t="shared" si="269"/>
        <v>Complete - With Adjustment</v>
      </c>
    </row>
    <row r="1045" spans="1:68" s="10" customFormat="1" hidden="1" x14ac:dyDescent="0.2">
      <c r="A1045" s="34">
        <v>5518</v>
      </c>
      <c r="B1045" s="27" t="s">
        <v>94</v>
      </c>
      <c r="C1045" s="27" t="s">
        <v>262</v>
      </c>
      <c r="D1045" s="27" t="s">
        <v>263</v>
      </c>
      <c r="E1045" s="27" t="s">
        <v>1626</v>
      </c>
      <c r="F1045" s="27" t="s">
        <v>1493</v>
      </c>
      <c r="G1045" s="27" t="s">
        <v>96</v>
      </c>
      <c r="H1045" s="28">
        <v>42898</v>
      </c>
      <c r="I1045" s="28">
        <v>42899</v>
      </c>
      <c r="J1045" s="52">
        <v>3654.72</v>
      </c>
      <c r="K1045" s="52">
        <v>19.23</v>
      </c>
      <c r="L1045" s="35" t="s">
        <v>247</v>
      </c>
      <c r="M1045" s="52" t="s">
        <v>1627</v>
      </c>
      <c r="N1045" s="35" t="s">
        <v>97</v>
      </c>
      <c r="O1045" s="35" t="s">
        <v>145</v>
      </c>
      <c r="P1045" s="35" t="s">
        <v>146</v>
      </c>
      <c r="Q1045" s="35" t="s">
        <v>147</v>
      </c>
      <c r="R1045" s="35" t="s">
        <v>98</v>
      </c>
      <c r="S1045" s="27"/>
      <c r="T1045" s="27" t="s">
        <v>1630</v>
      </c>
      <c r="U1045" s="27" t="s">
        <v>149</v>
      </c>
      <c r="V1045" s="74"/>
      <c r="W1045" s="47"/>
      <c r="X1045" s="47"/>
      <c r="Y1045" s="47"/>
      <c r="Z1045" s="47"/>
      <c r="AA1045" s="47"/>
      <c r="AB1045" s="71"/>
      <c r="AC1045" s="47"/>
      <c r="AD1045" s="47"/>
      <c r="AE1045" s="47"/>
      <c r="AF1045" s="47"/>
      <c r="AG1045" s="47"/>
      <c r="AH1045" s="57"/>
      <c r="AI1045" s="58"/>
      <c r="AJ1045" s="57"/>
      <c r="AK1045" s="47"/>
      <c r="AL1045" s="47"/>
      <c r="AM1045" s="47"/>
      <c r="AN1045" s="57"/>
      <c r="AO1045" s="58"/>
      <c r="AP1045" s="57"/>
      <c r="AQ1045" s="47"/>
      <c r="AR1045" s="47"/>
      <c r="AS1045" s="47"/>
      <c r="AT1045" s="47"/>
      <c r="AU1045" s="47"/>
      <c r="AV1045" s="47"/>
      <c r="AW1045" s="47"/>
      <c r="AX1045" s="47"/>
      <c r="AY1045" s="47"/>
      <c r="AZ1045" s="47"/>
      <c r="BA1045" s="47"/>
      <c r="BB1045" s="47"/>
      <c r="BC1045" s="47"/>
      <c r="BD1045" s="47"/>
      <c r="BE1045" s="47"/>
      <c r="BF1045" s="47"/>
      <c r="BG1045" s="47"/>
      <c r="BH1045" s="47"/>
      <c r="BI1045" s="47"/>
      <c r="BJ1045" s="47"/>
      <c r="BK1045" s="47"/>
      <c r="BL1045" s="47"/>
      <c r="BM1045" s="47" t="s">
        <v>392</v>
      </c>
      <c r="BN1045" s="57">
        <f t="shared" si="270"/>
        <v>0</v>
      </c>
      <c r="BO1045" s="47">
        <f t="shared" si="271"/>
        <v>19.23</v>
      </c>
      <c r="BP1045" s="48" t="str">
        <f t="shared" si="269"/>
        <v>Complete - No Adjustment</v>
      </c>
    </row>
    <row r="1046" spans="1:68" s="10" customFormat="1" hidden="1" x14ac:dyDescent="0.2">
      <c r="A1046" s="34">
        <v>5519</v>
      </c>
      <c r="B1046" s="27" t="s">
        <v>94</v>
      </c>
      <c r="C1046" s="27" t="s">
        <v>262</v>
      </c>
      <c r="D1046" s="27" t="s">
        <v>263</v>
      </c>
      <c r="E1046" s="27" t="s">
        <v>1626</v>
      </c>
      <c r="F1046" s="27" t="s">
        <v>1493</v>
      </c>
      <c r="G1046" s="27" t="s">
        <v>96</v>
      </c>
      <c r="H1046" s="28">
        <v>42898</v>
      </c>
      <c r="I1046" s="28">
        <v>42899</v>
      </c>
      <c r="J1046" s="52">
        <v>3654.72</v>
      </c>
      <c r="K1046" s="52">
        <v>10.98</v>
      </c>
      <c r="L1046" s="35"/>
      <c r="M1046" s="52" t="s">
        <v>1627</v>
      </c>
      <c r="N1046" s="35" t="s">
        <v>97</v>
      </c>
      <c r="O1046" s="35" t="s">
        <v>113</v>
      </c>
      <c r="P1046" s="35" t="s">
        <v>120</v>
      </c>
      <c r="Q1046" s="35" t="s">
        <v>103</v>
      </c>
      <c r="R1046" s="35" t="s">
        <v>98</v>
      </c>
      <c r="S1046" s="27"/>
      <c r="T1046" s="27" t="s">
        <v>1629</v>
      </c>
      <c r="U1046" s="27"/>
      <c r="V1046" s="74"/>
      <c r="W1046" s="47">
        <v>10.98</v>
      </c>
      <c r="X1046" s="47"/>
      <c r="Y1046" s="47"/>
      <c r="Z1046" s="47"/>
      <c r="AA1046" s="47"/>
      <c r="AB1046" s="47"/>
      <c r="AC1046" s="47"/>
      <c r="AD1046" s="47"/>
      <c r="AE1046" s="47"/>
      <c r="AF1046" s="47"/>
      <c r="AG1046" s="47"/>
      <c r="AH1046" s="57"/>
      <c r="AI1046" s="58"/>
      <c r="AJ1046" s="57"/>
      <c r="AK1046" s="47"/>
      <c r="AL1046" s="47"/>
      <c r="AM1046" s="47"/>
      <c r="AN1046" s="57"/>
      <c r="AO1046" s="58"/>
      <c r="AP1046" s="57"/>
      <c r="AQ1046" s="47"/>
      <c r="AR1046" s="47"/>
      <c r="AS1046" s="47"/>
      <c r="AT1046" s="47"/>
      <c r="AU1046" s="47"/>
      <c r="AV1046" s="47"/>
      <c r="AW1046" s="47"/>
      <c r="AX1046" s="47"/>
      <c r="AY1046" s="47"/>
      <c r="AZ1046" s="47"/>
      <c r="BA1046" s="47"/>
      <c r="BB1046" s="47"/>
      <c r="BC1046" s="47"/>
      <c r="BD1046" s="47"/>
      <c r="BE1046" s="47"/>
      <c r="BF1046" s="47"/>
      <c r="BG1046" s="47"/>
      <c r="BH1046" s="47"/>
      <c r="BI1046" s="47"/>
      <c r="BJ1046" s="47"/>
      <c r="BK1046" s="47"/>
      <c r="BL1046" s="47"/>
      <c r="BM1046" s="47" t="s">
        <v>1</v>
      </c>
      <c r="BN1046" s="57">
        <f t="shared" si="270"/>
        <v>10.98</v>
      </c>
      <c r="BO1046" s="47">
        <f t="shared" si="271"/>
        <v>0</v>
      </c>
      <c r="BP1046" s="48" t="str">
        <f t="shared" si="269"/>
        <v>Complete - With Adjustment</v>
      </c>
    </row>
    <row r="1047" spans="1:68" s="10" customFormat="1" hidden="1" x14ac:dyDescent="0.2">
      <c r="A1047" s="34">
        <v>5520</v>
      </c>
      <c r="B1047" s="27" t="s">
        <v>94</v>
      </c>
      <c r="C1047" s="27" t="s">
        <v>262</v>
      </c>
      <c r="D1047" s="27" t="s">
        <v>263</v>
      </c>
      <c r="E1047" s="27" t="s">
        <v>1626</v>
      </c>
      <c r="F1047" s="27" t="s">
        <v>1493</v>
      </c>
      <c r="G1047" s="27" t="s">
        <v>96</v>
      </c>
      <c r="H1047" s="28">
        <v>42898</v>
      </c>
      <c r="I1047" s="28">
        <v>42899</v>
      </c>
      <c r="J1047" s="52">
        <v>3654.72</v>
      </c>
      <c r="K1047" s="52">
        <v>3.02</v>
      </c>
      <c r="L1047" s="35" t="s">
        <v>247</v>
      </c>
      <c r="M1047" s="52" t="s">
        <v>1627</v>
      </c>
      <c r="N1047" s="35" t="s">
        <v>97</v>
      </c>
      <c r="O1047" s="35" t="s">
        <v>145</v>
      </c>
      <c r="P1047" s="35" t="s">
        <v>146</v>
      </c>
      <c r="Q1047" s="35" t="s">
        <v>147</v>
      </c>
      <c r="R1047" s="35" t="s">
        <v>98</v>
      </c>
      <c r="S1047" s="27"/>
      <c r="T1047" s="27" t="s">
        <v>1630</v>
      </c>
      <c r="U1047" s="27" t="s">
        <v>149</v>
      </c>
      <c r="V1047" s="74"/>
      <c r="W1047" s="47">
        <v>3.02</v>
      </c>
      <c r="X1047" s="47"/>
      <c r="Y1047" s="47"/>
      <c r="Z1047" s="47"/>
      <c r="AA1047" s="47"/>
      <c r="AB1047" s="47"/>
      <c r="AC1047" s="47"/>
      <c r="AD1047" s="47"/>
      <c r="AE1047" s="47"/>
      <c r="AF1047" s="47"/>
      <c r="AG1047" s="47"/>
      <c r="AH1047" s="57"/>
      <c r="AI1047" s="58"/>
      <c r="AJ1047" s="57"/>
      <c r="AK1047" s="47"/>
      <c r="AL1047" s="47"/>
      <c r="AM1047" s="47"/>
      <c r="AN1047" s="57"/>
      <c r="AO1047" s="58"/>
      <c r="AP1047" s="57"/>
      <c r="AQ1047" s="47"/>
      <c r="AR1047" s="47"/>
      <c r="AS1047" s="47"/>
      <c r="AT1047" s="47"/>
      <c r="AU1047" s="47"/>
      <c r="AV1047" s="47"/>
      <c r="AW1047" s="47"/>
      <c r="AX1047" s="47"/>
      <c r="AY1047" s="47"/>
      <c r="AZ1047" s="47"/>
      <c r="BA1047" s="47"/>
      <c r="BB1047" s="47"/>
      <c r="BC1047" s="47"/>
      <c r="BD1047" s="47"/>
      <c r="BE1047" s="47"/>
      <c r="BF1047" s="47"/>
      <c r="BG1047" s="47"/>
      <c r="BH1047" s="47"/>
      <c r="BI1047" s="47"/>
      <c r="BJ1047" s="47"/>
      <c r="BK1047" s="47"/>
      <c r="BL1047" s="47"/>
      <c r="BM1047" s="47" t="s">
        <v>1</v>
      </c>
      <c r="BN1047" s="57">
        <f t="shared" si="270"/>
        <v>3.02</v>
      </c>
      <c r="BO1047" s="47">
        <f t="shared" si="271"/>
        <v>0</v>
      </c>
      <c r="BP1047" s="48" t="str">
        <f t="shared" si="269"/>
        <v>Complete - With Adjustment</v>
      </c>
    </row>
    <row r="1048" spans="1:68" s="10" customFormat="1" hidden="1" x14ac:dyDescent="0.2">
      <c r="A1048" s="34">
        <v>5521</v>
      </c>
      <c r="B1048" s="27" t="s">
        <v>94</v>
      </c>
      <c r="C1048" s="27" t="s">
        <v>262</v>
      </c>
      <c r="D1048" s="27" t="s">
        <v>263</v>
      </c>
      <c r="E1048" s="27" t="s">
        <v>1626</v>
      </c>
      <c r="F1048" s="27" t="s">
        <v>1493</v>
      </c>
      <c r="G1048" s="27" t="s">
        <v>96</v>
      </c>
      <c r="H1048" s="28">
        <v>42898</v>
      </c>
      <c r="I1048" s="28">
        <v>42899</v>
      </c>
      <c r="J1048" s="52">
        <v>3654.72</v>
      </c>
      <c r="K1048" s="52">
        <v>4.82</v>
      </c>
      <c r="L1048" s="35" t="s">
        <v>247</v>
      </c>
      <c r="M1048" s="52" t="s">
        <v>1627</v>
      </c>
      <c r="N1048" s="35" t="s">
        <v>97</v>
      </c>
      <c r="O1048" s="35" t="s">
        <v>145</v>
      </c>
      <c r="P1048" s="35" t="s">
        <v>146</v>
      </c>
      <c r="Q1048" s="35" t="s">
        <v>103</v>
      </c>
      <c r="R1048" s="35" t="s">
        <v>98</v>
      </c>
      <c r="S1048" s="27"/>
      <c r="T1048" s="27" t="s">
        <v>1631</v>
      </c>
      <c r="U1048" s="27" t="s">
        <v>255</v>
      </c>
      <c r="V1048" s="74"/>
      <c r="W1048" s="47"/>
      <c r="X1048" s="47"/>
      <c r="Y1048" s="47"/>
      <c r="Z1048" s="47"/>
      <c r="AA1048" s="47"/>
      <c r="AB1048" s="47"/>
      <c r="AC1048" s="47"/>
      <c r="AD1048" s="47"/>
      <c r="AE1048" s="47"/>
      <c r="AF1048" s="47"/>
      <c r="AG1048" s="47"/>
      <c r="AH1048" s="57"/>
      <c r="AI1048" s="58"/>
      <c r="AJ1048" s="57"/>
      <c r="AK1048" s="47"/>
      <c r="AL1048" s="47"/>
      <c r="AM1048" s="47"/>
      <c r="AN1048" s="57"/>
      <c r="AO1048" s="58"/>
      <c r="AP1048" s="57"/>
      <c r="AQ1048" s="47"/>
      <c r="AR1048" s="47"/>
      <c r="AS1048" s="47"/>
      <c r="AT1048" s="47"/>
      <c r="AU1048" s="47"/>
      <c r="AV1048" s="47"/>
      <c r="AW1048" s="47"/>
      <c r="AX1048" s="47"/>
      <c r="AY1048" s="47"/>
      <c r="AZ1048" s="47"/>
      <c r="BA1048" s="47"/>
      <c r="BB1048" s="47"/>
      <c r="BC1048" s="47"/>
      <c r="BD1048" s="47"/>
      <c r="BE1048" s="47"/>
      <c r="BF1048" s="47"/>
      <c r="BG1048" s="47"/>
      <c r="BH1048" s="47"/>
      <c r="BI1048" s="47"/>
      <c r="BJ1048" s="47"/>
      <c r="BK1048" s="47"/>
      <c r="BL1048" s="47"/>
      <c r="BM1048" s="47" t="s">
        <v>392</v>
      </c>
      <c r="BN1048" s="57">
        <f t="shared" si="270"/>
        <v>0</v>
      </c>
      <c r="BO1048" s="47">
        <f t="shared" si="271"/>
        <v>4.82</v>
      </c>
      <c r="BP1048" s="48" t="str">
        <f t="shared" si="269"/>
        <v>Complete - No Adjustment</v>
      </c>
    </row>
    <row r="1049" spans="1:68" s="10" customFormat="1" hidden="1" x14ac:dyDescent="0.2">
      <c r="A1049" s="34">
        <v>5522</v>
      </c>
      <c r="B1049" s="27" t="s">
        <v>94</v>
      </c>
      <c r="C1049" s="27" t="s">
        <v>262</v>
      </c>
      <c r="D1049" s="27" t="s">
        <v>263</v>
      </c>
      <c r="E1049" s="27" t="s">
        <v>1626</v>
      </c>
      <c r="F1049" s="27" t="s">
        <v>1493</v>
      </c>
      <c r="G1049" s="27" t="s">
        <v>96</v>
      </c>
      <c r="H1049" s="28">
        <v>42898</v>
      </c>
      <c r="I1049" s="28">
        <v>42899</v>
      </c>
      <c r="J1049" s="52">
        <v>3654.72</v>
      </c>
      <c r="K1049" s="52">
        <v>21.41</v>
      </c>
      <c r="L1049" s="35" t="s">
        <v>247</v>
      </c>
      <c r="M1049" s="52" t="s">
        <v>1627</v>
      </c>
      <c r="N1049" s="35" t="s">
        <v>97</v>
      </c>
      <c r="O1049" s="35" t="s">
        <v>145</v>
      </c>
      <c r="P1049" s="35" t="s">
        <v>146</v>
      </c>
      <c r="Q1049" s="35" t="s">
        <v>147</v>
      </c>
      <c r="R1049" s="35" t="s">
        <v>98</v>
      </c>
      <c r="S1049" s="27"/>
      <c r="T1049" s="27" t="s">
        <v>1632</v>
      </c>
      <c r="U1049" s="27" t="s">
        <v>251</v>
      </c>
      <c r="V1049" s="74"/>
      <c r="W1049" s="47"/>
      <c r="X1049" s="47"/>
      <c r="Y1049" s="47"/>
      <c r="Z1049" s="47"/>
      <c r="AA1049" s="47"/>
      <c r="AB1049" s="47"/>
      <c r="AC1049" s="47"/>
      <c r="AD1049" s="47"/>
      <c r="AE1049" s="47"/>
      <c r="AF1049" s="47"/>
      <c r="AG1049" s="47"/>
      <c r="AH1049" s="57"/>
      <c r="AI1049" s="58"/>
      <c r="AJ1049" s="57"/>
      <c r="AK1049" s="47"/>
      <c r="AL1049" s="47"/>
      <c r="AM1049" s="47"/>
      <c r="AN1049" s="57"/>
      <c r="AO1049" s="58"/>
      <c r="AP1049" s="57"/>
      <c r="AQ1049" s="47"/>
      <c r="AR1049" s="47"/>
      <c r="AS1049" s="47"/>
      <c r="AT1049" s="47"/>
      <c r="AU1049" s="47"/>
      <c r="AV1049" s="47"/>
      <c r="AW1049" s="47"/>
      <c r="AX1049" s="47"/>
      <c r="AY1049" s="47"/>
      <c r="AZ1049" s="47"/>
      <c r="BA1049" s="47"/>
      <c r="BB1049" s="47"/>
      <c r="BC1049" s="47"/>
      <c r="BD1049" s="47"/>
      <c r="BE1049" s="47"/>
      <c r="BF1049" s="47"/>
      <c r="BG1049" s="47"/>
      <c r="BH1049" s="47"/>
      <c r="BI1049" s="47"/>
      <c r="BJ1049" s="47"/>
      <c r="BK1049" s="47"/>
      <c r="BL1049" s="47"/>
      <c r="BM1049" s="47" t="s">
        <v>392</v>
      </c>
      <c r="BN1049" s="57">
        <f t="shared" si="270"/>
        <v>0</v>
      </c>
      <c r="BO1049" s="47">
        <f t="shared" si="271"/>
        <v>21.41</v>
      </c>
      <c r="BP1049" s="48" t="str">
        <f t="shared" si="269"/>
        <v>Complete - No Adjustment</v>
      </c>
    </row>
    <row r="1050" spans="1:68" s="10" customFormat="1" hidden="1" x14ac:dyDescent="0.2">
      <c r="A1050" s="34">
        <v>5523</v>
      </c>
      <c r="B1050" s="27" t="s">
        <v>94</v>
      </c>
      <c r="C1050" s="27" t="s">
        <v>262</v>
      </c>
      <c r="D1050" s="27" t="s">
        <v>263</v>
      </c>
      <c r="E1050" s="27" t="s">
        <v>1626</v>
      </c>
      <c r="F1050" s="27" t="s">
        <v>1493</v>
      </c>
      <c r="G1050" s="27" t="s">
        <v>96</v>
      </c>
      <c r="H1050" s="28">
        <v>42898</v>
      </c>
      <c r="I1050" s="28">
        <v>42899</v>
      </c>
      <c r="J1050" s="52">
        <v>3654.72</v>
      </c>
      <c r="K1050" s="52">
        <v>6.56</v>
      </c>
      <c r="L1050" s="35" t="s">
        <v>247</v>
      </c>
      <c r="M1050" s="52" t="s">
        <v>1627</v>
      </c>
      <c r="N1050" s="35" t="s">
        <v>97</v>
      </c>
      <c r="O1050" s="35" t="s">
        <v>145</v>
      </c>
      <c r="P1050" s="35" t="s">
        <v>146</v>
      </c>
      <c r="Q1050" s="35" t="s">
        <v>103</v>
      </c>
      <c r="R1050" s="35" t="s">
        <v>98</v>
      </c>
      <c r="S1050" s="27"/>
      <c r="T1050" s="27" t="s">
        <v>1631</v>
      </c>
      <c r="U1050" s="27" t="s">
        <v>255</v>
      </c>
      <c r="V1050" s="74"/>
      <c r="W1050" s="47"/>
      <c r="X1050" s="47"/>
      <c r="Y1050" s="47"/>
      <c r="Z1050" s="47"/>
      <c r="AA1050" s="47"/>
      <c r="AB1050" s="47"/>
      <c r="AC1050" s="47"/>
      <c r="AD1050" s="47"/>
      <c r="AE1050" s="47"/>
      <c r="AF1050" s="47"/>
      <c r="AG1050" s="47"/>
      <c r="AH1050" s="57"/>
      <c r="AI1050" s="58"/>
      <c r="AJ1050" s="57"/>
      <c r="AK1050" s="47"/>
      <c r="AL1050" s="47"/>
      <c r="AM1050" s="47"/>
      <c r="AN1050" s="57"/>
      <c r="AO1050" s="58"/>
      <c r="AP1050" s="57"/>
      <c r="AQ1050" s="47"/>
      <c r="AR1050" s="47"/>
      <c r="AS1050" s="47"/>
      <c r="AT1050" s="47"/>
      <c r="AU1050" s="47"/>
      <c r="AV1050" s="47"/>
      <c r="AW1050" s="47"/>
      <c r="AX1050" s="47"/>
      <c r="AY1050" s="47"/>
      <c r="AZ1050" s="47"/>
      <c r="BA1050" s="47"/>
      <c r="BB1050" s="47"/>
      <c r="BC1050" s="47"/>
      <c r="BD1050" s="47"/>
      <c r="BE1050" s="47"/>
      <c r="BF1050" s="47"/>
      <c r="BG1050" s="47"/>
      <c r="BH1050" s="47"/>
      <c r="BI1050" s="47"/>
      <c r="BJ1050" s="47"/>
      <c r="BK1050" s="47"/>
      <c r="BL1050" s="47"/>
      <c r="BM1050" s="47" t="s">
        <v>392</v>
      </c>
      <c r="BN1050" s="57">
        <f t="shared" si="270"/>
        <v>0</v>
      </c>
      <c r="BO1050" s="47">
        <f t="shared" si="271"/>
        <v>6.56</v>
      </c>
      <c r="BP1050" s="48" t="str">
        <f t="shared" ref="BP1050:BP1085" si="272">IF(BN1050&lt;&gt;0,"Complete - With Adjustment","Complete - No Adjustment")</f>
        <v>Complete - No Adjustment</v>
      </c>
    </row>
    <row r="1051" spans="1:68" s="10" customFormat="1" hidden="1" x14ac:dyDescent="0.2">
      <c r="A1051" s="34">
        <v>5524</v>
      </c>
      <c r="B1051" s="27" t="s">
        <v>94</v>
      </c>
      <c r="C1051" s="27" t="s">
        <v>262</v>
      </c>
      <c r="D1051" s="27" t="s">
        <v>263</v>
      </c>
      <c r="E1051" s="27" t="s">
        <v>1626</v>
      </c>
      <c r="F1051" s="27" t="s">
        <v>1493</v>
      </c>
      <c r="G1051" s="27" t="s">
        <v>96</v>
      </c>
      <c r="H1051" s="28">
        <v>42898</v>
      </c>
      <c r="I1051" s="28">
        <v>42899</v>
      </c>
      <c r="J1051" s="52">
        <v>3654.72</v>
      </c>
      <c r="K1051" s="52">
        <v>3.01</v>
      </c>
      <c r="L1051" s="35" t="s">
        <v>247</v>
      </c>
      <c r="M1051" s="52" t="s">
        <v>1627</v>
      </c>
      <c r="N1051" s="35" t="s">
        <v>97</v>
      </c>
      <c r="O1051" s="35" t="s">
        <v>145</v>
      </c>
      <c r="P1051" s="35" t="s">
        <v>146</v>
      </c>
      <c r="Q1051" s="35" t="s">
        <v>103</v>
      </c>
      <c r="R1051" s="35" t="s">
        <v>98</v>
      </c>
      <c r="S1051" s="27"/>
      <c r="T1051" s="27" t="s">
        <v>1631</v>
      </c>
      <c r="U1051" s="27" t="s">
        <v>255</v>
      </c>
      <c r="V1051" s="74"/>
      <c r="W1051" s="47"/>
      <c r="X1051" s="47"/>
      <c r="Y1051" s="47"/>
      <c r="Z1051" s="47"/>
      <c r="AA1051" s="47"/>
      <c r="AB1051" s="47"/>
      <c r="AC1051" s="47"/>
      <c r="AD1051" s="47"/>
      <c r="AE1051" s="47"/>
      <c r="AF1051" s="47"/>
      <c r="AG1051" s="47"/>
      <c r="AH1051" s="57"/>
      <c r="AI1051" s="58"/>
      <c r="AJ1051" s="57"/>
      <c r="AK1051" s="47"/>
      <c r="AL1051" s="47"/>
      <c r="AM1051" s="47"/>
      <c r="AN1051" s="57"/>
      <c r="AO1051" s="58"/>
      <c r="AP1051" s="57"/>
      <c r="AQ1051" s="47"/>
      <c r="AR1051" s="47"/>
      <c r="AS1051" s="47"/>
      <c r="AT1051" s="47"/>
      <c r="AU1051" s="47"/>
      <c r="AV1051" s="47"/>
      <c r="AW1051" s="47"/>
      <c r="AX1051" s="47"/>
      <c r="AY1051" s="47"/>
      <c r="AZ1051" s="47"/>
      <c r="BA1051" s="47"/>
      <c r="BB1051" s="47"/>
      <c r="BC1051" s="47"/>
      <c r="BD1051" s="47"/>
      <c r="BE1051" s="47"/>
      <c r="BF1051" s="47"/>
      <c r="BG1051" s="47"/>
      <c r="BH1051" s="47"/>
      <c r="BI1051" s="47"/>
      <c r="BJ1051" s="47"/>
      <c r="BK1051" s="47"/>
      <c r="BL1051" s="47"/>
      <c r="BM1051" s="47" t="s">
        <v>392</v>
      </c>
      <c r="BN1051" s="57">
        <f t="shared" si="270"/>
        <v>0</v>
      </c>
      <c r="BO1051" s="47">
        <f t="shared" si="271"/>
        <v>3.01</v>
      </c>
      <c r="BP1051" s="48" t="str">
        <f t="shared" si="272"/>
        <v>Complete - No Adjustment</v>
      </c>
    </row>
    <row r="1052" spans="1:68" s="10" customFormat="1" hidden="1" x14ac:dyDescent="0.2">
      <c r="A1052" s="34">
        <v>5525</v>
      </c>
      <c r="B1052" s="27" t="s">
        <v>94</v>
      </c>
      <c r="C1052" s="27" t="s">
        <v>262</v>
      </c>
      <c r="D1052" s="27" t="s">
        <v>263</v>
      </c>
      <c r="E1052" s="27" t="s">
        <v>1626</v>
      </c>
      <c r="F1052" s="27" t="s">
        <v>1493</v>
      </c>
      <c r="G1052" s="27" t="s">
        <v>96</v>
      </c>
      <c r="H1052" s="28">
        <v>42898</v>
      </c>
      <c r="I1052" s="28">
        <v>42899</v>
      </c>
      <c r="J1052" s="52">
        <v>3654.72</v>
      </c>
      <c r="K1052" s="52">
        <v>114.29</v>
      </c>
      <c r="L1052" s="35" t="s">
        <v>247</v>
      </c>
      <c r="M1052" s="52" t="s">
        <v>1627</v>
      </c>
      <c r="N1052" s="35" t="s">
        <v>97</v>
      </c>
      <c r="O1052" s="35" t="s">
        <v>145</v>
      </c>
      <c r="P1052" s="35" t="s">
        <v>146</v>
      </c>
      <c r="Q1052" s="35" t="s">
        <v>108</v>
      </c>
      <c r="R1052" s="35" t="s">
        <v>98</v>
      </c>
      <c r="S1052" s="27"/>
      <c r="T1052" s="27" t="s">
        <v>1633</v>
      </c>
      <c r="U1052" s="27" t="s">
        <v>253</v>
      </c>
      <c r="V1052" s="74"/>
      <c r="W1052" s="47"/>
      <c r="X1052" s="47"/>
      <c r="Y1052" s="47"/>
      <c r="Z1052" s="47"/>
      <c r="AA1052" s="47"/>
      <c r="AB1052" s="47"/>
      <c r="AC1052" s="47"/>
      <c r="AD1052" s="47"/>
      <c r="AE1052" s="47"/>
      <c r="AF1052" s="47"/>
      <c r="AG1052" s="47"/>
      <c r="AH1052" s="57"/>
      <c r="AI1052" s="58"/>
      <c r="AJ1052" s="57"/>
      <c r="AK1052" s="47"/>
      <c r="AL1052" s="47"/>
      <c r="AM1052" s="47"/>
      <c r="AN1052" s="57"/>
      <c r="AO1052" s="58"/>
      <c r="AP1052" s="57"/>
      <c r="AQ1052" s="47"/>
      <c r="AR1052" s="47"/>
      <c r="AS1052" s="47"/>
      <c r="AT1052" s="47"/>
      <c r="AU1052" s="47"/>
      <c r="AV1052" s="47"/>
      <c r="AW1052" s="47"/>
      <c r="AX1052" s="47"/>
      <c r="AY1052" s="47"/>
      <c r="AZ1052" s="47"/>
      <c r="BA1052" s="47"/>
      <c r="BB1052" s="47"/>
      <c r="BC1052" s="47"/>
      <c r="BD1052" s="47"/>
      <c r="BE1052" s="47"/>
      <c r="BF1052" s="47"/>
      <c r="BG1052" s="47"/>
      <c r="BH1052" s="47"/>
      <c r="BI1052" s="47"/>
      <c r="BJ1052" s="47"/>
      <c r="BK1052" s="47"/>
      <c r="BL1052" s="47"/>
      <c r="BM1052" s="47" t="s">
        <v>392</v>
      </c>
      <c r="BN1052" s="57">
        <f t="shared" si="270"/>
        <v>0</v>
      </c>
      <c r="BO1052" s="47">
        <f t="shared" si="271"/>
        <v>114.29</v>
      </c>
      <c r="BP1052" s="48" t="str">
        <f t="shared" si="272"/>
        <v>Complete - No Adjustment</v>
      </c>
    </row>
    <row r="1053" spans="1:68" s="10" customFormat="1" hidden="1" x14ac:dyDescent="0.2">
      <c r="A1053" s="34">
        <v>5526</v>
      </c>
      <c r="B1053" s="27" t="s">
        <v>94</v>
      </c>
      <c r="C1053" s="27" t="s">
        <v>262</v>
      </c>
      <c r="D1053" s="27" t="s">
        <v>263</v>
      </c>
      <c r="E1053" s="27" t="s">
        <v>1626</v>
      </c>
      <c r="F1053" s="27" t="s">
        <v>1493</v>
      </c>
      <c r="G1053" s="27" t="s">
        <v>96</v>
      </c>
      <c r="H1053" s="28">
        <v>42898</v>
      </c>
      <c r="I1053" s="28">
        <v>42899</v>
      </c>
      <c r="J1053" s="52">
        <v>3654.72</v>
      </c>
      <c r="K1053" s="52">
        <v>30.68</v>
      </c>
      <c r="L1053" s="35" t="s">
        <v>247</v>
      </c>
      <c r="M1053" s="52" t="s">
        <v>1627</v>
      </c>
      <c r="N1053" s="35" t="s">
        <v>97</v>
      </c>
      <c r="O1053" s="35" t="s">
        <v>145</v>
      </c>
      <c r="P1053" s="35" t="s">
        <v>146</v>
      </c>
      <c r="Q1053" s="35" t="s">
        <v>101</v>
      </c>
      <c r="R1053" s="35" t="s">
        <v>98</v>
      </c>
      <c r="S1053" s="27"/>
      <c r="T1053" s="27" t="s">
        <v>1628</v>
      </c>
      <c r="U1053" s="27" t="s">
        <v>191</v>
      </c>
      <c r="V1053" s="74"/>
      <c r="W1053" s="47"/>
      <c r="X1053" s="47"/>
      <c r="Y1053" s="47"/>
      <c r="Z1053" s="47"/>
      <c r="AA1053" s="47"/>
      <c r="AB1053" s="47"/>
      <c r="AC1053" s="47"/>
      <c r="AD1053" s="47"/>
      <c r="AE1053" s="47"/>
      <c r="AF1053" s="47"/>
      <c r="AG1053" s="47"/>
      <c r="AH1053" s="57"/>
      <c r="AI1053" s="58"/>
      <c r="AJ1053" s="57"/>
      <c r="AK1053" s="47"/>
      <c r="AL1053" s="47"/>
      <c r="AM1053" s="47"/>
      <c r="AN1053" s="57"/>
      <c r="AO1053" s="58"/>
      <c r="AP1053" s="57"/>
      <c r="AQ1053" s="47"/>
      <c r="AR1053" s="47"/>
      <c r="AS1053" s="47"/>
      <c r="AT1053" s="47"/>
      <c r="AU1053" s="47"/>
      <c r="AV1053" s="47"/>
      <c r="AW1053" s="47"/>
      <c r="AX1053" s="47"/>
      <c r="AY1053" s="47"/>
      <c r="AZ1053" s="47"/>
      <c r="BA1053" s="47"/>
      <c r="BB1053" s="47"/>
      <c r="BC1053" s="47"/>
      <c r="BD1053" s="47"/>
      <c r="BE1053" s="47"/>
      <c r="BF1053" s="47"/>
      <c r="BG1053" s="47"/>
      <c r="BH1053" s="47"/>
      <c r="BI1053" s="47"/>
      <c r="BJ1053" s="47"/>
      <c r="BK1053" s="47"/>
      <c r="BL1053" s="47"/>
      <c r="BM1053" s="47" t="s">
        <v>392</v>
      </c>
      <c r="BN1053" s="57">
        <f t="shared" si="270"/>
        <v>0</v>
      </c>
      <c r="BO1053" s="47">
        <f t="shared" si="271"/>
        <v>30.68</v>
      </c>
      <c r="BP1053" s="48" t="str">
        <f t="shared" si="272"/>
        <v>Complete - No Adjustment</v>
      </c>
    </row>
    <row r="1054" spans="1:68" s="10" customFormat="1" hidden="1" x14ac:dyDescent="0.2">
      <c r="A1054" s="34">
        <v>5527</v>
      </c>
      <c r="B1054" s="27" t="s">
        <v>94</v>
      </c>
      <c r="C1054" s="27" t="s">
        <v>262</v>
      </c>
      <c r="D1054" s="27" t="s">
        <v>263</v>
      </c>
      <c r="E1054" s="27" t="s">
        <v>1626</v>
      </c>
      <c r="F1054" s="27" t="s">
        <v>1493</v>
      </c>
      <c r="G1054" s="27" t="s">
        <v>96</v>
      </c>
      <c r="H1054" s="28">
        <v>42898</v>
      </c>
      <c r="I1054" s="28">
        <v>42899</v>
      </c>
      <c r="J1054" s="52">
        <v>3654.72</v>
      </c>
      <c r="K1054" s="52">
        <v>31.98</v>
      </c>
      <c r="L1054" s="35" t="s">
        <v>247</v>
      </c>
      <c r="M1054" s="52" t="s">
        <v>1627</v>
      </c>
      <c r="N1054" s="35" t="s">
        <v>97</v>
      </c>
      <c r="O1054" s="35" t="s">
        <v>145</v>
      </c>
      <c r="P1054" s="35" t="s">
        <v>146</v>
      </c>
      <c r="Q1054" s="35" t="s">
        <v>101</v>
      </c>
      <c r="R1054" s="35" t="s">
        <v>98</v>
      </c>
      <c r="S1054" s="27"/>
      <c r="T1054" s="27" t="s">
        <v>1628</v>
      </c>
      <c r="U1054" s="27" t="s">
        <v>191</v>
      </c>
      <c r="V1054" s="74"/>
      <c r="W1054" s="47"/>
      <c r="X1054" s="47"/>
      <c r="Y1054" s="47"/>
      <c r="Z1054" s="47"/>
      <c r="AA1054" s="47"/>
      <c r="AB1054" s="47"/>
      <c r="AC1054" s="47"/>
      <c r="AD1054" s="47"/>
      <c r="AE1054" s="47"/>
      <c r="AF1054" s="47"/>
      <c r="AG1054" s="47"/>
      <c r="AH1054" s="57"/>
      <c r="AI1054" s="58"/>
      <c r="AJ1054" s="57"/>
      <c r="AK1054" s="47"/>
      <c r="AL1054" s="47"/>
      <c r="AM1054" s="47"/>
      <c r="AN1054" s="57"/>
      <c r="AO1054" s="58"/>
      <c r="AP1054" s="57"/>
      <c r="AQ1054" s="47"/>
      <c r="AR1054" s="47"/>
      <c r="AS1054" s="47"/>
      <c r="AT1054" s="47"/>
      <c r="AU1054" s="47"/>
      <c r="AV1054" s="47"/>
      <c r="AW1054" s="47"/>
      <c r="AX1054" s="47"/>
      <c r="AY1054" s="47"/>
      <c r="AZ1054" s="47"/>
      <c r="BA1054" s="47"/>
      <c r="BB1054" s="47"/>
      <c r="BC1054" s="47"/>
      <c r="BD1054" s="47"/>
      <c r="BE1054" s="47"/>
      <c r="BF1054" s="47"/>
      <c r="BG1054" s="47"/>
      <c r="BH1054" s="47"/>
      <c r="BI1054" s="47"/>
      <c r="BJ1054" s="47"/>
      <c r="BK1054" s="47"/>
      <c r="BL1054" s="47"/>
      <c r="BM1054" s="47" t="s">
        <v>392</v>
      </c>
      <c r="BN1054" s="57">
        <f t="shared" si="270"/>
        <v>0</v>
      </c>
      <c r="BO1054" s="47">
        <f t="shared" si="271"/>
        <v>31.98</v>
      </c>
      <c r="BP1054" s="48" t="str">
        <f t="shared" si="272"/>
        <v>Complete - No Adjustment</v>
      </c>
    </row>
    <row r="1055" spans="1:68" s="10" customFormat="1" hidden="1" x14ac:dyDescent="0.2">
      <c r="A1055" s="34">
        <v>5528</v>
      </c>
      <c r="B1055" s="27" t="s">
        <v>94</v>
      </c>
      <c r="C1055" s="27" t="s">
        <v>262</v>
      </c>
      <c r="D1055" s="27" t="s">
        <v>263</v>
      </c>
      <c r="E1055" s="27" t="s">
        <v>1626</v>
      </c>
      <c r="F1055" s="27" t="s">
        <v>1493</v>
      </c>
      <c r="G1055" s="27" t="s">
        <v>96</v>
      </c>
      <c r="H1055" s="28">
        <v>42898</v>
      </c>
      <c r="I1055" s="28">
        <v>42899</v>
      </c>
      <c r="J1055" s="52">
        <v>3654.72</v>
      </c>
      <c r="K1055" s="52">
        <v>31.15</v>
      </c>
      <c r="L1055" s="35" t="s">
        <v>247</v>
      </c>
      <c r="M1055" s="52" t="s">
        <v>1627</v>
      </c>
      <c r="N1055" s="35" t="s">
        <v>97</v>
      </c>
      <c r="O1055" s="35" t="s">
        <v>145</v>
      </c>
      <c r="P1055" s="35" t="s">
        <v>146</v>
      </c>
      <c r="Q1055" s="35" t="s">
        <v>101</v>
      </c>
      <c r="R1055" s="35" t="s">
        <v>98</v>
      </c>
      <c r="S1055" s="27"/>
      <c r="T1055" s="27" t="s">
        <v>1628</v>
      </c>
      <c r="U1055" s="27" t="s">
        <v>191</v>
      </c>
      <c r="V1055" s="74"/>
      <c r="W1055" s="47"/>
      <c r="X1055" s="47"/>
      <c r="Y1055" s="47"/>
      <c r="Z1055" s="47"/>
      <c r="AA1055" s="47"/>
      <c r="AB1055" s="47"/>
      <c r="AC1055" s="47"/>
      <c r="AD1055" s="47"/>
      <c r="AE1055" s="47"/>
      <c r="AF1055" s="47"/>
      <c r="AG1055" s="47"/>
      <c r="AH1055" s="57"/>
      <c r="AI1055" s="58"/>
      <c r="AJ1055" s="57"/>
      <c r="AK1055" s="47"/>
      <c r="AL1055" s="47"/>
      <c r="AM1055" s="47"/>
      <c r="AN1055" s="57"/>
      <c r="AO1055" s="58"/>
      <c r="AP1055" s="57"/>
      <c r="AQ1055" s="47"/>
      <c r="AR1055" s="47"/>
      <c r="AS1055" s="47"/>
      <c r="AT1055" s="47"/>
      <c r="AU1055" s="47"/>
      <c r="AV1055" s="47"/>
      <c r="AW1055" s="47"/>
      <c r="AX1055" s="47"/>
      <c r="AY1055" s="47"/>
      <c r="AZ1055" s="47"/>
      <c r="BA1055" s="47"/>
      <c r="BB1055" s="47"/>
      <c r="BC1055" s="47"/>
      <c r="BD1055" s="47"/>
      <c r="BE1055" s="47"/>
      <c r="BF1055" s="47"/>
      <c r="BG1055" s="47"/>
      <c r="BH1055" s="47"/>
      <c r="BI1055" s="47"/>
      <c r="BJ1055" s="47"/>
      <c r="BK1055" s="47"/>
      <c r="BL1055" s="47"/>
      <c r="BM1055" s="47" t="s">
        <v>392</v>
      </c>
      <c r="BN1055" s="57">
        <f t="shared" si="270"/>
        <v>0</v>
      </c>
      <c r="BO1055" s="47">
        <f t="shared" si="271"/>
        <v>31.15</v>
      </c>
      <c r="BP1055" s="48" t="str">
        <f t="shared" si="272"/>
        <v>Complete - No Adjustment</v>
      </c>
    </row>
    <row r="1056" spans="1:68" s="10" customFormat="1" hidden="1" x14ac:dyDescent="0.2">
      <c r="A1056" s="34">
        <v>5529</v>
      </c>
      <c r="B1056" s="27" t="s">
        <v>94</v>
      </c>
      <c r="C1056" s="27" t="s">
        <v>262</v>
      </c>
      <c r="D1056" s="27" t="s">
        <v>263</v>
      </c>
      <c r="E1056" s="27" t="s">
        <v>1626</v>
      </c>
      <c r="F1056" s="27" t="s">
        <v>1493</v>
      </c>
      <c r="G1056" s="27" t="s">
        <v>96</v>
      </c>
      <c r="H1056" s="28">
        <v>42898</v>
      </c>
      <c r="I1056" s="28">
        <v>42899</v>
      </c>
      <c r="J1056" s="52">
        <v>3654.72</v>
      </c>
      <c r="K1056" s="52">
        <v>31.78</v>
      </c>
      <c r="L1056" s="35" t="s">
        <v>247</v>
      </c>
      <c r="M1056" s="52" t="s">
        <v>1627</v>
      </c>
      <c r="N1056" s="35" t="s">
        <v>97</v>
      </c>
      <c r="O1056" s="35" t="s">
        <v>145</v>
      </c>
      <c r="P1056" s="35" t="s">
        <v>146</v>
      </c>
      <c r="Q1056" s="35" t="s">
        <v>101</v>
      </c>
      <c r="R1056" s="35" t="s">
        <v>98</v>
      </c>
      <c r="S1056" s="27"/>
      <c r="T1056" s="27" t="s">
        <v>1628</v>
      </c>
      <c r="U1056" s="27" t="s">
        <v>191</v>
      </c>
      <c r="V1056" s="74"/>
      <c r="W1056" s="47"/>
      <c r="X1056" s="47"/>
      <c r="Y1056" s="47"/>
      <c r="Z1056" s="47"/>
      <c r="AA1056" s="47"/>
      <c r="AB1056" s="47"/>
      <c r="AC1056" s="47"/>
      <c r="AD1056" s="47"/>
      <c r="AE1056" s="47"/>
      <c r="AF1056" s="47"/>
      <c r="AG1056" s="47"/>
      <c r="AH1056" s="57"/>
      <c r="AI1056" s="58"/>
      <c r="AJ1056" s="57"/>
      <c r="AK1056" s="47"/>
      <c r="AL1056" s="47"/>
      <c r="AM1056" s="47"/>
      <c r="AN1056" s="57"/>
      <c r="AO1056" s="58"/>
      <c r="AP1056" s="57"/>
      <c r="AQ1056" s="47"/>
      <c r="AR1056" s="47"/>
      <c r="AS1056" s="47"/>
      <c r="AT1056" s="47"/>
      <c r="AU1056" s="47"/>
      <c r="AV1056" s="47"/>
      <c r="AW1056" s="47"/>
      <c r="AX1056" s="47"/>
      <c r="AY1056" s="47"/>
      <c r="AZ1056" s="47"/>
      <c r="BA1056" s="47"/>
      <c r="BB1056" s="47"/>
      <c r="BC1056" s="47"/>
      <c r="BD1056" s="47"/>
      <c r="BE1056" s="47"/>
      <c r="BF1056" s="47"/>
      <c r="BG1056" s="47"/>
      <c r="BH1056" s="47"/>
      <c r="BI1056" s="47"/>
      <c r="BJ1056" s="47"/>
      <c r="BK1056" s="47"/>
      <c r="BL1056" s="47"/>
      <c r="BM1056" s="47" t="s">
        <v>392</v>
      </c>
      <c r="BN1056" s="57">
        <f t="shared" si="270"/>
        <v>0</v>
      </c>
      <c r="BO1056" s="47">
        <f t="shared" si="271"/>
        <v>31.78</v>
      </c>
      <c r="BP1056" s="48" t="str">
        <f t="shared" si="272"/>
        <v>Complete - No Adjustment</v>
      </c>
    </row>
    <row r="1057" spans="1:68" s="10" customFormat="1" hidden="1" x14ac:dyDescent="0.2">
      <c r="A1057" s="34">
        <v>5530</v>
      </c>
      <c r="B1057" s="27" t="s">
        <v>94</v>
      </c>
      <c r="C1057" s="27" t="s">
        <v>262</v>
      </c>
      <c r="D1057" s="27" t="s">
        <v>263</v>
      </c>
      <c r="E1057" s="27" t="s">
        <v>1626</v>
      </c>
      <c r="F1057" s="27" t="s">
        <v>1493</v>
      </c>
      <c r="G1057" s="27" t="s">
        <v>96</v>
      </c>
      <c r="H1057" s="28">
        <v>42898</v>
      </c>
      <c r="I1057" s="28">
        <v>42899</v>
      </c>
      <c r="J1057" s="52">
        <v>3654.72</v>
      </c>
      <c r="K1057" s="52">
        <v>3.23</v>
      </c>
      <c r="L1057" s="35" t="s">
        <v>247</v>
      </c>
      <c r="M1057" s="52" t="s">
        <v>1627</v>
      </c>
      <c r="N1057" s="35" t="s">
        <v>97</v>
      </c>
      <c r="O1057" s="35" t="s">
        <v>145</v>
      </c>
      <c r="P1057" s="35" t="s">
        <v>146</v>
      </c>
      <c r="Q1057" s="35" t="s">
        <v>103</v>
      </c>
      <c r="R1057" s="35" t="s">
        <v>98</v>
      </c>
      <c r="S1057" s="27"/>
      <c r="T1057" s="27" t="s">
        <v>1631</v>
      </c>
      <c r="U1057" s="27" t="s">
        <v>255</v>
      </c>
      <c r="V1057" s="74"/>
      <c r="W1057" s="47"/>
      <c r="X1057" s="47"/>
      <c r="Y1057" s="47"/>
      <c r="Z1057" s="47"/>
      <c r="AA1057" s="47"/>
      <c r="AB1057" s="47"/>
      <c r="AC1057" s="47"/>
      <c r="AD1057" s="47"/>
      <c r="AE1057" s="47"/>
      <c r="AF1057" s="47"/>
      <c r="AG1057" s="47"/>
      <c r="AH1057" s="57"/>
      <c r="AI1057" s="58"/>
      <c r="AJ1057" s="57"/>
      <c r="AK1057" s="47"/>
      <c r="AL1057" s="47"/>
      <c r="AM1057" s="47"/>
      <c r="AN1057" s="57"/>
      <c r="AO1057" s="58"/>
      <c r="AP1057" s="57"/>
      <c r="AQ1057" s="47"/>
      <c r="AR1057" s="47"/>
      <c r="AS1057" s="47"/>
      <c r="AT1057" s="47"/>
      <c r="AU1057" s="47"/>
      <c r="AV1057" s="47"/>
      <c r="AW1057" s="47"/>
      <c r="AX1057" s="47"/>
      <c r="AY1057" s="47"/>
      <c r="AZ1057" s="47"/>
      <c r="BA1057" s="47"/>
      <c r="BB1057" s="47"/>
      <c r="BC1057" s="47"/>
      <c r="BD1057" s="47"/>
      <c r="BE1057" s="47"/>
      <c r="BF1057" s="47"/>
      <c r="BG1057" s="47"/>
      <c r="BH1057" s="47"/>
      <c r="BI1057" s="47"/>
      <c r="BJ1057" s="47"/>
      <c r="BK1057" s="47"/>
      <c r="BL1057" s="47"/>
      <c r="BM1057" s="47" t="s">
        <v>392</v>
      </c>
      <c r="BN1057" s="57">
        <f t="shared" si="270"/>
        <v>0</v>
      </c>
      <c r="BO1057" s="47">
        <f t="shared" si="271"/>
        <v>3.23</v>
      </c>
      <c r="BP1057" s="48" t="str">
        <f t="shared" si="272"/>
        <v>Complete - No Adjustment</v>
      </c>
    </row>
    <row r="1058" spans="1:68" s="10" customFormat="1" hidden="1" x14ac:dyDescent="0.2">
      <c r="A1058" s="34">
        <v>5531</v>
      </c>
      <c r="B1058" s="27" t="s">
        <v>94</v>
      </c>
      <c r="C1058" s="27" t="s">
        <v>262</v>
      </c>
      <c r="D1058" s="27" t="s">
        <v>263</v>
      </c>
      <c r="E1058" s="27" t="s">
        <v>1626</v>
      </c>
      <c r="F1058" s="27" t="s">
        <v>1493</v>
      </c>
      <c r="G1058" s="27" t="s">
        <v>96</v>
      </c>
      <c r="H1058" s="28">
        <v>42898</v>
      </c>
      <c r="I1058" s="28">
        <v>42899</v>
      </c>
      <c r="J1058" s="52">
        <v>3654.72</v>
      </c>
      <c r="K1058" s="52">
        <v>2.92</v>
      </c>
      <c r="L1058" s="35" t="s">
        <v>247</v>
      </c>
      <c r="M1058" s="52" t="s">
        <v>1627</v>
      </c>
      <c r="N1058" s="35" t="s">
        <v>97</v>
      </c>
      <c r="O1058" s="35" t="s">
        <v>145</v>
      </c>
      <c r="P1058" s="35" t="s">
        <v>146</v>
      </c>
      <c r="Q1058" s="35" t="s">
        <v>103</v>
      </c>
      <c r="R1058" s="35" t="s">
        <v>98</v>
      </c>
      <c r="S1058" s="27"/>
      <c r="T1058" s="27" t="s">
        <v>1631</v>
      </c>
      <c r="U1058" s="27" t="s">
        <v>255</v>
      </c>
      <c r="V1058" s="74"/>
      <c r="W1058" s="47"/>
      <c r="X1058" s="47"/>
      <c r="Y1058" s="47"/>
      <c r="Z1058" s="47"/>
      <c r="AA1058" s="47"/>
      <c r="AB1058" s="47"/>
      <c r="AC1058" s="47"/>
      <c r="AD1058" s="47"/>
      <c r="AE1058" s="47"/>
      <c r="AF1058" s="47"/>
      <c r="AG1058" s="47"/>
      <c r="AH1058" s="57"/>
      <c r="AI1058" s="58"/>
      <c r="AJ1058" s="57"/>
      <c r="AK1058" s="47"/>
      <c r="AL1058" s="47"/>
      <c r="AM1058" s="47"/>
      <c r="AN1058" s="57"/>
      <c r="AO1058" s="58"/>
      <c r="AP1058" s="57"/>
      <c r="AQ1058" s="47"/>
      <c r="AR1058" s="47"/>
      <c r="AS1058" s="47"/>
      <c r="AT1058" s="47"/>
      <c r="AU1058" s="47"/>
      <c r="AV1058" s="47"/>
      <c r="AW1058" s="47"/>
      <c r="AX1058" s="47"/>
      <c r="AY1058" s="47"/>
      <c r="AZ1058" s="47"/>
      <c r="BA1058" s="47"/>
      <c r="BB1058" s="47"/>
      <c r="BC1058" s="47"/>
      <c r="BD1058" s="47"/>
      <c r="BE1058" s="47"/>
      <c r="BF1058" s="47"/>
      <c r="BG1058" s="47"/>
      <c r="BH1058" s="47"/>
      <c r="BI1058" s="47"/>
      <c r="BJ1058" s="47"/>
      <c r="BK1058" s="47"/>
      <c r="BL1058" s="47"/>
      <c r="BM1058" s="47" t="s">
        <v>392</v>
      </c>
      <c r="BN1058" s="57">
        <f t="shared" si="270"/>
        <v>0</v>
      </c>
      <c r="BO1058" s="47">
        <f t="shared" si="271"/>
        <v>2.92</v>
      </c>
      <c r="BP1058" s="48" t="str">
        <f t="shared" si="272"/>
        <v>Complete - No Adjustment</v>
      </c>
    </row>
    <row r="1059" spans="1:68" s="10" customFormat="1" hidden="1" x14ac:dyDescent="0.2">
      <c r="A1059" s="34">
        <v>5532</v>
      </c>
      <c r="B1059" s="27" t="s">
        <v>94</v>
      </c>
      <c r="C1059" s="27" t="s">
        <v>262</v>
      </c>
      <c r="D1059" s="27" t="s">
        <v>263</v>
      </c>
      <c r="E1059" s="27" t="s">
        <v>1626</v>
      </c>
      <c r="F1059" s="27" t="s">
        <v>1493</v>
      </c>
      <c r="G1059" s="27" t="s">
        <v>96</v>
      </c>
      <c r="H1059" s="28">
        <v>42898</v>
      </c>
      <c r="I1059" s="28">
        <v>42899</v>
      </c>
      <c r="J1059" s="52">
        <v>3654.72</v>
      </c>
      <c r="K1059" s="52">
        <v>6.77</v>
      </c>
      <c r="L1059" s="35" t="s">
        <v>247</v>
      </c>
      <c r="M1059" s="52" t="s">
        <v>1627</v>
      </c>
      <c r="N1059" s="35" t="s">
        <v>97</v>
      </c>
      <c r="O1059" s="35" t="s">
        <v>145</v>
      </c>
      <c r="P1059" s="35" t="s">
        <v>146</v>
      </c>
      <c r="Q1059" s="35" t="s">
        <v>103</v>
      </c>
      <c r="R1059" s="35" t="s">
        <v>98</v>
      </c>
      <c r="S1059" s="27"/>
      <c r="T1059" s="27" t="s">
        <v>1631</v>
      </c>
      <c r="U1059" s="27" t="s">
        <v>255</v>
      </c>
      <c r="V1059" s="74"/>
      <c r="W1059" s="47"/>
      <c r="X1059" s="47"/>
      <c r="Y1059" s="47"/>
      <c r="Z1059" s="47"/>
      <c r="AA1059" s="47"/>
      <c r="AB1059" s="47"/>
      <c r="AC1059" s="47"/>
      <c r="AD1059" s="47"/>
      <c r="AE1059" s="47"/>
      <c r="AF1059" s="47"/>
      <c r="AG1059" s="47"/>
      <c r="AH1059" s="57"/>
      <c r="AI1059" s="58"/>
      <c r="AJ1059" s="57"/>
      <c r="AK1059" s="47"/>
      <c r="AL1059" s="47"/>
      <c r="AM1059" s="47"/>
      <c r="AN1059" s="57"/>
      <c r="AO1059" s="58"/>
      <c r="AP1059" s="57"/>
      <c r="AQ1059" s="47"/>
      <c r="AR1059" s="47"/>
      <c r="AS1059" s="47"/>
      <c r="AT1059" s="47"/>
      <c r="AU1059" s="47"/>
      <c r="AV1059" s="47"/>
      <c r="AW1059" s="47"/>
      <c r="AX1059" s="47"/>
      <c r="AY1059" s="47"/>
      <c r="AZ1059" s="47"/>
      <c r="BA1059" s="47"/>
      <c r="BB1059" s="47"/>
      <c r="BC1059" s="47"/>
      <c r="BD1059" s="47"/>
      <c r="BE1059" s="47"/>
      <c r="BF1059" s="47"/>
      <c r="BG1059" s="47"/>
      <c r="BH1059" s="47"/>
      <c r="BI1059" s="47"/>
      <c r="BJ1059" s="47"/>
      <c r="BK1059" s="47"/>
      <c r="BL1059" s="47"/>
      <c r="BM1059" s="47" t="s">
        <v>392</v>
      </c>
      <c r="BN1059" s="57">
        <f t="shared" si="270"/>
        <v>0</v>
      </c>
      <c r="BO1059" s="47">
        <f t="shared" si="271"/>
        <v>6.77</v>
      </c>
      <c r="BP1059" s="48" t="str">
        <f t="shared" si="272"/>
        <v>Complete - No Adjustment</v>
      </c>
    </row>
    <row r="1060" spans="1:68" s="10" customFormat="1" hidden="1" x14ac:dyDescent="0.2">
      <c r="A1060" s="34">
        <v>5533</v>
      </c>
      <c r="B1060" s="27" t="s">
        <v>94</v>
      </c>
      <c r="C1060" s="27" t="s">
        <v>262</v>
      </c>
      <c r="D1060" s="27" t="s">
        <v>263</v>
      </c>
      <c r="E1060" s="27" t="s">
        <v>1626</v>
      </c>
      <c r="F1060" s="27" t="s">
        <v>1493</v>
      </c>
      <c r="G1060" s="27" t="s">
        <v>96</v>
      </c>
      <c r="H1060" s="28">
        <v>42898</v>
      </c>
      <c r="I1060" s="28">
        <v>42899</v>
      </c>
      <c r="J1060" s="52">
        <v>3654.72</v>
      </c>
      <c r="K1060" s="52">
        <v>10</v>
      </c>
      <c r="L1060" s="35" t="s">
        <v>247</v>
      </c>
      <c r="M1060" s="52" t="s">
        <v>1627</v>
      </c>
      <c r="N1060" s="35" t="s">
        <v>97</v>
      </c>
      <c r="O1060" s="35" t="s">
        <v>145</v>
      </c>
      <c r="P1060" s="35" t="s">
        <v>146</v>
      </c>
      <c r="Q1060" s="35" t="s">
        <v>101</v>
      </c>
      <c r="R1060" s="35" t="s">
        <v>98</v>
      </c>
      <c r="S1060" s="27"/>
      <c r="T1060" s="27" t="s">
        <v>1628</v>
      </c>
      <c r="U1060" s="27" t="s">
        <v>191</v>
      </c>
      <c r="V1060" s="74"/>
      <c r="W1060" s="47"/>
      <c r="X1060" s="47"/>
      <c r="Y1060" s="47"/>
      <c r="Z1060" s="47"/>
      <c r="AA1060" s="47"/>
      <c r="AB1060" s="47"/>
      <c r="AC1060" s="47"/>
      <c r="AD1060" s="47"/>
      <c r="AE1060" s="47"/>
      <c r="AF1060" s="47"/>
      <c r="AG1060" s="47"/>
      <c r="AH1060" s="57"/>
      <c r="AI1060" s="58"/>
      <c r="AJ1060" s="57"/>
      <c r="AK1060" s="47"/>
      <c r="AL1060" s="47"/>
      <c r="AM1060" s="47"/>
      <c r="AN1060" s="57"/>
      <c r="AO1060" s="58"/>
      <c r="AP1060" s="57"/>
      <c r="AQ1060" s="47"/>
      <c r="AR1060" s="47"/>
      <c r="AS1060" s="47"/>
      <c r="AT1060" s="47"/>
      <c r="AU1060" s="47"/>
      <c r="AV1060" s="47"/>
      <c r="AW1060" s="47"/>
      <c r="AX1060" s="47"/>
      <c r="AY1060" s="47"/>
      <c r="AZ1060" s="47"/>
      <c r="BA1060" s="47"/>
      <c r="BB1060" s="47"/>
      <c r="BC1060" s="47"/>
      <c r="BD1060" s="47"/>
      <c r="BE1060" s="47"/>
      <c r="BF1060" s="47"/>
      <c r="BG1060" s="47"/>
      <c r="BH1060" s="47"/>
      <c r="BI1060" s="47"/>
      <c r="BJ1060" s="47"/>
      <c r="BK1060" s="47"/>
      <c r="BL1060" s="47"/>
      <c r="BM1060" s="47" t="s">
        <v>392</v>
      </c>
      <c r="BN1060" s="57">
        <f t="shared" si="270"/>
        <v>0</v>
      </c>
      <c r="BO1060" s="47">
        <f t="shared" si="271"/>
        <v>10</v>
      </c>
      <c r="BP1060" s="48" t="str">
        <f t="shared" si="272"/>
        <v>Complete - No Adjustment</v>
      </c>
    </row>
    <row r="1061" spans="1:68" s="10" customFormat="1" hidden="1" x14ac:dyDescent="0.2">
      <c r="A1061" s="34">
        <v>5534</v>
      </c>
      <c r="B1061" s="27" t="s">
        <v>94</v>
      </c>
      <c r="C1061" s="27" t="s">
        <v>262</v>
      </c>
      <c r="D1061" s="27" t="s">
        <v>263</v>
      </c>
      <c r="E1061" s="27" t="s">
        <v>1626</v>
      </c>
      <c r="F1061" s="27" t="s">
        <v>1493</v>
      </c>
      <c r="G1061" s="27" t="s">
        <v>96</v>
      </c>
      <c r="H1061" s="28">
        <v>42898</v>
      </c>
      <c r="I1061" s="28">
        <v>42899</v>
      </c>
      <c r="J1061" s="52">
        <v>3654.72</v>
      </c>
      <c r="K1061" s="52">
        <v>37.25</v>
      </c>
      <c r="L1061" s="35" t="s">
        <v>247</v>
      </c>
      <c r="M1061" s="52" t="s">
        <v>1627</v>
      </c>
      <c r="N1061" s="35" t="s">
        <v>97</v>
      </c>
      <c r="O1061" s="35" t="s">
        <v>145</v>
      </c>
      <c r="P1061" s="35" t="s">
        <v>146</v>
      </c>
      <c r="Q1061" s="35" t="s">
        <v>101</v>
      </c>
      <c r="R1061" s="35" t="s">
        <v>98</v>
      </c>
      <c r="S1061" s="27"/>
      <c r="T1061" s="27" t="s">
        <v>1628</v>
      </c>
      <c r="U1061" s="27" t="s">
        <v>191</v>
      </c>
      <c r="V1061" s="74"/>
      <c r="W1061" s="47"/>
      <c r="X1061" s="47"/>
      <c r="Y1061" s="47"/>
      <c r="Z1061" s="47"/>
      <c r="AA1061" s="47"/>
      <c r="AB1061" s="47"/>
      <c r="AC1061" s="47"/>
      <c r="AD1061" s="47"/>
      <c r="AE1061" s="47"/>
      <c r="AF1061" s="47"/>
      <c r="AG1061" s="47"/>
      <c r="AH1061" s="57"/>
      <c r="AI1061" s="58"/>
      <c r="AJ1061" s="57"/>
      <c r="AK1061" s="47"/>
      <c r="AL1061" s="47"/>
      <c r="AM1061" s="47"/>
      <c r="AN1061" s="57"/>
      <c r="AO1061" s="58"/>
      <c r="AP1061" s="57"/>
      <c r="AQ1061" s="47"/>
      <c r="AR1061" s="47"/>
      <c r="AS1061" s="47"/>
      <c r="AT1061" s="47"/>
      <c r="AU1061" s="47"/>
      <c r="AV1061" s="47"/>
      <c r="AW1061" s="47"/>
      <c r="AX1061" s="47"/>
      <c r="AY1061" s="47"/>
      <c r="AZ1061" s="47"/>
      <c r="BA1061" s="47"/>
      <c r="BB1061" s="47"/>
      <c r="BC1061" s="47"/>
      <c r="BD1061" s="47"/>
      <c r="BE1061" s="47"/>
      <c r="BF1061" s="47"/>
      <c r="BG1061" s="47"/>
      <c r="BH1061" s="47"/>
      <c r="BI1061" s="47"/>
      <c r="BJ1061" s="47"/>
      <c r="BK1061" s="47"/>
      <c r="BL1061" s="47"/>
      <c r="BM1061" s="47" t="s">
        <v>392</v>
      </c>
      <c r="BN1061" s="57">
        <f t="shared" si="270"/>
        <v>0</v>
      </c>
      <c r="BO1061" s="47">
        <f t="shared" si="271"/>
        <v>37.25</v>
      </c>
      <c r="BP1061" s="48" t="str">
        <f t="shared" si="272"/>
        <v>Complete - No Adjustment</v>
      </c>
    </row>
    <row r="1062" spans="1:68" s="10" customFormat="1" hidden="1" x14ac:dyDescent="0.2">
      <c r="A1062" s="34">
        <v>5535</v>
      </c>
      <c r="B1062" s="27" t="s">
        <v>94</v>
      </c>
      <c r="C1062" s="27" t="s">
        <v>262</v>
      </c>
      <c r="D1062" s="27" t="s">
        <v>263</v>
      </c>
      <c r="E1062" s="27" t="s">
        <v>1626</v>
      </c>
      <c r="F1062" s="27" t="s">
        <v>1493</v>
      </c>
      <c r="G1062" s="27" t="s">
        <v>96</v>
      </c>
      <c r="H1062" s="28">
        <v>42898</v>
      </c>
      <c r="I1062" s="28">
        <v>42899</v>
      </c>
      <c r="J1062" s="52">
        <v>3654.72</v>
      </c>
      <c r="K1062" s="52">
        <v>8.15</v>
      </c>
      <c r="L1062" s="35" t="s">
        <v>247</v>
      </c>
      <c r="M1062" s="52" t="s">
        <v>1627</v>
      </c>
      <c r="N1062" s="35" t="s">
        <v>97</v>
      </c>
      <c r="O1062" s="35" t="s">
        <v>145</v>
      </c>
      <c r="P1062" s="35" t="s">
        <v>146</v>
      </c>
      <c r="Q1062" s="35" t="s">
        <v>103</v>
      </c>
      <c r="R1062" s="35" t="s">
        <v>98</v>
      </c>
      <c r="S1062" s="27"/>
      <c r="T1062" s="27" t="s">
        <v>1631</v>
      </c>
      <c r="U1062" s="27" t="s">
        <v>255</v>
      </c>
      <c r="V1062" s="74"/>
      <c r="W1062" s="47"/>
      <c r="X1062" s="47"/>
      <c r="Y1062" s="47"/>
      <c r="Z1062" s="47"/>
      <c r="AA1062" s="47"/>
      <c r="AB1062" s="47"/>
      <c r="AC1062" s="47"/>
      <c r="AD1062" s="47"/>
      <c r="AE1062" s="47"/>
      <c r="AF1062" s="47"/>
      <c r="AG1062" s="47"/>
      <c r="AH1062" s="57"/>
      <c r="AI1062" s="58"/>
      <c r="AJ1062" s="57"/>
      <c r="AK1062" s="47"/>
      <c r="AL1062" s="47"/>
      <c r="AM1062" s="47"/>
      <c r="AN1062" s="57"/>
      <c r="AO1062" s="58"/>
      <c r="AP1062" s="57"/>
      <c r="AQ1062" s="47"/>
      <c r="AR1062" s="47"/>
      <c r="AS1062" s="47"/>
      <c r="AT1062" s="47"/>
      <c r="AU1062" s="47"/>
      <c r="AV1062" s="47"/>
      <c r="AW1062" s="47"/>
      <c r="AX1062" s="47"/>
      <c r="AY1062" s="47"/>
      <c r="AZ1062" s="47"/>
      <c r="BA1062" s="47"/>
      <c r="BB1062" s="47"/>
      <c r="BC1062" s="47"/>
      <c r="BD1062" s="47"/>
      <c r="BE1062" s="47"/>
      <c r="BF1062" s="47"/>
      <c r="BG1062" s="47"/>
      <c r="BH1062" s="47"/>
      <c r="BI1062" s="47"/>
      <c r="BJ1062" s="47"/>
      <c r="BK1062" s="47"/>
      <c r="BL1062" s="47"/>
      <c r="BM1062" s="47" t="s">
        <v>392</v>
      </c>
      <c r="BN1062" s="57">
        <f t="shared" si="270"/>
        <v>0</v>
      </c>
      <c r="BO1062" s="47">
        <f t="shared" si="271"/>
        <v>8.15</v>
      </c>
      <c r="BP1062" s="48" t="str">
        <f t="shared" si="272"/>
        <v>Complete - No Adjustment</v>
      </c>
    </row>
    <row r="1063" spans="1:68" s="10" customFormat="1" hidden="1" x14ac:dyDescent="0.2">
      <c r="A1063" s="34">
        <v>5536</v>
      </c>
      <c r="B1063" s="27" t="s">
        <v>94</v>
      </c>
      <c r="C1063" s="27" t="s">
        <v>262</v>
      </c>
      <c r="D1063" s="27" t="s">
        <v>263</v>
      </c>
      <c r="E1063" s="27" t="s">
        <v>1626</v>
      </c>
      <c r="F1063" s="27" t="s">
        <v>1493</v>
      </c>
      <c r="G1063" s="27" t="s">
        <v>96</v>
      </c>
      <c r="H1063" s="28">
        <v>42898</v>
      </c>
      <c r="I1063" s="28">
        <v>42899</v>
      </c>
      <c r="J1063" s="52">
        <v>3654.72</v>
      </c>
      <c r="K1063" s="52">
        <v>13.97</v>
      </c>
      <c r="L1063" s="35" t="s">
        <v>247</v>
      </c>
      <c r="M1063" s="52" t="s">
        <v>1627</v>
      </c>
      <c r="N1063" s="35" t="s">
        <v>97</v>
      </c>
      <c r="O1063" s="35" t="s">
        <v>145</v>
      </c>
      <c r="P1063" s="35" t="s">
        <v>146</v>
      </c>
      <c r="Q1063" s="35" t="s">
        <v>103</v>
      </c>
      <c r="R1063" s="35" t="s">
        <v>98</v>
      </c>
      <c r="S1063" s="27"/>
      <c r="T1063" s="27" t="s">
        <v>1631</v>
      </c>
      <c r="U1063" s="27" t="s">
        <v>255</v>
      </c>
      <c r="V1063" s="74"/>
      <c r="W1063" s="47"/>
      <c r="X1063" s="47"/>
      <c r="Y1063" s="47"/>
      <c r="Z1063" s="47"/>
      <c r="AA1063" s="47"/>
      <c r="AB1063" s="47"/>
      <c r="AC1063" s="47"/>
      <c r="AD1063" s="47"/>
      <c r="AE1063" s="47"/>
      <c r="AF1063" s="47"/>
      <c r="AG1063" s="47"/>
      <c r="AH1063" s="57"/>
      <c r="AI1063" s="58"/>
      <c r="AJ1063" s="57"/>
      <c r="AK1063" s="47"/>
      <c r="AL1063" s="47"/>
      <c r="AM1063" s="47"/>
      <c r="AN1063" s="57"/>
      <c r="AO1063" s="58"/>
      <c r="AP1063" s="57"/>
      <c r="AQ1063" s="47"/>
      <c r="AR1063" s="47"/>
      <c r="AS1063" s="47"/>
      <c r="AT1063" s="47"/>
      <c r="AU1063" s="47"/>
      <c r="AV1063" s="47"/>
      <c r="AW1063" s="47"/>
      <c r="AX1063" s="47"/>
      <c r="AY1063" s="47"/>
      <c r="AZ1063" s="47"/>
      <c r="BA1063" s="47"/>
      <c r="BB1063" s="47"/>
      <c r="BC1063" s="47"/>
      <c r="BD1063" s="47"/>
      <c r="BE1063" s="47"/>
      <c r="BF1063" s="47"/>
      <c r="BG1063" s="47"/>
      <c r="BH1063" s="47"/>
      <c r="BI1063" s="47"/>
      <c r="BJ1063" s="47"/>
      <c r="BK1063" s="47"/>
      <c r="BL1063" s="47"/>
      <c r="BM1063" s="47" t="s">
        <v>392</v>
      </c>
      <c r="BN1063" s="57">
        <f t="shared" si="270"/>
        <v>0</v>
      </c>
      <c r="BO1063" s="47">
        <f t="shared" si="271"/>
        <v>13.97</v>
      </c>
      <c r="BP1063" s="48" t="str">
        <f t="shared" si="272"/>
        <v>Complete - No Adjustment</v>
      </c>
    </row>
    <row r="1064" spans="1:68" s="10" customFormat="1" hidden="1" x14ac:dyDescent="0.2">
      <c r="A1064" s="34">
        <v>5537</v>
      </c>
      <c r="B1064" s="27" t="s">
        <v>94</v>
      </c>
      <c r="C1064" s="27" t="s">
        <v>262</v>
      </c>
      <c r="D1064" s="27" t="s">
        <v>263</v>
      </c>
      <c r="E1064" s="27" t="s">
        <v>1626</v>
      </c>
      <c r="F1064" s="27" t="s">
        <v>1493</v>
      </c>
      <c r="G1064" s="27" t="s">
        <v>96</v>
      </c>
      <c r="H1064" s="28">
        <v>42898</v>
      </c>
      <c r="I1064" s="28">
        <v>42899</v>
      </c>
      <c r="J1064" s="52">
        <v>3654.72</v>
      </c>
      <c r="K1064" s="52">
        <v>7</v>
      </c>
      <c r="L1064" s="35"/>
      <c r="M1064" s="52" t="s">
        <v>1627</v>
      </c>
      <c r="N1064" s="35" t="s">
        <v>97</v>
      </c>
      <c r="O1064" s="35" t="s">
        <v>113</v>
      </c>
      <c r="P1064" s="35" t="s">
        <v>120</v>
      </c>
      <c r="Q1064" s="35" t="s">
        <v>103</v>
      </c>
      <c r="R1064" s="35" t="s">
        <v>98</v>
      </c>
      <c r="S1064" s="27"/>
      <c r="T1064" s="27" t="s">
        <v>1629</v>
      </c>
      <c r="U1064" s="27"/>
      <c r="V1064" s="74"/>
      <c r="W1064" s="47">
        <v>7</v>
      </c>
      <c r="X1064" s="47"/>
      <c r="Y1064" s="47"/>
      <c r="Z1064" s="47"/>
      <c r="AA1064" s="47"/>
      <c r="AB1064" s="47"/>
      <c r="AC1064" s="47"/>
      <c r="AD1064" s="47"/>
      <c r="AE1064" s="47"/>
      <c r="AF1064" s="47"/>
      <c r="AG1064" s="47"/>
      <c r="AH1064" s="57"/>
      <c r="AI1064" s="58"/>
      <c r="AJ1064" s="57"/>
      <c r="AK1064" s="47"/>
      <c r="AL1064" s="47"/>
      <c r="AM1064" s="47"/>
      <c r="AN1064" s="57"/>
      <c r="AO1064" s="58"/>
      <c r="AP1064" s="57"/>
      <c r="AQ1064" s="47"/>
      <c r="AR1064" s="47"/>
      <c r="AS1064" s="47"/>
      <c r="AT1064" s="47"/>
      <c r="AU1064" s="47"/>
      <c r="AV1064" s="47"/>
      <c r="AW1064" s="47"/>
      <c r="AX1064" s="47"/>
      <c r="AY1064" s="47"/>
      <c r="AZ1064" s="47"/>
      <c r="BA1064" s="47"/>
      <c r="BB1064" s="47"/>
      <c r="BC1064" s="47"/>
      <c r="BD1064" s="47"/>
      <c r="BE1064" s="47"/>
      <c r="BF1064" s="47"/>
      <c r="BG1064" s="47"/>
      <c r="BH1064" s="47"/>
      <c r="BI1064" s="47"/>
      <c r="BJ1064" s="47"/>
      <c r="BK1064" s="47"/>
      <c r="BL1064" s="47"/>
      <c r="BM1064" s="47" t="s">
        <v>1</v>
      </c>
      <c r="BN1064" s="57">
        <f t="shared" si="270"/>
        <v>7</v>
      </c>
      <c r="BO1064" s="47">
        <f t="shared" si="271"/>
        <v>0</v>
      </c>
      <c r="BP1064" s="48" t="str">
        <f t="shared" si="272"/>
        <v>Complete - With Adjustment</v>
      </c>
    </row>
    <row r="1065" spans="1:68" s="10" customFormat="1" hidden="1" x14ac:dyDescent="0.2">
      <c r="A1065" s="34">
        <v>5538</v>
      </c>
      <c r="B1065" s="27" t="s">
        <v>94</v>
      </c>
      <c r="C1065" s="27" t="s">
        <v>262</v>
      </c>
      <c r="D1065" s="27" t="s">
        <v>263</v>
      </c>
      <c r="E1065" s="27" t="s">
        <v>1626</v>
      </c>
      <c r="F1065" s="27" t="s">
        <v>1493</v>
      </c>
      <c r="G1065" s="27" t="s">
        <v>96</v>
      </c>
      <c r="H1065" s="28">
        <v>42898</v>
      </c>
      <c r="I1065" s="28">
        <v>42899</v>
      </c>
      <c r="J1065" s="52">
        <v>3654.72</v>
      </c>
      <c r="K1065" s="52">
        <v>18.7</v>
      </c>
      <c r="L1065" s="35" t="s">
        <v>247</v>
      </c>
      <c r="M1065" s="52" t="s">
        <v>1627</v>
      </c>
      <c r="N1065" s="35" t="s">
        <v>97</v>
      </c>
      <c r="O1065" s="35" t="s">
        <v>145</v>
      </c>
      <c r="P1065" s="35" t="s">
        <v>146</v>
      </c>
      <c r="Q1065" s="35" t="s">
        <v>147</v>
      </c>
      <c r="R1065" s="35" t="s">
        <v>98</v>
      </c>
      <c r="S1065" s="27"/>
      <c r="T1065" s="27" t="s">
        <v>1630</v>
      </c>
      <c r="U1065" s="27" t="s">
        <v>149</v>
      </c>
      <c r="V1065" s="74"/>
      <c r="W1065" s="47"/>
      <c r="X1065" s="47"/>
      <c r="Y1065" s="47"/>
      <c r="Z1065" s="47"/>
      <c r="AA1065" s="47"/>
      <c r="AB1065" s="47"/>
      <c r="AC1065" s="47"/>
      <c r="AD1065" s="47"/>
      <c r="AE1065" s="47"/>
      <c r="AF1065" s="47"/>
      <c r="AG1065" s="47"/>
      <c r="AH1065" s="57"/>
      <c r="AI1065" s="58"/>
      <c r="AJ1065" s="57"/>
      <c r="AK1065" s="47"/>
      <c r="AL1065" s="47"/>
      <c r="AM1065" s="47"/>
      <c r="AN1065" s="57"/>
      <c r="AO1065" s="58"/>
      <c r="AP1065" s="57"/>
      <c r="AQ1065" s="47"/>
      <c r="AR1065" s="47"/>
      <c r="AS1065" s="47"/>
      <c r="AT1065" s="47"/>
      <c r="AU1065" s="47"/>
      <c r="AV1065" s="47"/>
      <c r="AW1065" s="47"/>
      <c r="AX1065" s="47"/>
      <c r="AY1065" s="47"/>
      <c r="AZ1065" s="47"/>
      <c r="BA1065" s="47"/>
      <c r="BB1065" s="47"/>
      <c r="BC1065" s="47"/>
      <c r="BD1065" s="47"/>
      <c r="BE1065" s="47"/>
      <c r="BF1065" s="47"/>
      <c r="BG1065" s="47"/>
      <c r="BH1065" s="47"/>
      <c r="BI1065" s="47"/>
      <c r="BJ1065" s="47"/>
      <c r="BK1065" s="47"/>
      <c r="BL1065" s="47"/>
      <c r="BM1065" s="47" t="s">
        <v>392</v>
      </c>
      <c r="BN1065" s="57">
        <f t="shared" si="270"/>
        <v>0</v>
      </c>
      <c r="BO1065" s="47">
        <f t="shared" si="271"/>
        <v>18.7</v>
      </c>
      <c r="BP1065" s="48" t="str">
        <f t="shared" si="272"/>
        <v>Complete - No Adjustment</v>
      </c>
    </row>
    <row r="1066" spans="1:68" s="10" customFormat="1" hidden="1" x14ac:dyDescent="0.2">
      <c r="A1066" s="34">
        <v>5539</v>
      </c>
      <c r="B1066" s="27" t="s">
        <v>94</v>
      </c>
      <c r="C1066" s="27" t="s">
        <v>262</v>
      </c>
      <c r="D1066" s="27" t="s">
        <v>263</v>
      </c>
      <c r="E1066" s="27" t="s">
        <v>1626</v>
      </c>
      <c r="F1066" s="27" t="s">
        <v>1493</v>
      </c>
      <c r="G1066" s="27" t="s">
        <v>96</v>
      </c>
      <c r="H1066" s="28">
        <v>42898</v>
      </c>
      <c r="I1066" s="28">
        <v>42899</v>
      </c>
      <c r="J1066" s="52">
        <v>3654.72</v>
      </c>
      <c r="K1066" s="52">
        <v>9.5</v>
      </c>
      <c r="L1066" s="35"/>
      <c r="M1066" s="52" t="s">
        <v>1627</v>
      </c>
      <c r="N1066" s="35" t="s">
        <v>97</v>
      </c>
      <c r="O1066" s="35" t="s">
        <v>113</v>
      </c>
      <c r="P1066" s="35" t="s">
        <v>120</v>
      </c>
      <c r="Q1066" s="35" t="s">
        <v>103</v>
      </c>
      <c r="R1066" s="35" t="s">
        <v>98</v>
      </c>
      <c r="S1066" s="27"/>
      <c r="T1066" s="27" t="s">
        <v>1629</v>
      </c>
      <c r="U1066" s="27"/>
      <c r="V1066" s="74"/>
      <c r="W1066" s="47">
        <v>9.5</v>
      </c>
      <c r="X1066" s="47"/>
      <c r="Y1066" s="47"/>
      <c r="Z1066" s="47"/>
      <c r="AA1066" s="47"/>
      <c r="AB1066" s="47"/>
      <c r="AC1066" s="47"/>
      <c r="AD1066" s="47"/>
      <c r="AE1066" s="47"/>
      <c r="AF1066" s="47"/>
      <c r="AG1066" s="47"/>
      <c r="AH1066" s="57"/>
      <c r="AI1066" s="58"/>
      <c r="AJ1066" s="57"/>
      <c r="AK1066" s="47"/>
      <c r="AL1066" s="47"/>
      <c r="AM1066" s="47"/>
      <c r="AN1066" s="57"/>
      <c r="AO1066" s="58"/>
      <c r="AP1066" s="57"/>
      <c r="AQ1066" s="47"/>
      <c r="AR1066" s="47"/>
      <c r="AS1066" s="47"/>
      <c r="AT1066" s="47"/>
      <c r="AU1066" s="47"/>
      <c r="AV1066" s="47"/>
      <c r="AW1066" s="47"/>
      <c r="AX1066" s="47"/>
      <c r="AY1066" s="47"/>
      <c r="AZ1066" s="47"/>
      <c r="BA1066" s="47"/>
      <c r="BB1066" s="47"/>
      <c r="BC1066" s="47"/>
      <c r="BD1066" s="47"/>
      <c r="BE1066" s="47"/>
      <c r="BF1066" s="47"/>
      <c r="BG1066" s="47"/>
      <c r="BH1066" s="47"/>
      <c r="BI1066" s="47"/>
      <c r="BJ1066" s="47"/>
      <c r="BK1066" s="47"/>
      <c r="BL1066" s="47"/>
      <c r="BM1066" s="47" t="s">
        <v>1</v>
      </c>
      <c r="BN1066" s="57">
        <f t="shared" ref="BN1066:BN1086" si="273">SUM(W1066:AH1066)+SUM(AK1066:AN1066)+SUM(AQ1066:BK1066)</f>
        <v>9.5</v>
      </c>
      <c r="BO1066" s="47">
        <f t="shared" si="271"/>
        <v>0</v>
      </c>
      <c r="BP1066" s="48" t="str">
        <f t="shared" si="272"/>
        <v>Complete - With Adjustment</v>
      </c>
    </row>
    <row r="1067" spans="1:68" s="10" customFormat="1" hidden="1" x14ac:dyDescent="0.2">
      <c r="A1067" s="34">
        <v>5540</v>
      </c>
      <c r="B1067" s="27" t="s">
        <v>94</v>
      </c>
      <c r="C1067" s="27" t="s">
        <v>262</v>
      </c>
      <c r="D1067" s="27" t="s">
        <v>263</v>
      </c>
      <c r="E1067" s="27" t="s">
        <v>1626</v>
      </c>
      <c r="F1067" s="27" t="s">
        <v>1493</v>
      </c>
      <c r="G1067" s="27" t="s">
        <v>96</v>
      </c>
      <c r="H1067" s="28">
        <v>42898</v>
      </c>
      <c r="I1067" s="28">
        <v>42899</v>
      </c>
      <c r="J1067" s="52">
        <v>3654.72</v>
      </c>
      <c r="K1067" s="52">
        <v>12.56</v>
      </c>
      <c r="L1067" s="35" t="s">
        <v>247</v>
      </c>
      <c r="M1067" s="52" t="s">
        <v>1627</v>
      </c>
      <c r="N1067" s="35" t="s">
        <v>97</v>
      </c>
      <c r="O1067" s="35" t="s">
        <v>145</v>
      </c>
      <c r="P1067" s="35" t="s">
        <v>146</v>
      </c>
      <c r="Q1067" s="35" t="s">
        <v>147</v>
      </c>
      <c r="R1067" s="35" t="s">
        <v>98</v>
      </c>
      <c r="S1067" s="27"/>
      <c r="T1067" s="27" t="s">
        <v>1630</v>
      </c>
      <c r="U1067" s="27" t="s">
        <v>149</v>
      </c>
      <c r="V1067" s="74"/>
      <c r="W1067" s="47"/>
      <c r="X1067" s="47"/>
      <c r="Y1067" s="47"/>
      <c r="Z1067" s="47"/>
      <c r="AA1067" s="47"/>
      <c r="AB1067" s="47"/>
      <c r="AC1067" s="47"/>
      <c r="AD1067" s="47"/>
      <c r="AE1067" s="47"/>
      <c r="AF1067" s="47"/>
      <c r="AG1067" s="47"/>
      <c r="AH1067" s="57"/>
      <c r="AI1067" s="58"/>
      <c r="AJ1067" s="57"/>
      <c r="AK1067" s="47"/>
      <c r="AL1067" s="47"/>
      <c r="AM1067" s="47"/>
      <c r="AN1067" s="57"/>
      <c r="AO1067" s="58"/>
      <c r="AP1067" s="57"/>
      <c r="AQ1067" s="47"/>
      <c r="AR1067" s="47"/>
      <c r="AS1067" s="47"/>
      <c r="AT1067" s="47"/>
      <c r="AU1067" s="47"/>
      <c r="AV1067" s="47"/>
      <c r="AW1067" s="47"/>
      <c r="AX1067" s="47"/>
      <c r="AY1067" s="47"/>
      <c r="AZ1067" s="47"/>
      <c r="BA1067" s="47"/>
      <c r="BB1067" s="47"/>
      <c r="BC1067" s="47"/>
      <c r="BD1067" s="47"/>
      <c r="BE1067" s="47"/>
      <c r="BF1067" s="47"/>
      <c r="BG1067" s="47"/>
      <c r="BH1067" s="47"/>
      <c r="BI1067" s="47"/>
      <c r="BJ1067" s="47"/>
      <c r="BK1067" s="47"/>
      <c r="BL1067" s="47"/>
      <c r="BM1067" s="47" t="s">
        <v>392</v>
      </c>
      <c r="BN1067" s="57">
        <f t="shared" si="273"/>
        <v>0</v>
      </c>
      <c r="BO1067" s="47">
        <f t="shared" si="271"/>
        <v>12.56</v>
      </c>
      <c r="BP1067" s="48" t="str">
        <f t="shared" si="272"/>
        <v>Complete - No Adjustment</v>
      </c>
    </row>
    <row r="1068" spans="1:68" s="10" customFormat="1" hidden="1" x14ac:dyDescent="0.2">
      <c r="A1068" s="34">
        <v>5541</v>
      </c>
      <c r="B1068" s="27" t="s">
        <v>94</v>
      </c>
      <c r="C1068" s="27" t="s">
        <v>262</v>
      </c>
      <c r="D1068" s="27" t="s">
        <v>263</v>
      </c>
      <c r="E1068" s="27" t="s">
        <v>1626</v>
      </c>
      <c r="F1068" s="27" t="s">
        <v>1493</v>
      </c>
      <c r="G1068" s="27" t="s">
        <v>96</v>
      </c>
      <c r="H1068" s="28">
        <v>42898</v>
      </c>
      <c r="I1068" s="28">
        <v>42899</v>
      </c>
      <c r="J1068" s="52">
        <v>3654.72</v>
      </c>
      <c r="K1068" s="52">
        <v>126.49</v>
      </c>
      <c r="L1068" s="35" t="s">
        <v>247</v>
      </c>
      <c r="M1068" s="52" t="s">
        <v>1627</v>
      </c>
      <c r="N1068" s="35" t="s">
        <v>97</v>
      </c>
      <c r="O1068" s="35" t="s">
        <v>145</v>
      </c>
      <c r="P1068" s="35" t="s">
        <v>146</v>
      </c>
      <c r="Q1068" s="35" t="s">
        <v>103</v>
      </c>
      <c r="R1068" s="35" t="s">
        <v>98</v>
      </c>
      <c r="S1068" s="27"/>
      <c r="T1068" s="27" t="s">
        <v>1631</v>
      </c>
      <c r="U1068" s="27" t="s">
        <v>255</v>
      </c>
      <c r="V1068" s="74"/>
      <c r="W1068" s="47"/>
      <c r="X1068" s="47"/>
      <c r="Y1068" s="47"/>
      <c r="Z1068" s="47"/>
      <c r="AA1068" s="47"/>
      <c r="AB1068" s="47"/>
      <c r="AC1068" s="47"/>
      <c r="AD1068" s="47"/>
      <c r="AE1068" s="47"/>
      <c r="AF1068" s="47"/>
      <c r="AG1068" s="47"/>
      <c r="AH1068" s="57"/>
      <c r="AI1068" s="58"/>
      <c r="AJ1068" s="57"/>
      <c r="AK1068" s="47"/>
      <c r="AL1068" s="47"/>
      <c r="AM1068" s="47"/>
      <c r="AN1068" s="57"/>
      <c r="AO1068" s="58"/>
      <c r="AP1068" s="57"/>
      <c r="AQ1068" s="47"/>
      <c r="AR1068" s="47"/>
      <c r="AS1068" s="47"/>
      <c r="AT1068" s="47"/>
      <c r="AU1068" s="47"/>
      <c r="AV1068" s="47"/>
      <c r="AW1068" s="47"/>
      <c r="AX1068" s="47"/>
      <c r="AY1068" s="47"/>
      <c r="AZ1068" s="47"/>
      <c r="BA1068" s="47"/>
      <c r="BB1068" s="47"/>
      <c r="BC1068" s="47"/>
      <c r="BD1068" s="47"/>
      <c r="BE1068" s="47"/>
      <c r="BF1068" s="47"/>
      <c r="BG1068" s="47"/>
      <c r="BH1068" s="47"/>
      <c r="BI1068" s="47"/>
      <c r="BJ1068" s="47"/>
      <c r="BK1068" s="47"/>
      <c r="BL1068" s="47"/>
      <c r="BM1068" s="47" t="s">
        <v>392</v>
      </c>
      <c r="BN1068" s="57">
        <f t="shared" si="273"/>
        <v>0</v>
      </c>
      <c r="BO1068" s="47">
        <f t="shared" si="271"/>
        <v>126.49</v>
      </c>
      <c r="BP1068" s="48" t="str">
        <f t="shared" si="272"/>
        <v>Complete - No Adjustment</v>
      </c>
    </row>
    <row r="1069" spans="1:68" s="10" customFormat="1" hidden="1" x14ac:dyDescent="0.2">
      <c r="A1069" s="34">
        <v>5542</v>
      </c>
      <c r="B1069" s="27" t="s">
        <v>94</v>
      </c>
      <c r="C1069" s="27" t="s">
        <v>262</v>
      </c>
      <c r="D1069" s="27" t="s">
        <v>263</v>
      </c>
      <c r="E1069" s="27" t="s">
        <v>1626</v>
      </c>
      <c r="F1069" s="27" t="s">
        <v>1493</v>
      </c>
      <c r="G1069" s="27" t="s">
        <v>96</v>
      </c>
      <c r="H1069" s="28">
        <v>42898</v>
      </c>
      <c r="I1069" s="28">
        <v>42899</v>
      </c>
      <c r="J1069" s="52">
        <v>3654.72</v>
      </c>
      <c r="K1069" s="52">
        <v>129.94999999999999</v>
      </c>
      <c r="L1069" s="35" t="s">
        <v>247</v>
      </c>
      <c r="M1069" s="52" t="s">
        <v>1627</v>
      </c>
      <c r="N1069" s="35" t="s">
        <v>97</v>
      </c>
      <c r="O1069" s="35" t="s">
        <v>145</v>
      </c>
      <c r="P1069" s="35" t="s">
        <v>146</v>
      </c>
      <c r="Q1069" s="35" t="s">
        <v>108</v>
      </c>
      <c r="R1069" s="35" t="s">
        <v>98</v>
      </c>
      <c r="S1069" s="27"/>
      <c r="T1069" s="27" t="s">
        <v>1633</v>
      </c>
      <c r="U1069" s="27" t="s">
        <v>253</v>
      </c>
      <c r="V1069" s="74"/>
      <c r="W1069" s="47"/>
      <c r="X1069" s="47"/>
      <c r="Y1069" s="47"/>
      <c r="Z1069" s="47"/>
      <c r="AA1069" s="47"/>
      <c r="AB1069" s="47"/>
      <c r="AC1069" s="47"/>
      <c r="AD1069" s="47"/>
      <c r="AE1069" s="47"/>
      <c r="AF1069" s="47"/>
      <c r="AG1069" s="47"/>
      <c r="AH1069" s="57"/>
      <c r="AI1069" s="58"/>
      <c r="AJ1069" s="57"/>
      <c r="AK1069" s="47"/>
      <c r="AL1069" s="47"/>
      <c r="AM1069" s="47"/>
      <c r="AN1069" s="57"/>
      <c r="AO1069" s="58"/>
      <c r="AP1069" s="57"/>
      <c r="AQ1069" s="47"/>
      <c r="AR1069" s="47"/>
      <c r="AS1069" s="47"/>
      <c r="AT1069" s="47"/>
      <c r="AU1069" s="47"/>
      <c r="AV1069" s="47"/>
      <c r="AW1069" s="47"/>
      <c r="AX1069" s="47"/>
      <c r="AY1069" s="47"/>
      <c r="AZ1069" s="47"/>
      <c r="BA1069" s="47"/>
      <c r="BB1069" s="47"/>
      <c r="BC1069" s="47"/>
      <c r="BD1069" s="47"/>
      <c r="BE1069" s="47"/>
      <c r="BF1069" s="47"/>
      <c r="BG1069" s="47"/>
      <c r="BH1069" s="47"/>
      <c r="BI1069" s="47"/>
      <c r="BJ1069" s="47"/>
      <c r="BK1069" s="47"/>
      <c r="BL1069" s="47"/>
      <c r="BM1069" s="47" t="s">
        <v>392</v>
      </c>
      <c r="BN1069" s="57">
        <f t="shared" si="273"/>
        <v>0</v>
      </c>
      <c r="BO1069" s="47">
        <f t="shared" si="271"/>
        <v>129.94999999999999</v>
      </c>
      <c r="BP1069" s="48" t="str">
        <f t="shared" si="272"/>
        <v>Complete - No Adjustment</v>
      </c>
    </row>
    <row r="1070" spans="1:68" s="10" customFormat="1" hidden="1" x14ac:dyDescent="0.2">
      <c r="A1070" s="34">
        <v>5543</v>
      </c>
      <c r="B1070" s="27" t="s">
        <v>94</v>
      </c>
      <c r="C1070" s="27" t="s">
        <v>262</v>
      </c>
      <c r="D1070" s="27" t="s">
        <v>263</v>
      </c>
      <c r="E1070" s="27" t="s">
        <v>1626</v>
      </c>
      <c r="F1070" s="27" t="s">
        <v>1493</v>
      </c>
      <c r="G1070" s="27" t="s">
        <v>96</v>
      </c>
      <c r="H1070" s="28">
        <v>42898</v>
      </c>
      <c r="I1070" s="28">
        <v>42899</v>
      </c>
      <c r="J1070" s="52">
        <v>3654.72</v>
      </c>
      <c r="K1070" s="52">
        <v>245.56</v>
      </c>
      <c r="L1070" s="35" t="s">
        <v>247</v>
      </c>
      <c r="M1070" s="52" t="s">
        <v>1627</v>
      </c>
      <c r="N1070" s="35" t="s">
        <v>97</v>
      </c>
      <c r="O1070" s="35" t="s">
        <v>145</v>
      </c>
      <c r="P1070" s="35" t="s">
        <v>146</v>
      </c>
      <c r="Q1070" s="35" t="s">
        <v>108</v>
      </c>
      <c r="R1070" s="35" t="s">
        <v>98</v>
      </c>
      <c r="S1070" s="27"/>
      <c r="T1070" s="27" t="s">
        <v>1633</v>
      </c>
      <c r="U1070" s="27" t="s">
        <v>253</v>
      </c>
      <c r="V1070" s="74"/>
      <c r="W1070" s="47"/>
      <c r="X1070" s="47"/>
      <c r="Y1070" s="47"/>
      <c r="Z1070" s="47"/>
      <c r="AA1070" s="47"/>
      <c r="AB1070" s="47"/>
      <c r="AC1070" s="47"/>
      <c r="AD1070" s="47"/>
      <c r="AE1070" s="47"/>
      <c r="AF1070" s="47"/>
      <c r="AG1070" s="47"/>
      <c r="AH1070" s="57"/>
      <c r="AI1070" s="58"/>
      <c r="AJ1070" s="57"/>
      <c r="AK1070" s="47"/>
      <c r="AL1070" s="47"/>
      <c r="AM1070" s="47"/>
      <c r="AN1070" s="57">
        <f>161.44-150</f>
        <v>11.439999999999998</v>
      </c>
      <c r="AO1070" s="58"/>
      <c r="AP1070" s="57"/>
      <c r="AQ1070" s="47"/>
      <c r="AR1070" s="47"/>
      <c r="AS1070" s="47"/>
      <c r="AT1070" s="47"/>
      <c r="AU1070" s="47"/>
      <c r="AV1070" s="47"/>
      <c r="AW1070" s="47"/>
      <c r="AX1070" s="47"/>
      <c r="AY1070" s="47"/>
      <c r="AZ1070" s="47"/>
      <c r="BA1070" s="47"/>
      <c r="BB1070" s="47"/>
      <c r="BC1070" s="47"/>
      <c r="BD1070" s="47"/>
      <c r="BE1070" s="47"/>
      <c r="BF1070" s="47"/>
      <c r="BG1070" s="47"/>
      <c r="BH1070" s="47"/>
      <c r="BI1070" s="47"/>
      <c r="BJ1070" s="47"/>
      <c r="BK1070" s="47"/>
      <c r="BL1070" s="47"/>
      <c r="BM1070" s="47" t="s">
        <v>376</v>
      </c>
      <c r="BN1070" s="57">
        <f t="shared" si="273"/>
        <v>11.439999999999998</v>
      </c>
      <c r="BO1070" s="47">
        <f t="shared" si="271"/>
        <v>234.12</v>
      </c>
      <c r="BP1070" s="48" t="str">
        <f t="shared" si="272"/>
        <v>Complete - With Adjustment</v>
      </c>
    </row>
    <row r="1071" spans="1:68" s="10" customFormat="1" hidden="1" x14ac:dyDescent="0.2">
      <c r="A1071" s="34">
        <v>5544</v>
      </c>
      <c r="B1071" s="27" t="s">
        <v>94</v>
      </c>
      <c r="C1071" s="27" t="s">
        <v>262</v>
      </c>
      <c r="D1071" s="27" t="s">
        <v>263</v>
      </c>
      <c r="E1071" s="27" t="s">
        <v>1626</v>
      </c>
      <c r="F1071" s="27" t="s">
        <v>1493</v>
      </c>
      <c r="G1071" s="27" t="s">
        <v>96</v>
      </c>
      <c r="H1071" s="28">
        <v>42898</v>
      </c>
      <c r="I1071" s="28">
        <v>42899</v>
      </c>
      <c r="J1071" s="52">
        <v>3654.72</v>
      </c>
      <c r="K1071" s="52">
        <v>216.23</v>
      </c>
      <c r="L1071" s="35" t="s">
        <v>247</v>
      </c>
      <c r="M1071" s="52" t="s">
        <v>1627</v>
      </c>
      <c r="N1071" s="35" t="s">
        <v>97</v>
      </c>
      <c r="O1071" s="35" t="s">
        <v>145</v>
      </c>
      <c r="P1071" s="35" t="s">
        <v>146</v>
      </c>
      <c r="Q1071" s="35" t="s">
        <v>108</v>
      </c>
      <c r="R1071" s="35" t="s">
        <v>98</v>
      </c>
      <c r="S1071" s="27"/>
      <c r="T1071" s="27" t="s">
        <v>1633</v>
      </c>
      <c r="U1071" s="27" t="s">
        <v>253</v>
      </c>
      <c r="V1071" s="74"/>
      <c r="W1071" s="47"/>
      <c r="X1071" s="47"/>
      <c r="Y1071" s="47"/>
      <c r="Z1071" s="47"/>
      <c r="AA1071" s="47"/>
      <c r="AB1071" s="47"/>
      <c r="AC1071" s="47"/>
      <c r="AD1071" s="47"/>
      <c r="AE1071" s="47"/>
      <c r="AF1071" s="47"/>
      <c r="AG1071" s="47"/>
      <c r="AH1071" s="57"/>
      <c r="AI1071" s="58"/>
      <c r="AJ1071" s="57"/>
      <c r="AK1071" s="47"/>
      <c r="AL1071" s="47"/>
      <c r="AM1071" s="47"/>
      <c r="AN1071" s="57">
        <f>175.42-150</f>
        <v>25.419999999999987</v>
      </c>
      <c r="AO1071" s="58"/>
      <c r="AP1071" s="57"/>
      <c r="AQ1071" s="47"/>
      <c r="AR1071" s="47"/>
      <c r="AS1071" s="47"/>
      <c r="AT1071" s="47"/>
      <c r="AU1071" s="47"/>
      <c r="AV1071" s="47"/>
      <c r="AW1071" s="47"/>
      <c r="AX1071" s="47"/>
      <c r="AY1071" s="47"/>
      <c r="AZ1071" s="47"/>
      <c r="BA1071" s="47"/>
      <c r="BB1071" s="47"/>
      <c r="BC1071" s="47"/>
      <c r="BD1071" s="47"/>
      <c r="BE1071" s="47"/>
      <c r="BF1071" s="47"/>
      <c r="BG1071" s="47"/>
      <c r="BH1071" s="47"/>
      <c r="BI1071" s="47"/>
      <c r="BJ1071" s="47"/>
      <c r="BK1071" s="47"/>
      <c r="BL1071" s="47"/>
      <c r="BM1071" s="47" t="s">
        <v>376</v>
      </c>
      <c r="BN1071" s="57">
        <f t="shared" si="273"/>
        <v>25.419999999999987</v>
      </c>
      <c r="BO1071" s="47">
        <f t="shared" si="271"/>
        <v>190.81</v>
      </c>
      <c r="BP1071" s="48" t="str">
        <f t="shared" si="272"/>
        <v>Complete - With Adjustment</v>
      </c>
    </row>
    <row r="1072" spans="1:68" s="10" customFormat="1" hidden="1" x14ac:dyDescent="0.2">
      <c r="A1072" s="34">
        <v>5545</v>
      </c>
      <c r="B1072" s="27" t="s">
        <v>94</v>
      </c>
      <c r="C1072" s="27" t="s">
        <v>262</v>
      </c>
      <c r="D1072" s="27" t="s">
        <v>263</v>
      </c>
      <c r="E1072" s="27" t="s">
        <v>1626</v>
      </c>
      <c r="F1072" s="27" t="s">
        <v>1493</v>
      </c>
      <c r="G1072" s="27" t="s">
        <v>96</v>
      </c>
      <c r="H1072" s="28">
        <v>42898</v>
      </c>
      <c r="I1072" s="28">
        <v>42899</v>
      </c>
      <c r="J1072" s="52">
        <v>3654.72</v>
      </c>
      <c r="K1072" s="52">
        <v>214.36</v>
      </c>
      <c r="L1072" s="35" t="s">
        <v>247</v>
      </c>
      <c r="M1072" s="52" t="s">
        <v>1627</v>
      </c>
      <c r="N1072" s="35" t="s">
        <v>97</v>
      </c>
      <c r="O1072" s="35" t="s">
        <v>145</v>
      </c>
      <c r="P1072" s="35" t="s">
        <v>146</v>
      </c>
      <c r="Q1072" s="35" t="s">
        <v>108</v>
      </c>
      <c r="R1072" s="35" t="s">
        <v>98</v>
      </c>
      <c r="S1072" s="27"/>
      <c r="T1072" s="27" t="s">
        <v>1633</v>
      </c>
      <c r="U1072" s="27" t="s">
        <v>253</v>
      </c>
      <c r="V1072" s="74"/>
      <c r="W1072" s="47"/>
      <c r="X1072" s="47"/>
      <c r="Y1072" s="47"/>
      <c r="Z1072" s="47"/>
      <c r="AA1072" s="47"/>
      <c r="AB1072" s="47"/>
      <c r="AC1072" s="47"/>
      <c r="AD1072" s="47"/>
      <c r="AE1072" s="47"/>
      <c r="AF1072" s="47"/>
      <c r="AG1072" s="47"/>
      <c r="AH1072" s="57"/>
      <c r="AI1072" s="58"/>
      <c r="AJ1072" s="57"/>
      <c r="AK1072" s="47"/>
      <c r="AL1072" s="47"/>
      <c r="AM1072" s="47"/>
      <c r="AN1072" s="57">
        <f>189-150</f>
        <v>39</v>
      </c>
      <c r="AO1072" s="58"/>
      <c r="AP1072" s="57"/>
      <c r="AQ1072" s="47"/>
      <c r="AR1072" s="47"/>
      <c r="AS1072" s="47"/>
      <c r="AT1072" s="47"/>
      <c r="AU1072" s="47"/>
      <c r="AV1072" s="47"/>
      <c r="AW1072" s="47"/>
      <c r="AX1072" s="47"/>
      <c r="AY1072" s="47"/>
      <c r="AZ1072" s="47"/>
      <c r="BA1072" s="47"/>
      <c r="BB1072" s="47"/>
      <c r="BC1072" s="47"/>
      <c r="BD1072" s="47"/>
      <c r="BE1072" s="47"/>
      <c r="BF1072" s="47"/>
      <c r="BG1072" s="47"/>
      <c r="BH1072" s="47"/>
      <c r="BI1072" s="47"/>
      <c r="BJ1072" s="47"/>
      <c r="BK1072" s="47"/>
      <c r="BL1072" s="47"/>
      <c r="BM1072" s="47" t="s">
        <v>376</v>
      </c>
      <c r="BN1072" s="57">
        <f t="shared" si="273"/>
        <v>39</v>
      </c>
      <c r="BO1072" s="47">
        <f t="shared" si="271"/>
        <v>175.36</v>
      </c>
      <c r="BP1072" s="48" t="str">
        <f t="shared" si="272"/>
        <v>Complete - With Adjustment</v>
      </c>
    </row>
    <row r="1073" spans="1:68" s="10" customFormat="1" hidden="1" x14ac:dyDescent="0.2">
      <c r="A1073" s="34">
        <v>5546</v>
      </c>
      <c r="B1073" s="27" t="s">
        <v>94</v>
      </c>
      <c r="C1073" s="27" t="s">
        <v>262</v>
      </c>
      <c r="D1073" s="27" t="s">
        <v>263</v>
      </c>
      <c r="E1073" s="27" t="s">
        <v>1626</v>
      </c>
      <c r="F1073" s="27" t="s">
        <v>1493</v>
      </c>
      <c r="G1073" s="27" t="s">
        <v>96</v>
      </c>
      <c r="H1073" s="28">
        <v>42898</v>
      </c>
      <c r="I1073" s="28">
        <v>42899</v>
      </c>
      <c r="J1073" s="52">
        <v>3654.72</v>
      </c>
      <c r="K1073" s="52">
        <v>305.25</v>
      </c>
      <c r="L1073" s="35" t="s">
        <v>247</v>
      </c>
      <c r="M1073" s="52" t="s">
        <v>1627</v>
      </c>
      <c r="N1073" s="35" t="s">
        <v>97</v>
      </c>
      <c r="O1073" s="35" t="s">
        <v>145</v>
      </c>
      <c r="P1073" s="35" t="s">
        <v>146</v>
      </c>
      <c r="Q1073" s="35" t="s">
        <v>101</v>
      </c>
      <c r="R1073" s="35" t="s">
        <v>98</v>
      </c>
      <c r="S1073" s="27"/>
      <c r="T1073" s="27" t="s">
        <v>1628</v>
      </c>
      <c r="U1073" s="27" t="s">
        <v>191</v>
      </c>
      <c r="V1073" s="74"/>
      <c r="W1073" s="47"/>
      <c r="X1073" s="47"/>
      <c r="Y1073" s="47"/>
      <c r="Z1073" s="47"/>
      <c r="AA1073" s="47"/>
      <c r="AB1073" s="47"/>
      <c r="AC1073" s="47"/>
      <c r="AD1073" s="47"/>
      <c r="AE1073" s="47"/>
      <c r="AF1073" s="47"/>
      <c r="AG1073" s="47"/>
      <c r="AH1073" s="57"/>
      <c r="AI1073" s="58"/>
      <c r="AJ1073" s="57"/>
      <c r="AK1073" s="47"/>
      <c r="AL1073" s="47"/>
      <c r="AM1073" s="47">
        <f>10.26*3</f>
        <v>30.78</v>
      </c>
      <c r="AN1073" s="57"/>
      <c r="AO1073" s="58"/>
      <c r="AP1073" s="57"/>
      <c r="AQ1073" s="47"/>
      <c r="AR1073" s="47"/>
      <c r="AS1073" s="47"/>
      <c r="AT1073" s="47"/>
      <c r="AU1073" s="47"/>
      <c r="AV1073" s="47"/>
      <c r="AW1073" s="47"/>
      <c r="AX1073" s="47"/>
      <c r="AY1073" s="47"/>
      <c r="AZ1073" s="47"/>
      <c r="BA1073" s="47"/>
      <c r="BB1073" s="47"/>
      <c r="BC1073" s="47"/>
      <c r="BD1073" s="47"/>
      <c r="BE1073" s="47"/>
      <c r="BF1073" s="47"/>
      <c r="BG1073" s="47"/>
      <c r="BH1073" s="47"/>
      <c r="BI1073" s="47"/>
      <c r="BJ1073" s="47"/>
      <c r="BK1073" s="47"/>
      <c r="BL1073" s="47"/>
      <c r="BM1073" s="47" t="s">
        <v>858</v>
      </c>
      <c r="BN1073" s="57">
        <f t="shared" si="273"/>
        <v>30.78</v>
      </c>
      <c r="BO1073" s="47">
        <f t="shared" si="271"/>
        <v>274.47000000000003</v>
      </c>
      <c r="BP1073" s="48" t="str">
        <f t="shared" si="272"/>
        <v>Complete - With Adjustment</v>
      </c>
    </row>
    <row r="1074" spans="1:68" s="10" customFormat="1" hidden="1" x14ac:dyDescent="0.2">
      <c r="A1074" s="34">
        <v>5547</v>
      </c>
      <c r="B1074" s="27" t="s">
        <v>94</v>
      </c>
      <c r="C1074" s="27" t="s">
        <v>262</v>
      </c>
      <c r="D1074" s="27" t="s">
        <v>263</v>
      </c>
      <c r="E1074" s="27" t="s">
        <v>1626</v>
      </c>
      <c r="F1074" s="27" t="s">
        <v>1493</v>
      </c>
      <c r="G1074" s="27" t="s">
        <v>96</v>
      </c>
      <c r="H1074" s="28">
        <v>42898</v>
      </c>
      <c r="I1074" s="28">
        <v>42899</v>
      </c>
      <c r="J1074" s="52">
        <v>3654.72</v>
      </c>
      <c r="K1074" s="52">
        <v>459.78</v>
      </c>
      <c r="L1074" s="35" t="s">
        <v>247</v>
      </c>
      <c r="M1074" s="52" t="s">
        <v>1627</v>
      </c>
      <c r="N1074" s="35" t="s">
        <v>97</v>
      </c>
      <c r="O1074" s="35" t="s">
        <v>145</v>
      </c>
      <c r="P1074" s="35" t="s">
        <v>146</v>
      </c>
      <c r="Q1074" s="35" t="s">
        <v>101</v>
      </c>
      <c r="R1074" s="35" t="s">
        <v>98</v>
      </c>
      <c r="S1074" s="27"/>
      <c r="T1074" s="27" t="s">
        <v>1628</v>
      </c>
      <c r="U1074" s="27" t="s">
        <v>191</v>
      </c>
      <c r="V1074" s="74"/>
      <c r="W1074" s="47"/>
      <c r="X1074" s="47"/>
      <c r="Y1074" s="47"/>
      <c r="Z1074" s="47"/>
      <c r="AA1074" s="47"/>
      <c r="AB1074" s="47"/>
      <c r="AC1074" s="47"/>
      <c r="AD1074" s="47"/>
      <c r="AE1074" s="47"/>
      <c r="AF1074" s="47"/>
      <c r="AG1074" s="47"/>
      <c r="AH1074" s="57"/>
      <c r="AI1074" s="58"/>
      <c r="AJ1074" s="57"/>
      <c r="AK1074" s="47"/>
      <c r="AL1074" s="47"/>
      <c r="AM1074" s="47">
        <f>55.99*3</f>
        <v>167.97</v>
      </c>
      <c r="AN1074" s="57"/>
      <c r="AO1074" s="58"/>
      <c r="AP1074" s="57"/>
      <c r="AQ1074" s="47"/>
      <c r="AR1074" s="47"/>
      <c r="AS1074" s="47"/>
      <c r="AT1074" s="47"/>
      <c r="AU1074" s="47"/>
      <c r="AV1074" s="47"/>
      <c r="AW1074" s="47"/>
      <c r="AX1074" s="47"/>
      <c r="AY1074" s="47"/>
      <c r="AZ1074" s="47"/>
      <c r="BA1074" s="47"/>
      <c r="BB1074" s="47"/>
      <c r="BC1074" s="47"/>
      <c r="BD1074" s="47"/>
      <c r="BE1074" s="47"/>
      <c r="BF1074" s="47"/>
      <c r="BG1074" s="47"/>
      <c r="BH1074" s="47"/>
      <c r="BI1074" s="47"/>
      <c r="BJ1074" s="47"/>
      <c r="BK1074" s="47"/>
      <c r="BL1074" s="47"/>
      <c r="BM1074" s="47" t="s">
        <v>858</v>
      </c>
      <c r="BN1074" s="57">
        <f t="shared" si="273"/>
        <v>167.97</v>
      </c>
      <c r="BO1074" s="47">
        <f t="shared" si="271"/>
        <v>291.80999999999995</v>
      </c>
      <c r="BP1074" s="48" t="str">
        <f t="shared" si="272"/>
        <v>Complete - With Adjustment</v>
      </c>
    </row>
    <row r="1075" spans="1:68" s="10" customFormat="1" hidden="1" x14ac:dyDescent="0.2">
      <c r="A1075" s="34">
        <v>5548</v>
      </c>
      <c r="B1075" s="27" t="s">
        <v>94</v>
      </c>
      <c r="C1075" s="27" t="s">
        <v>262</v>
      </c>
      <c r="D1075" s="27" t="s">
        <v>263</v>
      </c>
      <c r="E1075" s="27" t="s">
        <v>1626</v>
      </c>
      <c r="F1075" s="27" t="s">
        <v>1493</v>
      </c>
      <c r="G1075" s="27" t="s">
        <v>96</v>
      </c>
      <c r="H1075" s="28">
        <v>42898</v>
      </c>
      <c r="I1075" s="28">
        <v>42899</v>
      </c>
      <c r="J1075" s="52">
        <v>3654.72</v>
      </c>
      <c r="K1075" s="52">
        <v>531.29999999999995</v>
      </c>
      <c r="L1075" s="35" t="s">
        <v>247</v>
      </c>
      <c r="M1075" s="52" t="s">
        <v>1627</v>
      </c>
      <c r="N1075" s="35" t="s">
        <v>97</v>
      </c>
      <c r="O1075" s="35" t="s">
        <v>145</v>
      </c>
      <c r="P1075" s="35" t="s">
        <v>146</v>
      </c>
      <c r="Q1075" s="35" t="s">
        <v>101</v>
      </c>
      <c r="R1075" s="35" t="s">
        <v>98</v>
      </c>
      <c r="S1075" s="27"/>
      <c r="T1075" s="27" t="s">
        <v>1628</v>
      </c>
      <c r="U1075" s="27" t="s">
        <v>191</v>
      </c>
      <c r="V1075" s="74"/>
      <c r="W1075" s="47"/>
      <c r="X1075" s="47"/>
      <c r="Y1075" s="47"/>
      <c r="Z1075" s="47"/>
      <c r="AA1075" s="47"/>
      <c r="AB1075" s="47"/>
      <c r="AC1075" s="47"/>
      <c r="AD1075" s="47"/>
      <c r="AE1075" s="47"/>
      <c r="AF1075" s="47"/>
      <c r="AG1075" s="47"/>
      <c r="AH1075" s="57"/>
      <c r="AI1075" s="58"/>
      <c r="AJ1075" s="57"/>
      <c r="AK1075" s="47"/>
      <c r="AL1075" s="47"/>
      <c r="AM1075" s="47"/>
      <c r="AN1075" s="57"/>
      <c r="AO1075" s="58"/>
      <c r="AP1075" s="57"/>
      <c r="AQ1075" s="47"/>
      <c r="AR1075" s="47"/>
      <c r="AS1075" s="47"/>
      <c r="AT1075" s="47"/>
      <c r="AU1075" s="47"/>
      <c r="AV1075" s="47"/>
      <c r="AW1075" s="47"/>
      <c r="AX1075" s="47"/>
      <c r="AY1075" s="47"/>
      <c r="AZ1075" s="47"/>
      <c r="BA1075" s="47"/>
      <c r="BB1075" s="47"/>
      <c r="BC1075" s="47"/>
      <c r="BD1075" s="47"/>
      <c r="BE1075" s="47"/>
      <c r="BF1075" s="47"/>
      <c r="BG1075" s="47"/>
      <c r="BH1075" s="47"/>
      <c r="BI1075" s="47"/>
      <c r="BJ1075" s="47"/>
      <c r="BK1075" s="47"/>
      <c r="BL1075" s="47"/>
      <c r="BM1075" s="47" t="s">
        <v>392</v>
      </c>
      <c r="BN1075" s="57">
        <f t="shared" si="273"/>
        <v>0</v>
      </c>
      <c r="BO1075" s="47">
        <f t="shared" si="271"/>
        <v>531.29999999999995</v>
      </c>
      <c r="BP1075" s="48" t="str">
        <f t="shared" si="272"/>
        <v>Complete - No Adjustment</v>
      </c>
    </row>
    <row r="1076" spans="1:68" s="10" customFormat="1" hidden="1" x14ac:dyDescent="0.2">
      <c r="A1076" s="34">
        <v>5549</v>
      </c>
      <c r="B1076" s="27" t="s">
        <v>94</v>
      </c>
      <c r="C1076" s="27" t="s">
        <v>262</v>
      </c>
      <c r="D1076" s="27" t="s">
        <v>263</v>
      </c>
      <c r="E1076" s="27" t="s">
        <v>1626</v>
      </c>
      <c r="F1076" s="27" t="s">
        <v>1493</v>
      </c>
      <c r="G1076" s="27" t="s">
        <v>96</v>
      </c>
      <c r="H1076" s="28">
        <v>42898</v>
      </c>
      <c r="I1076" s="28">
        <v>42899</v>
      </c>
      <c r="J1076" s="52">
        <v>3654.72</v>
      </c>
      <c r="K1076" s="52">
        <v>444.4</v>
      </c>
      <c r="L1076" s="35" t="s">
        <v>247</v>
      </c>
      <c r="M1076" s="52" t="s">
        <v>1627</v>
      </c>
      <c r="N1076" s="35" t="s">
        <v>97</v>
      </c>
      <c r="O1076" s="35" t="s">
        <v>145</v>
      </c>
      <c r="P1076" s="35" t="s">
        <v>146</v>
      </c>
      <c r="Q1076" s="35" t="s">
        <v>101</v>
      </c>
      <c r="R1076" s="35" t="s">
        <v>98</v>
      </c>
      <c r="S1076" s="27"/>
      <c r="T1076" s="27" t="s">
        <v>1628</v>
      </c>
      <c r="U1076" s="27" t="s">
        <v>191</v>
      </c>
      <c r="V1076" s="74"/>
      <c r="W1076" s="47"/>
      <c r="X1076" s="47"/>
      <c r="Y1076" s="47"/>
      <c r="Z1076" s="47"/>
      <c r="AA1076" s="47"/>
      <c r="AB1076" s="47"/>
      <c r="AC1076" s="47"/>
      <c r="AD1076" s="47"/>
      <c r="AE1076" s="47"/>
      <c r="AF1076" s="47"/>
      <c r="AG1076" s="47"/>
      <c r="AH1076" s="57"/>
      <c r="AI1076" s="58"/>
      <c r="AJ1076" s="57"/>
      <c r="AK1076" s="47"/>
      <c r="AL1076" s="47"/>
      <c r="AM1076" s="47"/>
      <c r="AN1076" s="57"/>
      <c r="AO1076" s="58"/>
      <c r="AP1076" s="57"/>
      <c r="AQ1076" s="47"/>
      <c r="AR1076" s="47"/>
      <c r="AS1076" s="47"/>
      <c r="AT1076" s="47"/>
      <c r="AU1076" s="47"/>
      <c r="AV1076" s="47"/>
      <c r="AW1076" s="47"/>
      <c r="AX1076" s="47"/>
      <c r="AY1076" s="47"/>
      <c r="AZ1076" s="47"/>
      <c r="BA1076" s="47"/>
      <c r="BB1076" s="47"/>
      <c r="BC1076" s="47"/>
      <c r="BD1076" s="47"/>
      <c r="BE1076" s="47"/>
      <c r="BF1076" s="47"/>
      <c r="BG1076" s="47"/>
      <c r="BH1076" s="47"/>
      <c r="BI1076" s="47"/>
      <c r="BJ1076" s="47"/>
      <c r="BK1076" s="47"/>
      <c r="BL1076" s="47"/>
      <c r="BM1076" s="47" t="s">
        <v>392</v>
      </c>
      <c r="BN1076" s="57">
        <f t="shared" si="273"/>
        <v>0</v>
      </c>
      <c r="BO1076" s="47">
        <f t="shared" ref="BO1076:BO1086" si="274">K1076-BN1076</f>
        <v>444.4</v>
      </c>
      <c r="BP1076" s="48" t="str">
        <f t="shared" si="272"/>
        <v>Complete - No Adjustment</v>
      </c>
    </row>
    <row r="1077" spans="1:68" s="10" customFormat="1" hidden="1" x14ac:dyDescent="0.2">
      <c r="A1077" s="34">
        <v>5550</v>
      </c>
      <c r="B1077" s="27" t="s">
        <v>94</v>
      </c>
      <c r="C1077" s="27" t="s">
        <v>262</v>
      </c>
      <c r="D1077" s="27" t="s">
        <v>263</v>
      </c>
      <c r="E1077" s="27" t="s">
        <v>1626</v>
      </c>
      <c r="F1077" s="27" t="s">
        <v>1493</v>
      </c>
      <c r="G1077" s="27" t="s">
        <v>96</v>
      </c>
      <c r="H1077" s="28">
        <v>42898</v>
      </c>
      <c r="I1077" s="28">
        <v>42899</v>
      </c>
      <c r="J1077" s="52">
        <v>3654.72</v>
      </c>
      <c r="K1077" s="52">
        <v>175.2</v>
      </c>
      <c r="L1077" s="35" t="s">
        <v>247</v>
      </c>
      <c r="M1077" s="52" t="s">
        <v>1627</v>
      </c>
      <c r="N1077" s="35" t="s">
        <v>97</v>
      </c>
      <c r="O1077" s="35" t="s">
        <v>145</v>
      </c>
      <c r="P1077" s="35" t="s">
        <v>146</v>
      </c>
      <c r="Q1077" s="35" t="s">
        <v>101</v>
      </c>
      <c r="R1077" s="35" t="s">
        <v>98</v>
      </c>
      <c r="S1077" s="27"/>
      <c r="T1077" s="27" t="s">
        <v>1628</v>
      </c>
      <c r="U1077" s="27" t="s">
        <v>191</v>
      </c>
      <c r="V1077" s="74"/>
      <c r="W1077" s="47"/>
      <c r="X1077" s="47"/>
      <c r="Y1077" s="47"/>
      <c r="Z1077" s="47"/>
      <c r="AA1077" s="47"/>
      <c r="AB1077" s="47"/>
      <c r="AC1077" s="47"/>
      <c r="AD1077" s="47"/>
      <c r="AE1077" s="47"/>
      <c r="AF1077" s="47"/>
      <c r="AG1077" s="47"/>
      <c r="AH1077" s="57"/>
      <c r="AI1077" s="58"/>
      <c r="AJ1077" s="57"/>
      <c r="AK1077" s="47"/>
      <c r="AL1077" s="47"/>
      <c r="AM1077" s="47"/>
      <c r="AN1077" s="57"/>
      <c r="AO1077" s="58"/>
      <c r="AP1077" s="57"/>
      <c r="AQ1077" s="47"/>
      <c r="AR1077" s="47"/>
      <c r="AS1077" s="47"/>
      <c r="AT1077" s="47"/>
      <c r="AU1077" s="47"/>
      <c r="AV1077" s="47"/>
      <c r="AW1077" s="47"/>
      <c r="AX1077" s="47"/>
      <c r="AY1077" s="47"/>
      <c r="AZ1077" s="47"/>
      <c r="BA1077" s="47"/>
      <c r="BB1077" s="47"/>
      <c r="BC1077" s="47"/>
      <c r="BD1077" s="47"/>
      <c r="BE1077" s="47"/>
      <c r="BF1077" s="47"/>
      <c r="BG1077" s="47"/>
      <c r="BH1077" s="47"/>
      <c r="BI1077" s="47"/>
      <c r="BJ1077" s="47"/>
      <c r="BK1077" s="47"/>
      <c r="BL1077" s="47"/>
      <c r="BM1077" s="47" t="s">
        <v>392</v>
      </c>
      <c r="BN1077" s="57">
        <f t="shared" si="273"/>
        <v>0</v>
      </c>
      <c r="BO1077" s="47">
        <f t="shared" si="274"/>
        <v>175.2</v>
      </c>
      <c r="BP1077" s="48" t="str">
        <f t="shared" si="272"/>
        <v>Complete - No Adjustment</v>
      </c>
    </row>
    <row r="1078" spans="1:68" s="10" customFormat="1" hidden="1" x14ac:dyDescent="0.2">
      <c r="A1078" s="34">
        <v>5551</v>
      </c>
      <c r="B1078" s="27" t="s">
        <v>94</v>
      </c>
      <c r="C1078" s="27" t="s">
        <v>262</v>
      </c>
      <c r="D1078" s="27" t="s">
        <v>263</v>
      </c>
      <c r="E1078" s="27" t="s">
        <v>1626</v>
      </c>
      <c r="F1078" s="27" t="s">
        <v>1493</v>
      </c>
      <c r="G1078" s="27" t="s">
        <v>96</v>
      </c>
      <c r="H1078" s="28">
        <v>42898</v>
      </c>
      <c r="I1078" s="28">
        <v>42899</v>
      </c>
      <c r="J1078" s="52">
        <v>3654.72</v>
      </c>
      <c r="K1078" s="52">
        <v>154</v>
      </c>
      <c r="L1078" s="35" t="s">
        <v>247</v>
      </c>
      <c r="M1078" s="52" t="s">
        <v>1627</v>
      </c>
      <c r="N1078" s="35" t="s">
        <v>97</v>
      </c>
      <c r="O1078" s="35" t="s">
        <v>145</v>
      </c>
      <c r="P1078" s="35" t="s">
        <v>146</v>
      </c>
      <c r="Q1078" s="35" t="s">
        <v>108</v>
      </c>
      <c r="R1078" s="35" t="s">
        <v>98</v>
      </c>
      <c r="S1078" s="27"/>
      <c r="T1078" s="27" t="s">
        <v>1633</v>
      </c>
      <c r="U1078" s="27" t="s">
        <v>253</v>
      </c>
      <c r="V1078" s="74"/>
      <c r="W1078" s="47"/>
      <c r="X1078" s="47"/>
      <c r="Y1078" s="47"/>
      <c r="Z1078" s="47"/>
      <c r="AA1078" s="47"/>
      <c r="AB1078" s="47"/>
      <c r="AC1078" s="47"/>
      <c r="AD1078" s="47"/>
      <c r="AE1078" s="47"/>
      <c r="AF1078" s="47"/>
      <c r="AG1078" s="47"/>
      <c r="AH1078" s="57"/>
      <c r="AI1078" s="58"/>
      <c r="AJ1078" s="57"/>
      <c r="AK1078" s="47"/>
      <c r="AL1078" s="47"/>
      <c r="AM1078" s="47"/>
      <c r="AN1078" s="57"/>
      <c r="AO1078" s="58"/>
      <c r="AP1078" s="57"/>
      <c r="AQ1078" s="47"/>
      <c r="AR1078" s="47"/>
      <c r="AS1078" s="47"/>
      <c r="AT1078" s="47"/>
      <c r="AU1078" s="47"/>
      <c r="AV1078" s="47"/>
      <c r="AW1078" s="47"/>
      <c r="AX1078" s="47"/>
      <c r="AY1078" s="47"/>
      <c r="AZ1078" s="47"/>
      <c r="BA1078" s="47"/>
      <c r="BB1078" s="47"/>
      <c r="BC1078" s="47"/>
      <c r="BD1078" s="47"/>
      <c r="BE1078" s="47"/>
      <c r="BF1078" s="47"/>
      <c r="BG1078" s="47"/>
      <c r="BH1078" s="47"/>
      <c r="BI1078" s="47"/>
      <c r="BJ1078" s="47"/>
      <c r="BK1078" s="47"/>
      <c r="BL1078" s="47"/>
      <c r="BM1078" s="47" t="s">
        <v>392</v>
      </c>
      <c r="BN1078" s="57">
        <f t="shared" si="273"/>
        <v>0</v>
      </c>
      <c r="BO1078" s="47">
        <f t="shared" si="274"/>
        <v>154</v>
      </c>
      <c r="BP1078" s="48" t="str">
        <f t="shared" si="272"/>
        <v>Complete - No Adjustment</v>
      </c>
    </row>
    <row r="1079" spans="1:68" s="10" customFormat="1" hidden="1" x14ac:dyDescent="0.2">
      <c r="A1079" s="34">
        <v>5552</v>
      </c>
      <c r="B1079" s="27" t="s">
        <v>94</v>
      </c>
      <c r="C1079" s="27" t="s">
        <v>262</v>
      </c>
      <c r="D1079" s="27" t="s">
        <v>263</v>
      </c>
      <c r="E1079" s="27" t="s">
        <v>1626</v>
      </c>
      <c r="F1079" s="27" t="s">
        <v>1493</v>
      </c>
      <c r="G1079" s="27" t="s">
        <v>96</v>
      </c>
      <c r="H1079" s="28">
        <v>42898</v>
      </c>
      <c r="I1079" s="28">
        <v>42899</v>
      </c>
      <c r="J1079" s="52">
        <v>3654.72</v>
      </c>
      <c r="K1079" s="52">
        <v>59.17</v>
      </c>
      <c r="L1079" s="35" t="s">
        <v>247</v>
      </c>
      <c r="M1079" s="52" t="s">
        <v>1627</v>
      </c>
      <c r="N1079" s="35" t="s">
        <v>97</v>
      </c>
      <c r="O1079" s="35" t="s">
        <v>145</v>
      </c>
      <c r="P1079" s="35" t="s">
        <v>146</v>
      </c>
      <c r="Q1079" s="35" t="s">
        <v>101</v>
      </c>
      <c r="R1079" s="35" t="s">
        <v>98</v>
      </c>
      <c r="S1079" s="27"/>
      <c r="T1079" s="27" t="s">
        <v>1628</v>
      </c>
      <c r="U1079" s="27" t="s">
        <v>191</v>
      </c>
      <c r="V1079" s="74"/>
      <c r="W1079" s="47"/>
      <c r="X1079" s="47"/>
      <c r="Y1079" s="47"/>
      <c r="Z1079" s="47"/>
      <c r="AA1079" s="47"/>
      <c r="AB1079" s="47"/>
      <c r="AC1079" s="47"/>
      <c r="AD1079" s="47"/>
      <c r="AE1079" s="47"/>
      <c r="AF1079" s="47"/>
      <c r="AG1079" s="47"/>
      <c r="AH1079" s="57"/>
      <c r="AI1079" s="58"/>
      <c r="AJ1079" s="57"/>
      <c r="AK1079" s="47"/>
      <c r="AL1079" s="47"/>
      <c r="AM1079" s="47"/>
      <c r="AN1079" s="57"/>
      <c r="AO1079" s="58"/>
      <c r="AP1079" s="57"/>
      <c r="AQ1079" s="47"/>
      <c r="AR1079" s="47"/>
      <c r="AS1079" s="47"/>
      <c r="AT1079" s="47"/>
      <c r="AU1079" s="47"/>
      <c r="AV1079" s="47"/>
      <c r="AW1079" s="47"/>
      <c r="AX1079" s="47"/>
      <c r="AY1079" s="47"/>
      <c r="AZ1079" s="47"/>
      <c r="BA1079" s="47"/>
      <c r="BB1079" s="47"/>
      <c r="BC1079" s="47"/>
      <c r="BD1079" s="47"/>
      <c r="BE1079" s="47"/>
      <c r="BF1079" s="47"/>
      <c r="BG1079" s="47"/>
      <c r="BH1079" s="47"/>
      <c r="BI1079" s="47"/>
      <c r="BJ1079" s="47"/>
      <c r="BK1079" s="47"/>
      <c r="BL1079" s="47"/>
      <c r="BM1079" s="47" t="s">
        <v>392</v>
      </c>
      <c r="BN1079" s="57">
        <f t="shared" si="273"/>
        <v>0</v>
      </c>
      <c r="BO1079" s="47">
        <f t="shared" si="274"/>
        <v>59.17</v>
      </c>
      <c r="BP1079" s="48" t="str">
        <f t="shared" si="272"/>
        <v>Complete - No Adjustment</v>
      </c>
    </row>
    <row r="1080" spans="1:68" s="10" customFormat="1" hidden="1" x14ac:dyDescent="0.2">
      <c r="A1080" s="34">
        <v>5553</v>
      </c>
      <c r="B1080" s="27" t="s">
        <v>94</v>
      </c>
      <c r="C1080" s="27" t="s">
        <v>262</v>
      </c>
      <c r="D1080" s="27" t="s">
        <v>263</v>
      </c>
      <c r="E1080" s="27" t="s">
        <v>1626</v>
      </c>
      <c r="F1080" s="27" t="s">
        <v>1493</v>
      </c>
      <c r="G1080" s="27" t="s">
        <v>96</v>
      </c>
      <c r="H1080" s="28">
        <v>42898</v>
      </c>
      <c r="I1080" s="28">
        <v>42899</v>
      </c>
      <c r="J1080" s="52">
        <v>3654.72</v>
      </c>
      <c r="K1080" s="52">
        <v>8.1</v>
      </c>
      <c r="L1080" s="35" t="s">
        <v>247</v>
      </c>
      <c r="M1080" s="52" t="s">
        <v>1627</v>
      </c>
      <c r="N1080" s="35" t="s">
        <v>97</v>
      </c>
      <c r="O1080" s="35" t="s">
        <v>145</v>
      </c>
      <c r="P1080" s="35" t="s">
        <v>146</v>
      </c>
      <c r="Q1080" s="35" t="s">
        <v>103</v>
      </c>
      <c r="R1080" s="35" t="s">
        <v>98</v>
      </c>
      <c r="S1080" s="27"/>
      <c r="T1080" s="27" t="s">
        <v>1631</v>
      </c>
      <c r="U1080" s="27" t="s">
        <v>255</v>
      </c>
      <c r="V1080" s="74"/>
      <c r="W1080" s="47"/>
      <c r="X1080" s="47"/>
      <c r="Y1080" s="47"/>
      <c r="Z1080" s="47"/>
      <c r="AA1080" s="47"/>
      <c r="AB1080" s="47"/>
      <c r="AC1080" s="47"/>
      <c r="AD1080" s="47"/>
      <c r="AE1080" s="47"/>
      <c r="AF1080" s="47"/>
      <c r="AG1080" s="47"/>
      <c r="AH1080" s="57"/>
      <c r="AI1080" s="58"/>
      <c r="AJ1080" s="57"/>
      <c r="AK1080" s="47"/>
      <c r="AL1080" s="47"/>
      <c r="AM1080" s="47"/>
      <c r="AN1080" s="57"/>
      <c r="AO1080" s="58"/>
      <c r="AP1080" s="57"/>
      <c r="AQ1080" s="47"/>
      <c r="AR1080" s="47"/>
      <c r="AS1080" s="47"/>
      <c r="AT1080" s="47"/>
      <c r="AU1080" s="47"/>
      <c r="AV1080" s="47"/>
      <c r="AW1080" s="47"/>
      <c r="AX1080" s="47"/>
      <c r="AY1080" s="47"/>
      <c r="AZ1080" s="47"/>
      <c r="BA1080" s="47"/>
      <c r="BB1080" s="47"/>
      <c r="BC1080" s="47"/>
      <c r="BD1080" s="47"/>
      <c r="BE1080" s="47"/>
      <c r="BF1080" s="47"/>
      <c r="BG1080" s="47"/>
      <c r="BH1080" s="47"/>
      <c r="BI1080" s="47"/>
      <c r="BJ1080" s="47"/>
      <c r="BK1080" s="47"/>
      <c r="BL1080" s="47"/>
      <c r="BM1080" s="47" t="s">
        <v>392</v>
      </c>
      <c r="BN1080" s="57">
        <f t="shared" si="273"/>
        <v>0</v>
      </c>
      <c r="BO1080" s="47">
        <f t="shared" si="274"/>
        <v>8.1</v>
      </c>
      <c r="BP1080" s="48" t="str">
        <f t="shared" si="272"/>
        <v>Complete - No Adjustment</v>
      </c>
    </row>
    <row r="1081" spans="1:68" s="10" customFormat="1" hidden="1" x14ac:dyDescent="0.2">
      <c r="A1081" s="34">
        <v>5554</v>
      </c>
      <c r="B1081" s="27" t="s">
        <v>94</v>
      </c>
      <c r="C1081" s="27" t="s">
        <v>262</v>
      </c>
      <c r="D1081" s="27" t="s">
        <v>263</v>
      </c>
      <c r="E1081" s="27" t="s">
        <v>1626</v>
      </c>
      <c r="F1081" s="27" t="s">
        <v>1493</v>
      </c>
      <c r="G1081" s="27" t="s">
        <v>96</v>
      </c>
      <c r="H1081" s="28">
        <v>42898</v>
      </c>
      <c r="I1081" s="28">
        <v>42899</v>
      </c>
      <c r="J1081" s="52">
        <v>3654.72</v>
      </c>
      <c r="K1081" s="52">
        <v>58.53</v>
      </c>
      <c r="L1081" s="35" t="s">
        <v>247</v>
      </c>
      <c r="M1081" s="52" t="s">
        <v>1627</v>
      </c>
      <c r="N1081" s="35" t="s">
        <v>97</v>
      </c>
      <c r="O1081" s="35" t="s">
        <v>145</v>
      </c>
      <c r="P1081" s="35" t="s">
        <v>146</v>
      </c>
      <c r="Q1081" s="35" t="s">
        <v>103</v>
      </c>
      <c r="R1081" s="35" t="s">
        <v>98</v>
      </c>
      <c r="S1081" s="27"/>
      <c r="T1081" s="27" t="s">
        <v>1631</v>
      </c>
      <c r="U1081" s="27" t="s">
        <v>255</v>
      </c>
      <c r="V1081" s="74"/>
      <c r="W1081" s="47"/>
      <c r="X1081" s="47"/>
      <c r="Y1081" s="47"/>
      <c r="Z1081" s="47"/>
      <c r="AA1081" s="47"/>
      <c r="AB1081" s="47"/>
      <c r="AC1081" s="47"/>
      <c r="AD1081" s="47"/>
      <c r="AE1081" s="47"/>
      <c r="AF1081" s="47"/>
      <c r="AG1081" s="47"/>
      <c r="AH1081" s="57"/>
      <c r="AI1081" s="58"/>
      <c r="AJ1081" s="57"/>
      <c r="AK1081" s="47"/>
      <c r="AL1081" s="47"/>
      <c r="AM1081" s="47"/>
      <c r="AN1081" s="57"/>
      <c r="AO1081" s="58"/>
      <c r="AP1081" s="57"/>
      <c r="AQ1081" s="47"/>
      <c r="AR1081" s="47"/>
      <c r="AS1081" s="47"/>
      <c r="AT1081" s="47"/>
      <c r="AU1081" s="47"/>
      <c r="AV1081" s="47"/>
      <c r="AW1081" s="47"/>
      <c r="AX1081" s="47"/>
      <c r="AY1081" s="47"/>
      <c r="AZ1081" s="47"/>
      <c r="BA1081" s="47"/>
      <c r="BB1081" s="47"/>
      <c r="BC1081" s="47"/>
      <c r="BD1081" s="47"/>
      <c r="BE1081" s="47"/>
      <c r="BF1081" s="47"/>
      <c r="BG1081" s="47"/>
      <c r="BH1081" s="47"/>
      <c r="BI1081" s="47"/>
      <c r="BJ1081" s="47"/>
      <c r="BK1081" s="47"/>
      <c r="BL1081" s="47"/>
      <c r="BM1081" s="47" t="s">
        <v>392</v>
      </c>
      <c r="BN1081" s="57">
        <f t="shared" si="273"/>
        <v>0</v>
      </c>
      <c r="BO1081" s="47">
        <f t="shared" si="274"/>
        <v>58.53</v>
      </c>
      <c r="BP1081" s="48" t="str">
        <f t="shared" si="272"/>
        <v>Complete - No Adjustment</v>
      </c>
    </row>
    <row r="1082" spans="1:68" s="10" customFormat="1" hidden="1" x14ac:dyDescent="0.2">
      <c r="A1082" s="34">
        <v>5555</v>
      </c>
      <c r="B1082" s="27" t="s">
        <v>94</v>
      </c>
      <c r="C1082" s="27" t="s">
        <v>262</v>
      </c>
      <c r="D1082" s="27" t="s">
        <v>263</v>
      </c>
      <c r="E1082" s="27" t="s">
        <v>1626</v>
      </c>
      <c r="F1082" s="27" t="s">
        <v>1493</v>
      </c>
      <c r="G1082" s="27" t="s">
        <v>96</v>
      </c>
      <c r="H1082" s="28">
        <v>42898</v>
      </c>
      <c r="I1082" s="28">
        <v>42899</v>
      </c>
      <c r="J1082" s="52">
        <v>3654.72</v>
      </c>
      <c r="K1082" s="52">
        <v>12</v>
      </c>
      <c r="L1082" s="35"/>
      <c r="M1082" s="52" t="s">
        <v>1627</v>
      </c>
      <c r="N1082" s="35" t="s">
        <v>97</v>
      </c>
      <c r="O1082" s="35" t="s">
        <v>113</v>
      </c>
      <c r="P1082" s="35" t="s">
        <v>120</v>
      </c>
      <c r="Q1082" s="35" t="s">
        <v>103</v>
      </c>
      <c r="R1082" s="35" t="s">
        <v>98</v>
      </c>
      <c r="S1082" s="27"/>
      <c r="T1082" s="27" t="s">
        <v>1629</v>
      </c>
      <c r="U1082" s="27"/>
      <c r="V1082" s="74"/>
      <c r="W1082" s="47">
        <v>12</v>
      </c>
      <c r="X1082" s="47"/>
      <c r="Y1082" s="47"/>
      <c r="Z1082" s="47"/>
      <c r="AA1082" s="47"/>
      <c r="AB1082" s="47"/>
      <c r="AC1082" s="47"/>
      <c r="AD1082" s="47"/>
      <c r="AE1082" s="47"/>
      <c r="AF1082" s="47"/>
      <c r="AG1082" s="47"/>
      <c r="AH1082" s="57"/>
      <c r="AI1082" s="58"/>
      <c r="AJ1082" s="57"/>
      <c r="AK1082" s="47"/>
      <c r="AL1082" s="47"/>
      <c r="AM1082" s="47"/>
      <c r="AN1082" s="57"/>
      <c r="AO1082" s="58"/>
      <c r="AP1082" s="57"/>
      <c r="AQ1082" s="47"/>
      <c r="AR1082" s="47"/>
      <c r="AS1082" s="47"/>
      <c r="AT1082" s="47"/>
      <c r="AU1082" s="47"/>
      <c r="AV1082" s="47"/>
      <c r="AW1082" s="47"/>
      <c r="AX1082" s="47"/>
      <c r="AY1082" s="47"/>
      <c r="AZ1082" s="47"/>
      <c r="BA1082" s="47"/>
      <c r="BB1082" s="47"/>
      <c r="BC1082" s="47"/>
      <c r="BD1082" s="47"/>
      <c r="BE1082" s="47"/>
      <c r="BF1082" s="47"/>
      <c r="BG1082" s="47"/>
      <c r="BH1082" s="47"/>
      <c r="BI1082" s="47"/>
      <c r="BJ1082" s="47"/>
      <c r="BK1082" s="47"/>
      <c r="BL1082" s="47"/>
      <c r="BM1082" s="47" t="s">
        <v>1</v>
      </c>
      <c r="BN1082" s="57">
        <f t="shared" si="273"/>
        <v>12</v>
      </c>
      <c r="BO1082" s="47">
        <f t="shared" si="274"/>
        <v>0</v>
      </c>
      <c r="BP1082" s="48" t="str">
        <f t="shared" si="272"/>
        <v>Complete - With Adjustment</v>
      </c>
    </row>
    <row r="1083" spans="1:68" s="10" customFormat="1" hidden="1" x14ac:dyDescent="0.2">
      <c r="A1083" s="34">
        <v>5556</v>
      </c>
      <c r="B1083" s="27" t="s">
        <v>94</v>
      </c>
      <c r="C1083" s="27" t="s">
        <v>262</v>
      </c>
      <c r="D1083" s="27" t="s">
        <v>263</v>
      </c>
      <c r="E1083" s="27" t="s">
        <v>1626</v>
      </c>
      <c r="F1083" s="27" t="s">
        <v>1493</v>
      </c>
      <c r="G1083" s="27" t="s">
        <v>96</v>
      </c>
      <c r="H1083" s="28">
        <v>42898</v>
      </c>
      <c r="I1083" s="28">
        <v>42899</v>
      </c>
      <c r="J1083" s="52">
        <v>3654.72</v>
      </c>
      <c r="K1083" s="52">
        <v>29.48</v>
      </c>
      <c r="L1083" s="35" t="s">
        <v>247</v>
      </c>
      <c r="M1083" s="52" t="s">
        <v>1627</v>
      </c>
      <c r="N1083" s="35" t="s">
        <v>97</v>
      </c>
      <c r="O1083" s="35" t="s">
        <v>145</v>
      </c>
      <c r="P1083" s="35" t="s">
        <v>146</v>
      </c>
      <c r="Q1083" s="35" t="s">
        <v>147</v>
      </c>
      <c r="R1083" s="35" t="s">
        <v>98</v>
      </c>
      <c r="S1083" s="27"/>
      <c r="T1083" s="27" t="s">
        <v>1630</v>
      </c>
      <c r="U1083" s="27" t="s">
        <v>149</v>
      </c>
      <c r="V1083" s="74"/>
      <c r="W1083" s="47"/>
      <c r="X1083" s="47"/>
      <c r="Y1083" s="47"/>
      <c r="Z1083" s="47"/>
      <c r="AA1083" s="47"/>
      <c r="AB1083" s="47"/>
      <c r="AC1083" s="47"/>
      <c r="AD1083" s="47"/>
      <c r="AE1083" s="47"/>
      <c r="AF1083" s="47"/>
      <c r="AG1083" s="47"/>
      <c r="AH1083" s="57"/>
      <c r="AI1083" s="58"/>
      <c r="AJ1083" s="57"/>
      <c r="AK1083" s="47">
        <f>8-33.48*20%</f>
        <v>1.3040000000000003</v>
      </c>
      <c r="AL1083" s="47"/>
      <c r="AM1083" s="47"/>
      <c r="AN1083" s="57"/>
      <c r="AO1083" s="58"/>
      <c r="AP1083" s="57"/>
      <c r="AQ1083" s="47"/>
      <c r="AR1083" s="47"/>
      <c r="AS1083" s="47"/>
      <c r="AT1083" s="47"/>
      <c r="AU1083" s="47"/>
      <c r="AV1083" s="47"/>
      <c r="AW1083" s="47"/>
      <c r="AX1083" s="47"/>
      <c r="AY1083" s="47"/>
      <c r="AZ1083" s="47"/>
      <c r="BA1083" s="47"/>
      <c r="BB1083" s="47"/>
      <c r="BC1083" s="47"/>
      <c r="BD1083" s="47"/>
      <c r="BE1083" s="47"/>
      <c r="BF1083" s="47"/>
      <c r="BG1083" s="47"/>
      <c r="BH1083" s="47"/>
      <c r="BI1083" s="47"/>
      <c r="BJ1083" s="47"/>
      <c r="BK1083" s="47"/>
      <c r="BL1083" s="47"/>
      <c r="BM1083" s="47" t="s">
        <v>375</v>
      </c>
      <c r="BN1083" s="57">
        <f t="shared" si="273"/>
        <v>1.3040000000000003</v>
      </c>
      <c r="BO1083" s="47">
        <f t="shared" si="274"/>
        <v>28.176000000000002</v>
      </c>
      <c r="BP1083" s="48" t="str">
        <f t="shared" si="272"/>
        <v>Complete - With Adjustment</v>
      </c>
    </row>
    <row r="1084" spans="1:68" s="10" customFormat="1" hidden="1" x14ac:dyDescent="0.2">
      <c r="A1084" s="34">
        <v>5579</v>
      </c>
      <c r="B1084" s="27" t="s">
        <v>94</v>
      </c>
      <c r="C1084" s="27" t="s">
        <v>1039</v>
      </c>
      <c r="D1084" s="27" t="s">
        <v>1040</v>
      </c>
      <c r="E1084" s="27" t="s">
        <v>1634</v>
      </c>
      <c r="F1084" s="27" t="s">
        <v>1540</v>
      </c>
      <c r="G1084" s="27" t="s">
        <v>96</v>
      </c>
      <c r="H1084" s="28">
        <v>42886</v>
      </c>
      <c r="I1084" s="28">
        <v>42888</v>
      </c>
      <c r="J1084" s="52">
        <v>939.23</v>
      </c>
      <c r="K1084" s="52">
        <v>10</v>
      </c>
      <c r="L1084" s="35"/>
      <c r="M1084" s="52" t="s">
        <v>1635</v>
      </c>
      <c r="N1084" s="35" t="s">
        <v>97</v>
      </c>
      <c r="O1084" s="35" t="s">
        <v>190</v>
      </c>
      <c r="P1084" s="35" t="s">
        <v>120</v>
      </c>
      <c r="Q1084" s="35" t="s">
        <v>103</v>
      </c>
      <c r="R1084" s="35" t="s">
        <v>98</v>
      </c>
      <c r="S1084" s="27"/>
      <c r="T1084" s="27" t="s">
        <v>1636</v>
      </c>
      <c r="U1084" s="27"/>
      <c r="V1084" s="74"/>
      <c r="W1084" s="47">
        <v>10</v>
      </c>
      <c r="X1084" s="47"/>
      <c r="Y1084" s="47"/>
      <c r="Z1084" s="47"/>
      <c r="AA1084" s="47"/>
      <c r="AB1084" s="47"/>
      <c r="AC1084" s="47"/>
      <c r="AD1084" s="47"/>
      <c r="AE1084" s="47"/>
      <c r="AF1084" s="47"/>
      <c r="AG1084" s="47"/>
      <c r="AH1084" s="57"/>
      <c r="AI1084" s="58"/>
      <c r="AJ1084" s="57"/>
      <c r="AK1084" s="47"/>
      <c r="AL1084" s="47"/>
      <c r="AM1084" s="47"/>
      <c r="AN1084" s="57"/>
      <c r="AO1084" s="58"/>
      <c r="AP1084" s="57"/>
      <c r="AQ1084" s="47"/>
      <c r="AR1084" s="47"/>
      <c r="AS1084" s="47"/>
      <c r="AT1084" s="47"/>
      <c r="AU1084" s="47"/>
      <c r="AV1084" s="47"/>
      <c r="AW1084" s="47"/>
      <c r="AX1084" s="47"/>
      <c r="AY1084" s="47"/>
      <c r="AZ1084" s="47"/>
      <c r="BA1084" s="47"/>
      <c r="BB1084" s="47"/>
      <c r="BC1084" s="47"/>
      <c r="BD1084" s="47"/>
      <c r="BE1084" s="47"/>
      <c r="BF1084" s="47"/>
      <c r="BG1084" s="47"/>
      <c r="BH1084" s="47"/>
      <c r="BI1084" s="47"/>
      <c r="BJ1084" s="47"/>
      <c r="BK1084" s="47"/>
      <c r="BL1084" s="47"/>
      <c r="BM1084" s="47" t="s">
        <v>1</v>
      </c>
      <c r="BN1084" s="57">
        <f t="shared" si="273"/>
        <v>10</v>
      </c>
      <c r="BO1084" s="47">
        <f t="shared" si="274"/>
        <v>0</v>
      </c>
      <c r="BP1084" s="48" t="str">
        <f t="shared" si="272"/>
        <v>Complete - With Adjustment</v>
      </c>
    </row>
    <row r="1085" spans="1:68" s="10" customFormat="1" hidden="1" x14ac:dyDescent="0.2">
      <c r="A1085" s="34">
        <v>5581</v>
      </c>
      <c r="B1085" s="27" t="s">
        <v>94</v>
      </c>
      <c r="C1085" s="27" t="s">
        <v>1039</v>
      </c>
      <c r="D1085" s="27" t="s">
        <v>1040</v>
      </c>
      <c r="E1085" s="27" t="s">
        <v>1634</v>
      </c>
      <c r="F1085" s="27" t="s">
        <v>1540</v>
      </c>
      <c r="G1085" s="27" t="s">
        <v>96</v>
      </c>
      <c r="H1085" s="28">
        <v>42886</v>
      </c>
      <c r="I1085" s="28">
        <v>42888</v>
      </c>
      <c r="J1085" s="52">
        <v>939.23</v>
      </c>
      <c r="K1085" s="52">
        <v>55</v>
      </c>
      <c r="L1085" s="35"/>
      <c r="M1085" s="52" t="s">
        <v>1635</v>
      </c>
      <c r="N1085" s="35" t="s">
        <v>97</v>
      </c>
      <c r="O1085" s="35" t="s">
        <v>190</v>
      </c>
      <c r="P1085" s="35" t="s">
        <v>120</v>
      </c>
      <c r="Q1085" s="35" t="s">
        <v>103</v>
      </c>
      <c r="R1085" s="35" t="s">
        <v>98</v>
      </c>
      <c r="S1085" s="27"/>
      <c r="T1085" s="27" t="s">
        <v>1636</v>
      </c>
      <c r="U1085" s="27"/>
      <c r="V1085" s="74"/>
      <c r="W1085" s="47">
        <v>55</v>
      </c>
      <c r="X1085" s="47"/>
      <c r="Y1085" s="47"/>
      <c r="Z1085" s="47"/>
      <c r="AA1085" s="47"/>
      <c r="AB1085" s="47"/>
      <c r="AC1085" s="47"/>
      <c r="AD1085" s="47"/>
      <c r="AE1085" s="47"/>
      <c r="AF1085" s="47"/>
      <c r="AG1085" s="47"/>
      <c r="AH1085" s="57"/>
      <c r="AI1085" s="58"/>
      <c r="AJ1085" s="57"/>
      <c r="AK1085" s="47"/>
      <c r="AL1085" s="47"/>
      <c r="AM1085" s="47"/>
      <c r="AN1085" s="57"/>
      <c r="AO1085" s="58"/>
      <c r="AP1085" s="57"/>
      <c r="AQ1085" s="47"/>
      <c r="AR1085" s="47"/>
      <c r="AS1085" s="47"/>
      <c r="AT1085" s="47"/>
      <c r="AU1085" s="47"/>
      <c r="AV1085" s="47"/>
      <c r="AW1085" s="47"/>
      <c r="AX1085" s="47"/>
      <c r="AY1085" s="47"/>
      <c r="AZ1085" s="47"/>
      <c r="BA1085" s="47"/>
      <c r="BB1085" s="47"/>
      <c r="BC1085" s="47"/>
      <c r="BD1085" s="47"/>
      <c r="BE1085" s="47"/>
      <c r="BF1085" s="47"/>
      <c r="BG1085" s="47"/>
      <c r="BH1085" s="47"/>
      <c r="BI1085" s="47"/>
      <c r="BJ1085" s="47"/>
      <c r="BK1085" s="47"/>
      <c r="BL1085" s="47"/>
      <c r="BM1085" s="47" t="s">
        <v>1</v>
      </c>
      <c r="BN1085" s="57">
        <f t="shared" si="273"/>
        <v>55</v>
      </c>
      <c r="BO1085" s="47">
        <f t="shared" si="274"/>
        <v>0</v>
      </c>
      <c r="BP1085" s="48" t="str">
        <f t="shared" si="272"/>
        <v>Complete - With Adjustment</v>
      </c>
    </row>
    <row r="1086" spans="1:68" s="10" customFormat="1" hidden="1" x14ac:dyDescent="0.2">
      <c r="A1086" s="34">
        <v>5594</v>
      </c>
      <c r="B1086" s="27" t="s">
        <v>94</v>
      </c>
      <c r="C1086" s="27" t="s">
        <v>281</v>
      </c>
      <c r="D1086" s="27" t="s">
        <v>282</v>
      </c>
      <c r="E1086" s="27" t="s">
        <v>1637</v>
      </c>
      <c r="F1086" s="27" t="s">
        <v>1480</v>
      </c>
      <c r="G1086" s="27" t="s">
        <v>96</v>
      </c>
      <c r="H1086" s="28">
        <v>42909</v>
      </c>
      <c r="I1086" s="28">
        <v>42913</v>
      </c>
      <c r="J1086" s="52">
        <v>1919.66</v>
      </c>
      <c r="K1086" s="52">
        <v>4</v>
      </c>
      <c r="L1086" s="35"/>
      <c r="M1086" s="52" t="s">
        <v>1638</v>
      </c>
      <c r="N1086" s="35" t="s">
        <v>97</v>
      </c>
      <c r="O1086" s="35" t="s">
        <v>107</v>
      </c>
      <c r="P1086" s="35" t="s">
        <v>120</v>
      </c>
      <c r="Q1086" s="35" t="s">
        <v>103</v>
      </c>
      <c r="R1086" s="35" t="s">
        <v>98</v>
      </c>
      <c r="S1086" s="27"/>
      <c r="T1086" s="27" t="s">
        <v>1639</v>
      </c>
      <c r="U1086" s="27"/>
      <c r="V1086" s="74"/>
      <c r="W1086" s="47">
        <v>4</v>
      </c>
      <c r="X1086" s="47"/>
      <c r="Y1086" s="47"/>
      <c r="Z1086" s="47"/>
      <c r="AA1086" s="47"/>
      <c r="AB1086" s="47"/>
      <c r="AC1086" s="47"/>
      <c r="AD1086" s="47"/>
      <c r="AE1086" s="47"/>
      <c r="AF1086" s="47"/>
      <c r="AG1086" s="47"/>
      <c r="AH1086" s="57"/>
      <c r="AI1086" s="58"/>
      <c r="AJ1086" s="57"/>
      <c r="AK1086" s="47"/>
      <c r="AL1086" s="47"/>
      <c r="AM1086" s="47"/>
      <c r="AN1086" s="57"/>
      <c r="AO1086" s="58"/>
      <c r="AP1086" s="57"/>
      <c r="AQ1086" s="47"/>
      <c r="AR1086" s="47"/>
      <c r="AS1086" s="47"/>
      <c r="AT1086" s="47"/>
      <c r="AU1086" s="47"/>
      <c r="AV1086" s="47"/>
      <c r="AW1086" s="47"/>
      <c r="AX1086" s="47"/>
      <c r="AY1086" s="47"/>
      <c r="AZ1086" s="47"/>
      <c r="BA1086" s="47"/>
      <c r="BB1086" s="47"/>
      <c r="BC1086" s="47"/>
      <c r="BD1086" s="47"/>
      <c r="BE1086" s="47"/>
      <c r="BF1086" s="47"/>
      <c r="BG1086" s="47"/>
      <c r="BH1086" s="47"/>
      <c r="BI1086" s="47"/>
      <c r="BJ1086" s="47"/>
      <c r="BK1086" s="47"/>
      <c r="BL1086" s="47"/>
      <c r="BM1086" s="47" t="s">
        <v>1</v>
      </c>
      <c r="BN1086" s="57">
        <f t="shared" si="273"/>
        <v>4</v>
      </c>
      <c r="BO1086" s="47">
        <f t="shared" si="274"/>
        <v>0</v>
      </c>
      <c r="BP1086" s="48" t="str">
        <f t="shared" ref="BP1086:BP1088" si="275">IF(BN1086&lt;&gt;0,"Complete - With Adjustment","Complete - No Adjustment")</f>
        <v>Complete - With Adjustment</v>
      </c>
    </row>
    <row r="1087" spans="1:68" s="10" customFormat="1" hidden="1" x14ac:dyDescent="0.2">
      <c r="A1087" s="34">
        <v>5621</v>
      </c>
      <c r="B1087" s="27" t="s">
        <v>94</v>
      </c>
      <c r="C1087" s="27" t="s">
        <v>281</v>
      </c>
      <c r="D1087" s="27" t="s">
        <v>282</v>
      </c>
      <c r="E1087" s="27" t="s">
        <v>1637</v>
      </c>
      <c r="F1087" s="27" t="s">
        <v>1480</v>
      </c>
      <c r="G1087" s="27" t="s">
        <v>96</v>
      </c>
      <c r="H1087" s="28">
        <v>42909</v>
      </c>
      <c r="I1087" s="28">
        <v>42913</v>
      </c>
      <c r="J1087" s="52">
        <v>1919.66</v>
      </c>
      <c r="K1087" s="52">
        <v>10</v>
      </c>
      <c r="L1087" s="35"/>
      <c r="M1087" s="52" t="s">
        <v>1638</v>
      </c>
      <c r="N1087" s="35" t="s">
        <v>97</v>
      </c>
      <c r="O1087" s="35" t="s">
        <v>107</v>
      </c>
      <c r="P1087" s="35" t="s">
        <v>120</v>
      </c>
      <c r="Q1087" s="35" t="s">
        <v>103</v>
      </c>
      <c r="R1087" s="35" t="s">
        <v>98</v>
      </c>
      <c r="S1087" s="27"/>
      <c r="T1087" s="27" t="s">
        <v>1639</v>
      </c>
      <c r="U1087" s="27"/>
      <c r="V1087" s="74"/>
      <c r="W1087" s="47">
        <v>10</v>
      </c>
      <c r="X1087" s="47"/>
      <c r="Y1087" s="47"/>
      <c r="Z1087" s="47"/>
      <c r="AA1087" s="47"/>
      <c r="AB1087" s="47"/>
      <c r="AC1087" s="47"/>
      <c r="AD1087" s="47"/>
      <c r="AE1087" s="47"/>
      <c r="AF1087" s="47"/>
      <c r="AG1087" s="47"/>
      <c r="AH1087" s="57"/>
      <c r="AI1087" s="58"/>
      <c r="AJ1087" s="57"/>
      <c r="AK1087" s="47"/>
      <c r="AL1087" s="47"/>
      <c r="AM1087" s="47"/>
      <c r="AN1087" s="57"/>
      <c r="AO1087" s="58"/>
      <c r="AP1087" s="57"/>
      <c r="AQ1087" s="47"/>
      <c r="AR1087" s="47"/>
      <c r="AS1087" s="47"/>
      <c r="AT1087" s="47"/>
      <c r="AU1087" s="47"/>
      <c r="AV1087" s="47"/>
      <c r="AW1087" s="47"/>
      <c r="AX1087" s="47"/>
      <c r="AY1087" s="47"/>
      <c r="AZ1087" s="47"/>
      <c r="BA1087" s="47"/>
      <c r="BB1087" s="47"/>
      <c r="BC1087" s="47"/>
      <c r="BD1087" s="47"/>
      <c r="BE1087" s="47"/>
      <c r="BF1087" s="47"/>
      <c r="BG1087" s="47"/>
      <c r="BH1087" s="47"/>
      <c r="BI1087" s="47"/>
      <c r="BJ1087" s="47"/>
      <c r="BK1087" s="47"/>
      <c r="BL1087" s="47"/>
      <c r="BM1087" s="47" t="s">
        <v>1</v>
      </c>
      <c r="BN1087" s="57">
        <f t="shared" ref="BN1087:BN1089" si="276">SUM(W1087:AH1087)+SUM(AK1087:AN1087)+SUM(AQ1087:BK1087)</f>
        <v>10</v>
      </c>
      <c r="BO1087" s="47">
        <f t="shared" ref="BO1087:BO1089" si="277">K1087-BN1087</f>
        <v>0</v>
      </c>
      <c r="BP1087" s="48" t="str">
        <f t="shared" si="275"/>
        <v>Complete - With Adjustment</v>
      </c>
    </row>
    <row r="1088" spans="1:68" s="10" customFormat="1" hidden="1" x14ac:dyDescent="0.2">
      <c r="A1088" s="34">
        <v>5628</v>
      </c>
      <c r="B1088" s="27" t="s">
        <v>94</v>
      </c>
      <c r="C1088" s="27" t="s">
        <v>283</v>
      </c>
      <c r="D1088" s="27" t="s">
        <v>284</v>
      </c>
      <c r="E1088" s="27" t="s">
        <v>1640</v>
      </c>
      <c r="F1088" s="27" t="s">
        <v>1481</v>
      </c>
      <c r="G1088" s="27" t="s">
        <v>96</v>
      </c>
      <c r="H1088" s="28">
        <v>42885</v>
      </c>
      <c r="I1088" s="28">
        <v>42887</v>
      </c>
      <c r="J1088" s="52">
        <v>192.91</v>
      </c>
      <c r="K1088" s="52">
        <v>192.91</v>
      </c>
      <c r="L1088" s="35" t="s">
        <v>789</v>
      </c>
      <c r="M1088" s="52" t="s">
        <v>1641</v>
      </c>
      <c r="N1088" s="35" t="s">
        <v>97</v>
      </c>
      <c r="O1088" s="35" t="s">
        <v>145</v>
      </c>
      <c r="P1088" s="35" t="s">
        <v>146</v>
      </c>
      <c r="Q1088" s="35" t="s">
        <v>108</v>
      </c>
      <c r="R1088" s="35" t="s">
        <v>98</v>
      </c>
      <c r="S1088" s="27"/>
      <c r="T1088" s="27" t="s">
        <v>1642</v>
      </c>
      <c r="U1088" s="27" t="s">
        <v>253</v>
      </c>
      <c r="V1088" s="74"/>
      <c r="W1088" s="47"/>
      <c r="X1088" s="47"/>
      <c r="Y1088" s="47"/>
      <c r="Z1088" s="47"/>
      <c r="AA1088" s="47"/>
      <c r="AB1088" s="47"/>
      <c r="AC1088" s="47"/>
      <c r="AD1088" s="47"/>
      <c r="AE1088" s="47"/>
      <c r="AF1088" s="47"/>
      <c r="AG1088" s="47"/>
      <c r="AH1088" s="57"/>
      <c r="AI1088" s="58"/>
      <c r="AJ1088" s="57"/>
      <c r="AK1088" s="47"/>
      <c r="AL1088" s="47"/>
      <c r="AM1088" s="47"/>
      <c r="AN1088" s="57"/>
      <c r="AO1088" s="58"/>
      <c r="AP1088" s="57"/>
      <c r="AQ1088" s="47"/>
      <c r="AR1088" s="47"/>
      <c r="AS1088" s="47"/>
      <c r="AT1088" s="47"/>
      <c r="AU1088" s="47"/>
      <c r="AV1088" s="47"/>
      <c r="AW1088" s="47"/>
      <c r="AX1088" s="47"/>
      <c r="AY1088" s="47"/>
      <c r="AZ1088" s="47"/>
      <c r="BA1088" s="47"/>
      <c r="BB1088" s="47"/>
      <c r="BC1088" s="47"/>
      <c r="BD1088" s="47"/>
      <c r="BE1088" s="47"/>
      <c r="BF1088" s="47"/>
      <c r="BG1088" s="47"/>
      <c r="BH1088" s="47"/>
      <c r="BI1088" s="47"/>
      <c r="BJ1088" s="47"/>
      <c r="BK1088" s="47"/>
      <c r="BL1088" s="47"/>
      <c r="BM1088" s="47" t="s">
        <v>392</v>
      </c>
      <c r="BN1088" s="57">
        <f t="shared" si="276"/>
        <v>0</v>
      </c>
      <c r="BO1088" s="47">
        <f t="shared" si="277"/>
        <v>192.91</v>
      </c>
      <c r="BP1088" s="48" t="str">
        <f t="shared" si="275"/>
        <v>Complete - No Adjustment</v>
      </c>
    </row>
    <row r="1089" spans="1:68" s="10" customFormat="1" hidden="1" x14ac:dyDescent="0.2">
      <c r="A1089" s="34">
        <v>5652</v>
      </c>
      <c r="B1089" s="27" t="s">
        <v>94</v>
      </c>
      <c r="C1089" s="27" t="s">
        <v>1074</v>
      </c>
      <c r="D1089" s="27" t="s">
        <v>1075</v>
      </c>
      <c r="E1089" s="27" t="s">
        <v>1643</v>
      </c>
      <c r="F1089" s="27" t="s">
        <v>1569</v>
      </c>
      <c r="G1089" s="27" t="s">
        <v>96</v>
      </c>
      <c r="H1089" s="28">
        <v>42912</v>
      </c>
      <c r="I1089" s="28">
        <v>42914</v>
      </c>
      <c r="J1089" s="52">
        <v>287.06</v>
      </c>
      <c r="K1089" s="52">
        <v>53.5</v>
      </c>
      <c r="L1089" s="35"/>
      <c r="M1089" s="52" t="s">
        <v>1644</v>
      </c>
      <c r="N1089" s="35" t="s">
        <v>97</v>
      </c>
      <c r="O1089" s="35" t="s">
        <v>491</v>
      </c>
      <c r="P1089" s="35" t="s">
        <v>120</v>
      </c>
      <c r="Q1089" s="35" t="s">
        <v>103</v>
      </c>
      <c r="R1089" s="35" t="s">
        <v>98</v>
      </c>
      <c r="S1089" s="27"/>
      <c r="T1089" s="27" t="s">
        <v>1645</v>
      </c>
      <c r="U1089" s="27"/>
      <c r="V1089" s="74"/>
      <c r="W1089" s="47">
        <v>53.5</v>
      </c>
      <c r="X1089" s="47"/>
      <c r="Y1089" s="47"/>
      <c r="Z1089" s="47"/>
      <c r="AA1089" s="47"/>
      <c r="AB1089" s="47"/>
      <c r="AC1089" s="47"/>
      <c r="AD1089" s="47"/>
      <c r="AE1089" s="47"/>
      <c r="AF1089" s="47"/>
      <c r="AG1089" s="47"/>
      <c r="AH1089" s="57"/>
      <c r="AI1089" s="58"/>
      <c r="AJ1089" s="57"/>
      <c r="AK1089" s="47"/>
      <c r="AL1089" s="47"/>
      <c r="AM1089" s="47"/>
      <c r="AN1089" s="57"/>
      <c r="AO1089" s="58"/>
      <c r="AP1089" s="57"/>
      <c r="AQ1089" s="47"/>
      <c r="AR1089" s="47"/>
      <c r="AS1089" s="47"/>
      <c r="AT1089" s="47"/>
      <c r="AU1089" s="47"/>
      <c r="AV1089" s="47"/>
      <c r="AW1089" s="47"/>
      <c r="AX1089" s="47"/>
      <c r="AY1089" s="47"/>
      <c r="AZ1089" s="47"/>
      <c r="BA1089" s="47"/>
      <c r="BB1089" s="47"/>
      <c r="BC1089" s="47"/>
      <c r="BD1089" s="47"/>
      <c r="BE1089" s="47"/>
      <c r="BF1089" s="47"/>
      <c r="BG1089" s="47"/>
      <c r="BH1089" s="47"/>
      <c r="BI1089" s="47"/>
      <c r="BJ1089" s="47"/>
      <c r="BK1089" s="47"/>
      <c r="BL1089" s="47"/>
      <c r="BM1089" s="47" t="s">
        <v>1</v>
      </c>
      <c r="BN1089" s="57">
        <f t="shared" si="276"/>
        <v>53.5</v>
      </c>
      <c r="BO1089" s="47">
        <f t="shared" si="277"/>
        <v>0</v>
      </c>
      <c r="BP1089" s="48" t="str">
        <f t="shared" ref="BP1089" si="278">IF(BN1089&lt;&gt;0,"Complete - With Adjustment","Complete - No Adjustment")</f>
        <v>Complete - With Adjustment</v>
      </c>
    </row>
    <row r="1090" spans="1:68" s="10" customFormat="1" hidden="1" x14ac:dyDescent="0.2">
      <c r="A1090" s="34">
        <v>5730</v>
      </c>
      <c r="B1090" s="27" t="s">
        <v>94</v>
      </c>
      <c r="C1090" s="27" t="s">
        <v>801</v>
      </c>
      <c r="D1090" s="27" t="s">
        <v>802</v>
      </c>
      <c r="E1090" s="27" t="s">
        <v>1646</v>
      </c>
      <c r="F1090" s="27" t="s">
        <v>1543</v>
      </c>
      <c r="G1090" s="27" t="s">
        <v>96</v>
      </c>
      <c r="H1090" s="28">
        <v>42905</v>
      </c>
      <c r="I1090" s="28">
        <v>42907</v>
      </c>
      <c r="J1090" s="52">
        <v>3965.05</v>
      </c>
      <c r="K1090" s="52">
        <v>92.6</v>
      </c>
      <c r="L1090" s="35"/>
      <c r="M1090" s="52" t="s">
        <v>1647</v>
      </c>
      <c r="N1090" s="35" t="s">
        <v>97</v>
      </c>
      <c r="O1090" s="35" t="s">
        <v>102</v>
      </c>
      <c r="P1090" s="35" t="s">
        <v>120</v>
      </c>
      <c r="Q1090" s="35" t="s">
        <v>103</v>
      </c>
      <c r="R1090" s="35" t="s">
        <v>98</v>
      </c>
      <c r="S1090" s="27"/>
      <c r="T1090" s="27" t="s">
        <v>1648</v>
      </c>
      <c r="U1090" s="27"/>
      <c r="V1090" s="74"/>
      <c r="W1090" s="47">
        <v>92.6</v>
      </c>
      <c r="X1090" s="47"/>
      <c r="Y1090" s="47"/>
      <c r="Z1090" s="47"/>
      <c r="AA1090" s="47"/>
      <c r="AB1090" s="47"/>
      <c r="AC1090" s="47"/>
      <c r="AD1090" s="47"/>
      <c r="AE1090" s="47"/>
      <c r="AF1090" s="47"/>
      <c r="AG1090" s="47"/>
      <c r="AH1090" s="57"/>
      <c r="AI1090" s="58"/>
      <c r="AJ1090" s="57"/>
      <c r="AK1090" s="47"/>
      <c r="AL1090" s="47"/>
      <c r="AM1090" s="47"/>
      <c r="AN1090" s="57"/>
      <c r="AO1090" s="58"/>
      <c r="AP1090" s="57"/>
      <c r="AQ1090" s="47"/>
      <c r="AR1090" s="47"/>
      <c r="AS1090" s="47"/>
      <c r="AT1090" s="47"/>
      <c r="AU1090" s="47"/>
      <c r="AV1090" s="47"/>
      <c r="AW1090" s="47"/>
      <c r="AX1090" s="47"/>
      <c r="AY1090" s="47"/>
      <c r="AZ1090" s="47"/>
      <c r="BA1090" s="47"/>
      <c r="BB1090" s="47"/>
      <c r="BC1090" s="47"/>
      <c r="BD1090" s="47"/>
      <c r="BE1090" s="47"/>
      <c r="BF1090" s="47"/>
      <c r="BG1090" s="47"/>
      <c r="BH1090" s="47"/>
      <c r="BI1090" s="47"/>
      <c r="BJ1090" s="47"/>
      <c r="BK1090" s="47"/>
      <c r="BL1090" s="47"/>
      <c r="BM1090" s="47" t="s">
        <v>1</v>
      </c>
      <c r="BN1090" s="57">
        <f t="shared" ref="BN1090" si="279">SUM(W1090:AH1090)+SUM(AK1090:AN1090)+SUM(AQ1090:BK1090)</f>
        <v>92.6</v>
      </c>
      <c r="BO1090" s="47">
        <f t="shared" ref="BO1090" si="280">K1090-BN1090</f>
        <v>0</v>
      </c>
      <c r="BP1090" s="48" t="str">
        <f t="shared" ref="BP1090:BP1093" si="281">IF(BN1090&lt;&gt;0,"Complete - With Adjustment","Complete - No Adjustment")</f>
        <v>Complete - With Adjustment</v>
      </c>
    </row>
    <row r="1091" spans="1:68" s="10" customFormat="1" hidden="1" x14ac:dyDescent="0.2">
      <c r="A1091" s="34">
        <v>5744</v>
      </c>
      <c r="B1091" s="27" t="s">
        <v>94</v>
      </c>
      <c r="C1091" s="27" t="s">
        <v>287</v>
      </c>
      <c r="D1091" s="27" t="s">
        <v>288</v>
      </c>
      <c r="E1091" s="27" t="s">
        <v>1650</v>
      </c>
      <c r="F1091" s="27" t="s">
        <v>1533</v>
      </c>
      <c r="G1091" s="27" t="s">
        <v>96</v>
      </c>
      <c r="H1091" s="28">
        <v>42888</v>
      </c>
      <c r="I1091" s="28">
        <v>42892</v>
      </c>
      <c r="J1091" s="52">
        <v>1203.2</v>
      </c>
      <c r="K1091" s="52">
        <v>16.2</v>
      </c>
      <c r="L1091" s="35"/>
      <c r="M1091" s="52" t="s">
        <v>1651</v>
      </c>
      <c r="N1091" s="35" t="s">
        <v>97</v>
      </c>
      <c r="O1091" s="35" t="s">
        <v>187</v>
      </c>
      <c r="P1091" s="35" t="s">
        <v>120</v>
      </c>
      <c r="Q1091" s="35" t="s">
        <v>103</v>
      </c>
      <c r="R1091" s="35" t="s">
        <v>98</v>
      </c>
      <c r="S1091" s="27"/>
      <c r="T1091" s="27" t="s">
        <v>1652</v>
      </c>
      <c r="U1091" s="27"/>
      <c r="V1091" s="74"/>
      <c r="W1091" s="47">
        <v>16.2</v>
      </c>
      <c r="X1091" s="47"/>
      <c r="Y1091" s="47"/>
      <c r="Z1091" s="47"/>
      <c r="AA1091" s="47"/>
      <c r="AB1091" s="47"/>
      <c r="AC1091" s="47"/>
      <c r="AD1091" s="47"/>
      <c r="AE1091" s="47"/>
      <c r="AF1091" s="47"/>
      <c r="AG1091" s="47"/>
      <c r="AH1091" s="57"/>
      <c r="AI1091" s="58"/>
      <c r="AJ1091" s="57"/>
      <c r="AK1091" s="47"/>
      <c r="AL1091" s="47"/>
      <c r="AM1091" s="47"/>
      <c r="AN1091" s="57"/>
      <c r="AO1091" s="58"/>
      <c r="AP1091" s="57"/>
      <c r="AQ1091" s="47"/>
      <c r="AR1091" s="47"/>
      <c r="AS1091" s="47"/>
      <c r="AT1091" s="47"/>
      <c r="AU1091" s="47"/>
      <c r="AV1091" s="47"/>
      <c r="AW1091" s="47"/>
      <c r="AX1091" s="47"/>
      <c r="AY1091" s="47"/>
      <c r="AZ1091" s="47"/>
      <c r="BA1091" s="47"/>
      <c r="BB1091" s="47"/>
      <c r="BC1091" s="47"/>
      <c r="BD1091" s="47"/>
      <c r="BE1091" s="47"/>
      <c r="BF1091" s="47"/>
      <c r="BG1091" s="47"/>
      <c r="BH1091" s="47"/>
      <c r="BI1091" s="47"/>
      <c r="BJ1091" s="47"/>
      <c r="BK1091" s="47"/>
      <c r="BL1091" s="47"/>
      <c r="BM1091" s="47" t="s">
        <v>1</v>
      </c>
      <c r="BN1091" s="57">
        <f t="shared" ref="BN1091:BN1093" si="282">SUM(W1091:AH1091)+SUM(AK1091:AN1091)+SUM(AQ1091:BK1091)</f>
        <v>16.2</v>
      </c>
      <c r="BO1091" s="47">
        <f t="shared" ref="BO1091:BO1093" si="283">K1091-BN1091</f>
        <v>0</v>
      </c>
      <c r="BP1091" s="48" t="str">
        <f t="shared" si="281"/>
        <v>Complete - With Adjustment</v>
      </c>
    </row>
    <row r="1092" spans="1:68" s="10" customFormat="1" hidden="1" x14ac:dyDescent="0.2">
      <c r="A1092" s="34">
        <v>5758</v>
      </c>
      <c r="B1092" s="27" t="s">
        <v>94</v>
      </c>
      <c r="C1092" s="27" t="s">
        <v>298</v>
      </c>
      <c r="D1092" s="27" t="s">
        <v>299</v>
      </c>
      <c r="E1092" s="27" t="s">
        <v>1653</v>
      </c>
      <c r="F1092" s="27" t="s">
        <v>1480</v>
      </c>
      <c r="G1092" s="27" t="s">
        <v>96</v>
      </c>
      <c r="H1092" s="28">
        <v>42908</v>
      </c>
      <c r="I1092" s="28">
        <v>42913</v>
      </c>
      <c r="J1092" s="52">
        <v>1375.61</v>
      </c>
      <c r="K1092" s="52">
        <v>93.5</v>
      </c>
      <c r="L1092" s="35"/>
      <c r="M1092" s="52" t="s">
        <v>1654</v>
      </c>
      <c r="N1092" s="35" t="s">
        <v>97</v>
      </c>
      <c r="O1092" s="35" t="s">
        <v>491</v>
      </c>
      <c r="P1092" s="35" t="s">
        <v>120</v>
      </c>
      <c r="Q1092" s="35" t="s">
        <v>103</v>
      </c>
      <c r="R1092" s="35" t="s">
        <v>98</v>
      </c>
      <c r="S1092" s="27"/>
      <c r="T1092" s="27" t="s">
        <v>1655</v>
      </c>
      <c r="U1092" s="27"/>
      <c r="V1092" s="74"/>
      <c r="W1092" s="47">
        <v>93.5</v>
      </c>
      <c r="X1092" s="47"/>
      <c r="Y1092" s="47"/>
      <c r="Z1092" s="47"/>
      <c r="AA1092" s="47"/>
      <c r="AB1092" s="47"/>
      <c r="AC1092" s="47"/>
      <c r="AD1092" s="47"/>
      <c r="AE1092" s="47"/>
      <c r="AF1092" s="47"/>
      <c r="AG1092" s="47"/>
      <c r="AH1092" s="57"/>
      <c r="AI1092" s="58"/>
      <c r="AJ1092" s="57"/>
      <c r="AK1092" s="47"/>
      <c r="AL1092" s="47"/>
      <c r="AM1092" s="47"/>
      <c r="AN1092" s="57"/>
      <c r="AO1092" s="58"/>
      <c r="AP1092" s="57"/>
      <c r="AQ1092" s="47"/>
      <c r="AR1092" s="47"/>
      <c r="AS1092" s="47"/>
      <c r="AT1092" s="47"/>
      <c r="AU1092" s="47"/>
      <c r="AV1092" s="47"/>
      <c r="AW1092" s="47"/>
      <c r="AX1092" s="47"/>
      <c r="AY1092" s="47"/>
      <c r="AZ1092" s="47"/>
      <c r="BA1092" s="47"/>
      <c r="BB1092" s="47"/>
      <c r="BC1092" s="47"/>
      <c r="BD1092" s="47"/>
      <c r="BE1092" s="47"/>
      <c r="BF1092" s="47"/>
      <c r="BG1092" s="47"/>
      <c r="BH1092" s="47"/>
      <c r="BI1092" s="47"/>
      <c r="BJ1092" s="47"/>
      <c r="BK1092" s="47"/>
      <c r="BL1092" s="47"/>
      <c r="BM1092" s="47" t="s">
        <v>1</v>
      </c>
      <c r="BN1092" s="57">
        <f t="shared" si="282"/>
        <v>93.5</v>
      </c>
      <c r="BO1092" s="47">
        <f t="shared" si="283"/>
        <v>0</v>
      </c>
      <c r="BP1092" s="48" t="str">
        <f t="shared" si="281"/>
        <v>Complete - With Adjustment</v>
      </c>
    </row>
    <row r="1093" spans="1:68" s="10" customFormat="1" hidden="1" x14ac:dyDescent="0.2">
      <c r="A1093" s="34">
        <v>5760</v>
      </c>
      <c r="B1093" s="27" t="s">
        <v>94</v>
      </c>
      <c r="C1093" s="27" t="s">
        <v>298</v>
      </c>
      <c r="D1093" s="27" t="s">
        <v>299</v>
      </c>
      <c r="E1093" s="27" t="s">
        <v>1653</v>
      </c>
      <c r="F1093" s="27" t="s">
        <v>1480</v>
      </c>
      <c r="G1093" s="27" t="s">
        <v>96</v>
      </c>
      <c r="H1093" s="28">
        <v>42908</v>
      </c>
      <c r="I1093" s="28">
        <v>42913</v>
      </c>
      <c r="J1093" s="52">
        <v>1375.61</v>
      </c>
      <c r="K1093" s="52">
        <v>165</v>
      </c>
      <c r="L1093" s="35"/>
      <c r="M1093" s="52" t="s">
        <v>1654</v>
      </c>
      <c r="N1093" s="35" t="s">
        <v>97</v>
      </c>
      <c r="O1093" s="35" t="s">
        <v>1562</v>
      </c>
      <c r="P1093" s="35" t="s">
        <v>120</v>
      </c>
      <c r="Q1093" s="35" t="s">
        <v>103</v>
      </c>
      <c r="R1093" s="35" t="s">
        <v>98</v>
      </c>
      <c r="S1093" s="27"/>
      <c r="T1093" s="27" t="s">
        <v>1655</v>
      </c>
      <c r="U1093" s="27"/>
      <c r="V1093" s="74"/>
      <c r="W1093" s="47">
        <v>165</v>
      </c>
      <c r="X1093" s="47"/>
      <c r="Y1093" s="47"/>
      <c r="Z1093" s="47"/>
      <c r="AA1093" s="47"/>
      <c r="AB1093" s="71"/>
      <c r="AC1093" s="47"/>
      <c r="AD1093" s="47"/>
      <c r="AE1093" s="47"/>
      <c r="AF1093" s="47"/>
      <c r="AG1093" s="47"/>
      <c r="AH1093" s="57"/>
      <c r="AI1093" s="58"/>
      <c r="AJ1093" s="57"/>
      <c r="AK1093" s="47"/>
      <c r="AL1093" s="47"/>
      <c r="AM1093" s="47"/>
      <c r="AN1093" s="57"/>
      <c r="AO1093" s="58"/>
      <c r="AP1093" s="57"/>
      <c r="AQ1093" s="47"/>
      <c r="AR1093" s="47"/>
      <c r="AS1093" s="47"/>
      <c r="AT1093" s="47"/>
      <c r="AU1093" s="47"/>
      <c r="AV1093" s="47"/>
      <c r="AW1093" s="47"/>
      <c r="AX1093" s="47"/>
      <c r="AY1093" s="47"/>
      <c r="AZ1093" s="47"/>
      <c r="BA1093" s="47"/>
      <c r="BB1093" s="47"/>
      <c r="BC1093" s="47"/>
      <c r="BD1093" s="47"/>
      <c r="BE1093" s="47"/>
      <c r="BF1093" s="47"/>
      <c r="BG1093" s="47"/>
      <c r="BH1093" s="47"/>
      <c r="BI1093" s="47"/>
      <c r="BJ1093" s="47"/>
      <c r="BK1093" s="47"/>
      <c r="BL1093" s="47"/>
      <c r="BM1093" s="47" t="s">
        <v>1</v>
      </c>
      <c r="BN1093" s="57">
        <f t="shared" si="282"/>
        <v>165</v>
      </c>
      <c r="BO1093" s="47">
        <f t="shared" si="283"/>
        <v>0</v>
      </c>
      <c r="BP1093" s="48" t="str">
        <f t="shared" si="281"/>
        <v>Complete - With Adjustment</v>
      </c>
    </row>
    <row r="1094" spans="1:68" s="10" customFormat="1" hidden="1" x14ac:dyDescent="0.2">
      <c r="A1094" s="34">
        <v>5808</v>
      </c>
      <c r="B1094" s="27" t="s">
        <v>94</v>
      </c>
      <c r="C1094" s="27" t="s">
        <v>1656</v>
      </c>
      <c r="D1094" s="27" t="s">
        <v>1657</v>
      </c>
      <c r="E1094" s="27" t="s">
        <v>1658</v>
      </c>
      <c r="F1094" s="27" t="s">
        <v>1534</v>
      </c>
      <c r="G1094" s="27" t="s">
        <v>96</v>
      </c>
      <c r="H1094" s="28">
        <v>42902</v>
      </c>
      <c r="I1094" s="28">
        <v>42909</v>
      </c>
      <c r="J1094" s="52">
        <v>1716.55</v>
      </c>
      <c r="K1094" s="52">
        <v>10.1</v>
      </c>
      <c r="L1094" s="35"/>
      <c r="M1094" s="52" t="s">
        <v>1659</v>
      </c>
      <c r="N1094" s="35" t="s">
        <v>97</v>
      </c>
      <c r="O1094" s="35" t="s">
        <v>677</v>
      </c>
      <c r="P1094" s="35" t="s">
        <v>120</v>
      </c>
      <c r="Q1094" s="35" t="s">
        <v>103</v>
      </c>
      <c r="R1094" s="35" t="s">
        <v>98</v>
      </c>
      <c r="S1094" s="27"/>
      <c r="T1094" s="27" t="s">
        <v>1660</v>
      </c>
      <c r="U1094" s="27"/>
      <c r="V1094" s="74"/>
      <c r="W1094" s="47">
        <v>10.1</v>
      </c>
      <c r="X1094" s="47"/>
      <c r="Y1094" s="47"/>
      <c r="Z1094" s="47"/>
      <c r="AA1094" s="47"/>
      <c r="AB1094" s="47"/>
      <c r="AC1094" s="47"/>
      <c r="AD1094" s="47"/>
      <c r="AE1094" s="47"/>
      <c r="AF1094" s="47"/>
      <c r="AG1094" s="47"/>
      <c r="AH1094" s="57"/>
      <c r="AI1094" s="58"/>
      <c r="AJ1094" s="57"/>
      <c r="AK1094" s="47"/>
      <c r="AL1094" s="47"/>
      <c r="AM1094" s="47"/>
      <c r="AN1094" s="57"/>
      <c r="AO1094" s="58"/>
      <c r="AP1094" s="57"/>
      <c r="AQ1094" s="47"/>
      <c r="AR1094" s="47"/>
      <c r="AS1094" s="47"/>
      <c r="AT1094" s="47"/>
      <c r="AU1094" s="47"/>
      <c r="AV1094" s="47"/>
      <c r="AW1094" s="47"/>
      <c r="AX1094" s="47"/>
      <c r="AY1094" s="47"/>
      <c r="AZ1094" s="47"/>
      <c r="BA1094" s="47"/>
      <c r="BB1094" s="47"/>
      <c r="BC1094" s="47"/>
      <c r="BD1094" s="47"/>
      <c r="BE1094" s="47"/>
      <c r="BF1094" s="47"/>
      <c r="BG1094" s="47"/>
      <c r="BH1094" s="47"/>
      <c r="BI1094" s="47"/>
      <c r="BJ1094" s="47"/>
      <c r="BK1094" s="47"/>
      <c r="BL1094" s="47"/>
      <c r="BM1094" s="47" t="s">
        <v>1</v>
      </c>
      <c r="BN1094" s="57">
        <f t="shared" ref="BN1094:BN1102" si="284">SUM(W1094:AH1094)+SUM(AK1094:AN1094)+SUM(AQ1094:BK1094)</f>
        <v>10.1</v>
      </c>
      <c r="BO1094" s="47">
        <f t="shared" ref="BO1094:BO1102" si="285">K1094-BN1094</f>
        <v>0</v>
      </c>
      <c r="BP1094" s="48" t="str">
        <f t="shared" ref="BP1094:BP1100" si="286">IF(BN1094&lt;&gt;0,"Complete - With Adjustment","Complete - No Adjustment")</f>
        <v>Complete - With Adjustment</v>
      </c>
    </row>
    <row r="1095" spans="1:68" s="10" customFormat="1" hidden="1" x14ac:dyDescent="0.2">
      <c r="A1095" s="34">
        <v>5813</v>
      </c>
      <c r="B1095" s="27" t="s">
        <v>94</v>
      </c>
      <c r="C1095" s="27" t="s">
        <v>313</v>
      </c>
      <c r="D1095" s="27" t="s">
        <v>314</v>
      </c>
      <c r="E1095" s="27" t="s">
        <v>1661</v>
      </c>
      <c r="F1095" s="27" t="s">
        <v>1493</v>
      </c>
      <c r="G1095" s="27" t="s">
        <v>96</v>
      </c>
      <c r="H1095" s="28">
        <v>42895</v>
      </c>
      <c r="I1095" s="28">
        <v>42899</v>
      </c>
      <c r="J1095" s="52">
        <v>154.47</v>
      </c>
      <c r="K1095" s="52">
        <v>8.25</v>
      </c>
      <c r="L1095" s="35"/>
      <c r="M1095" s="52" t="s">
        <v>1662</v>
      </c>
      <c r="N1095" s="35" t="s">
        <v>97</v>
      </c>
      <c r="O1095" s="35" t="s">
        <v>302</v>
      </c>
      <c r="P1095" s="35" t="s">
        <v>120</v>
      </c>
      <c r="Q1095" s="35" t="s">
        <v>103</v>
      </c>
      <c r="R1095" s="35" t="s">
        <v>98</v>
      </c>
      <c r="S1095" s="27"/>
      <c r="T1095" s="27" t="s">
        <v>1663</v>
      </c>
      <c r="U1095" s="27"/>
      <c r="V1095" s="74"/>
      <c r="W1095" s="47">
        <v>8.25</v>
      </c>
      <c r="X1095" s="47"/>
      <c r="Y1095" s="47"/>
      <c r="Z1095" s="47"/>
      <c r="AA1095" s="47"/>
      <c r="AB1095" s="47"/>
      <c r="AC1095" s="47"/>
      <c r="AD1095" s="47"/>
      <c r="AE1095" s="47"/>
      <c r="AF1095" s="47"/>
      <c r="AG1095" s="47"/>
      <c r="AH1095" s="57"/>
      <c r="AI1095" s="58"/>
      <c r="AJ1095" s="57"/>
      <c r="AK1095" s="47"/>
      <c r="AL1095" s="47"/>
      <c r="AM1095" s="47"/>
      <c r="AN1095" s="57"/>
      <c r="AO1095" s="58"/>
      <c r="AP1095" s="57"/>
      <c r="AQ1095" s="47"/>
      <c r="AR1095" s="47"/>
      <c r="AS1095" s="47"/>
      <c r="AT1095" s="47"/>
      <c r="AU1095" s="47"/>
      <c r="AV1095" s="47"/>
      <c r="AW1095" s="47"/>
      <c r="AX1095" s="47"/>
      <c r="AY1095" s="47"/>
      <c r="AZ1095" s="47"/>
      <c r="BA1095" s="47"/>
      <c r="BB1095" s="47"/>
      <c r="BC1095" s="47"/>
      <c r="BD1095" s="47"/>
      <c r="BE1095" s="47"/>
      <c r="BF1095" s="47"/>
      <c r="BG1095" s="47"/>
      <c r="BH1095" s="47"/>
      <c r="BI1095" s="47"/>
      <c r="BJ1095" s="47"/>
      <c r="BK1095" s="47"/>
      <c r="BL1095" s="47"/>
      <c r="BM1095" s="47" t="s">
        <v>1</v>
      </c>
      <c r="BN1095" s="57">
        <f t="shared" si="284"/>
        <v>8.25</v>
      </c>
      <c r="BO1095" s="47">
        <f t="shared" si="285"/>
        <v>0</v>
      </c>
      <c r="BP1095" s="48" t="str">
        <f t="shared" si="286"/>
        <v>Complete - With Adjustment</v>
      </c>
    </row>
    <row r="1096" spans="1:68" s="10" customFormat="1" hidden="1" x14ac:dyDescent="0.2">
      <c r="A1096" s="34">
        <v>5824</v>
      </c>
      <c r="B1096" s="27" t="s">
        <v>94</v>
      </c>
      <c r="C1096" s="27" t="s">
        <v>821</v>
      </c>
      <c r="D1096" s="27" t="s">
        <v>822</v>
      </c>
      <c r="E1096" s="27" t="s">
        <v>1664</v>
      </c>
      <c r="F1096" s="27" t="s">
        <v>1543</v>
      </c>
      <c r="G1096" s="27" t="s">
        <v>96</v>
      </c>
      <c r="H1096" s="28">
        <v>42905</v>
      </c>
      <c r="I1096" s="28">
        <v>42907</v>
      </c>
      <c r="J1096" s="52">
        <v>833.23</v>
      </c>
      <c r="K1096" s="52">
        <v>271.72000000000003</v>
      </c>
      <c r="L1096" s="35" t="s">
        <v>247</v>
      </c>
      <c r="M1096" s="52" t="s">
        <v>1665</v>
      </c>
      <c r="N1096" s="35" t="s">
        <v>97</v>
      </c>
      <c r="O1096" s="35" t="s">
        <v>145</v>
      </c>
      <c r="P1096" s="35" t="s">
        <v>146</v>
      </c>
      <c r="Q1096" s="35" t="s">
        <v>103</v>
      </c>
      <c r="R1096" s="35" t="s">
        <v>98</v>
      </c>
      <c r="S1096" s="27"/>
      <c r="T1096" s="27" t="s">
        <v>1666</v>
      </c>
      <c r="U1096" s="27" t="s">
        <v>255</v>
      </c>
      <c r="V1096" s="74"/>
      <c r="W1096" s="47"/>
      <c r="X1096" s="47"/>
      <c r="Y1096" s="47"/>
      <c r="Z1096" s="47"/>
      <c r="AA1096" s="47"/>
      <c r="AB1096" s="47"/>
      <c r="AC1096" s="47"/>
      <c r="AD1096" s="47"/>
      <c r="AE1096" s="47"/>
      <c r="AF1096" s="47"/>
      <c r="AG1096" s="47"/>
      <c r="AH1096" s="57"/>
      <c r="AI1096" s="58"/>
      <c r="AJ1096" s="57"/>
      <c r="AK1096" s="47"/>
      <c r="AL1096" s="47"/>
      <c r="AM1096" s="47"/>
      <c r="AN1096" s="57"/>
      <c r="AO1096" s="58"/>
      <c r="AP1096" s="57"/>
      <c r="AQ1096" s="47"/>
      <c r="AR1096" s="47"/>
      <c r="AS1096" s="47"/>
      <c r="AT1096" s="47"/>
      <c r="AU1096" s="47"/>
      <c r="AV1096" s="47"/>
      <c r="AW1096" s="47"/>
      <c r="AX1096" s="47"/>
      <c r="AY1096" s="47"/>
      <c r="AZ1096" s="47"/>
      <c r="BA1096" s="47"/>
      <c r="BB1096" s="47"/>
      <c r="BC1096" s="47"/>
      <c r="BD1096" s="47"/>
      <c r="BE1096" s="47"/>
      <c r="BF1096" s="47"/>
      <c r="BG1096" s="47"/>
      <c r="BH1096" s="47"/>
      <c r="BI1096" s="47"/>
      <c r="BJ1096" s="47"/>
      <c r="BK1096" s="47"/>
      <c r="BL1096" s="47"/>
      <c r="BM1096" s="47" t="s">
        <v>392</v>
      </c>
      <c r="BN1096" s="57">
        <f t="shared" si="284"/>
        <v>0</v>
      </c>
      <c r="BO1096" s="47">
        <f t="shared" si="285"/>
        <v>271.72000000000003</v>
      </c>
      <c r="BP1096" s="48" t="str">
        <f t="shared" si="286"/>
        <v>Complete - No Adjustment</v>
      </c>
    </row>
    <row r="1097" spans="1:68" s="10" customFormat="1" hidden="1" x14ac:dyDescent="0.2">
      <c r="A1097" s="34">
        <v>5828</v>
      </c>
      <c r="B1097" s="27" t="s">
        <v>94</v>
      </c>
      <c r="C1097" s="27" t="s">
        <v>317</v>
      </c>
      <c r="D1097" s="27" t="s">
        <v>318</v>
      </c>
      <c r="E1097" s="27" t="s">
        <v>1667</v>
      </c>
      <c r="F1097" s="27" t="s">
        <v>1486</v>
      </c>
      <c r="G1097" s="27" t="s">
        <v>96</v>
      </c>
      <c r="H1097" s="28">
        <v>42914</v>
      </c>
      <c r="I1097" s="28">
        <v>42916</v>
      </c>
      <c r="J1097" s="52">
        <v>2958.13</v>
      </c>
      <c r="K1097" s="52">
        <v>11</v>
      </c>
      <c r="L1097" s="35"/>
      <c r="M1097" s="52" t="s">
        <v>1668</v>
      </c>
      <c r="N1097" s="35" t="s">
        <v>97</v>
      </c>
      <c r="O1097" s="35" t="s">
        <v>242</v>
      </c>
      <c r="P1097" s="35" t="s">
        <v>120</v>
      </c>
      <c r="Q1097" s="35" t="s">
        <v>103</v>
      </c>
      <c r="R1097" s="35" t="s">
        <v>98</v>
      </c>
      <c r="S1097" s="27"/>
      <c r="T1097" s="27" t="s">
        <v>1669</v>
      </c>
      <c r="U1097" s="27"/>
      <c r="V1097" s="74"/>
      <c r="W1097" s="47">
        <v>11</v>
      </c>
      <c r="X1097" s="47"/>
      <c r="Y1097" s="47"/>
      <c r="Z1097" s="47"/>
      <c r="AA1097" s="47"/>
      <c r="AB1097" s="47"/>
      <c r="AC1097" s="47"/>
      <c r="AD1097" s="47"/>
      <c r="AE1097" s="47"/>
      <c r="AF1097" s="47"/>
      <c r="AG1097" s="47"/>
      <c r="AH1097" s="57"/>
      <c r="AI1097" s="58"/>
      <c r="AJ1097" s="57"/>
      <c r="AK1097" s="47"/>
      <c r="AL1097" s="47"/>
      <c r="AM1097" s="47"/>
      <c r="AN1097" s="57"/>
      <c r="AO1097" s="58"/>
      <c r="AP1097" s="57"/>
      <c r="AQ1097" s="47"/>
      <c r="AR1097" s="47"/>
      <c r="AS1097" s="47"/>
      <c r="AT1097" s="47"/>
      <c r="AU1097" s="47"/>
      <c r="AV1097" s="47"/>
      <c r="AW1097" s="47"/>
      <c r="AX1097" s="47"/>
      <c r="AY1097" s="47"/>
      <c r="AZ1097" s="47"/>
      <c r="BA1097" s="47"/>
      <c r="BB1097" s="47"/>
      <c r="BC1097" s="47"/>
      <c r="BD1097" s="47"/>
      <c r="BE1097" s="47"/>
      <c r="BF1097" s="47"/>
      <c r="BG1097" s="47"/>
      <c r="BH1097" s="47"/>
      <c r="BI1097" s="47"/>
      <c r="BJ1097" s="47"/>
      <c r="BK1097" s="47"/>
      <c r="BL1097" s="47"/>
      <c r="BM1097" s="47" t="s">
        <v>1</v>
      </c>
      <c r="BN1097" s="57">
        <f t="shared" si="284"/>
        <v>11</v>
      </c>
      <c r="BO1097" s="47">
        <f t="shared" si="285"/>
        <v>0</v>
      </c>
      <c r="BP1097" s="48" t="str">
        <f t="shared" si="286"/>
        <v>Complete - With Adjustment</v>
      </c>
    </row>
    <row r="1098" spans="1:68" s="10" customFormat="1" hidden="1" x14ac:dyDescent="0.2">
      <c r="A1098" s="34">
        <v>5829</v>
      </c>
      <c r="B1098" s="27" t="s">
        <v>94</v>
      </c>
      <c r="C1098" s="27" t="s">
        <v>317</v>
      </c>
      <c r="D1098" s="27" t="s">
        <v>318</v>
      </c>
      <c r="E1098" s="27" t="s">
        <v>1667</v>
      </c>
      <c r="F1098" s="27" t="s">
        <v>1486</v>
      </c>
      <c r="G1098" s="27" t="s">
        <v>96</v>
      </c>
      <c r="H1098" s="28">
        <v>42914</v>
      </c>
      <c r="I1098" s="28">
        <v>42916</v>
      </c>
      <c r="J1098" s="52">
        <v>2958.13</v>
      </c>
      <c r="K1098" s="52">
        <v>9</v>
      </c>
      <c r="L1098" s="35"/>
      <c r="M1098" s="52" t="s">
        <v>1668</v>
      </c>
      <c r="N1098" s="35" t="s">
        <v>97</v>
      </c>
      <c r="O1098" s="35" t="s">
        <v>242</v>
      </c>
      <c r="P1098" s="35" t="s">
        <v>120</v>
      </c>
      <c r="Q1098" s="35" t="s">
        <v>103</v>
      </c>
      <c r="R1098" s="35" t="s">
        <v>98</v>
      </c>
      <c r="S1098" s="27"/>
      <c r="T1098" s="27" t="s">
        <v>1669</v>
      </c>
      <c r="U1098" s="27"/>
      <c r="V1098" s="74"/>
      <c r="W1098" s="47">
        <v>9</v>
      </c>
      <c r="X1098" s="47"/>
      <c r="Y1098" s="47"/>
      <c r="Z1098" s="47"/>
      <c r="AA1098" s="47"/>
      <c r="AB1098" s="71"/>
      <c r="AC1098" s="47"/>
      <c r="AD1098" s="47"/>
      <c r="AE1098" s="47"/>
      <c r="AF1098" s="47"/>
      <c r="AG1098" s="47"/>
      <c r="AH1098" s="57"/>
      <c r="AI1098" s="58"/>
      <c r="AJ1098" s="57"/>
      <c r="AK1098" s="47"/>
      <c r="AL1098" s="47"/>
      <c r="AM1098" s="47"/>
      <c r="AN1098" s="57"/>
      <c r="AO1098" s="58"/>
      <c r="AP1098" s="57"/>
      <c r="AQ1098" s="47"/>
      <c r="AR1098" s="47"/>
      <c r="AS1098" s="47"/>
      <c r="AT1098" s="47"/>
      <c r="AU1098" s="47"/>
      <c r="AV1098" s="47"/>
      <c r="AW1098" s="47"/>
      <c r="AX1098" s="47"/>
      <c r="AY1098" s="47"/>
      <c r="AZ1098" s="47"/>
      <c r="BA1098" s="47"/>
      <c r="BB1098" s="47"/>
      <c r="BC1098" s="47"/>
      <c r="BD1098" s="47"/>
      <c r="BE1098" s="47"/>
      <c r="BF1098" s="47"/>
      <c r="BG1098" s="47"/>
      <c r="BH1098" s="47"/>
      <c r="BI1098" s="47"/>
      <c r="BJ1098" s="47"/>
      <c r="BK1098" s="47"/>
      <c r="BL1098" s="47"/>
      <c r="BM1098" s="47" t="s">
        <v>1</v>
      </c>
      <c r="BN1098" s="57">
        <f t="shared" si="284"/>
        <v>9</v>
      </c>
      <c r="BO1098" s="47">
        <f t="shared" si="285"/>
        <v>0</v>
      </c>
      <c r="BP1098" s="48" t="str">
        <f t="shared" si="286"/>
        <v>Complete - With Adjustment</v>
      </c>
    </row>
    <row r="1099" spans="1:68" s="10" customFormat="1" hidden="1" x14ac:dyDescent="0.2">
      <c r="A1099" s="34">
        <v>5838</v>
      </c>
      <c r="B1099" s="27" t="s">
        <v>94</v>
      </c>
      <c r="C1099" s="27" t="s">
        <v>317</v>
      </c>
      <c r="D1099" s="27" t="s">
        <v>318</v>
      </c>
      <c r="E1099" s="27" t="s">
        <v>1667</v>
      </c>
      <c r="F1099" s="27" t="s">
        <v>1486</v>
      </c>
      <c r="G1099" s="27" t="s">
        <v>96</v>
      </c>
      <c r="H1099" s="28">
        <v>42914</v>
      </c>
      <c r="I1099" s="28">
        <v>42916</v>
      </c>
      <c r="J1099" s="52">
        <v>2958.13</v>
      </c>
      <c r="K1099" s="52">
        <v>11.5</v>
      </c>
      <c r="L1099" s="35"/>
      <c r="M1099" s="52" t="s">
        <v>1668</v>
      </c>
      <c r="N1099" s="35" t="s">
        <v>97</v>
      </c>
      <c r="O1099" s="35" t="s">
        <v>242</v>
      </c>
      <c r="P1099" s="35" t="s">
        <v>120</v>
      </c>
      <c r="Q1099" s="35" t="s">
        <v>103</v>
      </c>
      <c r="R1099" s="35" t="s">
        <v>98</v>
      </c>
      <c r="S1099" s="27"/>
      <c r="T1099" s="27" t="s">
        <v>1669</v>
      </c>
      <c r="U1099" s="27"/>
      <c r="V1099" s="74"/>
      <c r="W1099" s="47">
        <v>11.5</v>
      </c>
      <c r="X1099" s="47"/>
      <c r="Y1099" s="47"/>
      <c r="Z1099" s="47"/>
      <c r="AA1099" s="47"/>
      <c r="AB1099" s="47"/>
      <c r="AC1099" s="47"/>
      <c r="AD1099" s="47"/>
      <c r="AE1099" s="47"/>
      <c r="AF1099" s="47"/>
      <c r="AG1099" s="47"/>
      <c r="AH1099" s="57"/>
      <c r="AI1099" s="58"/>
      <c r="AJ1099" s="57"/>
      <c r="AK1099" s="47"/>
      <c r="AL1099" s="47"/>
      <c r="AM1099" s="47"/>
      <c r="AN1099" s="57"/>
      <c r="AO1099" s="58"/>
      <c r="AP1099" s="57"/>
      <c r="AQ1099" s="47"/>
      <c r="AR1099" s="47"/>
      <c r="AS1099" s="47"/>
      <c r="AT1099" s="47"/>
      <c r="AU1099" s="47"/>
      <c r="AV1099" s="47"/>
      <c r="AW1099" s="47"/>
      <c r="AX1099" s="47"/>
      <c r="AY1099" s="47"/>
      <c r="AZ1099" s="47"/>
      <c r="BA1099" s="47"/>
      <c r="BB1099" s="47"/>
      <c r="BC1099" s="47"/>
      <c r="BD1099" s="47"/>
      <c r="BE1099" s="47"/>
      <c r="BF1099" s="47"/>
      <c r="BG1099" s="47"/>
      <c r="BH1099" s="47"/>
      <c r="BI1099" s="47"/>
      <c r="BJ1099" s="47"/>
      <c r="BK1099" s="47"/>
      <c r="BL1099" s="47"/>
      <c r="BM1099" s="47" t="s">
        <v>1</v>
      </c>
      <c r="BN1099" s="57">
        <f t="shared" si="284"/>
        <v>11.5</v>
      </c>
      <c r="BO1099" s="47">
        <f t="shared" si="285"/>
        <v>0</v>
      </c>
      <c r="BP1099" s="48" t="str">
        <f t="shared" si="286"/>
        <v>Complete - With Adjustment</v>
      </c>
    </row>
    <row r="1100" spans="1:68" s="10" customFormat="1" hidden="1" x14ac:dyDescent="0.2">
      <c r="A1100" s="34">
        <v>5840</v>
      </c>
      <c r="B1100" s="27" t="s">
        <v>94</v>
      </c>
      <c r="C1100" s="27" t="s">
        <v>317</v>
      </c>
      <c r="D1100" s="27" t="s">
        <v>318</v>
      </c>
      <c r="E1100" s="27" t="s">
        <v>1667</v>
      </c>
      <c r="F1100" s="27" t="s">
        <v>1486</v>
      </c>
      <c r="G1100" s="27" t="s">
        <v>96</v>
      </c>
      <c r="H1100" s="28">
        <v>42914</v>
      </c>
      <c r="I1100" s="28">
        <v>42916</v>
      </c>
      <c r="J1100" s="52">
        <v>2958.13</v>
      </c>
      <c r="K1100" s="52">
        <v>11</v>
      </c>
      <c r="L1100" s="35"/>
      <c r="M1100" s="52" t="s">
        <v>1668</v>
      </c>
      <c r="N1100" s="35" t="s">
        <v>97</v>
      </c>
      <c r="O1100" s="35" t="s">
        <v>242</v>
      </c>
      <c r="P1100" s="35" t="s">
        <v>120</v>
      </c>
      <c r="Q1100" s="35" t="s">
        <v>103</v>
      </c>
      <c r="R1100" s="35" t="s">
        <v>98</v>
      </c>
      <c r="S1100" s="27"/>
      <c r="T1100" s="27" t="s">
        <v>1669</v>
      </c>
      <c r="U1100" s="27"/>
      <c r="V1100" s="74"/>
      <c r="W1100" s="47">
        <v>11</v>
      </c>
      <c r="X1100" s="47"/>
      <c r="Y1100" s="47"/>
      <c r="Z1100" s="47"/>
      <c r="AA1100" s="47"/>
      <c r="AB1100" s="47"/>
      <c r="AC1100" s="47"/>
      <c r="AD1100" s="47"/>
      <c r="AE1100" s="47"/>
      <c r="AF1100" s="47"/>
      <c r="AG1100" s="47"/>
      <c r="AH1100" s="57"/>
      <c r="AI1100" s="58"/>
      <c r="AJ1100" s="57"/>
      <c r="AK1100" s="47"/>
      <c r="AL1100" s="47"/>
      <c r="AM1100" s="47"/>
      <c r="AN1100" s="57"/>
      <c r="AO1100" s="58"/>
      <c r="AP1100" s="57"/>
      <c r="AQ1100" s="47"/>
      <c r="AR1100" s="47"/>
      <c r="AS1100" s="47"/>
      <c r="AT1100" s="47"/>
      <c r="AU1100" s="47"/>
      <c r="AV1100" s="47"/>
      <c r="AW1100" s="47"/>
      <c r="AX1100" s="47"/>
      <c r="AY1100" s="47"/>
      <c r="AZ1100" s="47"/>
      <c r="BA1100" s="47"/>
      <c r="BB1100" s="47"/>
      <c r="BC1100" s="47"/>
      <c r="BD1100" s="47"/>
      <c r="BE1100" s="47"/>
      <c r="BF1100" s="47"/>
      <c r="BG1100" s="47"/>
      <c r="BH1100" s="47"/>
      <c r="BI1100" s="47"/>
      <c r="BJ1100" s="47"/>
      <c r="BK1100" s="47"/>
      <c r="BL1100" s="47"/>
      <c r="BM1100" s="47" t="s">
        <v>1</v>
      </c>
      <c r="BN1100" s="57">
        <f t="shared" si="284"/>
        <v>11</v>
      </c>
      <c r="BO1100" s="47">
        <f t="shared" si="285"/>
        <v>0</v>
      </c>
      <c r="BP1100" s="48" t="str">
        <f t="shared" si="286"/>
        <v>Complete - With Adjustment</v>
      </c>
    </row>
    <row r="1101" spans="1:68" s="10" customFormat="1" hidden="1" x14ac:dyDescent="0.2">
      <c r="A1101" s="34">
        <v>5850</v>
      </c>
      <c r="B1101" s="27" t="s">
        <v>94</v>
      </c>
      <c r="C1101" s="27" t="s">
        <v>317</v>
      </c>
      <c r="D1101" s="27" t="s">
        <v>318</v>
      </c>
      <c r="E1101" s="27" t="s">
        <v>1667</v>
      </c>
      <c r="F1101" s="27" t="s">
        <v>1486</v>
      </c>
      <c r="G1101" s="27" t="s">
        <v>96</v>
      </c>
      <c r="H1101" s="28">
        <v>42914</v>
      </c>
      <c r="I1101" s="28">
        <v>42916</v>
      </c>
      <c r="J1101" s="52">
        <v>2958.13</v>
      </c>
      <c r="K1101" s="52">
        <v>6</v>
      </c>
      <c r="L1101" s="35"/>
      <c r="M1101" s="52" t="s">
        <v>1668</v>
      </c>
      <c r="N1101" s="35" t="s">
        <v>97</v>
      </c>
      <c r="O1101" s="35" t="s">
        <v>242</v>
      </c>
      <c r="P1101" s="35" t="s">
        <v>120</v>
      </c>
      <c r="Q1101" s="35" t="s">
        <v>103</v>
      </c>
      <c r="R1101" s="35" t="s">
        <v>98</v>
      </c>
      <c r="S1101" s="27"/>
      <c r="T1101" s="27" t="s">
        <v>1669</v>
      </c>
      <c r="U1101" s="27"/>
      <c r="V1101" s="74"/>
      <c r="W1101" s="47">
        <v>6</v>
      </c>
      <c r="X1101" s="47"/>
      <c r="Y1101" s="47"/>
      <c r="Z1101" s="47"/>
      <c r="AA1101" s="47"/>
      <c r="AB1101" s="47"/>
      <c r="AC1101" s="47"/>
      <c r="AD1101" s="47"/>
      <c r="AE1101" s="47"/>
      <c r="AF1101" s="47"/>
      <c r="AG1101" s="47"/>
      <c r="AH1101" s="57"/>
      <c r="AI1101" s="58"/>
      <c r="AJ1101" s="57"/>
      <c r="AK1101" s="47"/>
      <c r="AL1101" s="47"/>
      <c r="AM1101" s="47"/>
      <c r="AN1101" s="57"/>
      <c r="AO1101" s="58"/>
      <c r="AP1101" s="57"/>
      <c r="AQ1101" s="47"/>
      <c r="AR1101" s="47"/>
      <c r="AS1101" s="47"/>
      <c r="AT1101" s="47"/>
      <c r="AU1101" s="47"/>
      <c r="AV1101" s="47"/>
      <c r="AW1101" s="47"/>
      <c r="AX1101" s="47"/>
      <c r="AY1101" s="47"/>
      <c r="AZ1101" s="47"/>
      <c r="BA1101" s="47"/>
      <c r="BB1101" s="47"/>
      <c r="BC1101" s="47"/>
      <c r="BD1101" s="47"/>
      <c r="BE1101" s="47"/>
      <c r="BF1101" s="47"/>
      <c r="BG1101" s="47"/>
      <c r="BH1101" s="47"/>
      <c r="BI1101" s="47"/>
      <c r="BJ1101" s="47"/>
      <c r="BK1101" s="47"/>
      <c r="BL1101" s="47"/>
      <c r="BM1101" s="47" t="s">
        <v>1</v>
      </c>
      <c r="BN1101" s="57">
        <f t="shared" si="284"/>
        <v>6</v>
      </c>
      <c r="BO1101" s="47">
        <f t="shared" si="285"/>
        <v>0</v>
      </c>
      <c r="BP1101" s="48" t="str">
        <f t="shared" ref="BP1101:BP1105" si="287">IF(BN1101&lt;&gt;0,"Complete - With Adjustment","Complete - No Adjustment")</f>
        <v>Complete - With Adjustment</v>
      </c>
    </row>
    <row r="1102" spans="1:68" s="10" customFormat="1" hidden="1" x14ac:dyDescent="0.2">
      <c r="A1102" s="34">
        <v>5853</v>
      </c>
      <c r="B1102" s="27" t="s">
        <v>94</v>
      </c>
      <c r="C1102" s="27" t="s">
        <v>317</v>
      </c>
      <c r="D1102" s="27" t="s">
        <v>318</v>
      </c>
      <c r="E1102" s="27" t="s">
        <v>1667</v>
      </c>
      <c r="F1102" s="27" t="s">
        <v>1486</v>
      </c>
      <c r="G1102" s="27" t="s">
        <v>96</v>
      </c>
      <c r="H1102" s="28">
        <v>42914</v>
      </c>
      <c r="I1102" s="28">
        <v>42916</v>
      </c>
      <c r="J1102" s="52">
        <v>2958.13</v>
      </c>
      <c r="K1102" s="52">
        <v>6</v>
      </c>
      <c r="L1102" s="35"/>
      <c r="M1102" s="52" t="s">
        <v>1668</v>
      </c>
      <c r="N1102" s="35" t="s">
        <v>97</v>
      </c>
      <c r="O1102" s="35" t="s">
        <v>242</v>
      </c>
      <c r="P1102" s="35" t="s">
        <v>120</v>
      </c>
      <c r="Q1102" s="35" t="s">
        <v>103</v>
      </c>
      <c r="R1102" s="35" t="s">
        <v>98</v>
      </c>
      <c r="S1102" s="27"/>
      <c r="T1102" s="27" t="s">
        <v>1669</v>
      </c>
      <c r="U1102" s="27"/>
      <c r="V1102" s="74"/>
      <c r="W1102" s="47">
        <v>6</v>
      </c>
      <c r="X1102" s="47"/>
      <c r="Y1102" s="47"/>
      <c r="Z1102" s="47"/>
      <c r="AA1102" s="47"/>
      <c r="AB1102" s="47"/>
      <c r="AC1102" s="47"/>
      <c r="AD1102" s="47"/>
      <c r="AE1102" s="47"/>
      <c r="AF1102" s="47"/>
      <c r="AG1102" s="47"/>
      <c r="AH1102" s="57"/>
      <c r="AI1102" s="58"/>
      <c r="AJ1102" s="57"/>
      <c r="AK1102" s="47"/>
      <c r="AL1102" s="47"/>
      <c r="AM1102" s="47"/>
      <c r="AN1102" s="57"/>
      <c r="AO1102" s="58"/>
      <c r="AP1102" s="57"/>
      <c r="AQ1102" s="47"/>
      <c r="AR1102" s="47"/>
      <c r="AS1102" s="47"/>
      <c r="AT1102" s="47"/>
      <c r="AU1102" s="47"/>
      <c r="AV1102" s="47"/>
      <c r="AW1102" s="47"/>
      <c r="AX1102" s="47"/>
      <c r="AY1102" s="47"/>
      <c r="AZ1102" s="47"/>
      <c r="BA1102" s="47"/>
      <c r="BB1102" s="47"/>
      <c r="BC1102" s="47"/>
      <c r="BD1102" s="47"/>
      <c r="BE1102" s="47"/>
      <c r="BF1102" s="47"/>
      <c r="BG1102" s="47"/>
      <c r="BH1102" s="47"/>
      <c r="BI1102" s="47"/>
      <c r="BJ1102" s="47"/>
      <c r="BK1102" s="47"/>
      <c r="BL1102" s="47"/>
      <c r="BM1102" s="47" t="s">
        <v>1</v>
      </c>
      <c r="BN1102" s="57">
        <f t="shared" si="284"/>
        <v>6</v>
      </c>
      <c r="BO1102" s="47">
        <f t="shared" si="285"/>
        <v>0</v>
      </c>
      <c r="BP1102" s="48" t="str">
        <f t="shared" si="287"/>
        <v>Complete - With Adjustment</v>
      </c>
    </row>
    <row r="1103" spans="1:68" s="10" customFormat="1" hidden="1" x14ac:dyDescent="0.2">
      <c r="A1103" s="34">
        <v>5882</v>
      </c>
      <c r="B1103" s="27" t="s">
        <v>94</v>
      </c>
      <c r="C1103" s="27" t="s">
        <v>584</v>
      </c>
      <c r="D1103" s="27" t="s">
        <v>585</v>
      </c>
      <c r="E1103" s="27" t="s">
        <v>1670</v>
      </c>
      <c r="F1103" s="27" t="s">
        <v>1551</v>
      </c>
      <c r="G1103" s="27" t="s">
        <v>96</v>
      </c>
      <c r="H1103" s="28">
        <v>42908</v>
      </c>
      <c r="I1103" s="28">
        <v>42912</v>
      </c>
      <c r="J1103" s="52">
        <v>1631.55</v>
      </c>
      <c r="K1103" s="52">
        <v>17.579999999999998</v>
      </c>
      <c r="L1103" s="35"/>
      <c r="M1103" s="52" t="s">
        <v>1671</v>
      </c>
      <c r="N1103" s="35" t="s">
        <v>97</v>
      </c>
      <c r="O1103" s="35" t="s">
        <v>179</v>
      </c>
      <c r="P1103" s="35" t="s">
        <v>120</v>
      </c>
      <c r="Q1103" s="35" t="s">
        <v>103</v>
      </c>
      <c r="R1103" s="35" t="s">
        <v>98</v>
      </c>
      <c r="S1103" s="27"/>
      <c r="T1103" s="27" t="s">
        <v>1672</v>
      </c>
      <c r="U1103" s="27"/>
      <c r="V1103" s="74"/>
      <c r="W1103" s="47">
        <v>17.579999999999998</v>
      </c>
      <c r="X1103" s="47"/>
      <c r="Y1103" s="47"/>
      <c r="Z1103" s="47"/>
      <c r="AA1103" s="47"/>
      <c r="AB1103" s="47"/>
      <c r="AC1103" s="47"/>
      <c r="AD1103" s="47"/>
      <c r="AE1103" s="47"/>
      <c r="AF1103" s="47"/>
      <c r="AG1103" s="47"/>
      <c r="AH1103" s="57"/>
      <c r="AI1103" s="58"/>
      <c r="AJ1103" s="57"/>
      <c r="AK1103" s="47"/>
      <c r="AL1103" s="47"/>
      <c r="AM1103" s="47"/>
      <c r="AN1103" s="57"/>
      <c r="AO1103" s="58"/>
      <c r="AP1103" s="57"/>
      <c r="AQ1103" s="47"/>
      <c r="AR1103" s="47"/>
      <c r="AS1103" s="47"/>
      <c r="AT1103" s="47"/>
      <c r="AU1103" s="47"/>
      <c r="AV1103" s="47"/>
      <c r="AW1103" s="47"/>
      <c r="AX1103" s="47"/>
      <c r="AY1103" s="47"/>
      <c r="AZ1103" s="47"/>
      <c r="BA1103" s="47"/>
      <c r="BB1103" s="47"/>
      <c r="BC1103" s="47"/>
      <c r="BD1103" s="47"/>
      <c r="BE1103" s="47"/>
      <c r="BF1103" s="47"/>
      <c r="BG1103" s="47"/>
      <c r="BH1103" s="47"/>
      <c r="BI1103" s="47"/>
      <c r="BJ1103" s="47"/>
      <c r="BK1103" s="47"/>
      <c r="BL1103" s="47"/>
      <c r="BM1103" s="47" t="s">
        <v>1</v>
      </c>
      <c r="BN1103" s="57">
        <f t="shared" ref="BN1103:BN1107" si="288">SUM(W1103:AH1103)+SUM(AK1103:AN1103)+SUM(AQ1103:BK1103)</f>
        <v>17.579999999999998</v>
      </c>
      <c r="BO1103" s="47">
        <f t="shared" ref="BO1103:BO1107" si="289">K1103-BN1103</f>
        <v>0</v>
      </c>
      <c r="BP1103" s="48" t="str">
        <f t="shared" si="287"/>
        <v>Complete - With Adjustment</v>
      </c>
    </row>
    <row r="1104" spans="1:68" s="10" customFormat="1" hidden="1" x14ac:dyDescent="0.2">
      <c r="A1104" s="34">
        <v>5887</v>
      </c>
      <c r="B1104" s="27" t="s">
        <v>94</v>
      </c>
      <c r="C1104" s="27" t="s">
        <v>1673</v>
      </c>
      <c r="D1104" s="27" t="s">
        <v>1674</v>
      </c>
      <c r="E1104" s="27" t="s">
        <v>1675</v>
      </c>
      <c r="F1104" s="27" t="s">
        <v>1491</v>
      </c>
      <c r="G1104" s="27" t="s">
        <v>96</v>
      </c>
      <c r="H1104" s="28">
        <v>42899</v>
      </c>
      <c r="I1104" s="28">
        <v>42906</v>
      </c>
      <c r="J1104" s="52">
        <v>169.05</v>
      </c>
      <c r="K1104" s="52">
        <v>66.41</v>
      </c>
      <c r="L1104" s="35" t="s">
        <v>247</v>
      </c>
      <c r="M1104" s="52" t="s">
        <v>1676</v>
      </c>
      <c r="N1104" s="35" t="s">
        <v>97</v>
      </c>
      <c r="O1104" s="35" t="s">
        <v>145</v>
      </c>
      <c r="P1104" s="35" t="s">
        <v>146</v>
      </c>
      <c r="Q1104" s="35" t="s">
        <v>108</v>
      </c>
      <c r="R1104" s="35" t="s">
        <v>98</v>
      </c>
      <c r="S1104" s="27"/>
      <c r="T1104" s="27" t="s">
        <v>1677</v>
      </c>
      <c r="U1104" s="27" t="s">
        <v>253</v>
      </c>
      <c r="V1104" s="74"/>
      <c r="W1104" s="47"/>
      <c r="X1104" s="47"/>
      <c r="Y1104" s="47"/>
      <c r="Z1104" s="47"/>
      <c r="AA1104" s="47"/>
      <c r="AB1104" s="47"/>
      <c r="AC1104" s="47"/>
      <c r="AD1104" s="47"/>
      <c r="AE1104" s="47"/>
      <c r="AF1104" s="47"/>
      <c r="AG1104" s="47"/>
      <c r="AH1104" s="57"/>
      <c r="AI1104" s="58"/>
      <c r="AJ1104" s="57"/>
      <c r="AK1104" s="47"/>
      <c r="AL1104" s="47"/>
      <c r="AM1104" s="47"/>
      <c r="AN1104" s="57"/>
      <c r="AO1104" s="58"/>
      <c r="AP1104" s="57"/>
      <c r="AQ1104" s="47"/>
      <c r="AR1104" s="47"/>
      <c r="AS1104" s="47"/>
      <c r="AT1104" s="47"/>
      <c r="AU1104" s="47"/>
      <c r="AV1104" s="47"/>
      <c r="AW1104" s="47"/>
      <c r="AX1104" s="47"/>
      <c r="AY1104" s="47"/>
      <c r="AZ1104" s="47"/>
      <c r="BA1104" s="47"/>
      <c r="BB1104" s="47"/>
      <c r="BC1104" s="47"/>
      <c r="BD1104" s="47"/>
      <c r="BE1104" s="47"/>
      <c r="BF1104" s="47"/>
      <c r="BG1104" s="47"/>
      <c r="BH1104" s="47"/>
      <c r="BI1104" s="47"/>
      <c r="BJ1104" s="47"/>
      <c r="BK1104" s="47">
        <v>66.41</v>
      </c>
      <c r="BL1104" s="47"/>
      <c r="BM1104" s="47" t="s">
        <v>379</v>
      </c>
      <c r="BN1104" s="57">
        <f t="shared" si="288"/>
        <v>66.41</v>
      </c>
      <c r="BO1104" s="47">
        <f t="shared" si="289"/>
        <v>0</v>
      </c>
      <c r="BP1104" s="48" t="str">
        <f t="shared" si="287"/>
        <v>Complete - With Adjustment</v>
      </c>
    </row>
    <row r="1105" spans="1:68" s="10" customFormat="1" hidden="1" x14ac:dyDescent="0.2">
      <c r="A1105" s="34">
        <v>5888</v>
      </c>
      <c r="B1105" s="27" t="s">
        <v>94</v>
      </c>
      <c r="C1105" s="27" t="s">
        <v>1673</v>
      </c>
      <c r="D1105" s="27" t="s">
        <v>1674</v>
      </c>
      <c r="E1105" s="27" t="s">
        <v>1675</v>
      </c>
      <c r="F1105" s="27" t="s">
        <v>1491</v>
      </c>
      <c r="G1105" s="27" t="s">
        <v>96</v>
      </c>
      <c r="H1105" s="28">
        <v>42899</v>
      </c>
      <c r="I1105" s="28">
        <v>42906</v>
      </c>
      <c r="J1105" s="52">
        <v>169.05</v>
      </c>
      <c r="K1105" s="52">
        <v>102.64</v>
      </c>
      <c r="L1105" s="35" t="s">
        <v>247</v>
      </c>
      <c r="M1105" s="52" t="s">
        <v>1676</v>
      </c>
      <c r="N1105" s="35" t="s">
        <v>97</v>
      </c>
      <c r="O1105" s="35" t="s">
        <v>145</v>
      </c>
      <c r="P1105" s="35" t="s">
        <v>146</v>
      </c>
      <c r="Q1105" s="35" t="s">
        <v>108</v>
      </c>
      <c r="R1105" s="35" t="s">
        <v>98</v>
      </c>
      <c r="S1105" s="27"/>
      <c r="T1105" s="27" t="s">
        <v>1677</v>
      </c>
      <c r="U1105" s="27" t="s">
        <v>253</v>
      </c>
      <c r="V1105" s="74"/>
      <c r="W1105" s="47"/>
      <c r="X1105" s="47"/>
      <c r="Y1105" s="47"/>
      <c r="Z1105" s="47"/>
      <c r="AA1105" s="47"/>
      <c r="AB1105" s="47"/>
      <c r="AC1105" s="47"/>
      <c r="AD1105" s="47"/>
      <c r="AE1105" s="47"/>
      <c r="AF1105" s="47"/>
      <c r="AG1105" s="47"/>
      <c r="AH1105" s="57"/>
      <c r="AI1105" s="58"/>
      <c r="AJ1105" s="57"/>
      <c r="AK1105" s="47"/>
      <c r="AL1105" s="47"/>
      <c r="AM1105" s="47"/>
      <c r="AN1105" s="57"/>
      <c r="AO1105" s="58"/>
      <c r="AP1105" s="57"/>
      <c r="AQ1105" s="47"/>
      <c r="AR1105" s="47"/>
      <c r="AS1105" s="47"/>
      <c r="AT1105" s="47"/>
      <c r="AU1105" s="47"/>
      <c r="AV1105" s="47"/>
      <c r="AW1105" s="47"/>
      <c r="AX1105" s="47"/>
      <c r="AY1105" s="47"/>
      <c r="AZ1105" s="47"/>
      <c r="BA1105" s="47"/>
      <c r="BB1105" s="47"/>
      <c r="BC1105" s="47"/>
      <c r="BD1105" s="47"/>
      <c r="BE1105" s="47"/>
      <c r="BF1105" s="47"/>
      <c r="BG1105" s="47"/>
      <c r="BH1105" s="47"/>
      <c r="BI1105" s="47"/>
      <c r="BJ1105" s="47"/>
      <c r="BK1105" s="47">
        <v>102.64</v>
      </c>
      <c r="BL1105" s="47"/>
      <c r="BM1105" s="47" t="s">
        <v>379</v>
      </c>
      <c r="BN1105" s="57">
        <f t="shared" si="288"/>
        <v>102.64</v>
      </c>
      <c r="BO1105" s="47">
        <f t="shared" si="289"/>
        <v>0</v>
      </c>
      <c r="BP1105" s="48" t="str">
        <f t="shared" si="287"/>
        <v>Complete - With Adjustment</v>
      </c>
    </row>
    <row r="1106" spans="1:68" s="10" customFormat="1" hidden="1" x14ac:dyDescent="0.2">
      <c r="A1106" s="34">
        <v>5912</v>
      </c>
      <c r="B1106" s="27" t="s">
        <v>94</v>
      </c>
      <c r="C1106" s="27" t="s">
        <v>1678</v>
      </c>
      <c r="D1106" s="27" t="s">
        <v>1679</v>
      </c>
      <c r="E1106" s="27" t="s">
        <v>1680</v>
      </c>
      <c r="F1106" s="27" t="s">
        <v>1491</v>
      </c>
      <c r="G1106" s="27" t="s">
        <v>96</v>
      </c>
      <c r="H1106" s="28">
        <v>42902</v>
      </c>
      <c r="I1106" s="28">
        <v>42906</v>
      </c>
      <c r="J1106" s="52">
        <v>1099.3399999999999</v>
      </c>
      <c r="K1106" s="52">
        <v>152</v>
      </c>
      <c r="L1106" s="35"/>
      <c r="M1106" s="52" t="s">
        <v>1681</v>
      </c>
      <c r="N1106" s="35" t="s">
        <v>97</v>
      </c>
      <c r="O1106" s="35" t="s">
        <v>491</v>
      </c>
      <c r="P1106" s="35" t="s">
        <v>120</v>
      </c>
      <c r="Q1106" s="35" t="s">
        <v>103</v>
      </c>
      <c r="R1106" s="35" t="s">
        <v>98</v>
      </c>
      <c r="S1106" s="27"/>
      <c r="T1106" s="27" t="s">
        <v>1682</v>
      </c>
      <c r="U1106" s="27"/>
      <c r="V1106" s="74"/>
      <c r="W1106" s="47">
        <v>152</v>
      </c>
      <c r="X1106" s="47"/>
      <c r="Y1106" s="47"/>
      <c r="Z1106" s="47"/>
      <c r="AA1106" s="47"/>
      <c r="AB1106" s="47"/>
      <c r="AC1106" s="47"/>
      <c r="AD1106" s="47"/>
      <c r="AE1106" s="47"/>
      <c r="AF1106" s="47"/>
      <c r="AG1106" s="47"/>
      <c r="AH1106" s="57"/>
      <c r="AI1106" s="58"/>
      <c r="AJ1106" s="57"/>
      <c r="AK1106" s="47"/>
      <c r="AL1106" s="47"/>
      <c r="AM1106" s="47"/>
      <c r="AN1106" s="57"/>
      <c r="AO1106" s="58"/>
      <c r="AP1106" s="57"/>
      <c r="AQ1106" s="47"/>
      <c r="AR1106" s="47"/>
      <c r="AS1106" s="47"/>
      <c r="AT1106" s="47"/>
      <c r="AU1106" s="47"/>
      <c r="AV1106" s="47"/>
      <c r="AW1106" s="47"/>
      <c r="AX1106" s="47"/>
      <c r="AY1106" s="47"/>
      <c r="AZ1106" s="47"/>
      <c r="BA1106" s="47"/>
      <c r="BB1106" s="47"/>
      <c r="BC1106" s="47"/>
      <c r="BD1106" s="47"/>
      <c r="BE1106" s="47"/>
      <c r="BF1106" s="47"/>
      <c r="BG1106" s="47"/>
      <c r="BH1106" s="47"/>
      <c r="BI1106" s="47"/>
      <c r="BJ1106" s="47"/>
      <c r="BK1106" s="47"/>
      <c r="BL1106" s="47"/>
      <c r="BM1106" s="47" t="s">
        <v>1</v>
      </c>
      <c r="BN1106" s="57">
        <f t="shared" si="288"/>
        <v>152</v>
      </c>
      <c r="BO1106" s="47">
        <f t="shared" si="289"/>
        <v>0</v>
      </c>
      <c r="BP1106" s="48" t="str">
        <f t="shared" ref="BP1106:BP1118" si="290">IF(BN1106&lt;&gt;0,"Complete - With Adjustment","Complete - No Adjustment")</f>
        <v>Complete - With Adjustment</v>
      </c>
    </row>
    <row r="1107" spans="1:68" s="10" customFormat="1" hidden="1" x14ac:dyDescent="0.2">
      <c r="A1107" s="34">
        <v>5915</v>
      </c>
      <c r="B1107" s="27" t="s">
        <v>94</v>
      </c>
      <c r="C1107" s="27" t="s">
        <v>1110</v>
      </c>
      <c r="D1107" s="27" t="s">
        <v>1111</v>
      </c>
      <c r="E1107" s="27" t="s">
        <v>1683</v>
      </c>
      <c r="F1107" s="27" t="s">
        <v>1465</v>
      </c>
      <c r="G1107" s="27" t="s">
        <v>96</v>
      </c>
      <c r="H1107" s="28">
        <v>42894</v>
      </c>
      <c r="I1107" s="28">
        <v>42898</v>
      </c>
      <c r="J1107" s="52">
        <v>271.77999999999997</v>
      </c>
      <c r="K1107" s="52">
        <v>271.77999999999997</v>
      </c>
      <c r="L1107" s="35" t="s">
        <v>265</v>
      </c>
      <c r="M1107" s="52" t="s">
        <v>1684</v>
      </c>
      <c r="N1107" s="35" t="s">
        <v>97</v>
      </c>
      <c r="O1107" s="35" t="s">
        <v>145</v>
      </c>
      <c r="P1107" s="35" t="s">
        <v>146</v>
      </c>
      <c r="Q1107" s="35" t="s">
        <v>147</v>
      </c>
      <c r="R1107" s="35" t="s">
        <v>98</v>
      </c>
      <c r="S1107" s="27"/>
      <c r="T1107" s="27" t="s">
        <v>1685</v>
      </c>
      <c r="U1107" s="27" t="s">
        <v>251</v>
      </c>
      <c r="V1107" s="74"/>
      <c r="W1107" s="47"/>
      <c r="X1107" s="47"/>
      <c r="Y1107" s="47"/>
      <c r="Z1107" s="47"/>
      <c r="AA1107" s="47"/>
      <c r="AB1107" s="47"/>
      <c r="AC1107" s="47"/>
      <c r="AD1107" s="47"/>
      <c r="AE1107" s="47"/>
      <c r="AF1107" s="47"/>
      <c r="AG1107" s="47"/>
      <c r="AH1107" s="57"/>
      <c r="AI1107" s="58"/>
      <c r="AJ1107" s="57"/>
      <c r="AK1107" s="47"/>
      <c r="AL1107" s="47"/>
      <c r="AM1107" s="47"/>
      <c r="AN1107" s="57"/>
      <c r="AO1107" s="58"/>
      <c r="AP1107" s="57"/>
      <c r="AQ1107" s="47"/>
      <c r="AR1107" s="47"/>
      <c r="AS1107" s="47"/>
      <c r="AT1107" s="47"/>
      <c r="AU1107" s="47"/>
      <c r="AV1107" s="47"/>
      <c r="AW1107" s="47"/>
      <c r="AX1107" s="47"/>
      <c r="AY1107" s="47"/>
      <c r="AZ1107" s="47"/>
      <c r="BA1107" s="47"/>
      <c r="BB1107" s="47"/>
      <c r="BC1107" s="47"/>
      <c r="BD1107" s="47"/>
      <c r="BE1107" s="47"/>
      <c r="BF1107" s="47"/>
      <c r="BG1107" s="47"/>
      <c r="BH1107" s="47"/>
      <c r="BI1107" s="47"/>
      <c r="BJ1107" s="47"/>
      <c r="BK1107" s="47"/>
      <c r="BL1107" s="47"/>
      <c r="BM1107" s="47" t="s">
        <v>392</v>
      </c>
      <c r="BN1107" s="57">
        <f t="shared" si="288"/>
        <v>0</v>
      </c>
      <c r="BO1107" s="47">
        <f t="shared" si="289"/>
        <v>271.77999999999997</v>
      </c>
      <c r="BP1107" s="48" t="str">
        <f t="shared" si="290"/>
        <v>Complete - No Adjustment</v>
      </c>
    </row>
    <row r="1108" spans="1:68" s="10" customFormat="1" hidden="1" x14ac:dyDescent="0.2">
      <c r="A1108" s="34">
        <v>5950</v>
      </c>
      <c r="B1108" s="27" t="s">
        <v>94</v>
      </c>
      <c r="C1108" s="27" t="s">
        <v>1115</v>
      </c>
      <c r="D1108" s="27" t="s">
        <v>1116</v>
      </c>
      <c r="E1108" s="27" t="s">
        <v>1686</v>
      </c>
      <c r="F1108" s="27" t="s">
        <v>1480</v>
      </c>
      <c r="G1108" s="27" t="s">
        <v>96</v>
      </c>
      <c r="H1108" s="28">
        <v>42909</v>
      </c>
      <c r="I1108" s="28">
        <v>42913</v>
      </c>
      <c r="J1108" s="52">
        <v>669.76</v>
      </c>
      <c r="K1108" s="52">
        <v>20</v>
      </c>
      <c r="L1108" s="35"/>
      <c r="M1108" s="52" t="s">
        <v>1687</v>
      </c>
      <c r="N1108" s="35" t="s">
        <v>97</v>
      </c>
      <c r="O1108" s="35" t="s">
        <v>133</v>
      </c>
      <c r="P1108" s="35" t="s">
        <v>120</v>
      </c>
      <c r="Q1108" s="35" t="s">
        <v>103</v>
      </c>
      <c r="R1108" s="35" t="s">
        <v>98</v>
      </c>
      <c r="S1108" s="27"/>
      <c r="T1108" s="27" t="s">
        <v>1688</v>
      </c>
      <c r="U1108" s="27"/>
      <c r="V1108" s="74"/>
      <c r="W1108" s="47">
        <v>20</v>
      </c>
      <c r="X1108" s="47"/>
      <c r="Y1108" s="47"/>
      <c r="Z1108" s="47"/>
      <c r="AA1108" s="47"/>
      <c r="AB1108" s="47"/>
      <c r="AC1108" s="47"/>
      <c r="AD1108" s="47"/>
      <c r="AE1108" s="47"/>
      <c r="AF1108" s="47"/>
      <c r="AG1108" s="47"/>
      <c r="AH1108" s="57"/>
      <c r="AI1108" s="58"/>
      <c r="AJ1108" s="57"/>
      <c r="AK1108" s="47"/>
      <c r="AL1108" s="47"/>
      <c r="AM1108" s="47"/>
      <c r="AN1108" s="57"/>
      <c r="AO1108" s="58"/>
      <c r="AP1108" s="57"/>
      <c r="AQ1108" s="47"/>
      <c r="AR1108" s="47"/>
      <c r="AS1108" s="47"/>
      <c r="AT1108" s="47"/>
      <c r="AU1108" s="47"/>
      <c r="AV1108" s="47"/>
      <c r="AW1108" s="47"/>
      <c r="AX1108" s="47"/>
      <c r="AY1108" s="47"/>
      <c r="AZ1108" s="47"/>
      <c r="BA1108" s="47"/>
      <c r="BB1108" s="47"/>
      <c r="BC1108" s="47"/>
      <c r="BD1108" s="47"/>
      <c r="BE1108" s="47"/>
      <c r="BF1108" s="47"/>
      <c r="BG1108" s="47"/>
      <c r="BH1108" s="47"/>
      <c r="BI1108" s="47"/>
      <c r="BJ1108" s="47"/>
      <c r="BK1108" s="47"/>
      <c r="BL1108" s="47"/>
      <c r="BM1108" s="47" t="s">
        <v>1</v>
      </c>
      <c r="BN1108" s="57">
        <f t="shared" ref="BN1108:BN1119" si="291">SUM(W1108:AH1108)+SUM(AK1108:AN1108)+SUM(AQ1108:BK1108)</f>
        <v>20</v>
      </c>
      <c r="BO1108" s="47">
        <f t="shared" ref="BO1108:BO1127" si="292">K1108-BN1108</f>
        <v>0</v>
      </c>
      <c r="BP1108" s="48" t="str">
        <f t="shared" si="290"/>
        <v>Complete - With Adjustment</v>
      </c>
    </row>
    <row r="1109" spans="1:68" s="10" customFormat="1" hidden="1" x14ac:dyDescent="0.2">
      <c r="A1109" s="34">
        <v>5956</v>
      </c>
      <c r="B1109" s="27" t="s">
        <v>94</v>
      </c>
      <c r="C1109" s="27" t="s">
        <v>590</v>
      </c>
      <c r="D1109" s="27" t="s">
        <v>591</v>
      </c>
      <c r="E1109" s="27" t="s">
        <v>1689</v>
      </c>
      <c r="F1109" s="27" t="s">
        <v>1534</v>
      </c>
      <c r="G1109" s="27" t="s">
        <v>96</v>
      </c>
      <c r="H1109" s="28">
        <v>42907</v>
      </c>
      <c r="I1109" s="28">
        <v>42909</v>
      </c>
      <c r="J1109" s="52">
        <v>913.38</v>
      </c>
      <c r="K1109" s="52">
        <v>22.07</v>
      </c>
      <c r="L1109" s="35"/>
      <c r="M1109" s="52" t="s">
        <v>1690</v>
      </c>
      <c r="N1109" s="35" t="s">
        <v>97</v>
      </c>
      <c r="O1109" s="35" t="s">
        <v>491</v>
      </c>
      <c r="P1109" s="35" t="s">
        <v>120</v>
      </c>
      <c r="Q1109" s="35" t="s">
        <v>175</v>
      </c>
      <c r="R1109" s="35" t="s">
        <v>98</v>
      </c>
      <c r="S1109" s="27"/>
      <c r="T1109" s="27" t="s">
        <v>1691</v>
      </c>
      <c r="U1109" s="27"/>
      <c r="V1109" s="74"/>
      <c r="W1109" s="47"/>
      <c r="X1109" s="47"/>
      <c r="Y1109" s="47"/>
      <c r="Z1109" s="47"/>
      <c r="AA1109" s="47"/>
      <c r="AB1109" s="47"/>
      <c r="AC1109" s="47"/>
      <c r="AD1109" s="47"/>
      <c r="AE1109" s="47"/>
      <c r="AF1109" s="47"/>
      <c r="AG1109" s="47"/>
      <c r="AH1109" s="57"/>
      <c r="AI1109" s="58"/>
      <c r="AJ1109" s="57"/>
      <c r="AK1109" s="47"/>
      <c r="AL1109" s="47"/>
      <c r="AM1109" s="47"/>
      <c r="AN1109" s="57"/>
      <c r="AO1109" s="58"/>
      <c r="AP1109" s="57"/>
      <c r="AQ1109" s="47"/>
      <c r="AR1109" s="47"/>
      <c r="AS1109" s="47"/>
      <c r="AT1109" s="47"/>
      <c r="AU1109" s="47"/>
      <c r="AV1109" s="47"/>
      <c r="AW1109" s="47"/>
      <c r="AX1109" s="47"/>
      <c r="AY1109" s="47"/>
      <c r="AZ1109" s="47">
        <v>22.07</v>
      </c>
      <c r="BA1109" s="47"/>
      <c r="BB1109" s="47"/>
      <c r="BC1109" s="47"/>
      <c r="BD1109" s="47"/>
      <c r="BE1109" s="47"/>
      <c r="BF1109" s="47"/>
      <c r="BG1109" s="47"/>
      <c r="BH1109" s="47"/>
      <c r="BI1109" s="47"/>
      <c r="BJ1109" s="47"/>
      <c r="BK1109" s="47"/>
      <c r="BL1109" s="47"/>
      <c r="BM1109" s="47" t="s">
        <v>1085</v>
      </c>
      <c r="BN1109" s="57">
        <f t="shared" si="291"/>
        <v>22.07</v>
      </c>
      <c r="BO1109" s="47">
        <f t="shared" si="292"/>
        <v>0</v>
      </c>
      <c r="BP1109" s="48" t="str">
        <f t="shared" si="290"/>
        <v>Complete - With Adjustment</v>
      </c>
    </row>
    <row r="1110" spans="1:68" s="10" customFormat="1" hidden="1" x14ac:dyDescent="0.2">
      <c r="A1110" s="34">
        <v>5957</v>
      </c>
      <c r="B1110" s="27" t="s">
        <v>94</v>
      </c>
      <c r="C1110" s="27" t="s">
        <v>590</v>
      </c>
      <c r="D1110" s="27" t="s">
        <v>591</v>
      </c>
      <c r="E1110" s="27" t="s">
        <v>1689</v>
      </c>
      <c r="F1110" s="27" t="s">
        <v>1534</v>
      </c>
      <c r="G1110" s="27" t="s">
        <v>96</v>
      </c>
      <c r="H1110" s="28">
        <v>42907</v>
      </c>
      <c r="I1110" s="28">
        <v>42909</v>
      </c>
      <c r="J1110" s="52">
        <v>913.38</v>
      </c>
      <c r="K1110" s="52">
        <v>99.98</v>
      </c>
      <c r="L1110" s="35"/>
      <c r="M1110" s="52" t="s">
        <v>1690</v>
      </c>
      <c r="N1110" s="35" t="s">
        <v>97</v>
      </c>
      <c r="O1110" s="35" t="s">
        <v>214</v>
      </c>
      <c r="P1110" s="35" t="s">
        <v>120</v>
      </c>
      <c r="Q1110" s="35" t="s">
        <v>175</v>
      </c>
      <c r="R1110" s="35" t="s">
        <v>98</v>
      </c>
      <c r="S1110" s="27"/>
      <c r="T1110" s="27" t="s">
        <v>1691</v>
      </c>
      <c r="U1110" s="27"/>
      <c r="V1110" s="74"/>
      <c r="W1110" s="47"/>
      <c r="X1110" s="47"/>
      <c r="Y1110" s="47"/>
      <c r="Z1110" s="47"/>
      <c r="AA1110" s="47"/>
      <c r="AB1110" s="47"/>
      <c r="AC1110" s="47"/>
      <c r="AD1110" s="47"/>
      <c r="AE1110" s="47"/>
      <c r="AF1110" s="47"/>
      <c r="AG1110" s="47"/>
      <c r="AH1110" s="57"/>
      <c r="AI1110" s="58"/>
      <c r="AJ1110" s="57"/>
      <c r="AK1110" s="47"/>
      <c r="AL1110" s="47"/>
      <c r="AM1110" s="47"/>
      <c r="AN1110" s="57"/>
      <c r="AO1110" s="58"/>
      <c r="AP1110" s="57"/>
      <c r="AQ1110" s="47"/>
      <c r="AR1110" s="47"/>
      <c r="AS1110" s="47"/>
      <c r="AT1110" s="47"/>
      <c r="AU1110" s="47"/>
      <c r="AV1110" s="47"/>
      <c r="AW1110" s="47">
        <v>99.98</v>
      </c>
      <c r="AX1110" s="47"/>
      <c r="AY1110" s="47"/>
      <c r="AZ1110" s="47"/>
      <c r="BA1110" s="47"/>
      <c r="BB1110" s="47"/>
      <c r="BC1110" s="47"/>
      <c r="BD1110" s="47"/>
      <c r="BE1110" s="47"/>
      <c r="BF1110" s="47"/>
      <c r="BG1110" s="47"/>
      <c r="BH1110" s="47"/>
      <c r="BI1110" s="47"/>
      <c r="BJ1110" s="47"/>
      <c r="BK1110" s="47"/>
      <c r="BL1110" s="47"/>
      <c r="BM1110" s="47" t="s">
        <v>1649</v>
      </c>
      <c r="BN1110" s="57">
        <f t="shared" si="291"/>
        <v>99.98</v>
      </c>
      <c r="BO1110" s="47">
        <f t="shared" si="292"/>
        <v>0</v>
      </c>
      <c r="BP1110" s="48" t="str">
        <f t="shared" si="290"/>
        <v>Complete - With Adjustment</v>
      </c>
    </row>
    <row r="1111" spans="1:68" s="10" customFormat="1" hidden="1" x14ac:dyDescent="0.2">
      <c r="A1111" s="34">
        <v>5961</v>
      </c>
      <c r="B1111" s="27" t="s">
        <v>94</v>
      </c>
      <c r="C1111" s="27" t="s">
        <v>590</v>
      </c>
      <c r="D1111" s="27" t="s">
        <v>591</v>
      </c>
      <c r="E1111" s="27" t="s">
        <v>1689</v>
      </c>
      <c r="F1111" s="27" t="s">
        <v>1534</v>
      </c>
      <c r="G1111" s="27" t="s">
        <v>96</v>
      </c>
      <c r="H1111" s="28">
        <v>42907</v>
      </c>
      <c r="I1111" s="28">
        <v>42909</v>
      </c>
      <c r="J1111" s="52">
        <v>913.38</v>
      </c>
      <c r="K1111" s="52">
        <v>122.16</v>
      </c>
      <c r="L1111" s="35"/>
      <c r="M1111" s="52" t="s">
        <v>1690</v>
      </c>
      <c r="N1111" s="35" t="s">
        <v>97</v>
      </c>
      <c r="O1111" s="35" t="s">
        <v>171</v>
      </c>
      <c r="P1111" s="35" t="s">
        <v>120</v>
      </c>
      <c r="Q1111" s="35" t="s">
        <v>175</v>
      </c>
      <c r="R1111" s="35" t="s">
        <v>98</v>
      </c>
      <c r="S1111" s="27"/>
      <c r="T1111" s="27" t="s">
        <v>1691</v>
      </c>
      <c r="U1111" s="27"/>
      <c r="V1111" s="74"/>
      <c r="W1111" s="71"/>
      <c r="X1111" s="47"/>
      <c r="Y1111" s="47"/>
      <c r="Z1111" s="47"/>
      <c r="AA1111" s="47"/>
      <c r="AB1111" s="47"/>
      <c r="AC1111" s="47"/>
      <c r="AD1111" s="47"/>
      <c r="AE1111" s="47"/>
      <c r="AF1111" s="47"/>
      <c r="AG1111" s="47"/>
      <c r="AH1111" s="57"/>
      <c r="AI1111" s="58"/>
      <c r="AJ1111" s="57"/>
      <c r="AK1111" s="47"/>
      <c r="AL1111" s="47"/>
      <c r="AM1111" s="47"/>
      <c r="AN1111" s="57"/>
      <c r="AO1111" s="58"/>
      <c r="AP1111" s="57"/>
      <c r="AQ1111" s="47"/>
      <c r="AR1111" s="47"/>
      <c r="AS1111" s="47">
        <v>122.16</v>
      </c>
      <c r="AT1111" s="47"/>
      <c r="AU1111" s="47"/>
      <c r="AV1111" s="47"/>
      <c r="AW1111" s="47"/>
      <c r="AX1111" s="47"/>
      <c r="AY1111" s="47"/>
      <c r="AZ1111" s="47"/>
      <c r="BA1111" s="47"/>
      <c r="BB1111" s="47"/>
      <c r="BC1111" s="47"/>
      <c r="BD1111" s="47"/>
      <c r="BE1111" s="47"/>
      <c r="BF1111" s="47"/>
      <c r="BG1111" s="47"/>
      <c r="BH1111" s="47"/>
      <c r="BI1111" s="47"/>
      <c r="BJ1111" s="47"/>
      <c r="BK1111" s="47"/>
      <c r="BL1111" s="47"/>
      <c r="BM1111" s="47" t="s">
        <v>1692</v>
      </c>
      <c r="BN1111" s="57">
        <f t="shared" si="291"/>
        <v>122.16</v>
      </c>
      <c r="BO1111" s="47">
        <f t="shared" si="292"/>
        <v>0</v>
      </c>
      <c r="BP1111" s="48" t="str">
        <f t="shared" si="290"/>
        <v>Complete - With Adjustment</v>
      </c>
    </row>
    <row r="1112" spans="1:68" s="10" customFormat="1" hidden="1" x14ac:dyDescent="0.2">
      <c r="A1112" s="34">
        <v>5962</v>
      </c>
      <c r="B1112" s="27" t="s">
        <v>94</v>
      </c>
      <c r="C1112" s="27" t="s">
        <v>590</v>
      </c>
      <c r="D1112" s="27" t="s">
        <v>591</v>
      </c>
      <c r="E1112" s="27" t="s">
        <v>1689</v>
      </c>
      <c r="F1112" s="27" t="s">
        <v>1534</v>
      </c>
      <c r="G1112" s="27" t="s">
        <v>96</v>
      </c>
      <c r="H1112" s="28">
        <v>42907</v>
      </c>
      <c r="I1112" s="28">
        <v>42909</v>
      </c>
      <c r="J1112" s="52">
        <v>913.38</v>
      </c>
      <c r="K1112" s="52">
        <v>70.12</v>
      </c>
      <c r="L1112" s="35"/>
      <c r="M1112" s="52" t="s">
        <v>1690</v>
      </c>
      <c r="N1112" s="35" t="s">
        <v>97</v>
      </c>
      <c r="O1112" s="35" t="s">
        <v>597</v>
      </c>
      <c r="P1112" s="35" t="s">
        <v>120</v>
      </c>
      <c r="Q1112" s="35" t="s">
        <v>103</v>
      </c>
      <c r="R1112" s="35" t="s">
        <v>98</v>
      </c>
      <c r="S1112" s="27"/>
      <c r="T1112" s="27" t="s">
        <v>1691</v>
      </c>
      <c r="U1112" s="27"/>
      <c r="V1112" s="74"/>
      <c r="W1112" s="47"/>
      <c r="X1112" s="47"/>
      <c r="Y1112" s="47"/>
      <c r="Z1112" s="47"/>
      <c r="AA1112" s="47"/>
      <c r="AB1112" s="47"/>
      <c r="AC1112" s="47"/>
      <c r="AD1112" s="47"/>
      <c r="AE1112" s="47"/>
      <c r="AF1112" s="47"/>
      <c r="AG1112" s="47"/>
      <c r="AH1112" s="57"/>
      <c r="AI1112" s="58"/>
      <c r="AJ1112" s="57"/>
      <c r="AK1112" s="47"/>
      <c r="AL1112" s="47"/>
      <c r="AM1112" s="47"/>
      <c r="AN1112" s="57"/>
      <c r="AO1112" s="58"/>
      <c r="AP1112" s="57"/>
      <c r="AQ1112" s="47"/>
      <c r="AR1112" s="47"/>
      <c r="AS1112" s="47"/>
      <c r="AT1112" s="47"/>
      <c r="AU1112" s="47"/>
      <c r="AV1112" s="47"/>
      <c r="AW1112" s="47"/>
      <c r="AX1112" s="47"/>
      <c r="AY1112" s="47"/>
      <c r="AZ1112" s="47"/>
      <c r="BA1112" s="47"/>
      <c r="BB1112" s="47"/>
      <c r="BC1112" s="47"/>
      <c r="BD1112" s="47"/>
      <c r="BE1112" s="47"/>
      <c r="BF1112" s="47"/>
      <c r="BG1112" s="47"/>
      <c r="BH1112" s="47">
        <v>70.12</v>
      </c>
      <c r="BI1112" s="47"/>
      <c r="BJ1112" s="47"/>
      <c r="BK1112" s="47"/>
      <c r="BL1112" s="47"/>
      <c r="BM1112" s="47" t="s">
        <v>1693</v>
      </c>
      <c r="BN1112" s="57">
        <f t="shared" si="291"/>
        <v>70.12</v>
      </c>
      <c r="BO1112" s="47">
        <f t="shared" si="292"/>
        <v>0</v>
      </c>
      <c r="BP1112" s="48" t="str">
        <f t="shared" si="290"/>
        <v>Complete - With Adjustment</v>
      </c>
    </row>
    <row r="1113" spans="1:68" s="10" customFormat="1" hidden="1" x14ac:dyDescent="0.2">
      <c r="A1113" s="34">
        <v>5963</v>
      </c>
      <c r="B1113" s="27" t="s">
        <v>94</v>
      </c>
      <c r="C1113" s="27" t="s">
        <v>590</v>
      </c>
      <c r="D1113" s="27" t="s">
        <v>591</v>
      </c>
      <c r="E1113" s="27" t="s">
        <v>1689</v>
      </c>
      <c r="F1113" s="27" t="s">
        <v>1534</v>
      </c>
      <c r="G1113" s="27" t="s">
        <v>96</v>
      </c>
      <c r="H1113" s="28">
        <v>42907</v>
      </c>
      <c r="I1113" s="28">
        <v>42909</v>
      </c>
      <c r="J1113" s="52">
        <v>913.38</v>
      </c>
      <c r="K1113" s="52">
        <v>50</v>
      </c>
      <c r="L1113" s="35"/>
      <c r="M1113" s="52" t="s">
        <v>1690</v>
      </c>
      <c r="N1113" s="35" t="s">
        <v>97</v>
      </c>
      <c r="O1113" s="35" t="s">
        <v>366</v>
      </c>
      <c r="P1113" s="35" t="s">
        <v>120</v>
      </c>
      <c r="Q1113" s="35" t="s">
        <v>175</v>
      </c>
      <c r="R1113" s="35" t="s">
        <v>98</v>
      </c>
      <c r="S1113" s="27"/>
      <c r="T1113" s="27" t="s">
        <v>1691</v>
      </c>
      <c r="U1113" s="27"/>
      <c r="V1113" s="74"/>
      <c r="W1113" s="47"/>
      <c r="X1113" s="47"/>
      <c r="Y1113" s="47"/>
      <c r="Z1113" s="47"/>
      <c r="AA1113" s="47"/>
      <c r="AB1113" s="47"/>
      <c r="AC1113" s="47"/>
      <c r="AD1113" s="47"/>
      <c r="AE1113" s="47"/>
      <c r="AF1113" s="47"/>
      <c r="AG1113" s="47"/>
      <c r="AH1113" s="57"/>
      <c r="AI1113" s="58"/>
      <c r="AJ1113" s="57"/>
      <c r="AK1113" s="47"/>
      <c r="AL1113" s="47"/>
      <c r="AM1113" s="47"/>
      <c r="AN1113" s="57"/>
      <c r="AO1113" s="58"/>
      <c r="AP1113" s="57"/>
      <c r="AQ1113" s="47"/>
      <c r="AR1113" s="47"/>
      <c r="AS1113" s="47"/>
      <c r="AT1113" s="47"/>
      <c r="AU1113" s="47"/>
      <c r="AV1113" s="47"/>
      <c r="AW1113" s="47"/>
      <c r="AX1113" s="47"/>
      <c r="AY1113" s="47"/>
      <c r="AZ1113" s="47"/>
      <c r="BA1113" s="47"/>
      <c r="BB1113" s="47"/>
      <c r="BC1113" s="47"/>
      <c r="BD1113" s="47"/>
      <c r="BE1113" s="47"/>
      <c r="BF1113" s="47"/>
      <c r="BG1113" s="47"/>
      <c r="BH1113" s="47">
        <v>50</v>
      </c>
      <c r="BI1113" s="47"/>
      <c r="BJ1113" s="47"/>
      <c r="BK1113" s="47"/>
      <c r="BL1113" s="47"/>
      <c r="BM1113" s="47" t="s">
        <v>1359</v>
      </c>
      <c r="BN1113" s="57">
        <f t="shared" si="291"/>
        <v>50</v>
      </c>
      <c r="BO1113" s="47">
        <f t="shared" si="292"/>
        <v>0</v>
      </c>
      <c r="BP1113" s="48" t="str">
        <f t="shared" si="290"/>
        <v>Complete - With Adjustment</v>
      </c>
    </row>
    <row r="1114" spans="1:68" s="10" customFormat="1" hidden="1" x14ac:dyDescent="0.2">
      <c r="A1114" s="34">
        <v>5964</v>
      </c>
      <c r="B1114" s="27" t="s">
        <v>94</v>
      </c>
      <c r="C1114" s="27" t="s">
        <v>590</v>
      </c>
      <c r="D1114" s="27" t="s">
        <v>591</v>
      </c>
      <c r="E1114" s="27" t="s">
        <v>1689</v>
      </c>
      <c r="F1114" s="27" t="s">
        <v>1534</v>
      </c>
      <c r="G1114" s="27" t="s">
        <v>96</v>
      </c>
      <c r="H1114" s="28">
        <v>42907</v>
      </c>
      <c r="I1114" s="28">
        <v>42909</v>
      </c>
      <c r="J1114" s="52">
        <v>913.38</v>
      </c>
      <c r="K1114" s="52">
        <v>75.44</v>
      </c>
      <c r="L1114" s="35"/>
      <c r="M1114" s="52" t="s">
        <v>1690</v>
      </c>
      <c r="N1114" s="35" t="s">
        <v>97</v>
      </c>
      <c r="O1114" s="35" t="s">
        <v>491</v>
      </c>
      <c r="P1114" s="35" t="s">
        <v>120</v>
      </c>
      <c r="Q1114" s="35" t="s">
        <v>207</v>
      </c>
      <c r="R1114" s="35" t="s">
        <v>98</v>
      </c>
      <c r="S1114" s="27"/>
      <c r="T1114" s="27" t="s">
        <v>1691</v>
      </c>
      <c r="U1114" s="27"/>
      <c r="V1114" s="74"/>
      <c r="W1114" s="47"/>
      <c r="X1114" s="47"/>
      <c r="Y1114" s="47"/>
      <c r="Z1114" s="47"/>
      <c r="AA1114" s="47"/>
      <c r="AB1114" s="47"/>
      <c r="AC1114" s="47"/>
      <c r="AD1114" s="47"/>
      <c r="AE1114" s="47"/>
      <c r="AF1114" s="47"/>
      <c r="AG1114" s="47"/>
      <c r="AH1114" s="57"/>
      <c r="AI1114" s="58"/>
      <c r="AJ1114" s="57"/>
      <c r="AK1114" s="47"/>
      <c r="AL1114" s="47"/>
      <c r="AM1114" s="47"/>
      <c r="AN1114" s="57"/>
      <c r="AO1114" s="58"/>
      <c r="AP1114" s="57"/>
      <c r="AQ1114" s="47"/>
      <c r="AR1114" s="47"/>
      <c r="AS1114" s="47"/>
      <c r="AT1114" s="47"/>
      <c r="AU1114" s="47"/>
      <c r="AV1114" s="47"/>
      <c r="AW1114" s="47"/>
      <c r="AX1114" s="47"/>
      <c r="AY1114" s="47"/>
      <c r="AZ1114" s="47"/>
      <c r="BA1114" s="47"/>
      <c r="BB1114" s="47"/>
      <c r="BC1114" s="47"/>
      <c r="BD1114" s="47"/>
      <c r="BE1114" s="47"/>
      <c r="BF1114" s="47"/>
      <c r="BG1114" s="47"/>
      <c r="BH1114" s="47">
        <v>75.44</v>
      </c>
      <c r="BI1114" s="47"/>
      <c r="BJ1114" s="47"/>
      <c r="BK1114" s="47"/>
      <c r="BL1114" s="47"/>
      <c r="BM1114" s="47" t="s">
        <v>1694</v>
      </c>
      <c r="BN1114" s="57">
        <f t="shared" si="291"/>
        <v>75.44</v>
      </c>
      <c r="BO1114" s="47">
        <f t="shared" si="292"/>
        <v>0</v>
      </c>
      <c r="BP1114" s="48" t="str">
        <f t="shared" si="290"/>
        <v>Complete - With Adjustment</v>
      </c>
    </row>
    <row r="1115" spans="1:68" s="10" customFormat="1" hidden="1" x14ac:dyDescent="0.2">
      <c r="A1115" s="34">
        <v>5965</v>
      </c>
      <c r="B1115" s="27" t="s">
        <v>94</v>
      </c>
      <c r="C1115" s="27" t="s">
        <v>590</v>
      </c>
      <c r="D1115" s="27" t="s">
        <v>591</v>
      </c>
      <c r="E1115" s="27" t="s">
        <v>1689</v>
      </c>
      <c r="F1115" s="27" t="s">
        <v>1534</v>
      </c>
      <c r="G1115" s="27" t="s">
        <v>96</v>
      </c>
      <c r="H1115" s="28">
        <v>42907</v>
      </c>
      <c r="I1115" s="28">
        <v>42909</v>
      </c>
      <c r="J1115" s="52">
        <v>913.38</v>
      </c>
      <c r="K1115" s="52">
        <v>73.56</v>
      </c>
      <c r="L1115" s="35"/>
      <c r="M1115" s="52" t="s">
        <v>1690</v>
      </c>
      <c r="N1115" s="35" t="s">
        <v>97</v>
      </c>
      <c r="O1115" s="35" t="s">
        <v>366</v>
      </c>
      <c r="P1115" s="35" t="s">
        <v>120</v>
      </c>
      <c r="Q1115" s="35" t="s">
        <v>175</v>
      </c>
      <c r="R1115" s="35" t="s">
        <v>98</v>
      </c>
      <c r="S1115" s="27"/>
      <c r="T1115" s="27" t="s">
        <v>1691</v>
      </c>
      <c r="U1115" s="27"/>
      <c r="V1115" s="74"/>
      <c r="W1115" s="47"/>
      <c r="X1115" s="47"/>
      <c r="Y1115" s="47"/>
      <c r="Z1115" s="47"/>
      <c r="AA1115" s="47"/>
      <c r="AB1115" s="47"/>
      <c r="AC1115" s="47"/>
      <c r="AD1115" s="47"/>
      <c r="AE1115" s="47"/>
      <c r="AF1115" s="47"/>
      <c r="AG1115" s="47"/>
      <c r="AH1115" s="57"/>
      <c r="AI1115" s="58"/>
      <c r="AJ1115" s="57"/>
      <c r="AK1115" s="47"/>
      <c r="AL1115" s="47"/>
      <c r="AM1115" s="47"/>
      <c r="AN1115" s="57"/>
      <c r="AO1115" s="58"/>
      <c r="AP1115" s="57"/>
      <c r="AQ1115" s="47"/>
      <c r="AR1115" s="47"/>
      <c r="AS1115" s="47"/>
      <c r="AT1115" s="47"/>
      <c r="AU1115" s="47"/>
      <c r="AV1115" s="47"/>
      <c r="AW1115" s="47"/>
      <c r="AX1115" s="47"/>
      <c r="AY1115" s="47"/>
      <c r="AZ1115" s="47">
        <v>73.56</v>
      </c>
      <c r="BA1115" s="47"/>
      <c r="BB1115" s="47"/>
      <c r="BC1115" s="47"/>
      <c r="BD1115" s="47"/>
      <c r="BE1115" s="47"/>
      <c r="BF1115" s="47"/>
      <c r="BG1115" s="47"/>
      <c r="BH1115" s="47"/>
      <c r="BI1115" s="47"/>
      <c r="BJ1115" s="47"/>
      <c r="BK1115" s="47"/>
      <c r="BL1115" s="47"/>
      <c r="BM1115" s="47" t="s">
        <v>1085</v>
      </c>
      <c r="BN1115" s="57">
        <f t="shared" si="291"/>
        <v>73.56</v>
      </c>
      <c r="BO1115" s="47">
        <f t="shared" si="292"/>
        <v>0</v>
      </c>
      <c r="BP1115" s="48" t="str">
        <f t="shared" si="290"/>
        <v>Complete - With Adjustment</v>
      </c>
    </row>
    <row r="1116" spans="1:68" s="10" customFormat="1" hidden="1" x14ac:dyDescent="0.2">
      <c r="A1116" s="34">
        <v>5967</v>
      </c>
      <c r="B1116" s="27" t="s">
        <v>94</v>
      </c>
      <c r="C1116" s="27" t="s">
        <v>590</v>
      </c>
      <c r="D1116" s="27" t="s">
        <v>591</v>
      </c>
      <c r="E1116" s="27" t="s">
        <v>1695</v>
      </c>
      <c r="F1116" s="27" t="s">
        <v>1486</v>
      </c>
      <c r="G1116" s="27" t="s">
        <v>96</v>
      </c>
      <c r="H1116" s="28">
        <v>42915</v>
      </c>
      <c r="I1116" s="28">
        <v>42916</v>
      </c>
      <c r="J1116" s="52">
        <v>1028.1500000000001</v>
      </c>
      <c r="K1116" s="52">
        <v>221.49</v>
      </c>
      <c r="L1116" s="35"/>
      <c r="M1116" s="52" t="s">
        <v>1696</v>
      </c>
      <c r="N1116" s="35" t="s">
        <v>97</v>
      </c>
      <c r="O1116" s="35" t="s">
        <v>597</v>
      </c>
      <c r="P1116" s="35" t="s">
        <v>120</v>
      </c>
      <c r="Q1116" s="35" t="s">
        <v>103</v>
      </c>
      <c r="R1116" s="35" t="s">
        <v>98</v>
      </c>
      <c r="S1116" s="27"/>
      <c r="T1116" s="27" t="s">
        <v>1697</v>
      </c>
      <c r="U1116" s="27"/>
      <c r="V1116" s="74"/>
      <c r="W1116" s="47"/>
      <c r="X1116" s="47"/>
      <c r="Y1116" s="47"/>
      <c r="Z1116" s="47"/>
      <c r="AA1116" s="47"/>
      <c r="AB1116" s="47"/>
      <c r="AC1116" s="47"/>
      <c r="AD1116" s="47"/>
      <c r="AE1116" s="47"/>
      <c r="AF1116" s="47"/>
      <c r="AG1116" s="47"/>
      <c r="AH1116" s="57"/>
      <c r="AI1116" s="58"/>
      <c r="AJ1116" s="57"/>
      <c r="AK1116" s="47"/>
      <c r="AL1116" s="47"/>
      <c r="AM1116" s="47"/>
      <c r="AN1116" s="57"/>
      <c r="AO1116" s="58"/>
      <c r="AP1116" s="57"/>
      <c r="AQ1116" s="47"/>
      <c r="AR1116" s="47"/>
      <c r="AS1116" s="47"/>
      <c r="AT1116" s="47"/>
      <c r="AU1116" s="47"/>
      <c r="AV1116" s="47"/>
      <c r="AW1116" s="47"/>
      <c r="AX1116" s="47"/>
      <c r="AY1116" s="47"/>
      <c r="AZ1116" s="47"/>
      <c r="BA1116" s="47"/>
      <c r="BB1116" s="47"/>
      <c r="BC1116" s="47"/>
      <c r="BD1116" s="47"/>
      <c r="BE1116" s="47"/>
      <c r="BF1116" s="47"/>
      <c r="BG1116" s="47"/>
      <c r="BH1116" s="47">
        <v>221.49</v>
      </c>
      <c r="BI1116" s="47"/>
      <c r="BJ1116" s="47"/>
      <c r="BK1116" s="47"/>
      <c r="BL1116" s="47"/>
      <c r="BM1116" s="47" t="s">
        <v>901</v>
      </c>
      <c r="BN1116" s="57">
        <f t="shared" si="291"/>
        <v>221.49</v>
      </c>
      <c r="BO1116" s="47">
        <f t="shared" si="292"/>
        <v>0</v>
      </c>
      <c r="BP1116" s="48" t="str">
        <f t="shared" si="290"/>
        <v>Complete - With Adjustment</v>
      </c>
    </row>
    <row r="1117" spans="1:68" s="10" customFormat="1" hidden="1" x14ac:dyDescent="0.2">
      <c r="A1117" s="34">
        <v>5968</v>
      </c>
      <c r="B1117" s="27" t="s">
        <v>94</v>
      </c>
      <c r="C1117" s="27" t="s">
        <v>590</v>
      </c>
      <c r="D1117" s="27" t="s">
        <v>591</v>
      </c>
      <c r="E1117" s="27" t="s">
        <v>1695</v>
      </c>
      <c r="F1117" s="27" t="s">
        <v>1486</v>
      </c>
      <c r="G1117" s="27" t="s">
        <v>96</v>
      </c>
      <c r="H1117" s="28">
        <v>42915</v>
      </c>
      <c r="I1117" s="28">
        <v>42916</v>
      </c>
      <c r="J1117" s="52">
        <v>1028.1500000000001</v>
      </c>
      <c r="K1117" s="52">
        <v>656.15</v>
      </c>
      <c r="L1117" s="35"/>
      <c r="M1117" s="52" t="s">
        <v>1696</v>
      </c>
      <c r="N1117" s="35" t="s">
        <v>97</v>
      </c>
      <c r="O1117" s="35" t="s">
        <v>597</v>
      </c>
      <c r="P1117" s="35" t="s">
        <v>120</v>
      </c>
      <c r="Q1117" s="35" t="s">
        <v>103</v>
      </c>
      <c r="R1117" s="35" t="s">
        <v>98</v>
      </c>
      <c r="S1117" s="27"/>
      <c r="T1117" s="27" t="s">
        <v>1697</v>
      </c>
      <c r="U1117" s="27"/>
      <c r="V1117" s="74"/>
      <c r="W1117" s="47"/>
      <c r="X1117" s="47"/>
      <c r="Y1117" s="47"/>
      <c r="Z1117" s="47"/>
      <c r="AA1117" s="47"/>
      <c r="AB1117" s="47"/>
      <c r="AC1117" s="47"/>
      <c r="AD1117" s="47"/>
      <c r="AE1117" s="47"/>
      <c r="AF1117" s="47"/>
      <c r="AG1117" s="47"/>
      <c r="AH1117" s="57"/>
      <c r="AI1117" s="58"/>
      <c r="AJ1117" s="57"/>
      <c r="AK1117" s="47"/>
      <c r="AL1117" s="47"/>
      <c r="AM1117" s="47"/>
      <c r="AN1117" s="57"/>
      <c r="AO1117" s="58"/>
      <c r="AP1117" s="57"/>
      <c r="AQ1117" s="47"/>
      <c r="AR1117" s="47"/>
      <c r="AS1117" s="47"/>
      <c r="AT1117" s="47"/>
      <c r="AU1117" s="47"/>
      <c r="AV1117" s="47"/>
      <c r="AW1117" s="47"/>
      <c r="AX1117" s="47"/>
      <c r="AY1117" s="47"/>
      <c r="AZ1117" s="47"/>
      <c r="BA1117" s="47"/>
      <c r="BB1117" s="47"/>
      <c r="BC1117" s="47"/>
      <c r="BD1117" s="47"/>
      <c r="BE1117" s="47"/>
      <c r="BF1117" s="47"/>
      <c r="BG1117" s="47"/>
      <c r="BH1117" s="47">
        <v>656.15</v>
      </c>
      <c r="BI1117" s="47"/>
      <c r="BJ1117" s="47"/>
      <c r="BK1117" s="47"/>
      <c r="BL1117" s="47"/>
      <c r="BM1117" s="47" t="s">
        <v>901</v>
      </c>
      <c r="BN1117" s="57">
        <f t="shared" si="291"/>
        <v>656.15</v>
      </c>
      <c r="BO1117" s="47">
        <f t="shared" si="292"/>
        <v>0</v>
      </c>
      <c r="BP1117" s="48" t="str">
        <f t="shared" si="290"/>
        <v>Complete - With Adjustment</v>
      </c>
    </row>
    <row r="1118" spans="1:68" s="10" customFormat="1" hidden="1" x14ac:dyDescent="0.2">
      <c r="A1118" s="34">
        <v>5969</v>
      </c>
      <c r="B1118" s="27" t="s">
        <v>94</v>
      </c>
      <c r="C1118" s="27" t="s">
        <v>590</v>
      </c>
      <c r="D1118" s="27" t="s">
        <v>591</v>
      </c>
      <c r="E1118" s="27" t="s">
        <v>1695</v>
      </c>
      <c r="F1118" s="27" t="s">
        <v>1486</v>
      </c>
      <c r="G1118" s="27" t="s">
        <v>96</v>
      </c>
      <c r="H1118" s="28">
        <v>42915</v>
      </c>
      <c r="I1118" s="28">
        <v>42916</v>
      </c>
      <c r="J1118" s="52">
        <v>1028.1500000000001</v>
      </c>
      <c r="K1118" s="52">
        <v>48.66</v>
      </c>
      <c r="L1118" s="35"/>
      <c r="M1118" s="52" t="s">
        <v>1696</v>
      </c>
      <c r="N1118" s="35" t="s">
        <v>97</v>
      </c>
      <c r="O1118" s="35" t="s">
        <v>491</v>
      </c>
      <c r="P1118" s="35" t="s">
        <v>120</v>
      </c>
      <c r="Q1118" s="35" t="s">
        <v>695</v>
      </c>
      <c r="R1118" s="35" t="s">
        <v>98</v>
      </c>
      <c r="S1118" s="27"/>
      <c r="T1118" s="27" t="s">
        <v>1697</v>
      </c>
      <c r="U1118" s="27"/>
      <c r="V1118" s="74"/>
      <c r="W1118" s="47"/>
      <c r="X1118" s="47"/>
      <c r="Y1118" s="47"/>
      <c r="Z1118" s="47"/>
      <c r="AA1118" s="47"/>
      <c r="AB1118" s="47"/>
      <c r="AC1118" s="47"/>
      <c r="AD1118" s="47"/>
      <c r="AE1118" s="47"/>
      <c r="AF1118" s="47"/>
      <c r="AG1118" s="47"/>
      <c r="AH1118" s="57"/>
      <c r="AI1118" s="58"/>
      <c r="AJ1118" s="57"/>
      <c r="AK1118" s="47"/>
      <c r="AL1118" s="47"/>
      <c r="AM1118" s="47"/>
      <c r="AN1118" s="57"/>
      <c r="AO1118" s="58"/>
      <c r="AP1118" s="57"/>
      <c r="AQ1118" s="47"/>
      <c r="AR1118" s="47"/>
      <c r="AS1118" s="47"/>
      <c r="AT1118" s="47"/>
      <c r="AU1118" s="47"/>
      <c r="AV1118" s="47"/>
      <c r="AW1118" s="47"/>
      <c r="AX1118" s="47"/>
      <c r="AY1118" s="47"/>
      <c r="AZ1118" s="47"/>
      <c r="BA1118" s="47"/>
      <c r="BB1118" s="47"/>
      <c r="BC1118" s="47"/>
      <c r="BD1118" s="47"/>
      <c r="BE1118" s="47"/>
      <c r="BF1118" s="47"/>
      <c r="BG1118" s="47"/>
      <c r="BH1118" s="47">
        <v>48.66</v>
      </c>
      <c r="BI1118" s="47"/>
      <c r="BJ1118" s="47"/>
      <c r="BK1118" s="47"/>
      <c r="BL1118" s="47"/>
      <c r="BM1118" s="47" t="s">
        <v>901</v>
      </c>
      <c r="BN1118" s="57">
        <f t="shared" si="291"/>
        <v>48.66</v>
      </c>
      <c r="BO1118" s="47">
        <f t="shared" si="292"/>
        <v>0</v>
      </c>
      <c r="BP1118" s="48" t="str">
        <f t="shared" si="290"/>
        <v>Complete - With Adjustment</v>
      </c>
    </row>
    <row r="1119" spans="1:68" s="10" customFormat="1" hidden="1" x14ac:dyDescent="0.2">
      <c r="A1119" s="34">
        <v>5972</v>
      </c>
      <c r="B1119" s="27" t="s">
        <v>94</v>
      </c>
      <c r="C1119" s="27" t="s">
        <v>590</v>
      </c>
      <c r="D1119" s="27" t="s">
        <v>591</v>
      </c>
      <c r="E1119" s="27" t="s">
        <v>1698</v>
      </c>
      <c r="F1119" s="27" t="s">
        <v>1534</v>
      </c>
      <c r="G1119" s="27" t="s">
        <v>96</v>
      </c>
      <c r="H1119" s="28">
        <v>42907</v>
      </c>
      <c r="I1119" s="28">
        <v>42909</v>
      </c>
      <c r="J1119" s="52">
        <v>13522.99</v>
      </c>
      <c r="K1119" s="52">
        <v>82</v>
      </c>
      <c r="L1119" s="35"/>
      <c r="M1119" s="52" t="s">
        <v>1699</v>
      </c>
      <c r="N1119" s="35" t="s">
        <v>97</v>
      </c>
      <c r="O1119" s="35" t="s">
        <v>491</v>
      </c>
      <c r="P1119" s="35" t="s">
        <v>120</v>
      </c>
      <c r="Q1119" s="35" t="s">
        <v>103</v>
      </c>
      <c r="R1119" s="35" t="s">
        <v>98</v>
      </c>
      <c r="S1119" s="27"/>
      <c r="T1119" s="27" t="s">
        <v>1700</v>
      </c>
      <c r="U1119" s="27"/>
      <c r="V1119" s="74"/>
      <c r="W1119" s="47">
        <v>82</v>
      </c>
      <c r="X1119" s="47"/>
      <c r="Y1119" s="47"/>
      <c r="Z1119" s="47"/>
      <c r="AA1119" s="47"/>
      <c r="AB1119" s="47"/>
      <c r="AC1119" s="47"/>
      <c r="AD1119" s="47"/>
      <c r="AE1119" s="47"/>
      <c r="AF1119" s="47"/>
      <c r="AG1119" s="47"/>
      <c r="AH1119" s="57"/>
      <c r="AI1119" s="58"/>
      <c r="AJ1119" s="57"/>
      <c r="AK1119" s="47"/>
      <c r="AL1119" s="47"/>
      <c r="AM1119" s="47"/>
      <c r="AN1119" s="57"/>
      <c r="AO1119" s="58"/>
      <c r="AP1119" s="57"/>
      <c r="AQ1119" s="47"/>
      <c r="AR1119" s="47"/>
      <c r="AS1119" s="47"/>
      <c r="AT1119" s="47"/>
      <c r="AU1119" s="47"/>
      <c r="AV1119" s="47"/>
      <c r="AW1119" s="47"/>
      <c r="AX1119" s="47"/>
      <c r="AY1119" s="47"/>
      <c r="AZ1119" s="47"/>
      <c r="BA1119" s="47"/>
      <c r="BB1119" s="47"/>
      <c r="BC1119" s="47"/>
      <c r="BD1119" s="47"/>
      <c r="BE1119" s="47"/>
      <c r="BF1119" s="47"/>
      <c r="BG1119" s="47"/>
      <c r="BH1119" s="47"/>
      <c r="BI1119" s="47"/>
      <c r="BJ1119" s="47"/>
      <c r="BK1119" s="47"/>
      <c r="BL1119" s="47"/>
      <c r="BM1119" s="47" t="s">
        <v>1</v>
      </c>
      <c r="BN1119" s="57">
        <f t="shared" si="291"/>
        <v>82</v>
      </c>
      <c r="BO1119" s="47">
        <f t="shared" si="292"/>
        <v>0</v>
      </c>
      <c r="BP1119" s="48" t="str">
        <f t="shared" ref="BP1119:BP1139" si="293">IF(BN1119&lt;&gt;0,"Complete - With Adjustment","Complete - No Adjustment")</f>
        <v>Complete - With Adjustment</v>
      </c>
    </row>
    <row r="1120" spans="1:68" s="10" customFormat="1" hidden="1" x14ac:dyDescent="0.2">
      <c r="A1120" s="34">
        <v>5989</v>
      </c>
      <c r="B1120" s="27" t="s">
        <v>94</v>
      </c>
      <c r="C1120" s="27" t="s">
        <v>337</v>
      </c>
      <c r="D1120" s="27" t="s">
        <v>338</v>
      </c>
      <c r="E1120" s="27" t="s">
        <v>1701</v>
      </c>
      <c r="F1120" s="27" t="s">
        <v>1486</v>
      </c>
      <c r="G1120" s="27" t="s">
        <v>96</v>
      </c>
      <c r="H1120" s="28">
        <v>42915</v>
      </c>
      <c r="I1120" s="28">
        <v>42916</v>
      </c>
      <c r="J1120" s="52">
        <v>1928.91</v>
      </c>
      <c r="K1120" s="52">
        <v>18.5</v>
      </c>
      <c r="L1120" s="35"/>
      <c r="M1120" s="52" t="s">
        <v>1702</v>
      </c>
      <c r="N1120" s="35" t="s">
        <v>97</v>
      </c>
      <c r="O1120" s="35" t="s">
        <v>206</v>
      </c>
      <c r="P1120" s="35" t="s">
        <v>123</v>
      </c>
      <c r="Q1120" s="35" t="s">
        <v>101</v>
      </c>
      <c r="R1120" s="35" t="s">
        <v>98</v>
      </c>
      <c r="S1120" s="27"/>
      <c r="T1120" s="27" t="s">
        <v>1703</v>
      </c>
      <c r="U1120" s="27"/>
      <c r="V1120" s="74"/>
      <c r="W1120" s="47"/>
      <c r="X1120" s="47"/>
      <c r="Y1120" s="47"/>
      <c r="Z1120" s="47"/>
      <c r="AA1120" s="47"/>
      <c r="AB1120" s="47"/>
      <c r="AC1120" s="47"/>
      <c r="AD1120" s="47"/>
      <c r="AE1120" s="47"/>
      <c r="AF1120" s="47"/>
      <c r="AG1120" s="47"/>
      <c r="AH1120" s="57"/>
      <c r="AI1120" s="58"/>
      <c r="AJ1120" s="57"/>
      <c r="AK1120" s="47"/>
      <c r="AL1120" s="47"/>
      <c r="AM1120" s="47"/>
      <c r="AN1120" s="57"/>
      <c r="AO1120" s="58"/>
      <c r="AP1120" s="57"/>
      <c r="AQ1120" s="47"/>
      <c r="AR1120" s="47"/>
      <c r="AS1120" s="47"/>
      <c r="AT1120" s="47"/>
      <c r="AU1120" s="47"/>
      <c r="AV1120" s="47">
        <v>18.5</v>
      </c>
      <c r="AW1120" s="47"/>
      <c r="AX1120" s="47"/>
      <c r="AY1120" s="47"/>
      <c r="AZ1120" s="47"/>
      <c r="BA1120" s="47"/>
      <c r="BB1120" s="47"/>
      <c r="BC1120" s="47"/>
      <c r="BD1120" s="47"/>
      <c r="BE1120" s="47"/>
      <c r="BF1120" s="47"/>
      <c r="BG1120" s="47"/>
      <c r="BH1120" s="47"/>
      <c r="BI1120" s="47"/>
      <c r="BJ1120" s="47"/>
      <c r="BK1120" s="47"/>
      <c r="BL1120" s="47"/>
      <c r="BM1120" s="47" t="s">
        <v>378</v>
      </c>
      <c r="BN1120" s="57">
        <f t="shared" ref="BN1120:BN1143" si="294">SUM(W1120:AH1120)+SUM(AK1120:AN1120)+SUM(AQ1120:BK1120)</f>
        <v>18.5</v>
      </c>
      <c r="BO1120" s="47">
        <f t="shared" si="292"/>
        <v>0</v>
      </c>
      <c r="BP1120" s="48" t="str">
        <f t="shared" si="293"/>
        <v>Complete - With Adjustment</v>
      </c>
    </row>
    <row r="1121" spans="1:68" s="10" customFormat="1" hidden="1" x14ac:dyDescent="0.2">
      <c r="A1121" s="34">
        <v>5990</v>
      </c>
      <c r="B1121" s="27" t="s">
        <v>94</v>
      </c>
      <c r="C1121" s="27" t="s">
        <v>337</v>
      </c>
      <c r="D1121" s="27" t="s">
        <v>338</v>
      </c>
      <c r="E1121" s="27" t="s">
        <v>1701</v>
      </c>
      <c r="F1121" s="27" t="s">
        <v>1486</v>
      </c>
      <c r="G1121" s="27" t="s">
        <v>96</v>
      </c>
      <c r="H1121" s="28">
        <v>42915</v>
      </c>
      <c r="I1121" s="28">
        <v>42916</v>
      </c>
      <c r="J1121" s="52">
        <v>1928.91</v>
      </c>
      <c r="K1121" s="52">
        <v>7.44</v>
      </c>
      <c r="L1121" s="35"/>
      <c r="M1121" s="52" t="s">
        <v>1702</v>
      </c>
      <c r="N1121" s="35" t="s">
        <v>97</v>
      </c>
      <c r="O1121" s="35" t="s">
        <v>206</v>
      </c>
      <c r="P1121" s="35" t="s">
        <v>123</v>
      </c>
      <c r="Q1121" s="35" t="s">
        <v>103</v>
      </c>
      <c r="R1121" s="35" t="s">
        <v>98</v>
      </c>
      <c r="S1121" s="27"/>
      <c r="T1121" s="27" t="s">
        <v>1703</v>
      </c>
      <c r="U1121" s="27"/>
      <c r="V1121" s="74"/>
      <c r="W1121" s="47"/>
      <c r="X1121" s="47"/>
      <c r="Y1121" s="47"/>
      <c r="Z1121" s="47"/>
      <c r="AA1121" s="47"/>
      <c r="AB1121" s="47"/>
      <c r="AC1121" s="47"/>
      <c r="AD1121" s="47"/>
      <c r="AE1121" s="47"/>
      <c r="AF1121" s="47"/>
      <c r="AG1121" s="47"/>
      <c r="AH1121" s="57"/>
      <c r="AI1121" s="58"/>
      <c r="AJ1121" s="57"/>
      <c r="AK1121" s="47"/>
      <c r="AL1121" s="47"/>
      <c r="AM1121" s="47"/>
      <c r="AN1121" s="57"/>
      <c r="AO1121" s="58"/>
      <c r="AP1121" s="57"/>
      <c r="AQ1121" s="47"/>
      <c r="AR1121" s="47"/>
      <c r="AS1121" s="47"/>
      <c r="AT1121" s="47"/>
      <c r="AU1121" s="47"/>
      <c r="AV1121" s="47">
        <v>7.44</v>
      </c>
      <c r="AW1121" s="47"/>
      <c r="AX1121" s="47"/>
      <c r="AY1121" s="47"/>
      <c r="AZ1121" s="47"/>
      <c r="BA1121" s="47"/>
      <c r="BB1121" s="47"/>
      <c r="BC1121" s="47"/>
      <c r="BD1121" s="47"/>
      <c r="BE1121" s="47"/>
      <c r="BF1121" s="47"/>
      <c r="BG1121" s="47"/>
      <c r="BH1121" s="47"/>
      <c r="BI1121" s="47"/>
      <c r="BJ1121" s="47"/>
      <c r="BK1121" s="47"/>
      <c r="BL1121" s="47"/>
      <c r="BM1121" s="47" t="s">
        <v>378</v>
      </c>
      <c r="BN1121" s="57">
        <f t="shared" si="294"/>
        <v>7.44</v>
      </c>
      <c r="BO1121" s="47">
        <f t="shared" si="292"/>
        <v>0</v>
      </c>
      <c r="BP1121" s="48" t="str">
        <f t="shared" si="293"/>
        <v>Complete - With Adjustment</v>
      </c>
    </row>
    <row r="1122" spans="1:68" s="10" customFormat="1" hidden="1" x14ac:dyDescent="0.2">
      <c r="A1122" s="34">
        <v>5991</v>
      </c>
      <c r="B1122" s="27" t="s">
        <v>94</v>
      </c>
      <c r="C1122" s="27" t="s">
        <v>337</v>
      </c>
      <c r="D1122" s="27" t="s">
        <v>338</v>
      </c>
      <c r="E1122" s="27" t="s">
        <v>1701</v>
      </c>
      <c r="F1122" s="27" t="s">
        <v>1486</v>
      </c>
      <c r="G1122" s="27" t="s">
        <v>96</v>
      </c>
      <c r="H1122" s="28">
        <v>42915</v>
      </c>
      <c r="I1122" s="28">
        <v>42916</v>
      </c>
      <c r="J1122" s="52">
        <v>1928.91</v>
      </c>
      <c r="K1122" s="52">
        <v>23</v>
      </c>
      <c r="L1122" s="35"/>
      <c r="M1122" s="52" t="s">
        <v>1702</v>
      </c>
      <c r="N1122" s="35" t="s">
        <v>97</v>
      </c>
      <c r="O1122" s="35" t="s">
        <v>206</v>
      </c>
      <c r="P1122" s="35" t="s">
        <v>123</v>
      </c>
      <c r="Q1122" s="35" t="s">
        <v>101</v>
      </c>
      <c r="R1122" s="35" t="s">
        <v>98</v>
      </c>
      <c r="S1122" s="27"/>
      <c r="T1122" s="27" t="s">
        <v>1703</v>
      </c>
      <c r="U1122" s="27"/>
      <c r="V1122" s="74"/>
      <c r="W1122" s="47"/>
      <c r="X1122" s="47"/>
      <c r="Y1122" s="47"/>
      <c r="Z1122" s="47"/>
      <c r="AA1122" s="47"/>
      <c r="AB1122" s="47"/>
      <c r="AC1122" s="47"/>
      <c r="AD1122" s="47"/>
      <c r="AE1122" s="47"/>
      <c r="AF1122" s="47"/>
      <c r="AG1122" s="47"/>
      <c r="AH1122" s="57"/>
      <c r="AI1122" s="58"/>
      <c r="AJ1122" s="57"/>
      <c r="AK1122" s="47"/>
      <c r="AL1122" s="47"/>
      <c r="AM1122" s="47"/>
      <c r="AN1122" s="57"/>
      <c r="AO1122" s="58"/>
      <c r="AP1122" s="57"/>
      <c r="AQ1122" s="47"/>
      <c r="AR1122" s="47"/>
      <c r="AS1122" s="47"/>
      <c r="AT1122" s="47"/>
      <c r="AU1122" s="47"/>
      <c r="AV1122" s="47">
        <v>23</v>
      </c>
      <c r="AW1122" s="47"/>
      <c r="AX1122" s="47"/>
      <c r="AY1122" s="47"/>
      <c r="AZ1122" s="47"/>
      <c r="BA1122" s="47"/>
      <c r="BB1122" s="47"/>
      <c r="BC1122" s="47"/>
      <c r="BD1122" s="47"/>
      <c r="BE1122" s="47"/>
      <c r="BF1122" s="47"/>
      <c r="BG1122" s="47"/>
      <c r="BH1122" s="47"/>
      <c r="BI1122" s="47"/>
      <c r="BJ1122" s="47"/>
      <c r="BK1122" s="47"/>
      <c r="BL1122" s="47"/>
      <c r="BM1122" s="47" t="s">
        <v>378</v>
      </c>
      <c r="BN1122" s="57">
        <f t="shared" si="294"/>
        <v>23</v>
      </c>
      <c r="BO1122" s="47">
        <f t="shared" si="292"/>
        <v>0</v>
      </c>
      <c r="BP1122" s="48" t="str">
        <f t="shared" si="293"/>
        <v>Complete - With Adjustment</v>
      </c>
    </row>
    <row r="1123" spans="1:68" s="10" customFormat="1" hidden="1" x14ac:dyDescent="0.2">
      <c r="A1123" s="34">
        <v>5992</v>
      </c>
      <c r="B1123" s="27" t="s">
        <v>94</v>
      </c>
      <c r="C1123" s="27" t="s">
        <v>337</v>
      </c>
      <c r="D1123" s="27" t="s">
        <v>338</v>
      </c>
      <c r="E1123" s="27" t="s">
        <v>1701</v>
      </c>
      <c r="F1123" s="27" t="s">
        <v>1486</v>
      </c>
      <c r="G1123" s="27" t="s">
        <v>96</v>
      </c>
      <c r="H1123" s="28">
        <v>42915</v>
      </c>
      <c r="I1123" s="28">
        <v>42916</v>
      </c>
      <c r="J1123" s="52">
        <v>1928.91</v>
      </c>
      <c r="K1123" s="52">
        <v>188.32</v>
      </c>
      <c r="L1123" s="35"/>
      <c r="M1123" s="52" t="s">
        <v>1702</v>
      </c>
      <c r="N1123" s="35" t="s">
        <v>97</v>
      </c>
      <c r="O1123" s="35" t="s">
        <v>206</v>
      </c>
      <c r="P1123" s="35" t="s">
        <v>123</v>
      </c>
      <c r="Q1123" s="35" t="s">
        <v>101</v>
      </c>
      <c r="R1123" s="35" t="s">
        <v>98</v>
      </c>
      <c r="S1123" s="27"/>
      <c r="T1123" s="27" t="s">
        <v>1703</v>
      </c>
      <c r="U1123" s="27"/>
      <c r="V1123" s="74"/>
      <c r="W1123" s="47"/>
      <c r="X1123" s="47"/>
      <c r="Y1123" s="47"/>
      <c r="Z1123" s="47"/>
      <c r="AA1123" s="47"/>
      <c r="AB1123" s="47"/>
      <c r="AC1123" s="47"/>
      <c r="AD1123" s="47"/>
      <c r="AE1123" s="47"/>
      <c r="AF1123" s="47"/>
      <c r="AG1123" s="47"/>
      <c r="AH1123" s="57"/>
      <c r="AI1123" s="58"/>
      <c r="AJ1123" s="57"/>
      <c r="AK1123" s="47"/>
      <c r="AL1123" s="47"/>
      <c r="AM1123" s="47"/>
      <c r="AN1123" s="57"/>
      <c r="AO1123" s="58"/>
      <c r="AP1123" s="57"/>
      <c r="AQ1123" s="47"/>
      <c r="AR1123" s="47"/>
      <c r="AS1123" s="47"/>
      <c r="AT1123" s="47"/>
      <c r="AU1123" s="47"/>
      <c r="AV1123" s="47">
        <v>188.32</v>
      </c>
      <c r="AW1123" s="47"/>
      <c r="AX1123" s="47"/>
      <c r="AY1123" s="47"/>
      <c r="AZ1123" s="47"/>
      <c r="BA1123" s="47"/>
      <c r="BB1123" s="47"/>
      <c r="BC1123" s="47"/>
      <c r="BD1123" s="47"/>
      <c r="BE1123" s="47"/>
      <c r="BF1123" s="47"/>
      <c r="BG1123" s="47"/>
      <c r="BH1123" s="47"/>
      <c r="BI1123" s="47"/>
      <c r="BJ1123" s="47"/>
      <c r="BK1123" s="47"/>
      <c r="BL1123" s="47"/>
      <c r="BM1123" s="47" t="s">
        <v>378</v>
      </c>
      <c r="BN1123" s="57">
        <f t="shared" si="294"/>
        <v>188.32</v>
      </c>
      <c r="BO1123" s="47">
        <f t="shared" si="292"/>
        <v>0</v>
      </c>
      <c r="BP1123" s="48" t="str">
        <f t="shared" si="293"/>
        <v>Complete - With Adjustment</v>
      </c>
    </row>
    <row r="1124" spans="1:68" s="10" customFormat="1" hidden="1" x14ac:dyDescent="0.2">
      <c r="A1124" s="34">
        <v>5993</v>
      </c>
      <c r="B1124" s="27" t="s">
        <v>94</v>
      </c>
      <c r="C1124" s="27" t="s">
        <v>337</v>
      </c>
      <c r="D1124" s="27" t="s">
        <v>338</v>
      </c>
      <c r="E1124" s="27" t="s">
        <v>1701</v>
      </c>
      <c r="F1124" s="27" t="s">
        <v>1486</v>
      </c>
      <c r="G1124" s="27" t="s">
        <v>96</v>
      </c>
      <c r="H1124" s="28">
        <v>42915</v>
      </c>
      <c r="I1124" s="28">
        <v>42916</v>
      </c>
      <c r="J1124" s="52">
        <v>1928.91</v>
      </c>
      <c r="K1124" s="52">
        <v>132.63</v>
      </c>
      <c r="L1124" s="35"/>
      <c r="M1124" s="52" t="s">
        <v>1702</v>
      </c>
      <c r="N1124" s="35" t="s">
        <v>97</v>
      </c>
      <c r="O1124" s="35" t="s">
        <v>206</v>
      </c>
      <c r="P1124" s="35" t="s">
        <v>120</v>
      </c>
      <c r="Q1124" s="35" t="s">
        <v>103</v>
      </c>
      <c r="R1124" s="35" t="s">
        <v>98</v>
      </c>
      <c r="S1124" s="27"/>
      <c r="T1124" s="27" t="s">
        <v>1703</v>
      </c>
      <c r="U1124" s="27"/>
      <c r="V1124" s="74"/>
      <c r="W1124" s="47"/>
      <c r="X1124" s="47"/>
      <c r="Y1124" s="47"/>
      <c r="Z1124" s="47"/>
      <c r="AA1124" s="47"/>
      <c r="AB1124" s="47"/>
      <c r="AC1124" s="47"/>
      <c r="AD1124" s="47"/>
      <c r="AE1124" s="47"/>
      <c r="AF1124" s="47"/>
      <c r="AG1124" s="47"/>
      <c r="AH1124" s="57"/>
      <c r="AI1124" s="58"/>
      <c r="AJ1124" s="57"/>
      <c r="AK1124" s="47"/>
      <c r="AL1124" s="47"/>
      <c r="AM1124" s="47"/>
      <c r="AN1124" s="57"/>
      <c r="AO1124" s="58"/>
      <c r="AP1124" s="57"/>
      <c r="AQ1124" s="47"/>
      <c r="AR1124" s="47"/>
      <c r="AS1124" s="47"/>
      <c r="AT1124" s="47"/>
      <c r="AU1124" s="47"/>
      <c r="AV1124" s="47">
        <v>132.63</v>
      </c>
      <c r="AW1124" s="47"/>
      <c r="AX1124" s="47"/>
      <c r="AY1124" s="47"/>
      <c r="AZ1124" s="47"/>
      <c r="BA1124" s="47"/>
      <c r="BB1124" s="47"/>
      <c r="BC1124" s="47"/>
      <c r="BD1124" s="47"/>
      <c r="BE1124" s="47"/>
      <c r="BF1124" s="47"/>
      <c r="BG1124" s="47"/>
      <c r="BH1124" s="47"/>
      <c r="BI1124" s="47"/>
      <c r="BJ1124" s="47"/>
      <c r="BK1124" s="47"/>
      <c r="BL1124" s="47"/>
      <c r="BM1124" s="47" t="s">
        <v>378</v>
      </c>
      <c r="BN1124" s="57">
        <f t="shared" si="294"/>
        <v>132.63</v>
      </c>
      <c r="BO1124" s="47">
        <f t="shared" si="292"/>
        <v>0</v>
      </c>
      <c r="BP1124" s="48" t="str">
        <f t="shared" si="293"/>
        <v>Complete - With Adjustment</v>
      </c>
    </row>
    <row r="1125" spans="1:68" s="10" customFormat="1" hidden="1" x14ac:dyDescent="0.2">
      <c r="A1125" s="34">
        <v>5994</v>
      </c>
      <c r="B1125" s="27" t="s">
        <v>94</v>
      </c>
      <c r="C1125" s="27" t="s">
        <v>337</v>
      </c>
      <c r="D1125" s="27" t="s">
        <v>338</v>
      </c>
      <c r="E1125" s="27" t="s">
        <v>1701</v>
      </c>
      <c r="F1125" s="27" t="s">
        <v>1486</v>
      </c>
      <c r="G1125" s="27" t="s">
        <v>96</v>
      </c>
      <c r="H1125" s="28">
        <v>42915</v>
      </c>
      <c r="I1125" s="28">
        <v>42916</v>
      </c>
      <c r="J1125" s="52">
        <v>1928.91</v>
      </c>
      <c r="K1125" s="52">
        <v>26</v>
      </c>
      <c r="L1125" s="35"/>
      <c r="M1125" s="52" t="s">
        <v>1702</v>
      </c>
      <c r="N1125" s="35" t="s">
        <v>97</v>
      </c>
      <c r="O1125" s="35" t="s">
        <v>206</v>
      </c>
      <c r="P1125" s="35" t="s">
        <v>123</v>
      </c>
      <c r="Q1125" s="35" t="s">
        <v>103</v>
      </c>
      <c r="R1125" s="35" t="s">
        <v>98</v>
      </c>
      <c r="S1125" s="27"/>
      <c r="T1125" s="27" t="s">
        <v>1703</v>
      </c>
      <c r="U1125" s="27"/>
      <c r="V1125" s="74"/>
      <c r="W1125" s="47"/>
      <c r="X1125" s="47"/>
      <c r="Y1125" s="47"/>
      <c r="Z1125" s="47"/>
      <c r="AA1125" s="47"/>
      <c r="AB1125" s="47"/>
      <c r="AC1125" s="47"/>
      <c r="AD1125" s="47"/>
      <c r="AE1125" s="47"/>
      <c r="AF1125" s="47"/>
      <c r="AG1125" s="47"/>
      <c r="AH1125" s="57"/>
      <c r="AI1125" s="58"/>
      <c r="AJ1125" s="57"/>
      <c r="AK1125" s="47"/>
      <c r="AL1125" s="47"/>
      <c r="AM1125" s="47"/>
      <c r="AN1125" s="57"/>
      <c r="AO1125" s="58"/>
      <c r="AP1125" s="57"/>
      <c r="AQ1125" s="47"/>
      <c r="AR1125" s="47"/>
      <c r="AS1125" s="47"/>
      <c r="AT1125" s="47"/>
      <c r="AU1125" s="47"/>
      <c r="AV1125" s="47">
        <v>26</v>
      </c>
      <c r="AW1125" s="47"/>
      <c r="AX1125" s="47"/>
      <c r="AY1125" s="47"/>
      <c r="AZ1125" s="47"/>
      <c r="BA1125" s="47"/>
      <c r="BB1125" s="47"/>
      <c r="BC1125" s="47"/>
      <c r="BD1125" s="47"/>
      <c r="BE1125" s="47"/>
      <c r="BF1125" s="47"/>
      <c r="BG1125" s="47"/>
      <c r="BH1125" s="47"/>
      <c r="BI1125" s="47"/>
      <c r="BJ1125" s="47"/>
      <c r="BK1125" s="47"/>
      <c r="BL1125" s="47"/>
      <c r="BM1125" s="47" t="s">
        <v>378</v>
      </c>
      <c r="BN1125" s="57">
        <f t="shared" si="294"/>
        <v>26</v>
      </c>
      <c r="BO1125" s="47">
        <f t="shared" si="292"/>
        <v>0</v>
      </c>
      <c r="BP1125" s="48" t="str">
        <f t="shared" si="293"/>
        <v>Complete - With Adjustment</v>
      </c>
    </row>
    <row r="1126" spans="1:68" s="10" customFormat="1" hidden="1" x14ac:dyDescent="0.2">
      <c r="A1126" s="34">
        <v>5995</v>
      </c>
      <c r="B1126" s="27" t="s">
        <v>94</v>
      </c>
      <c r="C1126" s="27" t="s">
        <v>337</v>
      </c>
      <c r="D1126" s="27" t="s">
        <v>338</v>
      </c>
      <c r="E1126" s="27" t="s">
        <v>1701</v>
      </c>
      <c r="F1126" s="27" t="s">
        <v>1486</v>
      </c>
      <c r="G1126" s="27" t="s">
        <v>96</v>
      </c>
      <c r="H1126" s="28">
        <v>42915</v>
      </c>
      <c r="I1126" s="28">
        <v>42916</v>
      </c>
      <c r="J1126" s="52">
        <v>1928.91</v>
      </c>
      <c r="K1126" s="52">
        <v>162.21</v>
      </c>
      <c r="L1126" s="35"/>
      <c r="M1126" s="52" t="s">
        <v>1702</v>
      </c>
      <c r="N1126" s="35" t="s">
        <v>97</v>
      </c>
      <c r="O1126" s="35" t="s">
        <v>206</v>
      </c>
      <c r="P1126" s="35" t="s">
        <v>123</v>
      </c>
      <c r="Q1126" s="35" t="s">
        <v>103</v>
      </c>
      <c r="R1126" s="35" t="s">
        <v>98</v>
      </c>
      <c r="S1126" s="27"/>
      <c r="T1126" s="27" t="s">
        <v>1703</v>
      </c>
      <c r="U1126" s="27"/>
      <c r="V1126" s="74"/>
      <c r="W1126" s="47"/>
      <c r="X1126" s="47"/>
      <c r="Y1126" s="47"/>
      <c r="Z1126" s="47"/>
      <c r="AA1126" s="47"/>
      <c r="AB1126" s="47"/>
      <c r="AC1126" s="47"/>
      <c r="AD1126" s="47"/>
      <c r="AE1126" s="47"/>
      <c r="AF1126" s="47"/>
      <c r="AG1126" s="47"/>
      <c r="AH1126" s="57"/>
      <c r="AI1126" s="58"/>
      <c r="AJ1126" s="57"/>
      <c r="AK1126" s="47"/>
      <c r="AL1126" s="47"/>
      <c r="AM1126" s="47"/>
      <c r="AN1126" s="57"/>
      <c r="AO1126" s="58"/>
      <c r="AP1126" s="57"/>
      <c r="AQ1126" s="47"/>
      <c r="AR1126" s="47"/>
      <c r="AS1126" s="47"/>
      <c r="AT1126" s="47"/>
      <c r="AU1126" s="47"/>
      <c r="AV1126" s="47">
        <v>162.21</v>
      </c>
      <c r="AW1126" s="47"/>
      <c r="AX1126" s="47"/>
      <c r="AY1126" s="47"/>
      <c r="AZ1126" s="47"/>
      <c r="BA1126" s="47"/>
      <c r="BB1126" s="47"/>
      <c r="BC1126" s="47"/>
      <c r="BD1126" s="47"/>
      <c r="BE1126" s="47"/>
      <c r="BF1126" s="47"/>
      <c r="BG1126" s="47"/>
      <c r="BH1126" s="47"/>
      <c r="BI1126" s="47"/>
      <c r="BJ1126" s="47"/>
      <c r="BK1126" s="47"/>
      <c r="BL1126" s="47"/>
      <c r="BM1126" s="47" t="s">
        <v>378</v>
      </c>
      <c r="BN1126" s="57">
        <f t="shared" si="294"/>
        <v>162.21</v>
      </c>
      <c r="BO1126" s="47">
        <f t="shared" si="292"/>
        <v>0</v>
      </c>
      <c r="BP1126" s="48" t="str">
        <f t="shared" si="293"/>
        <v>Complete - With Adjustment</v>
      </c>
    </row>
    <row r="1127" spans="1:68" s="10" customFormat="1" hidden="1" x14ac:dyDescent="0.2">
      <c r="A1127" s="34">
        <v>5996</v>
      </c>
      <c r="B1127" s="27" t="s">
        <v>94</v>
      </c>
      <c r="C1127" s="27" t="s">
        <v>337</v>
      </c>
      <c r="D1127" s="27" t="s">
        <v>338</v>
      </c>
      <c r="E1127" s="27" t="s">
        <v>1701</v>
      </c>
      <c r="F1127" s="27" t="s">
        <v>1486</v>
      </c>
      <c r="G1127" s="27" t="s">
        <v>96</v>
      </c>
      <c r="H1127" s="28">
        <v>42915</v>
      </c>
      <c r="I1127" s="28">
        <v>42916</v>
      </c>
      <c r="J1127" s="52">
        <v>1928.91</v>
      </c>
      <c r="K1127" s="52">
        <v>73.599999999999994</v>
      </c>
      <c r="L1127" s="35"/>
      <c r="M1127" s="52" t="s">
        <v>1702</v>
      </c>
      <c r="N1127" s="35" t="s">
        <v>97</v>
      </c>
      <c r="O1127" s="35" t="s">
        <v>206</v>
      </c>
      <c r="P1127" s="35" t="s">
        <v>123</v>
      </c>
      <c r="Q1127" s="35" t="s">
        <v>103</v>
      </c>
      <c r="R1127" s="35" t="s">
        <v>98</v>
      </c>
      <c r="S1127" s="27"/>
      <c r="T1127" s="27" t="s">
        <v>1703</v>
      </c>
      <c r="U1127" s="27"/>
      <c r="V1127" s="74"/>
      <c r="W1127" s="47"/>
      <c r="X1127" s="47"/>
      <c r="Y1127" s="47"/>
      <c r="Z1127" s="47"/>
      <c r="AA1127" s="47"/>
      <c r="AB1127" s="47"/>
      <c r="AC1127" s="47"/>
      <c r="AD1127" s="47"/>
      <c r="AE1127" s="47"/>
      <c r="AF1127" s="47"/>
      <c r="AG1127" s="47"/>
      <c r="AH1127" s="57"/>
      <c r="AI1127" s="58"/>
      <c r="AJ1127" s="57"/>
      <c r="AK1127" s="47"/>
      <c r="AL1127" s="47"/>
      <c r="AM1127" s="47"/>
      <c r="AN1127" s="57"/>
      <c r="AO1127" s="58"/>
      <c r="AP1127" s="57"/>
      <c r="AQ1127" s="47"/>
      <c r="AR1127" s="47"/>
      <c r="AS1127" s="47"/>
      <c r="AT1127" s="47"/>
      <c r="AU1127" s="47"/>
      <c r="AV1127" s="47">
        <v>73.599999999999994</v>
      </c>
      <c r="AW1127" s="47"/>
      <c r="AX1127" s="47"/>
      <c r="AY1127" s="47"/>
      <c r="AZ1127" s="47"/>
      <c r="BA1127" s="47"/>
      <c r="BB1127" s="47"/>
      <c r="BC1127" s="47"/>
      <c r="BD1127" s="47"/>
      <c r="BE1127" s="47"/>
      <c r="BF1127" s="47"/>
      <c r="BG1127" s="47"/>
      <c r="BH1127" s="47"/>
      <c r="BI1127" s="47"/>
      <c r="BJ1127" s="47"/>
      <c r="BK1127" s="47"/>
      <c r="BL1127" s="47"/>
      <c r="BM1127" s="47" t="s">
        <v>378</v>
      </c>
      <c r="BN1127" s="57">
        <f t="shared" si="294"/>
        <v>73.599999999999994</v>
      </c>
      <c r="BO1127" s="47">
        <f t="shared" si="292"/>
        <v>0</v>
      </c>
      <c r="BP1127" s="48" t="str">
        <f t="shared" si="293"/>
        <v>Complete - With Adjustment</v>
      </c>
    </row>
    <row r="1128" spans="1:68" s="10" customFormat="1" hidden="1" x14ac:dyDescent="0.2">
      <c r="A1128" s="34">
        <v>5997</v>
      </c>
      <c r="B1128" s="27" t="s">
        <v>94</v>
      </c>
      <c r="C1128" s="27" t="s">
        <v>337</v>
      </c>
      <c r="D1128" s="27" t="s">
        <v>338</v>
      </c>
      <c r="E1128" s="27" t="s">
        <v>1701</v>
      </c>
      <c r="F1128" s="27" t="s">
        <v>1486</v>
      </c>
      <c r="G1128" s="27" t="s">
        <v>96</v>
      </c>
      <c r="H1128" s="28">
        <v>42915</v>
      </c>
      <c r="I1128" s="28">
        <v>42916</v>
      </c>
      <c r="J1128" s="52">
        <v>1928.91</v>
      </c>
      <c r="K1128" s="52">
        <v>46.44</v>
      </c>
      <c r="L1128" s="35"/>
      <c r="M1128" s="52" t="s">
        <v>1702</v>
      </c>
      <c r="N1128" s="35" t="s">
        <v>97</v>
      </c>
      <c r="O1128" s="35" t="s">
        <v>206</v>
      </c>
      <c r="P1128" s="35" t="s">
        <v>123</v>
      </c>
      <c r="Q1128" s="35" t="s">
        <v>103</v>
      </c>
      <c r="R1128" s="35" t="s">
        <v>98</v>
      </c>
      <c r="S1128" s="27"/>
      <c r="T1128" s="27" t="s">
        <v>1703</v>
      </c>
      <c r="U1128" s="27"/>
      <c r="V1128" s="74"/>
      <c r="W1128" s="47"/>
      <c r="X1128" s="47"/>
      <c r="Y1128" s="47"/>
      <c r="Z1128" s="47"/>
      <c r="AA1128" s="47"/>
      <c r="AB1128" s="47"/>
      <c r="AC1128" s="47"/>
      <c r="AD1128" s="47"/>
      <c r="AE1128" s="47"/>
      <c r="AF1128" s="47"/>
      <c r="AG1128" s="47"/>
      <c r="AH1128" s="57"/>
      <c r="AI1128" s="58"/>
      <c r="AJ1128" s="57"/>
      <c r="AK1128" s="47"/>
      <c r="AL1128" s="47"/>
      <c r="AM1128" s="47"/>
      <c r="AN1128" s="57"/>
      <c r="AO1128" s="58"/>
      <c r="AP1128" s="57"/>
      <c r="AQ1128" s="47"/>
      <c r="AR1128" s="47"/>
      <c r="AS1128" s="47"/>
      <c r="AT1128" s="47"/>
      <c r="AU1128" s="47"/>
      <c r="AV1128" s="47">
        <v>46.44</v>
      </c>
      <c r="AW1128" s="47"/>
      <c r="AX1128" s="47"/>
      <c r="AY1128" s="47"/>
      <c r="AZ1128" s="47"/>
      <c r="BA1128" s="47"/>
      <c r="BB1128" s="47"/>
      <c r="BC1128" s="47"/>
      <c r="BD1128" s="47"/>
      <c r="BE1128" s="47"/>
      <c r="BF1128" s="47"/>
      <c r="BG1128" s="47"/>
      <c r="BH1128" s="47"/>
      <c r="BI1128" s="47"/>
      <c r="BJ1128" s="47"/>
      <c r="BK1128" s="47"/>
      <c r="BL1128" s="47"/>
      <c r="BM1128" s="47" t="s">
        <v>378</v>
      </c>
      <c r="BN1128" s="57">
        <f t="shared" si="294"/>
        <v>46.44</v>
      </c>
      <c r="BO1128" s="47">
        <f t="shared" ref="BO1128:BO1143" si="295">K1128-BN1128</f>
        <v>0</v>
      </c>
      <c r="BP1128" s="48" t="str">
        <f t="shared" si="293"/>
        <v>Complete - With Adjustment</v>
      </c>
    </row>
    <row r="1129" spans="1:68" s="10" customFormat="1" hidden="1" x14ac:dyDescent="0.2">
      <c r="A1129" s="34">
        <v>5998</v>
      </c>
      <c r="B1129" s="27" t="s">
        <v>94</v>
      </c>
      <c r="C1129" s="27" t="s">
        <v>337</v>
      </c>
      <c r="D1129" s="27" t="s">
        <v>338</v>
      </c>
      <c r="E1129" s="27" t="s">
        <v>1701</v>
      </c>
      <c r="F1129" s="27" t="s">
        <v>1486</v>
      </c>
      <c r="G1129" s="27" t="s">
        <v>96</v>
      </c>
      <c r="H1129" s="28">
        <v>42915</v>
      </c>
      <c r="I1129" s="28">
        <v>42916</v>
      </c>
      <c r="J1129" s="52">
        <v>1928.91</v>
      </c>
      <c r="K1129" s="52">
        <v>11.99</v>
      </c>
      <c r="L1129" s="35"/>
      <c r="M1129" s="52" t="s">
        <v>1702</v>
      </c>
      <c r="N1129" s="35" t="s">
        <v>97</v>
      </c>
      <c r="O1129" s="35" t="s">
        <v>206</v>
      </c>
      <c r="P1129" s="35" t="s">
        <v>123</v>
      </c>
      <c r="Q1129" s="35" t="s">
        <v>101</v>
      </c>
      <c r="R1129" s="35" t="s">
        <v>98</v>
      </c>
      <c r="S1129" s="27"/>
      <c r="T1129" s="27" t="s">
        <v>1703</v>
      </c>
      <c r="U1129" s="27"/>
      <c r="V1129" s="74"/>
      <c r="W1129" s="47"/>
      <c r="X1129" s="47"/>
      <c r="Y1129" s="47"/>
      <c r="Z1129" s="47"/>
      <c r="AA1129" s="47"/>
      <c r="AB1129" s="47"/>
      <c r="AC1129" s="47"/>
      <c r="AD1129" s="47"/>
      <c r="AE1129" s="47"/>
      <c r="AF1129" s="47"/>
      <c r="AG1129" s="47"/>
      <c r="AH1129" s="57"/>
      <c r="AI1129" s="58"/>
      <c r="AJ1129" s="57"/>
      <c r="AK1129" s="47"/>
      <c r="AL1129" s="47"/>
      <c r="AM1129" s="47"/>
      <c r="AN1129" s="57"/>
      <c r="AO1129" s="58"/>
      <c r="AP1129" s="57"/>
      <c r="AQ1129" s="47"/>
      <c r="AR1129" s="47"/>
      <c r="AS1129" s="47"/>
      <c r="AT1129" s="47"/>
      <c r="AU1129" s="47"/>
      <c r="AV1129" s="47">
        <v>11.99</v>
      </c>
      <c r="AW1129" s="47"/>
      <c r="AX1129" s="47"/>
      <c r="AY1129" s="47"/>
      <c r="AZ1129" s="47"/>
      <c r="BA1129" s="47"/>
      <c r="BB1129" s="47"/>
      <c r="BC1129" s="47"/>
      <c r="BD1129" s="47"/>
      <c r="BE1129" s="47"/>
      <c r="BF1129" s="47"/>
      <c r="BG1129" s="47"/>
      <c r="BH1129" s="47"/>
      <c r="BI1129" s="47"/>
      <c r="BJ1129" s="47"/>
      <c r="BK1129" s="47"/>
      <c r="BL1129" s="47"/>
      <c r="BM1129" s="47" t="s">
        <v>378</v>
      </c>
      <c r="BN1129" s="57">
        <f t="shared" si="294"/>
        <v>11.99</v>
      </c>
      <c r="BO1129" s="47">
        <f t="shared" si="295"/>
        <v>0</v>
      </c>
      <c r="BP1129" s="48" t="str">
        <f t="shared" si="293"/>
        <v>Complete - With Adjustment</v>
      </c>
    </row>
    <row r="1130" spans="1:68" s="10" customFormat="1" hidden="1" x14ac:dyDescent="0.2">
      <c r="A1130" s="34">
        <v>5999</v>
      </c>
      <c r="B1130" s="27" t="s">
        <v>94</v>
      </c>
      <c r="C1130" s="27" t="s">
        <v>337</v>
      </c>
      <c r="D1130" s="27" t="s">
        <v>338</v>
      </c>
      <c r="E1130" s="27" t="s">
        <v>1701</v>
      </c>
      <c r="F1130" s="27" t="s">
        <v>1486</v>
      </c>
      <c r="G1130" s="27" t="s">
        <v>96</v>
      </c>
      <c r="H1130" s="28">
        <v>42915</v>
      </c>
      <c r="I1130" s="28">
        <v>42916</v>
      </c>
      <c r="J1130" s="52">
        <v>1928.91</v>
      </c>
      <c r="K1130" s="52">
        <v>6.01</v>
      </c>
      <c r="L1130" s="35"/>
      <c r="M1130" s="52" t="s">
        <v>1702</v>
      </c>
      <c r="N1130" s="35" t="s">
        <v>97</v>
      </c>
      <c r="O1130" s="35" t="s">
        <v>206</v>
      </c>
      <c r="P1130" s="35" t="s">
        <v>123</v>
      </c>
      <c r="Q1130" s="35" t="s">
        <v>101</v>
      </c>
      <c r="R1130" s="35" t="s">
        <v>98</v>
      </c>
      <c r="S1130" s="27"/>
      <c r="T1130" s="27" t="s">
        <v>1703</v>
      </c>
      <c r="U1130" s="27"/>
      <c r="V1130" s="74"/>
      <c r="W1130" s="47"/>
      <c r="X1130" s="47"/>
      <c r="Y1130" s="47"/>
      <c r="Z1130" s="47"/>
      <c r="AA1130" s="47"/>
      <c r="AB1130" s="47"/>
      <c r="AC1130" s="47"/>
      <c r="AD1130" s="47"/>
      <c r="AE1130" s="47"/>
      <c r="AF1130" s="47"/>
      <c r="AG1130" s="47"/>
      <c r="AH1130" s="57"/>
      <c r="AI1130" s="58"/>
      <c r="AJ1130" s="57"/>
      <c r="AK1130" s="47"/>
      <c r="AL1130" s="47"/>
      <c r="AM1130" s="47"/>
      <c r="AN1130" s="57"/>
      <c r="AO1130" s="58"/>
      <c r="AP1130" s="57"/>
      <c r="AQ1130" s="47"/>
      <c r="AR1130" s="47"/>
      <c r="AS1130" s="47"/>
      <c r="AT1130" s="47"/>
      <c r="AU1130" s="47"/>
      <c r="AV1130" s="47">
        <v>6.01</v>
      </c>
      <c r="AW1130" s="47"/>
      <c r="AX1130" s="47"/>
      <c r="AY1130" s="47"/>
      <c r="AZ1130" s="47"/>
      <c r="BA1130" s="47"/>
      <c r="BB1130" s="47"/>
      <c r="BC1130" s="47"/>
      <c r="BD1130" s="47"/>
      <c r="BE1130" s="47"/>
      <c r="BF1130" s="47"/>
      <c r="BG1130" s="47"/>
      <c r="BH1130" s="47"/>
      <c r="BI1130" s="47"/>
      <c r="BJ1130" s="47"/>
      <c r="BK1130" s="47"/>
      <c r="BL1130" s="47"/>
      <c r="BM1130" s="47" t="s">
        <v>378</v>
      </c>
      <c r="BN1130" s="57">
        <f t="shared" si="294"/>
        <v>6.01</v>
      </c>
      <c r="BO1130" s="47">
        <f t="shared" si="295"/>
        <v>0</v>
      </c>
      <c r="BP1130" s="48" t="str">
        <f t="shared" si="293"/>
        <v>Complete - With Adjustment</v>
      </c>
    </row>
    <row r="1131" spans="1:68" s="10" customFormat="1" hidden="1" x14ac:dyDescent="0.2">
      <c r="A1131" s="34">
        <v>6000</v>
      </c>
      <c r="B1131" s="27" t="s">
        <v>94</v>
      </c>
      <c r="C1131" s="27" t="s">
        <v>337</v>
      </c>
      <c r="D1131" s="27" t="s">
        <v>338</v>
      </c>
      <c r="E1131" s="27" t="s">
        <v>1701</v>
      </c>
      <c r="F1131" s="27" t="s">
        <v>1486</v>
      </c>
      <c r="G1131" s="27" t="s">
        <v>96</v>
      </c>
      <c r="H1131" s="28">
        <v>42915</v>
      </c>
      <c r="I1131" s="28">
        <v>42916</v>
      </c>
      <c r="J1131" s="52">
        <v>1928.91</v>
      </c>
      <c r="K1131" s="52">
        <v>5.85</v>
      </c>
      <c r="L1131" s="35"/>
      <c r="M1131" s="52" t="s">
        <v>1702</v>
      </c>
      <c r="N1131" s="35" t="s">
        <v>97</v>
      </c>
      <c r="O1131" s="35" t="s">
        <v>206</v>
      </c>
      <c r="P1131" s="35" t="s">
        <v>123</v>
      </c>
      <c r="Q1131" s="35" t="s">
        <v>101</v>
      </c>
      <c r="R1131" s="35" t="s">
        <v>98</v>
      </c>
      <c r="S1131" s="27"/>
      <c r="T1131" s="27" t="s">
        <v>1703</v>
      </c>
      <c r="U1131" s="27"/>
      <c r="V1131" s="74"/>
      <c r="W1131" s="47"/>
      <c r="X1131" s="47"/>
      <c r="Y1131" s="47"/>
      <c r="Z1131" s="47"/>
      <c r="AA1131" s="47"/>
      <c r="AB1131" s="47"/>
      <c r="AC1131" s="47"/>
      <c r="AD1131" s="47"/>
      <c r="AE1131" s="47"/>
      <c r="AF1131" s="47"/>
      <c r="AG1131" s="47"/>
      <c r="AH1131" s="57"/>
      <c r="AI1131" s="58"/>
      <c r="AJ1131" s="57"/>
      <c r="AK1131" s="47"/>
      <c r="AL1131" s="47"/>
      <c r="AM1131" s="47"/>
      <c r="AN1131" s="57"/>
      <c r="AO1131" s="58"/>
      <c r="AP1131" s="57"/>
      <c r="AQ1131" s="47"/>
      <c r="AR1131" s="47"/>
      <c r="AS1131" s="47"/>
      <c r="AT1131" s="47"/>
      <c r="AU1131" s="47"/>
      <c r="AV1131" s="47">
        <v>5.85</v>
      </c>
      <c r="AW1131" s="47"/>
      <c r="AX1131" s="47"/>
      <c r="AY1131" s="47"/>
      <c r="AZ1131" s="47"/>
      <c r="BA1131" s="47"/>
      <c r="BB1131" s="47"/>
      <c r="BC1131" s="47"/>
      <c r="BD1131" s="47"/>
      <c r="BE1131" s="47"/>
      <c r="BF1131" s="47"/>
      <c r="BG1131" s="47"/>
      <c r="BH1131" s="47"/>
      <c r="BI1131" s="47"/>
      <c r="BJ1131" s="47"/>
      <c r="BK1131" s="47"/>
      <c r="BL1131" s="47"/>
      <c r="BM1131" s="47" t="s">
        <v>378</v>
      </c>
      <c r="BN1131" s="57">
        <f t="shared" si="294"/>
        <v>5.85</v>
      </c>
      <c r="BO1131" s="47">
        <f t="shared" si="295"/>
        <v>0</v>
      </c>
      <c r="BP1131" s="48" t="str">
        <f t="shared" si="293"/>
        <v>Complete - With Adjustment</v>
      </c>
    </row>
    <row r="1132" spans="1:68" s="10" customFormat="1" hidden="1" x14ac:dyDescent="0.2">
      <c r="A1132" s="34">
        <v>6001</v>
      </c>
      <c r="B1132" s="27" t="s">
        <v>94</v>
      </c>
      <c r="C1132" s="27" t="s">
        <v>337</v>
      </c>
      <c r="D1132" s="27" t="s">
        <v>338</v>
      </c>
      <c r="E1132" s="27" t="s">
        <v>1701</v>
      </c>
      <c r="F1132" s="27" t="s">
        <v>1486</v>
      </c>
      <c r="G1132" s="27" t="s">
        <v>96</v>
      </c>
      <c r="H1132" s="28">
        <v>42915</v>
      </c>
      <c r="I1132" s="28">
        <v>42916</v>
      </c>
      <c r="J1132" s="52">
        <v>1928.91</v>
      </c>
      <c r="K1132" s="52">
        <v>12.89</v>
      </c>
      <c r="L1132" s="35"/>
      <c r="M1132" s="52" t="s">
        <v>1702</v>
      </c>
      <c r="N1132" s="35" t="s">
        <v>97</v>
      </c>
      <c r="O1132" s="35" t="s">
        <v>206</v>
      </c>
      <c r="P1132" s="35" t="s">
        <v>123</v>
      </c>
      <c r="Q1132" s="35" t="s">
        <v>101</v>
      </c>
      <c r="R1132" s="35" t="s">
        <v>98</v>
      </c>
      <c r="S1132" s="27"/>
      <c r="T1132" s="27" t="s">
        <v>1703</v>
      </c>
      <c r="U1132" s="27"/>
      <c r="V1132" s="74"/>
      <c r="W1132" s="47"/>
      <c r="X1132" s="47"/>
      <c r="Y1132" s="47"/>
      <c r="Z1132" s="47"/>
      <c r="AA1132" s="47"/>
      <c r="AB1132" s="47"/>
      <c r="AC1132" s="47"/>
      <c r="AD1132" s="47"/>
      <c r="AE1132" s="47"/>
      <c r="AF1132" s="47"/>
      <c r="AG1132" s="47"/>
      <c r="AH1132" s="57"/>
      <c r="AI1132" s="58"/>
      <c r="AJ1132" s="57"/>
      <c r="AK1132" s="47"/>
      <c r="AL1132" s="47"/>
      <c r="AM1132" s="47"/>
      <c r="AN1132" s="57"/>
      <c r="AO1132" s="58"/>
      <c r="AP1132" s="57"/>
      <c r="AQ1132" s="47"/>
      <c r="AR1132" s="47"/>
      <c r="AS1132" s="47"/>
      <c r="AT1132" s="47"/>
      <c r="AU1132" s="47"/>
      <c r="AV1132" s="47">
        <v>12.89</v>
      </c>
      <c r="AW1132" s="47"/>
      <c r="AX1132" s="47"/>
      <c r="AY1132" s="47"/>
      <c r="AZ1132" s="47"/>
      <c r="BA1132" s="47"/>
      <c r="BB1132" s="47"/>
      <c r="BC1132" s="47"/>
      <c r="BD1132" s="47"/>
      <c r="BE1132" s="47"/>
      <c r="BF1132" s="47"/>
      <c r="BG1132" s="47"/>
      <c r="BH1132" s="47"/>
      <c r="BI1132" s="47"/>
      <c r="BJ1132" s="47"/>
      <c r="BK1132" s="47"/>
      <c r="BL1132" s="47"/>
      <c r="BM1132" s="47" t="s">
        <v>378</v>
      </c>
      <c r="BN1132" s="57">
        <f t="shared" si="294"/>
        <v>12.89</v>
      </c>
      <c r="BO1132" s="47">
        <f t="shared" si="295"/>
        <v>0</v>
      </c>
      <c r="BP1132" s="48" t="str">
        <f t="shared" si="293"/>
        <v>Complete - With Adjustment</v>
      </c>
    </row>
    <row r="1133" spans="1:68" s="10" customFormat="1" hidden="1" x14ac:dyDescent="0.2">
      <c r="A1133" s="34">
        <v>6002</v>
      </c>
      <c r="B1133" s="27" t="s">
        <v>94</v>
      </c>
      <c r="C1133" s="27" t="s">
        <v>337</v>
      </c>
      <c r="D1133" s="27" t="s">
        <v>338</v>
      </c>
      <c r="E1133" s="27" t="s">
        <v>1701</v>
      </c>
      <c r="F1133" s="27" t="s">
        <v>1486</v>
      </c>
      <c r="G1133" s="27" t="s">
        <v>96</v>
      </c>
      <c r="H1133" s="28">
        <v>42915</v>
      </c>
      <c r="I1133" s="28">
        <v>42916</v>
      </c>
      <c r="J1133" s="52">
        <v>1928.91</v>
      </c>
      <c r="K1133" s="52">
        <v>6.52</v>
      </c>
      <c r="L1133" s="35"/>
      <c r="M1133" s="52" t="s">
        <v>1702</v>
      </c>
      <c r="N1133" s="35" t="s">
        <v>97</v>
      </c>
      <c r="O1133" s="35" t="s">
        <v>206</v>
      </c>
      <c r="P1133" s="35" t="s">
        <v>123</v>
      </c>
      <c r="Q1133" s="35" t="s">
        <v>101</v>
      </c>
      <c r="R1133" s="35" t="s">
        <v>98</v>
      </c>
      <c r="S1133" s="27"/>
      <c r="T1133" s="27" t="s">
        <v>1703</v>
      </c>
      <c r="U1133" s="27"/>
      <c r="V1133" s="74"/>
      <c r="W1133" s="47"/>
      <c r="X1133" s="47"/>
      <c r="Y1133" s="47"/>
      <c r="Z1133" s="47"/>
      <c r="AA1133" s="47"/>
      <c r="AB1133" s="47"/>
      <c r="AC1133" s="47"/>
      <c r="AD1133" s="47"/>
      <c r="AE1133" s="47"/>
      <c r="AF1133" s="47"/>
      <c r="AG1133" s="47"/>
      <c r="AH1133" s="57"/>
      <c r="AI1133" s="58"/>
      <c r="AJ1133" s="57"/>
      <c r="AK1133" s="47"/>
      <c r="AL1133" s="47"/>
      <c r="AM1133" s="47"/>
      <c r="AN1133" s="57"/>
      <c r="AO1133" s="58"/>
      <c r="AP1133" s="57"/>
      <c r="AQ1133" s="47"/>
      <c r="AR1133" s="47"/>
      <c r="AS1133" s="47"/>
      <c r="AT1133" s="47"/>
      <c r="AU1133" s="47"/>
      <c r="AV1133" s="47">
        <v>6.52</v>
      </c>
      <c r="AW1133" s="47"/>
      <c r="AX1133" s="47"/>
      <c r="AY1133" s="47"/>
      <c r="AZ1133" s="47"/>
      <c r="BA1133" s="47"/>
      <c r="BB1133" s="47"/>
      <c r="BC1133" s="47"/>
      <c r="BD1133" s="47"/>
      <c r="BE1133" s="47"/>
      <c r="BF1133" s="47"/>
      <c r="BG1133" s="47"/>
      <c r="BH1133" s="47"/>
      <c r="BI1133" s="47"/>
      <c r="BJ1133" s="47"/>
      <c r="BK1133" s="47"/>
      <c r="BL1133" s="47"/>
      <c r="BM1133" s="47" t="s">
        <v>378</v>
      </c>
      <c r="BN1133" s="57">
        <f t="shared" si="294"/>
        <v>6.52</v>
      </c>
      <c r="BO1133" s="47">
        <f t="shared" si="295"/>
        <v>0</v>
      </c>
      <c r="BP1133" s="48" t="str">
        <f t="shared" si="293"/>
        <v>Complete - With Adjustment</v>
      </c>
    </row>
    <row r="1134" spans="1:68" s="10" customFormat="1" hidden="1" x14ac:dyDescent="0.2">
      <c r="A1134" s="34">
        <v>6003</v>
      </c>
      <c r="B1134" s="27" t="s">
        <v>94</v>
      </c>
      <c r="C1134" s="27" t="s">
        <v>337</v>
      </c>
      <c r="D1134" s="27" t="s">
        <v>338</v>
      </c>
      <c r="E1134" s="27" t="s">
        <v>1701</v>
      </c>
      <c r="F1134" s="27" t="s">
        <v>1486</v>
      </c>
      <c r="G1134" s="27" t="s">
        <v>96</v>
      </c>
      <c r="H1134" s="28">
        <v>42915</v>
      </c>
      <c r="I1134" s="28">
        <v>42916</v>
      </c>
      <c r="J1134" s="52">
        <v>1928.91</v>
      </c>
      <c r="K1134" s="52">
        <v>275.60000000000002</v>
      </c>
      <c r="L1134" s="35"/>
      <c r="M1134" s="52" t="s">
        <v>1702</v>
      </c>
      <c r="N1134" s="35" t="s">
        <v>97</v>
      </c>
      <c r="O1134" s="35" t="s">
        <v>206</v>
      </c>
      <c r="P1134" s="35" t="s">
        <v>123</v>
      </c>
      <c r="Q1134" s="35" t="s">
        <v>108</v>
      </c>
      <c r="R1134" s="35" t="s">
        <v>98</v>
      </c>
      <c r="S1134" s="27"/>
      <c r="T1134" s="27" t="s">
        <v>1703</v>
      </c>
      <c r="U1134" s="27"/>
      <c r="V1134" s="74"/>
      <c r="W1134" s="47"/>
      <c r="X1134" s="47"/>
      <c r="Y1134" s="47"/>
      <c r="Z1134" s="47"/>
      <c r="AA1134" s="47"/>
      <c r="AB1134" s="47"/>
      <c r="AC1134" s="47"/>
      <c r="AD1134" s="47"/>
      <c r="AE1134" s="47"/>
      <c r="AF1134" s="47"/>
      <c r="AG1134" s="47"/>
      <c r="AH1134" s="57"/>
      <c r="AI1134" s="58"/>
      <c r="AJ1134" s="57"/>
      <c r="AK1134" s="47"/>
      <c r="AL1134" s="47"/>
      <c r="AM1134" s="47"/>
      <c r="AN1134" s="57"/>
      <c r="AO1134" s="58"/>
      <c r="AP1134" s="57"/>
      <c r="AQ1134" s="47"/>
      <c r="AR1134" s="47"/>
      <c r="AS1134" s="47"/>
      <c r="AT1134" s="47"/>
      <c r="AU1134" s="47"/>
      <c r="AV1134" s="47">
        <v>275.60000000000002</v>
      </c>
      <c r="AW1134" s="47"/>
      <c r="AX1134" s="47"/>
      <c r="AY1134" s="47"/>
      <c r="AZ1134" s="47"/>
      <c r="BA1134" s="47"/>
      <c r="BB1134" s="47"/>
      <c r="BC1134" s="47"/>
      <c r="BD1134" s="47"/>
      <c r="BE1134" s="47"/>
      <c r="BF1134" s="47"/>
      <c r="BG1134" s="47"/>
      <c r="BH1134" s="47"/>
      <c r="BI1134" s="47"/>
      <c r="BJ1134" s="47"/>
      <c r="BK1134" s="47"/>
      <c r="BL1134" s="47"/>
      <c r="BM1134" s="47" t="s">
        <v>378</v>
      </c>
      <c r="BN1134" s="57">
        <f t="shared" si="294"/>
        <v>275.60000000000002</v>
      </c>
      <c r="BO1134" s="47">
        <f t="shared" si="295"/>
        <v>0</v>
      </c>
      <c r="BP1134" s="48" t="str">
        <f t="shared" si="293"/>
        <v>Complete - With Adjustment</v>
      </c>
    </row>
    <row r="1135" spans="1:68" s="10" customFormat="1" hidden="1" x14ac:dyDescent="0.2">
      <c r="A1135" s="34">
        <v>6004</v>
      </c>
      <c r="B1135" s="27" t="s">
        <v>94</v>
      </c>
      <c r="C1135" s="27" t="s">
        <v>337</v>
      </c>
      <c r="D1135" s="27" t="s">
        <v>338</v>
      </c>
      <c r="E1135" s="27" t="s">
        <v>1701</v>
      </c>
      <c r="F1135" s="27" t="s">
        <v>1486</v>
      </c>
      <c r="G1135" s="27" t="s">
        <v>96</v>
      </c>
      <c r="H1135" s="28">
        <v>42915</v>
      </c>
      <c r="I1135" s="28">
        <v>42916</v>
      </c>
      <c r="J1135" s="52">
        <v>1928.91</v>
      </c>
      <c r="K1135" s="52">
        <v>485.96</v>
      </c>
      <c r="L1135" s="35"/>
      <c r="M1135" s="52" t="s">
        <v>1702</v>
      </c>
      <c r="N1135" s="35" t="s">
        <v>97</v>
      </c>
      <c r="O1135" s="35" t="s">
        <v>206</v>
      </c>
      <c r="P1135" s="35" t="s">
        <v>123</v>
      </c>
      <c r="Q1135" s="35" t="s">
        <v>101</v>
      </c>
      <c r="R1135" s="35" t="s">
        <v>98</v>
      </c>
      <c r="S1135" s="27"/>
      <c r="T1135" s="27" t="s">
        <v>1703</v>
      </c>
      <c r="U1135" s="27"/>
      <c r="V1135" s="74"/>
      <c r="W1135" s="47"/>
      <c r="X1135" s="47"/>
      <c r="Y1135" s="47"/>
      <c r="Z1135" s="47"/>
      <c r="AA1135" s="47"/>
      <c r="AB1135" s="47"/>
      <c r="AC1135" s="47"/>
      <c r="AD1135" s="47"/>
      <c r="AE1135" s="47"/>
      <c r="AF1135" s="47"/>
      <c r="AG1135" s="47"/>
      <c r="AH1135" s="57"/>
      <c r="AI1135" s="58"/>
      <c r="AJ1135" s="57"/>
      <c r="AK1135" s="47"/>
      <c r="AL1135" s="47"/>
      <c r="AM1135" s="47"/>
      <c r="AN1135" s="57"/>
      <c r="AO1135" s="58"/>
      <c r="AP1135" s="57"/>
      <c r="AQ1135" s="47"/>
      <c r="AR1135" s="47"/>
      <c r="AS1135" s="47"/>
      <c r="AT1135" s="47"/>
      <c r="AU1135" s="47"/>
      <c r="AV1135" s="47">
        <v>485.96</v>
      </c>
      <c r="AW1135" s="47"/>
      <c r="AX1135" s="47"/>
      <c r="AY1135" s="47"/>
      <c r="AZ1135" s="47"/>
      <c r="BA1135" s="47"/>
      <c r="BB1135" s="47"/>
      <c r="BC1135" s="47"/>
      <c r="BD1135" s="47"/>
      <c r="BE1135" s="47"/>
      <c r="BF1135" s="47"/>
      <c r="BG1135" s="47"/>
      <c r="BH1135" s="47"/>
      <c r="BI1135" s="47"/>
      <c r="BJ1135" s="47"/>
      <c r="BK1135" s="47"/>
      <c r="BL1135" s="47"/>
      <c r="BM1135" s="47" t="s">
        <v>378</v>
      </c>
      <c r="BN1135" s="57">
        <f t="shared" si="294"/>
        <v>485.96</v>
      </c>
      <c r="BO1135" s="47">
        <f t="shared" si="295"/>
        <v>0</v>
      </c>
      <c r="BP1135" s="48" t="str">
        <f t="shared" si="293"/>
        <v>Complete - With Adjustment</v>
      </c>
    </row>
    <row r="1136" spans="1:68" s="10" customFormat="1" hidden="1" x14ac:dyDescent="0.2">
      <c r="A1136" s="34">
        <v>6005</v>
      </c>
      <c r="B1136" s="27" t="s">
        <v>94</v>
      </c>
      <c r="C1136" s="27" t="s">
        <v>337</v>
      </c>
      <c r="D1136" s="27" t="s">
        <v>338</v>
      </c>
      <c r="E1136" s="27" t="s">
        <v>1701</v>
      </c>
      <c r="F1136" s="27" t="s">
        <v>1486</v>
      </c>
      <c r="G1136" s="27" t="s">
        <v>96</v>
      </c>
      <c r="H1136" s="28">
        <v>42915</v>
      </c>
      <c r="I1136" s="28">
        <v>42916</v>
      </c>
      <c r="J1136" s="52">
        <v>1928.91</v>
      </c>
      <c r="K1136" s="52">
        <v>445.95</v>
      </c>
      <c r="L1136" s="35"/>
      <c r="M1136" s="52" t="s">
        <v>1702</v>
      </c>
      <c r="N1136" s="35" t="s">
        <v>97</v>
      </c>
      <c r="O1136" s="35" t="s">
        <v>206</v>
      </c>
      <c r="P1136" s="35" t="s">
        <v>123</v>
      </c>
      <c r="Q1136" s="35" t="s">
        <v>101</v>
      </c>
      <c r="R1136" s="35" t="s">
        <v>98</v>
      </c>
      <c r="S1136" s="27"/>
      <c r="T1136" s="27" t="s">
        <v>1703</v>
      </c>
      <c r="U1136" s="27"/>
      <c r="V1136" s="74"/>
      <c r="W1136" s="47"/>
      <c r="X1136" s="47"/>
      <c r="Y1136" s="47"/>
      <c r="Z1136" s="47"/>
      <c r="AA1136" s="47"/>
      <c r="AB1136" s="47"/>
      <c r="AC1136" s="47"/>
      <c r="AD1136" s="47"/>
      <c r="AE1136" s="47"/>
      <c r="AF1136" s="47"/>
      <c r="AG1136" s="47"/>
      <c r="AH1136" s="57"/>
      <c r="AI1136" s="58"/>
      <c r="AJ1136" s="57"/>
      <c r="AK1136" s="47"/>
      <c r="AL1136" s="47"/>
      <c r="AM1136" s="47"/>
      <c r="AN1136" s="57"/>
      <c r="AO1136" s="58"/>
      <c r="AP1136" s="57"/>
      <c r="AQ1136" s="47"/>
      <c r="AR1136" s="47"/>
      <c r="AS1136" s="47"/>
      <c r="AT1136" s="47"/>
      <c r="AU1136" s="47"/>
      <c r="AV1136" s="47">
        <v>445.95</v>
      </c>
      <c r="AW1136" s="47"/>
      <c r="AX1136" s="47"/>
      <c r="AY1136" s="47"/>
      <c r="AZ1136" s="47"/>
      <c r="BA1136" s="47"/>
      <c r="BB1136" s="47"/>
      <c r="BC1136" s="47"/>
      <c r="BD1136" s="47"/>
      <c r="BE1136" s="47"/>
      <c r="BF1136" s="47"/>
      <c r="BG1136" s="47"/>
      <c r="BH1136" s="47"/>
      <c r="BI1136" s="47"/>
      <c r="BJ1136" s="47"/>
      <c r="BK1136" s="47"/>
      <c r="BL1136" s="47"/>
      <c r="BM1136" s="47" t="s">
        <v>378</v>
      </c>
      <c r="BN1136" s="57">
        <f t="shared" si="294"/>
        <v>445.95</v>
      </c>
      <c r="BO1136" s="47">
        <f t="shared" si="295"/>
        <v>0</v>
      </c>
      <c r="BP1136" s="48" t="str">
        <f t="shared" si="293"/>
        <v>Complete - With Adjustment</v>
      </c>
    </row>
    <row r="1137" spans="1:68" s="10" customFormat="1" hidden="1" x14ac:dyDescent="0.2">
      <c r="A1137" s="34">
        <v>6008</v>
      </c>
      <c r="B1137" s="27" t="s">
        <v>94</v>
      </c>
      <c r="C1137" s="27" t="s">
        <v>1137</v>
      </c>
      <c r="D1137" s="27" t="s">
        <v>1138</v>
      </c>
      <c r="E1137" s="27" t="s">
        <v>1704</v>
      </c>
      <c r="F1137" s="27" t="s">
        <v>1551</v>
      </c>
      <c r="G1137" s="27" t="s">
        <v>96</v>
      </c>
      <c r="H1137" s="28">
        <v>42909</v>
      </c>
      <c r="I1137" s="28">
        <v>42912</v>
      </c>
      <c r="J1137" s="52">
        <v>832.46</v>
      </c>
      <c r="K1137" s="52">
        <v>10.5</v>
      </c>
      <c r="L1137" s="35"/>
      <c r="M1137" s="52" t="s">
        <v>1705</v>
      </c>
      <c r="N1137" s="35" t="s">
        <v>97</v>
      </c>
      <c r="O1137" s="35" t="s">
        <v>133</v>
      </c>
      <c r="P1137" s="35" t="s">
        <v>120</v>
      </c>
      <c r="Q1137" s="35" t="s">
        <v>103</v>
      </c>
      <c r="R1137" s="35" t="s">
        <v>98</v>
      </c>
      <c r="S1137" s="27"/>
      <c r="T1137" s="27" t="s">
        <v>1706</v>
      </c>
      <c r="U1137" s="27"/>
      <c r="V1137" s="74"/>
      <c r="W1137" s="47">
        <v>10.5</v>
      </c>
      <c r="X1137" s="47"/>
      <c r="Y1137" s="47"/>
      <c r="Z1137" s="47"/>
      <c r="AA1137" s="47"/>
      <c r="AB1137" s="47"/>
      <c r="AC1137" s="47"/>
      <c r="AD1137" s="47"/>
      <c r="AE1137" s="47"/>
      <c r="AF1137" s="47"/>
      <c r="AG1137" s="47"/>
      <c r="AH1137" s="57"/>
      <c r="AI1137" s="58"/>
      <c r="AJ1137" s="57"/>
      <c r="AK1137" s="47"/>
      <c r="AL1137" s="47"/>
      <c r="AM1137" s="47"/>
      <c r="AN1137" s="57"/>
      <c r="AO1137" s="58"/>
      <c r="AP1137" s="57"/>
      <c r="AQ1137" s="47"/>
      <c r="AR1137" s="47"/>
      <c r="AS1137" s="47"/>
      <c r="AT1137" s="47"/>
      <c r="AU1137" s="47"/>
      <c r="AV1137" s="47"/>
      <c r="AW1137" s="47"/>
      <c r="AX1137" s="47"/>
      <c r="AY1137" s="47"/>
      <c r="AZ1137" s="47"/>
      <c r="BA1137" s="47"/>
      <c r="BB1137" s="47"/>
      <c r="BC1137" s="47"/>
      <c r="BD1137" s="47"/>
      <c r="BE1137" s="47"/>
      <c r="BF1137" s="47"/>
      <c r="BG1137" s="47"/>
      <c r="BH1137" s="47"/>
      <c r="BI1137" s="47"/>
      <c r="BJ1137" s="47"/>
      <c r="BK1137" s="47"/>
      <c r="BL1137" s="47"/>
      <c r="BM1137" s="47" t="s">
        <v>1</v>
      </c>
      <c r="BN1137" s="57">
        <f t="shared" si="294"/>
        <v>10.5</v>
      </c>
      <c r="BO1137" s="47">
        <f t="shared" si="295"/>
        <v>0</v>
      </c>
      <c r="BP1137" s="48" t="str">
        <f t="shared" si="293"/>
        <v>Complete - With Adjustment</v>
      </c>
    </row>
    <row r="1138" spans="1:68" s="10" customFormat="1" hidden="1" x14ac:dyDescent="0.2">
      <c r="A1138" s="34">
        <v>6017</v>
      </c>
      <c r="B1138" s="27" t="s">
        <v>94</v>
      </c>
      <c r="C1138" s="27" t="s">
        <v>1137</v>
      </c>
      <c r="D1138" s="27" t="s">
        <v>1138</v>
      </c>
      <c r="E1138" s="27" t="s">
        <v>1704</v>
      </c>
      <c r="F1138" s="27" t="s">
        <v>1551</v>
      </c>
      <c r="G1138" s="27" t="s">
        <v>96</v>
      </c>
      <c r="H1138" s="28">
        <v>42909</v>
      </c>
      <c r="I1138" s="28">
        <v>42912</v>
      </c>
      <c r="J1138" s="52">
        <v>832.46</v>
      </c>
      <c r="K1138" s="52">
        <v>12.5</v>
      </c>
      <c r="L1138" s="35"/>
      <c r="M1138" s="52" t="s">
        <v>1705</v>
      </c>
      <c r="N1138" s="35" t="s">
        <v>97</v>
      </c>
      <c r="O1138" s="35" t="s">
        <v>133</v>
      </c>
      <c r="P1138" s="35" t="s">
        <v>120</v>
      </c>
      <c r="Q1138" s="35" t="s">
        <v>103</v>
      </c>
      <c r="R1138" s="35" t="s">
        <v>98</v>
      </c>
      <c r="S1138" s="27"/>
      <c r="T1138" s="27" t="s">
        <v>1706</v>
      </c>
      <c r="U1138" s="27"/>
      <c r="V1138" s="74"/>
      <c r="W1138" s="47">
        <v>12.5</v>
      </c>
      <c r="X1138" s="47"/>
      <c r="Y1138" s="47"/>
      <c r="Z1138" s="47"/>
      <c r="AA1138" s="47"/>
      <c r="AB1138" s="47"/>
      <c r="AC1138" s="47"/>
      <c r="AD1138" s="47"/>
      <c r="AE1138" s="47"/>
      <c r="AF1138" s="47"/>
      <c r="AG1138" s="47"/>
      <c r="AH1138" s="57"/>
      <c r="AI1138" s="58"/>
      <c r="AJ1138" s="57"/>
      <c r="AK1138" s="47"/>
      <c r="AL1138" s="47"/>
      <c r="AM1138" s="47"/>
      <c r="AN1138" s="57"/>
      <c r="AO1138" s="58"/>
      <c r="AP1138" s="57"/>
      <c r="AQ1138" s="47"/>
      <c r="AR1138" s="47"/>
      <c r="AS1138" s="47"/>
      <c r="AT1138" s="47"/>
      <c r="AU1138" s="47"/>
      <c r="AV1138" s="47"/>
      <c r="AW1138" s="47"/>
      <c r="AX1138" s="47"/>
      <c r="AY1138" s="47"/>
      <c r="AZ1138" s="47"/>
      <c r="BA1138" s="47"/>
      <c r="BB1138" s="47"/>
      <c r="BC1138" s="47"/>
      <c r="BD1138" s="47"/>
      <c r="BE1138" s="47"/>
      <c r="BF1138" s="47"/>
      <c r="BG1138" s="47"/>
      <c r="BH1138" s="47"/>
      <c r="BI1138" s="47"/>
      <c r="BJ1138" s="47"/>
      <c r="BK1138" s="47"/>
      <c r="BL1138" s="47"/>
      <c r="BM1138" s="47" t="s">
        <v>1</v>
      </c>
      <c r="BN1138" s="57">
        <f t="shared" si="294"/>
        <v>12.5</v>
      </c>
      <c r="BO1138" s="47">
        <f t="shared" si="295"/>
        <v>0</v>
      </c>
      <c r="BP1138" s="48" t="str">
        <f t="shared" si="293"/>
        <v>Complete - With Adjustment</v>
      </c>
    </row>
    <row r="1139" spans="1:68" s="10" customFormat="1" hidden="1" x14ac:dyDescent="0.2">
      <c r="A1139" s="34">
        <v>6034</v>
      </c>
      <c r="B1139" s="27" t="s">
        <v>94</v>
      </c>
      <c r="C1139" s="27" t="s">
        <v>1137</v>
      </c>
      <c r="D1139" s="27" t="s">
        <v>1138</v>
      </c>
      <c r="E1139" s="27" t="s">
        <v>1707</v>
      </c>
      <c r="F1139" s="27" t="s">
        <v>1535</v>
      </c>
      <c r="G1139" s="27" t="s">
        <v>96</v>
      </c>
      <c r="H1139" s="28">
        <v>42888</v>
      </c>
      <c r="I1139" s="28">
        <v>42891</v>
      </c>
      <c r="J1139" s="52">
        <v>1182.52</v>
      </c>
      <c r="K1139" s="52">
        <v>8</v>
      </c>
      <c r="L1139" s="35"/>
      <c r="M1139" s="52" t="s">
        <v>1708</v>
      </c>
      <c r="N1139" s="35" t="s">
        <v>97</v>
      </c>
      <c r="O1139" s="35" t="s">
        <v>959</v>
      </c>
      <c r="P1139" s="35" t="s">
        <v>120</v>
      </c>
      <c r="Q1139" s="35" t="s">
        <v>103</v>
      </c>
      <c r="R1139" s="35" t="s">
        <v>98</v>
      </c>
      <c r="S1139" s="27"/>
      <c r="T1139" s="27" t="s">
        <v>1709</v>
      </c>
      <c r="U1139" s="27"/>
      <c r="V1139" s="74"/>
      <c r="W1139" s="47">
        <v>8</v>
      </c>
      <c r="X1139" s="47"/>
      <c r="Y1139" s="47"/>
      <c r="Z1139" s="47"/>
      <c r="AA1139" s="47"/>
      <c r="AB1139" s="47"/>
      <c r="AC1139" s="47"/>
      <c r="AD1139" s="47"/>
      <c r="AE1139" s="47"/>
      <c r="AF1139" s="47"/>
      <c r="AG1139" s="47"/>
      <c r="AH1139" s="57"/>
      <c r="AI1139" s="58"/>
      <c r="AJ1139" s="57"/>
      <c r="AK1139" s="47"/>
      <c r="AL1139" s="47"/>
      <c r="AM1139" s="47"/>
      <c r="AN1139" s="57"/>
      <c r="AO1139" s="58"/>
      <c r="AP1139" s="57"/>
      <c r="AQ1139" s="47"/>
      <c r="AR1139" s="47"/>
      <c r="AS1139" s="47"/>
      <c r="AT1139" s="47"/>
      <c r="AU1139" s="47"/>
      <c r="AV1139" s="47"/>
      <c r="AW1139" s="47"/>
      <c r="AX1139" s="47"/>
      <c r="AY1139" s="47"/>
      <c r="AZ1139" s="47"/>
      <c r="BA1139" s="47"/>
      <c r="BB1139" s="47"/>
      <c r="BC1139" s="47"/>
      <c r="BD1139" s="47"/>
      <c r="BE1139" s="47"/>
      <c r="BF1139" s="47"/>
      <c r="BG1139" s="47"/>
      <c r="BH1139" s="47"/>
      <c r="BI1139" s="47"/>
      <c r="BJ1139" s="47"/>
      <c r="BK1139" s="47"/>
      <c r="BL1139" s="47"/>
      <c r="BM1139" s="47" t="s">
        <v>1</v>
      </c>
      <c r="BN1139" s="57">
        <f t="shared" si="294"/>
        <v>8</v>
      </c>
      <c r="BO1139" s="47">
        <f t="shared" si="295"/>
        <v>0</v>
      </c>
      <c r="BP1139" s="48" t="str">
        <f t="shared" si="293"/>
        <v>Complete - With Adjustment</v>
      </c>
    </row>
    <row r="1140" spans="1:68" s="10" customFormat="1" hidden="1" x14ac:dyDescent="0.2">
      <c r="A1140" s="34">
        <v>6035</v>
      </c>
      <c r="B1140" s="27" t="s">
        <v>94</v>
      </c>
      <c r="C1140" s="27" t="s">
        <v>1137</v>
      </c>
      <c r="D1140" s="27" t="s">
        <v>1138</v>
      </c>
      <c r="E1140" s="27" t="s">
        <v>1707</v>
      </c>
      <c r="F1140" s="27" t="s">
        <v>1535</v>
      </c>
      <c r="G1140" s="27" t="s">
        <v>96</v>
      </c>
      <c r="H1140" s="28">
        <v>42888</v>
      </c>
      <c r="I1140" s="28">
        <v>42891</v>
      </c>
      <c r="J1140" s="52">
        <v>1182.52</v>
      </c>
      <c r="K1140" s="52">
        <v>9.98</v>
      </c>
      <c r="L1140" s="35"/>
      <c r="M1140" s="52" t="s">
        <v>1708</v>
      </c>
      <c r="N1140" s="35" t="s">
        <v>97</v>
      </c>
      <c r="O1140" s="35" t="s">
        <v>959</v>
      </c>
      <c r="P1140" s="35" t="s">
        <v>120</v>
      </c>
      <c r="Q1140" s="35" t="s">
        <v>103</v>
      </c>
      <c r="R1140" s="35" t="s">
        <v>98</v>
      </c>
      <c r="S1140" s="27"/>
      <c r="T1140" s="27" t="s">
        <v>1709</v>
      </c>
      <c r="U1140" s="27"/>
      <c r="V1140" s="74"/>
      <c r="W1140" s="47">
        <v>9.98</v>
      </c>
      <c r="X1140" s="47"/>
      <c r="Y1140" s="47"/>
      <c r="Z1140" s="47"/>
      <c r="AA1140" s="47"/>
      <c r="AB1140" s="47"/>
      <c r="AC1140" s="47"/>
      <c r="AD1140" s="47"/>
      <c r="AE1140" s="47"/>
      <c r="AF1140" s="47"/>
      <c r="AG1140" s="47"/>
      <c r="AH1140" s="57"/>
      <c r="AI1140" s="58"/>
      <c r="AJ1140" s="57"/>
      <c r="AK1140" s="47"/>
      <c r="AL1140" s="47"/>
      <c r="AM1140" s="47"/>
      <c r="AN1140" s="57"/>
      <c r="AO1140" s="58"/>
      <c r="AP1140" s="57"/>
      <c r="AQ1140" s="47"/>
      <c r="AR1140" s="47"/>
      <c r="AS1140" s="47"/>
      <c r="AT1140" s="47"/>
      <c r="AU1140" s="47"/>
      <c r="AV1140" s="47"/>
      <c r="AW1140" s="47"/>
      <c r="AX1140" s="47"/>
      <c r="AY1140" s="47"/>
      <c r="AZ1140" s="47"/>
      <c r="BA1140" s="47"/>
      <c r="BB1140" s="47"/>
      <c r="BC1140" s="47"/>
      <c r="BD1140" s="47"/>
      <c r="BE1140" s="47"/>
      <c r="BF1140" s="47"/>
      <c r="BG1140" s="47"/>
      <c r="BH1140" s="47"/>
      <c r="BI1140" s="47"/>
      <c r="BJ1140" s="47"/>
      <c r="BK1140" s="47"/>
      <c r="BL1140" s="47"/>
      <c r="BM1140" s="47" t="s">
        <v>1</v>
      </c>
      <c r="BN1140" s="57">
        <f t="shared" si="294"/>
        <v>9.98</v>
      </c>
      <c r="BO1140" s="47">
        <f t="shared" si="295"/>
        <v>0</v>
      </c>
      <c r="BP1140" s="48" t="str">
        <f t="shared" ref="BP1140:BP1144" si="296">IF(BN1140&lt;&gt;0,"Complete - With Adjustment","Complete - No Adjustment")</f>
        <v>Complete - With Adjustment</v>
      </c>
    </row>
    <row r="1141" spans="1:68" s="10" customFormat="1" hidden="1" x14ac:dyDescent="0.2">
      <c r="A1141" s="34">
        <v>6036</v>
      </c>
      <c r="B1141" s="27" t="s">
        <v>94</v>
      </c>
      <c r="C1141" s="27" t="s">
        <v>1137</v>
      </c>
      <c r="D1141" s="27" t="s">
        <v>1138</v>
      </c>
      <c r="E1141" s="27" t="s">
        <v>1707</v>
      </c>
      <c r="F1141" s="27" t="s">
        <v>1535</v>
      </c>
      <c r="G1141" s="27" t="s">
        <v>96</v>
      </c>
      <c r="H1141" s="28">
        <v>42888</v>
      </c>
      <c r="I1141" s="28">
        <v>42891</v>
      </c>
      <c r="J1141" s="52">
        <v>1182.52</v>
      </c>
      <c r="K1141" s="52">
        <v>9.98</v>
      </c>
      <c r="L1141" s="35"/>
      <c r="M1141" s="52" t="s">
        <v>1708</v>
      </c>
      <c r="N1141" s="35" t="s">
        <v>97</v>
      </c>
      <c r="O1141" s="35" t="s">
        <v>959</v>
      </c>
      <c r="P1141" s="35" t="s">
        <v>120</v>
      </c>
      <c r="Q1141" s="35" t="s">
        <v>103</v>
      </c>
      <c r="R1141" s="35" t="s">
        <v>98</v>
      </c>
      <c r="S1141" s="27"/>
      <c r="T1141" s="27" t="s">
        <v>1709</v>
      </c>
      <c r="U1141" s="27"/>
      <c r="V1141" s="74"/>
      <c r="W1141" s="47">
        <v>9.98</v>
      </c>
      <c r="X1141" s="47"/>
      <c r="Y1141" s="47"/>
      <c r="Z1141" s="47"/>
      <c r="AA1141" s="47"/>
      <c r="AB1141" s="47"/>
      <c r="AC1141" s="47"/>
      <c r="AD1141" s="47"/>
      <c r="AE1141" s="47"/>
      <c r="AF1141" s="47"/>
      <c r="AG1141" s="47"/>
      <c r="AH1141" s="57"/>
      <c r="AI1141" s="58"/>
      <c r="AJ1141" s="57"/>
      <c r="AK1141" s="47"/>
      <c r="AL1141" s="47"/>
      <c r="AM1141" s="47"/>
      <c r="AN1141" s="57"/>
      <c r="AO1141" s="58"/>
      <c r="AP1141" s="57"/>
      <c r="AQ1141" s="47"/>
      <c r="AR1141" s="47"/>
      <c r="AS1141" s="47"/>
      <c r="AT1141" s="47"/>
      <c r="AU1141" s="47"/>
      <c r="AV1141" s="47"/>
      <c r="AW1141" s="47"/>
      <c r="AX1141" s="47"/>
      <c r="AY1141" s="47"/>
      <c r="AZ1141" s="47"/>
      <c r="BA1141" s="47"/>
      <c r="BB1141" s="47"/>
      <c r="BC1141" s="47"/>
      <c r="BD1141" s="47"/>
      <c r="BE1141" s="47"/>
      <c r="BF1141" s="47"/>
      <c r="BG1141" s="47"/>
      <c r="BH1141" s="47"/>
      <c r="BI1141" s="47"/>
      <c r="BJ1141" s="47"/>
      <c r="BK1141" s="47"/>
      <c r="BL1141" s="47"/>
      <c r="BM1141" s="47" t="s">
        <v>1</v>
      </c>
      <c r="BN1141" s="57">
        <f t="shared" si="294"/>
        <v>9.98</v>
      </c>
      <c r="BO1141" s="47">
        <f t="shared" si="295"/>
        <v>0</v>
      </c>
      <c r="BP1141" s="48" t="str">
        <f t="shared" si="296"/>
        <v>Complete - With Adjustment</v>
      </c>
    </row>
    <row r="1142" spans="1:68" s="10" customFormat="1" hidden="1" x14ac:dyDescent="0.2">
      <c r="A1142" s="34">
        <v>6037</v>
      </c>
      <c r="B1142" s="27" t="s">
        <v>94</v>
      </c>
      <c r="C1142" s="27" t="s">
        <v>1137</v>
      </c>
      <c r="D1142" s="27" t="s">
        <v>1138</v>
      </c>
      <c r="E1142" s="27" t="s">
        <v>1707</v>
      </c>
      <c r="F1142" s="27" t="s">
        <v>1535</v>
      </c>
      <c r="G1142" s="27" t="s">
        <v>96</v>
      </c>
      <c r="H1142" s="28">
        <v>42888</v>
      </c>
      <c r="I1142" s="28">
        <v>42891</v>
      </c>
      <c r="J1142" s="52">
        <v>1182.52</v>
      </c>
      <c r="K1142" s="52">
        <v>17</v>
      </c>
      <c r="L1142" s="35"/>
      <c r="M1142" s="52" t="s">
        <v>1708</v>
      </c>
      <c r="N1142" s="35" t="s">
        <v>97</v>
      </c>
      <c r="O1142" s="35" t="s">
        <v>959</v>
      </c>
      <c r="P1142" s="35" t="s">
        <v>120</v>
      </c>
      <c r="Q1142" s="35" t="s">
        <v>103</v>
      </c>
      <c r="R1142" s="35" t="s">
        <v>98</v>
      </c>
      <c r="S1142" s="27"/>
      <c r="T1142" s="27" t="s">
        <v>1709</v>
      </c>
      <c r="U1142" s="27"/>
      <c r="V1142" s="74"/>
      <c r="W1142" s="47">
        <v>17</v>
      </c>
      <c r="X1142" s="47"/>
      <c r="Y1142" s="47"/>
      <c r="Z1142" s="47"/>
      <c r="AA1142" s="47"/>
      <c r="AB1142" s="47"/>
      <c r="AC1142" s="47"/>
      <c r="AD1142" s="47"/>
      <c r="AE1142" s="47"/>
      <c r="AF1142" s="47"/>
      <c r="AG1142" s="47"/>
      <c r="AH1142" s="57"/>
      <c r="AI1142" s="58"/>
      <c r="AJ1142" s="57"/>
      <c r="AK1142" s="47"/>
      <c r="AL1142" s="47"/>
      <c r="AM1142" s="47"/>
      <c r="AN1142" s="57"/>
      <c r="AO1142" s="58"/>
      <c r="AP1142" s="57"/>
      <c r="AQ1142" s="47"/>
      <c r="AR1142" s="47"/>
      <c r="AS1142" s="47"/>
      <c r="AT1142" s="47"/>
      <c r="AU1142" s="47"/>
      <c r="AV1142" s="47"/>
      <c r="AW1142" s="47"/>
      <c r="AX1142" s="47"/>
      <c r="AY1142" s="47"/>
      <c r="AZ1142" s="47"/>
      <c r="BA1142" s="47"/>
      <c r="BB1142" s="47"/>
      <c r="BC1142" s="47"/>
      <c r="BD1142" s="47"/>
      <c r="BE1142" s="47"/>
      <c r="BF1142" s="47"/>
      <c r="BG1142" s="47"/>
      <c r="BH1142" s="47"/>
      <c r="BI1142" s="47"/>
      <c r="BJ1142" s="47"/>
      <c r="BK1142" s="47"/>
      <c r="BL1142" s="47"/>
      <c r="BM1142" s="47" t="s">
        <v>1</v>
      </c>
      <c r="BN1142" s="57">
        <f t="shared" si="294"/>
        <v>17</v>
      </c>
      <c r="BO1142" s="47">
        <f t="shared" si="295"/>
        <v>0</v>
      </c>
      <c r="BP1142" s="48" t="str">
        <f t="shared" si="296"/>
        <v>Complete - With Adjustment</v>
      </c>
    </row>
    <row r="1143" spans="1:68" s="10" customFormat="1" hidden="1" x14ac:dyDescent="0.2">
      <c r="A1143" s="34">
        <v>6044</v>
      </c>
      <c r="B1143" s="27" t="s">
        <v>94</v>
      </c>
      <c r="C1143" s="27" t="s">
        <v>1137</v>
      </c>
      <c r="D1143" s="27" t="s">
        <v>1138</v>
      </c>
      <c r="E1143" s="27" t="s">
        <v>1710</v>
      </c>
      <c r="F1143" s="27" t="s">
        <v>1577</v>
      </c>
      <c r="G1143" s="27" t="s">
        <v>96</v>
      </c>
      <c r="H1143" s="28">
        <v>42902</v>
      </c>
      <c r="I1143" s="28">
        <v>42905</v>
      </c>
      <c r="J1143" s="52">
        <v>1640.15</v>
      </c>
      <c r="K1143" s="52">
        <v>4</v>
      </c>
      <c r="L1143" s="35"/>
      <c r="M1143" s="52" t="s">
        <v>1711</v>
      </c>
      <c r="N1143" s="35" t="s">
        <v>97</v>
      </c>
      <c r="O1143" s="35" t="s">
        <v>133</v>
      </c>
      <c r="P1143" s="35" t="s">
        <v>120</v>
      </c>
      <c r="Q1143" s="35" t="s">
        <v>103</v>
      </c>
      <c r="R1143" s="35" t="s">
        <v>98</v>
      </c>
      <c r="S1143" s="27"/>
      <c r="T1143" s="27" t="s">
        <v>1712</v>
      </c>
      <c r="U1143" s="27"/>
      <c r="V1143" s="74"/>
      <c r="W1143" s="47">
        <v>4</v>
      </c>
      <c r="X1143" s="47"/>
      <c r="Y1143" s="47"/>
      <c r="Z1143" s="47"/>
      <c r="AA1143" s="47"/>
      <c r="AB1143" s="47"/>
      <c r="AC1143" s="47"/>
      <c r="AD1143" s="47"/>
      <c r="AE1143" s="47"/>
      <c r="AF1143" s="47"/>
      <c r="AG1143" s="47"/>
      <c r="AH1143" s="57"/>
      <c r="AI1143" s="58"/>
      <c r="AJ1143" s="57"/>
      <c r="AK1143" s="47"/>
      <c r="AL1143" s="47"/>
      <c r="AM1143" s="47"/>
      <c r="AN1143" s="57"/>
      <c r="AO1143" s="58"/>
      <c r="AP1143" s="57"/>
      <c r="AQ1143" s="47"/>
      <c r="AR1143" s="47"/>
      <c r="AS1143" s="47"/>
      <c r="AT1143" s="47"/>
      <c r="AU1143" s="47"/>
      <c r="AV1143" s="47"/>
      <c r="AW1143" s="47"/>
      <c r="AX1143" s="47"/>
      <c r="AY1143" s="47"/>
      <c r="AZ1143" s="47"/>
      <c r="BA1143" s="47"/>
      <c r="BB1143" s="47"/>
      <c r="BC1143" s="47"/>
      <c r="BD1143" s="47"/>
      <c r="BE1143" s="47"/>
      <c r="BF1143" s="47"/>
      <c r="BG1143" s="47"/>
      <c r="BH1143" s="47"/>
      <c r="BI1143" s="47"/>
      <c r="BJ1143" s="47"/>
      <c r="BK1143" s="47"/>
      <c r="BL1143" s="47"/>
      <c r="BM1143" s="47" t="s">
        <v>1</v>
      </c>
      <c r="BN1143" s="57">
        <f t="shared" si="294"/>
        <v>4</v>
      </c>
      <c r="BO1143" s="47">
        <f t="shared" si="295"/>
        <v>0</v>
      </c>
      <c r="BP1143" s="48" t="str">
        <f t="shared" si="296"/>
        <v>Complete - With Adjustment</v>
      </c>
    </row>
    <row r="1144" spans="1:68" s="10" customFormat="1" hidden="1" x14ac:dyDescent="0.2">
      <c r="A1144" s="34">
        <v>6098</v>
      </c>
      <c r="B1144" s="27" t="s">
        <v>94</v>
      </c>
      <c r="C1144" s="27" t="s">
        <v>355</v>
      </c>
      <c r="D1144" s="27" t="s">
        <v>356</v>
      </c>
      <c r="E1144" s="27" t="s">
        <v>1713</v>
      </c>
      <c r="F1144" s="27" t="s">
        <v>1472</v>
      </c>
      <c r="G1144" s="27" t="s">
        <v>96</v>
      </c>
      <c r="H1144" s="28">
        <v>42901</v>
      </c>
      <c r="I1144" s="28">
        <v>42902</v>
      </c>
      <c r="J1144" s="52">
        <v>945.95</v>
      </c>
      <c r="K1144" s="52">
        <v>15.5</v>
      </c>
      <c r="L1144" s="35"/>
      <c r="M1144" s="52" t="s">
        <v>1714</v>
      </c>
      <c r="N1144" s="35" t="s">
        <v>97</v>
      </c>
      <c r="O1144" s="35" t="s">
        <v>190</v>
      </c>
      <c r="P1144" s="35" t="s">
        <v>120</v>
      </c>
      <c r="Q1144" s="35" t="s">
        <v>103</v>
      </c>
      <c r="R1144" s="35" t="s">
        <v>98</v>
      </c>
      <c r="S1144" s="27"/>
      <c r="T1144" s="27" t="s">
        <v>1715</v>
      </c>
      <c r="U1144" s="27"/>
      <c r="V1144" s="74"/>
      <c r="W1144" s="47">
        <v>15.5</v>
      </c>
      <c r="X1144" s="47"/>
      <c r="Y1144" s="47"/>
      <c r="Z1144" s="47"/>
      <c r="AA1144" s="47"/>
      <c r="AB1144" s="47"/>
      <c r="AC1144" s="47"/>
      <c r="AD1144" s="47"/>
      <c r="AE1144" s="47"/>
      <c r="AF1144" s="47"/>
      <c r="AG1144" s="47"/>
      <c r="AH1144" s="57"/>
      <c r="AI1144" s="58"/>
      <c r="AJ1144" s="57"/>
      <c r="AK1144" s="47"/>
      <c r="AL1144" s="47"/>
      <c r="AM1144" s="47"/>
      <c r="AN1144" s="57"/>
      <c r="AO1144" s="58"/>
      <c r="AP1144" s="57"/>
      <c r="AQ1144" s="47"/>
      <c r="AR1144" s="47"/>
      <c r="AS1144" s="47"/>
      <c r="AT1144" s="47"/>
      <c r="AU1144" s="47"/>
      <c r="AV1144" s="47"/>
      <c r="AW1144" s="47"/>
      <c r="AX1144" s="47"/>
      <c r="AY1144" s="47"/>
      <c r="AZ1144" s="47"/>
      <c r="BA1144" s="47"/>
      <c r="BB1144" s="47"/>
      <c r="BC1144" s="47"/>
      <c r="BD1144" s="47"/>
      <c r="BE1144" s="47"/>
      <c r="BF1144" s="47"/>
      <c r="BG1144" s="47"/>
      <c r="BH1144" s="47"/>
      <c r="BI1144" s="47"/>
      <c r="BJ1144" s="47"/>
      <c r="BK1144" s="47"/>
      <c r="BL1144" s="47"/>
      <c r="BM1144" s="47" t="s">
        <v>1</v>
      </c>
      <c r="BN1144" s="57">
        <f t="shared" ref="BN1144:BN1148" si="297">SUM(W1144:AH1144)+SUM(AK1144:AN1144)+SUM(AQ1144:BK1144)</f>
        <v>15.5</v>
      </c>
      <c r="BO1144" s="47">
        <f t="shared" ref="BO1144:BO1148" si="298">K1144-BN1144</f>
        <v>0</v>
      </c>
      <c r="BP1144" s="48" t="str">
        <f t="shared" si="296"/>
        <v>Complete - With Adjustment</v>
      </c>
    </row>
    <row r="1145" spans="1:68" s="10" customFormat="1" hidden="1" x14ac:dyDescent="0.2">
      <c r="A1145" s="34">
        <v>6099</v>
      </c>
      <c r="B1145" s="27" t="s">
        <v>94</v>
      </c>
      <c r="C1145" s="27" t="s">
        <v>355</v>
      </c>
      <c r="D1145" s="27" t="s">
        <v>356</v>
      </c>
      <c r="E1145" s="27" t="s">
        <v>1713</v>
      </c>
      <c r="F1145" s="27" t="s">
        <v>1472</v>
      </c>
      <c r="G1145" s="27" t="s">
        <v>96</v>
      </c>
      <c r="H1145" s="28">
        <v>42901</v>
      </c>
      <c r="I1145" s="28">
        <v>42902</v>
      </c>
      <c r="J1145" s="52">
        <v>945.95</v>
      </c>
      <c r="K1145" s="52">
        <v>7.75</v>
      </c>
      <c r="L1145" s="35"/>
      <c r="M1145" s="52" t="s">
        <v>1714</v>
      </c>
      <c r="N1145" s="35" t="s">
        <v>97</v>
      </c>
      <c r="O1145" s="35" t="s">
        <v>190</v>
      </c>
      <c r="P1145" s="35" t="s">
        <v>120</v>
      </c>
      <c r="Q1145" s="35" t="s">
        <v>103</v>
      </c>
      <c r="R1145" s="35" t="s">
        <v>98</v>
      </c>
      <c r="S1145" s="27"/>
      <c r="T1145" s="27" t="s">
        <v>1715</v>
      </c>
      <c r="U1145" s="27"/>
      <c r="V1145" s="74"/>
      <c r="W1145" s="47">
        <v>7.75</v>
      </c>
      <c r="X1145" s="47"/>
      <c r="Y1145" s="47"/>
      <c r="Z1145" s="47"/>
      <c r="AA1145" s="47"/>
      <c r="AB1145" s="47"/>
      <c r="AC1145" s="47"/>
      <c r="AD1145" s="47"/>
      <c r="AE1145" s="47"/>
      <c r="AF1145" s="47"/>
      <c r="AG1145" s="47"/>
      <c r="AH1145" s="57"/>
      <c r="AI1145" s="58"/>
      <c r="AJ1145" s="57"/>
      <c r="AK1145" s="47"/>
      <c r="AL1145" s="47"/>
      <c r="AM1145" s="47"/>
      <c r="AN1145" s="57"/>
      <c r="AO1145" s="58"/>
      <c r="AP1145" s="57"/>
      <c r="AQ1145" s="47"/>
      <c r="AR1145" s="47"/>
      <c r="AS1145" s="47"/>
      <c r="AT1145" s="47"/>
      <c r="AU1145" s="47"/>
      <c r="AV1145" s="47"/>
      <c r="AW1145" s="47"/>
      <c r="AX1145" s="47"/>
      <c r="AY1145" s="47"/>
      <c r="AZ1145" s="47"/>
      <c r="BA1145" s="47"/>
      <c r="BB1145" s="47"/>
      <c r="BC1145" s="47"/>
      <c r="BD1145" s="47"/>
      <c r="BE1145" s="47"/>
      <c r="BF1145" s="47"/>
      <c r="BG1145" s="47"/>
      <c r="BH1145" s="47"/>
      <c r="BI1145" s="47"/>
      <c r="BJ1145" s="47"/>
      <c r="BK1145" s="47"/>
      <c r="BL1145" s="47"/>
      <c r="BM1145" s="47" t="s">
        <v>1</v>
      </c>
      <c r="BN1145" s="57">
        <f t="shared" si="297"/>
        <v>7.75</v>
      </c>
      <c r="BO1145" s="47">
        <f t="shared" si="298"/>
        <v>0</v>
      </c>
      <c r="BP1145" s="48" t="str">
        <f t="shared" ref="BP1145:BP1148" si="299">IF(BN1145&lt;&gt;0,"Complete - With Adjustment","Complete - No Adjustment")</f>
        <v>Complete - With Adjustment</v>
      </c>
    </row>
    <row r="1146" spans="1:68" s="10" customFormat="1" hidden="1" x14ac:dyDescent="0.2">
      <c r="A1146" s="34">
        <v>6101</v>
      </c>
      <c r="B1146" s="27" t="s">
        <v>94</v>
      </c>
      <c r="C1146" s="27" t="s">
        <v>355</v>
      </c>
      <c r="D1146" s="27" t="s">
        <v>356</v>
      </c>
      <c r="E1146" s="27" t="s">
        <v>1713</v>
      </c>
      <c r="F1146" s="27" t="s">
        <v>1472</v>
      </c>
      <c r="G1146" s="27" t="s">
        <v>96</v>
      </c>
      <c r="H1146" s="28">
        <v>42901</v>
      </c>
      <c r="I1146" s="28">
        <v>42902</v>
      </c>
      <c r="J1146" s="52">
        <v>945.95</v>
      </c>
      <c r="K1146" s="52">
        <v>7.75</v>
      </c>
      <c r="L1146" s="35"/>
      <c r="M1146" s="52" t="s">
        <v>1714</v>
      </c>
      <c r="N1146" s="35" t="s">
        <v>97</v>
      </c>
      <c r="O1146" s="35" t="s">
        <v>190</v>
      </c>
      <c r="P1146" s="35" t="s">
        <v>120</v>
      </c>
      <c r="Q1146" s="35" t="s">
        <v>103</v>
      </c>
      <c r="R1146" s="35" t="s">
        <v>98</v>
      </c>
      <c r="S1146" s="27"/>
      <c r="T1146" s="27" t="s">
        <v>1715</v>
      </c>
      <c r="U1146" s="27"/>
      <c r="V1146" s="74"/>
      <c r="W1146" s="47">
        <v>7.75</v>
      </c>
      <c r="X1146" s="47"/>
      <c r="Y1146" s="47"/>
      <c r="Z1146" s="47"/>
      <c r="AA1146" s="47"/>
      <c r="AB1146" s="47"/>
      <c r="AC1146" s="47"/>
      <c r="AD1146" s="47"/>
      <c r="AE1146" s="47"/>
      <c r="AF1146" s="47"/>
      <c r="AG1146" s="47"/>
      <c r="AH1146" s="57"/>
      <c r="AI1146" s="58"/>
      <c r="AJ1146" s="57"/>
      <c r="AK1146" s="47"/>
      <c r="AL1146" s="47"/>
      <c r="AM1146" s="47"/>
      <c r="AN1146" s="57"/>
      <c r="AO1146" s="58"/>
      <c r="AP1146" s="57"/>
      <c r="AQ1146" s="47"/>
      <c r="AR1146" s="47"/>
      <c r="AS1146" s="47"/>
      <c r="AT1146" s="47"/>
      <c r="AU1146" s="47"/>
      <c r="AV1146" s="47"/>
      <c r="AW1146" s="47"/>
      <c r="AX1146" s="47"/>
      <c r="AY1146" s="47"/>
      <c r="AZ1146" s="47"/>
      <c r="BA1146" s="47"/>
      <c r="BB1146" s="47"/>
      <c r="BC1146" s="47"/>
      <c r="BD1146" s="47"/>
      <c r="BE1146" s="47"/>
      <c r="BF1146" s="47"/>
      <c r="BG1146" s="47"/>
      <c r="BH1146" s="47"/>
      <c r="BI1146" s="47"/>
      <c r="BJ1146" s="47"/>
      <c r="BK1146" s="47"/>
      <c r="BL1146" s="47"/>
      <c r="BM1146" s="47" t="s">
        <v>1</v>
      </c>
      <c r="BN1146" s="57">
        <f t="shared" si="297"/>
        <v>7.75</v>
      </c>
      <c r="BO1146" s="47">
        <f t="shared" si="298"/>
        <v>0</v>
      </c>
      <c r="BP1146" s="48" t="str">
        <f t="shared" si="299"/>
        <v>Complete - With Adjustment</v>
      </c>
    </row>
    <row r="1147" spans="1:68" s="10" customFormat="1" hidden="1" x14ac:dyDescent="0.2">
      <c r="A1147" s="34">
        <v>6102</v>
      </c>
      <c r="B1147" s="27" t="s">
        <v>94</v>
      </c>
      <c r="C1147" s="27" t="s">
        <v>355</v>
      </c>
      <c r="D1147" s="27" t="s">
        <v>356</v>
      </c>
      <c r="E1147" s="27" t="s">
        <v>1713</v>
      </c>
      <c r="F1147" s="27" t="s">
        <v>1472</v>
      </c>
      <c r="G1147" s="27" t="s">
        <v>96</v>
      </c>
      <c r="H1147" s="28">
        <v>42901</v>
      </c>
      <c r="I1147" s="28">
        <v>42902</v>
      </c>
      <c r="J1147" s="52">
        <v>945.95</v>
      </c>
      <c r="K1147" s="52">
        <v>20</v>
      </c>
      <c r="L1147" s="35"/>
      <c r="M1147" s="52" t="s">
        <v>1714</v>
      </c>
      <c r="N1147" s="35" t="s">
        <v>97</v>
      </c>
      <c r="O1147" s="35" t="s">
        <v>190</v>
      </c>
      <c r="P1147" s="35" t="s">
        <v>120</v>
      </c>
      <c r="Q1147" s="35" t="s">
        <v>121</v>
      </c>
      <c r="R1147" s="35" t="s">
        <v>98</v>
      </c>
      <c r="S1147" s="27"/>
      <c r="T1147" s="27" t="s">
        <v>1715</v>
      </c>
      <c r="U1147" s="27"/>
      <c r="V1147" s="74"/>
      <c r="W1147" s="47"/>
      <c r="X1147" s="47"/>
      <c r="Y1147" s="47"/>
      <c r="Z1147" s="47"/>
      <c r="AA1147" s="47"/>
      <c r="AB1147" s="47"/>
      <c r="AC1147" s="47"/>
      <c r="AD1147" s="47"/>
      <c r="AE1147" s="47">
        <v>20</v>
      </c>
      <c r="AF1147" s="47"/>
      <c r="AG1147" s="47"/>
      <c r="AH1147" s="57"/>
      <c r="AI1147" s="58"/>
      <c r="AJ1147" s="57"/>
      <c r="AK1147" s="47"/>
      <c r="AL1147" s="47"/>
      <c r="AM1147" s="47"/>
      <c r="AN1147" s="57"/>
      <c r="AO1147" s="58"/>
      <c r="AP1147" s="57"/>
      <c r="AQ1147" s="47"/>
      <c r="AR1147" s="47"/>
      <c r="AS1147" s="47"/>
      <c r="AT1147" s="47"/>
      <c r="AU1147" s="47"/>
      <c r="AV1147" s="47"/>
      <c r="AW1147" s="47"/>
      <c r="AX1147" s="47"/>
      <c r="AY1147" s="47"/>
      <c r="AZ1147" s="47"/>
      <c r="BA1147" s="47"/>
      <c r="BB1147" s="47"/>
      <c r="BC1147" s="47"/>
      <c r="BD1147" s="47"/>
      <c r="BE1147" s="47"/>
      <c r="BF1147" s="47"/>
      <c r="BG1147" s="47"/>
      <c r="BH1147" s="47"/>
      <c r="BI1147" s="47"/>
      <c r="BJ1147" s="47"/>
      <c r="BK1147" s="47"/>
      <c r="BL1147" s="47"/>
      <c r="BM1147" s="47" t="s">
        <v>50</v>
      </c>
      <c r="BN1147" s="57">
        <f t="shared" si="297"/>
        <v>20</v>
      </c>
      <c r="BO1147" s="47">
        <f t="shared" si="298"/>
        <v>0</v>
      </c>
      <c r="BP1147" s="48" t="str">
        <f t="shared" si="299"/>
        <v>Complete - With Adjustment</v>
      </c>
    </row>
    <row r="1148" spans="1:68" s="10" customFormat="1" hidden="1" x14ac:dyDescent="0.2">
      <c r="A1148" s="34">
        <v>6103</v>
      </c>
      <c r="B1148" s="27" t="s">
        <v>94</v>
      </c>
      <c r="C1148" s="27" t="s">
        <v>355</v>
      </c>
      <c r="D1148" s="27" t="s">
        <v>356</v>
      </c>
      <c r="E1148" s="27" t="s">
        <v>1713</v>
      </c>
      <c r="F1148" s="27" t="s">
        <v>1472</v>
      </c>
      <c r="G1148" s="27" t="s">
        <v>96</v>
      </c>
      <c r="H1148" s="28">
        <v>42901</v>
      </c>
      <c r="I1148" s="28">
        <v>42902</v>
      </c>
      <c r="J1148" s="52">
        <v>945.95</v>
      </c>
      <c r="K1148" s="52">
        <v>45.3</v>
      </c>
      <c r="L1148" s="35"/>
      <c r="M1148" s="52" t="s">
        <v>1714</v>
      </c>
      <c r="N1148" s="35" t="s">
        <v>97</v>
      </c>
      <c r="O1148" s="35" t="s">
        <v>190</v>
      </c>
      <c r="P1148" s="35" t="s">
        <v>120</v>
      </c>
      <c r="Q1148" s="35" t="s">
        <v>103</v>
      </c>
      <c r="R1148" s="35" t="s">
        <v>98</v>
      </c>
      <c r="S1148" s="27"/>
      <c r="T1148" s="27" t="s">
        <v>1715</v>
      </c>
      <c r="U1148" s="27"/>
      <c r="V1148" s="74"/>
      <c r="W1148" s="47">
        <v>45.3</v>
      </c>
      <c r="X1148" s="47"/>
      <c r="Y1148" s="47"/>
      <c r="Z1148" s="47"/>
      <c r="AA1148" s="47"/>
      <c r="AB1148" s="47"/>
      <c r="AC1148" s="47"/>
      <c r="AD1148" s="47"/>
      <c r="AE1148" s="47"/>
      <c r="AF1148" s="47"/>
      <c r="AG1148" s="47"/>
      <c r="AH1148" s="57"/>
      <c r="AI1148" s="58"/>
      <c r="AJ1148" s="57"/>
      <c r="AK1148" s="47"/>
      <c r="AL1148" s="47"/>
      <c r="AM1148" s="47"/>
      <c r="AN1148" s="57"/>
      <c r="AO1148" s="58"/>
      <c r="AP1148" s="57"/>
      <c r="AQ1148" s="47"/>
      <c r="AR1148" s="47"/>
      <c r="AS1148" s="47"/>
      <c r="AT1148" s="47"/>
      <c r="AU1148" s="47"/>
      <c r="AV1148" s="47"/>
      <c r="AW1148" s="47"/>
      <c r="AX1148" s="47"/>
      <c r="AY1148" s="47"/>
      <c r="AZ1148" s="47"/>
      <c r="BA1148" s="47"/>
      <c r="BB1148" s="47"/>
      <c r="BC1148" s="47"/>
      <c r="BD1148" s="47"/>
      <c r="BE1148" s="47"/>
      <c r="BF1148" s="47"/>
      <c r="BG1148" s="47"/>
      <c r="BH1148" s="47"/>
      <c r="BI1148" s="47"/>
      <c r="BJ1148" s="47"/>
      <c r="BK1148" s="47"/>
      <c r="BL1148" s="47"/>
      <c r="BM1148" s="47" t="s">
        <v>1</v>
      </c>
      <c r="BN1148" s="57">
        <f t="shared" si="297"/>
        <v>45.3</v>
      </c>
      <c r="BO1148" s="47">
        <f t="shared" si="298"/>
        <v>0</v>
      </c>
      <c r="BP1148" s="48" t="str">
        <f t="shared" si="299"/>
        <v>Complete - With Adjustment</v>
      </c>
    </row>
    <row r="1149" spans="1:68" s="10" customFormat="1" hidden="1" x14ac:dyDescent="0.2">
      <c r="A1149" s="34">
        <v>6169</v>
      </c>
      <c r="B1149" s="27" t="s">
        <v>94</v>
      </c>
      <c r="C1149" s="27" t="s">
        <v>1441</v>
      </c>
      <c r="D1149" s="27" t="s">
        <v>1716</v>
      </c>
      <c r="E1149" s="27" t="s">
        <v>1717</v>
      </c>
      <c r="F1149" s="27" t="s">
        <v>1472</v>
      </c>
      <c r="G1149" s="27" t="s">
        <v>96</v>
      </c>
      <c r="H1149" s="28">
        <v>42899</v>
      </c>
      <c r="I1149" s="28">
        <v>42902</v>
      </c>
      <c r="J1149" s="52">
        <v>1235.3399999999999</v>
      </c>
      <c r="K1149" s="52">
        <v>8</v>
      </c>
      <c r="L1149" s="35"/>
      <c r="M1149" s="52" t="s">
        <v>1718</v>
      </c>
      <c r="N1149" s="35" t="s">
        <v>97</v>
      </c>
      <c r="O1149" s="35" t="s">
        <v>509</v>
      </c>
      <c r="P1149" s="35" t="s">
        <v>120</v>
      </c>
      <c r="Q1149" s="35" t="s">
        <v>103</v>
      </c>
      <c r="R1149" s="35" t="s">
        <v>98</v>
      </c>
      <c r="S1149" s="27"/>
      <c r="T1149" s="27" t="s">
        <v>1719</v>
      </c>
      <c r="U1149" s="27"/>
      <c r="V1149" s="74"/>
      <c r="W1149" s="47">
        <v>8</v>
      </c>
      <c r="X1149" s="47"/>
      <c r="Y1149" s="47"/>
      <c r="Z1149" s="47"/>
      <c r="AA1149" s="47"/>
      <c r="AB1149" s="47"/>
      <c r="AC1149" s="47"/>
      <c r="AD1149" s="47"/>
      <c r="AE1149" s="47"/>
      <c r="AF1149" s="47"/>
      <c r="AG1149" s="47"/>
      <c r="AH1149" s="57"/>
      <c r="AI1149" s="58"/>
      <c r="AJ1149" s="57"/>
      <c r="AK1149" s="47"/>
      <c r="AL1149" s="47"/>
      <c r="AM1149" s="47"/>
      <c r="AN1149" s="57"/>
      <c r="AO1149" s="58"/>
      <c r="AP1149" s="57"/>
      <c r="AQ1149" s="47"/>
      <c r="AR1149" s="47"/>
      <c r="AS1149" s="47"/>
      <c r="AT1149" s="47"/>
      <c r="AU1149" s="47"/>
      <c r="AV1149" s="47"/>
      <c r="AW1149" s="47"/>
      <c r="AX1149" s="47"/>
      <c r="AY1149" s="47"/>
      <c r="AZ1149" s="47"/>
      <c r="BA1149" s="47"/>
      <c r="BB1149" s="47"/>
      <c r="BC1149" s="47"/>
      <c r="BD1149" s="47"/>
      <c r="BE1149" s="47"/>
      <c r="BF1149" s="47"/>
      <c r="BG1149" s="47"/>
      <c r="BH1149" s="47"/>
      <c r="BI1149" s="47"/>
      <c r="BJ1149" s="47"/>
      <c r="BK1149" s="47"/>
      <c r="BL1149" s="47"/>
      <c r="BM1149" s="47" t="s">
        <v>1</v>
      </c>
      <c r="BN1149" s="57">
        <f t="shared" ref="BN1149" si="300">SUM(W1149:AH1149)+SUM(AK1149:AN1149)+SUM(AQ1149:BK1149)</f>
        <v>8</v>
      </c>
      <c r="BO1149" s="47">
        <f t="shared" ref="BO1149" si="301">K1149-BN1149</f>
        <v>0</v>
      </c>
      <c r="BP1149" s="48" t="str">
        <f t="shared" ref="BP1149:BP1151" si="302">IF(BN1149&lt;&gt;0,"Complete - With Adjustment","Complete - No Adjustment")</f>
        <v>Complete - With Adjustment</v>
      </c>
    </row>
    <row r="1150" spans="1:68" s="10" customFormat="1" hidden="1" x14ac:dyDescent="0.2">
      <c r="A1150" s="34">
        <v>6191</v>
      </c>
      <c r="B1150" s="27" t="s">
        <v>94</v>
      </c>
      <c r="C1150" s="27" t="s">
        <v>1455</v>
      </c>
      <c r="D1150" s="27" t="s">
        <v>1720</v>
      </c>
      <c r="E1150" s="27" t="s">
        <v>1721</v>
      </c>
      <c r="F1150" s="27" t="s">
        <v>1472</v>
      </c>
      <c r="G1150" s="27" t="s">
        <v>96</v>
      </c>
      <c r="H1150" s="28">
        <v>42901</v>
      </c>
      <c r="I1150" s="28">
        <v>42902</v>
      </c>
      <c r="J1150" s="52">
        <v>1111.5899999999999</v>
      </c>
      <c r="K1150" s="52">
        <v>8</v>
      </c>
      <c r="L1150" s="35"/>
      <c r="M1150" s="52" t="s">
        <v>1722</v>
      </c>
      <c r="N1150" s="35" t="s">
        <v>97</v>
      </c>
      <c r="O1150" s="35" t="s">
        <v>509</v>
      </c>
      <c r="P1150" s="35" t="s">
        <v>120</v>
      </c>
      <c r="Q1150" s="35" t="s">
        <v>103</v>
      </c>
      <c r="R1150" s="35" t="s">
        <v>98</v>
      </c>
      <c r="S1150" s="27"/>
      <c r="T1150" s="27" t="s">
        <v>1723</v>
      </c>
      <c r="U1150" s="27"/>
      <c r="V1150" s="74"/>
      <c r="W1150" s="47">
        <v>8</v>
      </c>
      <c r="X1150" s="47"/>
      <c r="Y1150" s="47"/>
      <c r="Z1150" s="47"/>
      <c r="AA1150" s="47"/>
      <c r="AB1150" s="47"/>
      <c r="AC1150" s="47"/>
      <c r="AD1150" s="47"/>
      <c r="AE1150" s="47"/>
      <c r="AF1150" s="47"/>
      <c r="AG1150" s="47"/>
      <c r="AH1150" s="57"/>
      <c r="AI1150" s="58"/>
      <c r="AJ1150" s="57"/>
      <c r="AK1150" s="47"/>
      <c r="AL1150" s="47"/>
      <c r="AM1150" s="47"/>
      <c r="AN1150" s="57"/>
      <c r="AO1150" s="58"/>
      <c r="AP1150" s="57"/>
      <c r="AQ1150" s="47"/>
      <c r="AR1150" s="47"/>
      <c r="AS1150" s="47"/>
      <c r="AT1150" s="47"/>
      <c r="AU1150" s="47"/>
      <c r="AV1150" s="47"/>
      <c r="AW1150" s="47"/>
      <c r="AX1150" s="47"/>
      <c r="AY1150" s="47"/>
      <c r="AZ1150" s="47"/>
      <c r="BA1150" s="47"/>
      <c r="BB1150" s="47"/>
      <c r="BC1150" s="47"/>
      <c r="BD1150" s="47"/>
      <c r="BE1150" s="47"/>
      <c r="BF1150" s="47"/>
      <c r="BG1150" s="47"/>
      <c r="BH1150" s="47"/>
      <c r="BI1150" s="47"/>
      <c r="BJ1150" s="47"/>
      <c r="BK1150" s="47"/>
      <c r="BL1150" s="47"/>
      <c r="BM1150" s="47" t="s">
        <v>1</v>
      </c>
      <c r="BN1150" s="57">
        <f t="shared" ref="BN1150:BN1152" si="303">SUM(W1150:AH1150)+SUM(AK1150:AN1150)+SUM(AQ1150:BK1150)</f>
        <v>8</v>
      </c>
      <c r="BO1150" s="47">
        <f t="shared" ref="BO1150:BO1152" si="304">K1150-BN1150</f>
        <v>0</v>
      </c>
      <c r="BP1150" s="48" t="str">
        <f t="shared" si="302"/>
        <v>Complete - With Adjustment</v>
      </c>
    </row>
    <row r="1151" spans="1:68" s="10" customFormat="1" hidden="1" x14ac:dyDescent="0.2">
      <c r="A1151" s="34">
        <v>6219</v>
      </c>
      <c r="B1151" s="27" t="s">
        <v>94</v>
      </c>
      <c r="C1151" s="27" t="s">
        <v>1194</v>
      </c>
      <c r="D1151" s="27" t="s">
        <v>1195</v>
      </c>
      <c r="E1151" s="27" t="s">
        <v>1724</v>
      </c>
      <c r="F1151" s="27" t="s">
        <v>1551</v>
      </c>
      <c r="G1151" s="27" t="s">
        <v>96</v>
      </c>
      <c r="H1151" s="28">
        <v>42908</v>
      </c>
      <c r="I1151" s="28">
        <v>42912</v>
      </c>
      <c r="J1151" s="52">
        <v>1190.44</v>
      </c>
      <c r="K1151" s="52">
        <v>12.51</v>
      </c>
      <c r="L1151" s="35"/>
      <c r="M1151" s="52" t="s">
        <v>1725</v>
      </c>
      <c r="N1151" s="35" t="s">
        <v>97</v>
      </c>
      <c r="O1151" s="35" t="s">
        <v>133</v>
      </c>
      <c r="P1151" s="35" t="s">
        <v>120</v>
      </c>
      <c r="Q1151" s="35" t="s">
        <v>103</v>
      </c>
      <c r="R1151" s="35" t="s">
        <v>98</v>
      </c>
      <c r="S1151" s="27"/>
      <c r="T1151" s="27" t="s">
        <v>1726</v>
      </c>
      <c r="U1151" s="27"/>
      <c r="V1151" s="74"/>
      <c r="W1151" s="47">
        <v>12.51</v>
      </c>
      <c r="X1151" s="47"/>
      <c r="Y1151" s="47"/>
      <c r="Z1151" s="47"/>
      <c r="AA1151" s="47"/>
      <c r="AB1151" s="47"/>
      <c r="AC1151" s="47"/>
      <c r="AD1151" s="47"/>
      <c r="AE1151" s="47"/>
      <c r="AF1151" s="47"/>
      <c r="AG1151" s="47"/>
      <c r="AH1151" s="57"/>
      <c r="AI1151" s="58"/>
      <c r="AJ1151" s="57"/>
      <c r="AK1151" s="47"/>
      <c r="AL1151" s="47"/>
      <c r="AM1151" s="47"/>
      <c r="AN1151" s="57"/>
      <c r="AO1151" s="58"/>
      <c r="AP1151" s="57"/>
      <c r="AQ1151" s="47"/>
      <c r="AR1151" s="47"/>
      <c r="AS1151" s="47"/>
      <c r="AT1151" s="47"/>
      <c r="AU1151" s="47"/>
      <c r="AV1151" s="47"/>
      <c r="AW1151" s="47"/>
      <c r="AX1151" s="47"/>
      <c r="AY1151" s="47"/>
      <c r="AZ1151" s="47"/>
      <c r="BA1151" s="47"/>
      <c r="BB1151" s="47"/>
      <c r="BC1151" s="47"/>
      <c r="BD1151" s="47"/>
      <c r="BE1151" s="47"/>
      <c r="BF1151" s="47"/>
      <c r="BG1151" s="47"/>
      <c r="BH1151" s="47"/>
      <c r="BI1151" s="47"/>
      <c r="BJ1151" s="47"/>
      <c r="BK1151" s="47"/>
      <c r="BL1151" s="47"/>
      <c r="BM1151" s="47" t="s">
        <v>1</v>
      </c>
      <c r="BN1151" s="57">
        <f t="shared" si="303"/>
        <v>12.51</v>
      </c>
      <c r="BO1151" s="47">
        <f t="shared" si="304"/>
        <v>0</v>
      </c>
      <c r="BP1151" s="48" t="str">
        <f t="shared" si="302"/>
        <v>Complete - With Adjustment</v>
      </c>
    </row>
    <row r="1152" spans="1:68" s="10" customFormat="1" hidden="1" x14ac:dyDescent="0.2">
      <c r="A1152" s="34">
        <v>6230</v>
      </c>
      <c r="B1152" s="27" t="s">
        <v>94</v>
      </c>
      <c r="C1152" s="27" t="s">
        <v>1194</v>
      </c>
      <c r="D1152" s="27" t="s">
        <v>1195</v>
      </c>
      <c r="E1152" s="27" t="s">
        <v>1727</v>
      </c>
      <c r="F1152" s="27" t="s">
        <v>1551</v>
      </c>
      <c r="G1152" s="27" t="s">
        <v>96</v>
      </c>
      <c r="H1152" s="28">
        <v>42909</v>
      </c>
      <c r="I1152" s="28">
        <v>42912</v>
      </c>
      <c r="J1152" s="52">
        <v>1314.23</v>
      </c>
      <c r="K1152" s="52">
        <v>5.41</v>
      </c>
      <c r="L1152" s="35"/>
      <c r="M1152" s="52" t="s">
        <v>1728</v>
      </c>
      <c r="N1152" s="35" t="s">
        <v>97</v>
      </c>
      <c r="O1152" s="35" t="s">
        <v>133</v>
      </c>
      <c r="P1152" s="35" t="s">
        <v>120</v>
      </c>
      <c r="Q1152" s="35" t="s">
        <v>103</v>
      </c>
      <c r="R1152" s="35" t="s">
        <v>98</v>
      </c>
      <c r="S1152" s="27"/>
      <c r="T1152" s="27" t="s">
        <v>1729</v>
      </c>
      <c r="U1152" s="27"/>
      <c r="V1152" s="74"/>
      <c r="W1152" s="47">
        <v>5.41</v>
      </c>
      <c r="X1152" s="47"/>
      <c r="Y1152" s="47"/>
      <c r="Z1152" s="47"/>
      <c r="AA1152" s="47"/>
      <c r="AB1152" s="47"/>
      <c r="AC1152" s="47"/>
      <c r="AD1152" s="47"/>
      <c r="AE1152" s="47"/>
      <c r="AF1152" s="47"/>
      <c r="AG1152" s="47"/>
      <c r="AH1152" s="57"/>
      <c r="AI1152" s="58"/>
      <c r="AJ1152" s="57"/>
      <c r="AK1152" s="47"/>
      <c r="AL1152" s="47"/>
      <c r="AM1152" s="47"/>
      <c r="AN1152" s="57"/>
      <c r="AO1152" s="58"/>
      <c r="AP1152" s="57"/>
      <c r="AQ1152" s="47"/>
      <c r="AR1152" s="47"/>
      <c r="AS1152" s="47"/>
      <c r="AT1152" s="47"/>
      <c r="AU1152" s="47"/>
      <c r="AV1152" s="47"/>
      <c r="AW1152" s="47"/>
      <c r="AX1152" s="47"/>
      <c r="AY1152" s="47"/>
      <c r="AZ1152" s="47"/>
      <c r="BA1152" s="47"/>
      <c r="BB1152" s="47"/>
      <c r="BC1152" s="47"/>
      <c r="BD1152" s="47"/>
      <c r="BE1152" s="47"/>
      <c r="BF1152" s="47"/>
      <c r="BG1152" s="47"/>
      <c r="BH1152" s="47"/>
      <c r="BI1152" s="47"/>
      <c r="BJ1152" s="47"/>
      <c r="BK1152" s="47"/>
      <c r="BL1152" s="47"/>
      <c r="BM1152" s="47" t="s">
        <v>1</v>
      </c>
      <c r="BN1152" s="57">
        <f t="shared" si="303"/>
        <v>5.41</v>
      </c>
      <c r="BO1152" s="47">
        <f t="shared" si="304"/>
        <v>0</v>
      </c>
      <c r="BP1152" s="48" t="str">
        <f t="shared" ref="BP1152:BP1157" si="305">IF(BN1152&lt;&gt;0,"Complete - With Adjustment","Complete - No Adjustment")</f>
        <v>Complete - With Adjustment</v>
      </c>
    </row>
    <row r="1153" spans="1:68" s="10" customFormat="1" hidden="1" x14ac:dyDescent="0.2">
      <c r="A1153" s="34">
        <v>6261</v>
      </c>
      <c r="B1153" s="27" t="s">
        <v>94</v>
      </c>
      <c r="C1153" s="27" t="s">
        <v>371</v>
      </c>
      <c r="D1153" s="27" t="s">
        <v>372</v>
      </c>
      <c r="E1153" s="27" t="s">
        <v>1731</v>
      </c>
      <c r="F1153" s="27" t="s">
        <v>1491</v>
      </c>
      <c r="G1153" s="27" t="s">
        <v>96</v>
      </c>
      <c r="H1153" s="28">
        <v>42905</v>
      </c>
      <c r="I1153" s="28">
        <v>42906</v>
      </c>
      <c r="J1153" s="52">
        <v>1375.24</v>
      </c>
      <c r="K1153" s="52">
        <v>4.75</v>
      </c>
      <c r="L1153" s="35"/>
      <c r="M1153" s="52" t="s">
        <v>1732</v>
      </c>
      <c r="N1153" s="35" t="s">
        <v>97</v>
      </c>
      <c r="O1153" s="35" t="s">
        <v>133</v>
      </c>
      <c r="P1153" s="35" t="s">
        <v>120</v>
      </c>
      <c r="Q1153" s="35" t="s">
        <v>103</v>
      </c>
      <c r="R1153" s="35" t="s">
        <v>98</v>
      </c>
      <c r="S1153" s="27"/>
      <c r="T1153" s="27" t="s">
        <v>1733</v>
      </c>
      <c r="U1153" s="27"/>
      <c r="V1153" s="74"/>
      <c r="W1153" s="47">
        <v>4.75</v>
      </c>
      <c r="X1153" s="47"/>
      <c r="Y1153" s="47"/>
      <c r="Z1153" s="47"/>
      <c r="AA1153" s="47"/>
      <c r="AB1153" s="47"/>
      <c r="AC1153" s="47"/>
      <c r="AD1153" s="47"/>
      <c r="AE1153" s="47"/>
      <c r="AF1153" s="47"/>
      <c r="AG1153" s="47"/>
      <c r="AH1153" s="57"/>
      <c r="AI1153" s="58"/>
      <c r="AJ1153" s="57"/>
      <c r="AK1153" s="47"/>
      <c r="AL1153" s="47"/>
      <c r="AM1153" s="47"/>
      <c r="AN1153" s="57"/>
      <c r="AO1153" s="58"/>
      <c r="AP1153" s="57"/>
      <c r="AQ1153" s="47"/>
      <c r="AR1153" s="47"/>
      <c r="AS1153" s="47"/>
      <c r="AT1153" s="47"/>
      <c r="AU1153" s="47"/>
      <c r="AV1153" s="47"/>
      <c r="AW1153" s="47"/>
      <c r="AX1153" s="47"/>
      <c r="AY1153" s="47"/>
      <c r="AZ1153" s="47"/>
      <c r="BA1153" s="47"/>
      <c r="BB1153" s="47"/>
      <c r="BC1153" s="47"/>
      <c r="BD1153" s="47"/>
      <c r="BE1153" s="47"/>
      <c r="BF1153" s="47"/>
      <c r="BG1153" s="47"/>
      <c r="BH1153" s="47"/>
      <c r="BI1153" s="47"/>
      <c r="BJ1153" s="47"/>
      <c r="BK1153" s="47"/>
      <c r="BL1153" s="47"/>
      <c r="BM1153" s="47" t="s">
        <v>1</v>
      </c>
      <c r="BN1153" s="57">
        <f t="shared" ref="BN1153:BN1157" si="306">SUM(W1153:AH1153)+SUM(AK1153:AN1153)+SUM(AQ1153:BK1153)</f>
        <v>4.75</v>
      </c>
      <c r="BO1153" s="47">
        <f t="shared" ref="BO1153:BO1157" si="307">K1153-BN1153</f>
        <v>0</v>
      </c>
      <c r="BP1153" s="48" t="str">
        <f t="shared" si="305"/>
        <v>Complete - With Adjustment</v>
      </c>
    </row>
    <row r="1154" spans="1:68" s="10" customFormat="1" hidden="1" x14ac:dyDescent="0.2">
      <c r="A1154" s="34">
        <v>6266</v>
      </c>
      <c r="B1154" s="27" t="s">
        <v>94</v>
      </c>
      <c r="C1154" s="27" t="s">
        <v>670</v>
      </c>
      <c r="D1154" s="27" t="s">
        <v>671</v>
      </c>
      <c r="E1154" s="27" t="s">
        <v>1734</v>
      </c>
      <c r="F1154" s="27" t="s">
        <v>1543</v>
      </c>
      <c r="G1154" s="27" t="s">
        <v>96</v>
      </c>
      <c r="H1154" s="28">
        <v>42905</v>
      </c>
      <c r="I1154" s="28">
        <v>42907</v>
      </c>
      <c r="J1154" s="52">
        <v>114.04</v>
      </c>
      <c r="K1154" s="52">
        <v>100.65</v>
      </c>
      <c r="L1154" s="35"/>
      <c r="M1154" s="52" t="s">
        <v>1735</v>
      </c>
      <c r="N1154" s="35" t="s">
        <v>97</v>
      </c>
      <c r="O1154" s="35" t="s">
        <v>274</v>
      </c>
      <c r="P1154" s="35" t="s">
        <v>120</v>
      </c>
      <c r="Q1154" s="35" t="s">
        <v>175</v>
      </c>
      <c r="R1154" s="35" t="s">
        <v>98</v>
      </c>
      <c r="S1154" s="27"/>
      <c r="T1154" s="27" t="s">
        <v>1736</v>
      </c>
      <c r="U1154" s="27"/>
      <c r="V1154" s="74"/>
      <c r="W1154" s="47"/>
      <c r="X1154" s="47"/>
      <c r="Y1154" s="47"/>
      <c r="Z1154" s="47"/>
      <c r="AA1154" s="47"/>
      <c r="AB1154" s="47"/>
      <c r="AC1154" s="47"/>
      <c r="AD1154" s="47"/>
      <c r="AE1154" s="47"/>
      <c r="AF1154" s="47"/>
      <c r="AG1154" s="47"/>
      <c r="AH1154" s="57"/>
      <c r="AI1154" s="58"/>
      <c r="AJ1154" s="57"/>
      <c r="AK1154" s="47"/>
      <c r="AL1154" s="47"/>
      <c r="AM1154" s="47"/>
      <c r="AN1154" s="57"/>
      <c r="AO1154" s="58"/>
      <c r="AP1154" s="57"/>
      <c r="AQ1154" s="47"/>
      <c r="AR1154" s="47"/>
      <c r="AS1154" s="47"/>
      <c r="AT1154" s="47"/>
      <c r="AU1154" s="47"/>
      <c r="AV1154" s="47"/>
      <c r="AW1154" s="47">
        <v>100.65</v>
      </c>
      <c r="AX1154" s="47"/>
      <c r="AY1154" s="47"/>
      <c r="AZ1154" s="47"/>
      <c r="BA1154" s="47"/>
      <c r="BB1154" s="47"/>
      <c r="BC1154" s="47"/>
      <c r="BD1154" s="47"/>
      <c r="BE1154" s="47"/>
      <c r="BF1154" s="47"/>
      <c r="BG1154" s="47"/>
      <c r="BH1154" s="47"/>
      <c r="BI1154" s="47"/>
      <c r="BJ1154" s="47"/>
      <c r="BK1154" s="47"/>
      <c r="BL1154" s="47"/>
      <c r="BM1154" s="47" t="s">
        <v>741</v>
      </c>
      <c r="BN1154" s="57">
        <f t="shared" si="306"/>
        <v>100.65</v>
      </c>
      <c r="BO1154" s="47">
        <f t="shared" si="307"/>
        <v>0</v>
      </c>
      <c r="BP1154" s="48" t="str">
        <f t="shared" si="305"/>
        <v>Complete - With Adjustment</v>
      </c>
    </row>
    <row r="1155" spans="1:68" s="10" customFormat="1" hidden="1" x14ac:dyDescent="0.2">
      <c r="A1155" s="34">
        <v>6267</v>
      </c>
      <c r="B1155" s="27" t="s">
        <v>94</v>
      </c>
      <c r="C1155" s="27" t="s">
        <v>670</v>
      </c>
      <c r="D1155" s="27" t="s">
        <v>671</v>
      </c>
      <c r="E1155" s="27" t="s">
        <v>1734</v>
      </c>
      <c r="F1155" s="27" t="s">
        <v>1543</v>
      </c>
      <c r="G1155" s="27" t="s">
        <v>96</v>
      </c>
      <c r="H1155" s="28">
        <v>42905</v>
      </c>
      <c r="I1155" s="28">
        <v>42907</v>
      </c>
      <c r="J1155" s="52">
        <v>114.04</v>
      </c>
      <c r="K1155" s="52">
        <v>5.56</v>
      </c>
      <c r="L1155" s="35"/>
      <c r="M1155" s="52" t="s">
        <v>1735</v>
      </c>
      <c r="N1155" s="35" t="s">
        <v>97</v>
      </c>
      <c r="O1155" s="35" t="s">
        <v>274</v>
      </c>
      <c r="P1155" s="35" t="s">
        <v>120</v>
      </c>
      <c r="Q1155" s="35" t="s">
        <v>175</v>
      </c>
      <c r="R1155" s="35" t="s">
        <v>98</v>
      </c>
      <c r="S1155" s="27"/>
      <c r="T1155" s="27" t="s">
        <v>1736</v>
      </c>
      <c r="U1155" s="27"/>
      <c r="V1155" s="74"/>
      <c r="W1155" s="47"/>
      <c r="X1155" s="47"/>
      <c r="Y1155" s="47"/>
      <c r="Z1155" s="47"/>
      <c r="AA1155" s="47"/>
      <c r="AB1155" s="47"/>
      <c r="AC1155" s="47"/>
      <c r="AD1155" s="47"/>
      <c r="AE1155" s="47"/>
      <c r="AF1155" s="47"/>
      <c r="AG1155" s="47"/>
      <c r="AH1155" s="57"/>
      <c r="AI1155" s="58"/>
      <c r="AJ1155" s="57"/>
      <c r="AK1155" s="47"/>
      <c r="AL1155" s="47"/>
      <c r="AM1155" s="47"/>
      <c r="AN1155" s="57"/>
      <c r="AO1155" s="58"/>
      <c r="AP1155" s="57"/>
      <c r="AQ1155" s="47"/>
      <c r="AR1155" s="47"/>
      <c r="AS1155" s="47"/>
      <c r="AT1155" s="47"/>
      <c r="AU1155" s="47"/>
      <c r="AV1155" s="47"/>
      <c r="AW1155" s="47">
        <v>5.56</v>
      </c>
      <c r="AX1155" s="47"/>
      <c r="AY1155" s="47"/>
      <c r="AZ1155" s="47"/>
      <c r="BA1155" s="47"/>
      <c r="BB1155" s="47"/>
      <c r="BC1155" s="47"/>
      <c r="BD1155" s="47"/>
      <c r="BE1155" s="47"/>
      <c r="BF1155" s="47"/>
      <c r="BG1155" s="47"/>
      <c r="BH1155" s="47"/>
      <c r="BI1155" s="47"/>
      <c r="BJ1155" s="47"/>
      <c r="BK1155" s="47"/>
      <c r="BL1155" s="47"/>
      <c r="BM1155" s="47" t="s">
        <v>741</v>
      </c>
      <c r="BN1155" s="57">
        <f t="shared" si="306"/>
        <v>5.56</v>
      </c>
      <c r="BO1155" s="47">
        <f t="shared" si="307"/>
        <v>0</v>
      </c>
      <c r="BP1155" s="48" t="str">
        <f t="shared" si="305"/>
        <v>Complete - With Adjustment</v>
      </c>
    </row>
    <row r="1156" spans="1:68" s="10" customFormat="1" hidden="1" x14ac:dyDescent="0.2">
      <c r="A1156" s="34">
        <v>6268</v>
      </c>
      <c r="B1156" s="27" t="s">
        <v>94</v>
      </c>
      <c r="C1156" s="27" t="s">
        <v>670</v>
      </c>
      <c r="D1156" s="27" t="s">
        <v>671</v>
      </c>
      <c r="E1156" s="27" t="s">
        <v>1734</v>
      </c>
      <c r="F1156" s="27" t="s">
        <v>1543</v>
      </c>
      <c r="G1156" s="27" t="s">
        <v>96</v>
      </c>
      <c r="H1156" s="28">
        <v>42905</v>
      </c>
      <c r="I1156" s="28">
        <v>42907</v>
      </c>
      <c r="J1156" s="52">
        <v>114.04</v>
      </c>
      <c r="K1156" s="52">
        <v>5.19</v>
      </c>
      <c r="L1156" s="35"/>
      <c r="M1156" s="52" t="s">
        <v>1735</v>
      </c>
      <c r="N1156" s="35" t="s">
        <v>97</v>
      </c>
      <c r="O1156" s="35" t="s">
        <v>274</v>
      </c>
      <c r="P1156" s="35" t="s">
        <v>120</v>
      </c>
      <c r="Q1156" s="35" t="s">
        <v>175</v>
      </c>
      <c r="R1156" s="35" t="s">
        <v>98</v>
      </c>
      <c r="S1156" s="27"/>
      <c r="T1156" s="27" t="s">
        <v>1736</v>
      </c>
      <c r="U1156" s="27"/>
      <c r="V1156" s="74"/>
      <c r="W1156" s="47"/>
      <c r="X1156" s="47"/>
      <c r="Y1156" s="47"/>
      <c r="Z1156" s="47"/>
      <c r="AA1156" s="47"/>
      <c r="AB1156" s="47"/>
      <c r="AC1156" s="47"/>
      <c r="AD1156" s="47"/>
      <c r="AE1156" s="47"/>
      <c r="AF1156" s="47"/>
      <c r="AG1156" s="47"/>
      <c r="AH1156" s="57"/>
      <c r="AI1156" s="58"/>
      <c r="AJ1156" s="57"/>
      <c r="AK1156" s="47"/>
      <c r="AL1156" s="47"/>
      <c r="AM1156" s="47"/>
      <c r="AN1156" s="57"/>
      <c r="AO1156" s="58"/>
      <c r="AP1156" s="57"/>
      <c r="AQ1156" s="47"/>
      <c r="AR1156" s="47"/>
      <c r="AS1156" s="47"/>
      <c r="AT1156" s="47"/>
      <c r="AU1156" s="47"/>
      <c r="AV1156" s="47"/>
      <c r="AW1156" s="47">
        <v>5.19</v>
      </c>
      <c r="AX1156" s="47"/>
      <c r="AY1156" s="47"/>
      <c r="AZ1156" s="47"/>
      <c r="BA1156" s="47"/>
      <c r="BB1156" s="47"/>
      <c r="BC1156" s="47"/>
      <c r="BD1156" s="47"/>
      <c r="BE1156" s="47"/>
      <c r="BF1156" s="47"/>
      <c r="BG1156" s="47"/>
      <c r="BH1156" s="47"/>
      <c r="BI1156" s="47"/>
      <c r="BJ1156" s="47"/>
      <c r="BK1156" s="47"/>
      <c r="BL1156" s="47"/>
      <c r="BM1156" s="47" t="s">
        <v>741</v>
      </c>
      <c r="BN1156" s="57">
        <f t="shared" si="306"/>
        <v>5.19</v>
      </c>
      <c r="BO1156" s="47">
        <f t="shared" si="307"/>
        <v>0</v>
      </c>
      <c r="BP1156" s="48" t="str">
        <f t="shared" si="305"/>
        <v>Complete - With Adjustment</v>
      </c>
    </row>
    <row r="1157" spans="1:68" s="10" customFormat="1" hidden="1" x14ac:dyDescent="0.2">
      <c r="A1157" s="34">
        <v>6269</v>
      </c>
      <c r="B1157" s="27" t="s">
        <v>94</v>
      </c>
      <c r="C1157" s="27" t="s">
        <v>670</v>
      </c>
      <c r="D1157" s="27" t="s">
        <v>671</v>
      </c>
      <c r="E1157" s="27" t="s">
        <v>1734</v>
      </c>
      <c r="F1157" s="27" t="s">
        <v>1543</v>
      </c>
      <c r="G1157" s="27" t="s">
        <v>96</v>
      </c>
      <c r="H1157" s="28">
        <v>42905</v>
      </c>
      <c r="I1157" s="28">
        <v>42907</v>
      </c>
      <c r="J1157" s="52">
        <v>114.04</v>
      </c>
      <c r="K1157" s="52">
        <v>2.64</v>
      </c>
      <c r="L1157" s="35"/>
      <c r="M1157" s="52" t="s">
        <v>1735</v>
      </c>
      <c r="N1157" s="35" t="s">
        <v>97</v>
      </c>
      <c r="O1157" s="35" t="s">
        <v>274</v>
      </c>
      <c r="P1157" s="35" t="s">
        <v>120</v>
      </c>
      <c r="Q1157" s="35" t="s">
        <v>175</v>
      </c>
      <c r="R1157" s="35" t="s">
        <v>98</v>
      </c>
      <c r="S1157" s="27"/>
      <c r="T1157" s="27" t="s">
        <v>1736</v>
      </c>
      <c r="U1157" s="27"/>
      <c r="V1157" s="74"/>
      <c r="W1157" s="47"/>
      <c r="X1157" s="47"/>
      <c r="Y1157" s="47"/>
      <c r="Z1157" s="47"/>
      <c r="AA1157" s="47"/>
      <c r="AB1157" s="47"/>
      <c r="AC1157" s="47"/>
      <c r="AD1157" s="47"/>
      <c r="AE1157" s="47"/>
      <c r="AF1157" s="47"/>
      <c r="AG1157" s="47"/>
      <c r="AH1157" s="57"/>
      <c r="AI1157" s="58"/>
      <c r="AJ1157" s="57"/>
      <c r="AK1157" s="47"/>
      <c r="AL1157" s="47"/>
      <c r="AM1157" s="47"/>
      <c r="AN1157" s="57"/>
      <c r="AO1157" s="58"/>
      <c r="AP1157" s="57"/>
      <c r="AQ1157" s="47"/>
      <c r="AR1157" s="47"/>
      <c r="AS1157" s="47"/>
      <c r="AT1157" s="47"/>
      <c r="AU1157" s="47"/>
      <c r="AV1157" s="47"/>
      <c r="AW1157" s="47">
        <v>2.64</v>
      </c>
      <c r="AX1157" s="47"/>
      <c r="AY1157" s="47"/>
      <c r="AZ1157" s="47"/>
      <c r="BA1157" s="47"/>
      <c r="BB1157" s="47"/>
      <c r="BC1157" s="47"/>
      <c r="BD1157" s="47"/>
      <c r="BE1157" s="47"/>
      <c r="BF1157" s="47"/>
      <c r="BG1157" s="47"/>
      <c r="BH1157" s="47"/>
      <c r="BI1157" s="47"/>
      <c r="BJ1157" s="47"/>
      <c r="BK1157" s="47"/>
      <c r="BL1157" s="47"/>
      <c r="BM1157" s="47" t="s">
        <v>741</v>
      </c>
      <c r="BN1157" s="57">
        <f t="shared" si="306"/>
        <v>2.64</v>
      </c>
      <c r="BO1157" s="47">
        <f t="shared" si="307"/>
        <v>0</v>
      </c>
      <c r="BP1157" s="48" t="str">
        <f t="shared" si="305"/>
        <v>Complete - With Adjustment</v>
      </c>
    </row>
    <row r="1158" spans="1:68" s="10" customFormat="1" x14ac:dyDescent="0.2">
      <c r="B1158" s="35"/>
      <c r="C1158" s="35"/>
      <c r="D1158" s="35"/>
      <c r="E1158" s="35"/>
      <c r="F1158" s="35"/>
      <c r="G1158" s="35"/>
      <c r="H1158" s="37"/>
      <c r="I1158" s="37"/>
      <c r="J1158" s="36"/>
      <c r="K1158" s="36"/>
      <c r="L1158" s="35"/>
      <c r="M1158" s="39"/>
      <c r="N1158" s="35"/>
      <c r="O1158" s="35"/>
      <c r="P1158" s="35"/>
      <c r="Q1158" s="35"/>
      <c r="R1158" s="35"/>
      <c r="S1158" s="35"/>
      <c r="T1158" s="35"/>
      <c r="U1158" s="35"/>
      <c r="V1158" s="35"/>
      <c r="W1158" s="56"/>
      <c r="X1158" s="56"/>
      <c r="Y1158" s="56"/>
      <c r="Z1158" s="56"/>
      <c r="AA1158" s="56"/>
      <c r="AB1158" s="56"/>
      <c r="AC1158" s="56"/>
      <c r="AD1158" s="56"/>
      <c r="AE1158" s="56"/>
      <c r="AF1158" s="56"/>
      <c r="AG1158" s="56"/>
      <c r="AH1158" s="57"/>
      <c r="AI1158" s="58"/>
      <c r="AJ1158" s="57"/>
      <c r="AK1158" s="47"/>
      <c r="AL1158" s="47"/>
      <c r="AM1158" s="47"/>
      <c r="AN1158" s="57"/>
      <c r="AO1158" s="58"/>
      <c r="AP1158" s="57"/>
      <c r="AQ1158" s="47"/>
      <c r="AR1158" s="47"/>
      <c r="AS1158" s="47"/>
      <c r="AT1158" s="47"/>
      <c r="AU1158" s="47"/>
      <c r="AV1158" s="47"/>
      <c r="AW1158" s="47"/>
      <c r="AX1158" s="47"/>
      <c r="AY1158" s="47"/>
      <c r="AZ1158" s="47"/>
      <c r="BA1158" s="47"/>
      <c r="BB1158" s="47"/>
      <c r="BC1158" s="47"/>
      <c r="BD1158" s="47"/>
      <c r="BE1158" s="47"/>
      <c r="BF1158" s="47"/>
      <c r="BG1158" s="47"/>
      <c r="BH1158" s="47"/>
      <c r="BI1158" s="47"/>
      <c r="BJ1158" s="47"/>
      <c r="BK1158" s="47"/>
      <c r="BL1158" s="47"/>
      <c r="BM1158" s="47"/>
      <c r="BN1158" s="57" t="s">
        <v>92</v>
      </c>
      <c r="BO1158" s="47" t="s">
        <v>92</v>
      </c>
      <c r="BP1158" s="48"/>
    </row>
    <row r="1159" spans="1:68" s="10" customFormat="1" ht="13.5" thickBot="1" x14ac:dyDescent="0.25">
      <c r="B1159" s="38"/>
      <c r="C1159" s="38"/>
      <c r="D1159" s="40"/>
      <c r="E1159" s="38"/>
      <c r="F1159" s="38"/>
      <c r="G1159" s="38"/>
      <c r="H1159" s="38"/>
      <c r="I1159" s="38"/>
      <c r="J1159" s="41"/>
      <c r="K1159" s="42">
        <v>1096129.0099999977</v>
      </c>
      <c r="L1159" s="38"/>
      <c r="M1159" s="43"/>
      <c r="N1159" s="38"/>
      <c r="O1159" s="38"/>
      <c r="P1159" s="38"/>
      <c r="Q1159" s="38"/>
      <c r="R1159" s="38"/>
      <c r="S1159" s="38"/>
      <c r="T1159" s="38"/>
      <c r="U1159" s="38"/>
      <c r="V1159" s="38"/>
      <c r="W1159" s="75">
        <v>22280.943943032999</v>
      </c>
      <c r="X1159" s="75">
        <v>402.23</v>
      </c>
      <c r="Y1159" s="75">
        <v>37.32</v>
      </c>
      <c r="Z1159" s="75">
        <v>0</v>
      </c>
      <c r="AA1159" s="75">
        <v>691.9</v>
      </c>
      <c r="AB1159" s="75">
        <v>6915.3499999999995</v>
      </c>
      <c r="AC1159" s="75">
        <v>107.17</v>
      </c>
      <c r="AD1159" s="75">
        <v>0</v>
      </c>
      <c r="AE1159" s="75">
        <v>27233.18</v>
      </c>
      <c r="AF1159" s="75">
        <v>0</v>
      </c>
      <c r="AG1159" s="75">
        <v>0</v>
      </c>
      <c r="AH1159" s="59">
        <v>6824.4241895898131</v>
      </c>
      <c r="AI1159" s="58"/>
      <c r="AJ1159" s="59">
        <v>1309.26</v>
      </c>
      <c r="AK1159" s="75">
        <v>869.60399999999993</v>
      </c>
      <c r="AL1159" s="75">
        <v>3441.85</v>
      </c>
      <c r="AM1159" s="75">
        <v>1861.8259999999998</v>
      </c>
      <c r="AN1159" s="59">
        <v>33202.820132252891</v>
      </c>
      <c r="AO1159" s="58"/>
      <c r="AP1159" s="59">
        <v>5604.0500000000011</v>
      </c>
      <c r="AQ1159" s="75">
        <v>4773.95</v>
      </c>
      <c r="AR1159" s="75">
        <v>274.87</v>
      </c>
      <c r="AS1159" s="75">
        <v>128.16999999999999</v>
      </c>
      <c r="AT1159" s="75">
        <v>209.5</v>
      </c>
      <c r="AU1159" s="75">
        <v>71.39</v>
      </c>
      <c r="AV1159" s="75">
        <v>41102.919999999969</v>
      </c>
      <c r="AW1159" s="75">
        <v>24631.420000000002</v>
      </c>
      <c r="AX1159" s="75">
        <v>1898.4299999999996</v>
      </c>
      <c r="AY1159" s="75">
        <v>1462.18</v>
      </c>
      <c r="AZ1159" s="75">
        <v>1309.0899999999999</v>
      </c>
      <c r="BA1159" s="75">
        <v>0</v>
      </c>
      <c r="BB1159" s="75">
        <v>0</v>
      </c>
      <c r="BC1159" s="75">
        <v>242.89999999999998</v>
      </c>
      <c r="BD1159" s="75">
        <v>0</v>
      </c>
      <c r="BE1159" s="75">
        <v>0</v>
      </c>
      <c r="BF1159" s="75">
        <v>73.400000000000006</v>
      </c>
      <c r="BG1159" s="75">
        <v>0</v>
      </c>
      <c r="BH1159" s="75">
        <v>32413.263585673376</v>
      </c>
      <c r="BI1159" s="75">
        <v>0</v>
      </c>
      <c r="BJ1159" s="75">
        <v>0</v>
      </c>
      <c r="BK1159" s="75">
        <v>13322.45</v>
      </c>
      <c r="BL1159" s="47"/>
      <c r="BM1159" s="47"/>
      <c r="BN1159" s="59">
        <v>225782.551850549</v>
      </c>
      <c r="BO1159" s="60">
        <v>870346.45814944874</v>
      </c>
      <c r="BP1159" s="48"/>
    </row>
    <row r="1160" spans="1:68" s="2" customFormat="1" ht="13.5" thickTop="1" x14ac:dyDescent="0.2">
      <c r="A1160" s="10"/>
      <c r="B1160" s="38"/>
      <c r="C1160" s="38"/>
      <c r="D1160" s="40"/>
      <c r="E1160" s="38"/>
      <c r="F1160" s="38"/>
      <c r="G1160" s="38"/>
      <c r="H1160" s="38"/>
      <c r="I1160" s="38"/>
      <c r="J1160" s="41"/>
      <c r="K1160" s="61"/>
      <c r="L1160" s="38"/>
      <c r="M1160" s="43"/>
      <c r="N1160" s="38"/>
      <c r="O1160" s="38"/>
      <c r="P1160" s="38"/>
      <c r="Q1160" s="38"/>
      <c r="R1160" s="38"/>
      <c r="S1160" s="38"/>
      <c r="T1160" s="38"/>
      <c r="U1160" s="38"/>
      <c r="V1160" s="38"/>
      <c r="W1160" s="56"/>
      <c r="X1160" s="56"/>
      <c r="Y1160" s="56"/>
      <c r="Z1160" s="56"/>
      <c r="AA1160" s="56"/>
      <c r="AB1160" s="56"/>
      <c r="AC1160" s="56"/>
      <c r="AD1160" s="56"/>
      <c r="AE1160" s="56"/>
      <c r="AF1160" s="56"/>
      <c r="AG1160" s="56"/>
      <c r="AH1160" s="47"/>
      <c r="AI1160" s="47"/>
      <c r="AJ1160" s="47"/>
      <c r="AK1160" s="47"/>
      <c r="AL1160" s="47"/>
      <c r="AM1160" s="47"/>
      <c r="AN1160" s="47"/>
      <c r="AO1160" s="47"/>
      <c r="AP1160" s="47"/>
      <c r="AQ1160" s="47"/>
      <c r="AR1160" s="47"/>
      <c r="AS1160" s="47"/>
      <c r="AT1160" s="47"/>
      <c r="AU1160" s="47"/>
      <c r="AV1160" s="47"/>
      <c r="AW1160" s="47"/>
      <c r="AX1160" s="47"/>
      <c r="AY1160" s="47"/>
      <c r="AZ1160" s="47"/>
      <c r="BA1160" s="47"/>
      <c r="BB1160" s="47"/>
      <c r="BC1160" s="47"/>
      <c r="BD1160" s="47"/>
      <c r="BE1160" s="47"/>
      <c r="BF1160" s="47"/>
      <c r="BG1160" s="47"/>
      <c r="BH1160" s="47"/>
      <c r="BI1160" s="47"/>
      <c r="BJ1160" s="47"/>
      <c r="BK1160" s="47"/>
      <c r="BL1160" s="47"/>
      <c r="BM1160" s="47"/>
      <c r="BN1160" s="47"/>
      <c r="BP1160" s="48"/>
    </row>
    <row r="1161" spans="1:68" s="2" customFormat="1" ht="13.5" thickBot="1" x14ac:dyDescent="0.25">
      <c r="A1161" s="10"/>
      <c r="B1161" s="38"/>
      <c r="C1161" s="38"/>
      <c r="D1161" s="40"/>
      <c r="E1161" s="38"/>
      <c r="F1161" s="38"/>
      <c r="G1161" s="38"/>
      <c r="H1161" s="38"/>
      <c r="I1161" s="38"/>
      <c r="J1161" s="41"/>
      <c r="K1161" s="61"/>
      <c r="L1161" s="38"/>
      <c r="M1161" s="43"/>
      <c r="N1161" s="38"/>
      <c r="O1161" s="38"/>
      <c r="P1161" s="38"/>
      <c r="Q1161" s="38"/>
      <c r="R1161" s="38"/>
      <c r="S1161" s="38"/>
      <c r="T1161" s="38"/>
      <c r="U1161" s="38"/>
      <c r="V1161" s="38"/>
      <c r="W1161" s="56"/>
      <c r="X1161" s="56"/>
      <c r="Y1161" s="56"/>
      <c r="Z1161" s="56"/>
      <c r="AA1161" s="56"/>
      <c r="AB1161" s="56"/>
      <c r="AC1161" s="56"/>
      <c r="AD1161" s="56"/>
      <c r="AE1161" s="56"/>
      <c r="AF1161" s="56"/>
      <c r="AG1161" s="56"/>
      <c r="AH1161" s="47"/>
      <c r="AI1161" s="47"/>
      <c r="AJ1161" s="47"/>
      <c r="AK1161" s="47"/>
      <c r="AL1161" s="47"/>
      <c r="AM1161" s="47"/>
      <c r="AN1161" s="47"/>
      <c r="AO1161" s="47"/>
      <c r="AP1161" s="47"/>
      <c r="AQ1161" s="47"/>
      <c r="AR1161" s="47"/>
      <c r="AS1161" s="47"/>
      <c r="AT1161" s="47"/>
      <c r="AU1161" s="47"/>
      <c r="AV1161" s="47"/>
      <c r="AW1161" s="47"/>
      <c r="AX1161" s="47"/>
      <c r="AY1161" s="47"/>
      <c r="AZ1161" s="47"/>
      <c r="BA1161" s="47"/>
      <c r="BB1161" s="47"/>
      <c r="BC1161" s="47"/>
      <c r="BD1161" s="47"/>
      <c r="BE1161" s="47"/>
      <c r="BF1161" s="47"/>
      <c r="BG1161" s="47"/>
      <c r="BH1161" s="47"/>
      <c r="BI1161" s="47"/>
      <c r="BJ1161" s="47"/>
      <c r="BK1161" s="47"/>
      <c r="BL1161" s="47"/>
      <c r="BM1161" s="47"/>
      <c r="BN1161" s="65">
        <v>225782.55185054947</v>
      </c>
      <c r="BO1161" s="65">
        <v>870346.45814945281</v>
      </c>
      <c r="BP1161" s="48"/>
    </row>
    <row r="1162" spans="1:68" s="2" customFormat="1" ht="13.5" thickTop="1" x14ac:dyDescent="0.2">
      <c r="A1162" s="10"/>
      <c r="B1162" s="38"/>
      <c r="C1162" s="38"/>
      <c r="D1162" s="38"/>
      <c r="E1162" s="38"/>
      <c r="F1162" s="38"/>
      <c r="G1162" s="38"/>
      <c r="H1162" s="44"/>
      <c r="I1162" s="44"/>
      <c r="J1162" s="41"/>
      <c r="K1162" s="76">
        <v>110027.50999999998</v>
      </c>
      <c r="L1162" s="38" t="s">
        <v>1737</v>
      </c>
      <c r="M1162" s="43"/>
      <c r="N1162" s="38"/>
      <c r="O1162" s="38"/>
      <c r="P1162" s="38"/>
      <c r="Q1162" s="38"/>
      <c r="R1162" s="38"/>
      <c r="S1162" s="38"/>
      <c r="T1162" s="38"/>
      <c r="U1162" s="38"/>
      <c r="V1162" s="38"/>
      <c r="W1162" s="56">
        <v>1863.9711551000007</v>
      </c>
      <c r="X1162" s="56">
        <v>0</v>
      </c>
      <c r="Y1162" s="56">
        <v>0</v>
      </c>
      <c r="Z1162" s="56">
        <v>0</v>
      </c>
      <c r="AA1162" s="56">
        <v>691.9</v>
      </c>
      <c r="AB1162" s="56">
        <v>2930.9</v>
      </c>
      <c r="AC1162" s="56">
        <v>107.17</v>
      </c>
      <c r="AD1162" s="56">
        <v>0</v>
      </c>
      <c r="AE1162" s="56">
        <v>995.45</v>
      </c>
      <c r="AF1162" s="56">
        <v>0</v>
      </c>
      <c r="AG1162" s="56">
        <v>0</v>
      </c>
      <c r="AH1162" s="56">
        <v>6772.7748374999983</v>
      </c>
      <c r="AI1162" s="56">
        <v>0</v>
      </c>
      <c r="AJ1162" s="56">
        <v>1309.26</v>
      </c>
      <c r="AK1162" s="56">
        <v>838.74799999999993</v>
      </c>
      <c r="AL1162" s="56">
        <v>3399.8700000000003</v>
      </c>
      <c r="AM1162" s="56">
        <v>1573.3059999999998</v>
      </c>
      <c r="AN1162" s="56">
        <v>32748.630132252896</v>
      </c>
      <c r="AO1162" s="56">
        <v>0</v>
      </c>
      <c r="AP1162" s="56">
        <v>5604.0500000000011</v>
      </c>
      <c r="AQ1162" s="56">
        <v>4340.1499999999996</v>
      </c>
      <c r="AR1162" s="56">
        <v>147.80000000000001</v>
      </c>
      <c r="AS1162" s="56">
        <v>6.01</v>
      </c>
      <c r="AT1162" s="56">
        <v>0</v>
      </c>
      <c r="AU1162" s="56">
        <v>6.39</v>
      </c>
      <c r="AV1162" s="56">
        <v>4632.16</v>
      </c>
      <c r="AW1162" s="56">
        <v>21029.709999999995</v>
      </c>
      <c r="AX1162" s="56">
        <v>1476.48</v>
      </c>
      <c r="AY1162" s="56">
        <v>1462.18</v>
      </c>
      <c r="AZ1162" s="56">
        <v>1213.46</v>
      </c>
      <c r="BA1162" s="56">
        <v>0</v>
      </c>
      <c r="BB1162" s="56">
        <v>0</v>
      </c>
      <c r="BC1162" s="56">
        <v>200.87</v>
      </c>
      <c r="BD1162" s="56">
        <v>0</v>
      </c>
      <c r="BE1162" s="56">
        <v>0</v>
      </c>
      <c r="BF1162" s="56">
        <v>0</v>
      </c>
      <c r="BG1162" s="56">
        <v>0</v>
      </c>
      <c r="BH1162" s="56">
        <v>22460.593585673374</v>
      </c>
      <c r="BI1162" s="56">
        <v>0</v>
      </c>
      <c r="BJ1162" s="56">
        <v>0</v>
      </c>
      <c r="BK1162" s="56">
        <v>12592.910000000003</v>
      </c>
      <c r="BL1162" s="56">
        <v>0</v>
      </c>
      <c r="BM1162" s="56">
        <v>0</v>
      </c>
      <c r="BN1162" s="56">
        <v>121491.4337105263</v>
      </c>
      <c r="BO1162" s="47"/>
      <c r="BP1162" s="48"/>
    </row>
    <row r="1163" spans="1:68" s="2" customFormat="1" x14ac:dyDescent="0.2">
      <c r="A1163" s="10"/>
      <c r="B1163" s="38"/>
      <c r="C1163" s="38"/>
      <c r="D1163" s="38"/>
      <c r="E1163" s="38"/>
      <c r="F1163" s="38"/>
      <c r="G1163" s="38"/>
      <c r="H1163" s="44"/>
      <c r="I1163" s="44"/>
      <c r="K1163" s="76">
        <v>160715.43</v>
      </c>
      <c r="L1163" s="38" t="s">
        <v>1738</v>
      </c>
      <c r="M1163" s="43"/>
      <c r="N1163" s="90"/>
      <c r="O1163" s="38"/>
      <c r="P1163" s="38"/>
      <c r="Q1163" s="38"/>
      <c r="R1163" s="38"/>
      <c r="S1163" s="38"/>
      <c r="T1163" s="38"/>
      <c r="U1163" s="38"/>
      <c r="V1163" s="38"/>
      <c r="W1163" s="56"/>
      <c r="X1163" s="56"/>
      <c r="Y1163" s="56"/>
      <c r="Z1163" s="56"/>
      <c r="AA1163" s="56"/>
      <c r="AB1163" s="56"/>
      <c r="AC1163" s="56"/>
      <c r="AD1163" s="56"/>
      <c r="AE1163" s="56"/>
      <c r="AF1163" s="56"/>
      <c r="AG1163" s="56"/>
      <c r="AH1163" s="47"/>
      <c r="AI1163" s="47"/>
      <c r="AJ1163" s="47"/>
      <c r="AK1163" s="47"/>
      <c r="AL1163" s="47"/>
      <c r="AM1163" s="47"/>
      <c r="AN1163" s="47"/>
      <c r="AO1163" s="47"/>
      <c r="AP1163" s="47"/>
      <c r="AQ1163" s="56"/>
      <c r="AR1163" s="56"/>
      <c r="AS1163" s="56"/>
      <c r="AT1163" s="56"/>
      <c r="AU1163" s="56"/>
      <c r="AV1163" s="56"/>
      <c r="AW1163" s="56"/>
      <c r="AX1163" s="56"/>
      <c r="AY1163" s="56"/>
      <c r="AZ1163" s="56"/>
      <c r="BA1163" s="56"/>
      <c r="BB1163" s="56"/>
      <c r="BC1163" s="56"/>
      <c r="BD1163" s="56"/>
      <c r="BE1163" s="56"/>
      <c r="BF1163" s="56"/>
      <c r="BG1163" s="56"/>
      <c r="BH1163" s="56"/>
      <c r="BI1163" s="56"/>
      <c r="BJ1163" s="56"/>
      <c r="BK1163" s="56"/>
      <c r="BL1163" s="56"/>
      <c r="BM1163" s="56"/>
      <c r="BN1163" s="47"/>
      <c r="BO1163" s="47"/>
      <c r="BP1163" s="48"/>
    </row>
    <row r="1164" spans="1:68" x14ac:dyDescent="0.2">
      <c r="K1164" s="77">
        <v>155974.57999999999</v>
      </c>
      <c r="L1164" s="2" t="s">
        <v>1739</v>
      </c>
      <c r="N1164" s="90"/>
      <c r="BN1164" s="92">
        <v>35988.785999999993</v>
      </c>
      <c r="BO1164" s="38" t="s">
        <v>1737</v>
      </c>
      <c r="BP1164" s="43"/>
    </row>
    <row r="1165" spans="1:68" x14ac:dyDescent="0.2">
      <c r="K1165" s="77">
        <v>180806.84999999969</v>
      </c>
      <c r="L1165" s="2" t="s">
        <v>1740</v>
      </c>
      <c r="BN1165" s="92">
        <v>33792.42</v>
      </c>
      <c r="BO1165" s="38" t="s">
        <v>1738</v>
      </c>
      <c r="BP1165" s="95"/>
    </row>
    <row r="1166" spans="1:68" x14ac:dyDescent="0.2">
      <c r="K1166" s="77">
        <v>249561.38</v>
      </c>
      <c r="L1166" s="2" t="s">
        <v>1741</v>
      </c>
      <c r="N1166" s="90"/>
      <c r="BN1166" s="93">
        <v>32539.581603805</v>
      </c>
      <c r="BO1166" s="2" t="s">
        <v>1739</v>
      </c>
      <c r="BP1166" s="20"/>
    </row>
    <row r="1167" spans="1:68" x14ac:dyDescent="0.2">
      <c r="K1167" s="78">
        <v>239043.26</v>
      </c>
      <c r="L1167" s="2" t="s">
        <v>1742</v>
      </c>
      <c r="N1167" s="90"/>
      <c r="BN1167" s="93">
        <v>27158.796772282814</v>
      </c>
      <c r="BO1167" s="2" t="s">
        <v>1740</v>
      </c>
      <c r="BP1167" s="20"/>
    </row>
    <row r="1168" spans="1:68" x14ac:dyDescent="0.2">
      <c r="K1168" s="77">
        <v>1096129.0099999998</v>
      </c>
      <c r="BN1168" s="93">
        <v>51557.388304749991</v>
      </c>
      <c r="BO1168" s="2" t="s">
        <v>1741</v>
      </c>
      <c r="BP1168" s="20"/>
    </row>
    <row r="1169" spans="66:68" x14ac:dyDescent="0.2">
      <c r="BN1169" s="94">
        <v>44745.58</v>
      </c>
      <c r="BO1169" s="2" t="s">
        <v>1742</v>
      </c>
      <c r="BP1169" s="96"/>
    </row>
    <row r="1170" spans="66:68" x14ac:dyDescent="0.2">
      <c r="BN1170" s="77">
        <v>225782.55268083781</v>
      </c>
      <c r="BO1170" s="2"/>
      <c r="BP1170" s="20"/>
    </row>
  </sheetData>
  <sheetProtection formatCells="0" formatColumns="0" formatRows="0" insertHyperlinks="0" autoFilter="0"/>
  <protectedRanges>
    <protectedRange password="C4A4" sqref="BP8:BP10 W1164:BK60170 W8:BM10 BL1171:BO60170 AC66:AN66 BL31 BD86:BL86 AP42:BL45 X33:AN34 BL33 AX37:BJ37 W48:AN50 AP60:BL66 W94:AJ94 W93:AD93 AP46:BG46 AL94:AN94 W61:AD61 AP82:AY82 AP59:BG59 AP100:BL102 W104:AN104 AX33:BJ33 W79:AN92 AP32:BL32 BL46 X47:AN47 BI41:BL41 AP41:BG41 BI46:BJ46 BI49:BL49 W51:AM51 W57:AB57 AD57:AN57 W58:AN58 AP67:AV67 AP38:BL40 AF61:AN61 AF93:AN93 BL69 BI57:BL57 W60:AN60 AP49:BG49 BL103 W76:AN77 BL73 W62:AN65 AP50:BL56 BA82:BL82 AX74:BL74 AP69:BJ69 AS79:BL79 AP79:AQ79 X78:AA78 AP37:AV37 BI35:BL35 X75:AN75 BL87 W95:AD95 AF95:AN95 AP88:BL98 W59:AM59 AP29:AS30 AP70:BL72 AP74:AV74 AP86:BB86 W52:AN56 AP68:BG68 AP57:BG57 AP87:BJ87 AP99:BJ99 AP73:BJ73 BL1164:BM1170 BN8:BO10 AP83:BL85 W103:AD103 AF103:AN103 AX67:BL67 AP58:BL58 W28:AN32 AU29:BL30 AP28:BL28 AP31:BJ31 W41:AN41 BN11:BO104 BL99 W40:AA40 AC40:AN40 AL78:AN78 X42:AN42 W43:AN46 BI59:BL59 AO28:AO104 W96:AN102 BI68:BL68 AC78:AJ78 AP47:BL48 AP103:BJ103 AP34:BL34 AP33:AV33 W66:AA66 AP35:BG35 W67:AN74 AP80:BL81 BL37 AP104:BL104 AP36:BL36 W35:AN39 AP75:BL78" name="Range1"/>
    <protectedRange password="C4A4" sqref="BH20 BG21:BH27 W11:AC15 AE18:AN23 AD11:AD27 BG11:BL19 AP11:AQ11 AS11:BF11 W17:AC24 X16:AC16 BI22:BL25 AE25:AN27 AE24 AG24:AN24 BI27:BL27 BI26:BJ26 BL26 AO11:AO27 AE16:AM17 W27:AC27 AP14:BF27 AP13:AV13 AE11:AN15 AX13:BF13 BI20:BJ21 BL20:BL21 X25:AC26 AP12:BF12" name="Range1_14"/>
    <protectedRange password="C4A4" sqref="BH19 BG20:BH27 BG11:BH18 W11:AC15 AE18:AN23 AD11:AD27 BI11:BL19 AP11:AQ11 AS11:BF11 W17:AC24 X16:AC16 BI22:BL25 AE25:AN27 AE24 AG24:AN24 BI27:BL27 BI26:BJ26 BL26 AO11:AO27 AE16:AM17 W27:AC27 AP14:BF27 AP13:AV13 AE11:AN15 AX13:BF13 BI20:BJ21 BL20:BL21 X25:AC26 AP12:BF12" name="Range1_15"/>
    <protectedRange password="C4A4" sqref="BH35" name="Range1_1"/>
    <protectedRange password="C4A4" sqref="BH41" name="Range1_6"/>
    <protectedRange password="C4A4" sqref="BH46" name="Range1_8"/>
    <protectedRange password="C4A4" sqref="BH49" name="Range1_9"/>
    <protectedRange password="C4A4" sqref="BH59" name="Range1_10"/>
    <protectedRange password="C4A4" sqref="BH68" name="Range1_17"/>
    <protectedRange password="C4A4" sqref="AK94" name="Range1_20"/>
    <protectedRange password="C4A4" sqref="AN16" name="Range1_14_4"/>
    <protectedRange password="C4A4" sqref="AN16" name="Range1_15_4"/>
    <protectedRange password="C4A4" sqref="AN17" name="Range1_14_6"/>
    <protectedRange password="C4A4" sqref="AN17" name="Range1_15_6"/>
    <protectedRange password="C4A4" sqref="AN51" name="Range1_34"/>
    <protectedRange password="C4A4" sqref="AN59" name="Range1_36"/>
    <protectedRange password="C4A4" sqref="BH57" name="Range1_37"/>
    <protectedRange password="C4A4" sqref="AK78" name="Range1_41"/>
    <protectedRange password="C4A4" sqref="BM11:BM104" name="Range1_14_1_1"/>
    <protectedRange password="C4A4" sqref="BM11:BM104" name="Range1_15_1_1"/>
    <protectedRange password="C4A4" sqref="AL225:AM225 AR117:AV117 X119:AI121 BL120 AX126:BJ126 AY130:BG130 W131:AD131 AF131:AI131 AQ223:AU223 AL236:AM236 AQ203:BL222 AO133:AP148 W136:AI138 W139:AD139 AF139:AI139 AQ126:AV126 AQ130:AV130 AQ177:BJ177 AP161:AP166 AK114:AM116 W200:AI204 W168:AN168 AQ180:BJ180 AK185:AM219 X175:AI175 W176:AA176 BL177 AX184:BL184 X191:AI191 AQ193:BJ194 W192:AD192 AF192:AI192 AP168 X161:AI162 AQ127:BL127 AJ114:AJ159 AK118:AM132 AU116:AV116 AQ129:BL129 AQ176:BL176 AK161:AM167 AQ118:AV120 W135:AA135 AC135:AI135 AQ125:BL125 AQ124:BJ124 AQ146:BL147 AQ148:AU148 AQ156:BL159 AQ185:BL185 AO202:BL202 W177:AI190 W173:AI174 BL175 AY178:BL179 AN114:AP132 BL114 BL126 BL128 AQ128:BJ128 X132:AI132 AQ123:BL123 AQ122:BG122 AJ160:BL160 AQ121:BL121 AO149:AU149 AQ131:AW131 BA141:BL141 AQ224:BL224 AY151:BL151 BL154:BL155 BL161 AY131:BL131 W163:AI166 AQ172:BG172 AW223:BL223 BL180 BL186 AJ200:AJ224 AP196:BL201 AC176:AI176 W118:AD118 AF118:AI118 AX120:BJ120 AX116:BL119 BL124 AQ184:AV184 X107:AI109 BI122:BL122 AQ142:AW145 W133:AI134 AW149:BG149 BI149:BL149 W167:AG167 AI167 W169:AG169 AI169 BI172:BL172 AD172:AG172 W172:AB172 AI172 AL172:AM172 AK173:AM183 AN173:AN254 AP173:AP194 AL184:AM184 AQ186:BJ186 AP195:AV195 AX195:BG195 BI195:BL195 AK221:AM224 X205:AI205 AN170:AN171 AQ162:BL171 W170:AJ171 AJ173:AJ193 AQ175:BJ175 AP170:AP171 AW148:BL148 W122:AI130 AQ116:AS116 AK151:AP159 AJ107:BL113 AO150:BL150 AQ152:BL153 AK169:AM171 AQ178:AW179 AQ181:BL183 AQ115:BL115 AQ114:BJ114 AQ173:BL174 W194:AJ199 W140:AI160 AQ141:AY141 AQ151:AW151 BN105:BO254 AQ154:BJ155 AQ161:BJ161 W110:AI117 AL117:AM117 BI130:BL130 AQ132:BL140 AK133:AN150 AY142:BL145 AL220:AM220 AN161:AN166 AO161:AO201 AJ161:AJ166 W193:AI193 BL193:BL194 AK237:AM254 AK227:AM235 W227:AJ254 AO225:BL254 W226:AM226 W225:AJ225 W206:AI224 AO203:AP224 AQ187:BL192" name="Range1_39"/>
    <protectedRange password="C4A4" sqref="W105:BL106" name="Range1_14_1"/>
    <protectedRange password="C4A4" sqref="W105:BL106" name="Range1_15_1"/>
    <protectedRange password="C4A4" sqref="BH122" name="Range1_1_2"/>
    <protectedRange password="C4A4" sqref="BH149" name="Range1_17_1"/>
    <protectedRange password="C4A4" sqref="AH167 AJ167 AN167 AP167" name="Range1_21_1"/>
    <protectedRange password="C4A4" sqref="AH169 AJ169 AN169 AP169" name="Range1_25_1"/>
    <protectedRange password="C4A4" sqref="AK172" name="Range1_2_1_1"/>
    <protectedRange password="C4A4" sqref="AK184" name="Range1_2_7_1"/>
    <protectedRange password="C4A4" sqref="BH195" name="Range1_2_13"/>
    <protectedRange password="C4A4" sqref="AK117" name="Range1_26_1"/>
    <protectedRange password="C4A4" sqref="BH130" name="Range1_28_1"/>
    <protectedRange password="C4A4" sqref="W205" name="Range1_50"/>
    <protectedRange password="C4A4" sqref="AK220" name="Range1_51"/>
    <protectedRange password="C4A4" sqref="AK225" name="Range1_57"/>
    <protectedRange password="C4A4" sqref="AK236" name="Range1_59"/>
    <protectedRange password="C4A4" sqref="BM105:BM254" name="Range1_14_1_3"/>
    <protectedRange password="C4A4" sqref="BM105:BM254" name="Range1_15_1_3"/>
    <protectedRange password="C4A4" sqref="AQ303:BL304 BL267 BL276 AR278:AV278 BI320:BL320 AQ324:BG324 AQ275:AS275 BL338 AQ317 AQ305:AW305 AQ331:BJ332 AC318:AG318 AQ310:BB310 AQ281:BJ281 AQ268:BL272 AQ289:BJ289 W293:AD293 AF293:AG293 W295:AB295 AD295:AG295 AQ297:BG297 AU266:BL266 BI295:BL295 AQ307:BL309 AQ335:BL335 AX311:BL311 X314:AG314 BL314 AQ397:BL398 W299:AD299 AF299:AG299 W338:AG398 W319:AG324 BI324:BL324 X331:AG331 W332:AG336 AQ336:AW336 AS317:BL317 AQ279:AV280 AQ337:BL337 W294:AG294 AQ338:BJ338 AQ267:BJ267 AQ396:BG396 AQ321:BL323 AQ314:BJ314 W330:AA330 BL331:BL332 W326:AG329 AQ333:BL333 AQ298:BL301 AY336:BL336 W266:AG278 AQ302:BJ302 AQ276:AV277 W337:AD337 AF337:AG337 BI396:BL396 BL302 AX306:BL306 AQ266:AS266 AU275:AV275 BL289 AQ334:AW334 AY305:BL305 AX277:BL279 AQ274:BL274 BD310:BL310 AQ290:BL294 W281:AG292 AQ306:AV306 W296:AG298 AQ295:BG295 AQ296:BL296 W300:AG313 AX280:BJ280 W315:AG317 AX275:BL275 X280:AG280 AQ312:BL313 AQ282:BL288 AQ315:BL316 BI297:BL297 AQ311:AV311 AC330:AG330 X325:AG325 W318:AA318 AQ325:BL330 AY334:BL334 BL273 AQ273:BJ273 BL280:BL281 AQ318:BL319 W279:AD279 AF279:AG279 AX276:BJ276 AQ320:BG320 AQ339:BL395 BN255:BO398" name="Range1_48"/>
    <protectedRange password="C4A4" sqref="AD260:AD265 BG255:BL259 AE264:AG265 W255:AC263 BI261:BL264 AQ255:BF255 AE263 AG263 BI265:BJ265 BL265 AQ256:AV256 AX256:BF256 BI260:BJ260 BL260 X264:AC265 AE260:AG262 BG260:BH265 AQ257:BF265 AD255:AP259 AH260:AP398" name="Range1_14_7"/>
    <protectedRange password="C4A4" sqref="AD260:AD265 BG255:BL258 AE264:AG265 BH259:BL259 W255:AC263 BI261:BL264 AQ255:BF255 AE263 AG263 BI265:BJ265 BL265 AQ256:AV256 AX256:BF256 BI260:BJ260 BL260 X264:AC265 AE260:AG262 BG260:BH265 AD255:AP259 AQ257:BF265 AH260:AP398" name="Range1_15_7"/>
    <protectedRange password="C4A4" sqref="BH297" name="Range1_10_2"/>
    <protectedRange password="C4A4" sqref="BH320" name="Range1_19_2"/>
    <protectedRange password="C4A4" sqref="W331" name="Range1_2_6_2"/>
    <protectedRange password="C4A4" sqref="BH396" name="Range1_2_30"/>
    <protectedRange password="C4A4" sqref="BH295" name="Range1_37_2"/>
    <protectedRange password="C4A4" sqref="BM255:BM398" name="Range1_14_1_3_1"/>
    <protectedRange password="C4A4" sqref="BM255:BM398" name="Range1_15_1_3_1"/>
    <protectedRange password="C4A4" sqref="W408:AD408 AQ513:BL523 X411:AG413 BL412 AQ496:BJ496 AX412:BJ412 BI441:BL441 AX409:BL411 W469:AG482 AQ428:BL430 W429:AG431 W422:AG422 W421:AA421 AC421:AG421 BL431 X432:AG432 W406:AG407 AQ441:BG441 AQ442:BL442 W441:AB441 AD441:AG441 BL416 W466:AG467 X465:AA465 AC465:AG465 AQ617:BG618 BL478 AQ543:BJ543 AQ636:BG636 W414:AG420 AQ548:AW548 BI414:BL414 AQ479:BL494 W426:AG427 BI426:BL427 BI431:BJ431 W442:AG444 BI443:BL443 AQ478:BJ478 AQ452:AY452 AQ495:BB495 X485:AG485 W515:AG523 AQ528:BL529 AQ527:AW527 W547:AG552 AQ552:BL555 BL496 AQ556:BJ556 BL530:BL531 W489:AG513 W544:AG544 X543:AG543 W545:AA545 BL546:BL547 AX551:BL551 AY548:BL548 AQ509:BL510 AQ511:BJ511 W553:AD553 AF553:AG553 W530:AD530 AF530:AG530 AQ508:BJ508 AU407:BL407 AQ407:AS407 W486:AG487 W531:AG537 AQ415:BL415 AQ414:BG414 AQ426:BG427 AQ406:BL406 AQ408:BL408 AQ544:BL545 W425:AA425 AC425:AG425 W424:AG424 X423:AG423 X428:AG428 W433:AA433 AC433:AG433 AQ413:BL413 BL448 W456:AD456 AF456:AG456 AQ473:BL475 AY461:BL461 W525:AG529 BI524:BL524 X464:AG464 X468:AG468 W409:AG409 AX472:BL472 AD524:AG524 W524:AB524 AQ476:AW476 AQ443:BG443 AQ557:BL563 BI564:BL564 BD495:BL495 X514:AG514 AY527:BL527 W539:AG542 W538:AD538 AF538:AG538 BL543 AF408:AG408 AQ432:BL440 AQ444:BL447 AQ453:BL460 W457:AG463 AQ477:BL477 AQ530:BJ531 AQ525:BL526 AQ524:BG524 AQ532:BL542 AQ551:AV551 AQ416:BJ416 AQ564:BG564 AQ462:BL471 W445:AD445 AF445:AG445 W446:AG455 BA452:BL452 AY476:BL476 BI617:BL618 BI636:BL636 AQ449:BL451 AQ448:BJ448 AQ472:AV472 W484:AG484 W483:AA483 AC483:AG483 AQ417:BL425 AQ431:BG431 X488:AG488 AQ497:BL507 BL508 BL511 BI512:BL512 X546:AG546 BL549 AQ550:BL550 AQ512:BG512 AQ546:BJ547 AQ409:AV412 W434:AG440 BL556 AC545:AG545 AQ549:BJ549 W410:AD410 AF410:AG410 AQ461:AW461 AQ637:BL644 AQ619:BL635 BN399:BO644 W554:AG644 AQ565:BL616" name="Range1_60"/>
    <protectedRange password="C4A4" sqref="BG401:BH405 AQ400:BF405 AD400:AD405 AE400:AG401 W400:AC402 BI401:BL403 AE403:AG405 AE402 AG402 BI405:BL405 BI404:BJ404 BL404 W405:AC405 X403:AC404 BG400:BL400 W399:BL399 AH400:AP644" name="Range1_14_8"/>
    <protectedRange password="C4A4" sqref="AQ400:BH405 AD400:AD405 AE400:AG401 W400:AC402 AE403:AG405 AE402 AG402 BI405:BL405 BI404:BJ404 BL404 W405:AC405 X403:AC404 BI400:BL403 W399:BL399 AH400:AP644" name="Range1_15_8"/>
    <protectedRange password="C4A4" sqref="BH414" name="Range1_1_4"/>
    <protectedRange password="C4A4" sqref="BH426" name="Range1_6_3"/>
    <protectedRange password="C4A4" sqref="BH427" name="Range1_7_3"/>
    <protectedRange password="C4A4" sqref="BH431" name="Range1_8_3"/>
    <protectedRange password="C4A4" sqref="BH443" name="Range1_10_3"/>
    <protectedRange password="C4A4" sqref="W546" name="Range1_2_6_3"/>
    <protectedRange password="C4A4" sqref="BH564" name="Range1_2_14_2"/>
    <protectedRange password="C4A4" sqref="BH617" name="Range1_2_26_2"/>
    <protectedRange password="C4A4" sqref="BH618" name="Range1_2_27_2"/>
    <protectedRange password="C4A4" sqref="BH636" name="Range1_2_30_1"/>
    <protectedRange password="C4A4" sqref="BH441" name="Range1_37_3"/>
    <protectedRange password="C4A4" sqref="BM399:BM644" name="Range1_14_1_3_2"/>
    <protectedRange password="C4A4" sqref="BM399:BM644" name="Range1_15_1_3_2"/>
    <protectedRange password="C4A4" sqref="AQ712:AV712 AR651:AV651 X653:AG655 BI656:BL656 AQ707:BL707 AQ652:AV654 X663:AG663 X667:AG667 X677:AD677 AX685:BL685 AQ803:BG803 AQ686:BL694 AQ657:BL657 AQ656:BG656 AQ821:BG821 AQ678:BL679 W717:AG737 AQ649:AV650 AQ677:BG677 AQ713:BL722 BI677:BL677 W825:AA832 AC825:AG836 AQ731:BG731 W649:AG651 W679:AG682 W697:AG704 AX709:BL709 W840:AA840 W706:AG711 W714:AG715 BL723 BI704:BL704 W747:AA747 BL727 AQ710:BL711 AQ728:BL730 AQ655:BL655 AQ659:BL661 AQ724:BL726 AQ822:BL867 AQ735:AW735 BL706 BI706:BJ706 BI731:BL731 BN645:BO867 AQ776:BL802 AQ670 W746:AG746 X693:AG693 W763:AG824 AQ704:BG704 AQ669:BL669 X749:AG750 AQ697:BL703 AQ658:BJ658 AQ663:BL666 AS670:BL670 W684:AG685 X683:AG683 X686:AD686 AQ662:BJ662 AQ681:BL684 AQ680:AV680 AQ706:BG706 BL708 AQ723:BJ723 AC758:AG762 W841:AG867 AC840:AG840 AQ695:AT696 W758:AA762 X743:AG743 W712:AD712 AX712:BL712 X716:AA716 AC716:AG716 AY735:BL735 W738:AD738 AF738:AG738 AQ685:AV685 W656:AG662 BL662 W668:AG674 BL667:BL668 W676:AG676 X675:AG675 X678:AG678 AX680:BL680 AF686:AG686 AQ775:BG775 W694:AG695 AV695:BL696 W696:AA696 AC696:AG696 W705:AD705 AF705:AG705 X745:AG745 BL649:BL654 W748:AG748 AC747:AG747 AF712:AG712 X713:AG713 W751:AG757 W744:AG744 AQ705:BL705 BI775:BL775 AQ727:BJ727 BI803:BL803 BI821:BL821 AQ708:BJ708 AQ732:BL734 X833:AA833 W837:AG839 W834:AA836 AQ804:BL820 W739:AG742 AQ736:BL774 W652:AD652 AF652:AG652 AX649:BJ654 BL658 W664:AG666 W687:AG692 AF677:AG677 AQ709:AV709 AQ671:BL676 AQ667:BJ668" name="Range1_61"/>
    <protectedRange password="C4A4" sqref="W647:AG648 AS645:BF645 BI645:BJ645 BL645 AQ647:BF648 BI646:BL648 W646:BF646 BG645:BH648 W645:AQ645 AH647:AP867" name="Range1_14_9"/>
    <protectedRange password="C4A4" sqref="AP646:AP738 AS645:BF645 BI645:BJ645 BL645 AQ646:BF648 BI646:BL648 W646:AO648 BG645:BH648 W645:AQ645 AH649:AO738 AH739:AP867" name="Range1_15_9"/>
    <protectedRange password="C4A4" sqref="BH656" name="Range1_1_5"/>
    <protectedRange password="C4A4" sqref="BH677" name="Range1_3_4"/>
    <protectedRange password="C4A4" sqref="BH704" name="Range1_10_4"/>
    <protectedRange password="C4A4" sqref="BH706" name="Range1_16_4"/>
    <protectedRange password="C4A4" sqref="BH731" name="Range1_22_4"/>
    <protectedRange password="C4A4" sqref="W749" name="Range1_2_18_3"/>
    <protectedRange password="C4A4" sqref="W750" name="Range1_2_19_3"/>
    <protectedRange password="C4A4" sqref="BH775" name="Range1_2_27_3"/>
    <protectedRange password="C4A4" sqref="BH803" name="Range1_2_30_2"/>
    <protectedRange password="C4A4" sqref="BH821" name="Range1_2_36"/>
    <protectedRange password="C4A4" sqref="W833" name="Range1_2_40"/>
    <protectedRange password="C4A4" sqref="W743" name="Range1_49_3"/>
    <protectedRange password="C4A4" sqref="W745" name="Range1_50_3"/>
    <protectedRange password="C4A4" sqref="BM645:BM867" name="Range1_14_1_3_3"/>
    <protectedRange password="C4A4" sqref="BM645:BM867" name="Range1_15_1_3_3"/>
    <protectedRange password="C4A4" sqref="BL1163:BO1163 AR887:AV887 AP984:BJ984 AX1002:BG1004 AP981:BJ981 W893:AD894 AF893:AN894 X895:AN895 W908:AN908 X907:AN907 W910:AN910 W909:AA909 AC909:AN909 AP1002:AV1004 BL981 W947:AD947 AF947:AN947 AL906:AN906 BI1027:BL1027 W1162:BO1162 W1051:AN1070 X886:BL886 W906:AJ906 AP964:BL968 W1128:AG1128 AI1128:AN1128 W948:AN969 AP962:BJ963 W1133:AJ1133 AL1133:AN1133 W914:AN930 AY959:BL959 W1050:AM1050 AX969:BL970 AP887 AP914:BG914 BL986:BL998 W935:AM935 AP935:BL936 AP919:BL932 AP1005:BL1026 AP982:BL983 AP971:BL980 AP937:BJ937 AP933:AT934 W1072:AN1097 W1163:BI1163 AP986:BJ998 W936:AN946 AP938:BL949 BL904 X905:AJ905 AK903:AN905 W913:AA913 AC913:AN913 W912:AN912 X911:AN911 W1138:AN1158 BA918:BL918 BL950 BL962:BL963 W1111:AN1127 AP959:AW959 W1106:AM1106 W1099:AN1105 AO1111:BL1157 BI985:BL985 W1109:BL1110 AP985:BG985 W1107:AN1108 W1134:AG1134 AP918:AY918 BI1002:BL1004 AP951:BL953 AP969:AV970 X888:AJ888 AP888:BL903 W889:AN892 X931:AN931 W932:AN933 AV933:BL934 W934:AA934 AC934:AN934 BL937 AI1134:AN1134 W1137:AG1137 BA954:BL954 AO1158:BM1158 W1135:AN1136 AI1137:AN1137 AP905:BL913 AP904:BJ904 AP1099:BL1105 X981:AN981 AP999:BL1001 W991:AN1049 BL984 W982:AN989 AP1027:BG1027 AP955:BL958 AX887:BL887 AP915:BL917 AP954:AY954 W896:AN902 W903:AJ904 BI914:BL914 W1098:AM1098 W1129:AN1132 AP960:BL961 W970:AJ970 AL970:AN970 AP1028:BL1097 W1071:AM1071 AP1098:BJ1098 BL1098 W971:AN980 AO887:AO1105 W887:AJ887 AL887:AN888 W990:AG990 AI990:AN990 AP950:BJ950 AO1106:BL1108 BN868:BO1159" name="Range1_64"/>
    <protectedRange password="C4A4" sqref="BH878 BG879:BH885 AD868:AD885 AS872:BF872 BI880:BL883 AE883:AN885 AE882 AG882:AN882 BI885:BL885 BI884:BJ884 BL884 AS868:BF868 W885:AC885 BI868:BJ868 BL868 AO868:AO875 AX874:BF874 BI878:BJ879 BL878:BL879 X883:AC884 AE868:AN881 AP875:BF875 BG868:BH877 AP873:BF873 AP872:AQ872 AP868:AQ868 AP874:AV874 W868:AC882 AP869:BF871 AO876:BF885 BI869:BL877" name="Range1_14_10"/>
    <protectedRange password="C4A4" sqref="BH877 BG878:BH885 AD868:AD885 AS872:BF872 BI880:BL883 AE883:AN885 AE882 AG882:AN882 BI885:BL885 BI884:BJ884 BL884 AS868:BF868 W885:AC885 BI868:BJ868 BL868 AO868:AO875 AX874:BF874 BI878:BJ879 BL878:BL879 X883:AC884 AE868:AN881 AP875:BF875 BG868:BH876 AP873:BF873 AP872:AQ872 AP868:AQ868 AP874:AV874 W868:AC882 AP869:BF871 AO876:BF885 BI869:BL877" name="Range1_15_10"/>
    <protectedRange password="C4A4" sqref="W1160:BO1161 BL1159:BM1159" name="Range1_2_28"/>
    <protectedRange password="C4A4" sqref="BH914" name="Range1_6_5"/>
    <protectedRange password="C4A4" sqref="AK970" name="Range1_18_2"/>
    <protectedRange password="C4A4" sqref="W981" name="Range1_2_6_5"/>
    <protectedRange password="C4A4" sqref="AH990" name="Range1_2_9_1"/>
    <protectedRange password="C4A4" sqref="BH1002" name="Range1_2_11_4"/>
    <protectedRange password="C4A4" sqref="BH1003" name="Range1_2_12_4"/>
    <protectedRange password="C4A4" sqref="BH1004" name="Range1_2_13_4"/>
    <protectedRange password="C4A4" sqref="BH1027" name="Range1_2_23_4"/>
    <protectedRange password="C4A4" sqref="AN1050" name="Range1_2_28_1"/>
    <protectedRange password="C4A4" sqref="AN1106" name="Range1_2_48"/>
    <protectedRange password="C4A4" sqref="AH1128" name="Range1_2_52"/>
    <protectedRange password="C4A4" sqref="AK1133" name="Range1_2_53"/>
    <protectedRange password="C4A4" sqref="AH1134" name="Range1_2_54"/>
    <protectedRange password="C4A4" sqref="AH1137" name="Range1_2_55"/>
    <protectedRange password="C4A4" sqref="AK887" name="Range1_26_2"/>
    <protectedRange password="C4A4" sqref="AK888" name="Range1_30_2"/>
    <protectedRange password="C4A4" sqref="AK906" name="Range1_32_2"/>
    <protectedRange password="C4A4" sqref="AN935" name="Range1_34_1"/>
    <protectedRange password="C4A4" sqref="BH985" name="Range1_44_5"/>
    <protectedRange password="C4A4" sqref="AN1071" name="Range1_60_1"/>
    <protectedRange password="C4A4" sqref="AN1098" name="Range1_76"/>
    <protectedRange password="C4A4" sqref="BK1098" name="Range1_77_1"/>
    <protectedRange password="C4A4" sqref="BM868:BM1157" name="Range1_14_1_3_4"/>
    <protectedRange password="C4A4" sqref="BM868:BM1157" name="Range1_15_1_3_4"/>
  </protectedRanges>
  <autoFilter ref="A10:BP1159">
    <filterColumn colId="15">
      <filters blank="1">
        <filter val="8700"/>
        <filter val="9010"/>
        <filter val="9030"/>
        <filter val="9100"/>
        <filter val="9210"/>
        <filter val="9230"/>
        <filter val="9260"/>
        <filter val="9302"/>
        <filter val="9310"/>
        <filter val="9320"/>
      </filters>
    </filterColumn>
  </autoFilter>
  <sortState ref="A11:CC542">
    <sortCondition ref="A11:A542"/>
  </sortState>
  <mergeCells count="14">
    <mergeCell ref="A8:A9"/>
    <mergeCell ref="B8:U9"/>
    <mergeCell ref="Y9:Z9"/>
    <mergeCell ref="AA9:AB9"/>
    <mergeCell ref="BM8:BP9"/>
    <mergeCell ref="AQ9:AU9"/>
    <mergeCell ref="AW9:AY9"/>
    <mergeCell ref="AZ9:BB9"/>
    <mergeCell ref="W8:BJ8"/>
    <mergeCell ref="AH9:AK9"/>
    <mergeCell ref="AL9:AM9"/>
    <mergeCell ref="AN9:AP9"/>
    <mergeCell ref="BC9:BK9"/>
    <mergeCell ref="AE9:AG9"/>
  </mergeCells>
  <phoneticPr fontId="8" type="noConversion"/>
  <dataValidations disablePrompts="1" count="1">
    <dataValidation type="list" allowBlank="1" showInputMessage="1" showErrorMessage="1" sqref="BP1171:BP60170 BP11:BP1163">
      <formula1>$BP$1:$BP$9</formula1>
    </dataValidation>
  </dataValidations>
  <pageMargins left="0.75" right="0.75" top="1" bottom="1" header="0.5" footer="0.5"/>
  <pageSetup paperSize="17"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V64715"/>
  <sheetViews>
    <sheetView zoomScale="80" zoomScaleNormal="80" workbookViewId="0">
      <selection activeCell="E526" sqref="E526"/>
    </sheetView>
  </sheetViews>
  <sheetFormatPr defaultRowHeight="12.75" x14ac:dyDescent="0.2"/>
  <cols>
    <col min="1" max="1" width="5.85546875" style="2" customWidth="1"/>
    <col min="2" max="2" width="15.140625" style="2" customWidth="1"/>
    <col min="3" max="3" width="27.140625" style="2" customWidth="1"/>
    <col min="4" max="4" width="19.7109375" style="3" customWidth="1"/>
    <col min="5" max="5" width="16.140625" style="2" customWidth="1"/>
    <col min="6" max="6" width="12.7109375" style="2" customWidth="1"/>
    <col min="7" max="7" width="18.7109375" style="2" customWidth="1"/>
    <col min="8" max="8" width="14.85546875" style="2" customWidth="1"/>
    <col min="9" max="9" width="10.85546875" style="2" bestFit="1" customWidth="1"/>
    <col min="10" max="10" width="9.28515625" style="29" customWidth="1"/>
    <col min="11" max="11" width="12.28515625" style="30" bestFit="1" customWidth="1"/>
    <col min="12" max="12" width="1.140625" style="2" customWidth="1"/>
    <col min="13" max="13" width="10" style="20" customWidth="1"/>
    <col min="14" max="14" width="4.5703125" style="2" customWidth="1"/>
    <col min="15" max="15" width="11.28515625" style="2" customWidth="1"/>
    <col min="16" max="16" width="5.7109375" style="2" customWidth="1"/>
    <col min="17" max="17" width="8.42578125" style="2" customWidth="1"/>
    <col min="18" max="18" width="11.85546875" style="2" customWidth="1"/>
    <col min="19" max="19" width="1.42578125" style="2" customWidth="1"/>
    <col min="20" max="20" width="10.7109375" style="2" customWidth="1"/>
    <col min="21" max="21" width="17.28515625" style="2" customWidth="1"/>
    <col min="22" max="22" width="2.140625" style="2" customWidth="1"/>
    <col min="23" max="23" width="10" style="83" customWidth="1"/>
    <col min="24" max="24" width="7.85546875" style="83" customWidth="1"/>
    <col min="25" max="25" width="12.42578125" style="83" customWidth="1"/>
    <col min="26" max="26" width="8.85546875" style="83" customWidth="1"/>
    <col min="27" max="28" width="7.85546875" style="83" customWidth="1"/>
    <col min="29" max="29" width="12" style="83" customWidth="1"/>
    <col min="30" max="30" width="8.140625" style="83" customWidth="1"/>
    <col min="31" max="31" width="14.28515625" style="83" customWidth="1"/>
    <col min="32" max="32" width="10.28515625" style="83" customWidth="1"/>
    <col min="33" max="33" width="6.85546875" style="83" customWidth="1"/>
    <col min="34" max="34" width="14.85546875" style="47" customWidth="1"/>
    <col min="35" max="35" width="4" style="47" customWidth="1"/>
    <col min="36" max="36" width="15.28515625" style="47" customWidth="1"/>
    <col min="37" max="37" width="9.5703125" style="83" customWidth="1"/>
    <col min="38" max="38" width="7" style="83" customWidth="1"/>
    <col min="39" max="39" width="8.28515625" style="83" customWidth="1"/>
    <col min="40" max="40" width="15.42578125" style="47" customWidth="1"/>
    <col min="41" max="41" width="3.140625" style="47" customWidth="1"/>
    <col min="42" max="42" width="15.140625" style="47" customWidth="1"/>
    <col min="43" max="43" width="8.42578125" style="83" customWidth="1"/>
    <col min="44" max="44" width="9.85546875" style="83" customWidth="1"/>
    <col min="45" max="45" width="16.28515625" style="83" customWidth="1"/>
    <col min="46" max="46" width="9.42578125" style="83" customWidth="1"/>
    <col min="47" max="47" width="9.5703125" style="83" customWidth="1"/>
    <col min="48" max="48" width="13.5703125" style="83" customWidth="1"/>
    <col min="49" max="49" width="19.140625" style="83" customWidth="1"/>
    <col min="50" max="50" width="11.42578125" style="83" customWidth="1"/>
    <col min="51" max="51" width="6.85546875" style="83" customWidth="1"/>
    <col min="52" max="52" width="12.7109375" style="83" customWidth="1"/>
    <col min="53" max="53" width="7.5703125" style="83" customWidth="1"/>
    <col min="54" max="54" width="14.28515625" style="83" customWidth="1"/>
    <col min="55" max="55" width="8.28515625" style="83" customWidth="1"/>
    <col min="56" max="56" width="9.140625" style="83" customWidth="1"/>
    <col min="57" max="57" width="7.7109375" style="83" customWidth="1"/>
    <col min="58" max="58" width="9.140625" style="83" customWidth="1"/>
    <col min="59" max="59" width="13.85546875" style="83" customWidth="1"/>
    <col min="60" max="60" width="15.7109375" style="83" customWidth="1"/>
    <col min="61" max="61" width="7.140625" style="83" customWidth="1"/>
    <col min="62" max="62" width="10.85546875" style="83" customWidth="1"/>
    <col min="63" max="63" width="15" style="83" customWidth="1"/>
    <col min="64" max="64" width="2.140625" style="83" customWidth="1"/>
    <col min="65" max="65" width="25.5703125" style="83" customWidth="1"/>
    <col min="66" max="66" width="15.28515625" style="47" customWidth="1"/>
    <col min="67" max="67" width="12.140625" style="2" bestFit="1" customWidth="1"/>
    <col min="68" max="68" width="27" style="2" customWidth="1"/>
    <col min="69" max="16384" width="9.140625" style="2"/>
  </cols>
  <sheetData>
    <row r="1" spans="1:68" x14ac:dyDescent="0.2">
      <c r="A1" s="50" t="s">
        <v>1743</v>
      </c>
      <c r="H1" s="20"/>
      <c r="W1" s="2"/>
      <c r="X1" s="2"/>
      <c r="Y1" s="2"/>
      <c r="Z1" s="2"/>
      <c r="AA1" s="2"/>
      <c r="AB1" s="2"/>
      <c r="AC1" s="2"/>
      <c r="AD1" s="2"/>
      <c r="AE1" s="2"/>
      <c r="AF1" s="2"/>
      <c r="AG1" s="2"/>
      <c r="AH1" s="18"/>
      <c r="AI1" s="18"/>
      <c r="AJ1" s="18"/>
      <c r="AK1" s="2"/>
      <c r="AL1" s="2"/>
      <c r="AM1" s="2"/>
      <c r="AN1" s="18"/>
      <c r="AO1" s="18"/>
      <c r="AP1" s="18"/>
      <c r="AQ1" s="2"/>
      <c r="AR1" s="2"/>
      <c r="AS1" s="2"/>
      <c r="AT1" s="2"/>
      <c r="AU1" s="2"/>
      <c r="AV1" s="2"/>
      <c r="AW1" s="2"/>
      <c r="AX1" s="2"/>
      <c r="AY1" s="2"/>
      <c r="AZ1" s="2"/>
      <c r="BA1" s="2"/>
      <c r="BB1" s="2"/>
      <c r="BC1" s="2"/>
      <c r="BD1" s="2"/>
      <c r="BE1" s="2"/>
      <c r="BF1" s="2"/>
      <c r="BG1" s="2"/>
      <c r="BH1" s="2"/>
      <c r="BI1" s="2"/>
      <c r="BJ1" s="2"/>
      <c r="BK1" s="2"/>
      <c r="BL1" s="2"/>
      <c r="BM1" s="2"/>
      <c r="BN1" s="18"/>
      <c r="BP1" s="12" t="s">
        <v>39</v>
      </c>
    </row>
    <row r="2" spans="1:68" x14ac:dyDescent="0.2">
      <c r="A2" t="s">
        <v>1744</v>
      </c>
      <c r="H2" s="20"/>
      <c r="W2" s="2"/>
      <c r="X2" s="2"/>
      <c r="Y2" s="2"/>
      <c r="Z2" s="2"/>
      <c r="AA2" s="2"/>
      <c r="AB2" s="2"/>
      <c r="AC2" s="2"/>
      <c r="AD2" s="2"/>
      <c r="AE2" s="2"/>
      <c r="AF2" s="2"/>
      <c r="AG2" s="2"/>
      <c r="AH2" s="18"/>
      <c r="AI2" s="18"/>
      <c r="AJ2" s="18"/>
      <c r="AK2" s="2"/>
      <c r="AL2" s="2"/>
      <c r="AM2" s="2"/>
      <c r="AN2" s="18"/>
      <c r="AO2" s="18"/>
      <c r="AP2" s="18"/>
      <c r="AQ2" s="2"/>
      <c r="AR2" s="2"/>
      <c r="AS2" s="2"/>
      <c r="AT2" s="2"/>
      <c r="AU2" s="2"/>
      <c r="AV2" s="2"/>
      <c r="AW2" s="2"/>
      <c r="AX2" s="2"/>
      <c r="AY2" s="2"/>
      <c r="AZ2" s="2"/>
      <c r="BA2" s="2"/>
      <c r="BB2" s="2"/>
      <c r="BC2" s="2"/>
      <c r="BD2" s="2"/>
      <c r="BE2" s="2"/>
      <c r="BF2" s="2"/>
      <c r="BG2" s="2"/>
      <c r="BH2" s="2"/>
      <c r="BI2" s="2"/>
      <c r="BJ2" s="2"/>
      <c r="BK2" s="2"/>
      <c r="BL2" s="2"/>
      <c r="BM2" s="2"/>
      <c r="BN2" s="18"/>
      <c r="BP2" s="13" t="s">
        <v>21</v>
      </c>
    </row>
    <row r="3" spans="1:68" x14ac:dyDescent="0.2">
      <c r="A3" t="s">
        <v>1745</v>
      </c>
      <c r="H3" s="20"/>
      <c r="W3" s="2"/>
      <c r="X3" s="2"/>
      <c r="Y3" s="2"/>
      <c r="Z3" s="2"/>
      <c r="AA3" s="2"/>
      <c r="AB3" s="2"/>
      <c r="AC3" s="2"/>
      <c r="AD3" s="2"/>
      <c r="AE3" s="2"/>
      <c r="AF3" s="2"/>
      <c r="AG3" s="2"/>
      <c r="AH3" s="18"/>
      <c r="AI3" s="18"/>
      <c r="AJ3" s="18"/>
      <c r="AK3" s="2"/>
      <c r="AL3" s="2"/>
      <c r="AM3" s="2"/>
      <c r="AN3" s="18"/>
      <c r="AO3" s="18"/>
      <c r="AP3" s="18"/>
      <c r="AQ3" s="2"/>
      <c r="AR3" s="2"/>
      <c r="AS3" s="2"/>
      <c r="AT3" s="2"/>
      <c r="AU3" s="2"/>
      <c r="AV3" s="2"/>
      <c r="AW3" s="2"/>
      <c r="AX3" s="2"/>
      <c r="AY3" s="2"/>
      <c r="AZ3" s="2"/>
      <c r="BA3" s="2"/>
      <c r="BB3" s="2"/>
      <c r="BC3" s="2"/>
      <c r="BD3" s="2"/>
      <c r="BE3" s="2"/>
      <c r="BF3" s="2"/>
      <c r="BG3" s="2"/>
      <c r="BH3" s="2"/>
      <c r="BI3" s="2"/>
      <c r="BJ3" s="2"/>
      <c r="BK3" s="2"/>
      <c r="BL3" s="2"/>
      <c r="BM3" s="2"/>
      <c r="BN3" s="18"/>
      <c r="BP3" s="13" t="s">
        <v>16</v>
      </c>
    </row>
    <row r="4" spans="1:68" ht="15" customHeight="1" x14ac:dyDescent="0.2">
      <c r="A4" s="79" t="s">
        <v>1942</v>
      </c>
      <c r="B4" s="10"/>
      <c r="C4" s="10"/>
      <c r="D4" s="25"/>
      <c r="E4" s="10"/>
      <c r="F4" s="10"/>
      <c r="G4" s="10"/>
      <c r="H4" s="10"/>
      <c r="I4" s="10"/>
      <c r="J4" s="31"/>
      <c r="W4" s="2"/>
      <c r="X4" s="2"/>
      <c r="Y4" s="2"/>
      <c r="Z4" s="2"/>
      <c r="AA4" s="2"/>
      <c r="AB4" s="2"/>
      <c r="AC4" s="2"/>
      <c r="AD4" s="2"/>
      <c r="AE4" s="2"/>
      <c r="AF4" s="2"/>
      <c r="AG4" s="2"/>
      <c r="AH4" s="18"/>
      <c r="AI4" s="18"/>
      <c r="AJ4" s="18"/>
      <c r="AK4" s="2"/>
      <c r="AL4" s="2"/>
      <c r="AM4" s="2"/>
      <c r="AN4" s="18"/>
      <c r="AO4" s="18"/>
      <c r="AP4" s="18"/>
      <c r="AQ4" s="2"/>
      <c r="AR4" s="2"/>
      <c r="AS4" s="2"/>
      <c r="AT4" s="2"/>
      <c r="AU4" s="2"/>
      <c r="AV4" s="2"/>
      <c r="AW4" s="2"/>
      <c r="AX4" s="2"/>
      <c r="AY4" s="2"/>
      <c r="AZ4" s="2"/>
      <c r="BA4" s="2"/>
      <c r="BB4" s="2"/>
      <c r="BC4" s="2"/>
      <c r="BD4" s="2"/>
      <c r="BE4" s="2"/>
      <c r="BF4" s="2"/>
      <c r="BG4" s="2"/>
      <c r="BH4" s="2"/>
      <c r="BI4" s="2"/>
      <c r="BJ4" s="2"/>
      <c r="BK4" s="2"/>
      <c r="BL4" s="2"/>
      <c r="BM4" s="24" t="s">
        <v>64</v>
      </c>
      <c r="BN4" s="18"/>
      <c r="BP4" s="13" t="s">
        <v>17</v>
      </c>
    </row>
    <row r="5" spans="1:68" ht="15" customHeight="1" x14ac:dyDescent="0.2">
      <c r="A5" s="26"/>
      <c r="B5" s="10"/>
      <c r="C5" s="10"/>
      <c r="D5" s="25"/>
      <c r="E5" s="10"/>
      <c r="F5" s="10"/>
      <c r="G5" s="10"/>
      <c r="H5" s="10"/>
      <c r="I5" s="10"/>
      <c r="J5" s="31"/>
      <c r="W5" s="2"/>
      <c r="X5" s="2"/>
      <c r="Y5" s="2"/>
      <c r="Z5" s="2"/>
      <c r="AA5" s="2"/>
      <c r="AB5" s="2"/>
      <c r="AC5" s="2"/>
      <c r="AD5" s="2"/>
      <c r="AE5" s="2"/>
      <c r="AF5" s="2"/>
      <c r="AG5" s="2"/>
      <c r="AH5" s="23" t="s">
        <v>62</v>
      </c>
      <c r="AI5" s="19"/>
      <c r="AJ5" s="19"/>
      <c r="AK5" s="2"/>
      <c r="AL5" s="2"/>
      <c r="AM5" s="2"/>
      <c r="AN5" s="23" t="s">
        <v>63</v>
      </c>
      <c r="AO5" s="18"/>
      <c r="AP5" s="18"/>
      <c r="AQ5" s="2"/>
      <c r="AR5" s="2"/>
      <c r="AS5" s="2"/>
      <c r="AT5" s="2"/>
      <c r="AU5" s="2"/>
      <c r="AV5" s="2"/>
      <c r="AW5" s="2"/>
      <c r="AX5" s="2"/>
      <c r="AY5" s="2"/>
      <c r="AZ5" s="2"/>
      <c r="BA5" s="2"/>
      <c r="BB5" s="2"/>
      <c r="BC5" s="2"/>
      <c r="BD5" s="2"/>
      <c r="BE5" s="2"/>
      <c r="BF5" s="2"/>
      <c r="BG5" s="2"/>
      <c r="BH5" s="2"/>
      <c r="BI5" s="2"/>
      <c r="BJ5" s="2"/>
      <c r="BK5" s="2"/>
      <c r="BL5" s="2"/>
      <c r="BM5" s="24" t="s">
        <v>90</v>
      </c>
      <c r="BN5" s="18"/>
      <c r="BP5" s="13" t="s">
        <v>18</v>
      </c>
    </row>
    <row r="6" spans="1:68" ht="18.75" customHeight="1" x14ac:dyDescent="0.25">
      <c r="A6" s="21"/>
      <c r="W6" s="2"/>
      <c r="X6" s="2"/>
      <c r="Y6" s="2"/>
      <c r="Z6" s="2"/>
      <c r="AA6" s="2"/>
      <c r="AB6" s="2"/>
      <c r="AC6" s="2"/>
      <c r="AD6" s="2"/>
      <c r="AE6" s="2"/>
      <c r="AF6" s="2"/>
      <c r="AG6" s="2"/>
      <c r="AH6" s="18"/>
      <c r="AI6" s="18"/>
      <c r="AJ6" s="18"/>
      <c r="AK6" s="2"/>
      <c r="AL6" s="2"/>
      <c r="AM6" s="2"/>
      <c r="AN6" s="18"/>
      <c r="AO6" s="18"/>
      <c r="AP6" s="18"/>
      <c r="AQ6" s="2"/>
      <c r="AR6" s="2"/>
      <c r="AS6" s="2"/>
      <c r="AT6" s="2"/>
      <c r="AU6" s="2"/>
      <c r="AV6" s="2"/>
      <c r="AW6" s="2"/>
      <c r="AX6" s="2"/>
      <c r="AY6" s="2"/>
      <c r="AZ6" s="2"/>
      <c r="BA6" s="2"/>
      <c r="BB6" s="2"/>
      <c r="BC6" s="2"/>
      <c r="BD6" s="2"/>
      <c r="BE6" s="2"/>
      <c r="BF6" s="2"/>
      <c r="BG6" s="2"/>
      <c r="BH6" s="2"/>
      <c r="BI6" s="2"/>
      <c r="BJ6" s="2"/>
      <c r="BK6" s="2"/>
      <c r="BL6" s="2"/>
      <c r="BM6" s="2"/>
      <c r="BN6" s="18"/>
      <c r="BP6" s="13" t="s">
        <v>19</v>
      </c>
    </row>
    <row r="7" spans="1:68" ht="15" customHeight="1" x14ac:dyDescent="0.35">
      <c r="A7" s="1"/>
      <c r="W7" s="2"/>
      <c r="X7" s="2"/>
      <c r="Y7" s="2"/>
      <c r="Z7" s="2"/>
      <c r="AA7" s="2"/>
      <c r="AB7" s="2"/>
      <c r="AC7" s="2"/>
      <c r="AD7" s="2"/>
      <c r="AE7" s="2"/>
      <c r="AF7" s="2"/>
      <c r="AG7" s="2"/>
      <c r="AH7" s="18"/>
      <c r="AI7" s="18"/>
      <c r="AJ7" s="18"/>
      <c r="AK7" s="2"/>
      <c r="AL7" s="2"/>
      <c r="AM7" s="2"/>
      <c r="AN7" s="18"/>
      <c r="AO7" s="18"/>
      <c r="AP7" s="18"/>
      <c r="AQ7" s="2"/>
      <c r="AR7" s="2"/>
      <c r="AS7" s="2"/>
      <c r="AT7" s="2"/>
      <c r="AU7" s="2"/>
      <c r="AV7" s="2"/>
      <c r="AW7" s="2"/>
      <c r="AX7" s="2"/>
      <c r="AY7" s="2"/>
      <c r="AZ7" s="2"/>
      <c r="BA7" s="2"/>
      <c r="BB7" s="2"/>
      <c r="BC7" s="2"/>
      <c r="BD7" s="2"/>
      <c r="BE7" s="2"/>
      <c r="BF7" s="2"/>
      <c r="BG7" s="2"/>
      <c r="BH7" s="2"/>
      <c r="BI7" s="2"/>
      <c r="BJ7" s="2"/>
      <c r="BK7" s="2"/>
      <c r="BL7" s="2"/>
      <c r="BM7" s="2"/>
      <c r="BN7" s="18"/>
      <c r="BP7" s="13" t="s">
        <v>20</v>
      </c>
    </row>
    <row r="8" spans="1:68" ht="12.75" customHeight="1" x14ac:dyDescent="0.2">
      <c r="A8" s="127"/>
      <c r="B8" s="104" t="s">
        <v>61</v>
      </c>
      <c r="C8" s="104"/>
      <c r="D8" s="104"/>
      <c r="E8" s="104"/>
      <c r="F8" s="104"/>
      <c r="G8" s="104"/>
      <c r="H8" s="104"/>
      <c r="I8" s="104"/>
      <c r="J8" s="104"/>
      <c r="K8" s="104"/>
      <c r="L8" s="104"/>
      <c r="M8" s="104"/>
      <c r="N8" s="104"/>
      <c r="O8" s="104"/>
      <c r="P8" s="104"/>
      <c r="Q8" s="104"/>
      <c r="R8" s="104"/>
      <c r="S8" s="104"/>
      <c r="T8" s="104"/>
      <c r="U8" s="105"/>
      <c r="V8" s="4"/>
      <c r="W8" s="120" t="s">
        <v>22</v>
      </c>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51"/>
      <c r="BL8" s="4"/>
      <c r="BM8" s="122" t="s">
        <v>56</v>
      </c>
      <c r="BN8" s="123"/>
      <c r="BO8" s="123"/>
      <c r="BP8" s="113"/>
    </row>
    <row r="9" spans="1:68" ht="30" customHeight="1" x14ac:dyDescent="0.2">
      <c r="A9" s="127"/>
      <c r="B9" s="107"/>
      <c r="C9" s="107"/>
      <c r="D9" s="107"/>
      <c r="E9" s="107"/>
      <c r="F9" s="107"/>
      <c r="G9" s="107"/>
      <c r="H9" s="107"/>
      <c r="I9" s="107"/>
      <c r="J9" s="107"/>
      <c r="K9" s="107"/>
      <c r="L9" s="107"/>
      <c r="M9" s="107"/>
      <c r="N9" s="107"/>
      <c r="O9" s="107"/>
      <c r="P9" s="107"/>
      <c r="Q9" s="107"/>
      <c r="R9" s="107"/>
      <c r="S9" s="107"/>
      <c r="T9" s="107"/>
      <c r="U9" s="108"/>
      <c r="V9" s="4"/>
      <c r="W9" s="5" t="s">
        <v>23</v>
      </c>
      <c r="X9" s="45" t="s">
        <v>24</v>
      </c>
      <c r="Y9" s="124" t="s">
        <v>87</v>
      </c>
      <c r="Z9" s="125"/>
      <c r="AA9" s="124" t="s">
        <v>49</v>
      </c>
      <c r="AB9" s="125"/>
      <c r="AC9" s="5" t="s">
        <v>0</v>
      </c>
      <c r="AD9" s="5" t="s">
        <v>1</v>
      </c>
      <c r="AE9" s="124" t="s">
        <v>50</v>
      </c>
      <c r="AF9" s="126"/>
      <c r="AG9" s="126"/>
      <c r="AH9" s="119" t="s">
        <v>40</v>
      </c>
      <c r="AI9" s="117"/>
      <c r="AJ9" s="117"/>
      <c r="AK9" s="118"/>
      <c r="AL9" s="119" t="s">
        <v>45</v>
      </c>
      <c r="AM9" s="118"/>
      <c r="AN9" s="119" t="s">
        <v>48</v>
      </c>
      <c r="AO9" s="117"/>
      <c r="AP9" s="110"/>
      <c r="AQ9" s="124" t="s">
        <v>51</v>
      </c>
      <c r="AR9" s="126"/>
      <c r="AS9" s="126"/>
      <c r="AT9" s="126"/>
      <c r="AU9" s="125"/>
      <c r="AV9" s="45" t="s">
        <v>2</v>
      </c>
      <c r="AW9" s="124" t="s">
        <v>52</v>
      </c>
      <c r="AX9" s="126"/>
      <c r="AY9" s="126"/>
      <c r="AZ9" s="119" t="s">
        <v>3</v>
      </c>
      <c r="BA9" s="117"/>
      <c r="BB9" s="118"/>
      <c r="BC9" s="119" t="s">
        <v>93</v>
      </c>
      <c r="BD9" s="117"/>
      <c r="BE9" s="117"/>
      <c r="BF9" s="117"/>
      <c r="BG9" s="117"/>
      <c r="BH9" s="117"/>
      <c r="BI9" s="117"/>
      <c r="BJ9" s="117"/>
      <c r="BK9" s="117"/>
      <c r="BL9" s="4"/>
      <c r="BM9" s="114"/>
      <c r="BN9" s="115"/>
      <c r="BO9" s="115"/>
      <c r="BP9" s="116"/>
    </row>
    <row r="10" spans="1:68" ht="86.25" customHeight="1" x14ac:dyDescent="0.2">
      <c r="A10" s="14" t="s">
        <v>58</v>
      </c>
      <c r="B10" s="14" t="s">
        <v>67</v>
      </c>
      <c r="C10" s="14" t="s">
        <v>68</v>
      </c>
      <c r="D10" s="15" t="s">
        <v>69</v>
      </c>
      <c r="E10" s="16" t="s">
        <v>70</v>
      </c>
      <c r="F10" s="16" t="s">
        <v>71</v>
      </c>
      <c r="G10" s="14" t="s">
        <v>59</v>
      </c>
      <c r="H10" s="14" t="s">
        <v>72</v>
      </c>
      <c r="I10" s="14" t="s">
        <v>73</v>
      </c>
      <c r="J10" s="32" t="s">
        <v>74</v>
      </c>
      <c r="K10" s="32" t="s">
        <v>75</v>
      </c>
      <c r="L10" s="16" t="s">
        <v>76</v>
      </c>
      <c r="M10" s="33" t="s">
        <v>60</v>
      </c>
      <c r="N10" s="16" t="s">
        <v>65</v>
      </c>
      <c r="O10" s="16" t="s">
        <v>66</v>
      </c>
      <c r="P10" s="16" t="s">
        <v>77</v>
      </c>
      <c r="Q10" s="16" t="s">
        <v>78</v>
      </c>
      <c r="R10" s="16" t="s">
        <v>79</v>
      </c>
      <c r="S10" s="14" t="s">
        <v>80</v>
      </c>
      <c r="T10" s="14" t="s">
        <v>81</v>
      </c>
      <c r="U10" s="14" t="s">
        <v>82</v>
      </c>
      <c r="V10" s="4"/>
      <c r="W10" s="6" t="s">
        <v>85</v>
      </c>
      <c r="X10" s="6" t="s">
        <v>85</v>
      </c>
      <c r="Y10" s="6" t="s">
        <v>86</v>
      </c>
      <c r="Z10" s="6" t="s">
        <v>4</v>
      </c>
      <c r="AA10" s="6" t="s">
        <v>5</v>
      </c>
      <c r="AB10" s="6" t="s">
        <v>6</v>
      </c>
      <c r="AC10" s="6" t="s">
        <v>88</v>
      </c>
      <c r="AD10" s="6" t="s">
        <v>7</v>
      </c>
      <c r="AE10" s="80" t="s">
        <v>89</v>
      </c>
      <c r="AF10" s="6" t="s">
        <v>8</v>
      </c>
      <c r="AG10" s="6" t="s">
        <v>9</v>
      </c>
      <c r="AH10" s="22" t="s">
        <v>43</v>
      </c>
      <c r="AI10" s="17" t="s">
        <v>44</v>
      </c>
      <c r="AJ10" s="22" t="s">
        <v>42</v>
      </c>
      <c r="AK10" s="6" t="s">
        <v>41</v>
      </c>
      <c r="AL10" s="6" t="s">
        <v>10</v>
      </c>
      <c r="AM10" s="6" t="s">
        <v>11</v>
      </c>
      <c r="AN10" s="22" t="s">
        <v>47</v>
      </c>
      <c r="AO10" s="17" t="s">
        <v>44</v>
      </c>
      <c r="AP10" s="22" t="s">
        <v>46</v>
      </c>
      <c r="AQ10" s="6" t="s">
        <v>12</v>
      </c>
      <c r="AR10" s="6" t="s">
        <v>91</v>
      </c>
      <c r="AS10" s="6" t="s">
        <v>13</v>
      </c>
      <c r="AT10" s="6" t="s">
        <v>14</v>
      </c>
      <c r="AU10" s="6" t="s">
        <v>15</v>
      </c>
      <c r="AV10" s="6" t="s">
        <v>25</v>
      </c>
      <c r="AW10" s="6" t="s">
        <v>26</v>
      </c>
      <c r="AX10" s="6" t="s">
        <v>83</v>
      </c>
      <c r="AY10" s="6" t="s">
        <v>27</v>
      </c>
      <c r="AZ10" s="6" t="s">
        <v>28</v>
      </c>
      <c r="BA10" s="6" t="s">
        <v>29</v>
      </c>
      <c r="BB10" s="6" t="s">
        <v>30</v>
      </c>
      <c r="BC10" s="6" t="s">
        <v>31</v>
      </c>
      <c r="BD10" s="6" t="s">
        <v>32</v>
      </c>
      <c r="BE10" s="6" t="s">
        <v>33</v>
      </c>
      <c r="BF10" s="6" t="s">
        <v>34</v>
      </c>
      <c r="BG10" s="6" t="s">
        <v>84</v>
      </c>
      <c r="BH10" s="6" t="s">
        <v>36</v>
      </c>
      <c r="BI10" s="6" t="s">
        <v>53</v>
      </c>
      <c r="BJ10" s="6" t="s">
        <v>35</v>
      </c>
      <c r="BK10" s="22" t="s">
        <v>54</v>
      </c>
      <c r="BL10" s="4"/>
      <c r="BM10" s="7" t="s">
        <v>55</v>
      </c>
      <c r="BN10" s="8" t="s">
        <v>37</v>
      </c>
      <c r="BO10" s="8" t="s">
        <v>38</v>
      </c>
      <c r="BP10" s="9" t="s">
        <v>57</v>
      </c>
    </row>
    <row r="11" spans="1:68" s="10" customFormat="1" hidden="1" x14ac:dyDescent="0.2">
      <c r="A11" s="34">
        <v>18</v>
      </c>
      <c r="B11" s="27" t="s">
        <v>94</v>
      </c>
      <c r="C11" s="27" t="s">
        <v>1750</v>
      </c>
      <c r="D11" s="27" t="s">
        <v>1751</v>
      </c>
      <c r="E11" s="27" t="s">
        <v>1752</v>
      </c>
      <c r="F11" s="27" t="s">
        <v>106</v>
      </c>
      <c r="G11" s="35" t="s">
        <v>96</v>
      </c>
      <c r="H11" s="37">
        <v>42739</v>
      </c>
      <c r="I11" s="37">
        <v>42741</v>
      </c>
      <c r="J11" s="52">
        <v>2046.34</v>
      </c>
      <c r="K11" s="52">
        <v>2046.34</v>
      </c>
      <c r="L11" s="35"/>
      <c r="M11" s="52"/>
      <c r="N11" s="35" t="s">
        <v>97</v>
      </c>
      <c r="O11" s="35" t="s">
        <v>597</v>
      </c>
      <c r="P11" s="35" t="s">
        <v>120</v>
      </c>
      <c r="Q11" s="35" t="s">
        <v>103</v>
      </c>
      <c r="R11" s="35" t="s">
        <v>98</v>
      </c>
      <c r="S11" s="35"/>
      <c r="T11" s="35" t="s">
        <v>1753</v>
      </c>
      <c r="U11" s="27"/>
      <c r="V11" s="35"/>
      <c r="W11" s="47"/>
      <c r="X11" s="47"/>
      <c r="Y11" s="47"/>
      <c r="Z11" s="47"/>
      <c r="AA11" s="47"/>
      <c r="AB11" s="47"/>
      <c r="AC11" s="47"/>
      <c r="AD11" s="47"/>
      <c r="AE11" s="47"/>
      <c r="AF11" s="47"/>
      <c r="AG11" s="47"/>
      <c r="AH11" s="57">
        <f>(1524.5-25*25)</f>
        <v>899.5</v>
      </c>
      <c r="AI11" s="58"/>
      <c r="AJ11" s="57"/>
      <c r="AK11" s="47">
        <f>(365.88-1524.5*20%)</f>
        <v>60.979999999999961</v>
      </c>
      <c r="AL11" s="47"/>
      <c r="AM11" s="47"/>
      <c r="AN11" s="57"/>
      <c r="AO11" s="58"/>
      <c r="AP11" s="57"/>
      <c r="AQ11" s="47"/>
      <c r="AR11" s="47"/>
      <c r="AS11" s="47"/>
      <c r="AT11" s="47"/>
      <c r="AU11" s="47"/>
      <c r="AV11" s="47"/>
      <c r="AW11" s="47"/>
      <c r="AX11" s="47"/>
      <c r="AY11" s="47"/>
      <c r="AZ11" s="47"/>
      <c r="BA11" s="47"/>
      <c r="BB11" s="47"/>
      <c r="BC11" s="47"/>
      <c r="BD11" s="47"/>
      <c r="BE11" s="47"/>
      <c r="BF11" s="47"/>
      <c r="BG11" s="47"/>
      <c r="BH11" s="47">
        <v>1085.8599999999999</v>
      </c>
      <c r="BI11" s="47"/>
      <c r="BJ11" s="47"/>
      <c r="BK11" s="47"/>
      <c r="BL11" s="47"/>
      <c r="BM11" s="47" t="s">
        <v>393</v>
      </c>
      <c r="BN11" s="57">
        <f t="shared" ref="BN11:BN52" si="0">SUM(W11:AH11)+SUM(AK11:AN11)+SUM(AQ11:BK11)</f>
        <v>2046.34</v>
      </c>
      <c r="BO11" s="47">
        <f t="shared" ref="BO11:BO52" si="1">K11-BN11</f>
        <v>0</v>
      </c>
      <c r="BP11" s="48" t="str">
        <f t="shared" ref="BP11:BP52" si="2">IF(BN11&lt;&gt;0,"Complete - With Adjustment","Complete - No Adjustment")</f>
        <v>Complete - With Adjustment</v>
      </c>
    </row>
    <row r="12" spans="1:68" s="10" customFormat="1" hidden="1" x14ac:dyDescent="0.2">
      <c r="A12" s="34">
        <v>19</v>
      </c>
      <c r="B12" s="27" t="s">
        <v>94</v>
      </c>
      <c r="C12" s="27" t="s">
        <v>1754</v>
      </c>
      <c r="D12" s="27" t="s">
        <v>1755</v>
      </c>
      <c r="E12" s="27" t="s">
        <v>1756</v>
      </c>
      <c r="F12" s="27" t="s">
        <v>1757</v>
      </c>
      <c r="G12" s="35" t="s">
        <v>96</v>
      </c>
      <c r="H12" s="37">
        <v>42761</v>
      </c>
      <c r="I12" s="37">
        <v>42762</v>
      </c>
      <c r="J12" s="52">
        <v>1013.68</v>
      </c>
      <c r="K12" s="52">
        <v>27</v>
      </c>
      <c r="L12" s="35"/>
      <c r="M12" s="52"/>
      <c r="N12" s="35" t="s">
        <v>97</v>
      </c>
      <c r="O12" s="35" t="s">
        <v>1730</v>
      </c>
      <c r="P12" s="35" t="s">
        <v>120</v>
      </c>
      <c r="Q12" s="35" t="s">
        <v>101</v>
      </c>
      <c r="R12" s="35" t="s">
        <v>98</v>
      </c>
      <c r="S12" s="35"/>
      <c r="T12" s="35" t="s">
        <v>1758</v>
      </c>
      <c r="U12" s="27"/>
      <c r="V12" s="35"/>
      <c r="W12" s="47"/>
      <c r="X12" s="47"/>
      <c r="Y12" s="47"/>
      <c r="Z12" s="47"/>
      <c r="AA12" s="47"/>
      <c r="AB12" s="47"/>
      <c r="AC12" s="47"/>
      <c r="AD12" s="47"/>
      <c r="AE12" s="47"/>
      <c r="AF12" s="47"/>
      <c r="AG12" s="47"/>
      <c r="AH12" s="57"/>
      <c r="AI12" s="58"/>
      <c r="AJ12" s="57"/>
      <c r="AK12" s="47"/>
      <c r="AL12" s="47"/>
      <c r="AM12" s="47"/>
      <c r="AN12" s="57"/>
      <c r="AO12" s="58"/>
      <c r="AP12" s="57"/>
      <c r="AQ12" s="47"/>
      <c r="AR12" s="47"/>
      <c r="AS12" s="47"/>
      <c r="AT12" s="47"/>
      <c r="AU12" s="47"/>
      <c r="AV12" s="47"/>
      <c r="AW12" s="47"/>
      <c r="AX12" s="47"/>
      <c r="AY12" s="47"/>
      <c r="AZ12" s="47"/>
      <c r="BA12" s="47"/>
      <c r="BB12" s="47"/>
      <c r="BC12" s="47"/>
      <c r="BD12" s="47"/>
      <c r="BE12" s="47"/>
      <c r="BF12" s="47"/>
      <c r="BG12" s="47"/>
      <c r="BH12" s="47"/>
      <c r="BI12" s="47"/>
      <c r="BJ12" s="47"/>
      <c r="BK12" s="47">
        <v>27</v>
      </c>
      <c r="BL12" s="47"/>
      <c r="BM12" s="47" t="s">
        <v>391</v>
      </c>
      <c r="BN12" s="57">
        <f t="shared" si="0"/>
        <v>27</v>
      </c>
      <c r="BO12" s="47">
        <f t="shared" si="1"/>
        <v>0</v>
      </c>
      <c r="BP12" s="48" t="str">
        <f t="shared" si="2"/>
        <v>Complete - With Adjustment</v>
      </c>
    </row>
    <row r="13" spans="1:68" s="10" customFormat="1" hidden="1" x14ac:dyDescent="0.2">
      <c r="A13" s="34">
        <v>20</v>
      </c>
      <c r="B13" s="27" t="s">
        <v>94</v>
      </c>
      <c r="C13" s="27" t="s">
        <v>1754</v>
      </c>
      <c r="D13" s="27" t="s">
        <v>1755</v>
      </c>
      <c r="E13" s="27" t="s">
        <v>1756</v>
      </c>
      <c r="F13" s="27" t="s">
        <v>1757</v>
      </c>
      <c r="G13" s="35" t="s">
        <v>96</v>
      </c>
      <c r="H13" s="37">
        <v>42761</v>
      </c>
      <c r="I13" s="37">
        <v>42762</v>
      </c>
      <c r="J13" s="52">
        <v>1013.68</v>
      </c>
      <c r="K13" s="52">
        <v>173.1</v>
      </c>
      <c r="L13" s="35"/>
      <c r="M13" s="52"/>
      <c r="N13" s="35" t="s">
        <v>97</v>
      </c>
      <c r="O13" s="35" t="s">
        <v>1730</v>
      </c>
      <c r="P13" s="35" t="s">
        <v>120</v>
      </c>
      <c r="Q13" s="35" t="s">
        <v>124</v>
      </c>
      <c r="R13" s="35" t="s">
        <v>98</v>
      </c>
      <c r="S13" s="35"/>
      <c r="T13" s="35" t="s">
        <v>1758</v>
      </c>
      <c r="U13" s="27"/>
      <c r="V13" s="35"/>
      <c r="W13" s="47"/>
      <c r="X13" s="47"/>
      <c r="Y13" s="47"/>
      <c r="Z13" s="47"/>
      <c r="AA13" s="47"/>
      <c r="AB13" s="71">
        <v>173.1</v>
      </c>
      <c r="AC13" s="47"/>
      <c r="AD13" s="47"/>
      <c r="AE13" s="47"/>
      <c r="AF13" s="47"/>
      <c r="AG13" s="47"/>
      <c r="AH13" s="57"/>
      <c r="AI13" s="58"/>
      <c r="AJ13" s="57"/>
      <c r="AK13" s="47"/>
      <c r="AL13" s="47"/>
      <c r="AM13" s="47"/>
      <c r="AN13" s="57"/>
      <c r="AO13" s="58"/>
      <c r="AP13" s="57"/>
      <c r="AQ13" s="47"/>
      <c r="AR13" s="47"/>
      <c r="AS13" s="47"/>
      <c r="AT13" s="47"/>
      <c r="AU13" s="47"/>
      <c r="AV13" s="47"/>
      <c r="AW13" s="47"/>
      <c r="AX13" s="47"/>
      <c r="AY13" s="47"/>
      <c r="AZ13" s="47"/>
      <c r="BA13" s="47"/>
      <c r="BB13" s="47"/>
      <c r="BC13" s="47"/>
      <c r="BD13" s="47"/>
      <c r="BE13" s="47"/>
      <c r="BF13" s="47"/>
      <c r="BG13" s="47"/>
      <c r="BH13" s="47"/>
      <c r="BI13" s="47"/>
      <c r="BJ13" s="47"/>
      <c r="BK13" s="47"/>
      <c r="BL13" s="47"/>
      <c r="BM13" s="47" t="s">
        <v>373</v>
      </c>
      <c r="BN13" s="57">
        <f t="shared" si="0"/>
        <v>173.1</v>
      </c>
      <c r="BO13" s="47">
        <f t="shared" si="1"/>
        <v>0</v>
      </c>
      <c r="BP13" s="48" t="str">
        <f t="shared" si="2"/>
        <v>Complete - With Adjustment</v>
      </c>
    </row>
    <row r="14" spans="1:68" s="10" customFormat="1" hidden="1" x14ac:dyDescent="0.2">
      <c r="A14" s="34">
        <v>21</v>
      </c>
      <c r="B14" s="27" t="s">
        <v>94</v>
      </c>
      <c r="C14" s="27" t="s">
        <v>1754</v>
      </c>
      <c r="D14" s="27" t="s">
        <v>1755</v>
      </c>
      <c r="E14" s="27" t="s">
        <v>1756</v>
      </c>
      <c r="F14" s="27" t="s">
        <v>1757</v>
      </c>
      <c r="G14" s="35" t="s">
        <v>96</v>
      </c>
      <c r="H14" s="37">
        <v>42761</v>
      </c>
      <c r="I14" s="37">
        <v>42762</v>
      </c>
      <c r="J14" s="52">
        <v>1013.68</v>
      </c>
      <c r="K14" s="52">
        <v>74.239999999999995</v>
      </c>
      <c r="L14" s="35"/>
      <c r="M14" s="52"/>
      <c r="N14" s="35" t="s">
        <v>97</v>
      </c>
      <c r="O14" s="35" t="s">
        <v>1730</v>
      </c>
      <c r="P14" s="35" t="s">
        <v>120</v>
      </c>
      <c r="Q14" s="35" t="s">
        <v>103</v>
      </c>
      <c r="R14" s="35" t="s">
        <v>98</v>
      </c>
      <c r="S14" s="35"/>
      <c r="T14" s="35" t="s">
        <v>1758</v>
      </c>
      <c r="U14" s="27"/>
      <c r="V14" s="35"/>
      <c r="W14" s="47"/>
      <c r="X14" s="47"/>
      <c r="Y14" s="47"/>
      <c r="Z14" s="47"/>
      <c r="AA14" s="47"/>
      <c r="AB14" s="47"/>
      <c r="AC14" s="47"/>
      <c r="AD14" s="47"/>
      <c r="AE14" s="47"/>
      <c r="AF14" s="47"/>
      <c r="AG14" s="47"/>
      <c r="AH14" s="57"/>
      <c r="AI14" s="58"/>
      <c r="AJ14" s="57"/>
      <c r="AK14" s="47"/>
      <c r="AL14" s="47"/>
      <c r="AM14" s="47"/>
      <c r="AN14" s="57"/>
      <c r="AO14" s="58"/>
      <c r="AP14" s="57"/>
      <c r="AQ14" s="47"/>
      <c r="AR14" s="47"/>
      <c r="AS14" s="47"/>
      <c r="AT14" s="47"/>
      <c r="AU14" s="47"/>
      <c r="AV14" s="47"/>
      <c r="AW14" s="47"/>
      <c r="AX14" s="47"/>
      <c r="AY14" s="47"/>
      <c r="AZ14" s="47"/>
      <c r="BA14" s="47"/>
      <c r="BB14" s="47"/>
      <c r="BC14" s="47"/>
      <c r="BD14" s="47"/>
      <c r="BE14" s="47"/>
      <c r="BF14" s="47"/>
      <c r="BG14" s="47"/>
      <c r="BH14" s="47"/>
      <c r="BI14" s="47"/>
      <c r="BJ14" s="47"/>
      <c r="BK14" s="47">
        <v>74.239999999999995</v>
      </c>
      <c r="BL14" s="47"/>
      <c r="BM14" s="47" t="s">
        <v>379</v>
      </c>
      <c r="BN14" s="57">
        <f t="shared" si="0"/>
        <v>74.239999999999995</v>
      </c>
      <c r="BO14" s="47">
        <f t="shared" si="1"/>
        <v>0</v>
      </c>
      <c r="BP14" s="48" t="str">
        <f t="shared" si="2"/>
        <v>Complete - With Adjustment</v>
      </c>
    </row>
    <row r="15" spans="1:68" s="10" customFormat="1" hidden="1" x14ac:dyDescent="0.2">
      <c r="A15" s="34">
        <v>22</v>
      </c>
      <c r="B15" s="27" t="s">
        <v>94</v>
      </c>
      <c r="C15" s="27" t="s">
        <v>1754</v>
      </c>
      <c r="D15" s="27" t="s">
        <v>1755</v>
      </c>
      <c r="E15" s="27" t="s">
        <v>1756</v>
      </c>
      <c r="F15" s="27" t="s">
        <v>1757</v>
      </c>
      <c r="G15" s="35" t="s">
        <v>96</v>
      </c>
      <c r="H15" s="37">
        <v>42761</v>
      </c>
      <c r="I15" s="37">
        <v>42762</v>
      </c>
      <c r="J15" s="52">
        <v>1013.68</v>
      </c>
      <c r="K15" s="52">
        <v>221.56</v>
      </c>
      <c r="L15" s="35"/>
      <c r="M15" s="52"/>
      <c r="N15" s="35" t="s">
        <v>97</v>
      </c>
      <c r="O15" s="35" t="s">
        <v>1730</v>
      </c>
      <c r="P15" s="35" t="s">
        <v>120</v>
      </c>
      <c r="Q15" s="35" t="s">
        <v>108</v>
      </c>
      <c r="R15" s="35" t="s">
        <v>98</v>
      </c>
      <c r="S15" s="35"/>
      <c r="T15" s="35" t="s">
        <v>1758</v>
      </c>
      <c r="U15" s="27"/>
      <c r="V15" s="35"/>
      <c r="W15" s="47"/>
      <c r="X15" s="47"/>
      <c r="Y15" s="47"/>
      <c r="Z15" s="47"/>
      <c r="AA15" s="47"/>
      <c r="AB15" s="47"/>
      <c r="AC15" s="47"/>
      <c r="AD15" s="47"/>
      <c r="AE15" s="47"/>
      <c r="AF15" s="47"/>
      <c r="AG15" s="47"/>
      <c r="AH15" s="57"/>
      <c r="AI15" s="58"/>
      <c r="AJ15" s="57"/>
      <c r="AK15" s="47"/>
      <c r="AL15" s="47"/>
      <c r="AM15" s="47"/>
      <c r="AN15" s="57">
        <f>(189-150)</f>
        <v>39</v>
      </c>
      <c r="AO15" s="58"/>
      <c r="AP15" s="57"/>
      <c r="AQ15" s="47"/>
      <c r="AR15" s="47"/>
      <c r="AS15" s="47"/>
      <c r="AT15" s="47"/>
      <c r="AU15" s="47"/>
      <c r="AV15" s="47"/>
      <c r="AW15" s="47"/>
      <c r="AX15" s="47"/>
      <c r="AY15" s="47"/>
      <c r="AZ15" s="47"/>
      <c r="BA15" s="47"/>
      <c r="BB15" s="47"/>
      <c r="BC15" s="47"/>
      <c r="BD15" s="47"/>
      <c r="BE15" s="47"/>
      <c r="BF15" s="47"/>
      <c r="BG15" s="47"/>
      <c r="BH15" s="47">
        <v>182.56</v>
      </c>
      <c r="BI15" s="47"/>
      <c r="BJ15" s="47"/>
      <c r="BK15" s="47"/>
      <c r="BL15" s="47"/>
      <c r="BM15" s="47" t="s">
        <v>376</v>
      </c>
      <c r="BN15" s="57">
        <f t="shared" si="0"/>
        <v>221.56</v>
      </c>
      <c r="BO15" s="47">
        <f t="shared" si="1"/>
        <v>0</v>
      </c>
      <c r="BP15" s="48" t="str">
        <f t="shared" si="2"/>
        <v>Complete - With Adjustment</v>
      </c>
    </row>
    <row r="16" spans="1:68" s="10" customFormat="1" hidden="1" x14ac:dyDescent="0.2">
      <c r="A16" s="34">
        <v>23</v>
      </c>
      <c r="B16" s="27" t="s">
        <v>94</v>
      </c>
      <c r="C16" s="27" t="s">
        <v>1754</v>
      </c>
      <c r="D16" s="27" t="s">
        <v>1755</v>
      </c>
      <c r="E16" s="27" t="s">
        <v>1756</v>
      </c>
      <c r="F16" s="27" t="s">
        <v>1757</v>
      </c>
      <c r="G16" s="35" t="s">
        <v>96</v>
      </c>
      <c r="H16" s="37">
        <v>42761</v>
      </c>
      <c r="I16" s="37">
        <v>42762</v>
      </c>
      <c r="J16" s="52">
        <v>1013.68</v>
      </c>
      <c r="K16" s="52">
        <v>41</v>
      </c>
      <c r="L16" s="35"/>
      <c r="M16" s="52"/>
      <c r="N16" s="35" t="s">
        <v>97</v>
      </c>
      <c r="O16" s="35" t="s">
        <v>1730</v>
      </c>
      <c r="P16" s="35" t="s">
        <v>120</v>
      </c>
      <c r="Q16" s="35" t="s">
        <v>101</v>
      </c>
      <c r="R16" s="35" t="s">
        <v>98</v>
      </c>
      <c r="S16" s="35"/>
      <c r="T16" s="35" t="s">
        <v>1758</v>
      </c>
      <c r="U16" s="27"/>
      <c r="V16" s="35"/>
      <c r="W16" s="47"/>
      <c r="X16" s="47"/>
      <c r="Y16" s="47"/>
      <c r="Z16" s="47"/>
      <c r="AA16" s="47"/>
      <c r="AB16" s="47"/>
      <c r="AC16" s="47"/>
      <c r="AD16" s="47"/>
      <c r="AE16" s="47"/>
      <c r="AF16" s="47"/>
      <c r="AG16" s="47"/>
      <c r="AH16" s="57"/>
      <c r="AI16" s="58"/>
      <c r="AJ16" s="57"/>
      <c r="AK16" s="47"/>
      <c r="AL16" s="47"/>
      <c r="AM16" s="47"/>
      <c r="AN16" s="57"/>
      <c r="AO16" s="58"/>
      <c r="AP16" s="57"/>
      <c r="AQ16" s="47"/>
      <c r="AR16" s="47"/>
      <c r="AS16" s="47"/>
      <c r="AT16" s="47"/>
      <c r="AU16" s="47"/>
      <c r="AV16" s="47"/>
      <c r="AW16" s="47"/>
      <c r="AX16" s="47"/>
      <c r="AY16" s="47"/>
      <c r="AZ16" s="47"/>
      <c r="BA16" s="47"/>
      <c r="BB16" s="47"/>
      <c r="BC16" s="47"/>
      <c r="BD16" s="47"/>
      <c r="BE16" s="47"/>
      <c r="BF16" s="47"/>
      <c r="BG16" s="47"/>
      <c r="BH16" s="47"/>
      <c r="BI16" s="47"/>
      <c r="BJ16" s="47"/>
      <c r="BK16" s="47">
        <v>41</v>
      </c>
      <c r="BL16" s="47"/>
      <c r="BM16" s="47" t="s">
        <v>1759</v>
      </c>
      <c r="BN16" s="57">
        <f t="shared" si="0"/>
        <v>41</v>
      </c>
      <c r="BO16" s="47">
        <f t="shared" si="1"/>
        <v>0</v>
      </c>
      <c r="BP16" s="48" t="str">
        <f t="shared" si="2"/>
        <v>Complete - With Adjustment</v>
      </c>
    </row>
    <row r="17" spans="1:68" s="10" customFormat="1" hidden="1" x14ac:dyDescent="0.2">
      <c r="A17" s="34">
        <v>24</v>
      </c>
      <c r="B17" s="27" t="s">
        <v>94</v>
      </c>
      <c r="C17" s="27" t="s">
        <v>1754</v>
      </c>
      <c r="D17" s="27" t="s">
        <v>1755</v>
      </c>
      <c r="E17" s="27" t="s">
        <v>1756</v>
      </c>
      <c r="F17" s="27" t="s">
        <v>1757</v>
      </c>
      <c r="G17" s="35" t="s">
        <v>96</v>
      </c>
      <c r="H17" s="37">
        <v>42761</v>
      </c>
      <c r="I17" s="37">
        <v>42762</v>
      </c>
      <c r="J17" s="52">
        <v>1013.68</v>
      </c>
      <c r="K17" s="52">
        <v>45.62</v>
      </c>
      <c r="L17" s="35"/>
      <c r="M17" s="52"/>
      <c r="N17" s="35" t="s">
        <v>97</v>
      </c>
      <c r="O17" s="35" t="s">
        <v>1730</v>
      </c>
      <c r="P17" s="35" t="s">
        <v>120</v>
      </c>
      <c r="Q17" s="35" t="s">
        <v>103</v>
      </c>
      <c r="R17" s="35" t="s">
        <v>98</v>
      </c>
      <c r="S17" s="35"/>
      <c r="T17" s="35" t="s">
        <v>1758</v>
      </c>
      <c r="U17" s="27"/>
      <c r="V17" s="35"/>
      <c r="W17" s="47"/>
      <c r="X17" s="47"/>
      <c r="Y17" s="47"/>
      <c r="Z17" s="47"/>
      <c r="AA17" s="47"/>
      <c r="AB17" s="47"/>
      <c r="AC17" s="47"/>
      <c r="AD17" s="47"/>
      <c r="AE17" s="47"/>
      <c r="AF17" s="47"/>
      <c r="AG17" s="47"/>
      <c r="AH17" s="57">
        <f>(8-37.62*20%)</f>
        <v>0.47599999999999998</v>
      </c>
      <c r="AI17" s="58"/>
      <c r="AJ17" s="57"/>
      <c r="AK17" s="47"/>
      <c r="AL17" s="47"/>
      <c r="AM17" s="47"/>
      <c r="AN17" s="57"/>
      <c r="AO17" s="58"/>
      <c r="AP17" s="57"/>
      <c r="AQ17" s="47"/>
      <c r="AR17" s="47"/>
      <c r="AS17" s="47"/>
      <c r="AT17" s="47"/>
      <c r="AU17" s="47"/>
      <c r="AV17" s="47"/>
      <c r="AW17" s="47"/>
      <c r="AX17" s="47"/>
      <c r="AY17" s="47"/>
      <c r="AZ17" s="47"/>
      <c r="BA17" s="47"/>
      <c r="BB17" s="47"/>
      <c r="BC17" s="47"/>
      <c r="BD17" s="47"/>
      <c r="BE17" s="47"/>
      <c r="BF17" s="47"/>
      <c r="BG17" s="47"/>
      <c r="BH17" s="47">
        <v>45.14</v>
      </c>
      <c r="BI17" s="47"/>
      <c r="BJ17" s="47"/>
      <c r="BK17" s="47"/>
      <c r="BL17" s="47"/>
      <c r="BM17" s="47" t="s">
        <v>374</v>
      </c>
      <c r="BN17" s="57">
        <f t="shared" si="0"/>
        <v>45.616</v>
      </c>
      <c r="BO17" s="47">
        <f t="shared" si="1"/>
        <v>3.9999999999977831E-3</v>
      </c>
      <c r="BP17" s="48" t="str">
        <f t="shared" si="2"/>
        <v>Complete - With Adjustment</v>
      </c>
    </row>
    <row r="18" spans="1:68" s="10" customFormat="1" hidden="1" x14ac:dyDescent="0.2">
      <c r="A18" s="34">
        <v>25</v>
      </c>
      <c r="B18" s="27" t="s">
        <v>94</v>
      </c>
      <c r="C18" s="27" t="s">
        <v>1754</v>
      </c>
      <c r="D18" s="27" t="s">
        <v>1755</v>
      </c>
      <c r="E18" s="27" t="s">
        <v>1756</v>
      </c>
      <c r="F18" s="27" t="s">
        <v>1757</v>
      </c>
      <c r="G18" s="35" t="s">
        <v>96</v>
      </c>
      <c r="H18" s="37">
        <v>42761</v>
      </c>
      <c r="I18" s="37">
        <v>42762</v>
      </c>
      <c r="J18" s="52">
        <v>1013.68</v>
      </c>
      <c r="K18" s="52">
        <v>45.67</v>
      </c>
      <c r="L18" s="35"/>
      <c r="M18" s="52"/>
      <c r="N18" s="35" t="s">
        <v>97</v>
      </c>
      <c r="O18" s="35" t="s">
        <v>1730</v>
      </c>
      <c r="P18" s="35" t="s">
        <v>120</v>
      </c>
      <c r="Q18" s="35" t="s">
        <v>103</v>
      </c>
      <c r="R18" s="35" t="s">
        <v>98</v>
      </c>
      <c r="S18" s="35"/>
      <c r="T18" s="35" t="s">
        <v>1758</v>
      </c>
      <c r="U18" s="27"/>
      <c r="V18" s="35"/>
      <c r="W18" s="47"/>
      <c r="X18" s="47"/>
      <c r="Y18" s="47"/>
      <c r="Z18" s="47"/>
      <c r="AA18" s="47"/>
      <c r="AB18" s="47"/>
      <c r="AC18" s="47"/>
      <c r="AD18" s="47"/>
      <c r="AE18" s="47"/>
      <c r="AF18" s="47"/>
      <c r="AG18" s="47"/>
      <c r="AH18" s="57">
        <f>(8-37.67*20%)</f>
        <v>0.4659999999999993</v>
      </c>
      <c r="AI18" s="58"/>
      <c r="AJ18" s="57"/>
      <c r="AK18" s="47"/>
      <c r="AL18" s="47"/>
      <c r="AM18" s="47"/>
      <c r="AN18" s="57"/>
      <c r="AO18" s="58"/>
      <c r="AP18" s="57"/>
      <c r="AQ18" s="47"/>
      <c r="AR18" s="47"/>
      <c r="AS18" s="47"/>
      <c r="AT18" s="47"/>
      <c r="AU18" s="47"/>
      <c r="AV18" s="47"/>
      <c r="AW18" s="47"/>
      <c r="AX18" s="47"/>
      <c r="AY18" s="47"/>
      <c r="AZ18" s="47"/>
      <c r="BA18" s="47"/>
      <c r="BB18" s="47"/>
      <c r="BC18" s="47"/>
      <c r="BD18" s="47"/>
      <c r="BE18" s="47"/>
      <c r="BF18" s="47"/>
      <c r="BG18" s="47"/>
      <c r="BH18" s="47">
        <v>45.2</v>
      </c>
      <c r="BI18" s="47"/>
      <c r="BJ18" s="47"/>
      <c r="BK18" s="47"/>
      <c r="BL18" s="47"/>
      <c r="BM18" s="47" t="s">
        <v>374</v>
      </c>
      <c r="BN18" s="57">
        <f t="shared" si="0"/>
        <v>45.666000000000004</v>
      </c>
      <c r="BO18" s="47">
        <f t="shared" si="1"/>
        <v>3.9999999999977831E-3</v>
      </c>
      <c r="BP18" s="48" t="str">
        <f t="shared" si="2"/>
        <v>Complete - With Adjustment</v>
      </c>
    </row>
    <row r="19" spans="1:68" s="10" customFormat="1" hidden="1" x14ac:dyDescent="0.2">
      <c r="A19" s="34">
        <v>26</v>
      </c>
      <c r="B19" s="27" t="s">
        <v>94</v>
      </c>
      <c r="C19" s="27" t="s">
        <v>1754</v>
      </c>
      <c r="D19" s="27" t="s">
        <v>1755</v>
      </c>
      <c r="E19" s="27" t="s">
        <v>1756</v>
      </c>
      <c r="F19" s="27" t="s">
        <v>1757</v>
      </c>
      <c r="G19" s="35" t="s">
        <v>96</v>
      </c>
      <c r="H19" s="37">
        <v>42761</v>
      </c>
      <c r="I19" s="37">
        <v>42762</v>
      </c>
      <c r="J19" s="52">
        <v>1013.68</v>
      </c>
      <c r="K19" s="52">
        <v>32.770000000000003</v>
      </c>
      <c r="L19" s="35"/>
      <c r="M19" s="52"/>
      <c r="N19" s="35" t="s">
        <v>97</v>
      </c>
      <c r="O19" s="35" t="s">
        <v>1730</v>
      </c>
      <c r="P19" s="35" t="s">
        <v>120</v>
      </c>
      <c r="Q19" s="35" t="s">
        <v>103</v>
      </c>
      <c r="R19" s="35" t="s">
        <v>98</v>
      </c>
      <c r="S19" s="35"/>
      <c r="T19" s="35" t="s">
        <v>1758</v>
      </c>
      <c r="U19" s="27"/>
      <c r="V19" s="35"/>
      <c r="W19" s="47"/>
      <c r="X19" s="47"/>
      <c r="Y19" s="47"/>
      <c r="Z19" s="47"/>
      <c r="AA19" s="47"/>
      <c r="AB19" s="47"/>
      <c r="AC19" s="47"/>
      <c r="AD19" s="47"/>
      <c r="AE19" s="47"/>
      <c r="AF19" s="47"/>
      <c r="AG19" s="47"/>
      <c r="AH19" s="57"/>
      <c r="AI19" s="58"/>
      <c r="AJ19" s="57"/>
      <c r="AK19" s="47"/>
      <c r="AL19" s="47"/>
      <c r="AM19" s="47"/>
      <c r="AN19" s="57"/>
      <c r="AO19" s="58"/>
      <c r="AP19" s="57"/>
      <c r="AQ19" s="47"/>
      <c r="AR19" s="47"/>
      <c r="AS19" s="47"/>
      <c r="AT19" s="47"/>
      <c r="AU19" s="47"/>
      <c r="AV19" s="47"/>
      <c r="AW19" s="47"/>
      <c r="AX19" s="47"/>
      <c r="AY19" s="47"/>
      <c r="AZ19" s="47"/>
      <c r="BA19" s="47"/>
      <c r="BB19" s="47"/>
      <c r="BC19" s="47"/>
      <c r="BD19" s="47"/>
      <c r="BE19" s="47"/>
      <c r="BF19" s="47"/>
      <c r="BG19" s="47"/>
      <c r="BH19" s="47"/>
      <c r="BI19" s="47"/>
      <c r="BJ19" s="47"/>
      <c r="BK19" s="47">
        <v>32.770000000000003</v>
      </c>
      <c r="BL19" s="47"/>
      <c r="BM19" s="47" t="s">
        <v>379</v>
      </c>
      <c r="BN19" s="57">
        <f t="shared" si="0"/>
        <v>32.770000000000003</v>
      </c>
      <c r="BO19" s="47">
        <f t="shared" si="1"/>
        <v>0</v>
      </c>
      <c r="BP19" s="48" t="str">
        <f t="shared" si="2"/>
        <v>Complete - With Adjustment</v>
      </c>
    </row>
    <row r="20" spans="1:68" s="10" customFormat="1" hidden="1" x14ac:dyDescent="0.2">
      <c r="A20" s="34">
        <v>27</v>
      </c>
      <c r="B20" s="27" t="s">
        <v>94</v>
      </c>
      <c r="C20" s="27" t="s">
        <v>1754</v>
      </c>
      <c r="D20" s="27" t="s">
        <v>1755</v>
      </c>
      <c r="E20" s="27" t="s">
        <v>1756</v>
      </c>
      <c r="F20" s="27" t="s">
        <v>1757</v>
      </c>
      <c r="G20" s="35" t="s">
        <v>96</v>
      </c>
      <c r="H20" s="37">
        <v>42761</v>
      </c>
      <c r="I20" s="37">
        <v>42762</v>
      </c>
      <c r="J20" s="52">
        <v>1013.68</v>
      </c>
      <c r="K20" s="52">
        <v>10.89</v>
      </c>
      <c r="L20" s="35"/>
      <c r="M20" s="52"/>
      <c r="N20" s="35" t="s">
        <v>97</v>
      </c>
      <c r="O20" s="35" t="s">
        <v>1730</v>
      </c>
      <c r="P20" s="35" t="s">
        <v>120</v>
      </c>
      <c r="Q20" s="35" t="s">
        <v>103</v>
      </c>
      <c r="R20" s="35" t="s">
        <v>98</v>
      </c>
      <c r="S20" s="35"/>
      <c r="T20" s="35" t="s">
        <v>1758</v>
      </c>
      <c r="U20" s="27"/>
      <c r="V20" s="35"/>
      <c r="W20" s="47"/>
      <c r="X20" s="47"/>
      <c r="Y20" s="47"/>
      <c r="Z20" s="47"/>
      <c r="AA20" s="47"/>
      <c r="AB20" s="47"/>
      <c r="AC20" s="47"/>
      <c r="AD20" s="47"/>
      <c r="AE20" s="47"/>
      <c r="AF20" s="47"/>
      <c r="AG20" s="47"/>
      <c r="AH20" s="57"/>
      <c r="AI20" s="58"/>
      <c r="AJ20" s="57"/>
      <c r="AK20" s="47"/>
      <c r="AL20" s="47"/>
      <c r="AM20" s="47"/>
      <c r="AN20" s="57"/>
      <c r="AO20" s="58"/>
      <c r="AP20" s="57"/>
      <c r="AQ20" s="47"/>
      <c r="AR20" s="47"/>
      <c r="AS20" s="47"/>
      <c r="AT20" s="47"/>
      <c r="AU20" s="47"/>
      <c r="AV20" s="47"/>
      <c r="AW20" s="47"/>
      <c r="AX20" s="47"/>
      <c r="AY20" s="47"/>
      <c r="AZ20" s="47"/>
      <c r="BA20" s="47"/>
      <c r="BB20" s="47"/>
      <c r="BC20" s="47"/>
      <c r="BD20" s="47"/>
      <c r="BE20" s="47"/>
      <c r="BF20" s="47"/>
      <c r="BG20" s="47"/>
      <c r="BH20" s="47"/>
      <c r="BI20" s="47"/>
      <c r="BJ20" s="47"/>
      <c r="BK20" s="47">
        <v>10.89</v>
      </c>
      <c r="BL20" s="47"/>
      <c r="BM20" s="47" t="s">
        <v>379</v>
      </c>
      <c r="BN20" s="57">
        <f t="shared" si="0"/>
        <v>10.89</v>
      </c>
      <c r="BO20" s="47">
        <f t="shared" si="1"/>
        <v>0</v>
      </c>
      <c r="BP20" s="48" t="str">
        <f t="shared" si="2"/>
        <v>Complete - With Adjustment</v>
      </c>
    </row>
    <row r="21" spans="1:68" s="10" customFormat="1" hidden="1" x14ac:dyDescent="0.2">
      <c r="A21" s="34">
        <v>28</v>
      </c>
      <c r="B21" s="27" t="s">
        <v>94</v>
      </c>
      <c r="C21" s="27" t="s">
        <v>1754</v>
      </c>
      <c r="D21" s="27" t="s">
        <v>1755</v>
      </c>
      <c r="E21" s="27" t="s">
        <v>1756</v>
      </c>
      <c r="F21" s="27" t="s">
        <v>1757</v>
      </c>
      <c r="G21" s="35" t="s">
        <v>96</v>
      </c>
      <c r="H21" s="37">
        <v>42761</v>
      </c>
      <c r="I21" s="37">
        <v>42762</v>
      </c>
      <c r="J21" s="52">
        <v>1013.68</v>
      </c>
      <c r="K21" s="52">
        <v>6.74</v>
      </c>
      <c r="L21" s="35"/>
      <c r="M21" s="52"/>
      <c r="N21" s="35" t="s">
        <v>97</v>
      </c>
      <c r="O21" s="35" t="s">
        <v>1730</v>
      </c>
      <c r="P21" s="35" t="s">
        <v>120</v>
      </c>
      <c r="Q21" s="35" t="s">
        <v>103</v>
      </c>
      <c r="R21" s="35" t="s">
        <v>98</v>
      </c>
      <c r="S21" s="35"/>
      <c r="T21" s="35" t="s">
        <v>1758</v>
      </c>
      <c r="U21" s="27"/>
      <c r="V21" s="35"/>
      <c r="W21" s="70"/>
      <c r="X21" s="47"/>
      <c r="Y21" s="47"/>
      <c r="Z21" s="47"/>
      <c r="AA21" s="47"/>
      <c r="AB21" s="47"/>
      <c r="AC21" s="47"/>
      <c r="AD21" s="47"/>
      <c r="AE21" s="47"/>
      <c r="AF21" s="47"/>
      <c r="AG21" s="47"/>
      <c r="AH21" s="57"/>
      <c r="AI21" s="58"/>
      <c r="AJ21" s="57"/>
      <c r="AK21" s="47"/>
      <c r="AL21" s="47"/>
      <c r="AM21" s="47"/>
      <c r="AN21" s="57"/>
      <c r="AO21" s="58"/>
      <c r="AP21" s="57"/>
      <c r="AQ21" s="47"/>
      <c r="AR21" s="47"/>
      <c r="AS21" s="47"/>
      <c r="AT21" s="47"/>
      <c r="AU21" s="47"/>
      <c r="AV21" s="47"/>
      <c r="AW21" s="47"/>
      <c r="AX21" s="47"/>
      <c r="AY21" s="47"/>
      <c r="AZ21" s="47"/>
      <c r="BA21" s="47"/>
      <c r="BB21" s="47"/>
      <c r="BC21" s="47"/>
      <c r="BD21" s="47"/>
      <c r="BE21" s="47"/>
      <c r="BF21" s="47"/>
      <c r="BG21" s="47"/>
      <c r="BH21" s="47"/>
      <c r="BI21" s="47"/>
      <c r="BJ21" s="47"/>
      <c r="BK21" s="47">
        <v>6.74</v>
      </c>
      <c r="BL21" s="47"/>
      <c r="BM21" s="47" t="s">
        <v>379</v>
      </c>
      <c r="BN21" s="57">
        <f t="shared" si="0"/>
        <v>6.74</v>
      </c>
      <c r="BO21" s="47">
        <f t="shared" si="1"/>
        <v>0</v>
      </c>
      <c r="BP21" s="48" t="str">
        <f t="shared" si="2"/>
        <v>Complete - With Adjustment</v>
      </c>
    </row>
    <row r="22" spans="1:68" s="10" customFormat="1" hidden="1" x14ac:dyDescent="0.2">
      <c r="A22" s="34">
        <v>29</v>
      </c>
      <c r="B22" s="27" t="s">
        <v>94</v>
      </c>
      <c r="C22" s="27" t="s">
        <v>1754</v>
      </c>
      <c r="D22" s="27" t="s">
        <v>1755</v>
      </c>
      <c r="E22" s="27" t="s">
        <v>1756</v>
      </c>
      <c r="F22" s="27" t="s">
        <v>1757</v>
      </c>
      <c r="G22" s="35" t="s">
        <v>96</v>
      </c>
      <c r="H22" s="37">
        <v>42761</v>
      </c>
      <c r="I22" s="37">
        <v>42762</v>
      </c>
      <c r="J22" s="52">
        <v>1013.68</v>
      </c>
      <c r="K22" s="52">
        <v>4.87</v>
      </c>
      <c r="L22" s="35"/>
      <c r="M22" s="52"/>
      <c r="N22" s="35" t="s">
        <v>97</v>
      </c>
      <c r="O22" s="35" t="s">
        <v>1730</v>
      </c>
      <c r="P22" s="35" t="s">
        <v>120</v>
      </c>
      <c r="Q22" s="35" t="s">
        <v>103</v>
      </c>
      <c r="R22" s="35" t="s">
        <v>98</v>
      </c>
      <c r="S22" s="35"/>
      <c r="T22" s="35" t="s">
        <v>1758</v>
      </c>
      <c r="U22" s="27"/>
      <c r="V22" s="35"/>
      <c r="W22" s="47"/>
      <c r="X22" s="47"/>
      <c r="Y22" s="47"/>
      <c r="Z22" s="47"/>
      <c r="AA22" s="47"/>
      <c r="AB22" s="47"/>
      <c r="AC22" s="47"/>
      <c r="AD22" s="47"/>
      <c r="AE22" s="47"/>
      <c r="AF22" s="47"/>
      <c r="AG22" s="47"/>
      <c r="AH22" s="57"/>
      <c r="AI22" s="58"/>
      <c r="AJ22" s="57"/>
      <c r="AK22" s="47"/>
      <c r="AL22" s="47"/>
      <c r="AM22" s="47"/>
      <c r="AN22" s="57"/>
      <c r="AO22" s="58"/>
      <c r="AP22" s="57"/>
      <c r="AQ22" s="47"/>
      <c r="AR22" s="47"/>
      <c r="AS22" s="47"/>
      <c r="AT22" s="47"/>
      <c r="AU22" s="47"/>
      <c r="AV22" s="47"/>
      <c r="AW22" s="47"/>
      <c r="AX22" s="47"/>
      <c r="AY22" s="47"/>
      <c r="AZ22" s="47"/>
      <c r="BA22" s="47"/>
      <c r="BB22" s="47"/>
      <c r="BC22" s="47"/>
      <c r="BD22" s="47"/>
      <c r="BE22" s="47"/>
      <c r="BF22" s="47"/>
      <c r="BG22" s="47"/>
      <c r="BH22" s="47"/>
      <c r="BI22" s="47"/>
      <c r="BJ22" s="47"/>
      <c r="BK22" s="47">
        <v>4.87</v>
      </c>
      <c r="BL22" s="47"/>
      <c r="BM22" s="47" t="s">
        <v>379</v>
      </c>
      <c r="BN22" s="57">
        <f t="shared" si="0"/>
        <v>4.87</v>
      </c>
      <c r="BO22" s="47">
        <f t="shared" si="1"/>
        <v>0</v>
      </c>
      <c r="BP22" s="48" t="str">
        <f t="shared" si="2"/>
        <v>Complete - With Adjustment</v>
      </c>
    </row>
    <row r="23" spans="1:68" s="10" customFormat="1" hidden="1" x14ac:dyDescent="0.2">
      <c r="A23" s="34">
        <v>30</v>
      </c>
      <c r="B23" s="27" t="s">
        <v>94</v>
      </c>
      <c r="C23" s="27" t="s">
        <v>1754</v>
      </c>
      <c r="D23" s="27" t="s">
        <v>1755</v>
      </c>
      <c r="E23" s="27" t="s">
        <v>1756</v>
      </c>
      <c r="F23" s="27" t="s">
        <v>1757</v>
      </c>
      <c r="G23" s="35" t="s">
        <v>96</v>
      </c>
      <c r="H23" s="37">
        <v>42761</v>
      </c>
      <c r="I23" s="37">
        <v>42762</v>
      </c>
      <c r="J23" s="52">
        <v>1013.68</v>
      </c>
      <c r="K23" s="52">
        <v>13.79</v>
      </c>
      <c r="L23" s="35"/>
      <c r="M23" s="52"/>
      <c r="N23" s="35" t="s">
        <v>97</v>
      </c>
      <c r="O23" s="35" t="s">
        <v>1730</v>
      </c>
      <c r="P23" s="35" t="s">
        <v>120</v>
      </c>
      <c r="Q23" s="35" t="s">
        <v>103</v>
      </c>
      <c r="R23" s="35" t="s">
        <v>98</v>
      </c>
      <c r="S23" s="35"/>
      <c r="T23" s="35" t="s">
        <v>1758</v>
      </c>
      <c r="U23" s="27"/>
      <c r="V23" s="35"/>
      <c r="W23" s="47"/>
      <c r="X23" s="47"/>
      <c r="Y23" s="47"/>
      <c r="Z23" s="47"/>
      <c r="AA23" s="47"/>
      <c r="AB23" s="47"/>
      <c r="AC23" s="47"/>
      <c r="AD23" s="47"/>
      <c r="AE23" s="47"/>
      <c r="AF23" s="47"/>
      <c r="AG23" s="47"/>
      <c r="AH23" s="57"/>
      <c r="AI23" s="58"/>
      <c r="AJ23" s="57"/>
      <c r="AK23" s="47"/>
      <c r="AL23" s="47"/>
      <c r="AM23" s="47"/>
      <c r="AN23" s="57"/>
      <c r="AO23" s="58"/>
      <c r="AP23" s="57"/>
      <c r="AQ23" s="47"/>
      <c r="AR23" s="47"/>
      <c r="AS23" s="47"/>
      <c r="AT23" s="47"/>
      <c r="AU23" s="47"/>
      <c r="AV23" s="47"/>
      <c r="AW23" s="47"/>
      <c r="AX23" s="47"/>
      <c r="AY23" s="47"/>
      <c r="AZ23" s="47"/>
      <c r="BA23" s="47"/>
      <c r="BB23" s="47"/>
      <c r="BC23" s="47"/>
      <c r="BD23" s="47"/>
      <c r="BE23" s="47"/>
      <c r="BF23" s="47"/>
      <c r="BG23" s="47"/>
      <c r="BH23" s="47"/>
      <c r="BI23" s="47"/>
      <c r="BJ23" s="47"/>
      <c r="BK23" s="47">
        <v>13.79</v>
      </c>
      <c r="BL23" s="47"/>
      <c r="BM23" s="47" t="s">
        <v>379</v>
      </c>
      <c r="BN23" s="57">
        <f t="shared" si="0"/>
        <v>13.79</v>
      </c>
      <c r="BO23" s="47">
        <f t="shared" si="1"/>
        <v>0</v>
      </c>
      <c r="BP23" s="48" t="str">
        <f t="shared" si="2"/>
        <v>Complete - With Adjustment</v>
      </c>
    </row>
    <row r="24" spans="1:68" s="10" customFormat="1" hidden="1" x14ac:dyDescent="0.2">
      <c r="A24" s="34">
        <v>31</v>
      </c>
      <c r="B24" s="27" t="s">
        <v>94</v>
      </c>
      <c r="C24" s="27" t="s">
        <v>1754</v>
      </c>
      <c r="D24" s="27" t="s">
        <v>1755</v>
      </c>
      <c r="E24" s="27" t="s">
        <v>1756</v>
      </c>
      <c r="F24" s="27" t="s">
        <v>1757</v>
      </c>
      <c r="G24" s="35" t="s">
        <v>96</v>
      </c>
      <c r="H24" s="37">
        <v>42761</v>
      </c>
      <c r="I24" s="37">
        <v>42762</v>
      </c>
      <c r="J24" s="52">
        <v>1013.68</v>
      </c>
      <c r="K24" s="52">
        <v>173.1</v>
      </c>
      <c r="L24" s="35"/>
      <c r="M24" s="52"/>
      <c r="N24" s="35" t="s">
        <v>97</v>
      </c>
      <c r="O24" s="35" t="s">
        <v>1730</v>
      </c>
      <c r="P24" s="35" t="s">
        <v>120</v>
      </c>
      <c r="Q24" s="35" t="s">
        <v>101</v>
      </c>
      <c r="R24" s="35" t="s">
        <v>98</v>
      </c>
      <c r="S24" s="35"/>
      <c r="T24" s="35" t="s">
        <v>1758</v>
      </c>
      <c r="U24" s="27"/>
      <c r="V24" s="35"/>
      <c r="W24" s="47"/>
      <c r="X24" s="47"/>
      <c r="Y24" s="47"/>
      <c r="Z24" s="47"/>
      <c r="AA24" s="47"/>
      <c r="AB24" s="47"/>
      <c r="AC24" s="47"/>
      <c r="AD24" s="47"/>
      <c r="AE24" s="47"/>
      <c r="AF24" s="47"/>
      <c r="AG24" s="47"/>
      <c r="AH24" s="57"/>
      <c r="AI24" s="58"/>
      <c r="AJ24" s="57"/>
      <c r="AK24" s="47"/>
      <c r="AL24" s="47"/>
      <c r="AM24" s="47"/>
      <c r="AN24" s="57"/>
      <c r="AO24" s="58"/>
      <c r="AP24" s="57"/>
      <c r="AQ24" s="47"/>
      <c r="AR24" s="47"/>
      <c r="AS24" s="47"/>
      <c r="AT24" s="47"/>
      <c r="AU24" s="47"/>
      <c r="AV24" s="47"/>
      <c r="AW24" s="47"/>
      <c r="AX24" s="47"/>
      <c r="AY24" s="47"/>
      <c r="AZ24" s="47"/>
      <c r="BA24" s="47"/>
      <c r="BB24" s="47"/>
      <c r="BC24" s="68"/>
      <c r="BD24" s="47"/>
      <c r="BE24" s="47"/>
      <c r="BF24" s="47"/>
      <c r="BG24" s="47"/>
      <c r="BH24" s="47"/>
      <c r="BI24" s="47"/>
      <c r="BJ24" s="47"/>
      <c r="BK24" s="47">
        <v>173.1</v>
      </c>
      <c r="BL24" s="47"/>
      <c r="BM24" s="47" t="s">
        <v>1759</v>
      </c>
      <c r="BN24" s="57">
        <f t="shared" si="0"/>
        <v>173.1</v>
      </c>
      <c r="BO24" s="47">
        <f t="shared" si="1"/>
        <v>0</v>
      </c>
      <c r="BP24" s="48" t="str">
        <f t="shared" si="2"/>
        <v>Complete - With Adjustment</v>
      </c>
    </row>
    <row r="25" spans="1:68" s="10" customFormat="1" hidden="1" x14ac:dyDescent="0.2">
      <c r="A25" s="34">
        <v>32</v>
      </c>
      <c r="B25" s="27" t="s">
        <v>94</v>
      </c>
      <c r="C25" s="27" t="s">
        <v>1754</v>
      </c>
      <c r="D25" s="27" t="s">
        <v>1755</v>
      </c>
      <c r="E25" s="27" t="s">
        <v>1756</v>
      </c>
      <c r="F25" s="27" t="s">
        <v>1757</v>
      </c>
      <c r="G25" s="35" t="s">
        <v>96</v>
      </c>
      <c r="H25" s="37">
        <v>42761</v>
      </c>
      <c r="I25" s="37">
        <v>42762</v>
      </c>
      <c r="J25" s="52">
        <v>1013.68</v>
      </c>
      <c r="K25" s="52">
        <v>16.170000000000002</v>
      </c>
      <c r="L25" s="35"/>
      <c r="M25" s="52"/>
      <c r="N25" s="35" t="s">
        <v>97</v>
      </c>
      <c r="O25" s="35" t="s">
        <v>1730</v>
      </c>
      <c r="P25" s="35" t="s">
        <v>120</v>
      </c>
      <c r="Q25" s="35" t="s">
        <v>103</v>
      </c>
      <c r="R25" s="35" t="s">
        <v>98</v>
      </c>
      <c r="S25" s="35"/>
      <c r="T25" s="35" t="s">
        <v>1758</v>
      </c>
      <c r="U25" s="27"/>
      <c r="V25" s="35"/>
      <c r="W25" s="47"/>
      <c r="X25" s="47"/>
      <c r="Y25" s="47"/>
      <c r="Z25" s="47"/>
      <c r="AA25" s="47"/>
      <c r="AB25" s="47"/>
      <c r="AC25" s="47"/>
      <c r="AD25" s="47"/>
      <c r="AE25" s="47"/>
      <c r="AF25" s="47"/>
      <c r="AG25" s="47"/>
      <c r="AH25" s="57"/>
      <c r="AI25" s="58"/>
      <c r="AJ25" s="57"/>
      <c r="AK25" s="47"/>
      <c r="AL25" s="47"/>
      <c r="AM25" s="47"/>
      <c r="AN25" s="57"/>
      <c r="AO25" s="58"/>
      <c r="AP25" s="57"/>
      <c r="AQ25" s="47"/>
      <c r="AR25" s="47"/>
      <c r="AS25" s="47"/>
      <c r="AT25" s="47"/>
      <c r="AU25" s="47"/>
      <c r="AV25" s="47"/>
      <c r="AW25" s="47"/>
      <c r="AX25" s="47"/>
      <c r="AY25" s="47"/>
      <c r="AZ25" s="47"/>
      <c r="BA25" s="47"/>
      <c r="BB25" s="47"/>
      <c r="BC25" s="47"/>
      <c r="BD25" s="47"/>
      <c r="BE25" s="47"/>
      <c r="BF25" s="47"/>
      <c r="BG25" s="47"/>
      <c r="BH25" s="47"/>
      <c r="BI25" s="47"/>
      <c r="BJ25" s="47"/>
      <c r="BK25" s="70">
        <v>16.170000000000002</v>
      </c>
      <c r="BL25" s="47"/>
      <c r="BM25" s="47" t="s">
        <v>379</v>
      </c>
      <c r="BN25" s="57">
        <f t="shared" si="0"/>
        <v>16.170000000000002</v>
      </c>
      <c r="BO25" s="47">
        <f t="shared" si="1"/>
        <v>0</v>
      </c>
      <c r="BP25" s="48" t="str">
        <f t="shared" si="2"/>
        <v>Complete - With Adjustment</v>
      </c>
    </row>
    <row r="26" spans="1:68" s="10" customFormat="1" hidden="1" x14ac:dyDescent="0.2">
      <c r="A26" s="34">
        <v>33</v>
      </c>
      <c r="B26" s="27" t="s">
        <v>94</v>
      </c>
      <c r="C26" s="27" t="s">
        <v>1754</v>
      </c>
      <c r="D26" s="27" t="s">
        <v>1755</v>
      </c>
      <c r="E26" s="27" t="s">
        <v>1756</v>
      </c>
      <c r="F26" s="27" t="s">
        <v>1757</v>
      </c>
      <c r="G26" s="35" t="s">
        <v>96</v>
      </c>
      <c r="H26" s="37">
        <v>42761</v>
      </c>
      <c r="I26" s="37">
        <v>42762</v>
      </c>
      <c r="J26" s="52">
        <v>1013.68</v>
      </c>
      <c r="K26" s="52">
        <v>10.199999999999999</v>
      </c>
      <c r="L26" s="35"/>
      <c r="M26" s="52"/>
      <c r="N26" s="35" t="s">
        <v>97</v>
      </c>
      <c r="O26" s="35" t="s">
        <v>1730</v>
      </c>
      <c r="P26" s="35" t="s">
        <v>120</v>
      </c>
      <c r="Q26" s="35" t="s">
        <v>101</v>
      </c>
      <c r="R26" s="35" t="s">
        <v>98</v>
      </c>
      <c r="S26" s="35"/>
      <c r="T26" s="35" t="s">
        <v>1758</v>
      </c>
      <c r="U26" s="27"/>
      <c r="V26" s="35"/>
      <c r="W26" s="47"/>
      <c r="X26" s="47"/>
      <c r="Y26" s="47"/>
      <c r="Z26" s="47"/>
      <c r="AA26" s="47"/>
      <c r="AB26" s="47"/>
      <c r="AC26" s="47"/>
      <c r="AD26" s="47"/>
      <c r="AE26" s="47"/>
      <c r="AF26" s="47"/>
      <c r="AG26" s="47"/>
      <c r="AH26" s="57"/>
      <c r="AI26" s="58"/>
      <c r="AJ26" s="57"/>
      <c r="AK26" s="47"/>
      <c r="AL26" s="47"/>
      <c r="AM26" s="47"/>
      <c r="AN26" s="57"/>
      <c r="AO26" s="58"/>
      <c r="AP26" s="57"/>
      <c r="AQ26" s="47"/>
      <c r="AR26" s="47"/>
      <c r="AS26" s="47"/>
      <c r="AT26" s="47"/>
      <c r="AU26" s="47"/>
      <c r="AV26" s="47"/>
      <c r="AW26" s="47"/>
      <c r="AX26" s="47"/>
      <c r="AY26" s="47"/>
      <c r="AZ26" s="47"/>
      <c r="BA26" s="47"/>
      <c r="BB26" s="47"/>
      <c r="BC26" s="47"/>
      <c r="BD26" s="47"/>
      <c r="BE26" s="47"/>
      <c r="BF26" s="47"/>
      <c r="BG26" s="47"/>
      <c r="BH26" s="47"/>
      <c r="BI26" s="47"/>
      <c r="BJ26" s="47"/>
      <c r="BK26" s="47">
        <v>10.199999999999999</v>
      </c>
      <c r="BL26" s="47"/>
      <c r="BM26" s="47" t="s">
        <v>379</v>
      </c>
      <c r="BN26" s="57">
        <f t="shared" si="0"/>
        <v>10.199999999999999</v>
      </c>
      <c r="BO26" s="47">
        <f t="shared" si="1"/>
        <v>0</v>
      </c>
      <c r="BP26" s="48" t="str">
        <f t="shared" si="2"/>
        <v>Complete - With Adjustment</v>
      </c>
    </row>
    <row r="27" spans="1:68" s="10" customFormat="1" hidden="1" x14ac:dyDescent="0.2">
      <c r="A27" s="34">
        <v>34</v>
      </c>
      <c r="B27" s="27" t="s">
        <v>94</v>
      </c>
      <c r="C27" s="27" t="s">
        <v>1754</v>
      </c>
      <c r="D27" s="27" t="s">
        <v>1755</v>
      </c>
      <c r="E27" s="27" t="s">
        <v>1756</v>
      </c>
      <c r="F27" s="27" t="s">
        <v>1757</v>
      </c>
      <c r="G27" s="35" t="s">
        <v>96</v>
      </c>
      <c r="H27" s="37">
        <v>42761</v>
      </c>
      <c r="I27" s="37">
        <v>42762</v>
      </c>
      <c r="J27" s="52">
        <v>1013.68</v>
      </c>
      <c r="K27" s="52">
        <v>5.27</v>
      </c>
      <c r="L27" s="35"/>
      <c r="M27" s="52"/>
      <c r="N27" s="35" t="s">
        <v>97</v>
      </c>
      <c r="O27" s="35" t="s">
        <v>1730</v>
      </c>
      <c r="P27" s="35" t="s">
        <v>120</v>
      </c>
      <c r="Q27" s="35" t="s">
        <v>103</v>
      </c>
      <c r="R27" s="35" t="s">
        <v>98</v>
      </c>
      <c r="S27" s="35"/>
      <c r="T27" s="35" t="s">
        <v>1758</v>
      </c>
      <c r="U27" s="27"/>
      <c r="V27" s="35"/>
      <c r="W27" s="47"/>
      <c r="X27" s="47"/>
      <c r="Y27" s="47"/>
      <c r="Z27" s="47"/>
      <c r="AA27" s="47"/>
      <c r="AB27" s="47"/>
      <c r="AC27" s="47"/>
      <c r="AD27" s="47"/>
      <c r="AE27" s="47"/>
      <c r="AF27" s="47"/>
      <c r="AG27" s="47"/>
      <c r="AH27" s="57"/>
      <c r="AI27" s="58"/>
      <c r="AJ27" s="57"/>
      <c r="AK27" s="47"/>
      <c r="AL27" s="47"/>
      <c r="AM27" s="47"/>
      <c r="AN27" s="57"/>
      <c r="AO27" s="58"/>
      <c r="AP27" s="57"/>
      <c r="AQ27" s="47"/>
      <c r="AR27" s="47"/>
      <c r="AS27" s="47"/>
      <c r="AT27" s="47"/>
      <c r="AU27" s="47"/>
      <c r="AV27" s="47"/>
      <c r="AW27" s="47"/>
      <c r="AX27" s="47"/>
      <c r="AY27" s="47"/>
      <c r="AZ27" s="47"/>
      <c r="BA27" s="47"/>
      <c r="BB27" s="47"/>
      <c r="BC27" s="47"/>
      <c r="BD27" s="47"/>
      <c r="BE27" s="47"/>
      <c r="BF27" s="47"/>
      <c r="BG27" s="47"/>
      <c r="BH27" s="47"/>
      <c r="BI27" s="47"/>
      <c r="BJ27" s="47"/>
      <c r="BK27" s="47">
        <v>5.27</v>
      </c>
      <c r="BL27" s="47"/>
      <c r="BM27" s="47" t="s">
        <v>379</v>
      </c>
      <c r="BN27" s="57">
        <f t="shared" si="0"/>
        <v>5.27</v>
      </c>
      <c r="BO27" s="47">
        <f t="shared" si="1"/>
        <v>0</v>
      </c>
      <c r="BP27" s="48" t="str">
        <f t="shared" si="2"/>
        <v>Complete - With Adjustment</v>
      </c>
    </row>
    <row r="28" spans="1:68" s="10" customFormat="1" hidden="1" x14ac:dyDescent="0.2">
      <c r="A28" s="34">
        <v>35</v>
      </c>
      <c r="B28" s="27" t="s">
        <v>94</v>
      </c>
      <c r="C28" s="27" t="s">
        <v>1754</v>
      </c>
      <c r="D28" s="27" t="s">
        <v>1755</v>
      </c>
      <c r="E28" s="27" t="s">
        <v>1756</v>
      </c>
      <c r="F28" s="27" t="s">
        <v>1757</v>
      </c>
      <c r="G28" s="35" t="s">
        <v>96</v>
      </c>
      <c r="H28" s="37">
        <v>42761</v>
      </c>
      <c r="I28" s="37">
        <v>42762</v>
      </c>
      <c r="J28" s="52">
        <v>1013.68</v>
      </c>
      <c r="K28" s="52">
        <v>85</v>
      </c>
      <c r="L28" s="35"/>
      <c r="M28" s="52"/>
      <c r="N28" s="35" t="s">
        <v>97</v>
      </c>
      <c r="O28" s="35" t="s">
        <v>1730</v>
      </c>
      <c r="P28" s="35" t="s">
        <v>120</v>
      </c>
      <c r="Q28" s="35" t="s">
        <v>147</v>
      </c>
      <c r="R28" s="35" t="s">
        <v>98</v>
      </c>
      <c r="S28" s="35"/>
      <c r="T28" s="35" t="s">
        <v>1758</v>
      </c>
      <c r="U28" s="27"/>
      <c r="V28" s="35"/>
      <c r="W28" s="47"/>
      <c r="X28" s="47"/>
      <c r="Y28" s="47"/>
      <c r="Z28" s="47"/>
      <c r="AA28" s="47"/>
      <c r="AB28" s="47"/>
      <c r="AC28" s="47"/>
      <c r="AD28" s="47"/>
      <c r="AE28" s="47"/>
      <c r="AF28" s="47"/>
      <c r="AG28" s="47"/>
      <c r="AH28" s="57"/>
      <c r="AI28" s="58"/>
      <c r="AJ28" s="57"/>
      <c r="AK28" s="47"/>
      <c r="AL28" s="47"/>
      <c r="AM28" s="47"/>
      <c r="AN28" s="57"/>
      <c r="AO28" s="58"/>
      <c r="AP28" s="57"/>
      <c r="AQ28" s="47"/>
      <c r="AR28" s="68"/>
      <c r="AS28" s="47"/>
      <c r="AT28" s="47"/>
      <c r="AU28" s="47"/>
      <c r="AV28" s="47"/>
      <c r="AW28" s="47"/>
      <c r="AX28" s="47"/>
      <c r="AY28" s="47"/>
      <c r="AZ28" s="47"/>
      <c r="BA28" s="47"/>
      <c r="BB28" s="47"/>
      <c r="BC28" s="47"/>
      <c r="BD28" s="47"/>
      <c r="BE28" s="47"/>
      <c r="BF28" s="47"/>
      <c r="BG28" s="47"/>
      <c r="BH28" s="47"/>
      <c r="BI28" s="47"/>
      <c r="BJ28" s="47"/>
      <c r="BK28" s="68">
        <v>85</v>
      </c>
      <c r="BL28" s="47"/>
      <c r="BM28" s="47" t="s">
        <v>1760</v>
      </c>
      <c r="BN28" s="57">
        <f t="shared" si="0"/>
        <v>85</v>
      </c>
      <c r="BO28" s="47">
        <f t="shared" si="1"/>
        <v>0</v>
      </c>
      <c r="BP28" s="48" t="str">
        <f t="shared" si="2"/>
        <v>Complete - With Adjustment</v>
      </c>
    </row>
    <row r="29" spans="1:68" s="10" customFormat="1" hidden="1" x14ac:dyDescent="0.2">
      <c r="A29" s="34">
        <v>36</v>
      </c>
      <c r="B29" s="27" t="s">
        <v>94</v>
      </c>
      <c r="C29" s="27" t="s">
        <v>1754</v>
      </c>
      <c r="D29" s="27" t="s">
        <v>1755</v>
      </c>
      <c r="E29" s="27" t="s">
        <v>1756</v>
      </c>
      <c r="F29" s="27" t="s">
        <v>1757</v>
      </c>
      <c r="G29" s="35" t="s">
        <v>96</v>
      </c>
      <c r="H29" s="37">
        <v>42761</v>
      </c>
      <c r="I29" s="37">
        <v>42762</v>
      </c>
      <c r="J29" s="52">
        <v>1013.68</v>
      </c>
      <c r="K29" s="52">
        <v>26.69</v>
      </c>
      <c r="L29" s="35"/>
      <c r="M29" s="52"/>
      <c r="N29" s="35" t="s">
        <v>97</v>
      </c>
      <c r="O29" s="35" t="s">
        <v>1730</v>
      </c>
      <c r="P29" s="35" t="s">
        <v>120</v>
      </c>
      <c r="Q29" s="35" t="s">
        <v>103</v>
      </c>
      <c r="R29" s="35" t="s">
        <v>98</v>
      </c>
      <c r="S29" s="35"/>
      <c r="T29" s="35" t="s">
        <v>1758</v>
      </c>
      <c r="U29" s="27"/>
      <c r="V29" s="35"/>
      <c r="W29" s="47"/>
      <c r="X29" s="47"/>
      <c r="Y29" s="47"/>
      <c r="Z29" s="47"/>
      <c r="AA29" s="47"/>
      <c r="AB29" s="47"/>
      <c r="AC29" s="47"/>
      <c r="AD29" s="47"/>
      <c r="AE29" s="47"/>
      <c r="AF29" s="47"/>
      <c r="AG29" s="47"/>
      <c r="AH29" s="57"/>
      <c r="AI29" s="58"/>
      <c r="AJ29" s="57"/>
      <c r="AK29" s="47"/>
      <c r="AL29" s="47"/>
      <c r="AM29" s="47"/>
      <c r="AN29" s="57"/>
      <c r="AO29" s="58"/>
      <c r="AP29" s="57"/>
      <c r="AQ29" s="47"/>
      <c r="AR29" s="47"/>
      <c r="AS29" s="47"/>
      <c r="AT29" s="47"/>
      <c r="AU29" s="47"/>
      <c r="AV29" s="47"/>
      <c r="AW29" s="47"/>
      <c r="AX29" s="47"/>
      <c r="AY29" s="47"/>
      <c r="AZ29" s="47"/>
      <c r="BA29" s="47"/>
      <c r="BB29" s="47"/>
      <c r="BC29" s="47"/>
      <c r="BD29" s="47"/>
      <c r="BE29" s="47"/>
      <c r="BF29" s="47"/>
      <c r="BG29" s="47"/>
      <c r="BH29" s="47"/>
      <c r="BI29" s="47"/>
      <c r="BJ29" s="47"/>
      <c r="BK29" s="47">
        <v>26.69</v>
      </c>
      <c r="BL29" s="47"/>
      <c r="BM29" s="47" t="s">
        <v>379</v>
      </c>
      <c r="BN29" s="57">
        <f t="shared" si="0"/>
        <v>26.69</v>
      </c>
      <c r="BO29" s="47">
        <f t="shared" si="1"/>
        <v>0</v>
      </c>
      <c r="BP29" s="48" t="str">
        <f t="shared" si="2"/>
        <v>Complete - With Adjustment</v>
      </c>
    </row>
    <row r="30" spans="1:68" s="10" customFormat="1" hidden="1" x14ac:dyDescent="0.2">
      <c r="A30" s="34">
        <v>37</v>
      </c>
      <c r="B30" s="27" t="s">
        <v>94</v>
      </c>
      <c r="C30" s="27" t="s">
        <v>1754</v>
      </c>
      <c r="D30" s="27" t="s">
        <v>1755</v>
      </c>
      <c r="E30" s="27" t="s">
        <v>1761</v>
      </c>
      <c r="F30" s="27" t="s">
        <v>95</v>
      </c>
      <c r="G30" s="35" t="s">
        <v>96</v>
      </c>
      <c r="H30" s="37">
        <v>42738</v>
      </c>
      <c r="I30" s="37">
        <v>42740</v>
      </c>
      <c r="J30" s="52">
        <v>3021.03</v>
      </c>
      <c r="K30" s="52">
        <v>37.72</v>
      </c>
      <c r="L30" s="35"/>
      <c r="M30" s="52"/>
      <c r="N30" s="35" t="s">
        <v>97</v>
      </c>
      <c r="O30" s="35" t="s">
        <v>1730</v>
      </c>
      <c r="P30" s="35" t="s">
        <v>120</v>
      </c>
      <c r="Q30" s="35" t="s">
        <v>103</v>
      </c>
      <c r="R30" s="35" t="s">
        <v>98</v>
      </c>
      <c r="S30" s="35"/>
      <c r="T30" s="35" t="s">
        <v>1762</v>
      </c>
      <c r="U30" s="27"/>
      <c r="V30" s="35"/>
      <c r="W30" s="47"/>
      <c r="X30" s="47"/>
      <c r="Y30" s="47"/>
      <c r="Z30" s="47"/>
      <c r="AA30" s="47"/>
      <c r="AB30" s="47"/>
      <c r="AC30" s="47"/>
      <c r="AD30" s="47"/>
      <c r="AE30" s="47"/>
      <c r="AF30" s="47"/>
      <c r="AG30" s="47"/>
      <c r="AH30" s="57"/>
      <c r="AI30" s="58"/>
      <c r="AJ30" s="57"/>
      <c r="AK30" s="47"/>
      <c r="AL30" s="47"/>
      <c r="AM30" s="47"/>
      <c r="AN30" s="57"/>
      <c r="AO30" s="58"/>
      <c r="AP30" s="57"/>
      <c r="AQ30" s="47"/>
      <c r="AR30" s="47"/>
      <c r="AS30" s="47"/>
      <c r="AT30" s="47"/>
      <c r="AU30" s="47"/>
      <c r="AV30" s="47"/>
      <c r="AW30" s="47"/>
      <c r="AX30" s="47"/>
      <c r="AY30" s="47"/>
      <c r="AZ30" s="47"/>
      <c r="BA30" s="47"/>
      <c r="BB30" s="47"/>
      <c r="BC30" s="47"/>
      <c r="BD30" s="47"/>
      <c r="BE30" s="47"/>
      <c r="BF30" s="47"/>
      <c r="BG30" s="47"/>
      <c r="BH30" s="47">
        <v>37.72</v>
      </c>
      <c r="BI30" s="47"/>
      <c r="BJ30" s="47"/>
      <c r="BK30" s="47"/>
      <c r="BL30" s="47"/>
      <c r="BM30" s="47" t="s">
        <v>392</v>
      </c>
      <c r="BN30" s="57">
        <f t="shared" si="0"/>
        <v>37.72</v>
      </c>
      <c r="BO30" s="47">
        <f t="shared" si="1"/>
        <v>0</v>
      </c>
      <c r="BP30" s="48" t="str">
        <f t="shared" si="2"/>
        <v>Complete - With Adjustment</v>
      </c>
    </row>
    <row r="31" spans="1:68" s="10" customFormat="1" hidden="1" x14ac:dyDescent="0.2">
      <c r="A31" s="34">
        <v>38</v>
      </c>
      <c r="B31" s="27" t="s">
        <v>94</v>
      </c>
      <c r="C31" s="27" t="s">
        <v>1754</v>
      </c>
      <c r="D31" s="27" t="s">
        <v>1755</v>
      </c>
      <c r="E31" s="27" t="s">
        <v>1761</v>
      </c>
      <c r="F31" s="27" t="s">
        <v>95</v>
      </c>
      <c r="G31" s="35" t="s">
        <v>96</v>
      </c>
      <c r="H31" s="37">
        <v>42738</v>
      </c>
      <c r="I31" s="37">
        <v>42740</v>
      </c>
      <c r="J31" s="52">
        <v>3021.03</v>
      </c>
      <c r="K31" s="52">
        <v>61.31</v>
      </c>
      <c r="L31" s="35"/>
      <c r="M31" s="52"/>
      <c r="N31" s="35" t="s">
        <v>97</v>
      </c>
      <c r="O31" s="35" t="s">
        <v>1730</v>
      </c>
      <c r="P31" s="35" t="s">
        <v>120</v>
      </c>
      <c r="Q31" s="35" t="s">
        <v>103</v>
      </c>
      <c r="R31" s="35" t="s">
        <v>98</v>
      </c>
      <c r="S31" s="35"/>
      <c r="T31" s="35" t="s">
        <v>1762</v>
      </c>
      <c r="U31" s="27"/>
      <c r="V31" s="35"/>
      <c r="W31" s="68"/>
      <c r="X31" s="47"/>
      <c r="Y31" s="47"/>
      <c r="Z31" s="47"/>
      <c r="AA31" s="47"/>
      <c r="AB31" s="47"/>
      <c r="AC31" s="47"/>
      <c r="AD31" s="47"/>
      <c r="AE31" s="47"/>
      <c r="AF31" s="47"/>
      <c r="AG31" s="47"/>
      <c r="AH31" s="57"/>
      <c r="AI31" s="58"/>
      <c r="AJ31" s="57"/>
      <c r="AK31" s="47"/>
      <c r="AL31" s="47"/>
      <c r="AM31" s="47"/>
      <c r="AN31" s="57"/>
      <c r="AO31" s="58"/>
      <c r="AP31" s="57"/>
      <c r="AQ31" s="47"/>
      <c r="AR31" s="47"/>
      <c r="AS31" s="47"/>
      <c r="AT31" s="47"/>
      <c r="AU31" s="47"/>
      <c r="AV31" s="47"/>
      <c r="AW31" s="47"/>
      <c r="AX31" s="47"/>
      <c r="AY31" s="47"/>
      <c r="AZ31" s="47"/>
      <c r="BA31" s="47"/>
      <c r="BB31" s="47"/>
      <c r="BC31" s="47"/>
      <c r="BD31" s="47"/>
      <c r="BE31" s="47"/>
      <c r="BF31" s="47"/>
      <c r="BG31" s="47"/>
      <c r="BH31" s="47">
        <v>61.31</v>
      </c>
      <c r="BI31" s="47"/>
      <c r="BJ31" s="47"/>
      <c r="BK31" s="70"/>
      <c r="BL31" s="47"/>
      <c r="BM31" s="47" t="s">
        <v>386</v>
      </c>
      <c r="BN31" s="57">
        <f t="shared" si="0"/>
        <v>61.31</v>
      </c>
      <c r="BO31" s="47">
        <f t="shared" si="1"/>
        <v>0</v>
      </c>
      <c r="BP31" s="48" t="str">
        <f t="shared" si="2"/>
        <v>Complete - With Adjustment</v>
      </c>
    </row>
    <row r="32" spans="1:68" s="10" customFormat="1" hidden="1" x14ac:dyDescent="0.2">
      <c r="A32" s="34">
        <v>39</v>
      </c>
      <c r="B32" s="27" t="s">
        <v>94</v>
      </c>
      <c r="C32" s="27" t="s">
        <v>1754</v>
      </c>
      <c r="D32" s="27" t="s">
        <v>1755</v>
      </c>
      <c r="E32" s="27" t="s">
        <v>1761</v>
      </c>
      <c r="F32" s="27" t="s">
        <v>95</v>
      </c>
      <c r="G32" s="35" t="s">
        <v>96</v>
      </c>
      <c r="H32" s="37">
        <v>42738</v>
      </c>
      <c r="I32" s="37">
        <v>42740</v>
      </c>
      <c r="J32" s="52">
        <v>3021.03</v>
      </c>
      <c r="K32" s="52">
        <v>51</v>
      </c>
      <c r="L32" s="35"/>
      <c r="M32" s="52"/>
      <c r="N32" s="35" t="s">
        <v>97</v>
      </c>
      <c r="O32" s="35" t="s">
        <v>1730</v>
      </c>
      <c r="P32" s="35" t="s">
        <v>120</v>
      </c>
      <c r="Q32" s="35" t="s">
        <v>114</v>
      </c>
      <c r="R32" s="35" t="s">
        <v>98</v>
      </c>
      <c r="S32" s="35"/>
      <c r="T32" s="35" t="s">
        <v>1762</v>
      </c>
      <c r="U32" s="27"/>
      <c r="V32" s="35"/>
      <c r="W32" s="47"/>
      <c r="X32" s="47"/>
      <c r="Y32" s="47"/>
      <c r="Z32" s="47"/>
      <c r="AA32" s="47"/>
      <c r="AB32" s="47"/>
      <c r="AC32" s="47"/>
      <c r="AD32" s="47"/>
      <c r="AE32" s="47"/>
      <c r="AF32" s="47"/>
      <c r="AG32" s="47"/>
      <c r="AH32" s="57"/>
      <c r="AI32" s="58"/>
      <c r="AJ32" s="57"/>
      <c r="AK32" s="47"/>
      <c r="AL32" s="47"/>
      <c r="AM32" s="47"/>
      <c r="AN32" s="57"/>
      <c r="AO32" s="58"/>
      <c r="AP32" s="57"/>
      <c r="AQ32" s="47"/>
      <c r="AR32" s="47"/>
      <c r="AS32" s="47"/>
      <c r="AT32" s="47"/>
      <c r="AU32" s="47"/>
      <c r="AV32" s="47"/>
      <c r="AW32" s="47"/>
      <c r="AX32" s="47"/>
      <c r="AY32" s="47"/>
      <c r="AZ32" s="47"/>
      <c r="BA32" s="47"/>
      <c r="BB32" s="47"/>
      <c r="BC32" s="47"/>
      <c r="BD32" s="47"/>
      <c r="BE32" s="47"/>
      <c r="BF32" s="47"/>
      <c r="BG32" s="47"/>
      <c r="BH32" s="47">
        <v>51</v>
      </c>
      <c r="BI32" s="47"/>
      <c r="BJ32" s="47"/>
      <c r="BK32" s="47"/>
      <c r="BL32" s="47"/>
      <c r="BM32" s="47" t="s">
        <v>392</v>
      </c>
      <c r="BN32" s="57">
        <f t="shared" si="0"/>
        <v>51</v>
      </c>
      <c r="BO32" s="47">
        <f t="shared" si="1"/>
        <v>0</v>
      </c>
      <c r="BP32" s="48" t="str">
        <f t="shared" si="2"/>
        <v>Complete - With Adjustment</v>
      </c>
    </row>
    <row r="33" spans="1:68" s="10" customFormat="1" hidden="1" x14ac:dyDescent="0.2">
      <c r="A33" s="34">
        <v>40</v>
      </c>
      <c r="B33" s="27" t="s">
        <v>94</v>
      </c>
      <c r="C33" s="27" t="s">
        <v>1754</v>
      </c>
      <c r="D33" s="27" t="s">
        <v>1755</v>
      </c>
      <c r="E33" s="27" t="s">
        <v>1761</v>
      </c>
      <c r="F33" s="27" t="s">
        <v>95</v>
      </c>
      <c r="G33" s="35" t="s">
        <v>96</v>
      </c>
      <c r="H33" s="37">
        <v>42738</v>
      </c>
      <c r="I33" s="37">
        <v>42740</v>
      </c>
      <c r="J33" s="52">
        <v>3021.03</v>
      </c>
      <c r="K33" s="52">
        <v>66</v>
      </c>
      <c r="L33" s="35"/>
      <c r="M33" s="52"/>
      <c r="N33" s="35" t="s">
        <v>97</v>
      </c>
      <c r="O33" s="35" t="s">
        <v>1730</v>
      </c>
      <c r="P33" s="35" t="s">
        <v>120</v>
      </c>
      <c r="Q33" s="35" t="s">
        <v>114</v>
      </c>
      <c r="R33" s="35" t="s">
        <v>98</v>
      </c>
      <c r="S33" s="35"/>
      <c r="T33" s="35" t="s">
        <v>1762</v>
      </c>
      <c r="U33" s="27"/>
      <c r="V33" s="35"/>
      <c r="W33" s="47"/>
      <c r="X33" s="47"/>
      <c r="Y33" s="47"/>
      <c r="Z33" s="47"/>
      <c r="AA33" s="47"/>
      <c r="AB33" s="47"/>
      <c r="AC33" s="47"/>
      <c r="AD33" s="47"/>
      <c r="AE33" s="47"/>
      <c r="AF33" s="47"/>
      <c r="AG33" s="47"/>
      <c r="AH33" s="57"/>
      <c r="AI33" s="58"/>
      <c r="AJ33" s="57"/>
      <c r="AK33" s="47"/>
      <c r="AL33" s="47"/>
      <c r="AM33" s="47"/>
      <c r="AN33" s="57"/>
      <c r="AO33" s="58"/>
      <c r="AP33" s="57"/>
      <c r="AQ33" s="47"/>
      <c r="AR33" s="47"/>
      <c r="AS33" s="47"/>
      <c r="AT33" s="47"/>
      <c r="AU33" s="47"/>
      <c r="AV33" s="47"/>
      <c r="AW33" s="47"/>
      <c r="AX33" s="47"/>
      <c r="AY33" s="47"/>
      <c r="AZ33" s="47"/>
      <c r="BA33" s="47"/>
      <c r="BB33" s="47"/>
      <c r="BC33" s="47"/>
      <c r="BD33" s="47"/>
      <c r="BE33" s="47"/>
      <c r="BF33" s="47"/>
      <c r="BG33" s="47"/>
      <c r="BH33" s="47">
        <v>66</v>
      </c>
      <c r="BI33" s="47"/>
      <c r="BJ33" s="47"/>
      <c r="BK33" s="47"/>
      <c r="BL33" s="47"/>
      <c r="BM33" s="47" t="s">
        <v>392</v>
      </c>
      <c r="BN33" s="57">
        <f t="shared" si="0"/>
        <v>66</v>
      </c>
      <c r="BO33" s="47">
        <f t="shared" si="1"/>
        <v>0</v>
      </c>
      <c r="BP33" s="48" t="str">
        <f t="shared" si="2"/>
        <v>Complete - With Adjustment</v>
      </c>
    </row>
    <row r="34" spans="1:68" s="10" customFormat="1" hidden="1" x14ac:dyDescent="0.2">
      <c r="A34" s="34">
        <v>41</v>
      </c>
      <c r="B34" s="27" t="s">
        <v>94</v>
      </c>
      <c r="C34" s="27" t="s">
        <v>1754</v>
      </c>
      <c r="D34" s="27" t="s">
        <v>1755</v>
      </c>
      <c r="E34" s="27" t="s">
        <v>1761</v>
      </c>
      <c r="F34" s="27" t="s">
        <v>95</v>
      </c>
      <c r="G34" s="35" t="s">
        <v>96</v>
      </c>
      <c r="H34" s="37">
        <v>42738</v>
      </c>
      <c r="I34" s="37">
        <v>42740</v>
      </c>
      <c r="J34" s="52">
        <v>3021.03</v>
      </c>
      <c r="K34" s="52">
        <v>305</v>
      </c>
      <c r="L34" s="35"/>
      <c r="M34" s="52"/>
      <c r="N34" s="35" t="s">
        <v>97</v>
      </c>
      <c r="O34" s="35" t="s">
        <v>1730</v>
      </c>
      <c r="P34" s="35" t="s">
        <v>120</v>
      </c>
      <c r="Q34" s="35" t="s">
        <v>138</v>
      </c>
      <c r="R34" s="35" t="s">
        <v>98</v>
      </c>
      <c r="S34" s="35"/>
      <c r="T34" s="35" t="s">
        <v>1762</v>
      </c>
      <c r="U34" s="27"/>
      <c r="V34" s="35"/>
      <c r="W34" s="47"/>
      <c r="X34" s="47"/>
      <c r="Y34" s="47"/>
      <c r="Z34" s="47"/>
      <c r="AA34" s="47"/>
      <c r="AB34" s="47"/>
      <c r="AC34" s="47"/>
      <c r="AD34" s="47"/>
      <c r="AE34" s="47"/>
      <c r="AF34" s="47"/>
      <c r="AG34" s="47"/>
      <c r="AH34" s="57"/>
      <c r="AI34" s="58"/>
      <c r="AJ34" s="57"/>
      <c r="AK34" s="47"/>
      <c r="AL34" s="47"/>
      <c r="AM34" s="47"/>
      <c r="AN34" s="57"/>
      <c r="AO34" s="58"/>
      <c r="AP34" s="57"/>
      <c r="AQ34" s="47"/>
      <c r="AR34" s="47"/>
      <c r="AS34" s="47"/>
      <c r="AT34" s="47"/>
      <c r="AU34" s="47"/>
      <c r="AV34" s="47"/>
      <c r="AW34" s="47"/>
      <c r="AX34" s="47"/>
      <c r="AY34" s="47"/>
      <c r="AZ34" s="47"/>
      <c r="BA34" s="47"/>
      <c r="BB34" s="47"/>
      <c r="BC34" s="47"/>
      <c r="BD34" s="47"/>
      <c r="BE34" s="47"/>
      <c r="BF34" s="47"/>
      <c r="BG34" s="47"/>
      <c r="BH34" s="47">
        <v>305</v>
      </c>
      <c r="BI34" s="47"/>
      <c r="BJ34" s="47"/>
      <c r="BK34" s="47"/>
      <c r="BL34" s="47"/>
      <c r="BM34" s="47" t="s">
        <v>392</v>
      </c>
      <c r="BN34" s="57">
        <f t="shared" si="0"/>
        <v>305</v>
      </c>
      <c r="BO34" s="47">
        <f t="shared" si="1"/>
        <v>0</v>
      </c>
      <c r="BP34" s="48" t="str">
        <f t="shared" si="2"/>
        <v>Complete - With Adjustment</v>
      </c>
    </row>
    <row r="35" spans="1:68" s="10" customFormat="1" hidden="1" x14ac:dyDescent="0.2">
      <c r="A35" s="34">
        <v>42</v>
      </c>
      <c r="B35" s="27" t="s">
        <v>94</v>
      </c>
      <c r="C35" s="27" t="s">
        <v>1754</v>
      </c>
      <c r="D35" s="27" t="s">
        <v>1755</v>
      </c>
      <c r="E35" s="27" t="s">
        <v>1761</v>
      </c>
      <c r="F35" s="27" t="s">
        <v>95</v>
      </c>
      <c r="G35" s="35" t="s">
        <v>96</v>
      </c>
      <c r="H35" s="37">
        <v>42738</v>
      </c>
      <c r="I35" s="37">
        <v>42740</v>
      </c>
      <c r="J35" s="52">
        <v>3021.03</v>
      </c>
      <c r="K35" s="52">
        <v>2500</v>
      </c>
      <c r="L35" s="35"/>
      <c r="M35" s="52"/>
      <c r="N35" s="35" t="s">
        <v>97</v>
      </c>
      <c r="O35" s="35" t="s">
        <v>1730</v>
      </c>
      <c r="P35" s="35" t="s">
        <v>120</v>
      </c>
      <c r="Q35" s="35" t="s">
        <v>147</v>
      </c>
      <c r="R35" s="35" t="s">
        <v>98</v>
      </c>
      <c r="S35" s="35"/>
      <c r="T35" s="35" t="s">
        <v>1762</v>
      </c>
      <c r="U35" s="27"/>
      <c r="V35" s="35"/>
      <c r="W35" s="47"/>
      <c r="X35" s="47"/>
      <c r="Y35" s="47"/>
      <c r="Z35" s="47"/>
      <c r="AA35" s="47"/>
      <c r="AB35" s="47"/>
      <c r="AC35" s="47"/>
      <c r="AD35" s="47"/>
      <c r="AE35" s="47"/>
      <c r="AF35" s="47"/>
      <c r="AG35" s="47"/>
      <c r="AH35" s="57"/>
      <c r="AI35" s="58"/>
      <c r="AJ35" s="57"/>
      <c r="AK35" s="47"/>
      <c r="AL35" s="47"/>
      <c r="AM35" s="47"/>
      <c r="AN35" s="57"/>
      <c r="AO35" s="58"/>
      <c r="AP35" s="57"/>
      <c r="AQ35" s="47"/>
      <c r="AR35" s="47"/>
      <c r="AS35" s="47"/>
      <c r="AT35" s="47"/>
      <c r="AU35" s="47"/>
      <c r="AV35" s="47"/>
      <c r="AW35" s="47"/>
      <c r="AX35" s="47"/>
      <c r="AY35" s="47"/>
      <c r="AZ35" s="47"/>
      <c r="BA35" s="47"/>
      <c r="BB35" s="47"/>
      <c r="BC35" s="47"/>
      <c r="BD35" s="47"/>
      <c r="BE35" s="47"/>
      <c r="BF35" s="47"/>
      <c r="BG35" s="47"/>
      <c r="BH35" s="47">
        <v>2500</v>
      </c>
      <c r="BI35" s="47"/>
      <c r="BJ35" s="47"/>
      <c r="BK35" s="47"/>
      <c r="BL35" s="47"/>
      <c r="BM35" s="47" t="s">
        <v>1763</v>
      </c>
      <c r="BN35" s="57">
        <f t="shared" si="0"/>
        <v>2500</v>
      </c>
      <c r="BO35" s="47">
        <f t="shared" si="1"/>
        <v>0</v>
      </c>
      <c r="BP35" s="48" t="str">
        <f t="shared" si="2"/>
        <v>Complete - With Adjustment</v>
      </c>
    </row>
    <row r="36" spans="1:68" s="10" customFormat="1" hidden="1" x14ac:dyDescent="0.2">
      <c r="A36" s="34">
        <v>44</v>
      </c>
      <c r="B36" s="27" t="s">
        <v>94</v>
      </c>
      <c r="C36" s="27" t="s">
        <v>1764</v>
      </c>
      <c r="D36" s="27" t="s">
        <v>1765</v>
      </c>
      <c r="E36" s="27" t="s">
        <v>1766</v>
      </c>
      <c r="F36" s="27" t="s">
        <v>142</v>
      </c>
      <c r="G36" s="35" t="s">
        <v>96</v>
      </c>
      <c r="H36" s="37">
        <v>42761</v>
      </c>
      <c r="I36" s="37">
        <v>42765</v>
      </c>
      <c r="J36" s="52">
        <v>9641.69</v>
      </c>
      <c r="K36" s="52">
        <v>1513</v>
      </c>
      <c r="L36" s="35"/>
      <c r="M36" s="52"/>
      <c r="N36" s="35" t="s">
        <v>97</v>
      </c>
      <c r="O36" s="35" t="s">
        <v>888</v>
      </c>
      <c r="P36" s="35" t="s">
        <v>120</v>
      </c>
      <c r="Q36" s="35" t="s">
        <v>103</v>
      </c>
      <c r="R36" s="35" t="s">
        <v>98</v>
      </c>
      <c r="S36" s="35"/>
      <c r="T36" s="35" t="s">
        <v>1767</v>
      </c>
      <c r="U36" s="27"/>
      <c r="V36" s="35"/>
      <c r="W36" s="47">
        <v>1513</v>
      </c>
      <c r="X36" s="47"/>
      <c r="Y36" s="47"/>
      <c r="Z36" s="47"/>
      <c r="AA36" s="47"/>
      <c r="AB36" s="47"/>
      <c r="AC36" s="47"/>
      <c r="AD36" s="47"/>
      <c r="AE36" s="47"/>
      <c r="AF36" s="47"/>
      <c r="AG36" s="47"/>
      <c r="AH36" s="57"/>
      <c r="AI36" s="58"/>
      <c r="AJ36" s="57"/>
      <c r="AK36" s="47"/>
      <c r="AL36" s="47"/>
      <c r="AM36" s="47"/>
      <c r="AN36" s="57"/>
      <c r="AO36" s="58"/>
      <c r="AP36" s="57"/>
      <c r="AQ36" s="47"/>
      <c r="AR36" s="47"/>
      <c r="AS36" s="47"/>
      <c r="AT36" s="47"/>
      <c r="AU36" s="47"/>
      <c r="AV36" s="47"/>
      <c r="AW36" s="47"/>
      <c r="AX36" s="47"/>
      <c r="AY36" s="47"/>
      <c r="AZ36" s="47"/>
      <c r="BA36" s="47"/>
      <c r="BB36" s="47"/>
      <c r="BC36" s="47"/>
      <c r="BD36" s="47"/>
      <c r="BE36" s="47"/>
      <c r="BF36" s="47"/>
      <c r="BG36" s="47"/>
      <c r="BH36" s="47"/>
      <c r="BI36" s="47"/>
      <c r="BJ36" s="47"/>
      <c r="BK36" s="47"/>
      <c r="BL36" s="47"/>
      <c r="BM36" s="47" t="s">
        <v>1</v>
      </c>
      <c r="BN36" s="57">
        <f t="shared" si="0"/>
        <v>1513</v>
      </c>
      <c r="BO36" s="47">
        <f t="shared" si="1"/>
        <v>0</v>
      </c>
      <c r="BP36" s="48" t="str">
        <f t="shared" si="2"/>
        <v>Complete - With Adjustment</v>
      </c>
    </row>
    <row r="37" spans="1:68" s="10" customFormat="1" hidden="1" x14ac:dyDescent="0.2">
      <c r="A37" s="34">
        <v>49</v>
      </c>
      <c r="B37" s="27" t="s">
        <v>94</v>
      </c>
      <c r="C37" s="27" t="s">
        <v>1768</v>
      </c>
      <c r="D37" s="27" t="s">
        <v>1769</v>
      </c>
      <c r="E37" s="27" t="s">
        <v>1770</v>
      </c>
      <c r="F37" s="27" t="s">
        <v>151</v>
      </c>
      <c r="G37" s="35" t="s">
        <v>96</v>
      </c>
      <c r="H37" s="37">
        <v>42762</v>
      </c>
      <c r="I37" s="37">
        <v>42766</v>
      </c>
      <c r="J37" s="52">
        <v>21.99</v>
      </c>
      <c r="K37" s="52">
        <v>21.99</v>
      </c>
      <c r="L37" s="35"/>
      <c r="M37" s="52"/>
      <c r="N37" s="35" t="s">
        <v>97</v>
      </c>
      <c r="O37" s="35" t="s">
        <v>214</v>
      </c>
      <c r="P37" s="35" t="s">
        <v>120</v>
      </c>
      <c r="Q37" s="35" t="s">
        <v>103</v>
      </c>
      <c r="R37" s="35" t="s">
        <v>98</v>
      </c>
      <c r="S37" s="35"/>
      <c r="T37" s="35" t="s">
        <v>1771</v>
      </c>
      <c r="U37" s="27"/>
      <c r="V37" s="35"/>
      <c r="W37" s="47"/>
      <c r="X37" s="47"/>
      <c r="Y37" s="47"/>
      <c r="Z37" s="47"/>
      <c r="AA37" s="47"/>
      <c r="AB37" s="47"/>
      <c r="AC37" s="47"/>
      <c r="AD37" s="47"/>
      <c r="AE37" s="47"/>
      <c r="AF37" s="47"/>
      <c r="AG37" s="47"/>
      <c r="AH37" s="57"/>
      <c r="AI37" s="58"/>
      <c r="AJ37" s="57"/>
      <c r="AK37" s="47"/>
      <c r="AL37" s="47"/>
      <c r="AM37" s="47"/>
      <c r="AN37" s="57"/>
      <c r="AO37" s="58"/>
      <c r="AP37" s="57"/>
      <c r="AQ37" s="47"/>
      <c r="AR37" s="47"/>
      <c r="AS37" s="47"/>
      <c r="AT37" s="47"/>
      <c r="AU37" s="47"/>
      <c r="AV37" s="47"/>
      <c r="AW37" s="47"/>
      <c r="AX37" s="47"/>
      <c r="AY37" s="47"/>
      <c r="AZ37" s="47"/>
      <c r="BA37" s="47"/>
      <c r="BB37" s="47"/>
      <c r="BC37" s="47"/>
      <c r="BD37" s="47"/>
      <c r="BE37" s="47"/>
      <c r="BF37" s="47"/>
      <c r="BG37" s="47"/>
      <c r="BH37" s="47">
        <v>21.99</v>
      </c>
      <c r="BI37" s="47"/>
      <c r="BJ37" s="47"/>
      <c r="BK37" s="47"/>
      <c r="BL37" s="47"/>
      <c r="BM37" s="47" t="s">
        <v>392</v>
      </c>
      <c r="BN37" s="57">
        <f t="shared" si="0"/>
        <v>21.99</v>
      </c>
      <c r="BO37" s="47">
        <f t="shared" si="1"/>
        <v>0</v>
      </c>
      <c r="BP37" s="48" t="str">
        <f t="shared" si="2"/>
        <v>Complete - With Adjustment</v>
      </c>
    </row>
    <row r="38" spans="1:68" s="10" customFormat="1" hidden="1" x14ac:dyDescent="0.2">
      <c r="A38" s="34">
        <v>50</v>
      </c>
      <c r="B38" s="27" t="s">
        <v>94</v>
      </c>
      <c r="C38" s="27" t="s">
        <v>1768</v>
      </c>
      <c r="D38" s="27" t="s">
        <v>1769</v>
      </c>
      <c r="E38" s="27" t="s">
        <v>1772</v>
      </c>
      <c r="F38" s="27" t="s">
        <v>126</v>
      </c>
      <c r="G38" s="35" t="s">
        <v>96</v>
      </c>
      <c r="H38" s="37">
        <v>42751</v>
      </c>
      <c r="I38" s="37">
        <v>42752</v>
      </c>
      <c r="J38" s="52">
        <v>607.52</v>
      </c>
      <c r="K38" s="52">
        <v>28.18</v>
      </c>
      <c r="L38" s="35"/>
      <c r="M38" s="52"/>
      <c r="N38" s="35" t="s">
        <v>97</v>
      </c>
      <c r="O38" s="35" t="s">
        <v>214</v>
      </c>
      <c r="P38" s="35" t="s">
        <v>120</v>
      </c>
      <c r="Q38" s="35" t="s">
        <v>101</v>
      </c>
      <c r="R38" s="35" t="s">
        <v>98</v>
      </c>
      <c r="S38" s="35"/>
      <c r="T38" s="35" t="s">
        <v>1773</v>
      </c>
      <c r="U38" s="27"/>
      <c r="V38" s="35"/>
      <c r="W38" s="47"/>
      <c r="X38" s="47"/>
      <c r="Y38" s="47"/>
      <c r="Z38" s="47"/>
      <c r="AA38" s="47"/>
      <c r="AB38" s="47"/>
      <c r="AC38" s="47"/>
      <c r="AD38" s="47"/>
      <c r="AE38" s="47"/>
      <c r="AF38" s="47"/>
      <c r="AG38" s="47"/>
      <c r="AH38" s="57"/>
      <c r="AI38" s="58"/>
      <c r="AJ38" s="57"/>
      <c r="AK38" s="47"/>
      <c r="AL38" s="47"/>
      <c r="AM38" s="47"/>
      <c r="AN38" s="57"/>
      <c r="AO38" s="58"/>
      <c r="AP38" s="57"/>
      <c r="AQ38" s="47"/>
      <c r="AR38" s="47"/>
      <c r="AS38" s="47"/>
      <c r="AT38" s="47"/>
      <c r="AU38" s="47"/>
      <c r="AV38" s="47">
        <v>28.18</v>
      </c>
      <c r="AW38" s="47"/>
      <c r="AX38" s="47"/>
      <c r="AY38" s="47"/>
      <c r="AZ38" s="47"/>
      <c r="BA38" s="47"/>
      <c r="BB38" s="47"/>
      <c r="BC38" s="47"/>
      <c r="BD38" s="47"/>
      <c r="BE38" s="47"/>
      <c r="BF38" s="47"/>
      <c r="BG38" s="47"/>
      <c r="BH38" s="47"/>
      <c r="BI38" s="47"/>
      <c r="BJ38" s="47"/>
      <c r="BK38" s="47"/>
      <c r="BL38" s="47"/>
      <c r="BM38" s="47" t="s">
        <v>1774</v>
      </c>
      <c r="BN38" s="57">
        <f t="shared" si="0"/>
        <v>28.18</v>
      </c>
      <c r="BO38" s="47">
        <f t="shared" si="1"/>
        <v>0</v>
      </c>
      <c r="BP38" s="48" t="str">
        <f t="shared" si="2"/>
        <v>Complete - With Adjustment</v>
      </c>
    </row>
    <row r="39" spans="1:68" s="10" customFormat="1" hidden="1" x14ac:dyDescent="0.2">
      <c r="A39" s="34">
        <v>51</v>
      </c>
      <c r="B39" s="27" t="s">
        <v>94</v>
      </c>
      <c r="C39" s="27" t="s">
        <v>1768</v>
      </c>
      <c r="D39" s="27" t="s">
        <v>1769</v>
      </c>
      <c r="E39" s="27" t="s">
        <v>1772</v>
      </c>
      <c r="F39" s="27" t="s">
        <v>126</v>
      </c>
      <c r="G39" s="35" t="s">
        <v>96</v>
      </c>
      <c r="H39" s="37">
        <v>42751</v>
      </c>
      <c r="I39" s="37">
        <v>42752</v>
      </c>
      <c r="J39" s="52">
        <v>607.52</v>
      </c>
      <c r="K39" s="52">
        <v>33.700000000000003</v>
      </c>
      <c r="L39" s="35"/>
      <c r="M39" s="52"/>
      <c r="N39" s="35" t="s">
        <v>97</v>
      </c>
      <c r="O39" s="35" t="s">
        <v>214</v>
      </c>
      <c r="P39" s="35" t="s">
        <v>120</v>
      </c>
      <c r="Q39" s="35" t="s">
        <v>101</v>
      </c>
      <c r="R39" s="35" t="s">
        <v>98</v>
      </c>
      <c r="S39" s="35"/>
      <c r="T39" s="35" t="s">
        <v>1773</v>
      </c>
      <c r="U39" s="27"/>
      <c r="V39" s="35"/>
      <c r="W39" s="47"/>
      <c r="X39" s="47"/>
      <c r="Y39" s="47"/>
      <c r="Z39" s="47"/>
      <c r="AA39" s="47"/>
      <c r="AB39" s="47"/>
      <c r="AC39" s="47"/>
      <c r="AD39" s="47"/>
      <c r="AE39" s="47"/>
      <c r="AF39" s="47"/>
      <c r="AG39" s="47"/>
      <c r="AH39" s="57"/>
      <c r="AI39" s="58"/>
      <c r="AJ39" s="57"/>
      <c r="AK39" s="47"/>
      <c r="AL39" s="47"/>
      <c r="AM39" s="47"/>
      <c r="AN39" s="57"/>
      <c r="AO39" s="58"/>
      <c r="AP39" s="57"/>
      <c r="AQ39" s="47"/>
      <c r="AR39" s="47"/>
      <c r="AS39" s="47"/>
      <c r="AT39" s="47"/>
      <c r="AU39" s="47"/>
      <c r="AV39" s="47">
        <v>33.700000000000003</v>
      </c>
      <c r="AW39" s="47"/>
      <c r="AX39" s="47"/>
      <c r="AY39" s="47"/>
      <c r="AZ39" s="47"/>
      <c r="BA39" s="47"/>
      <c r="BB39" s="47"/>
      <c r="BC39" s="47"/>
      <c r="BD39" s="47"/>
      <c r="BE39" s="47"/>
      <c r="BF39" s="47"/>
      <c r="BG39" s="47"/>
      <c r="BH39" s="47"/>
      <c r="BI39" s="47"/>
      <c r="BJ39" s="47"/>
      <c r="BK39" s="68"/>
      <c r="BL39" s="47"/>
      <c r="BM39" s="47" t="s">
        <v>1774</v>
      </c>
      <c r="BN39" s="57">
        <f t="shared" si="0"/>
        <v>33.700000000000003</v>
      </c>
      <c r="BO39" s="47">
        <f t="shared" si="1"/>
        <v>0</v>
      </c>
      <c r="BP39" s="48" t="str">
        <f t="shared" si="2"/>
        <v>Complete - With Adjustment</v>
      </c>
    </row>
    <row r="40" spans="1:68" s="10" customFormat="1" hidden="1" x14ac:dyDescent="0.2">
      <c r="A40" s="34">
        <v>52</v>
      </c>
      <c r="B40" s="27" t="s">
        <v>94</v>
      </c>
      <c r="C40" s="27" t="s">
        <v>1768</v>
      </c>
      <c r="D40" s="27" t="s">
        <v>1769</v>
      </c>
      <c r="E40" s="27" t="s">
        <v>1772</v>
      </c>
      <c r="F40" s="27" t="s">
        <v>126</v>
      </c>
      <c r="G40" s="35" t="s">
        <v>96</v>
      </c>
      <c r="H40" s="37">
        <v>42751</v>
      </c>
      <c r="I40" s="37">
        <v>42752</v>
      </c>
      <c r="J40" s="52">
        <v>607.52</v>
      </c>
      <c r="K40" s="52">
        <v>27</v>
      </c>
      <c r="L40" s="35"/>
      <c r="M40" s="52"/>
      <c r="N40" s="35" t="s">
        <v>97</v>
      </c>
      <c r="O40" s="35" t="s">
        <v>214</v>
      </c>
      <c r="P40" s="35" t="s">
        <v>120</v>
      </c>
      <c r="Q40" s="35" t="s">
        <v>101</v>
      </c>
      <c r="R40" s="35" t="s">
        <v>98</v>
      </c>
      <c r="S40" s="35"/>
      <c r="T40" s="35" t="s">
        <v>1773</v>
      </c>
      <c r="U40" s="27"/>
      <c r="V40" s="35"/>
      <c r="W40" s="47"/>
      <c r="X40" s="47"/>
      <c r="Y40" s="47"/>
      <c r="Z40" s="47"/>
      <c r="AA40" s="47"/>
      <c r="AB40" s="47"/>
      <c r="AC40" s="47"/>
      <c r="AD40" s="47"/>
      <c r="AE40" s="47"/>
      <c r="AF40" s="47"/>
      <c r="AG40" s="47"/>
      <c r="AH40" s="57"/>
      <c r="AI40" s="58"/>
      <c r="AJ40" s="57"/>
      <c r="AK40" s="47"/>
      <c r="AL40" s="47"/>
      <c r="AM40" s="47"/>
      <c r="AN40" s="57"/>
      <c r="AO40" s="58"/>
      <c r="AP40" s="57"/>
      <c r="AQ40" s="47"/>
      <c r="AR40" s="47"/>
      <c r="AS40" s="47"/>
      <c r="AT40" s="47"/>
      <c r="AU40" s="47"/>
      <c r="AV40" s="47">
        <v>27</v>
      </c>
      <c r="AW40" s="47"/>
      <c r="AX40" s="47"/>
      <c r="AY40" s="47"/>
      <c r="AZ40" s="47"/>
      <c r="BA40" s="47"/>
      <c r="BB40" s="47"/>
      <c r="BC40" s="47"/>
      <c r="BD40" s="47"/>
      <c r="BE40" s="47"/>
      <c r="BF40" s="47"/>
      <c r="BG40" s="47"/>
      <c r="BH40" s="47"/>
      <c r="BI40" s="47"/>
      <c r="BJ40" s="47"/>
      <c r="BK40" s="47"/>
      <c r="BL40" s="47"/>
      <c r="BM40" s="47" t="s">
        <v>1774</v>
      </c>
      <c r="BN40" s="57">
        <f t="shared" si="0"/>
        <v>27</v>
      </c>
      <c r="BO40" s="47">
        <f t="shared" si="1"/>
        <v>0</v>
      </c>
      <c r="BP40" s="48" t="str">
        <f t="shared" si="2"/>
        <v>Complete - With Adjustment</v>
      </c>
    </row>
    <row r="41" spans="1:68" s="10" customFormat="1" hidden="1" x14ac:dyDescent="0.2">
      <c r="A41" s="34">
        <v>53</v>
      </c>
      <c r="B41" s="27" t="s">
        <v>94</v>
      </c>
      <c r="C41" s="27" t="s">
        <v>1768</v>
      </c>
      <c r="D41" s="27" t="s">
        <v>1769</v>
      </c>
      <c r="E41" s="27" t="s">
        <v>1772</v>
      </c>
      <c r="F41" s="27" t="s">
        <v>126</v>
      </c>
      <c r="G41" s="35" t="s">
        <v>96</v>
      </c>
      <c r="H41" s="37">
        <v>42751</v>
      </c>
      <c r="I41" s="37">
        <v>42752</v>
      </c>
      <c r="J41" s="52">
        <v>607.52</v>
      </c>
      <c r="K41" s="52">
        <v>2.7</v>
      </c>
      <c r="L41" s="35"/>
      <c r="M41" s="52"/>
      <c r="N41" s="35" t="s">
        <v>97</v>
      </c>
      <c r="O41" s="35" t="s">
        <v>214</v>
      </c>
      <c r="P41" s="35" t="s">
        <v>120</v>
      </c>
      <c r="Q41" s="35" t="s">
        <v>103</v>
      </c>
      <c r="R41" s="35" t="s">
        <v>98</v>
      </c>
      <c r="S41" s="35"/>
      <c r="T41" s="35" t="s">
        <v>1773</v>
      </c>
      <c r="U41" s="27"/>
      <c r="V41" s="35"/>
      <c r="W41" s="47"/>
      <c r="X41" s="47"/>
      <c r="Y41" s="47"/>
      <c r="Z41" s="47"/>
      <c r="AA41" s="47"/>
      <c r="AB41" s="47"/>
      <c r="AC41" s="47"/>
      <c r="AD41" s="47"/>
      <c r="AE41" s="47"/>
      <c r="AF41" s="47"/>
      <c r="AG41" s="47"/>
      <c r="AH41" s="57"/>
      <c r="AI41" s="58"/>
      <c r="AJ41" s="57"/>
      <c r="AK41" s="47"/>
      <c r="AL41" s="47"/>
      <c r="AM41" s="47"/>
      <c r="AN41" s="57"/>
      <c r="AO41" s="58"/>
      <c r="AP41" s="57"/>
      <c r="AQ41" s="47"/>
      <c r="AR41" s="47"/>
      <c r="AS41" s="47"/>
      <c r="AT41" s="47"/>
      <c r="AU41" s="47"/>
      <c r="AV41" s="47">
        <v>2.7</v>
      </c>
      <c r="AW41" s="47"/>
      <c r="AX41" s="47"/>
      <c r="AY41" s="47"/>
      <c r="AZ41" s="47"/>
      <c r="BA41" s="47"/>
      <c r="BB41" s="47"/>
      <c r="BC41" s="47"/>
      <c r="BD41" s="47"/>
      <c r="BE41" s="47"/>
      <c r="BF41" s="47"/>
      <c r="BG41" s="47"/>
      <c r="BH41" s="47"/>
      <c r="BI41" s="47"/>
      <c r="BJ41" s="47"/>
      <c r="BK41" s="47"/>
      <c r="BL41" s="47"/>
      <c r="BM41" s="47" t="s">
        <v>1775</v>
      </c>
      <c r="BN41" s="57">
        <f t="shared" si="0"/>
        <v>2.7</v>
      </c>
      <c r="BO41" s="47">
        <f t="shared" si="1"/>
        <v>0</v>
      </c>
      <c r="BP41" s="48" t="str">
        <f t="shared" si="2"/>
        <v>Complete - With Adjustment</v>
      </c>
    </row>
    <row r="42" spans="1:68" s="10" customFormat="1" hidden="1" x14ac:dyDescent="0.2">
      <c r="A42" s="34">
        <v>54</v>
      </c>
      <c r="B42" s="27" t="s">
        <v>94</v>
      </c>
      <c r="C42" s="27" t="s">
        <v>1768</v>
      </c>
      <c r="D42" s="27" t="s">
        <v>1769</v>
      </c>
      <c r="E42" s="27" t="s">
        <v>1772</v>
      </c>
      <c r="F42" s="27" t="s">
        <v>126</v>
      </c>
      <c r="G42" s="35" t="s">
        <v>96</v>
      </c>
      <c r="H42" s="37">
        <v>42751</v>
      </c>
      <c r="I42" s="37">
        <v>42752</v>
      </c>
      <c r="J42" s="52">
        <v>607.52</v>
      </c>
      <c r="K42" s="52">
        <v>26.86</v>
      </c>
      <c r="L42" s="35"/>
      <c r="M42" s="52"/>
      <c r="N42" s="35" t="s">
        <v>97</v>
      </c>
      <c r="O42" s="35" t="s">
        <v>214</v>
      </c>
      <c r="P42" s="35" t="s">
        <v>120</v>
      </c>
      <c r="Q42" s="35" t="s">
        <v>101</v>
      </c>
      <c r="R42" s="35" t="s">
        <v>98</v>
      </c>
      <c r="S42" s="35"/>
      <c r="T42" s="35" t="s">
        <v>1773</v>
      </c>
      <c r="U42" s="27"/>
      <c r="V42" s="35"/>
      <c r="W42" s="47"/>
      <c r="X42" s="47"/>
      <c r="Y42" s="47"/>
      <c r="Z42" s="47"/>
      <c r="AA42" s="47"/>
      <c r="AB42" s="47"/>
      <c r="AC42" s="47"/>
      <c r="AD42" s="47"/>
      <c r="AE42" s="47"/>
      <c r="AF42" s="47"/>
      <c r="AG42" s="47"/>
      <c r="AH42" s="57"/>
      <c r="AI42" s="58"/>
      <c r="AJ42" s="57"/>
      <c r="AK42" s="47"/>
      <c r="AL42" s="47"/>
      <c r="AM42" s="47"/>
      <c r="AN42" s="57"/>
      <c r="AO42" s="58"/>
      <c r="AP42" s="57"/>
      <c r="AQ42" s="47"/>
      <c r="AR42" s="47"/>
      <c r="AS42" s="47"/>
      <c r="AT42" s="47"/>
      <c r="AU42" s="47"/>
      <c r="AV42" s="47">
        <v>26.86</v>
      </c>
      <c r="AW42" s="47"/>
      <c r="AX42" s="47"/>
      <c r="AY42" s="47"/>
      <c r="AZ42" s="47"/>
      <c r="BA42" s="47"/>
      <c r="BB42" s="47"/>
      <c r="BC42" s="47"/>
      <c r="BD42" s="47"/>
      <c r="BE42" s="47"/>
      <c r="BF42" s="47"/>
      <c r="BG42" s="47"/>
      <c r="BH42" s="47"/>
      <c r="BI42" s="47"/>
      <c r="BJ42" s="47"/>
      <c r="BK42" s="47"/>
      <c r="BL42" s="47"/>
      <c r="BM42" s="47" t="s">
        <v>1774</v>
      </c>
      <c r="BN42" s="57">
        <f t="shared" si="0"/>
        <v>26.86</v>
      </c>
      <c r="BO42" s="47">
        <f t="shared" si="1"/>
        <v>0</v>
      </c>
      <c r="BP42" s="48" t="str">
        <f t="shared" si="2"/>
        <v>Complete - With Adjustment</v>
      </c>
    </row>
    <row r="43" spans="1:68" s="10" customFormat="1" hidden="1" x14ac:dyDescent="0.2">
      <c r="A43" s="34">
        <v>55</v>
      </c>
      <c r="B43" s="27" t="s">
        <v>94</v>
      </c>
      <c r="C43" s="27" t="s">
        <v>1768</v>
      </c>
      <c r="D43" s="27" t="s">
        <v>1769</v>
      </c>
      <c r="E43" s="27" t="s">
        <v>1772</v>
      </c>
      <c r="F43" s="27" t="s">
        <v>126</v>
      </c>
      <c r="G43" s="35" t="s">
        <v>96</v>
      </c>
      <c r="H43" s="37">
        <v>42751</v>
      </c>
      <c r="I43" s="37">
        <v>42752</v>
      </c>
      <c r="J43" s="52">
        <v>607.52</v>
      </c>
      <c r="K43" s="52">
        <v>489.08</v>
      </c>
      <c r="L43" s="35"/>
      <c r="M43" s="52"/>
      <c r="N43" s="35" t="s">
        <v>97</v>
      </c>
      <c r="O43" s="35" t="s">
        <v>214</v>
      </c>
      <c r="P43" s="35" t="s">
        <v>120</v>
      </c>
      <c r="Q43" s="35" t="s">
        <v>101</v>
      </c>
      <c r="R43" s="35" t="s">
        <v>98</v>
      </c>
      <c r="S43" s="35"/>
      <c r="T43" s="35" t="s">
        <v>1773</v>
      </c>
      <c r="U43" s="27"/>
      <c r="V43" s="35"/>
      <c r="W43" s="47"/>
      <c r="X43" s="47"/>
      <c r="Y43" s="47"/>
      <c r="Z43" s="47"/>
      <c r="AA43" s="47"/>
      <c r="AB43" s="47"/>
      <c r="AC43" s="47"/>
      <c r="AD43" s="47"/>
      <c r="AE43" s="47"/>
      <c r="AF43" s="47"/>
      <c r="AG43" s="47"/>
      <c r="AH43" s="57"/>
      <c r="AI43" s="58"/>
      <c r="AJ43" s="57"/>
      <c r="AK43" s="47"/>
      <c r="AL43" s="47"/>
      <c r="AM43" s="47"/>
      <c r="AN43" s="57"/>
      <c r="AO43" s="58"/>
      <c r="AP43" s="57"/>
      <c r="AQ43" s="47"/>
      <c r="AR43" s="47"/>
      <c r="AS43" s="47"/>
      <c r="AT43" s="47"/>
      <c r="AU43" s="47"/>
      <c r="AV43" s="47">
        <v>489.08</v>
      </c>
      <c r="AW43" s="47"/>
      <c r="AX43" s="47"/>
      <c r="AY43" s="47"/>
      <c r="AZ43" s="47"/>
      <c r="BA43" s="47"/>
      <c r="BB43" s="47"/>
      <c r="BC43" s="47"/>
      <c r="BD43" s="47"/>
      <c r="BE43" s="47"/>
      <c r="BF43" s="47"/>
      <c r="BG43" s="47"/>
      <c r="BH43" s="47"/>
      <c r="BI43" s="47"/>
      <c r="BJ43" s="47"/>
      <c r="BK43" s="47"/>
      <c r="BL43" s="47"/>
      <c r="BM43" s="47" t="s">
        <v>1776</v>
      </c>
      <c r="BN43" s="57">
        <f t="shared" si="0"/>
        <v>489.08</v>
      </c>
      <c r="BO43" s="47">
        <f t="shared" si="1"/>
        <v>0</v>
      </c>
      <c r="BP43" s="48" t="str">
        <f t="shared" si="2"/>
        <v>Complete - With Adjustment</v>
      </c>
    </row>
    <row r="44" spans="1:68" s="10" customFormat="1" hidden="1" x14ac:dyDescent="0.2">
      <c r="A44" s="34">
        <v>56</v>
      </c>
      <c r="B44" s="27" t="s">
        <v>94</v>
      </c>
      <c r="C44" s="27" t="s">
        <v>1768</v>
      </c>
      <c r="D44" s="27" t="s">
        <v>1769</v>
      </c>
      <c r="E44" s="27" t="s">
        <v>1777</v>
      </c>
      <c r="F44" s="27" t="s">
        <v>126</v>
      </c>
      <c r="G44" s="35" t="s">
        <v>96</v>
      </c>
      <c r="H44" s="37">
        <v>42748</v>
      </c>
      <c r="I44" s="37">
        <v>42752</v>
      </c>
      <c r="J44" s="52">
        <v>700.01</v>
      </c>
      <c r="K44" s="52">
        <v>60.54</v>
      </c>
      <c r="L44" s="35"/>
      <c r="M44" s="52"/>
      <c r="N44" s="35" t="s">
        <v>97</v>
      </c>
      <c r="O44" s="35" t="s">
        <v>214</v>
      </c>
      <c r="P44" s="35" t="s">
        <v>120</v>
      </c>
      <c r="Q44" s="35" t="s">
        <v>101</v>
      </c>
      <c r="R44" s="35" t="s">
        <v>98</v>
      </c>
      <c r="S44" s="35"/>
      <c r="T44" s="35" t="s">
        <v>1778</v>
      </c>
      <c r="U44" s="27"/>
      <c r="V44" s="35"/>
      <c r="W44" s="47"/>
      <c r="X44" s="47"/>
      <c r="Y44" s="47"/>
      <c r="Z44" s="47"/>
      <c r="AA44" s="47"/>
      <c r="AB44" s="47"/>
      <c r="AC44" s="47"/>
      <c r="AD44" s="47"/>
      <c r="AE44" s="47"/>
      <c r="AF44" s="47"/>
      <c r="AG44" s="47"/>
      <c r="AH44" s="57"/>
      <c r="AI44" s="58"/>
      <c r="AJ44" s="57"/>
      <c r="AK44" s="47"/>
      <c r="AL44" s="47"/>
      <c r="AM44" s="47"/>
      <c r="AN44" s="57"/>
      <c r="AO44" s="58"/>
      <c r="AP44" s="57"/>
      <c r="AQ44" s="47"/>
      <c r="AR44" s="47"/>
      <c r="AS44" s="47"/>
      <c r="AT44" s="47"/>
      <c r="AU44" s="47"/>
      <c r="AV44" s="47"/>
      <c r="AW44" s="47"/>
      <c r="AX44" s="47"/>
      <c r="AY44" s="47"/>
      <c r="AZ44" s="47"/>
      <c r="BA44" s="47"/>
      <c r="BB44" s="47"/>
      <c r="BC44" s="47"/>
      <c r="BD44" s="47"/>
      <c r="BE44" s="47"/>
      <c r="BF44" s="47"/>
      <c r="BG44" s="47"/>
      <c r="BH44" s="47">
        <v>60.54</v>
      </c>
      <c r="BI44" s="47"/>
      <c r="BJ44" s="47"/>
      <c r="BK44" s="47"/>
      <c r="BL44" s="47"/>
      <c r="BM44" s="47" t="s">
        <v>392</v>
      </c>
      <c r="BN44" s="57">
        <f t="shared" si="0"/>
        <v>60.54</v>
      </c>
      <c r="BO44" s="47">
        <f t="shared" si="1"/>
        <v>0</v>
      </c>
      <c r="BP44" s="48" t="str">
        <f t="shared" si="2"/>
        <v>Complete - With Adjustment</v>
      </c>
    </row>
    <row r="45" spans="1:68" s="10" customFormat="1" hidden="1" x14ac:dyDescent="0.2">
      <c r="A45" s="34">
        <v>57</v>
      </c>
      <c r="B45" s="27" t="s">
        <v>94</v>
      </c>
      <c r="C45" s="27" t="s">
        <v>1768</v>
      </c>
      <c r="D45" s="27" t="s">
        <v>1769</v>
      </c>
      <c r="E45" s="27" t="s">
        <v>1777</v>
      </c>
      <c r="F45" s="27" t="s">
        <v>126</v>
      </c>
      <c r="G45" s="35" t="s">
        <v>96</v>
      </c>
      <c r="H45" s="37">
        <v>42748</v>
      </c>
      <c r="I45" s="37">
        <v>42752</v>
      </c>
      <c r="J45" s="52">
        <v>700.01</v>
      </c>
      <c r="K45" s="52">
        <v>52.19</v>
      </c>
      <c r="L45" s="35"/>
      <c r="M45" s="52"/>
      <c r="N45" s="35" t="s">
        <v>97</v>
      </c>
      <c r="O45" s="35" t="s">
        <v>214</v>
      </c>
      <c r="P45" s="35" t="s">
        <v>120</v>
      </c>
      <c r="Q45" s="35" t="s">
        <v>103</v>
      </c>
      <c r="R45" s="35" t="s">
        <v>98</v>
      </c>
      <c r="S45" s="35"/>
      <c r="T45" s="35" t="s">
        <v>1778</v>
      </c>
      <c r="U45" s="27"/>
      <c r="V45" s="35"/>
      <c r="W45" s="47"/>
      <c r="X45" s="47"/>
      <c r="Y45" s="47"/>
      <c r="Z45" s="47"/>
      <c r="AA45" s="47"/>
      <c r="AB45" s="47"/>
      <c r="AC45" s="47"/>
      <c r="AD45" s="47"/>
      <c r="AE45" s="47"/>
      <c r="AF45" s="47"/>
      <c r="AG45" s="47"/>
      <c r="AH45" s="57"/>
      <c r="AI45" s="58"/>
      <c r="AJ45" s="57"/>
      <c r="AK45" s="47">
        <f>9-43.19*20%</f>
        <v>0.3620000000000001</v>
      </c>
      <c r="AL45" s="47"/>
      <c r="AM45" s="47"/>
      <c r="AN45" s="57"/>
      <c r="AO45" s="58"/>
      <c r="AP45" s="57"/>
      <c r="AQ45" s="47"/>
      <c r="AR45" s="47"/>
      <c r="AS45" s="47"/>
      <c r="AT45" s="47"/>
      <c r="AU45" s="47"/>
      <c r="AV45" s="47"/>
      <c r="AW45" s="47"/>
      <c r="AX45" s="47"/>
      <c r="AY45" s="47"/>
      <c r="AZ45" s="47"/>
      <c r="BA45" s="47"/>
      <c r="BB45" s="47"/>
      <c r="BC45" s="47"/>
      <c r="BD45" s="47"/>
      <c r="BE45" s="47"/>
      <c r="BF45" s="47"/>
      <c r="BG45" s="47"/>
      <c r="BH45" s="47">
        <v>51.83</v>
      </c>
      <c r="BI45" s="47"/>
      <c r="BJ45" s="47"/>
      <c r="BK45" s="47"/>
      <c r="BL45" s="47"/>
      <c r="BM45" s="47" t="s">
        <v>375</v>
      </c>
      <c r="BN45" s="57">
        <f t="shared" si="0"/>
        <v>52.192</v>
      </c>
      <c r="BO45" s="47">
        <f t="shared" si="1"/>
        <v>-2.0000000000024443E-3</v>
      </c>
      <c r="BP45" s="48" t="str">
        <f t="shared" si="2"/>
        <v>Complete - With Adjustment</v>
      </c>
    </row>
    <row r="46" spans="1:68" s="10" customFormat="1" hidden="1" x14ac:dyDescent="0.2">
      <c r="A46" s="34">
        <v>58</v>
      </c>
      <c r="B46" s="27" t="s">
        <v>94</v>
      </c>
      <c r="C46" s="27" t="s">
        <v>1768</v>
      </c>
      <c r="D46" s="27" t="s">
        <v>1769</v>
      </c>
      <c r="E46" s="27" t="s">
        <v>1777</v>
      </c>
      <c r="F46" s="27" t="s">
        <v>126</v>
      </c>
      <c r="G46" s="35" t="s">
        <v>96</v>
      </c>
      <c r="H46" s="37">
        <v>42748</v>
      </c>
      <c r="I46" s="37">
        <v>42752</v>
      </c>
      <c r="J46" s="52">
        <v>700.01</v>
      </c>
      <c r="K46" s="52">
        <v>493.68</v>
      </c>
      <c r="L46" s="35"/>
      <c r="M46" s="52"/>
      <c r="N46" s="35" t="s">
        <v>97</v>
      </c>
      <c r="O46" s="35" t="s">
        <v>214</v>
      </c>
      <c r="P46" s="35" t="s">
        <v>120</v>
      </c>
      <c r="Q46" s="35" t="s">
        <v>101</v>
      </c>
      <c r="R46" s="35" t="s">
        <v>98</v>
      </c>
      <c r="S46" s="35"/>
      <c r="T46" s="35" t="s">
        <v>1778</v>
      </c>
      <c r="U46" s="27"/>
      <c r="V46" s="35"/>
      <c r="W46" s="47"/>
      <c r="X46" s="47"/>
      <c r="Y46" s="47"/>
      <c r="Z46" s="47"/>
      <c r="AA46" s="47"/>
      <c r="AB46" s="47"/>
      <c r="AC46" s="47"/>
      <c r="AD46" s="47"/>
      <c r="AE46" s="47"/>
      <c r="AF46" s="47"/>
      <c r="AG46" s="47"/>
      <c r="AH46" s="57"/>
      <c r="AI46" s="58"/>
      <c r="AJ46" s="57"/>
      <c r="AK46" s="47"/>
      <c r="AL46" s="47">
        <f>16+16</f>
        <v>32</v>
      </c>
      <c r="AM46" s="47"/>
      <c r="AN46" s="57"/>
      <c r="AO46" s="58"/>
      <c r="AP46" s="57"/>
      <c r="AQ46" s="47"/>
      <c r="AR46" s="47"/>
      <c r="AS46" s="47"/>
      <c r="AT46" s="47"/>
      <c r="AU46" s="47"/>
      <c r="AV46" s="47"/>
      <c r="AW46" s="47"/>
      <c r="AX46" s="47"/>
      <c r="AY46" s="47"/>
      <c r="AZ46" s="47"/>
      <c r="BA46" s="47"/>
      <c r="BB46" s="47"/>
      <c r="BC46" s="47"/>
      <c r="BD46" s="47"/>
      <c r="BE46" s="47"/>
      <c r="BF46" s="47"/>
      <c r="BG46" s="47"/>
      <c r="BH46" s="47">
        <v>461.68</v>
      </c>
      <c r="BI46" s="47"/>
      <c r="BJ46" s="47"/>
      <c r="BK46" s="68"/>
      <c r="BL46" s="47"/>
      <c r="BM46" s="47" t="s">
        <v>1779</v>
      </c>
      <c r="BN46" s="57">
        <f t="shared" si="0"/>
        <v>493.68</v>
      </c>
      <c r="BO46" s="47">
        <f t="shared" si="1"/>
        <v>0</v>
      </c>
      <c r="BP46" s="48" t="str">
        <f t="shared" si="2"/>
        <v>Complete - With Adjustment</v>
      </c>
    </row>
    <row r="47" spans="1:68" s="10" customFormat="1" hidden="1" x14ac:dyDescent="0.2">
      <c r="A47" s="34">
        <v>59</v>
      </c>
      <c r="B47" s="27" t="s">
        <v>94</v>
      </c>
      <c r="C47" s="27" t="s">
        <v>1768</v>
      </c>
      <c r="D47" s="27" t="s">
        <v>1769</v>
      </c>
      <c r="E47" s="27" t="s">
        <v>1777</v>
      </c>
      <c r="F47" s="27" t="s">
        <v>126</v>
      </c>
      <c r="G47" s="35" t="s">
        <v>96</v>
      </c>
      <c r="H47" s="37">
        <v>42748</v>
      </c>
      <c r="I47" s="37">
        <v>42752</v>
      </c>
      <c r="J47" s="52">
        <v>700.01</v>
      </c>
      <c r="K47" s="52">
        <v>59.85</v>
      </c>
      <c r="L47" s="35"/>
      <c r="M47" s="52"/>
      <c r="N47" s="35" t="s">
        <v>97</v>
      </c>
      <c r="O47" s="35" t="s">
        <v>214</v>
      </c>
      <c r="P47" s="35" t="s">
        <v>120</v>
      </c>
      <c r="Q47" s="35" t="s">
        <v>101</v>
      </c>
      <c r="R47" s="35" t="s">
        <v>98</v>
      </c>
      <c r="S47" s="35"/>
      <c r="T47" s="35" t="s">
        <v>1778</v>
      </c>
      <c r="U47" s="27"/>
      <c r="V47" s="35"/>
      <c r="W47" s="47"/>
      <c r="X47" s="47"/>
      <c r="Y47" s="47"/>
      <c r="Z47" s="47"/>
      <c r="AA47" s="47"/>
      <c r="AB47" s="47"/>
      <c r="AC47" s="47"/>
      <c r="AD47" s="47"/>
      <c r="AE47" s="47"/>
      <c r="AF47" s="47"/>
      <c r="AG47" s="47"/>
      <c r="AH47" s="57"/>
      <c r="AI47" s="58"/>
      <c r="AJ47" s="57"/>
      <c r="AK47" s="47"/>
      <c r="AL47" s="47"/>
      <c r="AM47" s="47"/>
      <c r="AN47" s="57"/>
      <c r="AO47" s="58"/>
      <c r="AP47" s="57"/>
      <c r="AQ47" s="47"/>
      <c r="AR47" s="47"/>
      <c r="AS47" s="47"/>
      <c r="AT47" s="47"/>
      <c r="AU47" s="47"/>
      <c r="AV47" s="47"/>
      <c r="AW47" s="47"/>
      <c r="AX47" s="47"/>
      <c r="AY47" s="47"/>
      <c r="AZ47" s="47"/>
      <c r="BA47" s="47"/>
      <c r="BB47" s="47"/>
      <c r="BC47" s="47"/>
      <c r="BD47" s="47"/>
      <c r="BE47" s="47"/>
      <c r="BF47" s="47"/>
      <c r="BG47" s="47"/>
      <c r="BH47" s="47">
        <v>59.85</v>
      </c>
      <c r="BI47" s="47"/>
      <c r="BJ47" s="47"/>
      <c r="BK47" s="47"/>
      <c r="BL47" s="47"/>
      <c r="BM47" s="47" t="s">
        <v>392</v>
      </c>
      <c r="BN47" s="57">
        <f t="shared" si="0"/>
        <v>59.85</v>
      </c>
      <c r="BO47" s="47">
        <f t="shared" si="1"/>
        <v>0</v>
      </c>
      <c r="BP47" s="48" t="str">
        <f t="shared" si="2"/>
        <v>Complete - With Adjustment</v>
      </c>
    </row>
    <row r="48" spans="1:68" s="10" customFormat="1" hidden="1" x14ac:dyDescent="0.2">
      <c r="A48" s="34">
        <v>60</v>
      </c>
      <c r="B48" s="27" t="s">
        <v>94</v>
      </c>
      <c r="C48" s="27" t="s">
        <v>1768</v>
      </c>
      <c r="D48" s="27" t="s">
        <v>1769</v>
      </c>
      <c r="E48" s="27" t="s">
        <v>1777</v>
      </c>
      <c r="F48" s="27" t="s">
        <v>126</v>
      </c>
      <c r="G48" s="35" t="s">
        <v>96</v>
      </c>
      <c r="H48" s="37">
        <v>42748</v>
      </c>
      <c r="I48" s="37">
        <v>42752</v>
      </c>
      <c r="J48" s="52">
        <v>700.01</v>
      </c>
      <c r="K48" s="52">
        <v>2.0299999999999998</v>
      </c>
      <c r="L48" s="35"/>
      <c r="M48" s="52"/>
      <c r="N48" s="35" t="s">
        <v>97</v>
      </c>
      <c r="O48" s="35" t="s">
        <v>214</v>
      </c>
      <c r="P48" s="35" t="s">
        <v>120</v>
      </c>
      <c r="Q48" s="35" t="s">
        <v>101</v>
      </c>
      <c r="R48" s="35" t="s">
        <v>98</v>
      </c>
      <c r="S48" s="35"/>
      <c r="T48" s="35" t="s">
        <v>1778</v>
      </c>
      <c r="U48" s="27"/>
      <c r="V48" s="35"/>
      <c r="W48" s="47"/>
      <c r="X48" s="47"/>
      <c r="Y48" s="47"/>
      <c r="Z48" s="47"/>
      <c r="AA48" s="47"/>
      <c r="AB48" s="47"/>
      <c r="AC48" s="47"/>
      <c r="AD48" s="47"/>
      <c r="AE48" s="47"/>
      <c r="AF48" s="47"/>
      <c r="AG48" s="47"/>
      <c r="AH48" s="57"/>
      <c r="AI48" s="58"/>
      <c r="AJ48" s="57"/>
      <c r="AK48" s="47"/>
      <c r="AL48" s="47"/>
      <c r="AM48" s="47"/>
      <c r="AN48" s="57"/>
      <c r="AO48" s="58"/>
      <c r="AP48" s="57"/>
      <c r="AQ48" s="47"/>
      <c r="AR48" s="47"/>
      <c r="AS48" s="47"/>
      <c r="AT48" s="47"/>
      <c r="AU48" s="47"/>
      <c r="AV48" s="47"/>
      <c r="AW48" s="47"/>
      <c r="AX48" s="47"/>
      <c r="AY48" s="47"/>
      <c r="AZ48" s="47"/>
      <c r="BA48" s="47"/>
      <c r="BB48" s="47"/>
      <c r="BC48" s="47"/>
      <c r="BD48" s="47"/>
      <c r="BE48" s="47"/>
      <c r="BF48" s="47"/>
      <c r="BG48" s="47"/>
      <c r="BH48" s="47">
        <v>2.0299999999999998</v>
      </c>
      <c r="BI48" s="47"/>
      <c r="BJ48" s="47"/>
      <c r="BK48" s="68"/>
      <c r="BL48" s="47"/>
      <c r="BM48" s="47" t="s">
        <v>392</v>
      </c>
      <c r="BN48" s="57">
        <f t="shared" si="0"/>
        <v>2.0299999999999998</v>
      </c>
      <c r="BO48" s="47">
        <f t="shared" si="1"/>
        <v>0</v>
      </c>
      <c r="BP48" s="48" t="str">
        <f t="shared" si="2"/>
        <v>Complete - With Adjustment</v>
      </c>
    </row>
    <row r="49" spans="1:68" s="10" customFormat="1" hidden="1" x14ac:dyDescent="0.2">
      <c r="A49" s="34">
        <v>61</v>
      </c>
      <c r="B49" s="27" t="s">
        <v>94</v>
      </c>
      <c r="C49" s="27" t="s">
        <v>1768</v>
      </c>
      <c r="D49" s="27" t="s">
        <v>1769</v>
      </c>
      <c r="E49" s="27" t="s">
        <v>1777</v>
      </c>
      <c r="F49" s="27" t="s">
        <v>126</v>
      </c>
      <c r="G49" s="35" t="s">
        <v>96</v>
      </c>
      <c r="H49" s="37">
        <v>42748</v>
      </c>
      <c r="I49" s="37">
        <v>42752</v>
      </c>
      <c r="J49" s="52">
        <v>700.01</v>
      </c>
      <c r="K49" s="52">
        <v>17</v>
      </c>
      <c r="L49" s="35"/>
      <c r="M49" s="52"/>
      <c r="N49" s="35" t="s">
        <v>97</v>
      </c>
      <c r="O49" s="35" t="s">
        <v>214</v>
      </c>
      <c r="P49" s="35" t="s">
        <v>120</v>
      </c>
      <c r="Q49" s="35" t="s">
        <v>101</v>
      </c>
      <c r="R49" s="35" t="s">
        <v>98</v>
      </c>
      <c r="S49" s="35"/>
      <c r="T49" s="35" t="s">
        <v>1778</v>
      </c>
      <c r="U49" s="27"/>
      <c r="V49" s="35"/>
      <c r="W49" s="47"/>
      <c r="X49" s="47"/>
      <c r="Y49" s="47"/>
      <c r="Z49" s="47"/>
      <c r="AA49" s="47"/>
      <c r="AB49" s="47"/>
      <c r="AC49" s="47"/>
      <c r="AD49" s="47"/>
      <c r="AE49" s="47"/>
      <c r="AF49" s="47"/>
      <c r="AG49" s="47"/>
      <c r="AH49" s="57"/>
      <c r="AI49" s="58"/>
      <c r="AJ49" s="57"/>
      <c r="AK49" s="47"/>
      <c r="AL49" s="47"/>
      <c r="AM49" s="47"/>
      <c r="AN49" s="57"/>
      <c r="AO49" s="58"/>
      <c r="AP49" s="57"/>
      <c r="AQ49" s="47"/>
      <c r="AR49" s="47"/>
      <c r="AS49" s="47"/>
      <c r="AT49" s="47"/>
      <c r="AU49" s="47"/>
      <c r="AV49" s="47"/>
      <c r="AW49" s="47"/>
      <c r="AX49" s="47"/>
      <c r="AY49" s="47"/>
      <c r="AZ49" s="47"/>
      <c r="BA49" s="47"/>
      <c r="BB49" s="47"/>
      <c r="BC49" s="47"/>
      <c r="BD49" s="47"/>
      <c r="BE49" s="47"/>
      <c r="BF49" s="47"/>
      <c r="BG49" s="47"/>
      <c r="BH49" s="47">
        <v>17</v>
      </c>
      <c r="BI49" s="47"/>
      <c r="BJ49" s="47"/>
      <c r="BK49" s="47"/>
      <c r="BL49" s="47"/>
      <c r="BM49" s="47" t="s">
        <v>392</v>
      </c>
      <c r="BN49" s="57">
        <f t="shared" si="0"/>
        <v>17</v>
      </c>
      <c r="BO49" s="47">
        <f t="shared" si="1"/>
        <v>0</v>
      </c>
      <c r="BP49" s="48" t="str">
        <f t="shared" si="2"/>
        <v>Complete - With Adjustment</v>
      </c>
    </row>
    <row r="50" spans="1:68" s="10" customFormat="1" hidden="1" x14ac:dyDescent="0.2">
      <c r="A50" s="34">
        <v>62</v>
      </c>
      <c r="B50" s="27" t="s">
        <v>94</v>
      </c>
      <c r="C50" s="27" t="s">
        <v>1768</v>
      </c>
      <c r="D50" s="27" t="s">
        <v>1769</v>
      </c>
      <c r="E50" s="27" t="s">
        <v>1777</v>
      </c>
      <c r="F50" s="27" t="s">
        <v>126</v>
      </c>
      <c r="G50" s="35" t="s">
        <v>96</v>
      </c>
      <c r="H50" s="37">
        <v>42748</v>
      </c>
      <c r="I50" s="37">
        <v>42752</v>
      </c>
      <c r="J50" s="52">
        <v>700.01</v>
      </c>
      <c r="K50" s="52">
        <v>9.7200000000000006</v>
      </c>
      <c r="L50" s="35"/>
      <c r="M50" s="52"/>
      <c r="N50" s="35" t="s">
        <v>97</v>
      </c>
      <c r="O50" s="35" t="s">
        <v>214</v>
      </c>
      <c r="P50" s="35" t="s">
        <v>120</v>
      </c>
      <c r="Q50" s="35" t="s">
        <v>101</v>
      </c>
      <c r="R50" s="35" t="s">
        <v>98</v>
      </c>
      <c r="S50" s="35"/>
      <c r="T50" s="35" t="s">
        <v>1778</v>
      </c>
      <c r="U50" s="27"/>
      <c r="V50" s="35"/>
      <c r="W50" s="47"/>
      <c r="X50" s="47"/>
      <c r="Y50" s="47"/>
      <c r="Z50" s="47"/>
      <c r="AA50" s="47"/>
      <c r="AB50" s="47"/>
      <c r="AC50" s="47"/>
      <c r="AD50" s="47"/>
      <c r="AE50" s="47"/>
      <c r="AF50" s="47"/>
      <c r="AG50" s="47"/>
      <c r="AH50" s="57"/>
      <c r="AI50" s="58"/>
      <c r="AJ50" s="57"/>
      <c r="AK50" s="47"/>
      <c r="AL50" s="47"/>
      <c r="AM50" s="47"/>
      <c r="AN50" s="57"/>
      <c r="AO50" s="58"/>
      <c r="AP50" s="57"/>
      <c r="AQ50" s="47"/>
      <c r="AR50" s="47"/>
      <c r="AS50" s="47"/>
      <c r="AT50" s="47"/>
      <c r="AU50" s="47"/>
      <c r="AV50" s="47"/>
      <c r="AW50" s="47"/>
      <c r="AX50" s="47"/>
      <c r="AY50" s="47"/>
      <c r="AZ50" s="47"/>
      <c r="BA50" s="47"/>
      <c r="BB50" s="47"/>
      <c r="BC50" s="47"/>
      <c r="BD50" s="47"/>
      <c r="BE50" s="47"/>
      <c r="BF50" s="47"/>
      <c r="BG50" s="47"/>
      <c r="BH50" s="47">
        <v>9.7200000000000006</v>
      </c>
      <c r="BI50" s="47"/>
      <c r="BJ50" s="47"/>
      <c r="BK50" s="47"/>
      <c r="BL50" s="47"/>
      <c r="BM50" s="47" t="s">
        <v>392</v>
      </c>
      <c r="BN50" s="57">
        <f t="shared" si="0"/>
        <v>9.7200000000000006</v>
      </c>
      <c r="BO50" s="47">
        <f t="shared" si="1"/>
        <v>0</v>
      </c>
      <c r="BP50" s="48" t="str">
        <f t="shared" si="2"/>
        <v>Complete - With Adjustment</v>
      </c>
    </row>
    <row r="51" spans="1:68" s="10" customFormat="1" hidden="1" x14ac:dyDescent="0.2">
      <c r="A51" s="34">
        <v>63</v>
      </c>
      <c r="B51" s="27" t="s">
        <v>94</v>
      </c>
      <c r="C51" s="27" t="s">
        <v>1768</v>
      </c>
      <c r="D51" s="27" t="s">
        <v>1769</v>
      </c>
      <c r="E51" s="27" t="s">
        <v>1777</v>
      </c>
      <c r="F51" s="27" t="s">
        <v>126</v>
      </c>
      <c r="G51" s="35" t="s">
        <v>96</v>
      </c>
      <c r="H51" s="37">
        <v>42748</v>
      </c>
      <c r="I51" s="37">
        <v>42752</v>
      </c>
      <c r="J51" s="52">
        <v>700.01</v>
      </c>
      <c r="K51" s="52">
        <v>5</v>
      </c>
      <c r="L51" s="35"/>
      <c r="M51" s="52"/>
      <c r="N51" s="35" t="s">
        <v>97</v>
      </c>
      <c r="O51" s="35" t="s">
        <v>214</v>
      </c>
      <c r="P51" s="35" t="s">
        <v>120</v>
      </c>
      <c r="Q51" s="35" t="s">
        <v>147</v>
      </c>
      <c r="R51" s="35" t="s">
        <v>98</v>
      </c>
      <c r="S51" s="35"/>
      <c r="T51" s="35" t="s">
        <v>1778</v>
      </c>
      <c r="U51" s="27"/>
      <c r="V51" s="35"/>
      <c r="W51" s="47"/>
      <c r="X51" s="47"/>
      <c r="Y51" s="47"/>
      <c r="Z51" s="47"/>
      <c r="AA51" s="47"/>
      <c r="AB51" s="47"/>
      <c r="AC51" s="47"/>
      <c r="AD51" s="47"/>
      <c r="AE51" s="47"/>
      <c r="AF51" s="47"/>
      <c r="AG51" s="47"/>
      <c r="AH51" s="57"/>
      <c r="AI51" s="58"/>
      <c r="AJ51" s="57"/>
      <c r="AK51" s="47"/>
      <c r="AL51" s="47"/>
      <c r="AM51" s="47"/>
      <c r="AN51" s="57"/>
      <c r="AO51" s="58"/>
      <c r="AP51" s="57"/>
      <c r="AQ51" s="47"/>
      <c r="AR51" s="47"/>
      <c r="AS51" s="47"/>
      <c r="AT51" s="47"/>
      <c r="AU51" s="47"/>
      <c r="AV51" s="47"/>
      <c r="AW51" s="47"/>
      <c r="AX51" s="47"/>
      <c r="AY51" s="47"/>
      <c r="AZ51" s="47"/>
      <c r="BA51" s="47"/>
      <c r="BB51" s="47"/>
      <c r="BC51" s="47"/>
      <c r="BD51" s="47"/>
      <c r="BE51" s="47"/>
      <c r="BF51" s="47"/>
      <c r="BG51" s="47"/>
      <c r="BH51" s="47">
        <v>5</v>
      </c>
      <c r="BI51" s="47"/>
      <c r="BJ51" s="47"/>
      <c r="BK51" s="47"/>
      <c r="BL51" s="47"/>
      <c r="BM51" s="47" t="s">
        <v>392</v>
      </c>
      <c r="BN51" s="57">
        <f t="shared" si="0"/>
        <v>5</v>
      </c>
      <c r="BO51" s="47">
        <f t="shared" si="1"/>
        <v>0</v>
      </c>
      <c r="BP51" s="48" t="str">
        <f t="shared" si="2"/>
        <v>Complete - With Adjustment</v>
      </c>
    </row>
    <row r="52" spans="1:68" s="10" customFormat="1" hidden="1" x14ac:dyDescent="0.2">
      <c r="A52" s="34">
        <v>64</v>
      </c>
      <c r="B52" s="27" t="s">
        <v>94</v>
      </c>
      <c r="C52" s="27" t="s">
        <v>1768</v>
      </c>
      <c r="D52" s="27" t="s">
        <v>1769</v>
      </c>
      <c r="E52" s="27" t="s">
        <v>1780</v>
      </c>
      <c r="F52" s="27" t="s">
        <v>126</v>
      </c>
      <c r="G52" s="35" t="s">
        <v>96</v>
      </c>
      <c r="H52" s="37">
        <v>42751</v>
      </c>
      <c r="I52" s="37">
        <v>42752</v>
      </c>
      <c r="J52" s="52">
        <v>846.2</v>
      </c>
      <c r="K52" s="52">
        <v>65</v>
      </c>
      <c r="L52" s="35"/>
      <c r="M52" s="52"/>
      <c r="N52" s="35" t="s">
        <v>97</v>
      </c>
      <c r="O52" s="35" t="s">
        <v>214</v>
      </c>
      <c r="P52" s="35" t="s">
        <v>120</v>
      </c>
      <c r="Q52" s="35" t="s">
        <v>138</v>
      </c>
      <c r="R52" s="35" t="s">
        <v>98</v>
      </c>
      <c r="S52" s="35"/>
      <c r="T52" s="35" t="s">
        <v>1781</v>
      </c>
      <c r="U52" s="27"/>
      <c r="V52" s="35"/>
      <c r="W52" s="47"/>
      <c r="X52" s="47"/>
      <c r="Y52" s="47"/>
      <c r="Z52" s="47"/>
      <c r="AA52" s="47"/>
      <c r="AB52" s="47"/>
      <c r="AC52" s="47"/>
      <c r="AD52" s="47"/>
      <c r="AE52" s="47"/>
      <c r="AF52" s="47"/>
      <c r="AG52" s="47"/>
      <c r="AH52" s="57"/>
      <c r="AI52" s="58"/>
      <c r="AJ52" s="57"/>
      <c r="AK52" s="47"/>
      <c r="AL52" s="47"/>
      <c r="AM52" s="47"/>
      <c r="AN52" s="57"/>
      <c r="AO52" s="58"/>
      <c r="AP52" s="57"/>
      <c r="AQ52" s="47"/>
      <c r="AR52" s="47"/>
      <c r="AS52" s="47"/>
      <c r="AT52" s="47"/>
      <c r="AU52" s="47"/>
      <c r="AV52" s="47"/>
      <c r="AW52" s="47"/>
      <c r="AX52" s="47"/>
      <c r="AY52" s="47"/>
      <c r="AZ52" s="47"/>
      <c r="BA52" s="47"/>
      <c r="BB52" s="47"/>
      <c r="BC52" s="47"/>
      <c r="BD52" s="47"/>
      <c r="BE52" s="47"/>
      <c r="BF52" s="47"/>
      <c r="BG52" s="47"/>
      <c r="BH52" s="47">
        <v>65</v>
      </c>
      <c r="BI52" s="47"/>
      <c r="BJ52" s="47"/>
      <c r="BK52" s="47"/>
      <c r="BL52" s="47"/>
      <c r="BM52" s="47" t="s">
        <v>392</v>
      </c>
      <c r="BN52" s="57">
        <f t="shared" si="0"/>
        <v>65</v>
      </c>
      <c r="BO52" s="47">
        <f t="shared" si="1"/>
        <v>0</v>
      </c>
      <c r="BP52" s="48" t="str">
        <f t="shared" si="2"/>
        <v>Complete - With Adjustment</v>
      </c>
    </row>
    <row r="53" spans="1:68" s="10" customFormat="1" hidden="1" x14ac:dyDescent="0.2">
      <c r="A53" s="34">
        <v>65</v>
      </c>
      <c r="B53" s="27" t="s">
        <v>94</v>
      </c>
      <c r="C53" s="27" t="s">
        <v>1768</v>
      </c>
      <c r="D53" s="27" t="s">
        <v>1769</v>
      </c>
      <c r="E53" s="27" t="s">
        <v>1780</v>
      </c>
      <c r="F53" s="27" t="s">
        <v>126</v>
      </c>
      <c r="G53" s="35" t="s">
        <v>96</v>
      </c>
      <c r="H53" s="37">
        <v>42751</v>
      </c>
      <c r="I53" s="37">
        <v>42752</v>
      </c>
      <c r="J53" s="52">
        <v>846.2</v>
      </c>
      <c r="K53" s="52">
        <v>130</v>
      </c>
      <c r="L53" s="35"/>
      <c r="M53" s="52"/>
      <c r="N53" s="35" t="s">
        <v>97</v>
      </c>
      <c r="O53" s="35" t="s">
        <v>214</v>
      </c>
      <c r="P53" s="35" t="s">
        <v>120</v>
      </c>
      <c r="Q53" s="35" t="s">
        <v>138</v>
      </c>
      <c r="R53" s="35" t="s">
        <v>98</v>
      </c>
      <c r="S53" s="35"/>
      <c r="T53" s="35" t="s">
        <v>1781</v>
      </c>
      <c r="U53" s="27"/>
      <c r="V53" s="35"/>
      <c r="W53" s="47"/>
      <c r="X53" s="47"/>
      <c r="Y53" s="47"/>
      <c r="Z53" s="47"/>
      <c r="AA53" s="47"/>
      <c r="AB53" s="47"/>
      <c r="AC53" s="47"/>
      <c r="AD53" s="47"/>
      <c r="AE53" s="47"/>
      <c r="AF53" s="47"/>
      <c r="AG53" s="47"/>
      <c r="AH53" s="57"/>
      <c r="AI53" s="58"/>
      <c r="AJ53" s="57"/>
      <c r="AK53" s="47"/>
      <c r="AL53" s="47"/>
      <c r="AM53" s="47"/>
      <c r="AN53" s="57"/>
      <c r="AO53" s="58"/>
      <c r="AP53" s="57"/>
      <c r="AQ53" s="47"/>
      <c r="AR53" s="47"/>
      <c r="AS53" s="47"/>
      <c r="AT53" s="47"/>
      <c r="AU53" s="47"/>
      <c r="AV53" s="47"/>
      <c r="AW53" s="47"/>
      <c r="AX53" s="47"/>
      <c r="AY53" s="47"/>
      <c r="AZ53" s="47"/>
      <c r="BA53" s="47"/>
      <c r="BB53" s="47"/>
      <c r="BC53" s="47"/>
      <c r="BD53" s="47"/>
      <c r="BE53" s="47"/>
      <c r="BF53" s="47"/>
      <c r="BG53" s="47"/>
      <c r="BH53" s="47">
        <v>130</v>
      </c>
      <c r="BI53" s="47"/>
      <c r="BJ53" s="47"/>
      <c r="BK53" s="47"/>
      <c r="BL53" s="47"/>
      <c r="BM53" s="47" t="s">
        <v>392</v>
      </c>
      <c r="BN53" s="57">
        <f t="shared" ref="BN53:BN78" si="3">SUM(W53:AH53)+SUM(AK53:AN53)+SUM(AQ53:BK53)</f>
        <v>130</v>
      </c>
      <c r="BO53" s="47">
        <f t="shared" ref="BO53:BO96" si="4">K53-BN53</f>
        <v>0</v>
      </c>
      <c r="BP53" s="48" t="str">
        <f t="shared" ref="BP53:BP96" si="5">IF(BN53&lt;&gt;0,"Complete - With Adjustment","Complete - No Adjustment")</f>
        <v>Complete - With Adjustment</v>
      </c>
    </row>
    <row r="54" spans="1:68" s="10" customFormat="1" hidden="1" x14ac:dyDescent="0.2">
      <c r="A54" s="34">
        <v>66</v>
      </c>
      <c r="B54" s="27" t="s">
        <v>94</v>
      </c>
      <c r="C54" s="27" t="s">
        <v>1768</v>
      </c>
      <c r="D54" s="27" t="s">
        <v>1769</v>
      </c>
      <c r="E54" s="27" t="s">
        <v>1780</v>
      </c>
      <c r="F54" s="27" t="s">
        <v>126</v>
      </c>
      <c r="G54" s="35" t="s">
        <v>96</v>
      </c>
      <c r="H54" s="37">
        <v>42751</v>
      </c>
      <c r="I54" s="37">
        <v>42752</v>
      </c>
      <c r="J54" s="52">
        <v>846.2</v>
      </c>
      <c r="K54" s="52">
        <v>130</v>
      </c>
      <c r="L54" s="35"/>
      <c r="M54" s="52"/>
      <c r="N54" s="35" t="s">
        <v>97</v>
      </c>
      <c r="O54" s="35" t="s">
        <v>214</v>
      </c>
      <c r="P54" s="35" t="s">
        <v>120</v>
      </c>
      <c r="Q54" s="35" t="s">
        <v>138</v>
      </c>
      <c r="R54" s="35" t="s">
        <v>98</v>
      </c>
      <c r="S54" s="35"/>
      <c r="T54" s="35" t="s">
        <v>1781</v>
      </c>
      <c r="U54" s="27"/>
      <c r="V54" s="35"/>
      <c r="W54" s="47"/>
      <c r="X54" s="47"/>
      <c r="Y54" s="47"/>
      <c r="Z54" s="47"/>
      <c r="AA54" s="47"/>
      <c r="AB54" s="47"/>
      <c r="AC54" s="47"/>
      <c r="AD54" s="47"/>
      <c r="AE54" s="47"/>
      <c r="AF54" s="47"/>
      <c r="AG54" s="47"/>
      <c r="AH54" s="57"/>
      <c r="AI54" s="58"/>
      <c r="AJ54" s="57"/>
      <c r="AK54" s="47"/>
      <c r="AL54" s="47"/>
      <c r="AM54" s="47"/>
      <c r="AN54" s="57"/>
      <c r="AO54" s="58"/>
      <c r="AP54" s="57"/>
      <c r="AQ54" s="47"/>
      <c r="AR54" s="47"/>
      <c r="AS54" s="47"/>
      <c r="AT54" s="47"/>
      <c r="AU54" s="47"/>
      <c r="AV54" s="47"/>
      <c r="AW54" s="47"/>
      <c r="AX54" s="47"/>
      <c r="AY54" s="47"/>
      <c r="AZ54" s="47"/>
      <c r="BA54" s="47"/>
      <c r="BB54" s="47"/>
      <c r="BC54" s="47"/>
      <c r="BD54" s="47"/>
      <c r="BE54" s="47"/>
      <c r="BF54" s="47"/>
      <c r="BG54" s="47"/>
      <c r="BH54" s="47">
        <v>130</v>
      </c>
      <c r="BI54" s="47"/>
      <c r="BJ54" s="47"/>
      <c r="BK54" s="47"/>
      <c r="BL54" s="47"/>
      <c r="BM54" s="47" t="s">
        <v>392</v>
      </c>
      <c r="BN54" s="57">
        <f t="shared" si="3"/>
        <v>130</v>
      </c>
      <c r="BO54" s="47">
        <f t="shared" si="4"/>
        <v>0</v>
      </c>
      <c r="BP54" s="48" t="str">
        <f t="shared" si="5"/>
        <v>Complete - With Adjustment</v>
      </c>
    </row>
    <row r="55" spans="1:68" s="10" customFormat="1" hidden="1" x14ac:dyDescent="0.2">
      <c r="A55" s="34">
        <v>67</v>
      </c>
      <c r="B55" s="27" t="s">
        <v>94</v>
      </c>
      <c r="C55" s="27" t="s">
        <v>1768</v>
      </c>
      <c r="D55" s="27" t="s">
        <v>1769</v>
      </c>
      <c r="E55" s="27" t="s">
        <v>1780</v>
      </c>
      <c r="F55" s="27" t="s">
        <v>126</v>
      </c>
      <c r="G55" s="35" t="s">
        <v>96</v>
      </c>
      <c r="H55" s="37">
        <v>42751</v>
      </c>
      <c r="I55" s="37">
        <v>42752</v>
      </c>
      <c r="J55" s="52">
        <v>846.2</v>
      </c>
      <c r="K55" s="52">
        <v>34.1</v>
      </c>
      <c r="L55" s="35"/>
      <c r="M55" s="52"/>
      <c r="N55" s="35" t="s">
        <v>97</v>
      </c>
      <c r="O55" s="35" t="s">
        <v>214</v>
      </c>
      <c r="P55" s="35" t="s">
        <v>120</v>
      </c>
      <c r="Q55" s="35" t="s">
        <v>103</v>
      </c>
      <c r="R55" s="35" t="s">
        <v>98</v>
      </c>
      <c r="S55" s="35"/>
      <c r="T55" s="35" t="s">
        <v>1781</v>
      </c>
      <c r="U55" s="27"/>
      <c r="V55" s="35"/>
      <c r="W55" s="47"/>
      <c r="X55" s="47"/>
      <c r="Y55" s="47"/>
      <c r="Z55" s="47"/>
      <c r="AA55" s="47"/>
      <c r="AB55" s="47"/>
      <c r="AC55" s="47"/>
      <c r="AD55" s="47"/>
      <c r="AE55" s="47"/>
      <c r="AF55" s="47"/>
      <c r="AG55" s="47"/>
      <c r="AH55" s="57"/>
      <c r="AI55" s="58"/>
      <c r="AJ55" s="57"/>
      <c r="AK55" s="47"/>
      <c r="AL55" s="47"/>
      <c r="AM55" s="47"/>
      <c r="AN55" s="57"/>
      <c r="AO55" s="58"/>
      <c r="AP55" s="57"/>
      <c r="AQ55" s="47"/>
      <c r="AR55" s="47"/>
      <c r="AS55" s="47"/>
      <c r="AT55" s="47"/>
      <c r="AU55" s="47"/>
      <c r="AV55" s="47"/>
      <c r="AW55" s="47"/>
      <c r="AX55" s="47"/>
      <c r="AY55" s="47"/>
      <c r="AZ55" s="47"/>
      <c r="BA55" s="47"/>
      <c r="BB55" s="47"/>
      <c r="BC55" s="47"/>
      <c r="BD55" s="47"/>
      <c r="BE55" s="47"/>
      <c r="BF55" s="47"/>
      <c r="BG55" s="47"/>
      <c r="BH55" s="47"/>
      <c r="BI55" s="47"/>
      <c r="BJ55" s="47"/>
      <c r="BK55" s="47">
        <v>34.1</v>
      </c>
      <c r="BL55" s="47"/>
      <c r="BM55" s="47" t="s">
        <v>379</v>
      </c>
      <c r="BN55" s="57">
        <f t="shared" si="3"/>
        <v>34.1</v>
      </c>
      <c r="BO55" s="47">
        <f t="shared" si="4"/>
        <v>0</v>
      </c>
      <c r="BP55" s="48" t="str">
        <f t="shared" si="5"/>
        <v>Complete - With Adjustment</v>
      </c>
    </row>
    <row r="56" spans="1:68" s="10" customFormat="1" hidden="1" x14ac:dyDescent="0.2">
      <c r="A56" s="34">
        <v>68</v>
      </c>
      <c r="B56" s="27" t="s">
        <v>94</v>
      </c>
      <c r="C56" s="27" t="s">
        <v>1768</v>
      </c>
      <c r="D56" s="27" t="s">
        <v>1769</v>
      </c>
      <c r="E56" s="27" t="s">
        <v>1780</v>
      </c>
      <c r="F56" s="27" t="s">
        <v>126</v>
      </c>
      <c r="G56" s="35" t="s">
        <v>96</v>
      </c>
      <c r="H56" s="37">
        <v>42751</v>
      </c>
      <c r="I56" s="37">
        <v>42752</v>
      </c>
      <c r="J56" s="52">
        <v>846.2</v>
      </c>
      <c r="K56" s="52">
        <v>19.59</v>
      </c>
      <c r="L56" s="35"/>
      <c r="M56" s="52"/>
      <c r="N56" s="35" t="s">
        <v>97</v>
      </c>
      <c r="O56" s="35" t="s">
        <v>214</v>
      </c>
      <c r="P56" s="35" t="s">
        <v>120</v>
      </c>
      <c r="Q56" s="35" t="s">
        <v>103</v>
      </c>
      <c r="R56" s="35" t="s">
        <v>98</v>
      </c>
      <c r="S56" s="35"/>
      <c r="T56" s="35" t="s">
        <v>1781</v>
      </c>
      <c r="U56" s="27"/>
      <c r="V56" s="35"/>
      <c r="W56" s="47"/>
      <c r="X56" s="47"/>
      <c r="Y56" s="47"/>
      <c r="Z56" s="47"/>
      <c r="AA56" s="47"/>
      <c r="AB56" s="47"/>
      <c r="AC56" s="47"/>
      <c r="AD56" s="47"/>
      <c r="AE56" s="47"/>
      <c r="AF56" s="47"/>
      <c r="AG56" s="47"/>
      <c r="AH56" s="57"/>
      <c r="AI56" s="58"/>
      <c r="AJ56" s="57"/>
      <c r="AK56" s="47"/>
      <c r="AL56" s="47"/>
      <c r="AM56" s="47"/>
      <c r="AN56" s="57"/>
      <c r="AO56" s="58"/>
      <c r="AP56" s="57"/>
      <c r="AQ56" s="47"/>
      <c r="AR56" s="47"/>
      <c r="AS56" s="47"/>
      <c r="AT56" s="47"/>
      <c r="AU56" s="47"/>
      <c r="AV56" s="47"/>
      <c r="AW56" s="47"/>
      <c r="AX56" s="47"/>
      <c r="AY56" s="47"/>
      <c r="AZ56" s="47"/>
      <c r="BA56" s="47"/>
      <c r="BB56" s="47"/>
      <c r="BC56" s="47"/>
      <c r="BD56" s="47"/>
      <c r="BE56" s="47"/>
      <c r="BF56" s="47"/>
      <c r="BG56" s="47"/>
      <c r="BH56" s="47"/>
      <c r="BI56" s="47"/>
      <c r="BJ56" s="47"/>
      <c r="BK56" s="47">
        <v>19.59</v>
      </c>
      <c r="BL56" s="47"/>
      <c r="BM56" s="47" t="s">
        <v>379</v>
      </c>
      <c r="BN56" s="57">
        <f t="shared" si="3"/>
        <v>19.59</v>
      </c>
      <c r="BO56" s="47">
        <f t="shared" si="4"/>
        <v>0</v>
      </c>
      <c r="BP56" s="48" t="str">
        <f t="shared" si="5"/>
        <v>Complete - With Adjustment</v>
      </c>
    </row>
    <row r="57" spans="1:68" s="10" customFormat="1" hidden="1" x14ac:dyDescent="0.2">
      <c r="A57" s="34">
        <v>69</v>
      </c>
      <c r="B57" s="27" t="s">
        <v>94</v>
      </c>
      <c r="C57" s="27" t="s">
        <v>1768</v>
      </c>
      <c r="D57" s="27" t="s">
        <v>1769</v>
      </c>
      <c r="E57" s="27" t="s">
        <v>1780</v>
      </c>
      <c r="F57" s="27" t="s">
        <v>126</v>
      </c>
      <c r="G57" s="35" t="s">
        <v>96</v>
      </c>
      <c r="H57" s="37">
        <v>42751</v>
      </c>
      <c r="I57" s="37">
        <v>42752</v>
      </c>
      <c r="J57" s="52">
        <v>846.2</v>
      </c>
      <c r="K57" s="52">
        <v>104.75</v>
      </c>
      <c r="L57" s="35"/>
      <c r="M57" s="52"/>
      <c r="N57" s="35" t="s">
        <v>97</v>
      </c>
      <c r="O57" s="35" t="s">
        <v>214</v>
      </c>
      <c r="P57" s="35" t="s">
        <v>120</v>
      </c>
      <c r="Q57" s="35" t="s">
        <v>147</v>
      </c>
      <c r="R57" s="35" t="s">
        <v>98</v>
      </c>
      <c r="S57" s="35"/>
      <c r="T57" s="35" t="s">
        <v>1781</v>
      </c>
      <c r="U57" s="27"/>
      <c r="V57" s="35"/>
      <c r="W57" s="47"/>
      <c r="X57" s="47"/>
      <c r="Y57" s="47"/>
      <c r="Z57" s="47"/>
      <c r="AA57" s="47"/>
      <c r="AB57" s="47"/>
      <c r="AC57" s="47"/>
      <c r="AD57" s="47"/>
      <c r="AE57" s="47"/>
      <c r="AF57" s="47"/>
      <c r="AG57" s="47"/>
      <c r="AH57" s="57"/>
      <c r="AI57" s="58"/>
      <c r="AJ57" s="57"/>
      <c r="AK57" s="47"/>
      <c r="AL57" s="47"/>
      <c r="AM57" s="47"/>
      <c r="AN57" s="57"/>
      <c r="AO57" s="58"/>
      <c r="AP57" s="57"/>
      <c r="AQ57" s="47"/>
      <c r="AR57" s="47"/>
      <c r="AS57" s="47"/>
      <c r="AT57" s="47"/>
      <c r="AU57" s="47"/>
      <c r="AV57" s="47"/>
      <c r="AW57" s="47"/>
      <c r="AX57" s="47"/>
      <c r="AY57" s="47"/>
      <c r="AZ57" s="47"/>
      <c r="BA57" s="47"/>
      <c r="BB57" s="47"/>
      <c r="BC57" s="47"/>
      <c r="BD57" s="47"/>
      <c r="BE57" s="47"/>
      <c r="BF57" s="47"/>
      <c r="BG57" s="47"/>
      <c r="BH57" s="47">
        <v>104.75</v>
      </c>
      <c r="BI57" s="47"/>
      <c r="BJ57" s="47"/>
      <c r="BK57" s="47"/>
      <c r="BL57" s="47"/>
      <c r="BM57" s="47" t="s">
        <v>1782</v>
      </c>
      <c r="BN57" s="57">
        <f t="shared" si="3"/>
        <v>104.75</v>
      </c>
      <c r="BO57" s="47">
        <f t="shared" si="4"/>
        <v>0</v>
      </c>
      <c r="BP57" s="48" t="str">
        <f t="shared" si="5"/>
        <v>Complete - With Adjustment</v>
      </c>
    </row>
    <row r="58" spans="1:68" s="10" customFormat="1" hidden="1" x14ac:dyDescent="0.2">
      <c r="A58" s="34">
        <v>70</v>
      </c>
      <c r="B58" s="27" t="s">
        <v>94</v>
      </c>
      <c r="C58" s="27" t="s">
        <v>1768</v>
      </c>
      <c r="D58" s="27" t="s">
        <v>1769</v>
      </c>
      <c r="E58" s="27" t="s">
        <v>1780</v>
      </c>
      <c r="F58" s="27" t="s">
        <v>126</v>
      </c>
      <c r="G58" s="35" t="s">
        <v>96</v>
      </c>
      <c r="H58" s="37">
        <v>42751</v>
      </c>
      <c r="I58" s="37">
        <v>42752</v>
      </c>
      <c r="J58" s="52">
        <v>846.2</v>
      </c>
      <c r="K58" s="52">
        <v>1.0900000000000001</v>
      </c>
      <c r="L58" s="35"/>
      <c r="M58" s="52"/>
      <c r="N58" s="35" t="s">
        <v>97</v>
      </c>
      <c r="O58" s="35" t="s">
        <v>214</v>
      </c>
      <c r="P58" s="35" t="s">
        <v>120</v>
      </c>
      <c r="Q58" s="35" t="s">
        <v>103</v>
      </c>
      <c r="R58" s="35" t="s">
        <v>98</v>
      </c>
      <c r="S58" s="35"/>
      <c r="T58" s="35" t="s">
        <v>1781</v>
      </c>
      <c r="U58" s="27"/>
      <c r="V58" s="35"/>
      <c r="W58" s="47"/>
      <c r="X58" s="47"/>
      <c r="Y58" s="47"/>
      <c r="Z58" s="47"/>
      <c r="AA58" s="47"/>
      <c r="AB58" s="47"/>
      <c r="AC58" s="47"/>
      <c r="AD58" s="47"/>
      <c r="AE58" s="47"/>
      <c r="AF58" s="47"/>
      <c r="AG58" s="47"/>
      <c r="AH58" s="57"/>
      <c r="AI58" s="58"/>
      <c r="AJ58" s="57"/>
      <c r="AK58" s="47"/>
      <c r="AL58" s="47"/>
      <c r="AM58" s="47"/>
      <c r="AN58" s="57"/>
      <c r="AO58" s="58"/>
      <c r="AP58" s="57"/>
      <c r="AQ58" s="47"/>
      <c r="AR58" s="47"/>
      <c r="AS58" s="47"/>
      <c r="AT58" s="47"/>
      <c r="AU58" s="47"/>
      <c r="AV58" s="47"/>
      <c r="AW58" s="47"/>
      <c r="AX58" s="47"/>
      <c r="AY58" s="47"/>
      <c r="AZ58" s="47"/>
      <c r="BA58" s="47"/>
      <c r="BB58" s="47"/>
      <c r="BC58" s="47"/>
      <c r="BD58" s="47"/>
      <c r="BE58" s="47"/>
      <c r="BF58" s="47"/>
      <c r="BG58" s="47"/>
      <c r="BH58" s="47">
        <v>1.0900000000000001</v>
      </c>
      <c r="BI58" s="47"/>
      <c r="BJ58" s="47"/>
      <c r="BK58" s="47"/>
      <c r="BL58" s="47"/>
      <c r="BM58" s="47" t="s">
        <v>392</v>
      </c>
      <c r="BN58" s="57">
        <f t="shared" si="3"/>
        <v>1.0900000000000001</v>
      </c>
      <c r="BO58" s="47">
        <f t="shared" si="4"/>
        <v>0</v>
      </c>
      <c r="BP58" s="48" t="str">
        <f t="shared" si="5"/>
        <v>Complete - With Adjustment</v>
      </c>
    </row>
    <row r="59" spans="1:68" s="10" customFormat="1" hidden="1" x14ac:dyDescent="0.2">
      <c r="A59" s="34">
        <v>71</v>
      </c>
      <c r="B59" s="27" t="s">
        <v>94</v>
      </c>
      <c r="C59" s="27" t="s">
        <v>1768</v>
      </c>
      <c r="D59" s="27" t="s">
        <v>1769</v>
      </c>
      <c r="E59" s="27" t="s">
        <v>1780</v>
      </c>
      <c r="F59" s="27" t="s">
        <v>126</v>
      </c>
      <c r="G59" s="35" t="s">
        <v>96</v>
      </c>
      <c r="H59" s="37">
        <v>42751</v>
      </c>
      <c r="I59" s="37">
        <v>42752</v>
      </c>
      <c r="J59" s="52">
        <v>846.2</v>
      </c>
      <c r="K59" s="52">
        <v>45.74</v>
      </c>
      <c r="L59" s="35"/>
      <c r="M59" s="52"/>
      <c r="N59" s="35" t="s">
        <v>97</v>
      </c>
      <c r="O59" s="35" t="s">
        <v>214</v>
      </c>
      <c r="P59" s="35" t="s">
        <v>120</v>
      </c>
      <c r="Q59" s="35" t="s">
        <v>103</v>
      </c>
      <c r="R59" s="35" t="s">
        <v>98</v>
      </c>
      <c r="S59" s="35"/>
      <c r="T59" s="35" t="s">
        <v>1781</v>
      </c>
      <c r="U59" s="27"/>
      <c r="V59" s="35"/>
      <c r="W59" s="47"/>
      <c r="X59" s="47"/>
      <c r="Y59" s="47"/>
      <c r="Z59" s="47"/>
      <c r="AA59" s="47"/>
      <c r="AB59" s="47"/>
      <c r="AC59" s="47"/>
      <c r="AD59" s="47"/>
      <c r="AE59" s="47"/>
      <c r="AF59" s="47"/>
      <c r="AG59" s="47"/>
      <c r="AH59" s="57"/>
      <c r="AI59" s="58"/>
      <c r="AJ59" s="57"/>
      <c r="AK59" s="47"/>
      <c r="AL59" s="47"/>
      <c r="AM59" s="47"/>
      <c r="AN59" s="57"/>
      <c r="AO59" s="58"/>
      <c r="AP59" s="57"/>
      <c r="AQ59" s="47"/>
      <c r="AR59" s="47"/>
      <c r="AS59" s="47"/>
      <c r="AT59" s="47"/>
      <c r="AU59" s="47"/>
      <c r="AV59" s="47"/>
      <c r="AW59" s="47"/>
      <c r="AX59" s="47"/>
      <c r="AY59" s="47"/>
      <c r="AZ59" s="47"/>
      <c r="BA59" s="47"/>
      <c r="BB59" s="47"/>
      <c r="BC59" s="47"/>
      <c r="BD59" s="47"/>
      <c r="BE59" s="47"/>
      <c r="BF59" s="47"/>
      <c r="BG59" s="47"/>
      <c r="BH59" s="47">
        <v>45.74</v>
      </c>
      <c r="BI59" s="47"/>
      <c r="BJ59" s="47"/>
      <c r="BK59" s="47"/>
      <c r="BL59" s="47"/>
      <c r="BM59" s="47" t="s">
        <v>392</v>
      </c>
      <c r="BN59" s="57">
        <f t="shared" si="3"/>
        <v>45.74</v>
      </c>
      <c r="BO59" s="47">
        <f t="shared" si="4"/>
        <v>0</v>
      </c>
      <c r="BP59" s="48" t="str">
        <f t="shared" si="5"/>
        <v>Complete - With Adjustment</v>
      </c>
    </row>
    <row r="60" spans="1:68" s="10" customFormat="1" hidden="1" x14ac:dyDescent="0.2">
      <c r="A60" s="34">
        <v>72</v>
      </c>
      <c r="B60" s="27" t="s">
        <v>94</v>
      </c>
      <c r="C60" s="27" t="s">
        <v>1768</v>
      </c>
      <c r="D60" s="27" t="s">
        <v>1769</v>
      </c>
      <c r="E60" s="27" t="s">
        <v>1780</v>
      </c>
      <c r="F60" s="27" t="s">
        <v>126</v>
      </c>
      <c r="G60" s="35" t="s">
        <v>96</v>
      </c>
      <c r="H60" s="37">
        <v>42751</v>
      </c>
      <c r="I60" s="37">
        <v>42752</v>
      </c>
      <c r="J60" s="52">
        <v>846.2</v>
      </c>
      <c r="K60" s="52">
        <v>205</v>
      </c>
      <c r="L60" s="35"/>
      <c r="M60" s="52"/>
      <c r="N60" s="35" t="s">
        <v>97</v>
      </c>
      <c r="O60" s="35" t="s">
        <v>214</v>
      </c>
      <c r="P60" s="35" t="s">
        <v>120</v>
      </c>
      <c r="Q60" s="35" t="s">
        <v>114</v>
      </c>
      <c r="R60" s="35" t="s">
        <v>98</v>
      </c>
      <c r="S60" s="35"/>
      <c r="T60" s="35" t="s">
        <v>1781</v>
      </c>
      <c r="U60" s="27"/>
      <c r="V60" s="35"/>
      <c r="W60" s="47"/>
      <c r="X60" s="47"/>
      <c r="Y60" s="47"/>
      <c r="Z60" s="47"/>
      <c r="AA60" s="47"/>
      <c r="AB60" s="47"/>
      <c r="AC60" s="47"/>
      <c r="AD60" s="47"/>
      <c r="AE60" s="47"/>
      <c r="AF60" s="47"/>
      <c r="AG60" s="47"/>
      <c r="AH60" s="57"/>
      <c r="AI60" s="58"/>
      <c r="AJ60" s="57"/>
      <c r="AK60" s="47"/>
      <c r="AL60" s="47"/>
      <c r="AM60" s="47"/>
      <c r="AN60" s="57"/>
      <c r="AO60" s="58"/>
      <c r="AP60" s="57"/>
      <c r="AQ60" s="47"/>
      <c r="AR60" s="47"/>
      <c r="AS60" s="47"/>
      <c r="AT60" s="47"/>
      <c r="AU60" s="47"/>
      <c r="AV60" s="47"/>
      <c r="AW60" s="47"/>
      <c r="AX60" s="47"/>
      <c r="AY60" s="47"/>
      <c r="AZ60" s="47"/>
      <c r="BA60" s="47"/>
      <c r="BB60" s="47"/>
      <c r="BC60" s="47"/>
      <c r="BD60" s="47"/>
      <c r="BE60" s="47"/>
      <c r="BF60" s="47"/>
      <c r="BG60" s="47"/>
      <c r="BH60" s="47">
        <v>205</v>
      </c>
      <c r="BI60" s="47"/>
      <c r="BJ60" s="47"/>
      <c r="BK60" s="47"/>
      <c r="BL60" s="47"/>
      <c r="BM60" s="47" t="s">
        <v>392</v>
      </c>
      <c r="BN60" s="57">
        <f t="shared" si="3"/>
        <v>205</v>
      </c>
      <c r="BO60" s="47">
        <f t="shared" si="4"/>
        <v>0</v>
      </c>
      <c r="BP60" s="48" t="str">
        <f t="shared" si="5"/>
        <v>Complete - With Adjustment</v>
      </c>
    </row>
    <row r="61" spans="1:68" s="10" customFormat="1" hidden="1" x14ac:dyDescent="0.2">
      <c r="A61" s="34">
        <v>73</v>
      </c>
      <c r="B61" s="27" t="s">
        <v>94</v>
      </c>
      <c r="C61" s="27" t="s">
        <v>1768</v>
      </c>
      <c r="D61" s="27" t="s">
        <v>1769</v>
      </c>
      <c r="E61" s="27" t="s">
        <v>1780</v>
      </c>
      <c r="F61" s="27" t="s">
        <v>126</v>
      </c>
      <c r="G61" s="35" t="s">
        <v>96</v>
      </c>
      <c r="H61" s="37">
        <v>42751</v>
      </c>
      <c r="I61" s="37">
        <v>42752</v>
      </c>
      <c r="J61" s="52">
        <v>846.2</v>
      </c>
      <c r="K61" s="52">
        <v>46.41</v>
      </c>
      <c r="L61" s="35"/>
      <c r="M61" s="52"/>
      <c r="N61" s="35" t="s">
        <v>97</v>
      </c>
      <c r="O61" s="35" t="s">
        <v>214</v>
      </c>
      <c r="P61" s="35" t="s">
        <v>120</v>
      </c>
      <c r="Q61" s="35" t="s">
        <v>103</v>
      </c>
      <c r="R61" s="35" t="s">
        <v>98</v>
      </c>
      <c r="S61" s="35"/>
      <c r="T61" s="35" t="s">
        <v>1781</v>
      </c>
      <c r="U61" s="27"/>
      <c r="V61" s="35"/>
      <c r="W61" s="70"/>
      <c r="X61" s="47"/>
      <c r="Y61" s="47"/>
      <c r="Z61" s="47"/>
      <c r="AA61" s="47"/>
      <c r="AB61" s="47"/>
      <c r="AC61" s="47"/>
      <c r="AD61" s="47"/>
      <c r="AE61" s="47"/>
      <c r="AF61" s="47"/>
      <c r="AG61" s="47"/>
      <c r="AH61" s="57"/>
      <c r="AI61" s="58"/>
      <c r="AJ61" s="57"/>
      <c r="AK61" s="47"/>
      <c r="AL61" s="47"/>
      <c r="AM61" s="47"/>
      <c r="AN61" s="57"/>
      <c r="AO61" s="58"/>
      <c r="AP61" s="57"/>
      <c r="AQ61" s="47"/>
      <c r="AR61" s="47"/>
      <c r="AS61" s="47"/>
      <c r="AT61" s="47"/>
      <c r="AU61" s="47"/>
      <c r="AV61" s="47"/>
      <c r="AW61" s="47"/>
      <c r="AX61" s="47"/>
      <c r="AY61" s="47"/>
      <c r="AZ61" s="47"/>
      <c r="BA61" s="47"/>
      <c r="BB61" s="47"/>
      <c r="BC61" s="47"/>
      <c r="BD61" s="47"/>
      <c r="BE61" s="47"/>
      <c r="BF61" s="47"/>
      <c r="BG61" s="47"/>
      <c r="BH61" s="47">
        <v>46.41</v>
      </c>
      <c r="BI61" s="47"/>
      <c r="BJ61" s="47"/>
      <c r="BK61" s="47"/>
      <c r="BL61" s="47"/>
      <c r="BM61" s="47" t="s">
        <v>392</v>
      </c>
      <c r="BN61" s="57">
        <f t="shared" si="3"/>
        <v>46.41</v>
      </c>
      <c r="BO61" s="47">
        <f t="shared" si="4"/>
        <v>0</v>
      </c>
      <c r="BP61" s="48" t="str">
        <f t="shared" si="5"/>
        <v>Complete - With Adjustment</v>
      </c>
    </row>
    <row r="62" spans="1:68" s="10" customFormat="1" hidden="1" x14ac:dyDescent="0.2">
      <c r="A62" s="34">
        <v>74</v>
      </c>
      <c r="B62" s="27" t="s">
        <v>94</v>
      </c>
      <c r="C62" s="27" t="s">
        <v>1768</v>
      </c>
      <c r="D62" s="27" t="s">
        <v>1769</v>
      </c>
      <c r="E62" s="27" t="s">
        <v>1780</v>
      </c>
      <c r="F62" s="27" t="s">
        <v>126</v>
      </c>
      <c r="G62" s="35" t="s">
        <v>96</v>
      </c>
      <c r="H62" s="37">
        <v>42751</v>
      </c>
      <c r="I62" s="37">
        <v>42752</v>
      </c>
      <c r="J62" s="52">
        <v>846.2</v>
      </c>
      <c r="K62" s="52">
        <v>64.52</v>
      </c>
      <c r="L62" s="35"/>
      <c r="M62" s="52"/>
      <c r="N62" s="35" t="s">
        <v>97</v>
      </c>
      <c r="O62" s="35" t="s">
        <v>214</v>
      </c>
      <c r="P62" s="35" t="s">
        <v>120</v>
      </c>
      <c r="Q62" s="35" t="s">
        <v>103</v>
      </c>
      <c r="R62" s="35" t="s">
        <v>98</v>
      </c>
      <c r="S62" s="35"/>
      <c r="T62" s="35" t="s">
        <v>1781</v>
      </c>
      <c r="U62" s="27"/>
      <c r="V62" s="35"/>
      <c r="W62" s="47"/>
      <c r="X62" s="47"/>
      <c r="Y62" s="47"/>
      <c r="Z62" s="47"/>
      <c r="AA62" s="47"/>
      <c r="AB62" s="47"/>
      <c r="AC62" s="47"/>
      <c r="AD62" s="47"/>
      <c r="AE62" s="47"/>
      <c r="AF62" s="47"/>
      <c r="AG62" s="47"/>
      <c r="AH62" s="57"/>
      <c r="AI62" s="58"/>
      <c r="AJ62" s="57"/>
      <c r="AK62" s="47">
        <f>11-53.52*20%</f>
        <v>0.29599999999999937</v>
      </c>
      <c r="AL62" s="47"/>
      <c r="AM62" s="47"/>
      <c r="AN62" s="57"/>
      <c r="AO62" s="58"/>
      <c r="AP62" s="57"/>
      <c r="AQ62" s="47"/>
      <c r="AR62" s="47"/>
      <c r="AS62" s="47"/>
      <c r="AT62" s="47"/>
      <c r="AU62" s="47"/>
      <c r="AV62" s="47"/>
      <c r="AW62" s="47"/>
      <c r="AX62" s="47"/>
      <c r="AY62" s="47"/>
      <c r="AZ62" s="47"/>
      <c r="BA62" s="47"/>
      <c r="BB62" s="47"/>
      <c r="BC62" s="47"/>
      <c r="BD62" s="47"/>
      <c r="BE62" s="47"/>
      <c r="BF62" s="47"/>
      <c r="BG62" s="47"/>
      <c r="BH62" s="47">
        <v>64.22</v>
      </c>
      <c r="BI62" s="47"/>
      <c r="BJ62" s="47"/>
      <c r="BK62" s="47"/>
      <c r="BL62" s="47"/>
      <c r="BM62" s="47" t="s">
        <v>375</v>
      </c>
      <c r="BN62" s="57">
        <f t="shared" si="3"/>
        <v>64.515999999999991</v>
      </c>
      <c r="BO62" s="47">
        <f t="shared" si="4"/>
        <v>4.0000000000048885E-3</v>
      </c>
      <c r="BP62" s="48" t="str">
        <f t="shared" si="5"/>
        <v>Complete - With Adjustment</v>
      </c>
    </row>
    <row r="63" spans="1:68" s="10" customFormat="1" hidden="1" x14ac:dyDescent="0.2">
      <c r="A63" s="34">
        <v>76</v>
      </c>
      <c r="B63" s="27" t="s">
        <v>94</v>
      </c>
      <c r="C63" s="27" t="s">
        <v>1783</v>
      </c>
      <c r="D63" s="27" t="s">
        <v>1784</v>
      </c>
      <c r="E63" s="27" t="s">
        <v>1785</v>
      </c>
      <c r="F63" s="27" t="s">
        <v>151</v>
      </c>
      <c r="G63" s="35" t="s">
        <v>96</v>
      </c>
      <c r="H63" s="37">
        <v>42762</v>
      </c>
      <c r="I63" s="37">
        <v>42766</v>
      </c>
      <c r="J63" s="52">
        <v>2381.04</v>
      </c>
      <c r="K63" s="52">
        <v>246.94</v>
      </c>
      <c r="L63" s="35"/>
      <c r="M63" s="52"/>
      <c r="N63" s="35" t="s">
        <v>97</v>
      </c>
      <c r="O63" s="35" t="s">
        <v>180</v>
      </c>
      <c r="P63" s="35" t="s">
        <v>120</v>
      </c>
      <c r="Q63" s="35" t="s">
        <v>101</v>
      </c>
      <c r="R63" s="35" t="s">
        <v>98</v>
      </c>
      <c r="S63" s="35"/>
      <c r="T63" s="35" t="s">
        <v>1786</v>
      </c>
      <c r="U63" s="27"/>
      <c r="V63" s="35"/>
      <c r="W63" s="47"/>
      <c r="X63" s="47"/>
      <c r="Y63" s="47">
        <v>246.94</v>
      </c>
      <c r="Z63" s="47"/>
      <c r="AA63" s="47"/>
      <c r="AB63" s="47"/>
      <c r="AC63" s="47"/>
      <c r="AD63" s="47"/>
      <c r="AE63" s="47"/>
      <c r="AF63" s="47"/>
      <c r="AG63" s="47"/>
      <c r="AH63" s="57"/>
      <c r="AI63" s="58"/>
      <c r="AJ63" s="57"/>
      <c r="AK63" s="47"/>
      <c r="AL63" s="47"/>
      <c r="AM63" s="47"/>
      <c r="AN63" s="57"/>
      <c r="AO63" s="58"/>
      <c r="AP63" s="57"/>
      <c r="AQ63" s="47"/>
      <c r="AR63" s="47"/>
      <c r="AS63" s="47"/>
      <c r="AT63" s="47"/>
      <c r="AU63" s="47"/>
      <c r="AV63" s="47"/>
      <c r="AW63" s="47"/>
      <c r="AX63" s="47"/>
      <c r="AY63" s="47"/>
      <c r="AZ63" s="47"/>
      <c r="BA63" s="47"/>
      <c r="BB63" s="47"/>
      <c r="BC63" s="47"/>
      <c r="BD63" s="47"/>
      <c r="BE63" s="47"/>
      <c r="BF63" s="47"/>
      <c r="BG63" s="47"/>
      <c r="BH63" s="47"/>
      <c r="BI63" s="47"/>
      <c r="BJ63" s="47"/>
      <c r="BK63" s="47"/>
      <c r="BL63" s="47"/>
      <c r="BM63" s="47" t="s">
        <v>1787</v>
      </c>
      <c r="BN63" s="57">
        <f t="shared" si="3"/>
        <v>246.94</v>
      </c>
      <c r="BO63" s="47">
        <f t="shared" si="4"/>
        <v>0</v>
      </c>
      <c r="BP63" s="48" t="str">
        <f t="shared" si="5"/>
        <v>Complete - With Adjustment</v>
      </c>
    </row>
    <row r="64" spans="1:68" s="10" customFormat="1" hidden="1" x14ac:dyDescent="0.2">
      <c r="A64" s="34">
        <v>77</v>
      </c>
      <c r="B64" s="27" t="s">
        <v>94</v>
      </c>
      <c r="C64" s="27" t="s">
        <v>1783</v>
      </c>
      <c r="D64" s="27" t="s">
        <v>1784</v>
      </c>
      <c r="E64" s="27" t="s">
        <v>1785</v>
      </c>
      <c r="F64" s="27" t="s">
        <v>151</v>
      </c>
      <c r="G64" s="35" t="s">
        <v>96</v>
      </c>
      <c r="H64" s="37">
        <v>42762</v>
      </c>
      <c r="I64" s="37">
        <v>42766</v>
      </c>
      <c r="J64" s="52">
        <v>2381.04</v>
      </c>
      <c r="K64" s="52">
        <v>259.2</v>
      </c>
      <c r="L64" s="35"/>
      <c r="M64" s="52"/>
      <c r="N64" s="35" t="s">
        <v>97</v>
      </c>
      <c r="O64" s="35" t="s">
        <v>180</v>
      </c>
      <c r="P64" s="35" t="s">
        <v>120</v>
      </c>
      <c r="Q64" s="35" t="s">
        <v>101</v>
      </c>
      <c r="R64" s="35" t="s">
        <v>98</v>
      </c>
      <c r="S64" s="35"/>
      <c r="T64" s="35" t="s">
        <v>1786</v>
      </c>
      <c r="U64" s="27"/>
      <c r="V64" s="35"/>
      <c r="W64" s="47"/>
      <c r="X64" s="47"/>
      <c r="Y64" s="47">
        <v>259.2</v>
      </c>
      <c r="Z64" s="47"/>
      <c r="AA64" s="47"/>
      <c r="AB64" s="47"/>
      <c r="AC64" s="47"/>
      <c r="AD64" s="47"/>
      <c r="AE64" s="47"/>
      <c r="AF64" s="47"/>
      <c r="AG64" s="47"/>
      <c r="AH64" s="57"/>
      <c r="AI64" s="58"/>
      <c r="AJ64" s="57"/>
      <c r="AK64" s="47"/>
      <c r="AL64" s="47"/>
      <c r="AM64" s="47"/>
      <c r="AN64" s="57"/>
      <c r="AO64" s="58"/>
      <c r="AP64" s="57"/>
      <c r="AQ64" s="47"/>
      <c r="AR64" s="47"/>
      <c r="AS64" s="47"/>
      <c r="AT64" s="47"/>
      <c r="AU64" s="47"/>
      <c r="AV64" s="47"/>
      <c r="AW64" s="47"/>
      <c r="AX64" s="47"/>
      <c r="AY64" s="47"/>
      <c r="AZ64" s="47"/>
      <c r="BA64" s="47"/>
      <c r="BB64" s="47"/>
      <c r="BC64" s="47"/>
      <c r="BD64" s="47"/>
      <c r="BE64" s="47"/>
      <c r="BF64" s="47"/>
      <c r="BG64" s="47"/>
      <c r="BH64" s="47"/>
      <c r="BI64" s="47"/>
      <c r="BJ64" s="47"/>
      <c r="BK64" s="47"/>
      <c r="BL64" s="47"/>
      <c r="BM64" s="47" t="s">
        <v>1787</v>
      </c>
      <c r="BN64" s="57">
        <f t="shared" si="3"/>
        <v>259.2</v>
      </c>
      <c r="BO64" s="47">
        <f t="shared" si="4"/>
        <v>0</v>
      </c>
      <c r="BP64" s="48" t="str">
        <f t="shared" si="5"/>
        <v>Complete - With Adjustment</v>
      </c>
    </row>
    <row r="65" spans="1:68" s="10" customFormat="1" hidden="1" x14ac:dyDescent="0.2">
      <c r="A65" s="34">
        <v>78</v>
      </c>
      <c r="B65" s="27" t="s">
        <v>94</v>
      </c>
      <c r="C65" s="27" t="s">
        <v>1783</v>
      </c>
      <c r="D65" s="27" t="s">
        <v>1784</v>
      </c>
      <c r="E65" s="27" t="s">
        <v>1785</v>
      </c>
      <c r="F65" s="27" t="s">
        <v>151</v>
      </c>
      <c r="G65" s="35" t="s">
        <v>96</v>
      </c>
      <c r="H65" s="37">
        <v>42762</v>
      </c>
      <c r="I65" s="37">
        <v>42766</v>
      </c>
      <c r="J65" s="52">
        <v>2381.04</v>
      </c>
      <c r="K65" s="52">
        <v>525.88</v>
      </c>
      <c r="L65" s="35"/>
      <c r="M65" s="52"/>
      <c r="N65" s="35" t="s">
        <v>97</v>
      </c>
      <c r="O65" s="35" t="s">
        <v>180</v>
      </c>
      <c r="P65" s="35" t="s">
        <v>120</v>
      </c>
      <c r="Q65" s="35" t="s">
        <v>124</v>
      </c>
      <c r="R65" s="35" t="s">
        <v>98</v>
      </c>
      <c r="S65" s="35"/>
      <c r="T65" s="35" t="s">
        <v>1786</v>
      </c>
      <c r="U65" s="27"/>
      <c r="V65" s="35"/>
      <c r="W65" s="47"/>
      <c r="X65" s="47"/>
      <c r="Y65" s="47"/>
      <c r="Z65" s="47"/>
      <c r="AA65" s="47"/>
      <c r="AB65" s="71">
        <v>525.88</v>
      </c>
      <c r="AC65" s="47"/>
      <c r="AD65" s="47"/>
      <c r="AE65" s="47"/>
      <c r="AF65" s="47"/>
      <c r="AG65" s="47"/>
      <c r="AH65" s="57"/>
      <c r="AI65" s="58"/>
      <c r="AJ65" s="57"/>
      <c r="AK65" s="47"/>
      <c r="AL65" s="47"/>
      <c r="AM65" s="47"/>
      <c r="AN65" s="57"/>
      <c r="AO65" s="58"/>
      <c r="AP65" s="57"/>
      <c r="AQ65" s="47"/>
      <c r="AR65" s="47"/>
      <c r="AS65" s="47"/>
      <c r="AT65" s="47"/>
      <c r="AU65" s="47"/>
      <c r="AV65" s="47"/>
      <c r="AW65" s="47"/>
      <c r="AX65" s="47"/>
      <c r="AY65" s="47"/>
      <c r="AZ65" s="47"/>
      <c r="BA65" s="47"/>
      <c r="BB65" s="47"/>
      <c r="BC65" s="47"/>
      <c r="BD65" s="47"/>
      <c r="BE65" s="47"/>
      <c r="BF65" s="47"/>
      <c r="BG65" s="47"/>
      <c r="BH65" s="47"/>
      <c r="BI65" s="47"/>
      <c r="BJ65" s="47"/>
      <c r="BK65" s="47"/>
      <c r="BL65" s="47"/>
      <c r="BM65" s="47" t="s">
        <v>373</v>
      </c>
      <c r="BN65" s="57">
        <f t="shared" si="3"/>
        <v>525.88</v>
      </c>
      <c r="BO65" s="47">
        <f t="shared" si="4"/>
        <v>0</v>
      </c>
      <c r="BP65" s="48" t="str">
        <f t="shared" si="5"/>
        <v>Complete - With Adjustment</v>
      </c>
    </row>
    <row r="66" spans="1:68" s="10" customFormat="1" hidden="1" x14ac:dyDescent="0.2">
      <c r="A66" s="34">
        <v>79</v>
      </c>
      <c r="B66" s="27" t="s">
        <v>94</v>
      </c>
      <c r="C66" s="27" t="s">
        <v>1783</v>
      </c>
      <c r="D66" s="27" t="s">
        <v>1784</v>
      </c>
      <c r="E66" s="27" t="s">
        <v>1785</v>
      </c>
      <c r="F66" s="27" t="s">
        <v>151</v>
      </c>
      <c r="G66" s="35" t="s">
        <v>96</v>
      </c>
      <c r="H66" s="37">
        <v>42762</v>
      </c>
      <c r="I66" s="37">
        <v>42766</v>
      </c>
      <c r="J66" s="52">
        <v>2381.04</v>
      </c>
      <c r="K66" s="52">
        <v>525.88</v>
      </c>
      <c r="L66" s="35"/>
      <c r="M66" s="52"/>
      <c r="N66" s="35" t="s">
        <v>97</v>
      </c>
      <c r="O66" s="35" t="s">
        <v>180</v>
      </c>
      <c r="P66" s="35" t="s">
        <v>120</v>
      </c>
      <c r="Q66" s="35" t="s">
        <v>101</v>
      </c>
      <c r="R66" s="35" t="s">
        <v>98</v>
      </c>
      <c r="S66" s="35"/>
      <c r="T66" s="35" t="s">
        <v>1786</v>
      </c>
      <c r="U66" s="27"/>
      <c r="V66" s="35"/>
      <c r="W66" s="47"/>
      <c r="X66" s="47"/>
      <c r="Y66" s="47">
        <v>525.88</v>
      </c>
      <c r="Z66" s="47"/>
      <c r="AA66" s="47"/>
      <c r="AB66" s="47"/>
      <c r="AC66" s="47"/>
      <c r="AD66" s="47"/>
      <c r="AE66" s="47"/>
      <c r="AF66" s="47"/>
      <c r="AG66" s="47"/>
      <c r="AH66" s="57"/>
      <c r="AI66" s="58"/>
      <c r="AJ66" s="57"/>
      <c r="AK66" s="47"/>
      <c r="AL66" s="47"/>
      <c r="AM66" s="47"/>
      <c r="AN66" s="57"/>
      <c r="AO66" s="58"/>
      <c r="AP66" s="57"/>
      <c r="AQ66" s="47"/>
      <c r="AR66" s="47"/>
      <c r="AS66" s="47"/>
      <c r="AT66" s="47"/>
      <c r="AU66" s="47"/>
      <c r="AV66" s="47"/>
      <c r="AW66" s="47"/>
      <c r="AX66" s="47"/>
      <c r="AY66" s="47"/>
      <c r="AZ66" s="47"/>
      <c r="BA66" s="47"/>
      <c r="BB66" s="47"/>
      <c r="BC66" s="47"/>
      <c r="BD66" s="47"/>
      <c r="BE66" s="47"/>
      <c r="BF66" s="47"/>
      <c r="BG66" s="47"/>
      <c r="BH66" s="47"/>
      <c r="BI66" s="47"/>
      <c r="BJ66" s="47"/>
      <c r="BK66" s="68"/>
      <c r="BL66" s="47"/>
      <c r="BM66" s="47" t="s">
        <v>1788</v>
      </c>
      <c r="BN66" s="57">
        <f t="shared" si="3"/>
        <v>525.88</v>
      </c>
      <c r="BO66" s="47">
        <f t="shared" si="4"/>
        <v>0</v>
      </c>
      <c r="BP66" s="48" t="str">
        <f t="shared" si="5"/>
        <v>Complete - With Adjustment</v>
      </c>
    </row>
    <row r="67" spans="1:68" s="10" customFormat="1" hidden="1" x14ac:dyDescent="0.2">
      <c r="A67" s="34">
        <v>80</v>
      </c>
      <c r="B67" s="27" t="s">
        <v>94</v>
      </c>
      <c r="C67" s="27" t="s">
        <v>1783</v>
      </c>
      <c r="D67" s="27" t="s">
        <v>1784</v>
      </c>
      <c r="E67" s="27" t="s">
        <v>1785</v>
      </c>
      <c r="F67" s="27" t="s">
        <v>151</v>
      </c>
      <c r="G67" s="35" t="s">
        <v>96</v>
      </c>
      <c r="H67" s="37">
        <v>42762</v>
      </c>
      <c r="I67" s="37">
        <v>42766</v>
      </c>
      <c r="J67" s="52">
        <v>2381.04</v>
      </c>
      <c r="K67" s="52">
        <v>263.39999999999998</v>
      </c>
      <c r="L67" s="35"/>
      <c r="M67" s="52"/>
      <c r="N67" s="35" t="s">
        <v>97</v>
      </c>
      <c r="O67" s="35" t="s">
        <v>180</v>
      </c>
      <c r="P67" s="35" t="s">
        <v>120</v>
      </c>
      <c r="Q67" s="35" t="s">
        <v>101</v>
      </c>
      <c r="R67" s="35" t="s">
        <v>98</v>
      </c>
      <c r="S67" s="35"/>
      <c r="T67" s="35" t="s">
        <v>1786</v>
      </c>
      <c r="U67" s="27"/>
      <c r="V67" s="35"/>
      <c r="W67" s="70"/>
      <c r="X67" s="47"/>
      <c r="Y67" s="47"/>
      <c r="Z67" s="47"/>
      <c r="AA67" s="47"/>
      <c r="AB67" s="47"/>
      <c r="AC67" s="47"/>
      <c r="AD67" s="47"/>
      <c r="AE67" s="47"/>
      <c r="AF67" s="47"/>
      <c r="AG67" s="47"/>
      <c r="AH67" s="57"/>
      <c r="AI67" s="58"/>
      <c r="AJ67" s="57"/>
      <c r="AK67" s="47"/>
      <c r="AL67" s="47"/>
      <c r="AM67" s="47"/>
      <c r="AN67" s="57"/>
      <c r="AO67" s="58"/>
      <c r="AP67" s="57"/>
      <c r="AQ67" s="47"/>
      <c r="AR67" s="47"/>
      <c r="AS67" s="47"/>
      <c r="AT67" s="47"/>
      <c r="AU67" s="47"/>
      <c r="AV67" s="47"/>
      <c r="AW67" s="47"/>
      <c r="AX67" s="47"/>
      <c r="AY67" s="47">
        <v>263.39999999999998</v>
      </c>
      <c r="AZ67" s="47"/>
      <c r="BA67" s="47"/>
      <c r="BB67" s="47"/>
      <c r="BC67" s="47"/>
      <c r="BD67" s="47"/>
      <c r="BE67" s="47"/>
      <c r="BF67" s="47"/>
      <c r="BG67" s="47"/>
      <c r="BH67" s="47"/>
      <c r="BI67" s="47"/>
      <c r="BJ67" s="47"/>
      <c r="BK67" s="47"/>
      <c r="BL67" s="47"/>
      <c r="BM67" s="47" t="s">
        <v>1789</v>
      </c>
      <c r="BN67" s="57">
        <f t="shared" si="3"/>
        <v>263.39999999999998</v>
      </c>
      <c r="BO67" s="47">
        <f t="shared" si="4"/>
        <v>0</v>
      </c>
      <c r="BP67" s="48" t="str">
        <f t="shared" si="5"/>
        <v>Complete - With Adjustment</v>
      </c>
    </row>
    <row r="68" spans="1:68" s="10" customFormat="1" hidden="1" x14ac:dyDescent="0.2">
      <c r="A68" s="34">
        <v>81</v>
      </c>
      <c r="B68" s="27" t="s">
        <v>94</v>
      </c>
      <c r="C68" s="27" t="s">
        <v>1783</v>
      </c>
      <c r="D68" s="27" t="s">
        <v>1784</v>
      </c>
      <c r="E68" s="27" t="s">
        <v>1790</v>
      </c>
      <c r="F68" s="27" t="s">
        <v>126</v>
      </c>
      <c r="G68" s="35" t="s">
        <v>96</v>
      </c>
      <c r="H68" s="37">
        <v>42748</v>
      </c>
      <c r="I68" s="37">
        <v>42752</v>
      </c>
      <c r="J68" s="52">
        <v>2412.61</v>
      </c>
      <c r="K68" s="52">
        <v>943.2</v>
      </c>
      <c r="L68" s="35"/>
      <c r="M68" s="52"/>
      <c r="N68" s="35" t="s">
        <v>97</v>
      </c>
      <c r="O68" s="35" t="s">
        <v>180</v>
      </c>
      <c r="P68" s="35" t="s">
        <v>120</v>
      </c>
      <c r="Q68" s="35" t="s">
        <v>124</v>
      </c>
      <c r="R68" s="35" t="s">
        <v>98</v>
      </c>
      <c r="S68" s="35"/>
      <c r="T68" s="35" t="s">
        <v>1791</v>
      </c>
      <c r="U68" s="27"/>
      <c r="V68" s="35"/>
      <c r="W68" s="68"/>
      <c r="X68" s="47"/>
      <c r="Y68" s="47"/>
      <c r="Z68" s="47"/>
      <c r="AA68" s="47"/>
      <c r="AB68" s="71">
        <v>943.2</v>
      </c>
      <c r="AC68" s="47"/>
      <c r="AD68" s="47"/>
      <c r="AE68" s="47"/>
      <c r="AF68" s="47"/>
      <c r="AG68" s="47"/>
      <c r="AH68" s="57"/>
      <c r="AI68" s="58"/>
      <c r="AJ68" s="57"/>
      <c r="AK68" s="47"/>
      <c r="AL68" s="47"/>
      <c r="AM68" s="47"/>
      <c r="AN68" s="57"/>
      <c r="AO68" s="58"/>
      <c r="AP68" s="57"/>
      <c r="AQ68" s="47"/>
      <c r="AR68" s="47"/>
      <c r="AS68" s="47"/>
      <c r="AT68" s="47"/>
      <c r="AU68" s="47"/>
      <c r="AV68" s="47"/>
      <c r="AW68" s="47"/>
      <c r="AX68" s="47"/>
      <c r="AY68" s="47"/>
      <c r="AZ68" s="47"/>
      <c r="BA68" s="47"/>
      <c r="BB68" s="47"/>
      <c r="BC68" s="47"/>
      <c r="BD68" s="47"/>
      <c r="BE68" s="47"/>
      <c r="BF68" s="47"/>
      <c r="BG68" s="47"/>
      <c r="BH68" s="47"/>
      <c r="BI68" s="47"/>
      <c r="BJ68" s="47"/>
      <c r="BK68" s="47"/>
      <c r="BL68" s="47"/>
      <c r="BM68" s="47" t="s">
        <v>373</v>
      </c>
      <c r="BN68" s="57">
        <f t="shared" si="3"/>
        <v>943.2</v>
      </c>
      <c r="BO68" s="47">
        <f t="shared" si="4"/>
        <v>0</v>
      </c>
      <c r="BP68" s="48" t="str">
        <f t="shared" si="5"/>
        <v>Complete - With Adjustment</v>
      </c>
    </row>
    <row r="69" spans="1:68" s="10" customFormat="1" hidden="1" x14ac:dyDescent="0.2">
      <c r="A69" s="34">
        <v>82</v>
      </c>
      <c r="B69" s="27" t="s">
        <v>94</v>
      </c>
      <c r="C69" s="27" t="s">
        <v>1783</v>
      </c>
      <c r="D69" s="27" t="s">
        <v>1784</v>
      </c>
      <c r="E69" s="27" t="s">
        <v>1790</v>
      </c>
      <c r="F69" s="27" t="s">
        <v>126</v>
      </c>
      <c r="G69" s="35" t="s">
        <v>96</v>
      </c>
      <c r="H69" s="37">
        <v>42748</v>
      </c>
      <c r="I69" s="37">
        <v>42752</v>
      </c>
      <c r="J69" s="52">
        <v>2412.61</v>
      </c>
      <c r="K69" s="52">
        <v>943.2</v>
      </c>
      <c r="L69" s="35"/>
      <c r="M69" s="52"/>
      <c r="N69" s="35" t="s">
        <v>97</v>
      </c>
      <c r="O69" s="35" t="s">
        <v>180</v>
      </c>
      <c r="P69" s="35" t="s">
        <v>120</v>
      </c>
      <c r="Q69" s="35" t="s">
        <v>101</v>
      </c>
      <c r="R69" s="35" t="s">
        <v>98</v>
      </c>
      <c r="S69" s="35"/>
      <c r="T69" s="35" t="s">
        <v>1791</v>
      </c>
      <c r="U69" s="27"/>
      <c r="V69" s="35"/>
      <c r="W69" s="47"/>
      <c r="X69" s="47"/>
      <c r="Y69" s="47"/>
      <c r="Z69" s="47"/>
      <c r="AA69" s="47"/>
      <c r="AB69" s="47"/>
      <c r="AC69" s="47"/>
      <c r="AD69" s="47"/>
      <c r="AE69" s="47"/>
      <c r="AF69" s="47"/>
      <c r="AG69" s="47"/>
      <c r="AH69" s="57"/>
      <c r="AI69" s="58"/>
      <c r="AJ69" s="57"/>
      <c r="AK69" s="47"/>
      <c r="AL69" s="47"/>
      <c r="AM69" s="47"/>
      <c r="AN69" s="57"/>
      <c r="AO69" s="58"/>
      <c r="AP69" s="57"/>
      <c r="AQ69" s="47"/>
      <c r="AR69" s="47"/>
      <c r="AS69" s="47"/>
      <c r="AT69" s="47"/>
      <c r="AU69" s="47"/>
      <c r="AV69" s="47"/>
      <c r="AW69" s="47"/>
      <c r="AX69" s="47"/>
      <c r="AY69" s="47">
        <v>943.2</v>
      </c>
      <c r="AZ69" s="47"/>
      <c r="BA69" s="47"/>
      <c r="BB69" s="47"/>
      <c r="BC69" s="47"/>
      <c r="BD69" s="47"/>
      <c r="BE69" s="47"/>
      <c r="BF69" s="47"/>
      <c r="BG69" s="47"/>
      <c r="BH69" s="47"/>
      <c r="BI69" s="47"/>
      <c r="BJ69" s="47"/>
      <c r="BK69" s="47"/>
      <c r="BL69" s="47"/>
      <c r="BM69" s="47" t="s">
        <v>1792</v>
      </c>
      <c r="BN69" s="57">
        <f t="shared" si="3"/>
        <v>943.2</v>
      </c>
      <c r="BO69" s="47">
        <f t="shared" si="4"/>
        <v>0</v>
      </c>
      <c r="BP69" s="48" t="str">
        <f t="shared" si="5"/>
        <v>Complete - With Adjustment</v>
      </c>
    </row>
    <row r="70" spans="1:68" s="10" customFormat="1" hidden="1" x14ac:dyDescent="0.2">
      <c r="A70" s="34">
        <v>83</v>
      </c>
      <c r="B70" s="27" t="s">
        <v>94</v>
      </c>
      <c r="C70" s="27" t="s">
        <v>1783</v>
      </c>
      <c r="D70" s="27" t="s">
        <v>1784</v>
      </c>
      <c r="E70" s="27" t="s">
        <v>1790</v>
      </c>
      <c r="F70" s="27" t="s">
        <v>126</v>
      </c>
      <c r="G70" s="35" t="s">
        <v>96</v>
      </c>
      <c r="H70" s="37">
        <v>42748</v>
      </c>
      <c r="I70" s="37">
        <v>42752</v>
      </c>
      <c r="J70" s="52">
        <v>2412.61</v>
      </c>
      <c r="K70" s="52">
        <v>490.4</v>
      </c>
      <c r="L70" s="35"/>
      <c r="M70" s="52"/>
      <c r="N70" s="35" t="s">
        <v>97</v>
      </c>
      <c r="O70" s="35" t="s">
        <v>180</v>
      </c>
      <c r="P70" s="35" t="s">
        <v>120</v>
      </c>
      <c r="Q70" s="35" t="s">
        <v>101</v>
      </c>
      <c r="R70" s="35" t="s">
        <v>98</v>
      </c>
      <c r="S70" s="35"/>
      <c r="T70" s="35" t="s">
        <v>1791</v>
      </c>
      <c r="U70" s="27"/>
      <c r="V70" s="35"/>
      <c r="W70" s="47"/>
      <c r="X70" s="47"/>
      <c r="Y70" s="47">
        <v>490.4</v>
      </c>
      <c r="Z70" s="47"/>
      <c r="AA70" s="47"/>
      <c r="AB70" s="47"/>
      <c r="AC70" s="47"/>
      <c r="AD70" s="47"/>
      <c r="AE70" s="47"/>
      <c r="AF70" s="47"/>
      <c r="AG70" s="47"/>
      <c r="AH70" s="57"/>
      <c r="AI70" s="58"/>
      <c r="AJ70" s="57"/>
      <c r="AK70" s="47"/>
      <c r="AL70" s="47"/>
      <c r="AM70" s="47"/>
      <c r="AN70" s="57"/>
      <c r="AO70" s="58"/>
      <c r="AP70" s="57"/>
      <c r="AQ70" s="47"/>
      <c r="AR70" s="47"/>
      <c r="AS70" s="47"/>
      <c r="AT70" s="47"/>
      <c r="AU70" s="47"/>
      <c r="AV70" s="47"/>
      <c r="AW70" s="47"/>
      <c r="AX70" s="47"/>
      <c r="AY70" s="47"/>
      <c r="AZ70" s="47"/>
      <c r="BA70" s="47"/>
      <c r="BB70" s="47"/>
      <c r="BC70" s="47"/>
      <c r="BD70" s="47"/>
      <c r="BE70" s="47"/>
      <c r="BF70" s="47"/>
      <c r="BG70" s="47"/>
      <c r="BH70" s="47"/>
      <c r="BI70" s="47"/>
      <c r="BJ70" s="47"/>
      <c r="BK70" s="47"/>
      <c r="BL70" s="47"/>
      <c r="BM70" s="47" t="s">
        <v>1787</v>
      </c>
      <c r="BN70" s="57">
        <f t="shared" si="3"/>
        <v>490.4</v>
      </c>
      <c r="BO70" s="47">
        <f t="shared" si="4"/>
        <v>0</v>
      </c>
      <c r="BP70" s="48" t="str">
        <f t="shared" si="5"/>
        <v>Complete - With Adjustment</v>
      </c>
    </row>
    <row r="71" spans="1:68" s="10" customFormat="1" hidden="1" x14ac:dyDescent="0.2">
      <c r="A71" s="34">
        <v>84</v>
      </c>
      <c r="B71" s="27" t="s">
        <v>94</v>
      </c>
      <c r="C71" s="27" t="s">
        <v>1783</v>
      </c>
      <c r="D71" s="27" t="s">
        <v>1784</v>
      </c>
      <c r="E71" s="27" t="s">
        <v>1790</v>
      </c>
      <c r="F71" s="27" t="s">
        <v>126</v>
      </c>
      <c r="G71" s="35" t="s">
        <v>96</v>
      </c>
      <c r="H71" s="37">
        <v>42748</v>
      </c>
      <c r="I71" s="37">
        <v>42752</v>
      </c>
      <c r="J71" s="52">
        <v>2412.61</v>
      </c>
      <c r="K71" s="52">
        <v>18.399999999999999</v>
      </c>
      <c r="L71" s="35"/>
      <c r="M71" s="52"/>
      <c r="N71" s="35" t="s">
        <v>97</v>
      </c>
      <c r="O71" s="35" t="s">
        <v>180</v>
      </c>
      <c r="P71" s="35" t="s">
        <v>120</v>
      </c>
      <c r="Q71" s="35" t="s">
        <v>101</v>
      </c>
      <c r="R71" s="35" t="s">
        <v>98</v>
      </c>
      <c r="S71" s="35"/>
      <c r="T71" s="35" t="s">
        <v>1791</v>
      </c>
      <c r="U71" s="27"/>
      <c r="V71" s="35"/>
      <c r="W71" s="47"/>
      <c r="X71" s="47"/>
      <c r="Y71" s="47"/>
      <c r="Z71" s="47"/>
      <c r="AA71" s="47"/>
      <c r="AB71" s="47"/>
      <c r="AC71" s="47"/>
      <c r="AD71" s="47"/>
      <c r="AE71" s="47"/>
      <c r="AF71" s="47"/>
      <c r="AG71" s="47"/>
      <c r="AH71" s="57"/>
      <c r="AI71" s="58"/>
      <c r="AJ71" s="57"/>
      <c r="AK71" s="47"/>
      <c r="AL71" s="47"/>
      <c r="AM71" s="47"/>
      <c r="AN71" s="57"/>
      <c r="AO71" s="58"/>
      <c r="AP71" s="57"/>
      <c r="AQ71" s="47"/>
      <c r="AR71" s="47"/>
      <c r="AS71" s="47"/>
      <c r="AT71" s="47"/>
      <c r="AU71" s="47"/>
      <c r="AV71" s="47"/>
      <c r="AW71" s="47"/>
      <c r="AX71" s="47"/>
      <c r="AY71" s="47"/>
      <c r="AZ71" s="47"/>
      <c r="BA71" s="47"/>
      <c r="BB71" s="47"/>
      <c r="BC71" s="47"/>
      <c r="BD71" s="47"/>
      <c r="BE71" s="47"/>
      <c r="BF71" s="47"/>
      <c r="BG71" s="47"/>
      <c r="BH71" s="47">
        <v>18.399999999999999</v>
      </c>
      <c r="BI71" s="47"/>
      <c r="BJ71" s="47"/>
      <c r="BK71" s="47"/>
      <c r="BL71" s="47"/>
      <c r="BM71" s="47" t="s">
        <v>380</v>
      </c>
      <c r="BN71" s="57">
        <f t="shared" si="3"/>
        <v>18.399999999999999</v>
      </c>
      <c r="BO71" s="47">
        <f t="shared" si="4"/>
        <v>0</v>
      </c>
      <c r="BP71" s="48" t="str">
        <f t="shared" si="5"/>
        <v>Complete - With Adjustment</v>
      </c>
    </row>
    <row r="72" spans="1:68" s="10" customFormat="1" hidden="1" x14ac:dyDescent="0.2">
      <c r="A72" s="34">
        <v>85</v>
      </c>
      <c r="B72" s="27" t="s">
        <v>94</v>
      </c>
      <c r="C72" s="27" t="s">
        <v>1783</v>
      </c>
      <c r="D72" s="27" t="s">
        <v>1784</v>
      </c>
      <c r="E72" s="27" t="s">
        <v>1790</v>
      </c>
      <c r="F72" s="27" t="s">
        <v>126</v>
      </c>
      <c r="G72" s="35" t="s">
        <v>96</v>
      </c>
      <c r="H72" s="37">
        <v>42748</v>
      </c>
      <c r="I72" s="37">
        <v>42752</v>
      </c>
      <c r="J72" s="52">
        <v>2412.61</v>
      </c>
      <c r="K72" s="52">
        <v>5</v>
      </c>
      <c r="L72" s="35"/>
      <c r="M72" s="52"/>
      <c r="N72" s="35" t="s">
        <v>97</v>
      </c>
      <c r="O72" s="35" t="s">
        <v>180</v>
      </c>
      <c r="P72" s="35" t="s">
        <v>120</v>
      </c>
      <c r="Q72" s="35" t="s">
        <v>101</v>
      </c>
      <c r="R72" s="35" t="s">
        <v>98</v>
      </c>
      <c r="S72" s="35"/>
      <c r="T72" s="35" t="s">
        <v>1791</v>
      </c>
      <c r="U72" s="27"/>
      <c r="V72" s="35"/>
      <c r="W72" s="47"/>
      <c r="X72" s="47"/>
      <c r="Y72" s="47"/>
      <c r="Z72" s="47"/>
      <c r="AA72" s="47"/>
      <c r="AB72" s="47"/>
      <c r="AC72" s="47"/>
      <c r="AD72" s="47"/>
      <c r="AE72" s="47"/>
      <c r="AF72" s="47"/>
      <c r="AG72" s="47"/>
      <c r="AH72" s="57"/>
      <c r="AI72" s="58"/>
      <c r="AJ72" s="57"/>
      <c r="AK72" s="47"/>
      <c r="AL72" s="47"/>
      <c r="AM72" s="47"/>
      <c r="AN72" s="57"/>
      <c r="AO72" s="58"/>
      <c r="AP72" s="57"/>
      <c r="AQ72" s="47"/>
      <c r="AR72" s="47"/>
      <c r="AS72" s="47"/>
      <c r="AT72" s="47"/>
      <c r="AU72" s="47"/>
      <c r="AV72" s="47"/>
      <c r="AW72" s="47"/>
      <c r="AX72" s="47"/>
      <c r="AY72" s="47"/>
      <c r="AZ72" s="47"/>
      <c r="BA72" s="47"/>
      <c r="BB72" s="47"/>
      <c r="BC72" s="47"/>
      <c r="BD72" s="47"/>
      <c r="BE72" s="47"/>
      <c r="BF72" s="47"/>
      <c r="BG72" s="47"/>
      <c r="BH72" s="47"/>
      <c r="BI72" s="47"/>
      <c r="BJ72" s="47"/>
      <c r="BK72" s="47">
        <v>5</v>
      </c>
      <c r="BL72" s="47"/>
      <c r="BM72" s="47" t="s">
        <v>1793</v>
      </c>
      <c r="BN72" s="57">
        <f t="shared" si="3"/>
        <v>5</v>
      </c>
      <c r="BO72" s="47">
        <f t="shared" si="4"/>
        <v>0</v>
      </c>
      <c r="BP72" s="48" t="str">
        <f t="shared" si="5"/>
        <v>Complete - With Adjustment</v>
      </c>
    </row>
    <row r="73" spans="1:68" s="10" customFormat="1" hidden="1" x14ac:dyDescent="0.2">
      <c r="A73" s="34">
        <v>86</v>
      </c>
      <c r="B73" s="27" t="s">
        <v>94</v>
      </c>
      <c r="C73" s="27" t="s">
        <v>1783</v>
      </c>
      <c r="D73" s="27" t="s">
        <v>1784</v>
      </c>
      <c r="E73" s="27" t="s">
        <v>1790</v>
      </c>
      <c r="F73" s="27" t="s">
        <v>126</v>
      </c>
      <c r="G73" s="35" t="s">
        <v>96</v>
      </c>
      <c r="H73" s="37">
        <v>42748</v>
      </c>
      <c r="I73" s="37">
        <v>42752</v>
      </c>
      <c r="J73" s="52">
        <v>2412.61</v>
      </c>
      <c r="K73" s="52">
        <v>7</v>
      </c>
      <c r="L73" s="35"/>
      <c r="M73" s="52"/>
      <c r="N73" s="35" t="s">
        <v>97</v>
      </c>
      <c r="O73" s="35" t="s">
        <v>180</v>
      </c>
      <c r="P73" s="35" t="s">
        <v>120</v>
      </c>
      <c r="Q73" s="35" t="s">
        <v>101</v>
      </c>
      <c r="R73" s="35" t="s">
        <v>98</v>
      </c>
      <c r="S73" s="35"/>
      <c r="T73" s="35" t="s">
        <v>1791</v>
      </c>
      <c r="U73" s="27"/>
      <c r="V73" s="35"/>
      <c r="W73" s="47"/>
      <c r="X73" s="47"/>
      <c r="Y73" s="47"/>
      <c r="Z73" s="47"/>
      <c r="AA73" s="47"/>
      <c r="AB73" s="47"/>
      <c r="AC73" s="47"/>
      <c r="AD73" s="47"/>
      <c r="AE73" s="47"/>
      <c r="AF73" s="47"/>
      <c r="AG73" s="47"/>
      <c r="AH73" s="57"/>
      <c r="AI73" s="58"/>
      <c r="AJ73" s="57"/>
      <c r="AK73" s="47"/>
      <c r="AL73" s="47"/>
      <c r="AM73" s="47"/>
      <c r="AN73" s="57"/>
      <c r="AO73" s="58"/>
      <c r="AP73" s="57"/>
      <c r="AQ73" s="47"/>
      <c r="AR73" s="47"/>
      <c r="AS73" s="47"/>
      <c r="AT73" s="47"/>
      <c r="AU73" s="47"/>
      <c r="AV73" s="47"/>
      <c r="AW73" s="47"/>
      <c r="AX73" s="47"/>
      <c r="AY73" s="47"/>
      <c r="AZ73" s="47"/>
      <c r="BA73" s="47"/>
      <c r="BB73" s="47"/>
      <c r="BC73" s="47"/>
      <c r="BD73" s="47"/>
      <c r="BE73" s="47"/>
      <c r="BF73" s="47"/>
      <c r="BG73" s="47"/>
      <c r="BH73" s="47"/>
      <c r="BI73" s="47"/>
      <c r="BJ73" s="47"/>
      <c r="BK73" s="47">
        <v>7</v>
      </c>
      <c r="BL73" s="47"/>
      <c r="BM73" s="47" t="s">
        <v>1794</v>
      </c>
      <c r="BN73" s="57">
        <f t="shared" si="3"/>
        <v>7</v>
      </c>
      <c r="BO73" s="47">
        <f t="shared" si="4"/>
        <v>0</v>
      </c>
      <c r="BP73" s="48" t="str">
        <f t="shared" si="5"/>
        <v>Complete - With Adjustment</v>
      </c>
    </row>
    <row r="74" spans="1:68" s="10" customFormat="1" hidden="1" x14ac:dyDescent="0.2">
      <c r="A74" s="34">
        <v>87</v>
      </c>
      <c r="B74" s="27" t="s">
        <v>94</v>
      </c>
      <c r="C74" s="27" t="s">
        <v>1783</v>
      </c>
      <c r="D74" s="27" t="s">
        <v>1784</v>
      </c>
      <c r="E74" s="27" t="s">
        <v>1790</v>
      </c>
      <c r="F74" s="27" t="s">
        <v>126</v>
      </c>
      <c r="G74" s="35" t="s">
        <v>96</v>
      </c>
      <c r="H74" s="37">
        <v>42748</v>
      </c>
      <c r="I74" s="37">
        <v>42752</v>
      </c>
      <c r="J74" s="52">
        <v>2412.61</v>
      </c>
      <c r="K74" s="52">
        <v>5.41</v>
      </c>
      <c r="L74" s="35"/>
      <c r="M74" s="52"/>
      <c r="N74" s="35" t="s">
        <v>97</v>
      </c>
      <c r="O74" s="35" t="s">
        <v>180</v>
      </c>
      <c r="P74" s="35" t="s">
        <v>120</v>
      </c>
      <c r="Q74" s="35" t="s">
        <v>101</v>
      </c>
      <c r="R74" s="35" t="s">
        <v>98</v>
      </c>
      <c r="S74" s="35"/>
      <c r="T74" s="35" t="s">
        <v>1791</v>
      </c>
      <c r="U74" s="27"/>
      <c r="V74" s="35"/>
      <c r="W74" s="47"/>
      <c r="X74" s="47"/>
      <c r="Y74" s="47"/>
      <c r="Z74" s="47"/>
      <c r="AA74" s="47"/>
      <c r="AB74" s="47"/>
      <c r="AC74" s="47"/>
      <c r="AD74" s="47"/>
      <c r="AE74" s="47"/>
      <c r="AF74" s="47"/>
      <c r="AG74" s="47"/>
      <c r="AH74" s="57"/>
      <c r="AI74" s="58"/>
      <c r="AJ74" s="57"/>
      <c r="AK74" s="47"/>
      <c r="AL74" s="47"/>
      <c r="AM74" s="47"/>
      <c r="AN74" s="57"/>
      <c r="AO74" s="58"/>
      <c r="AP74" s="57"/>
      <c r="AQ74" s="47"/>
      <c r="AR74" s="47"/>
      <c r="AS74" s="47"/>
      <c r="AT74" s="47"/>
      <c r="AU74" s="47"/>
      <c r="AV74" s="47"/>
      <c r="AW74" s="47"/>
      <c r="AX74" s="47"/>
      <c r="AY74" s="47"/>
      <c r="AZ74" s="47"/>
      <c r="BA74" s="47"/>
      <c r="BB74" s="47"/>
      <c r="BC74" s="47"/>
      <c r="BD74" s="47"/>
      <c r="BE74" s="47"/>
      <c r="BF74" s="47"/>
      <c r="BG74" s="47"/>
      <c r="BH74" s="47"/>
      <c r="BI74" s="47"/>
      <c r="BJ74" s="47"/>
      <c r="BK74" s="47">
        <v>5.41</v>
      </c>
      <c r="BL74" s="47"/>
      <c r="BM74" s="47" t="s">
        <v>385</v>
      </c>
      <c r="BN74" s="57">
        <f t="shared" si="3"/>
        <v>5.41</v>
      </c>
      <c r="BO74" s="47">
        <f t="shared" si="4"/>
        <v>0</v>
      </c>
      <c r="BP74" s="48" t="str">
        <f t="shared" si="5"/>
        <v>Complete - With Adjustment</v>
      </c>
    </row>
    <row r="75" spans="1:68" s="10" customFormat="1" hidden="1" x14ac:dyDescent="0.2">
      <c r="A75" s="34">
        <v>88</v>
      </c>
      <c r="B75" s="27" t="s">
        <v>94</v>
      </c>
      <c r="C75" s="27" t="s">
        <v>1795</v>
      </c>
      <c r="D75" s="27" t="s">
        <v>1796</v>
      </c>
      <c r="E75" s="27" t="s">
        <v>1797</v>
      </c>
      <c r="F75" s="27" t="s">
        <v>151</v>
      </c>
      <c r="G75" s="35" t="s">
        <v>96</v>
      </c>
      <c r="H75" s="37">
        <v>42762</v>
      </c>
      <c r="I75" s="37">
        <v>42766</v>
      </c>
      <c r="J75" s="52">
        <v>777.75</v>
      </c>
      <c r="K75" s="52">
        <v>14.38</v>
      </c>
      <c r="L75" s="35"/>
      <c r="M75" s="52"/>
      <c r="N75" s="35" t="s">
        <v>97</v>
      </c>
      <c r="O75" s="35" t="s">
        <v>902</v>
      </c>
      <c r="P75" s="35" t="s">
        <v>120</v>
      </c>
      <c r="Q75" s="35" t="s">
        <v>103</v>
      </c>
      <c r="R75" s="35" t="s">
        <v>98</v>
      </c>
      <c r="S75" s="35"/>
      <c r="T75" s="35" t="s">
        <v>1798</v>
      </c>
      <c r="U75" s="27"/>
      <c r="V75" s="35"/>
      <c r="W75" s="47">
        <v>14.38</v>
      </c>
      <c r="X75" s="47"/>
      <c r="Y75" s="47"/>
      <c r="Z75" s="47"/>
      <c r="AA75" s="47"/>
      <c r="AB75" s="47"/>
      <c r="AC75" s="47"/>
      <c r="AD75" s="47"/>
      <c r="AE75" s="47"/>
      <c r="AF75" s="47"/>
      <c r="AG75" s="47"/>
      <c r="AH75" s="57"/>
      <c r="AI75" s="58"/>
      <c r="AJ75" s="57"/>
      <c r="AK75" s="47"/>
      <c r="AL75" s="47"/>
      <c r="AM75" s="47"/>
      <c r="AN75" s="57"/>
      <c r="AO75" s="58"/>
      <c r="AP75" s="57"/>
      <c r="AQ75" s="47"/>
      <c r="AR75" s="47"/>
      <c r="AS75" s="47"/>
      <c r="AT75" s="47"/>
      <c r="AU75" s="47"/>
      <c r="AV75" s="47"/>
      <c r="AW75" s="47"/>
      <c r="AX75" s="47"/>
      <c r="AY75" s="47"/>
      <c r="AZ75" s="47"/>
      <c r="BA75" s="47"/>
      <c r="BB75" s="47"/>
      <c r="BC75" s="47"/>
      <c r="BD75" s="47"/>
      <c r="BE75" s="47"/>
      <c r="BF75" s="47"/>
      <c r="BG75" s="47"/>
      <c r="BH75" s="47"/>
      <c r="BI75" s="47"/>
      <c r="BJ75" s="47"/>
      <c r="BK75" s="68"/>
      <c r="BL75" s="47"/>
      <c r="BM75" s="47" t="s">
        <v>1</v>
      </c>
      <c r="BN75" s="57">
        <f t="shared" si="3"/>
        <v>14.38</v>
      </c>
      <c r="BO75" s="47">
        <f t="shared" si="4"/>
        <v>0</v>
      </c>
      <c r="BP75" s="48" t="str">
        <f t="shared" si="5"/>
        <v>Complete - With Adjustment</v>
      </c>
    </row>
    <row r="76" spans="1:68" s="10" customFormat="1" hidden="1" x14ac:dyDescent="0.2">
      <c r="A76" s="34">
        <v>89</v>
      </c>
      <c r="B76" s="27" t="s">
        <v>94</v>
      </c>
      <c r="C76" s="27" t="s">
        <v>1795</v>
      </c>
      <c r="D76" s="27" t="s">
        <v>1796</v>
      </c>
      <c r="E76" s="27" t="s">
        <v>1797</v>
      </c>
      <c r="F76" s="27" t="s">
        <v>151</v>
      </c>
      <c r="G76" s="35" t="s">
        <v>96</v>
      </c>
      <c r="H76" s="37">
        <v>42762</v>
      </c>
      <c r="I76" s="37">
        <v>42766</v>
      </c>
      <c r="J76" s="52">
        <v>777.75</v>
      </c>
      <c r="K76" s="52">
        <v>7.49</v>
      </c>
      <c r="L76" s="35"/>
      <c r="M76" s="52"/>
      <c r="N76" s="35" t="s">
        <v>97</v>
      </c>
      <c r="O76" s="35" t="s">
        <v>902</v>
      </c>
      <c r="P76" s="35" t="s">
        <v>120</v>
      </c>
      <c r="Q76" s="35" t="s">
        <v>103</v>
      </c>
      <c r="R76" s="35" t="s">
        <v>98</v>
      </c>
      <c r="S76" s="35"/>
      <c r="T76" s="35" t="s">
        <v>1798</v>
      </c>
      <c r="U76" s="27"/>
      <c r="V76" s="35"/>
      <c r="W76" s="47">
        <v>7.49</v>
      </c>
      <c r="X76" s="47"/>
      <c r="Y76" s="47"/>
      <c r="Z76" s="47"/>
      <c r="AA76" s="47"/>
      <c r="AB76" s="47"/>
      <c r="AC76" s="47"/>
      <c r="AD76" s="47"/>
      <c r="AE76" s="47"/>
      <c r="AF76" s="47"/>
      <c r="AG76" s="47"/>
      <c r="AH76" s="57"/>
      <c r="AI76" s="58"/>
      <c r="AJ76" s="57"/>
      <c r="AK76" s="47"/>
      <c r="AL76" s="47"/>
      <c r="AM76" s="47"/>
      <c r="AN76" s="57"/>
      <c r="AO76" s="58"/>
      <c r="AP76" s="57"/>
      <c r="AQ76" s="47"/>
      <c r="AR76" s="47"/>
      <c r="AS76" s="47"/>
      <c r="AT76" s="47"/>
      <c r="AU76" s="47"/>
      <c r="AV76" s="47"/>
      <c r="AW76" s="47"/>
      <c r="AX76" s="47"/>
      <c r="AY76" s="47"/>
      <c r="AZ76" s="47"/>
      <c r="BA76" s="47"/>
      <c r="BB76" s="47"/>
      <c r="BC76" s="47"/>
      <c r="BD76" s="47"/>
      <c r="BE76" s="47"/>
      <c r="BF76" s="47"/>
      <c r="BG76" s="47"/>
      <c r="BH76" s="47"/>
      <c r="BI76" s="47"/>
      <c r="BJ76" s="47"/>
      <c r="BK76" s="47"/>
      <c r="BL76" s="47"/>
      <c r="BM76" s="47" t="s">
        <v>1</v>
      </c>
      <c r="BN76" s="57">
        <f t="shared" si="3"/>
        <v>7.49</v>
      </c>
      <c r="BO76" s="47">
        <f t="shared" si="4"/>
        <v>0</v>
      </c>
      <c r="BP76" s="48" t="str">
        <f t="shared" si="5"/>
        <v>Complete - With Adjustment</v>
      </c>
    </row>
    <row r="77" spans="1:68" s="10" customFormat="1" hidden="1" x14ac:dyDescent="0.2">
      <c r="A77" s="34">
        <v>90</v>
      </c>
      <c r="B77" s="27" t="s">
        <v>94</v>
      </c>
      <c r="C77" s="27" t="s">
        <v>1795</v>
      </c>
      <c r="D77" s="27" t="s">
        <v>1796</v>
      </c>
      <c r="E77" s="27" t="s">
        <v>1797</v>
      </c>
      <c r="F77" s="27" t="s">
        <v>151</v>
      </c>
      <c r="G77" s="35" t="s">
        <v>96</v>
      </c>
      <c r="H77" s="37">
        <v>42762</v>
      </c>
      <c r="I77" s="37">
        <v>42766</v>
      </c>
      <c r="J77" s="52">
        <v>777.75</v>
      </c>
      <c r="K77" s="52">
        <v>731.88</v>
      </c>
      <c r="L77" s="35"/>
      <c r="M77" s="52"/>
      <c r="N77" s="35" t="s">
        <v>97</v>
      </c>
      <c r="O77" s="35" t="s">
        <v>902</v>
      </c>
      <c r="P77" s="35" t="s">
        <v>120</v>
      </c>
      <c r="Q77" s="35" t="s">
        <v>101</v>
      </c>
      <c r="R77" s="35" t="s">
        <v>98</v>
      </c>
      <c r="S77" s="35"/>
      <c r="T77" s="35" t="s">
        <v>1798</v>
      </c>
      <c r="U77" s="27"/>
      <c r="V77" s="35"/>
      <c r="W77" s="47"/>
      <c r="X77" s="47"/>
      <c r="Y77" s="47"/>
      <c r="Z77" s="47"/>
      <c r="AA77" s="47"/>
      <c r="AB77" s="70"/>
      <c r="AC77" s="47"/>
      <c r="AD77" s="47"/>
      <c r="AE77" s="47"/>
      <c r="AF77" s="47"/>
      <c r="AG77" s="47"/>
      <c r="AH77" s="57"/>
      <c r="AI77" s="58"/>
      <c r="AJ77" s="57"/>
      <c r="AK77" s="47"/>
      <c r="AL77" s="47"/>
      <c r="AM77" s="47"/>
      <c r="AN77" s="57"/>
      <c r="AO77" s="58"/>
      <c r="AP77" s="57"/>
      <c r="AQ77" s="47"/>
      <c r="AR77" s="47"/>
      <c r="AS77" s="47"/>
      <c r="AT77" s="47"/>
      <c r="AU77" s="47"/>
      <c r="AV77" s="47"/>
      <c r="AW77" s="47"/>
      <c r="AX77" s="47"/>
      <c r="AY77" s="47"/>
      <c r="AZ77" s="47"/>
      <c r="BA77" s="47"/>
      <c r="BB77" s="47"/>
      <c r="BC77" s="47"/>
      <c r="BD77" s="47"/>
      <c r="BE77" s="47"/>
      <c r="BF77" s="47"/>
      <c r="BG77" s="47"/>
      <c r="BH77" s="47">
        <v>731.88</v>
      </c>
      <c r="BI77" s="47"/>
      <c r="BJ77" s="47"/>
      <c r="BK77" s="47"/>
      <c r="BL77" s="47"/>
      <c r="BM77" s="47" t="s">
        <v>392</v>
      </c>
      <c r="BN77" s="57">
        <f t="shared" si="3"/>
        <v>731.88</v>
      </c>
      <c r="BO77" s="47">
        <f t="shared" si="4"/>
        <v>0</v>
      </c>
      <c r="BP77" s="48" t="str">
        <f t="shared" si="5"/>
        <v>Complete - With Adjustment</v>
      </c>
    </row>
    <row r="78" spans="1:68" s="10" customFormat="1" hidden="1" x14ac:dyDescent="0.2">
      <c r="A78" s="34">
        <v>91</v>
      </c>
      <c r="B78" s="27" t="s">
        <v>94</v>
      </c>
      <c r="C78" s="27" t="s">
        <v>1795</v>
      </c>
      <c r="D78" s="27" t="s">
        <v>1796</v>
      </c>
      <c r="E78" s="27" t="s">
        <v>1797</v>
      </c>
      <c r="F78" s="27" t="s">
        <v>151</v>
      </c>
      <c r="G78" s="35" t="s">
        <v>96</v>
      </c>
      <c r="H78" s="37">
        <v>42762</v>
      </c>
      <c r="I78" s="37">
        <v>42766</v>
      </c>
      <c r="J78" s="52">
        <v>777.75</v>
      </c>
      <c r="K78" s="52">
        <v>24</v>
      </c>
      <c r="L78" s="35"/>
      <c r="M78" s="52"/>
      <c r="N78" s="35" t="s">
        <v>97</v>
      </c>
      <c r="O78" s="35" t="s">
        <v>902</v>
      </c>
      <c r="P78" s="35" t="s">
        <v>120</v>
      </c>
      <c r="Q78" s="35" t="s">
        <v>101</v>
      </c>
      <c r="R78" s="35" t="s">
        <v>98</v>
      </c>
      <c r="S78" s="35"/>
      <c r="T78" s="35" t="s">
        <v>1798</v>
      </c>
      <c r="U78" s="27"/>
      <c r="V78" s="35"/>
      <c r="W78" s="68"/>
      <c r="X78" s="47"/>
      <c r="Y78" s="47"/>
      <c r="Z78" s="47"/>
      <c r="AA78" s="47"/>
      <c r="AB78" s="47"/>
      <c r="AC78" s="47"/>
      <c r="AD78" s="47"/>
      <c r="AE78" s="47"/>
      <c r="AF78" s="47"/>
      <c r="AG78" s="47"/>
      <c r="AH78" s="57"/>
      <c r="AI78" s="58"/>
      <c r="AJ78" s="57"/>
      <c r="AK78" s="47"/>
      <c r="AL78" s="47"/>
      <c r="AM78" s="47"/>
      <c r="AN78" s="57"/>
      <c r="AO78" s="58"/>
      <c r="AP78" s="57"/>
      <c r="AQ78" s="47"/>
      <c r="AR78" s="47"/>
      <c r="AS78" s="47"/>
      <c r="AT78" s="47"/>
      <c r="AU78" s="47"/>
      <c r="AV78" s="47"/>
      <c r="AW78" s="47"/>
      <c r="AX78" s="47"/>
      <c r="AY78" s="47"/>
      <c r="AZ78" s="47"/>
      <c r="BA78" s="47"/>
      <c r="BB78" s="47"/>
      <c r="BC78" s="47"/>
      <c r="BD78" s="47"/>
      <c r="BE78" s="47"/>
      <c r="BF78" s="47"/>
      <c r="BG78" s="47"/>
      <c r="BH78" s="47">
        <v>24</v>
      </c>
      <c r="BI78" s="47"/>
      <c r="BJ78" s="47"/>
      <c r="BK78" s="47"/>
      <c r="BL78" s="47"/>
      <c r="BM78" s="47" t="s">
        <v>392</v>
      </c>
      <c r="BN78" s="57">
        <f t="shared" si="3"/>
        <v>24</v>
      </c>
      <c r="BO78" s="47">
        <f t="shared" si="4"/>
        <v>0</v>
      </c>
      <c r="BP78" s="48" t="str">
        <f t="shared" si="5"/>
        <v>Complete - With Adjustment</v>
      </c>
    </row>
    <row r="79" spans="1:68" s="10" customFormat="1" hidden="1" x14ac:dyDescent="0.2">
      <c r="A79" s="34">
        <v>107</v>
      </c>
      <c r="B79" s="27" t="s">
        <v>94</v>
      </c>
      <c r="C79" s="27" t="s">
        <v>1747</v>
      </c>
      <c r="D79" s="27" t="s">
        <v>1748</v>
      </c>
      <c r="E79" s="27" t="s">
        <v>1799</v>
      </c>
      <c r="F79" s="27" t="s">
        <v>405</v>
      </c>
      <c r="G79" s="27" t="s">
        <v>96</v>
      </c>
      <c r="H79" s="28">
        <v>42783</v>
      </c>
      <c r="I79" s="37">
        <v>42790</v>
      </c>
      <c r="J79" s="52">
        <v>1252</v>
      </c>
      <c r="K79" s="52">
        <v>105.5</v>
      </c>
      <c r="L79" s="35"/>
      <c r="M79" s="52"/>
      <c r="N79" s="35" t="s">
        <v>97</v>
      </c>
      <c r="O79" s="35" t="s">
        <v>1749</v>
      </c>
      <c r="P79" s="35" t="s">
        <v>120</v>
      </c>
      <c r="Q79" s="35" t="s">
        <v>103</v>
      </c>
      <c r="R79" s="27" t="s">
        <v>98</v>
      </c>
      <c r="S79" s="27"/>
      <c r="T79" s="27" t="s">
        <v>1800</v>
      </c>
      <c r="U79" s="27"/>
      <c r="V79" s="20"/>
      <c r="W79" s="2">
        <v>105.5</v>
      </c>
      <c r="X79" s="2"/>
      <c r="Y79" s="2"/>
      <c r="Z79" s="2"/>
      <c r="AA79" s="2"/>
      <c r="AB79" s="20"/>
      <c r="AC79" s="2"/>
      <c r="AD79" s="2"/>
      <c r="AE79" s="2"/>
      <c r="AF79" s="2"/>
      <c r="AG79" s="2"/>
      <c r="AH79" s="98"/>
      <c r="AI79" s="100"/>
      <c r="AJ79" s="53"/>
      <c r="AK79" s="2"/>
      <c r="AL79" s="2"/>
      <c r="AM79" s="2"/>
      <c r="AN79" s="98"/>
      <c r="AO79" s="100"/>
      <c r="AP79" s="53"/>
      <c r="AQ79" s="2"/>
      <c r="AR79" s="2"/>
      <c r="AS79" s="2"/>
      <c r="AT79" s="20"/>
      <c r="AU79" s="2"/>
      <c r="AV79" s="2"/>
      <c r="AW79" s="2"/>
      <c r="AX79" s="2"/>
      <c r="AY79" s="2"/>
      <c r="AZ79" s="20"/>
      <c r="BA79" s="2"/>
      <c r="BB79" s="2"/>
      <c r="BC79" s="2"/>
      <c r="BD79" s="2"/>
      <c r="BE79" s="2"/>
      <c r="BF79" s="20"/>
      <c r="BG79" s="2"/>
      <c r="BH79" s="2"/>
      <c r="BI79" s="2"/>
      <c r="BJ79" s="2"/>
      <c r="BK79" s="2"/>
      <c r="BL79" s="20"/>
      <c r="BM79" s="2" t="s">
        <v>1</v>
      </c>
      <c r="BN79" s="57">
        <f t="shared" ref="BN79:BN105" si="6">SUM(W79:AH79)+SUM(AK79:AN79)+SUM(AQ79:BK79)</f>
        <v>105.5</v>
      </c>
      <c r="BO79" s="47">
        <f t="shared" si="4"/>
        <v>0</v>
      </c>
      <c r="BP79" s="48" t="str">
        <f t="shared" si="5"/>
        <v>Complete - With Adjustment</v>
      </c>
    </row>
    <row r="80" spans="1:68" s="10" customFormat="1" hidden="1" x14ac:dyDescent="0.2">
      <c r="A80" s="34">
        <v>108</v>
      </c>
      <c r="B80" s="27" t="s">
        <v>94</v>
      </c>
      <c r="C80" s="27" t="s">
        <v>1747</v>
      </c>
      <c r="D80" s="27" t="s">
        <v>1748</v>
      </c>
      <c r="E80" s="27" t="s">
        <v>1801</v>
      </c>
      <c r="F80" s="27" t="s">
        <v>465</v>
      </c>
      <c r="G80" s="27" t="s">
        <v>96</v>
      </c>
      <c r="H80" s="28">
        <v>42779</v>
      </c>
      <c r="I80" s="37">
        <v>42781</v>
      </c>
      <c r="J80" s="52">
        <v>2098.11</v>
      </c>
      <c r="K80" s="52">
        <v>845.58</v>
      </c>
      <c r="L80" s="35"/>
      <c r="M80" s="52"/>
      <c r="N80" s="35" t="s">
        <v>97</v>
      </c>
      <c r="O80" s="35" t="s">
        <v>1749</v>
      </c>
      <c r="P80" s="35" t="s">
        <v>120</v>
      </c>
      <c r="Q80" s="35" t="s">
        <v>108</v>
      </c>
      <c r="R80" s="27" t="s">
        <v>98</v>
      </c>
      <c r="S80" s="27"/>
      <c r="T80" s="27" t="s">
        <v>1802</v>
      </c>
      <c r="U80" s="27"/>
      <c r="V80" s="20"/>
      <c r="W80" s="2"/>
      <c r="X80" s="2"/>
      <c r="Y80" s="2"/>
      <c r="Z80" s="2"/>
      <c r="AA80" s="2"/>
      <c r="AB80" s="20"/>
      <c r="AC80" s="2"/>
      <c r="AD80" s="2"/>
      <c r="AE80" s="2"/>
      <c r="AF80" s="2"/>
      <c r="AG80" s="2"/>
      <c r="AH80" s="98"/>
      <c r="AI80" s="100"/>
      <c r="AJ80" s="53"/>
      <c r="AK80" s="2"/>
      <c r="AL80" s="2"/>
      <c r="AM80" s="2"/>
      <c r="AN80" s="98">
        <f>(244.54-150)*3</f>
        <v>283.62</v>
      </c>
      <c r="AO80" s="100"/>
      <c r="AP80" s="53"/>
      <c r="AQ80" s="2"/>
      <c r="AR80" s="2"/>
      <c r="AS80" s="2"/>
      <c r="AT80" s="20"/>
      <c r="AU80" s="2"/>
      <c r="AV80" s="2"/>
      <c r="AW80" s="2"/>
      <c r="AX80" s="2"/>
      <c r="AY80" s="2"/>
      <c r="AZ80" s="20"/>
      <c r="BA80" s="2"/>
      <c r="BB80" s="2"/>
      <c r="BC80" s="2"/>
      <c r="BD80" s="2"/>
      <c r="BE80" s="2"/>
      <c r="BF80" s="20"/>
      <c r="BG80" s="2"/>
      <c r="BH80" s="2">
        <v>561.96</v>
      </c>
      <c r="BI80" s="2"/>
      <c r="BJ80" s="2"/>
      <c r="BK80" s="2"/>
      <c r="BL80" s="20"/>
      <c r="BM80" s="2" t="s">
        <v>1803</v>
      </c>
      <c r="BN80" s="57">
        <f t="shared" si="6"/>
        <v>845.58</v>
      </c>
      <c r="BO80" s="47">
        <f t="shared" si="4"/>
        <v>0</v>
      </c>
      <c r="BP80" s="48" t="str">
        <f t="shared" si="5"/>
        <v>Complete - With Adjustment</v>
      </c>
    </row>
    <row r="81" spans="1:68" s="10" customFormat="1" hidden="1" x14ac:dyDescent="0.2">
      <c r="A81" s="34">
        <v>109</v>
      </c>
      <c r="B81" s="27" t="s">
        <v>94</v>
      </c>
      <c r="C81" s="27" t="s">
        <v>1747</v>
      </c>
      <c r="D81" s="27" t="s">
        <v>1748</v>
      </c>
      <c r="E81" s="27" t="s">
        <v>1801</v>
      </c>
      <c r="F81" s="27" t="s">
        <v>465</v>
      </c>
      <c r="G81" s="27" t="s">
        <v>96</v>
      </c>
      <c r="H81" s="28">
        <v>42779</v>
      </c>
      <c r="I81" s="37">
        <v>42781</v>
      </c>
      <c r="J81" s="52">
        <v>2098.11</v>
      </c>
      <c r="K81" s="52">
        <v>16.350000000000001</v>
      </c>
      <c r="L81" s="35"/>
      <c r="M81" s="52"/>
      <c r="N81" s="35" t="s">
        <v>97</v>
      </c>
      <c r="O81" s="35" t="s">
        <v>1749</v>
      </c>
      <c r="P81" s="35" t="s">
        <v>120</v>
      </c>
      <c r="Q81" s="35" t="s">
        <v>103</v>
      </c>
      <c r="R81" s="27" t="s">
        <v>98</v>
      </c>
      <c r="S81" s="27"/>
      <c r="T81" s="27" t="s">
        <v>1802</v>
      </c>
      <c r="U81" s="27"/>
      <c r="V81" s="20"/>
      <c r="W81" s="2"/>
      <c r="X81" s="2"/>
      <c r="Y81" s="2"/>
      <c r="Z81" s="2"/>
      <c r="AA81" s="2"/>
      <c r="AB81" s="20"/>
      <c r="AC81" s="2"/>
      <c r="AD81" s="2"/>
      <c r="AE81" s="2"/>
      <c r="AF81" s="2"/>
      <c r="AG81" s="2"/>
      <c r="AH81" s="98"/>
      <c r="AI81" s="100"/>
      <c r="AJ81" s="53"/>
      <c r="AK81" s="2"/>
      <c r="AL81" s="2"/>
      <c r="AM81" s="2"/>
      <c r="AN81" s="98"/>
      <c r="AO81" s="100"/>
      <c r="AP81" s="53"/>
      <c r="AQ81" s="2"/>
      <c r="AR81" s="2"/>
      <c r="AS81" s="2"/>
      <c r="AT81" s="20"/>
      <c r="AU81" s="2"/>
      <c r="AV81" s="2"/>
      <c r="AW81" s="2"/>
      <c r="AX81" s="2"/>
      <c r="AY81" s="2"/>
      <c r="AZ81" s="20"/>
      <c r="BA81" s="2"/>
      <c r="BB81" s="2"/>
      <c r="BC81" s="2"/>
      <c r="BD81" s="2"/>
      <c r="BE81" s="2"/>
      <c r="BF81" s="20"/>
      <c r="BG81" s="2"/>
      <c r="BH81" s="47">
        <v>16.350000000000001</v>
      </c>
      <c r="BI81" s="2"/>
      <c r="BJ81" s="2"/>
      <c r="BK81" s="2"/>
      <c r="BL81" s="20"/>
      <c r="BM81" s="2"/>
      <c r="BN81" s="57">
        <f t="shared" si="6"/>
        <v>16.350000000000001</v>
      </c>
      <c r="BO81" s="47">
        <f t="shared" si="4"/>
        <v>0</v>
      </c>
      <c r="BP81" s="48" t="str">
        <f t="shared" si="5"/>
        <v>Complete - With Adjustment</v>
      </c>
    </row>
    <row r="82" spans="1:68" s="10" customFormat="1" hidden="1" x14ac:dyDescent="0.2">
      <c r="A82" s="34">
        <v>110</v>
      </c>
      <c r="B82" s="27" t="s">
        <v>94</v>
      </c>
      <c r="C82" s="27" t="s">
        <v>1747</v>
      </c>
      <c r="D82" s="27" t="s">
        <v>1748</v>
      </c>
      <c r="E82" s="27" t="s">
        <v>1801</v>
      </c>
      <c r="F82" s="27" t="s">
        <v>465</v>
      </c>
      <c r="G82" s="27" t="s">
        <v>96</v>
      </c>
      <c r="H82" s="28">
        <v>42779</v>
      </c>
      <c r="I82" s="37">
        <v>42781</v>
      </c>
      <c r="J82" s="52">
        <v>2098.11</v>
      </c>
      <c r="K82" s="52">
        <v>7.45</v>
      </c>
      <c r="L82" s="35"/>
      <c r="M82" s="52"/>
      <c r="N82" s="35" t="s">
        <v>97</v>
      </c>
      <c r="O82" s="35" t="s">
        <v>1749</v>
      </c>
      <c r="P82" s="35" t="s">
        <v>120</v>
      </c>
      <c r="Q82" s="35" t="s">
        <v>103</v>
      </c>
      <c r="R82" s="27" t="s">
        <v>98</v>
      </c>
      <c r="S82" s="27"/>
      <c r="T82" s="27" t="s">
        <v>1802</v>
      </c>
      <c r="U82" s="27"/>
      <c r="V82" s="20"/>
      <c r="W82" s="2"/>
      <c r="X82" s="2"/>
      <c r="Y82" s="2"/>
      <c r="Z82" s="2"/>
      <c r="AA82" s="2"/>
      <c r="AB82" s="20"/>
      <c r="AC82" s="2"/>
      <c r="AD82" s="2"/>
      <c r="AE82" s="2"/>
      <c r="AF82" s="2"/>
      <c r="AG82" s="2"/>
      <c r="AH82" s="98"/>
      <c r="AI82" s="100"/>
      <c r="AJ82" s="53"/>
      <c r="AK82" s="2"/>
      <c r="AL82" s="2"/>
      <c r="AM82" s="2"/>
      <c r="AN82" s="98"/>
      <c r="AO82" s="100"/>
      <c r="AP82" s="53"/>
      <c r="AQ82" s="2"/>
      <c r="AR82" s="2"/>
      <c r="AS82" s="2"/>
      <c r="AT82" s="20"/>
      <c r="AU82" s="2"/>
      <c r="AV82" s="2"/>
      <c r="AW82" s="2"/>
      <c r="AX82" s="2"/>
      <c r="AY82" s="2"/>
      <c r="AZ82" s="20"/>
      <c r="BA82" s="2"/>
      <c r="BB82" s="2"/>
      <c r="BC82" s="2"/>
      <c r="BD82" s="2"/>
      <c r="BE82" s="2"/>
      <c r="BF82" s="20"/>
      <c r="BG82" s="2"/>
      <c r="BH82" s="47">
        <v>7.45</v>
      </c>
      <c r="BI82" s="2"/>
      <c r="BJ82" s="2"/>
      <c r="BK82" s="2"/>
      <c r="BL82" s="20"/>
      <c r="BM82" s="2"/>
      <c r="BN82" s="57">
        <f t="shared" si="6"/>
        <v>7.45</v>
      </c>
      <c r="BO82" s="47">
        <f t="shared" si="4"/>
        <v>0</v>
      </c>
      <c r="BP82" s="48" t="str">
        <f t="shared" si="5"/>
        <v>Complete - With Adjustment</v>
      </c>
    </row>
    <row r="83" spans="1:68" s="10" customFormat="1" hidden="1" x14ac:dyDescent="0.2">
      <c r="A83" s="34">
        <v>111</v>
      </c>
      <c r="B83" s="27" t="s">
        <v>94</v>
      </c>
      <c r="C83" s="27" t="s">
        <v>1747</v>
      </c>
      <c r="D83" s="27" t="s">
        <v>1748</v>
      </c>
      <c r="E83" s="27" t="s">
        <v>1801</v>
      </c>
      <c r="F83" s="27" t="s">
        <v>465</v>
      </c>
      <c r="G83" s="27" t="s">
        <v>96</v>
      </c>
      <c r="H83" s="28">
        <v>42779</v>
      </c>
      <c r="I83" s="37">
        <v>42781</v>
      </c>
      <c r="J83" s="52">
        <v>2098.11</v>
      </c>
      <c r="K83" s="52">
        <v>33.72</v>
      </c>
      <c r="L83" s="35"/>
      <c r="M83" s="52"/>
      <c r="N83" s="35" t="s">
        <v>97</v>
      </c>
      <c r="O83" s="35" t="s">
        <v>1749</v>
      </c>
      <c r="P83" s="35" t="s">
        <v>120</v>
      </c>
      <c r="Q83" s="35" t="s">
        <v>101</v>
      </c>
      <c r="R83" s="27" t="s">
        <v>98</v>
      </c>
      <c r="S83" s="27"/>
      <c r="T83" s="27" t="s">
        <v>1802</v>
      </c>
      <c r="U83" s="27"/>
      <c r="V83" s="20"/>
      <c r="W83" s="2"/>
      <c r="X83" s="2"/>
      <c r="Y83" s="2"/>
      <c r="Z83" s="2"/>
      <c r="AA83" s="2"/>
      <c r="AB83" s="20"/>
      <c r="AC83" s="2"/>
      <c r="AD83" s="2"/>
      <c r="AE83" s="2"/>
      <c r="AF83" s="2"/>
      <c r="AG83" s="2"/>
      <c r="AH83" s="98"/>
      <c r="AI83" s="100"/>
      <c r="AJ83" s="53"/>
      <c r="AK83" s="2"/>
      <c r="AL83" s="2"/>
      <c r="AM83" s="2"/>
      <c r="AN83" s="98"/>
      <c r="AO83" s="100"/>
      <c r="AP83" s="53"/>
      <c r="AQ83" s="2"/>
      <c r="AR83" s="2"/>
      <c r="AS83" s="2"/>
      <c r="AT83" s="20"/>
      <c r="AU83" s="2"/>
      <c r="AV83" s="2"/>
      <c r="AW83" s="2"/>
      <c r="AX83" s="2"/>
      <c r="AY83" s="2"/>
      <c r="AZ83" s="20"/>
      <c r="BA83" s="2"/>
      <c r="BB83" s="2"/>
      <c r="BC83" s="2"/>
      <c r="BD83" s="2"/>
      <c r="BE83" s="2"/>
      <c r="BF83" s="20"/>
      <c r="BG83" s="2"/>
      <c r="BH83" s="47">
        <v>33.72</v>
      </c>
      <c r="BI83" s="2"/>
      <c r="BJ83" s="2"/>
      <c r="BK83" s="2"/>
      <c r="BL83" s="20"/>
      <c r="BM83" s="2" t="s">
        <v>1804</v>
      </c>
      <c r="BN83" s="57">
        <f t="shared" si="6"/>
        <v>33.72</v>
      </c>
      <c r="BO83" s="47">
        <f t="shared" si="4"/>
        <v>0</v>
      </c>
      <c r="BP83" s="48" t="str">
        <f t="shared" si="5"/>
        <v>Complete - With Adjustment</v>
      </c>
    </row>
    <row r="84" spans="1:68" s="10" customFormat="1" hidden="1" x14ac:dyDescent="0.2">
      <c r="A84" s="34">
        <v>112</v>
      </c>
      <c r="B84" s="27" t="s">
        <v>94</v>
      </c>
      <c r="C84" s="27" t="s">
        <v>1747</v>
      </c>
      <c r="D84" s="27" t="s">
        <v>1748</v>
      </c>
      <c r="E84" s="27" t="s">
        <v>1801</v>
      </c>
      <c r="F84" s="27" t="s">
        <v>465</v>
      </c>
      <c r="G84" s="27" t="s">
        <v>96</v>
      </c>
      <c r="H84" s="28">
        <v>42779</v>
      </c>
      <c r="I84" s="37">
        <v>42781</v>
      </c>
      <c r="J84" s="52">
        <v>2098.11</v>
      </c>
      <c r="K84" s="52">
        <v>350.4</v>
      </c>
      <c r="L84" s="35"/>
      <c r="M84" s="52"/>
      <c r="N84" s="35" t="s">
        <v>97</v>
      </c>
      <c r="O84" s="35" t="s">
        <v>1749</v>
      </c>
      <c r="P84" s="35" t="s">
        <v>120</v>
      </c>
      <c r="Q84" s="35" t="s">
        <v>101</v>
      </c>
      <c r="R84" s="27" t="s">
        <v>98</v>
      </c>
      <c r="S84" s="27"/>
      <c r="T84" s="27" t="s">
        <v>1802</v>
      </c>
      <c r="U84" s="27"/>
      <c r="V84" s="20"/>
      <c r="W84" s="2"/>
      <c r="X84" s="2"/>
      <c r="Y84" s="2"/>
      <c r="Z84" s="2"/>
      <c r="AA84" s="2"/>
      <c r="AB84" s="20"/>
      <c r="AC84" s="2"/>
      <c r="AD84" s="2"/>
      <c r="AE84" s="2"/>
      <c r="AF84" s="2"/>
      <c r="AG84" s="2"/>
      <c r="AH84" s="98"/>
      <c r="AI84" s="100"/>
      <c r="AJ84" s="53"/>
      <c r="AK84" s="2"/>
      <c r="AL84" s="2"/>
      <c r="AM84" s="2"/>
      <c r="AN84" s="98"/>
      <c r="AO84" s="100"/>
      <c r="AP84" s="53"/>
      <c r="AQ84" s="2"/>
      <c r="AR84" s="2"/>
      <c r="AS84" s="2"/>
      <c r="AT84" s="20"/>
      <c r="AU84" s="2"/>
      <c r="AV84" s="2"/>
      <c r="AW84" s="2"/>
      <c r="AX84" s="2"/>
      <c r="AY84" s="2"/>
      <c r="AZ84" s="20"/>
      <c r="BA84" s="2"/>
      <c r="BB84" s="2"/>
      <c r="BC84" s="2"/>
      <c r="BD84" s="2"/>
      <c r="BE84" s="2"/>
      <c r="BF84" s="20"/>
      <c r="BG84" s="2"/>
      <c r="BH84" s="47">
        <v>350.4</v>
      </c>
      <c r="BI84" s="2"/>
      <c r="BJ84" s="2"/>
      <c r="BK84" s="2"/>
      <c r="BL84" s="20"/>
      <c r="BM84" s="2"/>
      <c r="BN84" s="57">
        <f t="shared" si="6"/>
        <v>350.4</v>
      </c>
      <c r="BO84" s="47">
        <f t="shared" si="4"/>
        <v>0</v>
      </c>
      <c r="BP84" s="48" t="str">
        <f t="shared" si="5"/>
        <v>Complete - With Adjustment</v>
      </c>
    </row>
    <row r="85" spans="1:68" s="10" customFormat="1" hidden="1" x14ac:dyDescent="0.2">
      <c r="A85" s="34">
        <v>113</v>
      </c>
      <c r="B85" s="27" t="s">
        <v>94</v>
      </c>
      <c r="C85" s="27" t="s">
        <v>1747</v>
      </c>
      <c r="D85" s="27" t="s">
        <v>1748</v>
      </c>
      <c r="E85" s="27" t="s">
        <v>1801</v>
      </c>
      <c r="F85" s="27" t="s">
        <v>465</v>
      </c>
      <c r="G85" s="27" t="s">
        <v>96</v>
      </c>
      <c r="H85" s="28">
        <v>42779</v>
      </c>
      <c r="I85" s="37">
        <v>42781</v>
      </c>
      <c r="J85" s="52">
        <v>2098.11</v>
      </c>
      <c r="K85" s="52">
        <v>92</v>
      </c>
      <c r="L85" s="35"/>
      <c r="M85" s="52"/>
      <c r="N85" s="35" t="s">
        <v>97</v>
      </c>
      <c r="O85" s="35" t="s">
        <v>1749</v>
      </c>
      <c r="P85" s="35" t="s">
        <v>120</v>
      </c>
      <c r="Q85" s="35" t="s">
        <v>103</v>
      </c>
      <c r="R85" s="27" t="s">
        <v>98</v>
      </c>
      <c r="S85" s="27"/>
      <c r="T85" s="27" t="s">
        <v>1802</v>
      </c>
      <c r="U85" s="27"/>
      <c r="V85" s="20"/>
      <c r="W85" s="2"/>
      <c r="X85" s="2"/>
      <c r="Y85" s="2"/>
      <c r="Z85" s="2"/>
      <c r="AA85" s="2"/>
      <c r="AB85" s="20"/>
      <c r="AC85" s="2"/>
      <c r="AD85" s="2"/>
      <c r="AE85" s="2"/>
      <c r="AF85" s="2"/>
      <c r="AG85" s="2"/>
      <c r="AH85" s="98"/>
      <c r="AI85" s="100"/>
      <c r="AJ85" s="53"/>
      <c r="AK85" s="2"/>
      <c r="AL85" s="2"/>
      <c r="AM85" s="2"/>
      <c r="AN85" s="98"/>
      <c r="AO85" s="100"/>
      <c r="AP85" s="53"/>
      <c r="AQ85" s="2"/>
      <c r="AR85" s="2"/>
      <c r="AS85" s="2"/>
      <c r="AT85" s="20"/>
      <c r="AU85" s="2"/>
      <c r="AV85" s="2"/>
      <c r="AW85" s="2"/>
      <c r="AX85" s="2"/>
      <c r="AY85" s="2"/>
      <c r="AZ85" s="20"/>
      <c r="BA85" s="2"/>
      <c r="BB85" s="2"/>
      <c r="BC85" s="2"/>
      <c r="BD85" s="2"/>
      <c r="BE85" s="2"/>
      <c r="BF85" s="20"/>
      <c r="BG85" s="2"/>
      <c r="BH85" s="47">
        <v>92</v>
      </c>
      <c r="BI85" s="2"/>
      <c r="BJ85" s="2"/>
      <c r="BK85" s="2"/>
      <c r="BL85" s="20"/>
      <c r="BM85" s="2"/>
      <c r="BN85" s="57">
        <f t="shared" si="6"/>
        <v>92</v>
      </c>
      <c r="BO85" s="47">
        <f t="shared" si="4"/>
        <v>0</v>
      </c>
      <c r="BP85" s="48" t="str">
        <f t="shared" si="5"/>
        <v>Complete - With Adjustment</v>
      </c>
    </row>
    <row r="86" spans="1:68" s="10" customFormat="1" hidden="1" x14ac:dyDescent="0.2">
      <c r="A86" s="34">
        <v>114</v>
      </c>
      <c r="B86" s="27" t="s">
        <v>94</v>
      </c>
      <c r="C86" s="27" t="s">
        <v>1747</v>
      </c>
      <c r="D86" s="27" t="s">
        <v>1748</v>
      </c>
      <c r="E86" s="27" t="s">
        <v>1801</v>
      </c>
      <c r="F86" s="27" t="s">
        <v>465</v>
      </c>
      <c r="G86" s="27" t="s">
        <v>96</v>
      </c>
      <c r="H86" s="28">
        <v>42779</v>
      </c>
      <c r="I86" s="37">
        <v>42781</v>
      </c>
      <c r="J86" s="52">
        <v>2098.11</v>
      </c>
      <c r="K86" s="52">
        <v>27</v>
      </c>
      <c r="L86" s="35"/>
      <c r="M86" s="52"/>
      <c r="N86" s="35" t="s">
        <v>97</v>
      </c>
      <c r="O86" s="35" t="s">
        <v>1749</v>
      </c>
      <c r="P86" s="35" t="s">
        <v>120</v>
      </c>
      <c r="Q86" s="35" t="s">
        <v>101</v>
      </c>
      <c r="R86" s="27" t="s">
        <v>98</v>
      </c>
      <c r="S86" s="27"/>
      <c r="T86" s="27" t="s">
        <v>1802</v>
      </c>
      <c r="U86" s="27"/>
      <c r="V86" s="20"/>
      <c r="W86" s="2"/>
      <c r="X86" s="2"/>
      <c r="Y86" s="2"/>
      <c r="Z86" s="2"/>
      <c r="AA86" s="2"/>
      <c r="AB86" s="20"/>
      <c r="AC86" s="2"/>
      <c r="AD86" s="2"/>
      <c r="AE86" s="2"/>
      <c r="AF86" s="2"/>
      <c r="AG86" s="2"/>
      <c r="AH86" s="98"/>
      <c r="AI86" s="100"/>
      <c r="AJ86" s="53"/>
      <c r="AK86" s="2"/>
      <c r="AL86" s="2"/>
      <c r="AM86" s="2"/>
      <c r="AN86" s="98"/>
      <c r="AO86" s="100"/>
      <c r="AP86" s="53"/>
      <c r="AQ86" s="2"/>
      <c r="AR86" s="2"/>
      <c r="AS86" s="2"/>
      <c r="AT86" s="20"/>
      <c r="AU86" s="2"/>
      <c r="AV86" s="2"/>
      <c r="AW86" s="2"/>
      <c r="AX86" s="2"/>
      <c r="AY86" s="2"/>
      <c r="AZ86" s="20"/>
      <c r="BA86" s="2"/>
      <c r="BB86" s="2"/>
      <c r="BC86" s="2"/>
      <c r="BD86" s="2"/>
      <c r="BE86" s="2"/>
      <c r="BF86" s="20"/>
      <c r="BG86" s="2"/>
      <c r="BH86" s="47">
        <v>27</v>
      </c>
      <c r="BI86" s="2"/>
      <c r="BJ86" s="2"/>
      <c r="BK86" s="2"/>
      <c r="BL86" s="20"/>
      <c r="BM86" s="2"/>
      <c r="BN86" s="57">
        <f t="shared" si="6"/>
        <v>27</v>
      </c>
      <c r="BO86" s="47">
        <f t="shared" si="4"/>
        <v>0</v>
      </c>
      <c r="BP86" s="48" t="str">
        <f t="shared" si="5"/>
        <v>Complete - With Adjustment</v>
      </c>
    </row>
    <row r="87" spans="1:68" s="10" customFormat="1" hidden="1" x14ac:dyDescent="0.2">
      <c r="A87" s="34">
        <v>115</v>
      </c>
      <c r="B87" s="27" t="s">
        <v>94</v>
      </c>
      <c r="C87" s="27" t="s">
        <v>1747</v>
      </c>
      <c r="D87" s="27" t="s">
        <v>1748</v>
      </c>
      <c r="E87" s="27" t="s">
        <v>1801</v>
      </c>
      <c r="F87" s="27" t="s">
        <v>465</v>
      </c>
      <c r="G87" s="27" t="s">
        <v>96</v>
      </c>
      <c r="H87" s="28">
        <v>42779</v>
      </c>
      <c r="I87" s="37">
        <v>42781</v>
      </c>
      <c r="J87" s="52">
        <v>2098.11</v>
      </c>
      <c r="K87" s="52">
        <v>511</v>
      </c>
      <c r="L87" s="35"/>
      <c r="M87" s="52"/>
      <c r="N87" s="35" t="s">
        <v>97</v>
      </c>
      <c r="O87" s="35" t="s">
        <v>1749</v>
      </c>
      <c r="P87" s="35" t="s">
        <v>120</v>
      </c>
      <c r="Q87" s="35" t="s">
        <v>103</v>
      </c>
      <c r="R87" s="27" t="s">
        <v>98</v>
      </c>
      <c r="S87" s="27"/>
      <c r="T87" s="27" t="s">
        <v>1802</v>
      </c>
      <c r="U87" s="27"/>
      <c r="V87" s="20"/>
      <c r="W87" s="2"/>
      <c r="X87" s="2"/>
      <c r="Y87" s="2"/>
      <c r="Z87" s="2"/>
      <c r="AA87" s="2"/>
      <c r="AB87" s="20"/>
      <c r="AC87" s="2"/>
      <c r="AD87" s="2"/>
      <c r="AE87" s="2"/>
      <c r="AF87" s="2"/>
      <c r="AG87" s="2"/>
      <c r="AH87" s="97">
        <f>395.49-6*25</f>
        <v>245.49</v>
      </c>
      <c r="AI87" s="100"/>
      <c r="AJ87" s="53"/>
      <c r="AK87" s="2"/>
      <c r="AL87" s="2"/>
      <c r="AM87" s="2"/>
      <c r="AN87" s="98"/>
      <c r="AO87" s="100"/>
      <c r="AP87" s="53"/>
      <c r="AQ87" s="2"/>
      <c r="AR87" s="2"/>
      <c r="AS87" s="2"/>
      <c r="AT87" s="20"/>
      <c r="AU87" s="2"/>
      <c r="AV87" s="2"/>
      <c r="AW87" s="2"/>
      <c r="AX87" s="2"/>
      <c r="AY87" s="2"/>
      <c r="AZ87" s="20"/>
      <c r="BA87" s="2"/>
      <c r="BB87" s="2"/>
      <c r="BC87" s="2"/>
      <c r="BD87" s="2"/>
      <c r="BE87" s="2"/>
      <c r="BF87" s="20"/>
      <c r="BG87" s="2"/>
      <c r="BH87" s="2">
        <v>265.51</v>
      </c>
      <c r="BI87" s="2"/>
      <c r="BJ87" s="2"/>
      <c r="BK87" s="2"/>
      <c r="BL87" s="20"/>
      <c r="BM87" s="2" t="s">
        <v>1805</v>
      </c>
      <c r="BN87" s="57">
        <f t="shared" si="6"/>
        <v>511</v>
      </c>
      <c r="BO87" s="47">
        <f t="shared" si="4"/>
        <v>0</v>
      </c>
      <c r="BP87" s="48" t="str">
        <f t="shared" si="5"/>
        <v>Complete - With Adjustment</v>
      </c>
    </row>
    <row r="88" spans="1:68" s="10" customFormat="1" hidden="1" x14ac:dyDescent="0.2">
      <c r="A88" s="34">
        <v>116</v>
      </c>
      <c r="B88" s="27" t="s">
        <v>94</v>
      </c>
      <c r="C88" s="27" t="s">
        <v>1747</v>
      </c>
      <c r="D88" s="27" t="s">
        <v>1748</v>
      </c>
      <c r="E88" s="27" t="s">
        <v>1801</v>
      </c>
      <c r="F88" s="27" t="s">
        <v>465</v>
      </c>
      <c r="G88" s="27" t="s">
        <v>96</v>
      </c>
      <c r="H88" s="28">
        <v>42779</v>
      </c>
      <c r="I88" s="37">
        <v>42781</v>
      </c>
      <c r="J88" s="52">
        <v>2098.11</v>
      </c>
      <c r="K88" s="52">
        <v>98</v>
      </c>
      <c r="L88" s="35"/>
      <c r="M88" s="52"/>
      <c r="N88" s="35" t="s">
        <v>97</v>
      </c>
      <c r="O88" s="35" t="s">
        <v>1749</v>
      </c>
      <c r="P88" s="35" t="s">
        <v>120</v>
      </c>
      <c r="Q88" s="35" t="s">
        <v>101</v>
      </c>
      <c r="R88" s="27" t="s">
        <v>98</v>
      </c>
      <c r="S88" s="27"/>
      <c r="T88" s="27" t="s">
        <v>1802</v>
      </c>
      <c r="U88" s="27"/>
      <c r="V88" s="20"/>
      <c r="W88" s="2"/>
      <c r="X88" s="2"/>
      <c r="Y88" s="2"/>
      <c r="Z88" s="2"/>
      <c r="AA88" s="2"/>
      <c r="AB88" s="20"/>
      <c r="AC88" s="2"/>
      <c r="AD88" s="2"/>
      <c r="AE88" s="2"/>
      <c r="AF88" s="2"/>
      <c r="AG88" s="2"/>
      <c r="AH88" s="98"/>
      <c r="AI88" s="100"/>
      <c r="AJ88" s="53"/>
      <c r="AK88" s="2"/>
      <c r="AL88" s="2"/>
      <c r="AM88" s="2"/>
      <c r="AN88" s="98"/>
      <c r="AO88" s="100"/>
      <c r="AP88" s="53"/>
      <c r="AQ88" s="2"/>
      <c r="AR88" s="2"/>
      <c r="AS88" s="2"/>
      <c r="AT88" s="20"/>
      <c r="AU88" s="2"/>
      <c r="AV88" s="2"/>
      <c r="AW88" s="2"/>
      <c r="AX88" s="2"/>
      <c r="AY88" s="2"/>
      <c r="AZ88" s="20"/>
      <c r="BA88" s="2"/>
      <c r="BB88" s="2"/>
      <c r="BC88" s="2"/>
      <c r="BD88" s="2"/>
      <c r="BE88" s="2"/>
      <c r="BF88" s="20"/>
      <c r="BG88" s="2"/>
      <c r="BH88" s="47">
        <v>98</v>
      </c>
      <c r="BI88" s="2"/>
      <c r="BJ88" s="2"/>
      <c r="BK88" s="2"/>
      <c r="BL88" s="20"/>
      <c r="BM88" s="2"/>
      <c r="BN88" s="57">
        <f t="shared" si="6"/>
        <v>98</v>
      </c>
      <c r="BO88" s="47">
        <f t="shared" si="4"/>
        <v>0</v>
      </c>
      <c r="BP88" s="48" t="str">
        <f t="shared" si="5"/>
        <v>Complete - With Adjustment</v>
      </c>
    </row>
    <row r="89" spans="1:68" s="10" customFormat="1" hidden="1" x14ac:dyDescent="0.2">
      <c r="A89" s="34">
        <v>117</v>
      </c>
      <c r="B89" s="27" t="s">
        <v>94</v>
      </c>
      <c r="C89" s="27" t="s">
        <v>1747</v>
      </c>
      <c r="D89" s="27" t="s">
        <v>1748</v>
      </c>
      <c r="E89" s="27" t="s">
        <v>1801</v>
      </c>
      <c r="F89" s="27" t="s">
        <v>465</v>
      </c>
      <c r="G89" s="27" t="s">
        <v>96</v>
      </c>
      <c r="H89" s="28">
        <v>42779</v>
      </c>
      <c r="I89" s="37">
        <v>42781</v>
      </c>
      <c r="J89" s="52">
        <v>2098.11</v>
      </c>
      <c r="K89" s="52">
        <v>25.68</v>
      </c>
      <c r="L89" s="35"/>
      <c r="M89" s="52"/>
      <c r="N89" s="35" t="s">
        <v>97</v>
      </c>
      <c r="O89" s="35" t="s">
        <v>1749</v>
      </c>
      <c r="P89" s="35" t="s">
        <v>120</v>
      </c>
      <c r="Q89" s="35" t="s">
        <v>101</v>
      </c>
      <c r="R89" s="27" t="s">
        <v>98</v>
      </c>
      <c r="S89" s="27"/>
      <c r="T89" s="27" t="s">
        <v>1802</v>
      </c>
      <c r="U89" s="27"/>
      <c r="V89" s="20"/>
      <c r="W89" s="2"/>
      <c r="X89" s="2"/>
      <c r="Y89" s="2"/>
      <c r="Z89" s="2"/>
      <c r="AA89" s="2"/>
      <c r="AB89" s="20"/>
      <c r="AC89" s="2"/>
      <c r="AD89" s="2"/>
      <c r="AE89" s="2"/>
      <c r="AF89" s="2"/>
      <c r="AG89" s="2"/>
      <c r="AH89" s="98"/>
      <c r="AI89" s="100"/>
      <c r="AJ89" s="53"/>
      <c r="AK89" s="2"/>
      <c r="AL89" s="2"/>
      <c r="AM89" s="2"/>
      <c r="AN89" s="98"/>
      <c r="AO89" s="100"/>
      <c r="AP89" s="53"/>
      <c r="AQ89" s="2"/>
      <c r="AR89" s="2"/>
      <c r="AS89" s="2"/>
      <c r="AT89" s="20"/>
      <c r="AU89" s="2"/>
      <c r="AV89" s="2"/>
      <c r="AW89" s="2"/>
      <c r="AX89" s="2"/>
      <c r="AY89" s="2"/>
      <c r="AZ89" s="20"/>
      <c r="BA89" s="2"/>
      <c r="BB89" s="2"/>
      <c r="BC89" s="2"/>
      <c r="BD89" s="2"/>
      <c r="BE89" s="2"/>
      <c r="BF89" s="20"/>
      <c r="BG89" s="2"/>
      <c r="BH89" s="47">
        <v>25.68</v>
      </c>
      <c r="BI89" s="2"/>
      <c r="BJ89" s="2"/>
      <c r="BK89" s="2"/>
      <c r="BL89" s="20"/>
      <c r="BM89" s="2"/>
      <c r="BN89" s="57">
        <f t="shared" si="6"/>
        <v>25.68</v>
      </c>
      <c r="BO89" s="47">
        <f t="shared" si="4"/>
        <v>0</v>
      </c>
      <c r="BP89" s="48" t="str">
        <f t="shared" si="5"/>
        <v>Complete - With Adjustment</v>
      </c>
    </row>
    <row r="90" spans="1:68" s="10" customFormat="1" hidden="1" x14ac:dyDescent="0.2">
      <c r="A90" s="34">
        <v>118</v>
      </c>
      <c r="B90" s="27" t="s">
        <v>94</v>
      </c>
      <c r="C90" s="27" t="s">
        <v>1747</v>
      </c>
      <c r="D90" s="27" t="s">
        <v>1748</v>
      </c>
      <c r="E90" s="27" t="s">
        <v>1801</v>
      </c>
      <c r="F90" s="27" t="s">
        <v>465</v>
      </c>
      <c r="G90" s="27" t="s">
        <v>96</v>
      </c>
      <c r="H90" s="28">
        <v>42779</v>
      </c>
      <c r="I90" s="37">
        <v>42781</v>
      </c>
      <c r="J90" s="52">
        <v>2098.11</v>
      </c>
      <c r="K90" s="52">
        <v>90.93</v>
      </c>
      <c r="L90" s="35"/>
      <c r="M90" s="52"/>
      <c r="N90" s="35" t="s">
        <v>97</v>
      </c>
      <c r="O90" s="35" t="s">
        <v>1749</v>
      </c>
      <c r="P90" s="35" t="s">
        <v>120</v>
      </c>
      <c r="Q90" s="35" t="s">
        <v>101</v>
      </c>
      <c r="R90" s="27" t="s">
        <v>98</v>
      </c>
      <c r="S90" s="27"/>
      <c r="T90" s="27" t="s">
        <v>1802</v>
      </c>
      <c r="U90" s="27"/>
      <c r="V90" s="20"/>
      <c r="W90" s="2"/>
      <c r="X90" s="2"/>
      <c r="Y90" s="2"/>
      <c r="Z90" s="2"/>
      <c r="AA90" s="2"/>
      <c r="AB90" s="20"/>
      <c r="AC90" s="2"/>
      <c r="AD90" s="2"/>
      <c r="AE90" s="2"/>
      <c r="AF90" s="2"/>
      <c r="AG90" s="2"/>
      <c r="AH90" s="98"/>
      <c r="AI90" s="100"/>
      <c r="AJ90" s="53"/>
      <c r="AK90" s="2"/>
      <c r="AL90" s="2"/>
      <c r="AM90" s="2"/>
      <c r="AN90" s="98"/>
      <c r="AO90" s="100"/>
      <c r="AP90" s="53"/>
      <c r="AQ90" s="2"/>
      <c r="AR90" s="2"/>
      <c r="AS90" s="2"/>
      <c r="AT90" s="20"/>
      <c r="AU90" s="2"/>
      <c r="AV90" s="2"/>
      <c r="AW90" s="2"/>
      <c r="AX90" s="2"/>
      <c r="AY90" s="2"/>
      <c r="AZ90" s="20"/>
      <c r="BA90" s="2"/>
      <c r="BB90" s="2"/>
      <c r="BC90" s="2"/>
      <c r="BD90" s="2"/>
      <c r="BE90" s="2"/>
      <c r="BF90" s="20"/>
      <c r="BG90" s="2"/>
      <c r="BH90" s="47">
        <v>90.93</v>
      </c>
      <c r="BI90" s="2"/>
      <c r="BJ90" s="2"/>
      <c r="BK90" s="2"/>
      <c r="BL90" s="20"/>
      <c r="BM90" s="2"/>
      <c r="BN90" s="57">
        <f t="shared" si="6"/>
        <v>90.93</v>
      </c>
      <c r="BO90" s="47">
        <f t="shared" si="4"/>
        <v>0</v>
      </c>
      <c r="BP90" s="48" t="str">
        <f t="shared" si="5"/>
        <v>Complete - With Adjustment</v>
      </c>
    </row>
    <row r="91" spans="1:68" s="10" customFormat="1" hidden="1" x14ac:dyDescent="0.2">
      <c r="A91" s="34">
        <v>123</v>
      </c>
      <c r="B91" s="27" t="s">
        <v>94</v>
      </c>
      <c r="C91" s="27" t="s">
        <v>1750</v>
      </c>
      <c r="D91" s="27" t="s">
        <v>1751</v>
      </c>
      <c r="E91" s="27" t="s">
        <v>1807</v>
      </c>
      <c r="F91" s="27" t="s">
        <v>426</v>
      </c>
      <c r="G91" s="27" t="s">
        <v>96</v>
      </c>
      <c r="H91" s="28">
        <v>42776</v>
      </c>
      <c r="I91" s="37">
        <v>42780</v>
      </c>
      <c r="J91" s="52">
        <v>1028.3800000000001</v>
      </c>
      <c r="K91" s="52">
        <v>1028.3800000000001</v>
      </c>
      <c r="L91" s="35"/>
      <c r="M91" s="52"/>
      <c r="N91" s="35" t="s">
        <v>97</v>
      </c>
      <c r="O91" s="35" t="s">
        <v>180</v>
      </c>
      <c r="P91" s="35" t="s">
        <v>120</v>
      </c>
      <c r="Q91" s="35" t="s">
        <v>470</v>
      </c>
      <c r="R91" s="27" t="s">
        <v>98</v>
      </c>
      <c r="S91" s="27"/>
      <c r="T91" s="27" t="s">
        <v>1808</v>
      </c>
      <c r="U91" s="27"/>
      <c r="V91" s="20"/>
      <c r="W91" s="2"/>
      <c r="X91" s="2"/>
      <c r="Y91" s="2"/>
      <c r="Z91" s="2"/>
      <c r="AA91" s="2"/>
      <c r="AB91" s="20"/>
      <c r="AC91" s="2"/>
      <c r="AD91" s="2"/>
      <c r="AE91" s="2"/>
      <c r="AF91" s="2"/>
      <c r="AG91" s="2"/>
      <c r="AH91" s="98"/>
      <c r="AI91" s="100"/>
      <c r="AJ91" s="53"/>
      <c r="AK91" s="2"/>
      <c r="AL91" s="2"/>
      <c r="AM91" s="2"/>
      <c r="AN91" s="98"/>
      <c r="AO91" s="100"/>
      <c r="AP91" s="53"/>
      <c r="AQ91" s="2"/>
      <c r="AR91" s="2"/>
      <c r="AS91" s="2">
        <v>1028.3800000000001</v>
      </c>
      <c r="AT91" s="20"/>
      <c r="AU91" s="2"/>
      <c r="AV91" s="2"/>
      <c r="AW91" s="2"/>
      <c r="AX91" s="2"/>
      <c r="AY91" s="2"/>
      <c r="AZ91" s="20"/>
      <c r="BA91" s="2"/>
      <c r="BB91" s="2"/>
      <c r="BC91" s="2"/>
      <c r="BD91" s="2"/>
      <c r="BE91" s="2"/>
      <c r="BF91" s="20"/>
      <c r="BG91" s="2"/>
      <c r="BH91" s="2"/>
      <c r="BI91" s="2"/>
      <c r="BJ91" s="2"/>
      <c r="BK91" s="2"/>
      <c r="BL91" s="20"/>
      <c r="BM91" s="2" t="s">
        <v>1809</v>
      </c>
      <c r="BN91" s="57">
        <f t="shared" si="6"/>
        <v>1028.3800000000001</v>
      </c>
      <c r="BO91" s="47">
        <f t="shared" si="4"/>
        <v>0</v>
      </c>
      <c r="BP91" s="48" t="str">
        <f t="shared" si="5"/>
        <v>Complete - With Adjustment</v>
      </c>
    </row>
    <row r="92" spans="1:68" s="10" customFormat="1" hidden="1" x14ac:dyDescent="0.2">
      <c r="A92" s="34">
        <v>124</v>
      </c>
      <c r="B92" s="27" t="s">
        <v>94</v>
      </c>
      <c r="C92" s="27" t="s">
        <v>1754</v>
      </c>
      <c r="D92" s="27" t="s">
        <v>1755</v>
      </c>
      <c r="E92" s="27" t="s">
        <v>1810</v>
      </c>
      <c r="F92" s="27" t="s">
        <v>397</v>
      </c>
      <c r="G92" s="27" t="s">
        <v>96</v>
      </c>
      <c r="H92" s="28">
        <v>42765</v>
      </c>
      <c r="I92" s="37">
        <v>42767</v>
      </c>
      <c r="J92" s="52">
        <v>771.42</v>
      </c>
      <c r="K92" s="52">
        <v>771.42</v>
      </c>
      <c r="L92" s="35"/>
      <c r="M92" s="52"/>
      <c r="N92" s="35" t="s">
        <v>97</v>
      </c>
      <c r="O92" s="35" t="s">
        <v>1730</v>
      </c>
      <c r="P92" s="35" t="s">
        <v>120</v>
      </c>
      <c r="Q92" s="35" t="s">
        <v>147</v>
      </c>
      <c r="R92" s="27" t="s">
        <v>98</v>
      </c>
      <c r="S92" s="27"/>
      <c r="T92" s="27" t="s">
        <v>1811</v>
      </c>
      <c r="U92" s="27"/>
      <c r="V92" s="20"/>
      <c r="W92" s="2"/>
      <c r="X92" s="2"/>
      <c r="Y92" s="2"/>
      <c r="Z92" s="2"/>
      <c r="AA92" s="2"/>
      <c r="AB92" s="20"/>
      <c r="AC92" s="2"/>
      <c r="AD92" s="2"/>
      <c r="AE92" s="2"/>
      <c r="AF92" s="2"/>
      <c r="AG92" s="2"/>
      <c r="AH92" s="98"/>
      <c r="AI92" s="100"/>
      <c r="AJ92" s="53"/>
      <c r="AK92" s="2"/>
      <c r="AL92" s="2"/>
      <c r="AM92" s="2"/>
      <c r="AN92" s="98"/>
      <c r="AO92" s="100"/>
      <c r="AP92" s="53"/>
      <c r="AQ92" s="2"/>
      <c r="AR92" s="2"/>
      <c r="AS92" s="2"/>
      <c r="AT92" s="20"/>
      <c r="AU92" s="2"/>
      <c r="AV92" s="2"/>
      <c r="AW92" s="2"/>
      <c r="AX92" s="2"/>
      <c r="AY92" s="2"/>
      <c r="AZ92" s="20"/>
      <c r="BA92" s="2"/>
      <c r="BB92" s="2"/>
      <c r="BC92" s="2"/>
      <c r="BD92" s="2"/>
      <c r="BE92" s="2"/>
      <c r="BF92" s="20"/>
      <c r="BG92" s="2"/>
      <c r="BH92" s="2">
        <v>771.42</v>
      </c>
      <c r="BI92" s="2"/>
      <c r="BJ92" s="2"/>
      <c r="BK92" s="2"/>
      <c r="BL92" s="20"/>
      <c r="BM92" s="2" t="s">
        <v>1812</v>
      </c>
      <c r="BN92" s="57">
        <f t="shared" si="6"/>
        <v>771.42</v>
      </c>
      <c r="BO92" s="47">
        <f t="shared" si="4"/>
        <v>0</v>
      </c>
      <c r="BP92" s="48" t="str">
        <f t="shared" si="5"/>
        <v>Complete - With Adjustment</v>
      </c>
    </row>
    <row r="93" spans="1:68" s="10" customFormat="1" hidden="1" x14ac:dyDescent="0.2">
      <c r="A93" s="34">
        <v>125</v>
      </c>
      <c r="B93" s="27" t="s">
        <v>94</v>
      </c>
      <c r="C93" s="27" t="s">
        <v>1813</v>
      </c>
      <c r="D93" s="27" t="s">
        <v>1814</v>
      </c>
      <c r="E93" s="27" t="s">
        <v>1815</v>
      </c>
      <c r="F93" s="27" t="s">
        <v>428</v>
      </c>
      <c r="G93" s="27" t="s">
        <v>96</v>
      </c>
      <c r="H93" s="28">
        <v>42765</v>
      </c>
      <c r="I93" s="37">
        <v>42768</v>
      </c>
      <c r="J93" s="52">
        <v>4149.01</v>
      </c>
      <c r="K93" s="52">
        <v>147.04</v>
      </c>
      <c r="L93" s="35"/>
      <c r="M93" s="52"/>
      <c r="N93" s="35" t="s">
        <v>97</v>
      </c>
      <c r="O93" s="35" t="s">
        <v>605</v>
      </c>
      <c r="P93" s="35" t="s">
        <v>120</v>
      </c>
      <c r="Q93" s="35" t="s">
        <v>124</v>
      </c>
      <c r="R93" s="27" t="s">
        <v>98</v>
      </c>
      <c r="S93" s="27"/>
      <c r="T93" s="27" t="s">
        <v>1816</v>
      </c>
      <c r="U93" s="27"/>
      <c r="V93" s="20"/>
      <c r="W93" s="2"/>
      <c r="X93" s="2"/>
      <c r="Y93" s="2"/>
      <c r="Z93" s="2"/>
      <c r="AA93" s="2"/>
      <c r="AB93" s="20"/>
      <c r="AC93" s="2"/>
      <c r="AD93" s="2"/>
      <c r="AE93" s="2"/>
      <c r="AF93" s="2"/>
      <c r="AG93" s="2"/>
      <c r="AH93" s="99">
        <f>(147.04/484.6)*(207-25*4)</f>
        <v>32.466529096161779</v>
      </c>
      <c r="AI93" s="100"/>
      <c r="AJ93" s="53"/>
      <c r="AK93" s="2"/>
      <c r="AL93" s="2"/>
      <c r="AM93" s="2"/>
      <c r="AN93" s="98"/>
      <c r="AO93" s="100"/>
      <c r="AP93" s="53"/>
      <c r="AQ93" s="2"/>
      <c r="AR93" s="2"/>
      <c r="AS93" s="2"/>
      <c r="AT93" s="20"/>
      <c r="AU93" s="2"/>
      <c r="AV93" s="2"/>
      <c r="AW93" s="2"/>
      <c r="AX93" s="2"/>
      <c r="AY93" s="2"/>
      <c r="AZ93" s="20"/>
      <c r="BA93" s="2"/>
      <c r="BB93" s="2"/>
      <c r="BC93" s="2"/>
      <c r="BD93" s="2"/>
      <c r="BE93" s="2"/>
      <c r="BF93" s="20"/>
      <c r="BG93" s="2"/>
      <c r="BH93" s="2">
        <v>114.57</v>
      </c>
      <c r="BI93" s="2"/>
      <c r="BJ93" s="2"/>
      <c r="BK93" s="2"/>
      <c r="BL93" s="20"/>
      <c r="BM93" s="2" t="s">
        <v>1805</v>
      </c>
      <c r="BN93" s="57">
        <f t="shared" si="6"/>
        <v>147.03652909616176</v>
      </c>
      <c r="BO93" s="47">
        <f t="shared" si="4"/>
        <v>3.4709038382345625E-3</v>
      </c>
      <c r="BP93" s="48" t="str">
        <f t="shared" si="5"/>
        <v>Complete - With Adjustment</v>
      </c>
    </row>
    <row r="94" spans="1:68" s="10" customFormat="1" hidden="1" x14ac:dyDescent="0.2">
      <c r="A94" s="34">
        <v>126</v>
      </c>
      <c r="B94" s="27" t="s">
        <v>94</v>
      </c>
      <c r="C94" s="27" t="s">
        <v>1813</v>
      </c>
      <c r="D94" s="27" t="s">
        <v>1814</v>
      </c>
      <c r="E94" s="27" t="s">
        <v>1815</v>
      </c>
      <c r="F94" s="27" t="s">
        <v>428</v>
      </c>
      <c r="G94" s="27" t="s">
        <v>96</v>
      </c>
      <c r="H94" s="28">
        <v>42765</v>
      </c>
      <c r="I94" s="37">
        <v>42768</v>
      </c>
      <c r="J94" s="52">
        <v>4149.01</v>
      </c>
      <c r="K94" s="52">
        <v>123.85</v>
      </c>
      <c r="L94" s="35"/>
      <c r="M94" s="52"/>
      <c r="N94" s="35" t="s">
        <v>97</v>
      </c>
      <c r="O94" s="35" t="s">
        <v>605</v>
      </c>
      <c r="P94" s="35" t="s">
        <v>120</v>
      </c>
      <c r="Q94" s="35" t="s">
        <v>108</v>
      </c>
      <c r="R94" s="27" t="s">
        <v>98</v>
      </c>
      <c r="S94" s="27"/>
      <c r="T94" s="27" t="s">
        <v>1816</v>
      </c>
      <c r="U94" s="27"/>
      <c r="V94" s="20"/>
      <c r="W94" s="2"/>
      <c r="X94" s="2"/>
      <c r="Y94" s="2"/>
      <c r="Z94" s="2"/>
      <c r="AA94" s="2"/>
      <c r="AB94" s="20"/>
      <c r="AC94" s="2"/>
      <c r="AD94" s="2"/>
      <c r="AE94" s="2"/>
      <c r="AF94" s="2"/>
      <c r="AG94" s="2"/>
      <c r="AH94" s="98"/>
      <c r="AI94" s="100"/>
      <c r="AJ94" s="53"/>
      <c r="AK94" s="2"/>
      <c r="AL94" s="2"/>
      <c r="AM94" s="2"/>
      <c r="AN94" s="98"/>
      <c r="AO94" s="100"/>
      <c r="AP94" s="53"/>
      <c r="AQ94" s="2"/>
      <c r="AR94" s="2"/>
      <c r="AS94" s="2"/>
      <c r="AT94" s="20"/>
      <c r="AU94" s="2"/>
      <c r="AV94" s="2"/>
      <c r="AW94" s="2"/>
      <c r="AX94" s="2"/>
      <c r="AY94" s="2">
        <v>123.85</v>
      </c>
      <c r="AZ94" s="20"/>
      <c r="BA94" s="2"/>
      <c r="BB94" s="2"/>
      <c r="BC94" s="2"/>
      <c r="BD94" s="2"/>
      <c r="BE94" s="2"/>
      <c r="BF94" s="20"/>
      <c r="BG94" s="2"/>
      <c r="BH94" s="2"/>
      <c r="BI94" s="2"/>
      <c r="BJ94" s="2"/>
      <c r="BK94" s="2"/>
      <c r="BL94" s="20"/>
      <c r="BM94" s="2" t="s">
        <v>1817</v>
      </c>
      <c r="BN94" s="57">
        <f t="shared" si="6"/>
        <v>123.85</v>
      </c>
      <c r="BO94" s="47">
        <f t="shared" si="4"/>
        <v>0</v>
      </c>
      <c r="BP94" s="48" t="str">
        <f t="shared" si="5"/>
        <v>Complete - With Adjustment</v>
      </c>
    </row>
    <row r="95" spans="1:68" s="10" customFormat="1" hidden="1" x14ac:dyDescent="0.2">
      <c r="A95" s="34">
        <v>127</v>
      </c>
      <c r="B95" s="27" t="s">
        <v>94</v>
      </c>
      <c r="C95" s="27" t="s">
        <v>1813</v>
      </c>
      <c r="D95" s="27" t="s">
        <v>1814</v>
      </c>
      <c r="E95" s="27" t="s">
        <v>1815</v>
      </c>
      <c r="F95" s="27" t="s">
        <v>428</v>
      </c>
      <c r="G95" s="27" t="s">
        <v>96</v>
      </c>
      <c r="H95" s="28">
        <v>42765</v>
      </c>
      <c r="I95" s="37">
        <v>42768</v>
      </c>
      <c r="J95" s="52">
        <v>4149.01</v>
      </c>
      <c r="K95" s="52">
        <v>73.510000000000005</v>
      </c>
      <c r="L95" s="35"/>
      <c r="M95" s="52"/>
      <c r="N95" s="35" t="s">
        <v>97</v>
      </c>
      <c r="O95" s="35" t="s">
        <v>605</v>
      </c>
      <c r="P95" s="35" t="s">
        <v>120</v>
      </c>
      <c r="Q95" s="35" t="s">
        <v>101</v>
      </c>
      <c r="R95" s="27" t="s">
        <v>98</v>
      </c>
      <c r="S95" s="27"/>
      <c r="T95" s="27" t="s">
        <v>1816</v>
      </c>
      <c r="U95" s="27"/>
      <c r="V95" s="20"/>
      <c r="W95" s="2"/>
      <c r="X95" s="2"/>
      <c r="Y95" s="2"/>
      <c r="Z95" s="2"/>
      <c r="AA95" s="2"/>
      <c r="AB95" s="20"/>
      <c r="AC95" s="2"/>
      <c r="AD95" s="2"/>
      <c r="AE95" s="2"/>
      <c r="AF95" s="2"/>
      <c r="AG95" s="2"/>
      <c r="AH95" s="98"/>
      <c r="AI95" s="100"/>
      <c r="AJ95" s="53"/>
      <c r="AK95" s="2"/>
      <c r="AL95" s="2"/>
      <c r="AM95" s="2"/>
      <c r="AN95" s="98"/>
      <c r="AO95" s="100"/>
      <c r="AP95" s="53"/>
      <c r="AQ95" s="2"/>
      <c r="AR95" s="2"/>
      <c r="AS95" s="2"/>
      <c r="AT95" s="20"/>
      <c r="AU95" s="2"/>
      <c r="AV95" s="2"/>
      <c r="AW95" s="2"/>
      <c r="AX95" s="2"/>
      <c r="AY95" s="2">
        <v>73.510000000000005</v>
      </c>
      <c r="AZ95" s="20"/>
      <c r="BA95" s="2"/>
      <c r="BB95" s="2"/>
      <c r="BC95" s="2"/>
      <c r="BD95" s="2"/>
      <c r="BE95" s="2"/>
      <c r="BF95" s="20"/>
      <c r="BG95" s="2"/>
      <c r="BH95" s="2"/>
      <c r="BI95" s="2"/>
      <c r="BJ95" s="2"/>
      <c r="BK95" s="2"/>
      <c r="BL95" s="20"/>
      <c r="BM95" s="2" t="s">
        <v>1818</v>
      </c>
      <c r="BN95" s="57">
        <f t="shared" si="6"/>
        <v>73.510000000000005</v>
      </c>
      <c r="BO95" s="47">
        <f t="shared" si="4"/>
        <v>0</v>
      </c>
      <c r="BP95" s="48" t="str">
        <f t="shared" si="5"/>
        <v>Complete - With Adjustment</v>
      </c>
    </row>
    <row r="96" spans="1:68" s="10" customFormat="1" hidden="1" x14ac:dyDescent="0.2">
      <c r="A96" s="34">
        <v>128</v>
      </c>
      <c r="B96" s="27" t="s">
        <v>94</v>
      </c>
      <c r="C96" s="27" t="s">
        <v>1813</v>
      </c>
      <c r="D96" s="27" t="s">
        <v>1814</v>
      </c>
      <c r="E96" s="27" t="s">
        <v>1815</v>
      </c>
      <c r="F96" s="27" t="s">
        <v>428</v>
      </c>
      <c r="G96" s="27" t="s">
        <v>96</v>
      </c>
      <c r="H96" s="28">
        <v>42765</v>
      </c>
      <c r="I96" s="37">
        <v>42768</v>
      </c>
      <c r="J96" s="52">
        <v>4149.01</v>
      </c>
      <c r="K96" s="52">
        <v>107.66</v>
      </c>
      <c r="L96" s="35"/>
      <c r="M96" s="52"/>
      <c r="N96" s="35" t="s">
        <v>97</v>
      </c>
      <c r="O96" s="35" t="s">
        <v>605</v>
      </c>
      <c r="P96" s="35" t="s">
        <v>120</v>
      </c>
      <c r="Q96" s="35" t="s">
        <v>103</v>
      </c>
      <c r="R96" s="27" t="s">
        <v>98</v>
      </c>
      <c r="S96" s="27"/>
      <c r="T96" s="27" t="s">
        <v>1816</v>
      </c>
      <c r="U96" s="27"/>
      <c r="V96" s="20"/>
      <c r="W96" s="2">
        <f>2.31+5.87</f>
        <v>8.18</v>
      </c>
      <c r="X96" s="2"/>
      <c r="Y96" s="2"/>
      <c r="Z96" s="2"/>
      <c r="AA96" s="2"/>
      <c r="AB96" s="20"/>
      <c r="AC96" s="2"/>
      <c r="AD96" s="2"/>
      <c r="AE96" s="2"/>
      <c r="AF96" s="2"/>
      <c r="AG96" s="2"/>
      <c r="AH96" s="98">
        <f>77-25*2</f>
        <v>27</v>
      </c>
      <c r="AI96" s="100"/>
      <c r="AJ96" s="53"/>
      <c r="AK96" s="2"/>
      <c r="AL96" s="2"/>
      <c r="AM96" s="2"/>
      <c r="AN96" s="98"/>
      <c r="AO96" s="100"/>
      <c r="AP96" s="53"/>
      <c r="AQ96" s="2"/>
      <c r="AR96" s="2"/>
      <c r="AS96" s="2"/>
      <c r="AT96" s="20"/>
      <c r="AU96" s="2"/>
      <c r="AV96" s="2"/>
      <c r="AW96" s="2"/>
      <c r="AX96" s="2"/>
      <c r="AY96" s="2"/>
      <c r="AZ96" s="20"/>
      <c r="BA96" s="2"/>
      <c r="BB96" s="2"/>
      <c r="BC96" s="2"/>
      <c r="BD96" s="2"/>
      <c r="BE96" s="2"/>
      <c r="BF96" s="20"/>
      <c r="BG96" s="2"/>
      <c r="BH96" s="2">
        <f>7.88+64.6</f>
        <v>72.47999999999999</v>
      </c>
      <c r="BI96" s="2"/>
      <c r="BJ96" s="2"/>
      <c r="BK96" s="2"/>
      <c r="BL96" s="20"/>
      <c r="BM96" s="2" t="s">
        <v>1819</v>
      </c>
      <c r="BN96" s="57">
        <f t="shared" si="6"/>
        <v>107.66</v>
      </c>
      <c r="BO96" s="47">
        <f t="shared" si="4"/>
        <v>0</v>
      </c>
      <c r="BP96" s="48" t="str">
        <f t="shared" si="5"/>
        <v>Complete - With Adjustment</v>
      </c>
    </row>
    <row r="97" spans="1:68" s="10" customFormat="1" hidden="1" x14ac:dyDescent="0.2">
      <c r="A97" s="34">
        <v>129</v>
      </c>
      <c r="B97" s="27" t="s">
        <v>94</v>
      </c>
      <c r="C97" s="27" t="s">
        <v>1813</v>
      </c>
      <c r="D97" s="27" t="s">
        <v>1814</v>
      </c>
      <c r="E97" s="27" t="s">
        <v>1815</v>
      </c>
      <c r="F97" s="27" t="s">
        <v>428</v>
      </c>
      <c r="G97" s="27" t="s">
        <v>96</v>
      </c>
      <c r="H97" s="28">
        <v>42765</v>
      </c>
      <c r="I97" s="37">
        <v>42768</v>
      </c>
      <c r="J97" s="52">
        <v>4149.01</v>
      </c>
      <c r="K97" s="52">
        <v>16</v>
      </c>
      <c r="L97" s="35"/>
      <c r="M97" s="52"/>
      <c r="N97" s="35" t="s">
        <v>97</v>
      </c>
      <c r="O97" s="35" t="s">
        <v>605</v>
      </c>
      <c r="P97" s="35" t="s">
        <v>120</v>
      </c>
      <c r="Q97" s="35" t="s">
        <v>103</v>
      </c>
      <c r="R97" s="27" t="s">
        <v>98</v>
      </c>
      <c r="S97" s="27"/>
      <c r="T97" s="27" t="s">
        <v>1816</v>
      </c>
      <c r="U97" s="27"/>
      <c r="V97" s="20"/>
      <c r="W97" s="2"/>
      <c r="X97" s="2"/>
      <c r="Y97" s="2"/>
      <c r="Z97" s="2"/>
      <c r="AA97" s="2"/>
      <c r="AB97" s="20"/>
      <c r="AC97" s="2"/>
      <c r="AD97" s="2"/>
      <c r="AE97" s="2"/>
      <c r="AF97" s="2"/>
      <c r="AG97" s="2"/>
      <c r="AH97" s="98"/>
      <c r="AI97" s="100"/>
      <c r="AJ97" s="53"/>
      <c r="AK97" s="2"/>
      <c r="AL97" s="2"/>
      <c r="AM97" s="2"/>
      <c r="AN97" s="98"/>
      <c r="AO97" s="100"/>
      <c r="AP97" s="53"/>
      <c r="AQ97" s="2"/>
      <c r="AR97" s="2"/>
      <c r="AS97" s="2"/>
      <c r="AT97" s="20"/>
      <c r="AU97" s="2"/>
      <c r="AV97" s="2"/>
      <c r="AW97" s="2"/>
      <c r="AX97" s="2"/>
      <c r="AY97" s="2"/>
      <c r="AZ97" s="20"/>
      <c r="BA97" s="2"/>
      <c r="BB97" s="2"/>
      <c r="BC97" s="2"/>
      <c r="BD97" s="2"/>
      <c r="BE97" s="2"/>
      <c r="BF97" s="20"/>
      <c r="BG97" s="2"/>
      <c r="BH97" s="47">
        <v>16</v>
      </c>
      <c r="BI97" s="2"/>
      <c r="BJ97" s="2"/>
      <c r="BK97" s="2"/>
      <c r="BL97" s="20"/>
      <c r="BM97" s="2"/>
      <c r="BN97" s="57">
        <f t="shared" si="6"/>
        <v>16</v>
      </c>
      <c r="BO97" s="47">
        <f t="shared" ref="BO97:BO156" si="7">K97-BN97</f>
        <v>0</v>
      </c>
      <c r="BP97" s="48" t="str">
        <f t="shared" ref="BP97:BP156" si="8">IF(BN97&lt;&gt;0,"Complete - With Adjustment","Complete - No Adjustment")</f>
        <v>Complete - With Adjustment</v>
      </c>
    </row>
    <row r="98" spans="1:68" s="10" customFormat="1" hidden="1" x14ac:dyDescent="0.2">
      <c r="A98" s="34">
        <v>130</v>
      </c>
      <c r="B98" s="27" t="s">
        <v>94</v>
      </c>
      <c r="C98" s="27" t="s">
        <v>1813</v>
      </c>
      <c r="D98" s="27" t="s">
        <v>1814</v>
      </c>
      <c r="E98" s="27" t="s">
        <v>1815</v>
      </c>
      <c r="F98" s="27" t="s">
        <v>428</v>
      </c>
      <c r="G98" s="27" t="s">
        <v>96</v>
      </c>
      <c r="H98" s="28">
        <v>42765</v>
      </c>
      <c r="I98" s="37">
        <v>42768</v>
      </c>
      <c r="J98" s="52">
        <v>4149.01</v>
      </c>
      <c r="K98" s="52">
        <v>34.15</v>
      </c>
      <c r="L98" s="35"/>
      <c r="M98" s="52"/>
      <c r="N98" s="35" t="s">
        <v>97</v>
      </c>
      <c r="O98" s="35" t="s">
        <v>605</v>
      </c>
      <c r="P98" s="35" t="s">
        <v>120</v>
      </c>
      <c r="Q98" s="35" t="s">
        <v>103</v>
      </c>
      <c r="R98" s="27" t="s">
        <v>98</v>
      </c>
      <c r="S98" s="27"/>
      <c r="T98" s="27" t="s">
        <v>1816</v>
      </c>
      <c r="U98" s="27"/>
      <c r="V98" s="20"/>
      <c r="W98" s="2"/>
      <c r="X98" s="2"/>
      <c r="Y98" s="2"/>
      <c r="Z98" s="2"/>
      <c r="AA98" s="2"/>
      <c r="AB98" s="20"/>
      <c r="AC98" s="2"/>
      <c r="AD98" s="2"/>
      <c r="AE98" s="2"/>
      <c r="AF98" s="2"/>
      <c r="AG98" s="2"/>
      <c r="AH98" s="98"/>
      <c r="AI98" s="100"/>
      <c r="AJ98" s="53"/>
      <c r="AK98" s="2">
        <f>6-28.15*20%</f>
        <v>0.37000000000000011</v>
      </c>
      <c r="AL98" s="2"/>
      <c r="AM98" s="2"/>
      <c r="AN98" s="98"/>
      <c r="AO98" s="100"/>
      <c r="AP98" s="53"/>
      <c r="AQ98" s="2"/>
      <c r="AR98" s="2"/>
      <c r="AS98" s="2"/>
      <c r="AT98" s="20"/>
      <c r="AU98" s="2"/>
      <c r="AV98" s="2"/>
      <c r="AW98" s="2"/>
      <c r="AX98" s="2"/>
      <c r="AY98" s="2"/>
      <c r="AZ98" s="20"/>
      <c r="BA98" s="2"/>
      <c r="BB98" s="2"/>
      <c r="BC98" s="2"/>
      <c r="BD98" s="2"/>
      <c r="BE98" s="2"/>
      <c r="BF98" s="20"/>
      <c r="BG98" s="2"/>
      <c r="BH98" s="2">
        <v>33.78</v>
      </c>
      <c r="BI98" s="2"/>
      <c r="BJ98" s="2"/>
      <c r="BK98" s="2"/>
      <c r="BL98" s="20"/>
      <c r="BM98" s="2" t="s">
        <v>375</v>
      </c>
      <c r="BN98" s="57">
        <f t="shared" si="6"/>
        <v>34.15</v>
      </c>
      <c r="BO98" s="47">
        <f t="shared" si="7"/>
        <v>0</v>
      </c>
      <c r="BP98" s="48" t="str">
        <f t="shared" si="8"/>
        <v>Complete - With Adjustment</v>
      </c>
    </row>
    <row r="99" spans="1:68" s="10" customFormat="1" hidden="1" x14ac:dyDescent="0.2">
      <c r="A99" s="34">
        <v>131</v>
      </c>
      <c r="B99" s="27" t="s">
        <v>94</v>
      </c>
      <c r="C99" s="27" t="s">
        <v>1813</v>
      </c>
      <c r="D99" s="27" t="s">
        <v>1814</v>
      </c>
      <c r="E99" s="27" t="s">
        <v>1815</v>
      </c>
      <c r="F99" s="27" t="s">
        <v>428</v>
      </c>
      <c r="G99" s="27" t="s">
        <v>96</v>
      </c>
      <c r="H99" s="28">
        <v>42765</v>
      </c>
      <c r="I99" s="37">
        <v>42768</v>
      </c>
      <c r="J99" s="52">
        <v>4149.01</v>
      </c>
      <c r="K99" s="52">
        <v>28</v>
      </c>
      <c r="L99" s="35"/>
      <c r="M99" s="52"/>
      <c r="N99" s="35" t="s">
        <v>97</v>
      </c>
      <c r="O99" s="35" t="s">
        <v>605</v>
      </c>
      <c r="P99" s="35" t="s">
        <v>120</v>
      </c>
      <c r="Q99" s="35" t="s">
        <v>103</v>
      </c>
      <c r="R99" s="27" t="s">
        <v>98</v>
      </c>
      <c r="S99" s="27"/>
      <c r="T99" s="27" t="s">
        <v>1816</v>
      </c>
      <c r="U99" s="27"/>
      <c r="V99" s="20"/>
      <c r="W99" s="2">
        <v>28</v>
      </c>
      <c r="X99" s="2"/>
      <c r="Y99" s="2"/>
      <c r="Z99" s="2"/>
      <c r="AA99" s="2"/>
      <c r="AB99" s="20"/>
      <c r="AC99" s="2"/>
      <c r="AD99" s="2"/>
      <c r="AE99" s="2"/>
      <c r="AF99" s="2"/>
      <c r="AG99" s="2"/>
      <c r="AH99" s="98"/>
      <c r="AI99" s="100"/>
      <c r="AJ99" s="53"/>
      <c r="AK99" s="2"/>
      <c r="AL99" s="2"/>
      <c r="AM99" s="2"/>
      <c r="AN99" s="98"/>
      <c r="AO99" s="100"/>
      <c r="AP99" s="53"/>
      <c r="AQ99" s="2"/>
      <c r="AR99" s="2"/>
      <c r="AS99" s="2"/>
      <c r="AT99" s="20"/>
      <c r="AU99" s="2"/>
      <c r="AV99" s="2"/>
      <c r="AW99" s="2"/>
      <c r="AX99" s="2"/>
      <c r="AY99" s="2"/>
      <c r="AZ99" s="20"/>
      <c r="BA99" s="2"/>
      <c r="BB99" s="2"/>
      <c r="BC99" s="2"/>
      <c r="BD99" s="2"/>
      <c r="BE99" s="2"/>
      <c r="BF99" s="20"/>
      <c r="BG99" s="2"/>
      <c r="BH99" s="2"/>
      <c r="BI99" s="2"/>
      <c r="BJ99" s="2"/>
      <c r="BK99" s="2"/>
      <c r="BL99" s="20"/>
      <c r="BM99" s="2" t="s">
        <v>1</v>
      </c>
      <c r="BN99" s="57">
        <f t="shared" si="6"/>
        <v>28</v>
      </c>
      <c r="BO99" s="47">
        <f t="shared" si="7"/>
        <v>0</v>
      </c>
      <c r="BP99" s="48" t="str">
        <f t="shared" si="8"/>
        <v>Complete - With Adjustment</v>
      </c>
    </row>
    <row r="100" spans="1:68" s="10" customFormat="1" hidden="1" x14ac:dyDescent="0.2">
      <c r="A100" s="34">
        <v>132</v>
      </c>
      <c r="B100" s="27" t="s">
        <v>94</v>
      </c>
      <c r="C100" s="27" t="s">
        <v>1813</v>
      </c>
      <c r="D100" s="27" t="s">
        <v>1814</v>
      </c>
      <c r="E100" s="27" t="s">
        <v>1815</v>
      </c>
      <c r="F100" s="27" t="s">
        <v>428</v>
      </c>
      <c r="G100" s="27" t="s">
        <v>96</v>
      </c>
      <c r="H100" s="28">
        <v>42765</v>
      </c>
      <c r="I100" s="37">
        <v>42768</v>
      </c>
      <c r="J100" s="52">
        <v>4149.01</v>
      </c>
      <c r="K100" s="52">
        <v>231.06</v>
      </c>
      <c r="L100" s="35"/>
      <c r="M100" s="52"/>
      <c r="N100" s="35" t="s">
        <v>97</v>
      </c>
      <c r="O100" s="35" t="s">
        <v>605</v>
      </c>
      <c r="P100" s="35" t="s">
        <v>120</v>
      </c>
      <c r="Q100" s="35" t="s">
        <v>103</v>
      </c>
      <c r="R100" s="27" t="s">
        <v>98</v>
      </c>
      <c r="S100" s="27"/>
      <c r="T100" s="27" t="s">
        <v>1816</v>
      </c>
      <c r="U100" s="27"/>
      <c r="V100" s="20"/>
      <c r="W100" s="2"/>
      <c r="X100" s="2"/>
      <c r="Y100" s="2"/>
      <c r="Z100" s="2"/>
      <c r="AA100" s="2"/>
      <c r="AB100" s="20"/>
      <c r="AC100" s="2"/>
      <c r="AD100" s="2"/>
      <c r="AE100" s="2"/>
      <c r="AF100" s="2"/>
      <c r="AG100" s="2"/>
      <c r="AH100" s="97">
        <f>176.5-25*3</f>
        <v>101.5</v>
      </c>
      <c r="AI100" s="100"/>
      <c r="AJ100" s="53"/>
      <c r="AK100" s="29">
        <f>40-191.06*20%</f>
        <v>1.7879999999999967</v>
      </c>
      <c r="AL100" s="2"/>
      <c r="AM100" s="2"/>
      <c r="AN100" s="98"/>
      <c r="AO100" s="100"/>
      <c r="AP100" s="53"/>
      <c r="AQ100" s="2"/>
      <c r="AR100" s="2"/>
      <c r="AS100" s="2"/>
      <c r="AT100" s="20"/>
      <c r="AU100" s="2"/>
      <c r="AV100" s="2"/>
      <c r="AW100" s="2"/>
      <c r="AX100" s="2"/>
      <c r="AY100" s="2"/>
      <c r="AZ100" s="20"/>
      <c r="BA100" s="2"/>
      <c r="BB100" s="2"/>
      <c r="BC100" s="2"/>
      <c r="BD100" s="2"/>
      <c r="BE100" s="2"/>
      <c r="BF100" s="20"/>
      <c r="BG100" s="2"/>
      <c r="BH100" s="2">
        <f>30.33+97.44</f>
        <v>127.77</v>
      </c>
      <c r="BI100" s="2"/>
      <c r="BJ100" s="2"/>
      <c r="BK100" s="2"/>
      <c r="BL100" s="20"/>
      <c r="BM100" s="2" t="s">
        <v>1820</v>
      </c>
      <c r="BN100" s="57">
        <f t="shared" si="6"/>
        <v>231.05799999999999</v>
      </c>
      <c r="BO100" s="47">
        <f t="shared" si="7"/>
        <v>2.0000000000095497E-3</v>
      </c>
      <c r="BP100" s="48" t="str">
        <f t="shared" si="8"/>
        <v>Complete - With Adjustment</v>
      </c>
    </row>
    <row r="101" spans="1:68" s="10" customFormat="1" hidden="1" x14ac:dyDescent="0.2">
      <c r="A101" s="34">
        <v>133</v>
      </c>
      <c r="B101" s="27" t="s">
        <v>94</v>
      </c>
      <c r="C101" s="27" t="s">
        <v>1813</v>
      </c>
      <c r="D101" s="27" t="s">
        <v>1814</v>
      </c>
      <c r="E101" s="27" t="s">
        <v>1815</v>
      </c>
      <c r="F101" s="27" t="s">
        <v>428</v>
      </c>
      <c r="G101" s="27" t="s">
        <v>96</v>
      </c>
      <c r="H101" s="28">
        <v>42765</v>
      </c>
      <c r="I101" s="37">
        <v>42768</v>
      </c>
      <c r="J101" s="52">
        <v>4149.01</v>
      </c>
      <c r="K101" s="52">
        <v>190.52</v>
      </c>
      <c r="L101" s="35"/>
      <c r="M101" s="52"/>
      <c r="N101" s="35" t="s">
        <v>97</v>
      </c>
      <c r="O101" s="35" t="s">
        <v>605</v>
      </c>
      <c r="P101" s="35" t="s">
        <v>120</v>
      </c>
      <c r="Q101" s="35" t="s">
        <v>103</v>
      </c>
      <c r="R101" s="27" t="s">
        <v>98</v>
      </c>
      <c r="S101" s="27"/>
      <c r="T101" s="27" t="s">
        <v>1816</v>
      </c>
      <c r="U101" s="27"/>
      <c r="V101" s="20"/>
      <c r="W101" s="2">
        <v>190.52</v>
      </c>
      <c r="X101" s="2"/>
      <c r="Y101" s="2"/>
      <c r="Z101" s="2"/>
      <c r="AA101" s="2"/>
      <c r="AB101" s="20"/>
      <c r="AC101" s="2"/>
      <c r="AD101" s="2"/>
      <c r="AE101" s="2"/>
      <c r="AF101" s="2"/>
      <c r="AG101" s="2"/>
      <c r="AH101" s="98"/>
      <c r="AI101" s="100"/>
      <c r="AJ101" s="53"/>
      <c r="AK101" s="2"/>
      <c r="AL101" s="2"/>
      <c r="AM101" s="2"/>
      <c r="AN101" s="98"/>
      <c r="AO101" s="100"/>
      <c r="AP101" s="53"/>
      <c r="AQ101" s="2"/>
      <c r="AR101" s="2"/>
      <c r="AS101" s="2"/>
      <c r="AT101" s="20"/>
      <c r="AU101" s="2"/>
      <c r="AV101" s="2"/>
      <c r="AW101" s="2"/>
      <c r="AX101" s="2"/>
      <c r="AY101" s="2"/>
      <c r="AZ101" s="20"/>
      <c r="BA101" s="2"/>
      <c r="BB101" s="2"/>
      <c r="BC101" s="2"/>
      <c r="BD101" s="2"/>
      <c r="BE101" s="2"/>
      <c r="BF101" s="20"/>
      <c r="BG101" s="2"/>
      <c r="BH101" s="2"/>
      <c r="BI101" s="2"/>
      <c r="BJ101" s="2"/>
      <c r="BK101" s="2"/>
      <c r="BL101" s="20"/>
      <c r="BM101" s="2" t="s">
        <v>1</v>
      </c>
      <c r="BN101" s="57">
        <f t="shared" si="6"/>
        <v>190.52</v>
      </c>
      <c r="BO101" s="47">
        <f t="shared" si="7"/>
        <v>0</v>
      </c>
      <c r="BP101" s="48" t="str">
        <f t="shared" si="8"/>
        <v>Complete - With Adjustment</v>
      </c>
    </row>
    <row r="102" spans="1:68" s="10" customFormat="1" hidden="1" x14ac:dyDescent="0.2">
      <c r="A102" s="34">
        <v>134</v>
      </c>
      <c r="B102" s="27" t="s">
        <v>94</v>
      </c>
      <c r="C102" s="27" t="s">
        <v>1813</v>
      </c>
      <c r="D102" s="27" t="s">
        <v>1814</v>
      </c>
      <c r="E102" s="27" t="s">
        <v>1815</v>
      </c>
      <c r="F102" s="27" t="s">
        <v>428</v>
      </c>
      <c r="G102" s="27" t="s">
        <v>96</v>
      </c>
      <c r="H102" s="28">
        <v>42765</v>
      </c>
      <c r="I102" s="37">
        <v>42768</v>
      </c>
      <c r="J102" s="52">
        <v>4149.01</v>
      </c>
      <c r="K102" s="52">
        <v>147.04</v>
      </c>
      <c r="L102" s="35"/>
      <c r="M102" s="52"/>
      <c r="N102" s="35" t="s">
        <v>97</v>
      </c>
      <c r="O102" s="35" t="s">
        <v>605</v>
      </c>
      <c r="P102" s="35" t="s">
        <v>120</v>
      </c>
      <c r="Q102" s="35" t="s">
        <v>103</v>
      </c>
      <c r="R102" s="27" t="s">
        <v>98</v>
      </c>
      <c r="S102" s="27"/>
      <c r="T102" s="27" t="s">
        <v>1816</v>
      </c>
      <c r="U102" s="27"/>
      <c r="V102" s="20"/>
      <c r="W102" s="2"/>
      <c r="X102" s="2"/>
      <c r="Y102" s="2"/>
      <c r="Z102" s="2"/>
      <c r="AA102" s="2"/>
      <c r="AB102" s="20"/>
      <c r="AC102" s="2"/>
      <c r="AD102" s="2"/>
      <c r="AE102" s="2"/>
      <c r="AF102" s="2"/>
      <c r="AG102" s="2"/>
      <c r="AH102" s="99">
        <f>(147.04/484.6)*(207-25*4)</f>
        <v>32.466529096161779</v>
      </c>
      <c r="AI102" s="100"/>
      <c r="AJ102" s="53"/>
      <c r="AK102" s="2"/>
      <c r="AL102" s="2"/>
      <c r="AM102" s="2"/>
      <c r="AN102" s="98"/>
      <c r="AO102" s="100"/>
      <c r="AP102" s="53"/>
      <c r="AQ102" s="2"/>
      <c r="AR102" s="2"/>
      <c r="AS102" s="2"/>
      <c r="AT102" s="20"/>
      <c r="AU102" s="2"/>
      <c r="AV102" s="2"/>
      <c r="AW102" s="2"/>
      <c r="AX102" s="2"/>
      <c r="AY102" s="2"/>
      <c r="AZ102" s="20"/>
      <c r="BA102" s="2"/>
      <c r="BB102" s="2"/>
      <c r="BC102" s="2"/>
      <c r="BD102" s="2"/>
      <c r="BE102" s="2"/>
      <c r="BF102" s="20"/>
      <c r="BG102" s="2"/>
      <c r="BH102" s="2">
        <v>114.57</v>
      </c>
      <c r="BI102" s="2"/>
      <c r="BJ102" s="2"/>
      <c r="BK102" s="2"/>
      <c r="BL102" s="20"/>
      <c r="BM102" s="2" t="s">
        <v>1805</v>
      </c>
      <c r="BN102" s="57">
        <f t="shared" si="6"/>
        <v>147.03652909616176</v>
      </c>
      <c r="BO102" s="47">
        <f t="shared" si="7"/>
        <v>3.4709038382345625E-3</v>
      </c>
      <c r="BP102" s="48" t="str">
        <f t="shared" si="8"/>
        <v>Complete - With Adjustment</v>
      </c>
    </row>
    <row r="103" spans="1:68" s="10" customFormat="1" hidden="1" x14ac:dyDescent="0.2">
      <c r="A103" s="34">
        <v>135</v>
      </c>
      <c r="B103" s="27" t="s">
        <v>94</v>
      </c>
      <c r="C103" s="27" t="s">
        <v>1813</v>
      </c>
      <c r="D103" s="27" t="s">
        <v>1814</v>
      </c>
      <c r="E103" s="27" t="s">
        <v>1815</v>
      </c>
      <c r="F103" s="27" t="s">
        <v>428</v>
      </c>
      <c r="G103" s="27" t="s">
        <v>96</v>
      </c>
      <c r="H103" s="28">
        <v>42765</v>
      </c>
      <c r="I103" s="37">
        <v>42768</v>
      </c>
      <c r="J103" s="52">
        <v>4149.01</v>
      </c>
      <c r="K103" s="52">
        <v>20</v>
      </c>
      <c r="L103" s="35"/>
      <c r="M103" s="52"/>
      <c r="N103" s="35" t="s">
        <v>97</v>
      </c>
      <c r="O103" s="35" t="s">
        <v>605</v>
      </c>
      <c r="P103" s="35" t="s">
        <v>120</v>
      </c>
      <c r="Q103" s="35" t="s">
        <v>103</v>
      </c>
      <c r="R103" s="27" t="s">
        <v>98</v>
      </c>
      <c r="S103" s="27"/>
      <c r="T103" s="27" t="s">
        <v>1816</v>
      </c>
      <c r="U103" s="27"/>
      <c r="V103" s="20"/>
      <c r="W103" s="2"/>
      <c r="X103" s="2"/>
      <c r="Y103" s="2"/>
      <c r="Z103" s="2"/>
      <c r="AA103" s="2"/>
      <c r="AB103" s="20"/>
      <c r="AC103" s="2"/>
      <c r="AD103" s="2"/>
      <c r="AE103" s="2"/>
      <c r="AF103" s="2"/>
      <c r="AG103" s="2"/>
      <c r="AH103" s="98"/>
      <c r="AI103" s="100"/>
      <c r="AJ103" s="53"/>
      <c r="AK103" s="2"/>
      <c r="AL103" s="2"/>
      <c r="AM103" s="2"/>
      <c r="AN103" s="98"/>
      <c r="AO103" s="100"/>
      <c r="AP103" s="53"/>
      <c r="AQ103" s="2"/>
      <c r="AR103" s="2"/>
      <c r="AS103" s="2"/>
      <c r="AT103" s="20"/>
      <c r="AU103" s="2"/>
      <c r="AV103" s="2"/>
      <c r="AW103" s="2"/>
      <c r="AX103" s="2"/>
      <c r="AY103" s="2"/>
      <c r="AZ103" s="20"/>
      <c r="BA103" s="2"/>
      <c r="BB103" s="2"/>
      <c r="BC103" s="2"/>
      <c r="BD103" s="2"/>
      <c r="BE103" s="2"/>
      <c r="BF103" s="20"/>
      <c r="BG103" s="2"/>
      <c r="BH103" s="47">
        <v>20</v>
      </c>
      <c r="BI103" s="2"/>
      <c r="BJ103" s="2"/>
      <c r="BK103" s="2"/>
      <c r="BL103" s="20"/>
      <c r="BM103" s="2"/>
      <c r="BN103" s="57">
        <f t="shared" si="6"/>
        <v>20</v>
      </c>
      <c r="BO103" s="47">
        <f t="shared" si="7"/>
        <v>0</v>
      </c>
      <c r="BP103" s="48" t="str">
        <f t="shared" si="8"/>
        <v>Complete - With Adjustment</v>
      </c>
    </row>
    <row r="104" spans="1:68" s="10" customFormat="1" hidden="1" x14ac:dyDescent="0.2">
      <c r="A104" s="34">
        <v>136</v>
      </c>
      <c r="B104" s="27" t="s">
        <v>94</v>
      </c>
      <c r="C104" s="27" t="s">
        <v>1813</v>
      </c>
      <c r="D104" s="27" t="s">
        <v>1814</v>
      </c>
      <c r="E104" s="27" t="s">
        <v>1815</v>
      </c>
      <c r="F104" s="27" t="s">
        <v>428</v>
      </c>
      <c r="G104" s="27" t="s">
        <v>96</v>
      </c>
      <c r="H104" s="28">
        <v>42765</v>
      </c>
      <c r="I104" s="37">
        <v>42768</v>
      </c>
      <c r="J104" s="52">
        <v>4149.01</v>
      </c>
      <c r="K104" s="52">
        <v>1196</v>
      </c>
      <c r="L104" s="35"/>
      <c r="M104" s="52"/>
      <c r="N104" s="35" t="s">
        <v>97</v>
      </c>
      <c r="O104" s="35" t="s">
        <v>605</v>
      </c>
      <c r="P104" s="35" t="s">
        <v>120</v>
      </c>
      <c r="Q104" s="35" t="s">
        <v>101</v>
      </c>
      <c r="R104" s="27" t="s">
        <v>98</v>
      </c>
      <c r="S104" s="27"/>
      <c r="T104" s="27" t="s">
        <v>1816</v>
      </c>
      <c r="U104" s="27"/>
      <c r="V104" s="20"/>
      <c r="W104" s="2"/>
      <c r="X104" s="2"/>
      <c r="Y104" s="2"/>
      <c r="Z104" s="2"/>
      <c r="AA104" s="2"/>
      <c r="AB104" s="20"/>
      <c r="AC104" s="2"/>
      <c r="AD104" s="2"/>
      <c r="AE104" s="2"/>
      <c r="AF104" s="2"/>
      <c r="AG104" s="2"/>
      <c r="AH104" s="98"/>
      <c r="AI104" s="100"/>
      <c r="AJ104" s="53"/>
      <c r="AK104" s="2"/>
      <c r="AL104" s="2">
        <f>1196-1083</f>
        <v>113</v>
      </c>
      <c r="AM104" s="2"/>
      <c r="AN104" s="98"/>
      <c r="AO104" s="100"/>
      <c r="AP104" s="53"/>
      <c r="AQ104" s="2"/>
      <c r="AR104" s="2"/>
      <c r="AS104" s="2"/>
      <c r="AT104" s="20"/>
      <c r="AU104" s="2"/>
      <c r="AV104" s="2"/>
      <c r="AW104" s="2"/>
      <c r="AX104" s="2"/>
      <c r="AY104" s="2"/>
      <c r="AZ104" s="20"/>
      <c r="BA104" s="2"/>
      <c r="BB104" s="2"/>
      <c r="BC104" s="2"/>
      <c r="BD104" s="2"/>
      <c r="BE104" s="2"/>
      <c r="BF104" s="20"/>
      <c r="BG104" s="2"/>
      <c r="BH104" s="2">
        <v>1083</v>
      </c>
      <c r="BI104" s="2"/>
      <c r="BJ104" s="2"/>
      <c r="BK104" s="2"/>
      <c r="BL104" s="20"/>
      <c r="BM104" s="2" t="s">
        <v>1821</v>
      </c>
      <c r="BN104" s="57">
        <f t="shared" si="6"/>
        <v>1196</v>
      </c>
      <c r="BO104" s="47">
        <f t="shared" si="7"/>
        <v>0</v>
      </c>
      <c r="BP104" s="48" t="str">
        <f t="shared" si="8"/>
        <v>Complete - With Adjustment</v>
      </c>
    </row>
    <row r="105" spans="1:68" s="10" customFormat="1" hidden="1" x14ac:dyDescent="0.2">
      <c r="A105" s="34">
        <v>137</v>
      </c>
      <c r="B105" s="27" t="s">
        <v>94</v>
      </c>
      <c r="C105" s="27" t="s">
        <v>1813</v>
      </c>
      <c r="D105" s="27" t="s">
        <v>1814</v>
      </c>
      <c r="E105" s="27" t="s">
        <v>1815</v>
      </c>
      <c r="F105" s="27" t="s">
        <v>428</v>
      </c>
      <c r="G105" s="27" t="s">
        <v>96</v>
      </c>
      <c r="H105" s="28">
        <v>42765</v>
      </c>
      <c r="I105" s="37">
        <v>42768</v>
      </c>
      <c r="J105" s="52">
        <v>4149.01</v>
      </c>
      <c r="K105" s="52">
        <v>1300.5</v>
      </c>
      <c r="L105" s="35"/>
      <c r="M105" s="52"/>
      <c r="N105" s="35" t="s">
        <v>97</v>
      </c>
      <c r="O105" s="35" t="s">
        <v>605</v>
      </c>
      <c r="P105" s="35" t="s">
        <v>120</v>
      </c>
      <c r="Q105" s="35" t="s">
        <v>108</v>
      </c>
      <c r="R105" s="27" t="s">
        <v>98</v>
      </c>
      <c r="S105" s="27"/>
      <c r="T105" s="27" t="s">
        <v>1816</v>
      </c>
      <c r="U105" s="27"/>
      <c r="V105" s="20"/>
      <c r="W105" s="2"/>
      <c r="X105" s="2"/>
      <c r="Y105" s="2"/>
      <c r="Z105" s="2"/>
      <c r="AA105" s="2"/>
      <c r="AB105" s="20"/>
      <c r="AC105" s="2"/>
      <c r="AD105" s="2"/>
      <c r="AE105" s="2"/>
      <c r="AF105" s="2"/>
      <c r="AG105" s="2"/>
      <c r="AH105" s="98"/>
      <c r="AI105" s="100"/>
      <c r="AJ105" s="53"/>
      <c r="AK105" s="2"/>
      <c r="AL105" s="2"/>
      <c r="AM105" s="2"/>
      <c r="AN105" s="98">
        <f>(1156-4*150)</f>
        <v>556</v>
      </c>
      <c r="AO105" s="100"/>
      <c r="AP105" s="53"/>
      <c r="AQ105" s="2"/>
      <c r="AR105" s="2"/>
      <c r="AS105" s="2"/>
      <c r="AT105" s="20"/>
      <c r="AU105" s="2"/>
      <c r="AV105" s="2"/>
      <c r="AW105" s="2"/>
      <c r="AX105" s="2"/>
      <c r="AY105" s="2"/>
      <c r="AZ105" s="20"/>
      <c r="BA105" s="2"/>
      <c r="BB105" s="2"/>
      <c r="BC105" s="2"/>
      <c r="BD105" s="2"/>
      <c r="BE105" s="2"/>
      <c r="BF105" s="20"/>
      <c r="BG105" s="2"/>
      <c r="BH105" s="2">
        <v>744.5</v>
      </c>
      <c r="BI105" s="2"/>
      <c r="BJ105" s="2"/>
      <c r="BK105" s="2"/>
      <c r="BL105" s="20"/>
      <c r="BM105" s="2" t="s">
        <v>1803</v>
      </c>
      <c r="BN105" s="57">
        <f t="shared" si="6"/>
        <v>1300.5</v>
      </c>
      <c r="BO105" s="47">
        <f t="shared" si="7"/>
        <v>0</v>
      </c>
      <c r="BP105" s="48" t="str">
        <f t="shared" si="8"/>
        <v>Complete - With Adjustment</v>
      </c>
    </row>
    <row r="106" spans="1:68" s="10" customFormat="1" hidden="1" x14ac:dyDescent="0.2">
      <c r="A106" s="34">
        <v>138</v>
      </c>
      <c r="B106" s="27" t="s">
        <v>94</v>
      </c>
      <c r="C106" s="27" t="s">
        <v>1813</v>
      </c>
      <c r="D106" s="27" t="s">
        <v>1814</v>
      </c>
      <c r="E106" s="27" t="s">
        <v>1815</v>
      </c>
      <c r="F106" s="27" t="s">
        <v>428</v>
      </c>
      <c r="G106" s="27" t="s">
        <v>96</v>
      </c>
      <c r="H106" s="28">
        <v>42765</v>
      </c>
      <c r="I106" s="37">
        <v>42768</v>
      </c>
      <c r="J106" s="52">
        <v>4149.01</v>
      </c>
      <c r="K106" s="52">
        <v>507.68</v>
      </c>
      <c r="L106" s="35"/>
      <c r="M106" s="52"/>
      <c r="N106" s="35" t="s">
        <v>97</v>
      </c>
      <c r="O106" s="35" t="s">
        <v>605</v>
      </c>
      <c r="P106" s="35" t="s">
        <v>120</v>
      </c>
      <c r="Q106" s="35" t="s">
        <v>101</v>
      </c>
      <c r="R106" s="27" t="s">
        <v>98</v>
      </c>
      <c r="S106" s="27"/>
      <c r="T106" s="27" t="s">
        <v>1816</v>
      </c>
      <c r="U106" s="27"/>
      <c r="V106" s="20"/>
      <c r="W106" s="2"/>
      <c r="X106" s="2"/>
      <c r="Y106" s="2"/>
      <c r="Z106" s="2"/>
      <c r="AA106" s="2"/>
      <c r="AB106" s="20"/>
      <c r="AC106" s="2"/>
      <c r="AD106" s="2"/>
      <c r="AE106" s="2"/>
      <c r="AF106" s="2"/>
      <c r="AG106" s="2"/>
      <c r="AH106" s="98"/>
      <c r="AI106" s="100"/>
      <c r="AJ106" s="53"/>
      <c r="AK106" s="2"/>
      <c r="AL106" s="2"/>
      <c r="AM106" s="2"/>
      <c r="AN106" s="98"/>
      <c r="AO106" s="100"/>
      <c r="AP106" s="53"/>
      <c r="AQ106" s="2"/>
      <c r="AR106" s="2"/>
      <c r="AS106" s="2"/>
      <c r="AT106" s="20"/>
      <c r="AU106" s="2"/>
      <c r="AV106" s="2"/>
      <c r="AW106" s="2"/>
      <c r="AX106" s="2"/>
      <c r="AY106" s="2">
        <v>507.68</v>
      </c>
      <c r="AZ106" s="20"/>
      <c r="BA106" s="2"/>
      <c r="BB106" s="2"/>
      <c r="BC106" s="2"/>
      <c r="BD106" s="2"/>
      <c r="BE106" s="2"/>
      <c r="BF106" s="20"/>
      <c r="BG106" s="2"/>
      <c r="BH106" s="2"/>
      <c r="BI106" s="2"/>
      <c r="BJ106" s="2"/>
      <c r="BK106" s="2"/>
      <c r="BL106" s="20"/>
      <c r="BM106" s="2" t="s">
        <v>1822</v>
      </c>
      <c r="BN106" s="57">
        <f t="shared" ref="BN106:BN121" si="9">SUM(W106:AH106)+SUM(AK106:AN106)+SUM(AQ106:BK106)</f>
        <v>507.68</v>
      </c>
      <c r="BO106" s="47">
        <f t="shared" si="7"/>
        <v>0</v>
      </c>
      <c r="BP106" s="48" t="str">
        <f t="shared" si="8"/>
        <v>Complete - With Adjustment</v>
      </c>
    </row>
    <row r="107" spans="1:68" s="10" customFormat="1" hidden="1" x14ac:dyDescent="0.2">
      <c r="A107" s="34">
        <v>139</v>
      </c>
      <c r="B107" s="27" t="s">
        <v>94</v>
      </c>
      <c r="C107" s="27" t="s">
        <v>1813</v>
      </c>
      <c r="D107" s="27" t="s">
        <v>1814</v>
      </c>
      <c r="E107" s="27" t="s">
        <v>1815</v>
      </c>
      <c r="F107" s="27" t="s">
        <v>428</v>
      </c>
      <c r="G107" s="27" t="s">
        <v>96</v>
      </c>
      <c r="H107" s="28">
        <v>42765</v>
      </c>
      <c r="I107" s="37">
        <v>42768</v>
      </c>
      <c r="J107" s="52">
        <v>4149.01</v>
      </c>
      <c r="K107" s="52">
        <v>26</v>
      </c>
      <c r="L107" s="35"/>
      <c r="M107" s="52"/>
      <c r="N107" s="35" t="s">
        <v>97</v>
      </c>
      <c r="O107" s="35" t="s">
        <v>605</v>
      </c>
      <c r="P107" s="35" t="s">
        <v>120</v>
      </c>
      <c r="Q107" s="35" t="s">
        <v>101</v>
      </c>
      <c r="R107" s="27" t="s">
        <v>98</v>
      </c>
      <c r="S107" s="27"/>
      <c r="T107" s="27" t="s">
        <v>1816</v>
      </c>
      <c r="U107" s="27"/>
      <c r="V107" s="20"/>
      <c r="W107" s="2"/>
      <c r="X107" s="2"/>
      <c r="Y107" s="2"/>
      <c r="Z107" s="2"/>
      <c r="AA107" s="2"/>
      <c r="AB107" s="20"/>
      <c r="AC107" s="2"/>
      <c r="AD107" s="2"/>
      <c r="AE107" s="2"/>
      <c r="AF107" s="2"/>
      <c r="AG107" s="2"/>
      <c r="AH107" s="98"/>
      <c r="AI107" s="100"/>
      <c r="AJ107" s="53"/>
      <c r="AK107" s="2"/>
      <c r="AL107" s="2"/>
      <c r="AM107" s="2"/>
      <c r="AN107" s="98"/>
      <c r="AO107" s="100"/>
      <c r="AP107" s="53"/>
      <c r="AQ107" s="2"/>
      <c r="AR107" s="2"/>
      <c r="AS107" s="2"/>
      <c r="AT107" s="20"/>
      <c r="AU107" s="2"/>
      <c r="AV107" s="2"/>
      <c r="AW107" s="2"/>
      <c r="AX107" s="2"/>
      <c r="AY107" s="2">
        <v>26</v>
      </c>
      <c r="AZ107" s="20"/>
      <c r="BA107" s="2"/>
      <c r="BB107" s="2"/>
      <c r="BC107" s="2"/>
      <c r="BD107" s="2"/>
      <c r="BE107" s="2"/>
      <c r="BF107" s="20"/>
      <c r="BG107" s="2"/>
      <c r="BH107" s="2"/>
      <c r="BI107" s="2"/>
      <c r="BJ107" s="2"/>
      <c r="BK107" s="2"/>
      <c r="BL107" s="20"/>
      <c r="BM107" s="2" t="s">
        <v>1823</v>
      </c>
      <c r="BN107" s="57">
        <f t="shared" si="9"/>
        <v>26</v>
      </c>
      <c r="BO107" s="47">
        <f t="shared" si="7"/>
        <v>0</v>
      </c>
      <c r="BP107" s="48" t="str">
        <f t="shared" si="8"/>
        <v>Complete - With Adjustment</v>
      </c>
    </row>
    <row r="108" spans="1:68" s="10" customFormat="1" hidden="1" x14ac:dyDescent="0.2">
      <c r="A108" s="34">
        <v>144</v>
      </c>
      <c r="B108" s="27" t="s">
        <v>94</v>
      </c>
      <c r="C108" s="27" t="s">
        <v>1783</v>
      </c>
      <c r="D108" s="27" t="s">
        <v>1784</v>
      </c>
      <c r="E108" s="27" t="s">
        <v>1824</v>
      </c>
      <c r="F108" s="27" t="s">
        <v>405</v>
      </c>
      <c r="G108" s="27" t="s">
        <v>96</v>
      </c>
      <c r="H108" s="28">
        <v>42786</v>
      </c>
      <c r="I108" s="37">
        <v>42790</v>
      </c>
      <c r="J108" s="52">
        <v>4070.23</v>
      </c>
      <c r="K108" s="52">
        <v>13.83</v>
      </c>
      <c r="L108" s="35"/>
      <c r="M108" s="52"/>
      <c r="N108" s="35" t="s">
        <v>97</v>
      </c>
      <c r="O108" s="35" t="s">
        <v>180</v>
      </c>
      <c r="P108" s="35" t="s">
        <v>120</v>
      </c>
      <c r="Q108" s="35" t="s">
        <v>101</v>
      </c>
      <c r="R108" s="27" t="s">
        <v>98</v>
      </c>
      <c r="S108" s="27"/>
      <c r="T108" s="27" t="s">
        <v>1825</v>
      </c>
      <c r="U108" s="27"/>
      <c r="V108" s="20"/>
      <c r="W108" s="2"/>
      <c r="X108" s="2"/>
      <c r="Y108" s="2">
        <v>13.83</v>
      </c>
      <c r="Z108" s="2"/>
      <c r="AA108" s="2"/>
      <c r="AB108" s="20"/>
      <c r="AC108" s="2"/>
      <c r="AD108" s="2"/>
      <c r="AE108" s="2"/>
      <c r="AF108" s="2"/>
      <c r="AG108" s="2"/>
      <c r="AH108" s="98"/>
      <c r="AI108" s="100"/>
      <c r="AJ108" s="53"/>
      <c r="AK108" s="2"/>
      <c r="AL108" s="2"/>
      <c r="AM108" s="2"/>
      <c r="AN108" s="98"/>
      <c r="AO108" s="100"/>
      <c r="AP108" s="53"/>
      <c r="AQ108" s="2"/>
      <c r="AR108" s="2"/>
      <c r="AS108" s="2"/>
      <c r="AT108" s="20"/>
      <c r="AU108" s="2"/>
      <c r="AV108" s="2"/>
      <c r="AW108" s="2"/>
      <c r="AX108" s="2"/>
      <c r="AY108" s="2"/>
      <c r="AZ108" s="20"/>
      <c r="BA108" s="2"/>
      <c r="BB108" s="2"/>
      <c r="BC108" s="2"/>
      <c r="BD108" s="2"/>
      <c r="BE108" s="2"/>
      <c r="BF108" s="20"/>
      <c r="BG108" s="2"/>
      <c r="BH108" s="2"/>
      <c r="BI108" s="2"/>
      <c r="BJ108" s="2"/>
      <c r="BK108" s="2"/>
      <c r="BL108" s="20"/>
      <c r="BM108" s="2" t="s">
        <v>1826</v>
      </c>
      <c r="BN108" s="57">
        <f t="shared" si="9"/>
        <v>13.83</v>
      </c>
      <c r="BO108" s="47">
        <f t="shared" si="7"/>
        <v>0</v>
      </c>
      <c r="BP108" s="48" t="str">
        <f t="shared" si="8"/>
        <v>Complete - With Adjustment</v>
      </c>
    </row>
    <row r="109" spans="1:68" s="10" customFormat="1" hidden="1" x14ac:dyDescent="0.2">
      <c r="A109" s="34">
        <v>145</v>
      </c>
      <c r="B109" s="27" t="s">
        <v>94</v>
      </c>
      <c r="C109" s="27" t="s">
        <v>1783</v>
      </c>
      <c r="D109" s="27" t="s">
        <v>1784</v>
      </c>
      <c r="E109" s="27" t="s">
        <v>1824</v>
      </c>
      <c r="F109" s="27" t="s">
        <v>405</v>
      </c>
      <c r="G109" s="27" t="s">
        <v>96</v>
      </c>
      <c r="H109" s="28">
        <v>42786</v>
      </c>
      <c r="I109" s="37">
        <v>42790</v>
      </c>
      <c r="J109" s="52">
        <v>4070.23</v>
      </c>
      <c r="K109" s="52">
        <v>4056.4</v>
      </c>
      <c r="L109" s="35"/>
      <c r="M109" s="52"/>
      <c r="N109" s="35" t="s">
        <v>97</v>
      </c>
      <c r="O109" s="35" t="s">
        <v>180</v>
      </c>
      <c r="P109" s="35" t="s">
        <v>120</v>
      </c>
      <c r="Q109" s="35" t="s">
        <v>103</v>
      </c>
      <c r="R109" s="27" t="s">
        <v>98</v>
      </c>
      <c r="S109" s="27"/>
      <c r="T109" s="27" t="s">
        <v>1825</v>
      </c>
      <c r="U109" s="27"/>
      <c r="V109" s="20"/>
      <c r="W109" s="2"/>
      <c r="X109" s="2"/>
      <c r="Y109" s="2">
        <v>4056.4</v>
      </c>
      <c r="Z109" s="2"/>
      <c r="AA109" s="2"/>
      <c r="AB109" s="20"/>
      <c r="AC109" s="2"/>
      <c r="AD109" s="2"/>
      <c r="AE109" s="2"/>
      <c r="AF109" s="2"/>
      <c r="AG109" s="2"/>
      <c r="AH109" s="98"/>
      <c r="AI109" s="100"/>
      <c r="AJ109" s="53"/>
      <c r="AK109" s="2"/>
      <c r="AL109" s="2"/>
      <c r="AM109" s="2"/>
      <c r="AN109" s="98"/>
      <c r="AO109" s="100"/>
      <c r="AP109" s="53"/>
      <c r="AQ109" s="2"/>
      <c r="AR109" s="2"/>
      <c r="AS109" s="2"/>
      <c r="AT109" s="20"/>
      <c r="AU109" s="2"/>
      <c r="AV109" s="2"/>
      <c r="AW109" s="2"/>
      <c r="AX109" s="2"/>
      <c r="AY109" s="2"/>
      <c r="AZ109" s="20"/>
      <c r="BA109" s="2"/>
      <c r="BB109" s="2"/>
      <c r="BC109" s="2"/>
      <c r="BD109" s="2"/>
      <c r="BE109" s="2"/>
      <c r="BF109" s="20"/>
      <c r="BG109" s="2"/>
      <c r="BH109" s="2"/>
      <c r="BI109" s="2"/>
      <c r="BJ109" s="2"/>
      <c r="BK109" s="2"/>
      <c r="BL109" s="20"/>
      <c r="BM109" s="2" t="s">
        <v>1827</v>
      </c>
      <c r="BN109" s="57">
        <f t="shared" si="9"/>
        <v>4056.4</v>
      </c>
      <c r="BO109" s="47">
        <f t="shared" si="7"/>
        <v>0</v>
      </c>
      <c r="BP109" s="48" t="str">
        <f t="shared" si="8"/>
        <v>Complete - With Adjustment</v>
      </c>
    </row>
    <row r="110" spans="1:68" s="10" customFormat="1" hidden="1" x14ac:dyDescent="0.2">
      <c r="A110" s="34">
        <v>146</v>
      </c>
      <c r="B110" s="27" t="s">
        <v>94</v>
      </c>
      <c r="C110" s="27" t="s">
        <v>1795</v>
      </c>
      <c r="D110" s="27" t="s">
        <v>1796</v>
      </c>
      <c r="E110" s="27" t="s">
        <v>1828</v>
      </c>
      <c r="F110" s="27" t="s">
        <v>410</v>
      </c>
      <c r="G110" s="27" t="s">
        <v>96</v>
      </c>
      <c r="H110" s="28">
        <v>42769</v>
      </c>
      <c r="I110" s="37">
        <v>42773</v>
      </c>
      <c r="J110" s="52">
        <v>496.77</v>
      </c>
      <c r="K110" s="52">
        <v>21.4</v>
      </c>
      <c r="L110" s="35"/>
      <c r="M110" s="52"/>
      <c r="N110" s="35" t="s">
        <v>97</v>
      </c>
      <c r="O110" s="35" t="s">
        <v>902</v>
      </c>
      <c r="P110" s="35" t="s">
        <v>120</v>
      </c>
      <c r="Q110" s="35" t="s">
        <v>101</v>
      </c>
      <c r="R110" s="27" t="s">
        <v>98</v>
      </c>
      <c r="S110" s="27"/>
      <c r="T110" s="27" t="s">
        <v>1829</v>
      </c>
      <c r="U110" s="27"/>
      <c r="V110" s="20"/>
      <c r="W110" s="2"/>
      <c r="X110" s="2"/>
      <c r="Y110" s="2"/>
      <c r="Z110" s="2"/>
      <c r="AA110" s="2"/>
      <c r="AB110" s="20"/>
      <c r="AC110" s="2"/>
      <c r="AD110" s="2"/>
      <c r="AE110" s="2"/>
      <c r="AF110" s="2"/>
      <c r="AG110" s="2"/>
      <c r="AH110" s="98"/>
      <c r="AI110" s="100"/>
      <c r="AJ110" s="53"/>
      <c r="AK110" s="2"/>
      <c r="AL110" s="2"/>
      <c r="AM110" s="2"/>
      <c r="AN110" s="98"/>
      <c r="AO110" s="100"/>
      <c r="AP110" s="53"/>
      <c r="AQ110" s="2"/>
      <c r="AR110" s="2"/>
      <c r="AS110" s="2"/>
      <c r="AT110" s="20"/>
      <c r="AU110" s="2"/>
      <c r="AV110" s="2"/>
      <c r="AW110" s="2"/>
      <c r="AX110" s="2"/>
      <c r="AY110" s="2"/>
      <c r="AZ110" s="20"/>
      <c r="BA110" s="2"/>
      <c r="BB110" s="2"/>
      <c r="BC110" s="2"/>
      <c r="BD110" s="2"/>
      <c r="BE110" s="2"/>
      <c r="BF110" s="20"/>
      <c r="BG110" s="2"/>
      <c r="BH110" s="47">
        <v>21.4</v>
      </c>
      <c r="BI110" s="2"/>
      <c r="BJ110" s="2"/>
      <c r="BK110" s="2"/>
      <c r="BL110" s="20"/>
      <c r="BM110" s="2"/>
      <c r="BN110" s="57">
        <f t="shared" si="9"/>
        <v>21.4</v>
      </c>
      <c r="BO110" s="47">
        <f t="shared" si="7"/>
        <v>0</v>
      </c>
      <c r="BP110" s="48" t="str">
        <f t="shared" si="8"/>
        <v>Complete - With Adjustment</v>
      </c>
    </row>
    <row r="111" spans="1:68" s="10" customFormat="1" hidden="1" x14ac:dyDescent="0.2">
      <c r="A111" s="34">
        <v>147</v>
      </c>
      <c r="B111" s="27" t="s">
        <v>94</v>
      </c>
      <c r="C111" s="27" t="s">
        <v>1795</v>
      </c>
      <c r="D111" s="27" t="s">
        <v>1796</v>
      </c>
      <c r="E111" s="27" t="s">
        <v>1828</v>
      </c>
      <c r="F111" s="27" t="s">
        <v>410</v>
      </c>
      <c r="G111" s="27" t="s">
        <v>96</v>
      </c>
      <c r="H111" s="28">
        <v>42769</v>
      </c>
      <c r="I111" s="37">
        <v>42773</v>
      </c>
      <c r="J111" s="52">
        <v>496.77</v>
      </c>
      <c r="K111" s="52">
        <v>6</v>
      </c>
      <c r="L111" s="35"/>
      <c r="M111" s="52"/>
      <c r="N111" s="35" t="s">
        <v>97</v>
      </c>
      <c r="O111" s="35" t="s">
        <v>902</v>
      </c>
      <c r="P111" s="35" t="s">
        <v>120</v>
      </c>
      <c r="Q111" s="35" t="s">
        <v>101</v>
      </c>
      <c r="R111" s="27" t="s">
        <v>98</v>
      </c>
      <c r="S111" s="27"/>
      <c r="T111" s="27" t="s">
        <v>1829</v>
      </c>
      <c r="U111" s="27"/>
      <c r="V111" s="20"/>
      <c r="W111" s="2"/>
      <c r="X111" s="2"/>
      <c r="Y111" s="2"/>
      <c r="Z111" s="2"/>
      <c r="AA111" s="2"/>
      <c r="AB111" s="20"/>
      <c r="AC111" s="2"/>
      <c r="AD111" s="2"/>
      <c r="AE111" s="2"/>
      <c r="AF111" s="2"/>
      <c r="AG111" s="2"/>
      <c r="AH111" s="98"/>
      <c r="AI111" s="100"/>
      <c r="AJ111" s="53"/>
      <c r="AK111" s="2"/>
      <c r="AL111" s="2"/>
      <c r="AM111" s="2"/>
      <c r="AN111" s="98"/>
      <c r="AO111" s="100"/>
      <c r="AP111" s="53"/>
      <c r="AQ111" s="2"/>
      <c r="AR111" s="2"/>
      <c r="AS111" s="2"/>
      <c r="AT111" s="20"/>
      <c r="AU111" s="2"/>
      <c r="AV111" s="2"/>
      <c r="AW111" s="2"/>
      <c r="AX111" s="2"/>
      <c r="AY111" s="2"/>
      <c r="AZ111" s="20"/>
      <c r="BA111" s="2"/>
      <c r="BB111" s="2"/>
      <c r="BC111" s="2"/>
      <c r="BD111" s="2"/>
      <c r="BE111" s="2"/>
      <c r="BF111" s="20"/>
      <c r="BG111" s="2"/>
      <c r="BH111" s="47">
        <v>6</v>
      </c>
      <c r="BI111" s="2"/>
      <c r="BJ111" s="2"/>
      <c r="BK111" s="2"/>
      <c r="BL111" s="20"/>
      <c r="BM111" s="2"/>
      <c r="BN111" s="57">
        <f t="shared" si="9"/>
        <v>6</v>
      </c>
      <c r="BO111" s="47">
        <f t="shared" si="7"/>
        <v>0</v>
      </c>
      <c r="BP111" s="48" t="str">
        <f t="shared" si="8"/>
        <v>Complete - With Adjustment</v>
      </c>
    </row>
    <row r="112" spans="1:68" s="10" customFormat="1" hidden="1" x14ac:dyDescent="0.2">
      <c r="A112" s="34">
        <v>148</v>
      </c>
      <c r="B112" s="27" t="s">
        <v>94</v>
      </c>
      <c r="C112" s="27" t="s">
        <v>1795</v>
      </c>
      <c r="D112" s="27" t="s">
        <v>1796</v>
      </c>
      <c r="E112" s="27" t="s">
        <v>1828</v>
      </c>
      <c r="F112" s="27" t="s">
        <v>410</v>
      </c>
      <c r="G112" s="27" t="s">
        <v>96</v>
      </c>
      <c r="H112" s="28">
        <v>42769</v>
      </c>
      <c r="I112" s="37">
        <v>42773</v>
      </c>
      <c r="J112" s="52">
        <v>496.77</v>
      </c>
      <c r="K112" s="52">
        <v>230</v>
      </c>
      <c r="L112" s="35"/>
      <c r="M112" s="52"/>
      <c r="N112" s="35" t="s">
        <v>97</v>
      </c>
      <c r="O112" s="35" t="s">
        <v>902</v>
      </c>
      <c r="P112" s="35" t="s">
        <v>120</v>
      </c>
      <c r="Q112" s="35" t="s">
        <v>101</v>
      </c>
      <c r="R112" s="27" t="s">
        <v>98</v>
      </c>
      <c r="S112" s="27"/>
      <c r="T112" s="27" t="s">
        <v>1829</v>
      </c>
      <c r="U112" s="27"/>
      <c r="V112" s="20"/>
      <c r="W112" s="2"/>
      <c r="X112" s="2"/>
      <c r="Y112" s="2"/>
      <c r="Z112" s="2"/>
      <c r="AA112" s="2"/>
      <c r="AB112" s="20"/>
      <c r="AC112" s="2"/>
      <c r="AD112" s="2"/>
      <c r="AE112" s="2"/>
      <c r="AF112" s="2"/>
      <c r="AG112" s="2"/>
      <c r="AH112" s="98"/>
      <c r="AI112" s="100"/>
      <c r="AJ112" s="53"/>
      <c r="AK112" s="2"/>
      <c r="AL112" s="2"/>
      <c r="AM112" s="2"/>
      <c r="AN112" s="98"/>
      <c r="AO112" s="100"/>
      <c r="AP112" s="53"/>
      <c r="AQ112" s="2"/>
      <c r="AR112" s="2"/>
      <c r="AS112" s="2"/>
      <c r="AT112" s="20"/>
      <c r="AU112" s="2"/>
      <c r="AV112" s="2"/>
      <c r="AW112" s="2"/>
      <c r="AX112" s="2"/>
      <c r="AY112" s="2"/>
      <c r="AZ112" s="20"/>
      <c r="BA112" s="2"/>
      <c r="BB112" s="2"/>
      <c r="BC112" s="2"/>
      <c r="BD112" s="2"/>
      <c r="BE112" s="2"/>
      <c r="BF112" s="20"/>
      <c r="BG112" s="2"/>
      <c r="BH112" s="47">
        <v>230</v>
      </c>
      <c r="BI112" s="2"/>
      <c r="BJ112" s="2"/>
      <c r="BK112" s="2"/>
      <c r="BL112" s="20"/>
      <c r="BM112" s="2"/>
      <c r="BN112" s="57">
        <f t="shared" si="9"/>
        <v>230</v>
      </c>
      <c r="BO112" s="47">
        <f t="shared" si="7"/>
        <v>0</v>
      </c>
      <c r="BP112" s="48" t="str">
        <f t="shared" si="8"/>
        <v>Complete - With Adjustment</v>
      </c>
    </row>
    <row r="113" spans="1:74" s="10" customFormat="1" hidden="1" x14ac:dyDescent="0.2">
      <c r="A113" s="34">
        <v>149</v>
      </c>
      <c r="B113" s="27" t="s">
        <v>94</v>
      </c>
      <c r="C113" s="27" t="s">
        <v>1795</v>
      </c>
      <c r="D113" s="27" t="s">
        <v>1796</v>
      </c>
      <c r="E113" s="27" t="s">
        <v>1828</v>
      </c>
      <c r="F113" s="27" t="s">
        <v>410</v>
      </c>
      <c r="G113" s="27" t="s">
        <v>96</v>
      </c>
      <c r="H113" s="28">
        <v>42769</v>
      </c>
      <c r="I113" s="37">
        <v>42773</v>
      </c>
      <c r="J113" s="52">
        <v>496.77</v>
      </c>
      <c r="K113" s="52">
        <v>67.290000000000006</v>
      </c>
      <c r="L113" s="35"/>
      <c r="M113" s="52"/>
      <c r="N113" s="35" t="s">
        <v>97</v>
      </c>
      <c r="O113" s="35" t="s">
        <v>902</v>
      </c>
      <c r="P113" s="35" t="s">
        <v>120</v>
      </c>
      <c r="Q113" s="35" t="s">
        <v>101</v>
      </c>
      <c r="R113" s="27" t="s">
        <v>98</v>
      </c>
      <c r="S113" s="27"/>
      <c r="T113" s="27" t="s">
        <v>1829</v>
      </c>
      <c r="U113" s="27"/>
      <c r="V113" s="20"/>
      <c r="W113" s="2"/>
      <c r="X113" s="2"/>
      <c r="Y113" s="2"/>
      <c r="Z113" s="2"/>
      <c r="AA113" s="2"/>
      <c r="AB113" s="20"/>
      <c r="AC113" s="2"/>
      <c r="AD113" s="2"/>
      <c r="AE113" s="2"/>
      <c r="AF113" s="2"/>
      <c r="AG113" s="2"/>
      <c r="AH113" s="98"/>
      <c r="AI113" s="100"/>
      <c r="AJ113" s="53"/>
      <c r="AK113" s="2"/>
      <c r="AL113" s="2"/>
      <c r="AM113" s="2"/>
      <c r="AN113" s="98"/>
      <c r="AO113" s="100"/>
      <c r="AP113" s="53"/>
      <c r="AQ113" s="2"/>
      <c r="AR113" s="2"/>
      <c r="AS113" s="2"/>
      <c r="AT113" s="20"/>
      <c r="AU113" s="2"/>
      <c r="AV113" s="2"/>
      <c r="AW113" s="2"/>
      <c r="AX113" s="2"/>
      <c r="AY113" s="2"/>
      <c r="AZ113" s="20"/>
      <c r="BA113" s="2"/>
      <c r="BB113" s="2"/>
      <c r="BC113" s="2"/>
      <c r="BD113" s="2"/>
      <c r="BE113" s="2"/>
      <c r="BF113" s="20"/>
      <c r="BG113" s="2"/>
      <c r="BH113" s="47">
        <v>67.290000000000006</v>
      </c>
      <c r="BI113" s="2"/>
      <c r="BJ113" s="2"/>
      <c r="BK113" s="2"/>
      <c r="BL113" s="20"/>
      <c r="BM113" s="2"/>
      <c r="BN113" s="57">
        <f t="shared" si="9"/>
        <v>67.290000000000006</v>
      </c>
      <c r="BO113" s="47">
        <f t="shared" si="7"/>
        <v>0</v>
      </c>
      <c r="BP113" s="48" t="str">
        <f t="shared" si="8"/>
        <v>Complete - With Adjustment</v>
      </c>
    </row>
    <row r="114" spans="1:74" s="10" customFormat="1" hidden="1" x14ac:dyDescent="0.2">
      <c r="A114" s="34">
        <v>150</v>
      </c>
      <c r="B114" s="27" t="s">
        <v>94</v>
      </c>
      <c r="C114" s="27" t="s">
        <v>1795</v>
      </c>
      <c r="D114" s="27" t="s">
        <v>1796</v>
      </c>
      <c r="E114" s="27" t="s">
        <v>1828</v>
      </c>
      <c r="F114" s="27" t="s">
        <v>410</v>
      </c>
      <c r="G114" s="27" t="s">
        <v>96</v>
      </c>
      <c r="H114" s="28">
        <v>42769</v>
      </c>
      <c r="I114" s="37">
        <v>42773</v>
      </c>
      <c r="J114" s="52">
        <v>496.77</v>
      </c>
      <c r="K114" s="52">
        <v>12.65</v>
      </c>
      <c r="L114" s="35"/>
      <c r="M114" s="52"/>
      <c r="N114" s="35" t="s">
        <v>97</v>
      </c>
      <c r="O114" s="35" t="s">
        <v>902</v>
      </c>
      <c r="P114" s="35" t="s">
        <v>120</v>
      </c>
      <c r="Q114" s="35" t="s">
        <v>103</v>
      </c>
      <c r="R114" s="27" t="s">
        <v>98</v>
      </c>
      <c r="S114" s="27"/>
      <c r="T114" s="27" t="s">
        <v>1829</v>
      </c>
      <c r="U114" s="27"/>
      <c r="V114" s="20"/>
      <c r="W114" s="2"/>
      <c r="X114" s="2"/>
      <c r="Y114" s="2"/>
      <c r="Z114" s="2"/>
      <c r="AA114" s="2"/>
      <c r="AB114" s="20"/>
      <c r="AC114" s="2"/>
      <c r="AD114" s="2"/>
      <c r="AE114" s="2"/>
      <c r="AF114" s="2"/>
      <c r="AG114" s="2"/>
      <c r="AH114" s="98"/>
      <c r="AI114" s="100"/>
      <c r="AJ114" s="53"/>
      <c r="AK114" s="2"/>
      <c r="AL114" s="2"/>
      <c r="AM114" s="2"/>
      <c r="AN114" s="98"/>
      <c r="AO114" s="100"/>
      <c r="AP114" s="53"/>
      <c r="AQ114" s="2"/>
      <c r="AR114" s="2"/>
      <c r="AS114" s="2"/>
      <c r="AT114" s="20"/>
      <c r="AU114" s="2"/>
      <c r="AV114" s="2"/>
      <c r="AW114" s="2"/>
      <c r="AX114" s="2"/>
      <c r="AY114" s="2"/>
      <c r="AZ114" s="20"/>
      <c r="BA114" s="2"/>
      <c r="BB114" s="2"/>
      <c r="BC114" s="2"/>
      <c r="BD114" s="2"/>
      <c r="BE114" s="2"/>
      <c r="BF114" s="20"/>
      <c r="BG114" s="2"/>
      <c r="BH114" s="2"/>
      <c r="BI114" s="2"/>
      <c r="BJ114" s="2"/>
      <c r="BK114" s="2">
        <v>12.65</v>
      </c>
      <c r="BL114" s="20"/>
      <c r="BM114" s="2" t="s">
        <v>1806</v>
      </c>
      <c r="BN114" s="57">
        <f t="shared" si="9"/>
        <v>12.65</v>
      </c>
      <c r="BO114" s="47">
        <f t="shared" si="7"/>
        <v>0</v>
      </c>
      <c r="BP114" s="48" t="str">
        <f t="shared" si="8"/>
        <v>Complete - With Adjustment</v>
      </c>
    </row>
    <row r="115" spans="1:74" s="10" customFormat="1" hidden="1" x14ac:dyDescent="0.2">
      <c r="A115" s="34">
        <v>151</v>
      </c>
      <c r="B115" s="27" t="s">
        <v>94</v>
      </c>
      <c r="C115" s="27" t="s">
        <v>1795</v>
      </c>
      <c r="D115" s="27" t="s">
        <v>1796</v>
      </c>
      <c r="E115" s="27" t="s">
        <v>1828</v>
      </c>
      <c r="F115" s="27" t="s">
        <v>410</v>
      </c>
      <c r="G115" s="27" t="s">
        <v>96</v>
      </c>
      <c r="H115" s="28">
        <v>42769</v>
      </c>
      <c r="I115" s="37">
        <v>42773</v>
      </c>
      <c r="J115" s="52">
        <v>496.77</v>
      </c>
      <c r="K115" s="52">
        <v>159.43</v>
      </c>
      <c r="L115" s="35"/>
      <c r="M115" s="52"/>
      <c r="N115" s="35" t="s">
        <v>97</v>
      </c>
      <c r="O115" s="35" t="s">
        <v>902</v>
      </c>
      <c r="P115" s="35" t="s">
        <v>120</v>
      </c>
      <c r="Q115" s="35" t="s">
        <v>108</v>
      </c>
      <c r="R115" s="27" t="s">
        <v>98</v>
      </c>
      <c r="S115" s="27"/>
      <c r="T115" s="27" t="s">
        <v>1829</v>
      </c>
      <c r="U115" s="27"/>
      <c r="V115" s="20"/>
      <c r="W115" s="2"/>
      <c r="X115" s="2"/>
      <c r="Y115" s="2"/>
      <c r="Z115" s="2"/>
      <c r="AA115" s="2"/>
      <c r="AB115" s="20"/>
      <c r="AC115" s="2"/>
      <c r="AD115" s="2"/>
      <c r="AE115" s="2"/>
      <c r="AF115" s="2"/>
      <c r="AG115" s="2"/>
      <c r="AH115" s="98"/>
      <c r="AI115" s="100"/>
      <c r="AJ115" s="53"/>
      <c r="AK115" s="2"/>
      <c r="AL115" s="2"/>
      <c r="AM115" s="2"/>
      <c r="AN115" s="98"/>
      <c r="AO115" s="100"/>
      <c r="AP115" s="53"/>
      <c r="AQ115" s="2"/>
      <c r="AR115" s="2"/>
      <c r="AS115" s="2"/>
      <c r="AT115" s="20"/>
      <c r="AU115" s="2"/>
      <c r="AV115" s="2"/>
      <c r="AW115" s="2"/>
      <c r="AX115" s="2"/>
      <c r="AY115" s="2"/>
      <c r="AZ115" s="20"/>
      <c r="BA115" s="2"/>
      <c r="BB115" s="2"/>
      <c r="BC115" s="2"/>
      <c r="BD115" s="2"/>
      <c r="BE115" s="2"/>
      <c r="BF115" s="20"/>
      <c r="BG115" s="2"/>
      <c r="BH115" s="47">
        <v>159.43</v>
      </c>
      <c r="BI115" s="2"/>
      <c r="BJ115" s="2"/>
      <c r="BK115" s="2"/>
      <c r="BL115" s="20"/>
      <c r="BM115" s="2"/>
      <c r="BN115" s="57">
        <f t="shared" si="9"/>
        <v>159.43</v>
      </c>
      <c r="BO115" s="47">
        <f t="shared" si="7"/>
        <v>0</v>
      </c>
      <c r="BP115" s="48" t="str">
        <f t="shared" si="8"/>
        <v>Complete - With Adjustment</v>
      </c>
    </row>
    <row r="116" spans="1:74" s="10" customFormat="1" hidden="1" x14ac:dyDescent="0.2">
      <c r="A116" s="34">
        <v>152</v>
      </c>
      <c r="B116" s="27" t="s">
        <v>94</v>
      </c>
      <c r="C116" s="27" t="s">
        <v>1830</v>
      </c>
      <c r="D116" s="27" t="s">
        <v>1831</v>
      </c>
      <c r="E116" s="27" t="s">
        <v>1832</v>
      </c>
      <c r="F116" s="27" t="s">
        <v>395</v>
      </c>
      <c r="G116" s="27" t="s">
        <v>96</v>
      </c>
      <c r="H116" s="28">
        <v>42766</v>
      </c>
      <c r="I116" s="37">
        <v>42772</v>
      </c>
      <c r="J116" s="52">
        <v>751</v>
      </c>
      <c r="K116" s="52">
        <v>33.020000000000003</v>
      </c>
      <c r="L116" s="35"/>
      <c r="M116" s="52"/>
      <c r="N116" s="35" t="s">
        <v>97</v>
      </c>
      <c r="O116" s="35" t="s">
        <v>491</v>
      </c>
      <c r="P116" s="35" t="s">
        <v>120</v>
      </c>
      <c r="Q116" s="35" t="s">
        <v>103</v>
      </c>
      <c r="R116" s="27" t="s">
        <v>98</v>
      </c>
      <c r="S116" s="27"/>
      <c r="T116" s="27" t="s">
        <v>1833</v>
      </c>
      <c r="U116" s="27"/>
      <c r="V116" s="20"/>
      <c r="W116" s="2"/>
      <c r="X116" s="2"/>
      <c r="Y116" s="2"/>
      <c r="Z116" s="2"/>
      <c r="AA116" s="2"/>
      <c r="AB116" s="20"/>
      <c r="AC116" s="2"/>
      <c r="AD116" s="2"/>
      <c r="AE116" s="2"/>
      <c r="AF116" s="2"/>
      <c r="AG116" s="2"/>
      <c r="AH116" s="98"/>
      <c r="AI116" s="100"/>
      <c r="AJ116" s="53"/>
      <c r="AK116" s="2"/>
      <c r="AL116" s="2"/>
      <c r="AM116" s="2"/>
      <c r="AN116" s="98"/>
      <c r="AO116" s="100"/>
      <c r="AP116" s="53"/>
      <c r="AQ116" s="2"/>
      <c r="AR116" s="2"/>
      <c r="AS116" s="2"/>
      <c r="AT116" s="20"/>
      <c r="AU116" s="2"/>
      <c r="AV116" s="2"/>
      <c r="AW116" s="2"/>
      <c r="AX116" s="2"/>
      <c r="AY116" s="2"/>
      <c r="AZ116" s="20"/>
      <c r="BA116" s="2"/>
      <c r="BB116" s="2"/>
      <c r="BC116" s="2"/>
      <c r="BD116" s="2"/>
      <c r="BE116" s="2"/>
      <c r="BF116" s="20"/>
      <c r="BG116" s="2"/>
      <c r="BH116" s="47">
        <v>33.020000000000003</v>
      </c>
      <c r="BI116" s="2"/>
      <c r="BJ116" s="2"/>
      <c r="BK116" s="2"/>
      <c r="BL116" s="20"/>
      <c r="BM116" s="2"/>
      <c r="BN116" s="57">
        <f t="shared" si="9"/>
        <v>33.020000000000003</v>
      </c>
      <c r="BO116" s="47">
        <f t="shared" si="7"/>
        <v>0</v>
      </c>
      <c r="BP116" s="48" t="str">
        <f t="shared" si="8"/>
        <v>Complete - With Adjustment</v>
      </c>
    </row>
    <row r="117" spans="1:74" s="10" customFormat="1" hidden="1" x14ac:dyDescent="0.2">
      <c r="A117" s="34">
        <v>153</v>
      </c>
      <c r="B117" s="27" t="s">
        <v>94</v>
      </c>
      <c r="C117" s="27" t="s">
        <v>1830</v>
      </c>
      <c r="D117" s="27" t="s">
        <v>1831</v>
      </c>
      <c r="E117" s="27" t="s">
        <v>1832</v>
      </c>
      <c r="F117" s="27" t="s">
        <v>395</v>
      </c>
      <c r="G117" s="27" t="s">
        <v>96</v>
      </c>
      <c r="H117" s="28">
        <v>42766</v>
      </c>
      <c r="I117" s="37">
        <v>42772</v>
      </c>
      <c r="J117" s="52">
        <v>751</v>
      </c>
      <c r="K117" s="52">
        <v>55.71</v>
      </c>
      <c r="L117" s="35"/>
      <c r="M117" s="52"/>
      <c r="N117" s="35" t="s">
        <v>97</v>
      </c>
      <c r="O117" s="35" t="s">
        <v>491</v>
      </c>
      <c r="P117" s="35" t="s">
        <v>120</v>
      </c>
      <c r="Q117" s="35" t="s">
        <v>103</v>
      </c>
      <c r="R117" s="27" t="s">
        <v>98</v>
      </c>
      <c r="S117" s="27"/>
      <c r="T117" s="27" t="s">
        <v>1833</v>
      </c>
      <c r="U117" s="27"/>
      <c r="V117" s="20"/>
      <c r="W117" s="2"/>
      <c r="X117" s="2"/>
      <c r="Y117" s="2"/>
      <c r="Z117" s="2"/>
      <c r="AA117" s="2"/>
      <c r="AB117" s="20"/>
      <c r="AC117" s="2"/>
      <c r="AD117" s="2"/>
      <c r="AE117" s="2"/>
      <c r="AF117" s="2"/>
      <c r="AG117" s="2"/>
      <c r="AH117" s="98"/>
      <c r="AI117" s="100"/>
      <c r="AJ117" s="53"/>
      <c r="AK117" s="2"/>
      <c r="AL117" s="2"/>
      <c r="AM117" s="2"/>
      <c r="AN117" s="98"/>
      <c r="AO117" s="100"/>
      <c r="AP117" s="53"/>
      <c r="AQ117" s="2"/>
      <c r="AR117" s="2"/>
      <c r="AS117" s="2"/>
      <c r="AT117" s="20"/>
      <c r="AU117" s="2"/>
      <c r="AV117" s="2"/>
      <c r="AW117" s="2"/>
      <c r="AX117" s="2"/>
      <c r="AY117" s="2"/>
      <c r="AZ117" s="20"/>
      <c r="BA117" s="2"/>
      <c r="BB117" s="2"/>
      <c r="BC117" s="2"/>
      <c r="BD117" s="2"/>
      <c r="BE117" s="2"/>
      <c r="BF117" s="20"/>
      <c r="BG117" s="2"/>
      <c r="BH117" s="47">
        <v>55.71</v>
      </c>
      <c r="BI117" s="2"/>
      <c r="BJ117" s="2"/>
      <c r="BK117" s="2"/>
      <c r="BL117" s="20"/>
      <c r="BM117" s="2"/>
      <c r="BN117" s="57">
        <f t="shared" si="9"/>
        <v>55.71</v>
      </c>
      <c r="BO117" s="47">
        <f t="shared" si="7"/>
        <v>0</v>
      </c>
      <c r="BP117" s="48" t="str">
        <f t="shared" si="8"/>
        <v>Complete - With Adjustment</v>
      </c>
    </row>
    <row r="118" spans="1:74" s="10" customFormat="1" hidden="1" x14ac:dyDescent="0.2">
      <c r="A118" s="34">
        <v>154</v>
      </c>
      <c r="B118" s="27" t="s">
        <v>94</v>
      </c>
      <c r="C118" s="27" t="s">
        <v>1830</v>
      </c>
      <c r="D118" s="27" t="s">
        <v>1831</v>
      </c>
      <c r="E118" s="27" t="s">
        <v>1832</v>
      </c>
      <c r="F118" s="27" t="s">
        <v>395</v>
      </c>
      <c r="G118" s="27" t="s">
        <v>96</v>
      </c>
      <c r="H118" s="28">
        <v>42766</v>
      </c>
      <c r="I118" s="37">
        <v>42772</v>
      </c>
      <c r="J118" s="52">
        <v>751</v>
      </c>
      <c r="K118" s="52">
        <v>444.17</v>
      </c>
      <c r="L118" s="35"/>
      <c r="M118" s="52"/>
      <c r="N118" s="35" t="s">
        <v>97</v>
      </c>
      <c r="O118" s="35" t="s">
        <v>491</v>
      </c>
      <c r="P118" s="35" t="s">
        <v>120</v>
      </c>
      <c r="Q118" s="35" t="s">
        <v>103</v>
      </c>
      <c r="R118" s="27" t="s">
        <v>98</v>
      </c>
      <c r="S118" s="27"/>
      <c r="T118" s="27" t="s">
        <v>1833</v>
      </c>
      <c r="U118" s="27"/>
      <c r="V118" s="20"/>
      <c r="W118" s="2">
        <f>10.35+27.19</f>
        <v>37.54</v>
      </c>
      <c r="X118" s="2"/>
      <c r="Y118" s="2"/>
      <c r="Z118" s="2"/>
      <c r="AA118" s="2"/>
      <c r="AB118" s="20"/>
      <c r="AC118" s="2"/>
      <c r="AD118" s="2"/>
      <c r="AE118" s="2"/>
      <c r="AF118" s="2"/>
      <c r="AG118" s="2"/>
      <c r="AH118" s="98"/>
      <c r="AI118" s="100"/>
      <c r="AJ118" s="53"/>
      <c r="AK118" s="2"/>
      <c r="AL118" s="2"/>
      <c r="AM118" s="2"/>
      <c r="AN118" s="98"/>
      <c r="AO118" s="100"/>
      <c r="AP118" s="53"/>
      <c r="AQ118" s="2"/>
      <c r="AR118" s="2"/>
      <c r="AS118" s="2"/>
      <c r="AT118" s="20"/>
      <c r="AU118" s="2"/>
      <c r="AV118" s="2"/>
      <c r="AW118" s="2"/>
      <c r="AX118" s="2"/>
      <c r="AY118" s="2"/>
      <c r="AZ118" s="20"/>
      <c r="BA118" s="2"/>
      <c r="BB118" s="2"/>
      <c r="BC118" s="2"/>
      <c r="BD118" s="2"/>
      <c r="BE118" s="2"/>
      <c r="BF118" s="20"/>
      <c r="BG118" s="2"/>
      <c r="BH118" s="2">
        <v>406.63</v>
      </c>
      <c r="BI118" s="2"/>
      <c r="BJ118" s="2"/>
      <c r="BK118" s="2"/>
      <c r="BL118" s="20"/>
      <c r="BM118" s="2" t="s">
        <v>1</v>
      </c>
      <c r="BN118" s="57">
        <f t="shared" si="9"/>
        <v>444.17</v>
      </c>
      <c r="BO118" s="47">
        <f t="shared" si="7"/>
        <v>0</v>
      </c>
      <c r="BP118" s="48" t="str">
        <f t="shared" si="8"/>
        <v>Complete - With Adjustment</v>
      </c>
    </row>
    <row r="119" spans="1:74" s="10" customFormat="1" hidden="1" x14ac:dyDescent="0.2">
      <c r="A119" s="34">
        <v>155</v>
      </c>
      <c r="B119" s="27" t="s">
        <v>94</v>
      </c>
      <c r="C119" s="27" t="s">
        <v>1830</v>
      </c>
      <c r="D119" s="27" t="s">
        <v>1831</v>
      </c>
      <c r="E119" s="27" t="s">
        <v>1832</v>
      </c>
      <c r="F119" s="27" t="s">
        <v>395</v>
      </c>
      <c r="G119" s="27" t="s">
        <v>96</v>
      </c>
      <c r="H119" s="28">
        <v>42766</v>
      </c>
      <c r="I119" s="37">
        <v>42772</v>
      </c>
      <c r="J119" s="52">
        <v>751</v>
      </c>
      <c r="K119" s="52">
        <v>125.5</v>
      </c>
      <c r="L119" s="35"/>
      <c r="M119" s="52"/>
      <c r="N119" s="35" t="s">
        <v>97</v>
      </c>
      <c r="O119" s="35" t="s">
        <v>491</v>
      </c>
      <c r="P119" s="35" t="s">
        <v>120</v>
      </c>
      <c r="Q119" s="35" t="s">
        <v>103</v>
      </c>
      <c r="R119" s="27" t="s">
        <v>98</v>
      </c>
      <c r="S119" s="27"/>
      <c r="T119" s="27" t="s">
        <v>1833</v>
      </c>
      <c r="U119" s="27"/>
      <c r="V119" s="20"/>
      <c r="W119" s="2">
        <v>125.5</v>
      </c>
      <c r="X119" s="2"/>
      <c r="Y119" s="2"/>
      <c r="Z119" s="2"/>
      <c r="AA119" s="2"/>
      <c r="AB119" s="20"/>
      <c r="AC119" s="2"/>
      <c r="AD119" s="2"/>
      <c r="AE119" s="2"/>
      <c r="AF119" s="2"/>
      <c r="AG119" s="2"/>
      <c r="AH119" s="98"/>
      <c r="AI119" s="100"/>
      <c r="AJ119" s="53"/>
      <c r="AK119" s="2"/>
      <c r="AL119" s="2"/>
      <c r="AM119" s="2"/>
      <c r="AN119" s="98"/>
      <c r="AO119" s="100"/>
      <c r="AP119" s="53"/>
      <c r="AQ119" s="2"/>
      <c r="AR119" s="2"/>
      <c r="AS119" s="2"/>
      <c r="AT119" s="20"/>
      <c r="AU119" s="2"/>
      <c r="AV119" s="2"/>
      <c r="AW119" s="2"/>
      <c r="AX119" s="2"/>
      <c r="AY119" s="2"/>
      <c r="AZ119" s="20"/>
      <c r="BA119" s="2"/>
      <c r="BB119" s="2"/>
      <c r="BC119" s="2"/>
      <c r="BD119" s="2"/>
      <c r="BE119" s="2"/>
      <c r="BF119" s="20"/>
      <c r="BG119" s="2"/>
      <c r="BH119" s="2"/>
      <c r="BI119" s="2"/>
      <c r="BJ119" s="2"/>
      <c r="BK119" s="2"/>
      <c r="BL119" s="20"/>
      <c r="BM119" s="2" t="s">
        <v>1</v>
      </c>
      <c r="BN119" s="57">
        <f t="shared" si="9"/>
        <v>125.5</v>
      </c>
      <c r="BO119" s="47">
        <f t="shared" si="7"/>
        <v>0</v>
      </c>
      <c r="BP119" s="48" t="str">
        <f t="shared" si="8"/>
        <v>Complete - With Adjustment</v>
      </c>
    </row>
    <row r="120" spans="1:74" s="10" customFormat="1" hidden="1" x14ac:dyDescent="0.2">
      <c r="A120" s="34">
        <v>156</v>
      </c>
      <c r="B120" s="27" t="s">
        <v>94</v>
      </c>
      <c r="C120" s="27" t="s">
        <v>1830</v>
      </c>
      <c r="D120" s="27" t="s">
        <v>1831</v>
      </c>
      <c r="E120" s="27" t="s">
        <v>1832</v>
      </c>
      <c r="F120" s="27" t="s">
        <v>395</v>
      </c>
      <c r="G120" s="27" t="s">
        <v>96</v>
      </c>
      <c r="H120" s="28">
        <v>42766</v>
      </c>
      <c r="I120" s="37">
        <v>42772</v>
      </c>
      <c r="J120" s="52">
        <v>751</v>
      </c>
      <c r="K120" s="52">
        <v>57.37</v>
      </c>
      <c r="L120" s="35"/>
      <c r="M120" s="52"/>
      <c r="N120" s="35" t="s">
        <v>97</v>
      </c>
      <c r="O120" s="35" t="s">
        <v>491</v>
      </c>
      <c r="P120" s="35" t="s">
        <v>120</v>
      </c>
      <c r="Q120" s="35" t="s">
        <v>103</v>
      </c>
      <c r="R120" s="27" t="s">
        <v>98</v>
      </c>
      <c r="S120" s="27"/>
      <c r="T120" s="27" t="s">
        <v>1833</v>
      </c>
      <c r="U120" s="27"/>
      <c r="V120" s="20"/>
      <c r="W120" s="2"/>
      <c r="X120" s="2"/>
      <c r="Y120" s="2"/>
      <c r="Z120" s="2"/>
      <c r="AA120" s="2"/>
      <c r="AB120" s="20"/>
      <c r="AC120" s="2"/>
      <c r="AD120" s="2"/>
      <c r="AE120" s="2"/>
      <c r="AF120" s="2"/>
      <c r="AG120" s="2"/>
      <c r="AH120" s="98"/>
      <c r="AI120" s="100"/>
      <c r="AJ120" s="53"/>
      <c r="AK120" s="2"/>
      <c r="AL120" s="2"/>
      <c r="AM120" s="2"/>
      <c r="AN120" s="98"/>
      <c r="AO120" s="100"/>
      <c r="AP120" s="53"/>
      <c r="AQ120" s="2"/>
      <c r="AR120" s="2"/>
      <c r="AS120" s="2"/>
      <c r="AT120" s="20"/>
      <c r="AU120" s="2"/>
      <c r="AV120" s="2"/>
      <c r="AW120" s="2"/>
      <c r="AX120" s="2"/>
      <c r="AY120" s="2"/>
      <c r="AZ120" s="20"/>
      <c r="BA120" s="2"/>
      <c r="BB120" s="2"/>
      <c r="BC120" s="2"/>
      <c r="BD120" s="2"/>
      <c r="BE120" s="2"/>
      <c r="BF120" s="20"/>
      <c r="BG120" s="2"/>
      <c r="BH120" s="47">
        <v>57.37</v>
      </c>
      <c r="BI120" s="2"/>
      <c r="BJ120" s="2"/>
      <c r="BK120" s="2"/>
      <c r="BL120" s="20"/>
      <c r="BM120" s="2"/>
      <c r="BN120" s="57">
        <f t="shared" si="9"/>
        <v>57.37</v>
      </c>
      <c r="BO120" s="47">
        <f t="shared" si="7"/>
        <v>0</v>
      </c>
      <c r="BP120" s="48" t="str">
        <f t="shared" si="8"/>
        <v>Complete - With Adjustment</v>
      </c>
    </row>
    <row r="121" spans="1:74" s="10" customFormat="1" hidden="1" x14ac:dyDescent="0.2">
      <c r="A121" s="34">
        <v>157</v>
      </c>
      <c r="B121" s="27" t="s">
        <v>94</v>
      </c>
      <c r="C121" s="27" t="s">
        <v>1830</v>
      </c>
      <c r="D121" s="27" t="s">
        <v>1831</v>
      </c>
      <c r="E121" s="27" t="s">
        <v>1832</v>
      </c>
      <c r="F121" s="27" t="s">
        <v>395</v>
      </c>
      <c r="G121" s="27" t="s">
        <v>96</v>
      </c>
      <c r="H121" s="28">
        <v>42766</v>
      </c>
      <c r="I121" s="37">
        <v>42772</v>
      </c>
      <c r="J121" s="52">
        <v>751</v>
      </c>
      <c r="K121" s="52">
        <v>35.229999999999997</v>
      </c>
      <c r="L121" s="35"/>
      <c r="M121" s="52"/>
      <c r="N121" s="35" t="s">
        <v>97</v>
      </c>
      <c r="O121" s="35" t="s">
        <v>491</v>
      </c>
      <c r="P121" s="35" t="s">
        <v>120</v>
      </c>
      <c r="Q121" s="35" t="s">
        <v>103</v>
      </c>
      <c r="R121" s="27" t="s">
        <v>98</v>
      </c>
      <c r="S121" s="27"/>
      <c r="T121" s="27" t="s">
        <v>1833</v>
      </c>
      <c r="U121" s="27"/>
      <c r="V121" s="20"/>
      <c r="W121" s="2"/>
      <c r="X121" s="2"/>
      <c r="Y121" s="2"/>
      <c r="Z121" s="2"/>
      <c r="AA121" s="2"/>
      <c r="AB121" s="20"/>
      <c r="AC121" s="2"/>
      <c r="AD121" s="2"/>
      <c r="AE121" s="2"/>
      <c r="AF121" s="2"/>
      <c r="AG121" s="2"/>
      <c r="AH121" s="98"/>
      <c r="AI121" s="100"/>
      <c r="AJ121" s="53"/>
      <c r="AK121" s="29">
        <f>6-29.23*20%</f>
        <v>0.15399999999999991</v>
      </c>
      <c r="AL121" s="2"/>
      <c r="AM121" s="2"/>
      <c r="AN121" s="98"/>
      <c r="AO121" s="100"/>
      <c r="AP121" s="53"/>
      <c r="AQ121" s="2"/>
      <c r="AR121" s="2"/>
      <c r="AS121" s="2"/>
      <c r="AT121" s="20"/>
      <c r="AU121" s="2"/>
      <c r="AV121" s="2"/>
      <c r="AW121" s="2"/>
      <c r="AX121" s="2"/>
      <c r="AY121" s="2"/>
      <c r="AZ121" s="20"/>
      <c r="BA121" s="2"/>
      <c r="BB121" s="2"/>
      <c r="BC121" s="2"/>
      <c r="BD121" s="2"/>
      <c r="BE121" s="2"/>
      <c r="BF121" s="20"/>
      <c r="BG121" s="2"/>
      <c r="BH121" s="2">
        <v>35.08</v>
      </c>
      <c r="BI121" s="2"/>
      <c r="BJ121" s="2"/>
      <c r="BK121" s="2"/>
      <c r="BL121" s="20"/>
      <c r="BM121" s="2" t="s">
        <v>375</v>
      </c>
      <c r="BN121" s="57">
        <f t="shared" si="9"/>
        <v>35.233999999999995</v>
      </c>
      <c r="BO121" s="47">
        <f t="shared" si="7"/>
        <v>-3.9999999999977831E-3</v>
      </c>
      <c r="BP121" s="48" t="str">
        <f t="shared" si="8"/>
        <v>Complete - With Adjustment</v>
      </c>
    </row>
    <row r="122" spans="1:74" s="10" customFormat="1" hidden="1" x14ac:dyDescent="0.2">
      <c r="A122" s="34">
        <v>158</v>
      </c>
      <c r="B122" s="27" t="s">
        <v>94</v>
      </c>
      <c r="C122" s="27" t="s">
        <v>1747</v>
      </c>
      <c r="D122" s="27" t="s">
        <v>1748</v>
      </c>
      <c r="E122" s="27" t="s">
        <v>1834</v>
      </c>
      <c r="F122" s="27" t="s">
        <v>688</v>
      </c>
      <c r="G122" s="27" t="s">
        <v>96</v>
      </c>
      <c r="H122" s="28">
        <v>42797</v>
      </c>
      <c r="I122" s="37">
        <v>42801</v>
      </c>
      <c r="J122" s="52">
        <v>1425.23</v>
      </c>
      <c r="K122" s="52">
        <v>311.2</v>
      </c>
      <c r="L122" s="35"/>
      <c r="M122" s="52"/>
      <c r="N122" s="35" t="s">
        <v>97</v>
      </c>
      <c r="O122" s="35" t="s">
        <v>1749</v>
      </c>
      <c r="P122" s="35" t="s">
        <v>120</v>
      </c>
      <c r="Q122" s="35" t="s">
        <v>108</v>
      </c>
      <c r="R122" s="35" t="s">
        <v>98</v>
      </c>
      <c r="S122" s="27"/>
      <c r="T122" s="27" t="s">
        <v>1835</v>
      </c>
      <c r="U122" s="27"/>
      <c r="V122" s="74"/>
      <c r="W122" s="54"/>
      <c r="X122" s="54"/>
      <c r="Y122" s="54"/>
      <c r="Z122" s="54"/>
      <c r="AA122" s="54"/>
      <c r="AB122" s="54"/>
      <c r="AC122" s="54"/>
      <c r="AD122" s="54"/>
      <c r="AE122" s="54"/>
      <c r="AF122" s="54"/>
      <c r="AG122" s="54"/>
      <c r="AH122" s="53"/>
      <c r="AI122" s="100"/>
      <c r="AJ122" s="53"/>
      <c r="AK122" s="54"/>
      <c r="AL122" s="54"/>
      <c r="AM122" s="54"/>
      <c r="AN122" s="18"/>
      <c r="AO122" s="100"/>
      <c r="AP122" s="18"/>
      <c r="AQ122" s="54"/>
      <c r="AR122" s="54"/>
      <c r="AS122" s="54"/>
      <c r="AT122" s="54"/>
      <c r="AU122" s="54"/>
      <c r="AV122" s="54"/>
      <c r="AW122" s="54"/>
      <c r="AX122" s="54"/>
      <c r="AY122" s="54"/>
      <c r="AZ122" s="54"/>
      <c r="BA122" s="54"/>
      <c r="BB122" s="54"/>
      <c r="BC122" s="54"/>
      <c r="BD122" s="54"/>
      <c r="BE122" s="54"/>
      <c r="BF122" s="54"/>
      <c r="BG122" s="54"/>
      <c r="BH122" s="47">
        <v>311.2</v>
      </c>
      <c r="BI122" s="54"/>
      <c r="BJ122" s="54"/>
      <c r="BK122" s="54"/>
      <c r="BL122" s="47"/>
      <c r="BM122" s="47" t="s">
        <v>392</v>
      </c>
      <c r="BN122" s="66">
        <f t="shared" ref="BN122:BN178" si="10">SUM(W122:AH122)+SUM(AK122:AN122)+SUM(AQ122:BK122)</f>
        <v>311.2</v>
      </c>
      <c r="BO122" s="54">
        <f t="shared" si="7"/>
        <v>0</v>
      </c>
      <c r="BP122" s="48" t="str">
        <f t="shared" si="8"/>
        <v>Complete - With Adjustment</v>
      </c>
      <c r="BQ122" s="49"/>
      <c r="BR122" s="49"/>
      <c r="BS122" s="49"/>
      <c r="BT122" s="49"/>
      <c r="BU122" s="49"/>
      <c r="BV122" s="49"/>
    </row>
    <row r="123" spans="1:74" s="10" customFormat="1" hidden="1" x14ac:dyDescent="0.2">
      <c r="A123" s="34">
        <v>159</v>
      </c>
      <c r="B123" s="27" t="s">
        <v>94</v>
      </c>
      <c r="C123" s="27" t="s">
        <v>1747</v>
      </c>
      <c r="D123" s="27" t="s">
        <v>1748</v>
      </c>
      <c r="E123" s="27" t="s">
        <v>1834</v>
      </c>
      <c r="F123" s="27" t="s">
        <v>688</v>
      </c>
      <c r="G123" s="27" t="s">
        <v>96</v>
      </c>
      <c r="H123" s="28">
        <v>42797</v>
      </c>
      <c r="I123" s="37">
        <v>42801</v>
      </c>
      <c r="J123" s="52">
        <v>1425.23</v>
      </c>
      <c r="K123" s="52">
        <v>9.8800000000000008</v>
      </c>
      <c r="L123" s="35"/>
      <c r="M123" s="52"/>
      <c r="N123" s="35" t="s">
        <v>97</v>
      </c>
      <c r="O123" s="35" t="s">
        <v>1749</v>
      </c>
      <c r="P123" s="35" t="s">
        <v>120</v>
      </c>
      <c r="Q123" s="35" t="s">
        <v>103</v>
      </c>
      <c r="R123" s="35" t="s">
        <v>98</v>
      </c>
      <c r="S123" s="27"/>
      <c r="T123" s="27" t="s">
        <v>1835</v>
      </c>
      <c r="U123" s="27"/>
      <c r="V123" s="74"/>
      <c r="W123" s="47"/>
      <c r="X123" s="47"/>
      <c r="Y123" s="47"/>
      <c r="Z123" s="47"/>
      <c r="AA123" s="47"/>
      <c r="AB123" s="47"/>
      <c r="AC123" s="47"/>
      <c r="AD123" s="47"/>
      <c r="AE123" s="47"/>
      <c r="AF123" s="47"/>
      <c r="AG123" s="47"/>
      <c r="AH123" s="53"/>
      <c r="AI123" s="100"/>
      <c r="AJ123" s="53"/>
      <c r="AK123" s="47"/>
      <c r="AL123" s="47"/>
      <c r="AM123" s="47"/>
      <c r="AN123" s="18"/>
      <c r="AO123" s="100"/>
      <c r="AP123" s="18"/>
      <c r="AQ123" s="47"/>
      <c r="AR123" s="47"/>
      <c r="AS123" s="47"/>
      <c r="AT123" s="47"/>
      <c r="AU123" s="47"/>
      <c r="AV123" s="47"/>
      <c r="AW123" s="47"/>
      <c r="AX123" s="47"/>
      <c r="AY123" s="47"/>
      <c r="AZ123" s="47"/>
      <c r="BA123" s="47"/>
      <c r="BB123" s="47"/>
      <c r="BC123" s="47"/>
      <c r="BD123" s="47"/>
      <c r="BE123" s="47"/>
      <c r="BF123" s="47"/>
      <c r="BG123" s="47"/>
      <c r="BH123" s="47">
        <v>9.8800000000000008</v>
      </c>
      <c r="BI123" s="47"/>
      <c r="BJ123" s="47"/>
      <c r="BK123" s="47"/>
      <c r="BL123" s="47"/>
      <c r="BM123" s="47" t="s">
        <v>392</v>
      </c>
      <c r="BN123" s="57">
        <f t="shared" si="10"/>
        <v>9.8800000000000008</v>
      </c>
      <c r="BO123" s="47">
        <f t="shared" si="7"/>
        <v>0</v>
      </c>
      <c r="BP123" s="48" t="str">
        <f t="shared" si="8"/>
        <v>Complete - With Adjustment</v>
      </c>
      <c r="BQ123" s="49"/>
      <c r="BR123" s="49"/>
      <c r="BS123" s="49"/>
      <c r="BT123" s="49"/>
      <c r="BU123" s="49"/>
      <c r="BV123" s="49"/>
    </row>
    <row r="124" spans="1:74" s="10" customFormat="1" hidden="1" x14ac:dyDescent="0.2">
      <c r="A124" s="34">
        <v>160</v>
      </c>
      <c r="B124" s="27" t="s">
        <v>94</v>
      </c>
      <c r="C124" s="27" t="s">
        <v>1747</v>
      </c>
      <c r="D124" s="27" t="s">
        <v>1748</v>
      </c>
      <c r="E124" s="27" t="s">
        <v>1834</v>
      </c>
      <c r="F124" s="27" t="s">
        <v>688</v>
      </c>
      <c r="G124" s="27" t="s">
        <v>96</v>
      </c>
      <c r="H124" s="28">
        <v>42797</v>
      </c>
      <c r="I124" s="37">
        <v>42801</v>
      </c>
      <c r="J124" s="52">
        <v>1425.23</v>
      </c>
      <c r="K124" s="52">
        <v>25.68</v>
      </c>
      <c r="L124" s="35"/>
      <c r="M124" s="52"/>
      <c r="N124" s="35" t="s">
        <v>97</v>
      </c>
      <c r="O124" s="35" t="s">
        <v>1749</v>
      </c>
      <c r="P124" s="35" t="s">
        <v>120</v>
      </c>
      <c r="Q124" s="35" t="s">
        <v>101</v>
      </c>
      <c r="R124" s="35" t="s">
        <v>98</v>
      </c>
      <c r="S124" s="27"/>
      <c r="T124" s="27" t="s">
        <v>1835</v>
      </c>
      <c r="U124" s="27"/>
      <c r="V124" s="74"/>
      <c r="W124" s="47"/>
      <c r="X124" s="47"/>
      <c r="Y124" s="47"/>
      <c r="Z124" s="47"/>
      <c r="AA124" s="47"/>
      <c r="AB124" s="47"/>
      <c r="AC124" s="47"/>
      <c r="AD124" s="47"/>
      <c r="AE124" s="47"/>
      <c r="AF124" s="47"/>
      <c r="AG124" s="47"/>
      <c r="AH124" s="18"/>
      <c r="AI124" s="100"/>
      <c r="AJ124" s="18"/>
      <c r="AK124" s="47"/>
      <c r="AL124" s="47"/>
      <c r="AM124" s="47"/>
      <c r="AN124" s="18"/>
      <c r="AO124" s="100"/>
      <c r="AP124" s="18"/>
      <c r="AQ124" s="47"/>
      <c r="AR124" s="47"/>
      <c r="AS124" s="47"/>
      <c r="AT124" s="47"/>
      <c r="AU124" s="47"/>
      <c r="AV124" s="47"/>
      <c r="AW124" s="47"/>
      <c r="AX124" s="47"/>
      <c r="AY124" s="47"/>
      <c r="AZ124" s="47"/>
      <c r="BA124" s="47"/>
      <c r="BB124" s="47"/>
      <c r="BC124" s="47"/>
      <c r="BD124" s="47"/>
      <c r="BE124" s="47"/>
      <c r="BF124" s="47"/>
      <c r="BG124" s="47"/>
      <c r="BH124" s="47">
        <v>25.68</v>
      </c>
      <c r="BI124" s="47"/>
      <c r="BJ124" s="47"/>
      <c r="BK124" s="47"/>
      <c r="BL124" s="47"/>
      <c r="BM124" s="47" t="s">
        <v>392</v>
      </c>
      <c r="BN124" s="57">
        <f t="shared" si="10"/>
        <v>25.68</v>
      </c>
      <c r="BO124" s="47">
        <f t="shared" si="7"/>
        <v>0</v>
      </c>
      <c r="BP124" s="48" t="str">
        <f t="shared" si="8"/>
        <v>Complete - With Adjustment</v>
      </c>
      <c r="BQ124" s="49"/>
      <c r="BR124" s="49"/>
      <c r="BS124" s="49"/>
      <c r="BT124" s="49"/>
      <c r="BU124" s="49"/>
      <c r="BV124" s="49"/>
    </row>
    <row r="125" spans="1:74" s="10" customFormat="1" hidden="1" x14ac:dyDescent="0.2">
      <c r="A125" s="34">
        <v>161</v>
      </c>
      <c r="B125" s="27" t="s">
        <v>94</v>
      </c>
      <c r="C125" s="27" t="s">
        <v>1747</v>
      </c>
      <c r="D125" s="27" t="s">
        <v>1748</v>
      </c>
      <c r="E125" s="27" t="s">
        <v>1834</v>
      </c>
      <c r="F125" s="27" t="s">
        <v>688</v>
      </c>
      <c r="G125" s="27" t="s">
        <v>96</v>
      </c>
      <c r="H125" s="28">
        <v>42797</v>
      </c>
      <c r="I125" s="37">
        <v>42801</v>
      </c>
      <c r="J125" s="52">
        <v>1425.23</v>
      </c>
      <c r="K125" s="52">
        <v>74</v>
      </c>
      <c r="L125" s="35"/>
      <c r="M125" s="52"/>
      <c r="N125" s="35" t="s">
        <v>97</v>
      </c>
      <c r="O125" s="35" t="s">
        <v>1749</v>
      </c>
      <c r="P125" s="35" t="s">
        <v>120</v>
      </c>
      <c r="Q125" s="35" t="s">
        <v>101</v>
      </c>
      <c r="R125" s="35" t="s">
        <v>98</v>
      </c>
      <c r="S125" s="27"/>
      <c r="T125" s="27" t="s">
        <v>1835</v>
      </c>
      <c r="U125" s="27"/>
      <c r="V125" s="74"/>
      <c r="W125" s="47"/>
      <c r="X125" s="47"/>
      <c r="Y125" s="47"/>
      <c r="Z125" s="47"/>
      <c r="AA125" s="47"/>
      <c r="AB125" s="47"/>
      <c r="AC125" s="47"/>
      <c r="AD125" s="47"/>
      <c r="AE125" s="47"/>
      <c r="AF125" s="47"/>
      <c r="AG125" s="47"/>
      <c r="AH125" s="18"/>
      <c r="AI125" s="100"/>
      <c r="AJ125" s="18"/>
      <c r="AK125" s="47"/>
      <c r="AL125" s="47"/>
      <c r="AM125" s="47"/>
      <c r="AN125" s="18"/>
      <c r="AO125" s="100"/>
      <c r="AP125" s="18"/>
      <c r="AQ125" s="47"/>
      <c r="AR125" s="47"/>
      <c r="AS125" s="47"/>
      <c r="AT125" s="47"/>
      <c r="AU125" s="47"/>
      <c r="AV125" s="47"/>
      <c r="AW125" s="47"/>
      <c r="AX125" s="47"/>
      <c r="AY125" s="47"/>
      <c r="AZ125" s="47"/>
      <c r="BA125" s="47"/>
      <c r="BB125" s="47"/>
      <c r="BC125" s="47"/>
      <c r="BD125" s="47"/>
      <c r="BE125" s="47"/>
      <c r="BF125" s="47"/>
      <c r="BG125" s="47"/>
      <c r="BH125" s="47">
        <v>74</v>
      </c>
      <c r="BI125" s="47"/>
      <c r="BJ125" s="47"/>
      <c r="BK125" s="47"/>
      <c r="BL125" s="47"/>
      <c r="BM125" s="47" t="s">
        <v>392</v>
      </c>
      <c r="BN125" s="57">
        <f t="shared" si="10"/>
        <v>74</v>
      </c>
      <c r="BO125" s="47">
        <f t="shared" si="7"/>
        <v>0</v>
      </c>
      <c r="BP125" s="48" t="str">
        <f t="shared" si="8"/>
        <v>Complete - With Adjustment</v>
      </c>
      <c r="BQ125" s="49"/>
      <c r="BR125" s="49"/>
      <c r="BS125" s="49"/>
      <c r="BT125" s="49"/>
      <c r="BU125" s="49"/>
      <c r="BV125" s="49"/>
    </row>
    <row r="126" spans="1:74" s="10" customFormat="1" hidden="1" x14ac:dyDescent="0.2">
      <c r="A126" s="34">
        <v>162</v>
      </c>
      <c r="B126" s="27" t="s">
        <v>94</v>
      </c>
      <c r="C126" s="27" t="s">
        <v>1747</v>
      </c>
      <c r="D126" s="27" t="s">
        <v>1748</v>
      </c>
      <c r="E126" s="27" t="s">
        <v>1834</v>
      </c>
      <c r="F126" s="27" t="s">
        <v>688</v>
      </c>
      <c r="G126" s="27" t="s">
        <v>96</v>
      </c>
      <c r="H126" s="28">
        <v>42797</v>
      </c>
      <c r="I126" s="37">
        <v>42801</v>
      </c>
      <c r="J126" s="52">
        <v>1425.23</v>
      </c>
      <c r="K126" s="52">
        <v>30</v>
      </c>
      <c r="L126" s="35"/>
      <c r="M126" s="52"/>
      <c r="N126" s="35" t="s">
        <v>97</v>
      </c>
      <c r="O126" s="35" t="s">
        <v>1749</v>
      </c>
      <c r="P126" s="35" t="s">
        <v>120</v>
      </c>
      <c r="Q126" s="35" t="s">
        <v>103</v>
      </c>
      <c r="R126" s="35" t="s">
        <v>98</v>
      </c>
      <c r="S126" s="27"/>
      <c r="T126" s="27" t="s">
        <v>1835</v>
      </c>
      <c r="U126" s="27"/>
      <c r="V126" s="74"/>
      <c r="W126" s="47"/>
      <c r="X126" s="47"/>
      <c r="Y126" s="47"/>
      <c r="Z126" s="47"/>
      <c r="AA126" s="47"/>
      <c r="AB126" s="47"/>
      <c r="AC126" s="47"/>
      <c r="AD126" s="47"/>
      <c r="AE126" s="47"/>
      <c r="AF126" s="47"/>
      <c r="AG126" s="47"/>
      <c r="AH126" s="18"/>
      <c r="AI126" s="100"/>
      <c r="AJ126" s="18"/>
      <c r="AK126" s="47"/>
      <c r="AL126" s="47"/>
      <c r="AM126" s="47"/>
      <c r="AN126" s="18"/>
      <c r="AO126" s="100"/>
      <c r="AP126" s="18"/>
      <c r="AQ126" s="47"/>
      <c r="AR126" s="47"/>
      <c r="AS126" s="47"/>
      <c r="AT126" s="47"/>
      <c r="AU126" s="47"/>
      <c r="AV126" s="47"/>
      <c r="AW126" s="47"/>
      <c r="AX126" s="47"/>
      <c r="AY126" s="47"/>
      <c r="AZ126" s="47"/>
      <c r="BA126" s="47"/>
      <c r="BB126" s="47"/>
      <c r="BC126" s="47"/>
      <c r="BD126" s="47"/>
      <c r="BE126" s="47"/>
      <c r="BF126" s="47"/>
      <c r="BG126" s="47"/>
      <c r="BH126" s="47"/>
      <c r="BI126" s="47"/>
      <c r="BJ126" s="47"/>
      <c r="BK126" s="47">
        <v>30</v>
      </c>
      <c r="BL126" s="47"/>
      <c r="BM126" s="47" t="s">
        <v>379</v>
      </c>
      <c r="BN126" s="57">
        <f t="shared" si="10"/>
        <v>30</v>
      </c>
      <c r="BO126" s="47">
        <f t="shared" si="7"/>
        <v>0</v>
      </c>
      <c r="BP126" s="48" t="str">
        <f t="shared" si="8"/>
        <v>Complete - With Adjustment</v>
      </c>
      <c r="BQ126" s="49"/>
      <c r="BR126" s="49"/>
      <c r="BS126" s="49"/>
      <c r="BT126" s="49"/>
      <c r="BU126" s="49"/>
      <c r="BV126" s="49"/>
    </row>
    <row r="127" spans="1:74" s="10" customFormat="1" hidden="1" x14ac:dyDescent="0.2">
      <c r="A127" s="34">
        <v>163</v>
      </c>
      <c r="B127" s="27" t="s">
        <v>94</v>
      </c>
      <c r="C127" s="27" t="s">
        <v>1747</v>
      </c>
      <c r="D127" s="27" t="s">
        <v>1748</v>
      </c>
      <c r="E127" s="27" t="s">
        <v>1834</v>
      </c>
      <c r="F127" s="27" t="s">
        <v>688</v>
      </c>
      <c r="G127" s="27" t="s">
        <v>96</v>
      </c>
      <c r="H127" s="28">
        <v>42797</v>
      </c>
      <c r="I127" s="37">
        <v>42801</v>
      </c>
      <c r="J127" s="52">
        <v>1425.23</v>
      </c>
      <c r="K127" s="52">
        <v>381.94</v>
      </c>
      <c r="L127" s="35"/>
      <c r="M127" s="52"/>
      <c r="N127" s="35" t="s">
        <v>97</v>
      </c>
      <c r="O127" s="35" t="s">
        <v>1749</v>
      </c>
      <c r="P127" s="35" t="s">
        <v>120</v>
      </c>
      <c r="Q127" s="35" t="s">
        <v>101</v>
      </c>
      <c r="R127" s="35" t="s">
        <v>98</v>
      </c>
      <c r="S127" s="27"/>
      <c r="T127" s="27" t="s">
        <v>1835</v>
      </c>
      <c r="U127" s="27"/>
      <c r="V127" s="74"/>
      <c r="W127" s="47"/>
      <c r="X127" s="47"/>
      <c r="Y127" s="47"/>
      <c r="Z127" s="47"/>
      <c r="AA127" s="47"/>
      <c r="AB127" s="47"/>
      <c r="AC127" s="47"/>
      <c r="AD127" s="47"/>
      <c r="AE127" s="47"/>
      <c r="AF127" s="47"/>
      <c r="AG127" s="47"/>
      <c r="AH127" s="18"/>
      <c r="AI127" s="100"/>
      <c r="AJ127" s="18"/>
      <c r="AK127" s="47"/>
      <c r="AL127" s="47">
        <f>22+22</f>
        <v>44</v>
      </c>
      <c r="AM127" s="47"/>
      <c r="AN127" s="18"/>
      <c r="AO127" s="100"/>
      <c r="AP127" s="18"/>
      <c r="AQ127" s="47"/>
      <c r="AR127" s="47"/>
      <c r="AS127" s="47"/>
      <c r="AT127" s="47"/>
      <c r="AU127" s="47"/>
      <c r="AV127" s="47"/>
      <c r="AW127" s="47"/>
      <c r="AX127" s="47"/>
      <c r="AY127" s="47"/>
      <c r="AZ127" s="47"/>
      <c r="BA127" s="47"/>
      <c r="BB127" s="47"/>
      <c r="BC127" s="47"/>
      <c r="BD127" s="47"/>
      <c r="BE127" s="47"/>
      <c r="BF127" s="47"/>
      <c r="BG127" s="47"/>
      <c r="BH127" s="47">
        <v>337.94</v>
      </c>
      <c r="BI127" s="47"/>
      <c r="BJ127" s="47"/>
      <c r="BK127" s="47"/>
      <c r="BL127" s="47"/>
      <c r="BM127" s="47" t="s">
        <v>392</v>
      </c>
      <c r="BN127" s="57">
        <f t="shared" si="10"/>
        <v>381.94</v>
      </c>
      <c r="BO127" s="47">
        <f t="shared" si="7"/>
        <v>0</v>
      </c>
      <c r="BP127" s="48" t="str">
        <f t="shared" si="8"/>
        <v>Complete - With Adjustment</v>
      </c>
      <c r="BQ127" s="49"/>
      <c r="BR127" s="49"/>
      <c r="BS127" s="49"/>
      <c r="BT127" s="49"/>
      <c r="BU127" s="49"/>
      <c r="BV127" s="49"/>
    </row>
    <row r="128" spans="1:74" s="10" customFormat="1" hidden="1" x14ac:dyDescent="0.2">
      <c r="A128" s="34">
        <v>164</v>
      </c>
      <c r="B128" s="27" t="s">
        <v>94</v>
      </c>
      <c r="C128" s="27" t="s">
        <v>1747</v>
      </c>
      <c r="D128" s="27" t="s">
        <v>1748</v>
      </c>
      <c r="E128" s="27" t="s">
        <v>1834</v>
      </c>
      <c r="F128" s="27" t="s">
        <v>688</v>
      </c>
      <c r="G128" s="27" t="s">
        <v>96</v>
      </c>
      <c r="H128" s="28">
        <v>42797</v>
      </c>
      <c r="I128" s="37">
        <v>42801</v>
      </c>
      <c r="J128" s="52">
        <v>1425.23</v>
      </c>
      <c r="K128" s="52">
        <v>540.4</v>
      </c>
      <c r="L128" s="35"/>
      <c r="M128" s="52"/>
      <c r="N128" s="35" t="s">
        <v>97</v>
      </c>
      <c r="O128" s="35" t="s">
        <v>1749</v>
      </c>
      <c r="P128" s="35" t="s">
        <v>120</v>
      </c>
      <c r="Q128" s="35" t="s">
        <v>101</v>
      </c>
      <c r="R128" s="35" t="s">
        <v>98</v>
      </c>
      <c r="S128" s="27"/>
      <c r="T128" s="27" t="s">
        <v>1835</v>
      </c>
      <c r="U128" s="27"/>
      <c r="V128" s="74"/>
      <c r="W128" s="47"/>
      <c r="X128" s="47"/>
      <c r="Y128" s="47"/>
      <c r="Z128" s="47"/>
      <c r="AA128" s="47"/>
      <c r="AB128" s="47"/>
      <c r="AC128" s="47"/>
      <c r="AD128" s="47"/>
      <c r="AE128" s="47"/>
      <c r="AF128" s="47"/>
      <c r="AG128" s="47"/>
      <c r="AH128" s="18"/>
      <c r="AI128" s="100"/>
      <c r="AJ128" s="18"/>
      <c r="AK128" s="47"/>
      <c r="AL128" s="47"/>
      <c r="AM128" s="47"/>
      <c r="AN128" s="18"/>
      <c r="AO128" s="100"/>
      <c r="AP128" s="18"/>
      <c r="AQ128" s="47"/>
      <c r="AR128" s="47"/>
      <c r="AS128" s="47"/>
      <c r="AT128" s="47"/>
      <c r="AU128" s="47"/>
      <c r="AV128" s="47"/>
      <c r="AW128" s="47"/>
      <c r="AX128" s="47"/>
      <c r="AY128" s="47"/>
      <c r="AZ128" s="47"/>
      <c r="BA128" s="47"/>
      <c r="BB128" s="47"/>
      <c r="BC128" s="47"/>
      <c r="BD128" s="47"/>
      <c r="BE128" s="47"/>
      <c r="BF128" s="47"/>
      <c r="BG128" s="47"/>
      <c r="BH128" s="47">
        <v>540.4</v>
      </c>
      <c r="BI128" s="47"/>
      <c r="BJ128" s="47"/>
      <c r="BK128" s="47"/>
      <c r="BL128" s="47"/>
      <c r="BM128" s="47" t="s">
        <v>392</v>
      </c>
      <c r="BN128" s="57">
        <f t="shared" si="10"/>
        <v>540.4</v>
      </c>
      <c r="BO128" s="47">
        <f t="shared" si="7"/>
        <v>0</v>
      </c>
      <c r="BP128" s="48" t="str">
        <f t="shared" si="8"/>
        <v>Complete - With Adjustment</v>
      </c>
      <c r="BQ128" s="49"/>
      <c r="BR128" s="49"/>
      <c r="BS128" s="49"/>
      <c r="BT128" s="49"/>
      <c r="BU128" s="49"/>
      <c r="BV128" s="49"/>
    </row>
    <row r="129" spans="1:74" s="10" customFormat="1" hidden="1" x14ac:dyDescent="0.2">
      <c r="A129" s="34">
        <v>165</v>
      </c>
      <c r="B129" s="27" t="s">
        <v>94</v>
      </c>
      <c r="C129" s="27" t="s">
        <v>1747</v>
      </c>
      <c r="D129" s="27" t="s">
        <v>1748</v>
      </c>
      <c r="E129" s="27" t="s">
        <v>1834</v>
      </c>
      <c r="F129" s="27" t="s">
        <v>688</v>
      </c>
      <c r="G129" s="27" t="s">
        <v>96</v>
      </c>
      <c r="H129" s="28">
        <v>42797</v>
      </c>
      <c r="I129" s="37">
        <v>42801</v>
      </c>
      <c r="J129" s="52">
        <v>1425.23</v>
      </c>
      <c r="K129" s="52">
        <v>52.13</v>
      </c>
      <c r="L129" s="35"/>
      <c r="M129" s="52"/>
      <c r="N129" s="35" t="s">
        <v>97</v>
      </c>
      <c r="O129" s="35" t="s">
        <v>1749</v>
      </c>
      <c r="P129" s="35" t="s">
        <v>120</v>
      </c>
      <c r="Q129" s="35" t="s">
        <v>101</v>
      </c>
      <c r="R129" s="35" t="s">
        <v>98</v>
      </c>
      <c r="S129" s="27"/>
      <c r="T129" s="27" t="s">
        <v>1835</v>
      </c>
      <c r="U129" s="27"/>
      <c r="V129" s="74"/>
      <c r="W129" s="47"/>
      <c r="X129" s="47"/>
      <c r="Y129" s="47"/>
      <c r="Z129" s="47"/>
      <c r="AA129" s="47"/>
      <c r="AB129" s="47"/>
      <c r="AC129" s="47"/>
      <c r="AD129" s="47"/>
      <c r="AE129" s="47"/>
      <c r="AF129" s="47"/>
      <c r="AG129" s="47"/>
      <c r="AH129" s="18"/>
      <c r="AI129" s="100"/>
      <c r="AJ129" s="18"/>
      <c r="AK129" s="47"/>
      <c r="AL129" s="47"/>
      <c r="AM129" s="47"/>
      <c r="AN129" s="18"/>
      <c r="AO129" s="100"/>
      <c r="AP129" s="18"/>
      <c r="AQ129" s="47"/>
      <c r="AR129" s="47"/>
      <c r="AS129" s="47"/>
      <c r="AT129" s="47"/>
      <c r="AU129" s="47"/>
      <c r="AV129" s="47"/>
      <c r="AW129" s="47"/>
      <c r="AX129" s="47"/>
      <c r="AY129" s="47"/>
      <c r="AZ129" s="47"/>
      <c r="BA129" s="47"/>
      <c r="BB129" s="47"/>
      <c r="BC129" s="47"/>
      <c r="BD129" s="47"/>
      <c r="BE129" s="47"/>
      <c r="BF129" s="47"/>
      <c r="BG129" s="47"/>
      <c r="BH129" s="47">
        <v>52.13</v>
      </c>
      <c r="BI129" s="47"/>
      <c r="BJ129" s="47"/>
      <c r="BK129" s="47"/>
      <c r="BL129" s="47"/>
      <c r="BM129" s="47" t="s">
        <v>392</v>
      </c>
      <c r="BN129" s="57">
        <f t="shared" si="10"/>
        <v>52.13</v>
      </c>
      <c r="BO129" s="47">
        <f t="shared" si="7"/>
        <v>0</v>
      </c>
      <c r="BP129" s="48" t="str">
        <f t="shared" si="8"/>
        <v>Complete - With Adjustment</v>
      </c>
      <c r="BQ129" s="49"/>
      <c r="BR129" s="49"/>
      <c r="BS129" s="49"/>
      <c r="BT129" s="49"/>
      <c r="BU129" s="49"/>
      <c r="BV129" s="49"/>
    </row>
    <row r="130" spans="1:74" s="10" customFormat="1" hidden="1" x14ac:dyDescent="0.2">
      <c r="A130" s="34">
        <v>166</v>
      </c>
      <c r="B130" s="27" t="s">
        <v>94</v>
      </c>
      <c r="C130" s="27" t="s">
        <v>1747</v>
      </c>
      <c r="D130" s="27" t="s">
        <v>1748</v>
      </c>
      <c r="E130" s="27" t="s">
        <v>1836</v>
      </c>
      <c r="F130" s="27" t="s">
        <v>701</v>
      </c>
      <c r="G130" s="27" t="s">
        <v>96</v>
      </c>
      <c r="H130" s="28">
        <v>42809</v>
      </c>
      <c r="I130" s="37">
        <v>42815</v>
      </c>
      <c r="J130" s="52">
        <v>1505.53</v>
      </c>
      <c r="K130" s="52">
        <v>570.54</v>
      </c>
      <c r="L130" s="35"/>
      <c r="M130" s="52"/>
      <c r="N130" s="35" t="s">
        <v>97</v>
      </c>
      <c r="O130" s="35" t="s">
        <v>1749</v>
      </c>
      <c r="P130" s="35" t="s">
        <v>120</v>
      </c>
      <c r="Q130" s="35" t="s">
        <v>108</v>
      </c>
      <c r="R130" s="35" t="s">
        <v>98</v>
      </c>
      <c r="S130" s="27"/>
      <c r="T130" s="27" t="s">
        <v>1837</v>
      </c>
      <c r="U130" s="27"/>
      <c r="V130" s="74"/>
      <c r="W130" s="47"/>
      <c r="X130" s="47"/>
      <c r="Y130" s="47"/>
      <c r="Z130" s="47"/>
      <c r="AA130" s="47"/>
      <c r="AB130" s="47"/>
      <c r="AC130" s="47"/>
      <c r="AD130" s="47"/>
      <c r="AE130" s="47"/>
      <c r="AF130" s="47"/>
      <c r="AG130" s="47"/>
      <c r="AH130" s="18"/>
      <c r="AI130" s="100"/>
      <c r="AJ130" s="18"/>
      <c r="AK130" s="47"/>
      <c r="AL130" s="47"/>
      <c r="AM130" s="47"/>
      <c r="AN130" s="18">
        <f>(165-150)*3</f>
        <v>45</v>
      </c>
      <c r="AO130" s="100"/>
      <c r="AP130" s="18"/>
      <c r="AQ130" s="47"/>
      <c r="AR130" s="47"/>
      <c r="AS130" s="47"/>
      <c r="AT130" s="47"/>
      <c r="AU130" s="47"/>
      <c r="AV130" s="47"/>
      <c r="AW130" s="47"/>
      <c r="AX130" s="47"/>
      <c r="AY130" s="47"/>
      <c r="AZ130" s="47"/>
      <c r="BA130" s="47"/>
      <c r="BB130" s="47"/>
      <c r="BC130" s="47"/>
      <c r="BD130" s="47"/>
      <c r="BE130" s="47"/>
      <c r="BF130" s="47"/>
      <c r="BG130" s="47"/>
      <c r="BH130" s="47">
        <v>525.54</v>
      </c>
      <c r="BI130" s="47"/>
      <c r="BJ130" s="47"/>
      <c r="BK130" s="47"/>
      <c r="BL130" s="47"/>
      <c r="BM130" s="47" t="s">
        <v>376</v>
      </c>
      <c r="BN130" s="57">
        <f t="shared" si="10"/>
        <v>570.54</v>
      </c>
      <c r="BO130" s="47">
        <f t="shared" si="7"/>
        <v>0</v>
      </c>
      <c r="BP130" s="48" t="str">
        <f t="shared" si="8"/>
        <v>Complete - With Adjustment</v>
      </c>
      <c r="BQ130" s="49"/>
      <c r="BR130" s="49"/>
      <c r="BS130" s="49"/>
      <c r="BT130" s="49"/>
      <c r="BU130" s="49"/>
      <c r="BV130" s="49"/>
    </row>
    <row r="131" spans="1:74" s="10" customFormat="1" hidden="1" x14ac:dyDescent="0.2">
      <c r="A131" s="34">
        <v>167</v>
      </c>
      <c r="B131" s="27" t="s">
        <v>94</v>
      </c>
      <c r="C131" s="27" t="s">
        <v>1747</v>
      </c>
      <c r="D131" s="27" t="s">
        <v>1748</v>
      </c>
      <c r="E131" s="27" t="s">
        <v>1836</v>
      </c>
      <c r="F131" s="27" t="s">
        <v>701</v>
      </c>
      <c r="G131" s="27" t="s">
        <v>96</v>
      </c>
      <c r="H131" s="28">
        <v>42809</v>
      </c>
      <c r="I131" s="37">
        <v>42815</v>
      </c>
      <c r="J131" s="52">
        <v>1505.53</v>
      </c>
      <c r="K131" s="52">
        <v>98</v>
      </c>
      <c r="L131" s="35"/>
      <c r="M131" s="52"/>
      <c r="N131" s="35" t="s">
        <v>97</v>
      </c>
      <c r="O131" s="35" t="s">
        <v>1749</v>
      </c>
      <c r="P131" s="35" t="s">
        <v>120</v>
      </c>
      <c r="Q131" s="35" t="s">
        <v>101</v>
      </c>
      <c r="R131" s="35" t="s">
        <v>98</v>
      </c>
      <c r="S131" s="27"/>
      <c r="T131" s="27" t="s">
        <v>1837</v>
      </c>
      <c r="U131" s="27"/>
      <c r="V131" s="74"/>
      <c r="W131" s="47"/>
      <c r="X131" s="47"/>
      <c r="Y131" s="47"/>
      <c r="Z131" s="47"/>
      <c r="AA131" s="47"/>
      <c r="AB131" s="47"/>
      <c r="AC131" s="47"/>
      <c r="AD131" s="47"/>
      <c r="AE131" s="47"/>
      <c r="AF131" s="47"/>
      <c r="AG131" s="47"/>
      <c r="AH131" s="18"/>
      <c r="AI131" s="100"/>
      <c r="AJ131" s="18"/>
      <c r="AK131" s="47"/>
      <c r="AL131" s="47"/>
      <c r="AM131" s="47"/>
      <c r="AN131" s="18"/>
      <c r="AO131" s="100"/>
      <c r="AP131" s="18"/>
      <c r="AQ131" s="47"/>
      <c r="AR131" s="47"/>
      <c r="AS131" s="47"/>
      <c r="AT131" s="47"/>
      <c r="AU131" s="47"/>
      <c r="AV131" s="47"/>
      <c r="AW131" s="47"/>
      <c r="AX131" s="47"/>
      <c r="AY131" s="47"/>
      <c r="AZ131" s="47"/>
      <c r="BA131" s="47"/>
      <c r="BB131" s="47"/>
      <c r="BC131" s="47"/>
      <c r="BD131" s="47"/>
      <c r="BE131" s="47"/>
      <c r="BF131" s="47"/>
      <c r="BG131" s="47"/>
      <c r="BH131" s="47">
        <v>98</v>
      </c>
      <c r="BI131" s="47"/>
      <c r="BJ131" s="47"/>
      <c r="BK131" s="47"/>
      <c r="BL131" s="47"/>
      <c r="BM131" s="47" t="s">
        <v>392</v>
      </c>
      <c r="BN131" s="57">
        <f t="shared" si="10"/>
        <v>98</v>
      </c>
      <c r="BO131" s="47">
        <f t="shared" si="7"/>
        <v>0</v>
      </c>
      <c r="BP131" s="48" t="str">
        <f t="shared" si="8"/>
        <v>Complete - With Adjustment</v>
      </c>
      <c r="BQ131" s="49"/>
      <c r="BR131" s="49"/>
      <c r="BS131" s="49"/>
      <c r="BT131" s="49"/>
      <c r="BU131" s="49"/>
      <c r="BV131" s="49"/>
    </row>
    <row r="132" spans="1:74" s="10" customFormat="1" hidden="1" x14ac:dyDescent="0.2">
      <c r="A132" s="34">
        <v>168</v>
      </c>
      <c r="B132" s="27" t="s">
        <v>94</v>
      </c>
      <c r="C132" s="27" t="s">
        <v>1747</v>
      </c>
      <c r="D132" s="27" t="s">
        <v>1748</v>
      </c>
      <c r="E132" s="27" t="s">
        <v>1836</v>
      </c>
      <c r="F132" s="27" t="s">
        <v>701</v>
      </c>
      <c r="G132" s="27" t="s">
        <v>96</v>
      </c>
      <c r="H132" s="28">
        <v>42809</v>
      </c>
      <c r="I132" s="37">
        <v>42815</v>
      </c>
      <c r="J132" s="52">
        <v>1505.53</v>
      </c>
      <c r="K132" s="52">
        <v>730.4</v>
      </c>
      <c r="L132" s="35"/>
      <c r="M132" s="52"/>
      <c r="N132" s="35" t="s">
        <v>97</v>
      </c>
      <c r="O132" s="35" t="s">
        <v>1749</v>
      </c>
      <c r="P132" s="35" t="s">
        <v>120</v>
      </c>
      <c r="Q132" s="35" t="s">
        <v>101</v>
      </c>
      <c r="R132" s="35" t="s">
        <v>98</v>
      </c>
      <c r="S132" s="27"/>
      <c r="T132" s="27" t="s">
        <v>1837</v>
      </c>
      <c r="U132" s="27"/>
      <c r="V132" s="74"/>
      <c r="W132" s="47"/>
      <c r="X132" s="47"/>
      <c r="Y132" s="47"/>
      <c r="Z132" s="47"/>
      <c r="AA132" s="47"/>
      <c r="AB132" s="47"/>
      <c r="AC132" s="47"/>
      <c r="AD132" s="47"/>
      <c r="AE132" s="47"/>
      <c r="AF132" s="47"/>
      <c r="AG132" s="47"/>
      <c r="AH132" s="18"/>
      <c r="AI132" s="100"/>
      <c r="AJ132" s="18"/>
      <c r="AK132" s="47"/>
      <c r="AL132" s="47"/>
      <c r="AM132" s="47"/>
      <c r="AN132" s="18"/>
      <c r="AO132" s="100"/>
      <c r="AP132" s="18"/>
      <c r="AQ132" s="47"/>
      <c r="AR132" s="47"/>
      <c r="AS132" s="47"/>
      <c r="AT132" s="47"/>
      <c r="AU132" s="47"/>
      <c r="AV132" s="47"/>
      <c r="AW132" s="47"/>
      <c r="AX132" s="47"/>
      <c r="AY132" s="47"/>
      <c r="AZ132" s="47"/>
      <c r="BA132" s="47"/>
      <c r="BB132" s="47"/>
      <c r="BC132" s="47"/>
      <c r="BD132" s="47"/>
      <c r="BE132" s="47"/>
      <c r="BF132" s="47"/>
      <c r="BG132" s="47"/>
      <c r="BH132" s="47">
        <v>730.4</v>
      </c>
      <c r="BI132" s="47"/>
      <c r="BJ132" s="47"/>
      <c r="BK132" s="47"/>
      <c r="BL132" s="47"/>
      <c r="BM132" s="47" t="s">
        <v>392</v>
      </c>
      <c r="BN132" s="57">
        <f t="shared" si="10"/>
        <v>730.4</v>
      </c>
      <c r="BO132" s="47">
        <f t="shared" si="7"/>
        <v>0</v>
      </c>
      <c r="BP132" s="48" t="str">
        <f t="shared" si="8"/>
        <v>Complete - With Adjustment</v>
      </c>
      <c r="BQ132" s="49"/>
      <c r="BR132" s="49"/>
      <c r="BS132" s="49"/>
      <c r="BT132" s="49"/>
      <c r="BU132" s="49"/>
      <c r="BV132" s="49"/>
    </row>
    <row r="133" spans="1:74" s="10" customFormat="1" hidden="1" x14ac:dyDescent="0.2">
      <c r="A133" s="34">
        <v>169</v>
      </c>
      <c r="B133" s="27" t="s">
        <v>94</v>
      </c>
      <c r="C133" s="27" t="s">
        <v>1747</v>
      </c>
      <c r="D133" s="27" t="s">
        <v>1748</v>
      </c>
      <c r="E133" s="27" t="s">
        <v>1836</v>
      </c>
      <c r="F133" s="27" t="s">
        <v>701</v>
      </c>
      <c r="G133" s="27" t="s">
        <v>96</v>
      </c>
      <c r="H133" s="28">
        <v>42809</v>
      </c>
      <c r="I133" s="37">
        <v>42815</v>
      </c>
      <c r="J133" s="52">
        <v>1505.53</v>
      </c>
      <c r="K133" s="52">
        <v>32.83</v>
      </c>
      <c r="L133" s="35"/>
      <c r="M133" s="52"/>
      <c r="N133" s="35" t="s">
        <v>97</v>
      </c>
      <c r="O133" s="35" t="s">
        <v>1749</v>
      </c>
      <c r="P133" s="35" t="s">
        <v>120</v>
      </c>
      <c r="Q133" s="35" t="s">
        <v>101</v>
      </c>
      <c r="R133" s="35" t="s">
        <v>98</v>
      </c>
      <c r="S133" s="27"/>
      <c r="T133" s="27" t="s">
        <v>1837</v>
      </c>
      <c r="U133" s="27"/>
      <c r="V133" s="74"/>
      <c r="W133" s="47"/>
      <c r="X133" s="47"/>
      <c r="Y133" s="47"/>
      <c r="Z133" s="47"/>
      <c r="AA133" s="47"/>
      <c r="AB133" s="47"/>
      <c r="AC133" s="47"/>
      <c r="AD133" s="47"/>
      <c r="AE133" s="47"/>
      <c r="AF133" s="47"/>
      <c r="AG133" s="47"/>
      <c r="AH133" s="18"/>
      <c r="AI133" s="100"/>
      <c r="AJ133" s="18"/>
      <c r="AK133" s="47"/>
      <c r="AL133" s="47">
        <v>32.83</v>
      </c>
      <c r="AM133" s="47"/>
      <c r="AN133" s="18"/>
      <c r="AO133" s="100"/>
      <c r="AP133" s="18"/>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t="s">
        <v>392</v>
      </c>
      <c r="BN133" s="57">
        <f t="shared" si="10"/>
        <v>32.83</v>
      </c>
      <c r="BO133" s="47">
        <f t="shared" si="7"/>
        <v>0</v>
      </c>
      <c r="BP133" s="48" t="str">
        <f t="shared" si="8"/>
        <v>Complete - With Adjustment</v>
      </c>
      <c r="BQ133" s="49"/>
      <c r="BR133" s="49"/>
      <c r="BS133" s="49"/>
      <c r="BT133" s="49"/>
      <c r="BU133" s="49"/>
      <c r="BV133" s="49"/>
    </row>
    <row r="134" spans="1:74" s="10" customFormat="1" hidden="1" x14ac:dyDescent="0.2">
      <c r="A134" s="34">
        <v>170</v>
      </c>
      <c r="B134" s="27" t="s">
        <v>94</v>
      </c>
      <c r="C134" s="27" t="s">
        <v>1747</v>
      </c>
      <c r="D134" s="27" t="s">
        <v>1748</v>
      </c>
      <c r="E134" s="27" t="s">
        <v>1836</v>
      </c>
      <c r="F134" s="27" t="s">
        <v>701</v>
      </c>
      <c r="G134" s="27" t="s">
        <v>96</v>
      </c>
      <c r="H134" s="28">
        <v>42809</v>
      </c>
      <c r="I134" s="37">
        <v>42815</v>
      </c>
      <c r="J134" s="52">
        <v>1505.53</v>
      </c>
      <c r="K134" s="52">
        <v>27.87</v>
      </c>
      <c r="L134" s="35"/>
      <c r="M134" s="52"/>
      <c r="N134" s="35" t="s">
        <v>97</v>
      </c>
      <c r="O134" s="35" t="s">
        <v>1749</v>
      </c>
      <c r="P134" s="35" t="s">
        <v>120</v>
      </c>
      <c r="Q134" s="35" t="s">
        <v>103</v>
      </c>
      <c r="R134" s="35" t="s">
        <v>98</v>
      </c>
      <c r="S134" s="27"/>
      <c r="T134" s="27" t="s">
        <v>1837</v>
      </c>
      <c r="U134" s="27"/>
      <c r="V134" s="74"/>
      <c r="W134" s="47"/>
      <c r="X134" s="47"/>
      <c r="Y134" s="47"/>
      <c r="Z134" s="47"/>
      <c r="AA134" s="47"/>
      <c r="AB134" s="47"/>
      <c r="AC134" s="47"/>
      <c r="AD134" s="47"/>
      <c r="AE134" s="47"/>
      <c r="AF134" s="47"/>
      <c r="AG134" s="47"/>
      <c r="AH134" s="18"/>
      <c r="AI134" s="100"/>
      <c r="AJ134" s="18"/>
      <c r="AK134" s="47"/>
      <c r="AL134" s="47"/>
      <c r="AM134" s="47"/>
      <c r="AN134" s="18"/>
      <c r="AO134" s="100"/>
      <c r="AP134" s="18"/>
      <c r="AQ134" s="47"/>
      <c r="AR134" s="47"/>
      <c r="AS134" s="47"/>
      <c r="AT134" s="47"/>
      <c r="AU134" s="47"/>
      <c r="AV134" s="47"/>
      <c r="AW134" s="47"/>
      <c r="AX134" s="47"/>
      <c r="AY134" s="47"/>
      <c r="AZ134" s="47"/>
      <c r="BA134" s="47"/>
      <c r="BB134" s="47"/>
      <c r="BC134" s="47"/>
      <c r="BD134" s="47"/>
      <c r="BE134" s="47"/>
      <c r="BF134" s="47"/>
      <c r="BG134" s="47"/>
      <c r="BH134" s="47">
        <v>27.87</v>
      </c>
      <c r="BI134" s="47"/>
      <c r="BJ134" s="47"/>
      <c r="BK134" s="47"/>
      <c r="BL134" s="47"/>
      <c r="BM134" s="47" t="s">
        <v>392</v>
      </c>
      <c r="BN134" s="57">
        <f t="shared" si="10"/>
        <v>27.87</v>
      </c>
      <c r="BO134" s="47">
        <f t="shared" si="7"/>
        <v>0</v>
      </c>
      <c r="BP134" s="48" t="str">
        <f t="shared" si="8"/>
        <v>Complete - With Adjustment</v>
      </c>
      <c r="BQ134" s="49"/>
      <c r="BR134" s="49"/>
      <c r="BS134" s="49"/>
      <c r="BT134" s="49"/>
      <c r="BU134" s="49"/>
      <c r="BV134" s="49"/>
    </row>
    <row r="135" spans="1:74" s="10" customFormat="1" hidden="1" x14ac:dyDescent="0.2">
      <c r="A135" s="34">
        <v>171</v>
      </c>
      <c r="B135" s="27" t="s">
        <v>94</v>
      </c>
      <c r="C135" s="27" t="s">
        <v>1747</v>
      </c>
      <c r="D135" s="27" t="s">
        <v>1748</v>
      </c>
      <c r="E135" s="27" t="s">
        <v>1836</v>
      </c>
      <c r="F135" s="27" t="s">
        <v>701</v>
      </c>
      <c r="G135" s="27" t="s">
        <v>96</v>
      </c>
      <c r="H135" s="28">
        <v>42809</v>
      </c>
      <c r="I135" s="37">
        <v>42815</v>
      </c>
      <c r="J135" s="52">
        <v>1505.53</v>
      </c>
      <c r="K135" s="52">
        <v>25.68</v>
      </c>
      <c r="L135" s="35"/>
      <c r="M135" s="52"/>
      <c r="N135" s="35" t="s">
        <v>97</v>
      </c>
      <c r="O135" s="35" t="s">
        <v>1749</v>
      </c>
      <c r="P135" s="35" t="s">
        <v>120</v>
      </c>
      <c r="Q135" s="35" t="s">
        <v>101</v>
      </c>
      <c r="R135" s="35" t="s">
        <v>98</v>
      </c>
      <c r="S135" s="27"/>
      <c r="T135" s="27" t="s">
        <v>1837</v>
      </c>
      <c r="U135" s="27"/>
      <c r="V135" s="74"/>
      <c r="W135" s="47"/>
      <c r="X135" s="47"/>
      <c r="Y135" s="47"/>
      <c r="Z135" s="47"/>
      <c r="AA135" s="47"/>
      <c r="AB135" s="47"/>
      <c r="AC135" s="47"/>
      <c r="AD135" s="47"/>
      <c r="AE135" s="47"/>
      <c r="AF135" s="47"/>
      <c r="AG135" s="47"/>
      <c r="AH135" s="18"/>
      <c r="AI135" s="100"/>
      <c r="AJ135" s="18"/>
      <c r="AK135" s="47"/>
      <c r="AL135" s="47"/>
      <c r="AM135" s="47"/>
      <c r="AN135" s="18"/>
      <c r="AO135" s="100"/>
      <c r="AP135" s="18"/>
      <c r="AQ135" s="47"/>
      <c r="AR135" s="47"/>
      <c r="AS135" s="47"/>
      <c r="AT135" s="47"/>
      <c r="AU135" s="47"/>
      <c r="AV135" s="47"/>
      <c r="AW135" s="47"/>
      <c r="AX135" s="47"/>
      <c r="AY135" s="47"/>
      <c r="AZ135" s="47"/>
      <c r="BA135" s="47"/>
      <c r="BB135" s="47"/>
      <c r="BC135" s="47"/>
      <c r="BD135" s="47"/>
      <c r="BE135" s="47"/>
      <c r="BF135" s="47"/>
      <c r="BG135" s="47"/>
      <c r="BH135" s="47">
        <v>25.68</v>
      </c>
      <c r="BI135" s="47"/>
      <c r="BJ135" s="47"/>
      <c r="BK135" s="47"/>
      <c r="BL135" s="47"/>
      <c r="BM135" s="47" t="s">
        <v>392</v>
      </c>
      <c r="BN135" s="57">
        <f t="shared" si="10"/>
        <v>25.68</v>
      </c>
      <c r="BO135" s="47">
        <f t="shared" si="7"/>
        <v>0</v>
      </c>
      <c r="BP135" s="48" t="str">
        <f t="shared" si="8"/>
        <v>Complete - With Adjustment</v>
      </c>
      <c r="BQ135" s="49"/>
      <c r="BR135" s="49"/>
      <c r="BS135" s="49"/>
      <c r="BT135" s="49"/>
      <c r="BU135" s="49"/>
      <c r="BV135" s="49"/>
    </row>
    <row r="136" spans="1:74" s="10" customFormat="1" hidden="1" x14ac:dyDescent="0.2">
      <c r="A136" s="34">
        <v>172</v>
      </c>
      <c r="B136" s="27" t="s">
        <v>94</v>
      </c>
      <c r="C136" s="27" t="s">
        <v>1747</v>
      </c>
      <c r="D136" s="27" t="s">
        <v>1748</v>
      </c>
      <c r="E136" s="27" t="s">
        <v>1836</v>
      </c>
      <c r="F136" s="27" t="s">
        <v>701</v>
      </c>
      <c r="G136" s="27" t="s">
        <v>96</v>
      </c>
      <c r="H136" s="28">
        <v>42809</v>
      </c>
      <c r="I136" s="37">
        <v>42815</v>
      </c>
      <c r="J136" s="52">
        <v>1505.53</v>
      </c>
      <c r="K136" s="52">
        <v>20.21</v>
      </c>
      <c r="L136" s="35"/>
      <c r="M136" s="52"/>
      <c r="N136" s="35" t="s">
        <v>97</v>
      </c>
      <c r="O136" s="35" t="s">
        <v>1749</v>
      </c>
      <c r="P136" s="35" t="s">
        <v>120</v>
      </c>
      <c r="Q136" s="35" t="s">
        <v>103</v>
      </c>
      <c r="R136" s="35" t="s">
        <v>98</v>
      </c>
      <c r="S136" s="27"/>
      <c r="T136" s="27" t="s">
        <v>1837</v>
      </c>
      <c r="U136" s="27"/>
      <c r="V136" s="74"/>
      <c r="W136" s="47"/>
      <c r="X136" s="47"/>
      <c r="Y136" s="47"/>
      <c r="Z136" s="47"/>
      <c r="AA136" s="47"/>
      <c r="AB136" s="47"/>
      <c r="AC136" s="47"/>
      <c r="AD136" s="47"/>
      <c r="AE136" s="47"/>
      <c r="AF136" s="47"/>
      <c r="AG136" s="47"/>
      <c r="AH136" s="18"/>
      <c r="AI136" s="100"/>
      <c r="AJ136" s="18"/>
      <c r="AK136" s="47"/>
      <c r="AL136" s="47"/>
      <c r="AM136" s="47"/>
      <c r="AN136" s="18"/>
      <c r="AO136" s="100"/>
      <c r="AP136" s="18"/>
      <c r="AQ136" s="47"/>
      <c r="AR136" s="47"/>
      <c r="AS136" s="47"/>
      <c r="AT136" s="47"/>
      <c r="AU136" s="47"/>
      <c r="AV136" s="47"/>
      <c r="AW136" s="47"/>
      <c r="AX136" s="47"/>
      <c r="AY136" s="47"/>
      <c r="AZ136" s="47"/>
      <c r="BA136" s="47"/>
      <c r="BB136" s="47"/>
      <c r="BC136" s="47"/>
      <c r="BD136" s="47"/>
      <c r="BE136" s="47"/>
      <c r="BF136" s="47"/>
      <c r="BG136" s="47"/>
      <c r="BH136" s="47">
        <v>20.21</v>
      </c>
      <c r="BI136" s="47"/>
      <c r="BJ136" s="47"/>
      <c r="BK136" s="47"/>
      <c r="BL136" s="47"/>
      <c r="BM136" s="47" t="s">
        <v>392</v>
      </c>
      <c r="BN136" s="57">
        <f t="shared" si="10"/>
        <v>20.21</v>
      </c>
      <c r="BO136" s="47">
        <f t="shared" si="7"/>
        <v>0</v>
      </c>
      <c r="BP136" s="48" t="str">
        <f t="shared" si="8"/>
        <v>Complete - With Adjustment</v>
      </c>
      <c r="BQ136" s="49"/>
      <c r="BR136" s="49"/>
      <c r="BS136" s="49"/>
      <c r="BT136" s="49"/>
      <c r="BU136" s="49"/>
      <c r="BV136" s="49"/>
    </row>
    <row r="137" spans="1:74" s="10" customFormat="1" hidden="1" x14ac:dyDescent="0.2">
      <c r="A137" s="34">
        <v>173</v>
      </c>
      <c r="B137" s="27" t="s">
        <v>94</v>
      </c>
      <c r="C137" s="27" t="s">
        <v>1747</v>
      </c>
      <c r="D137" s="27" t="s">
        <v>1748</v>
      </c>
      <c r="E137" s="27" t="s">
        <v>1838</v>
      </c>
      <c r="F137" s="27" t="s">
        <v>678</v>
      </c>
      <c r="G137" s="27" t="s">
        <v>96</v>
      </c>
      <c r="H137" s="28">
        <v>42794</v>
      </c>
      <c r="I137" s="37">
        <v>42797</v>
      </c>
      <c r="J137" s="52">
        <v>1527.9</v>
      </c>
      <c r="K137" s="52">
        <v>25.68</v>
      </c>
      <c r="L137" s="35"/>
      <c r="M137" s="52"/>
      <c r="N137" s="35" t="s">
        <v>97</v>
      </c>
      <c r="O137" s="35" t="s">
        <v>1749</v>
      </c>
      <c r="P137" s="35" t="s">
        <v>120</v>
      </c>
      <c r="Q137" s="35" t="s">
        <v>101</v>
      </c>
      <c r="R137" s="35" t="s">
        <v>98</v>
      </c>
      <c r="S137" s="27"/>
      <c r="T137" s="27" t="s">
        <v>1839</v>
      </c>
      <c r="U137" s="27"/>
      <c r="V137" s="74"/>
      <c r="W137" s="47"/>
      <c r="X137" s="47"/>
      <c r="Y137" s="47"/>
      <c r="Z137" s="47"/>
      <c r="AA137" s="47"/>
      <c r="AB137" s="47"/>
      <c r="AC137" s="47"/>
      <c r="AD137" s="47"/>
      <c r="AE137" s="47"/>
      <c r="AF137" s="47"/>
      <c r="AG137" s="47"/>
      <c r="AH137" s="18"/>
      <c r="AI137" s="100"/>
      <c r="AJ137" s="18"/>
      <c r="AK137" s="47"/>
      <c r="AL137" s="47"/>
      <c r="AM137" s="47"/>
      <c r="AN137" s="18"/>
      <c r="AO137" s="100"/>
      <c r="AP137" s="18"/>
      <c r="AQ137" s="47"/>
      <c r="AR137" s="47"/>
      <c r="AS137" s="47"/>
      <c r="AT137" s="47"/>
      <c r="AU137" s="47"/>
      <c r="AV137" s="47"/>
      <c r="AW137" s="68"/>
      <c r="AX137" s="47"/>
      <c r="AY137" s="47"/>
      <c r="AZ137" s="47"/>
      <c r="BA137" s="47"/>
      <c r="BB137" s="47"/>
      <c r="BC137" s="47"/>
      <c r="BD137" s="47"/>
      <c r="BE137" s="47"/>
      <c r="BF137" s="47"/>
      <c r="BG137" s="47"/>
      <c r="BH137" s="47">
        <v>25.68</v>
      </c>
      <c r="BI137" s="47"/>
      <c r="BJ137" s="47"/>
      <c r="BK137" s="47"/>
      <c r="BL137" s="47"/>
      <c r="BM137" s="47" t="s">
        <v>392</v>
      </c>
      <c r="BN137" s="57">
        <f t="shared" si="10"/>
        <v>25.68</v>
      </c>
      <c r="BO137" s="47">
        <f t="shared" si="7"/>
        <v>0</v>
      </c>
      <c r="BP137" s="48" t="str">
        <f t="shared" si="8"/>
        <v>Complete - With Adjustment</v>
      </c>
      <c r="BQ137" s="49"/>
      <c r="BR137" s="49"/>
      <c r="BS137" s="49"/>
      <c r="BT137" s="49"/>
      <c r="BU137" s="49"/>
      <c r="BV137" s="49"/>
    </row>
    <row r="138" spans="1:74" s="10" customFormat="1" hidden="1" x14ac:dyDescent="0.2">
      <c r="A138" s="34">
        <v>174</v>
      </c>
      <c r="B138" s="27" t="s">
        <v>94</v>
      </c>
      <c r="C138" s="27" t="s">
        <v>1747</v>
      </c>
      <c r="D138" s="27" t="s">
        <v>1748</v>
      </c>
      <c r="E138" s="27" t="s">
        <v>1838</v>
      </c>
      <c r="F138" s="27" t="s">
        <v>678</v>
      </c>
      <c r="G138" s="27" t="s">
        <v>96</v>
      </c>
      <c r="H138" s="28">
        <v>42794</v>
      </c>
      <c r="I138" s="37">
        <v>42797</v>
      </c>
      <c r="J138" s="52">
        <v>1527.9</v>
      </c>
      <c r="K138" s="52">
        <v>5.38</v>
      </c>
      <c r="L138" s="35"/>
      <c r="M138" s="52"/>
      <c r="N138" s="35" t="s">
        <v>97</v>
      </c>
      <c r="O138" s="35" t="s">
        <v>1749</v>
      </c>
      <c r="P138" s="35" t="s">
        <v>120</v>
      </c>
      <c r="Q138" s="35" t="s">
        <v>103</v>
      </c>
      <c r="R138" s="35" t="s">
        <v>98</v>
      </c>
      <c r="S138" s="27"/>
      <c r="T138" s="27" t="s">
        <v>1839</v>
      </c>
      <c r="U138" s="27"/>
      <c r="V138" s="74"/>
      <c r="W138" s="69"/>
      <c r="X138" s="69"/>
      <c r="Y138" s="69"/>
      <c r="Z138" s="69"/>
      <c r="AA138" s="69"/>
      <c r="AB138" s="69"/>
      <c r="AC138" s="69"/>
      <c r="AD138" s="69"/>
      <c r="AE138" s="69"/>
      <c r="AF138" s="69"/>
      <c r="AG138" s="69"/>
      <c r="AH138" s="18"/>
      <c r="AI138" s="100"/>
      <c r="AJ138" s="18"/>
      <c r="AK138" s="69"/>
      <c r="AL138" s="69"/>
      <c r="AM138" s="69"/>
      <c r="AN138" s="18"/>
      <c r="AO138" s="100"/>
      <c r="AP138" s="18"/>
      <c r="AQ138" s="69"/>
      <c r="AR138" s="69"/>
      <c r="AS138" s="69"/>
      <c r="AT138" s="69"/>
      <c r="AU138" s="69"/>
      <c r="AV138" s="69"/>
      <c r="AW138" s="69"/>
      <c r="AX138" s="69"/>
      <c r="AY138" s="69"/>
      <c r="AZ138" s="69"/>
      <c r="BA138" s="69"/>
      <c r="BB138" s="69"/>
      <c r="BC138" s="69"/>
      <c r="BD138" s="69"/>
      <c r="BE138" s="69"/>
      <c r="BF138" s="69"/>
      <c r="BG138" s="69"/>
      <c r="BH138" s="47">
        <v>5.38</v>
      </c>
      <c r="BI138" s="69"/>
      <c r="BJ138" s="69"/>
      <c r="BK138" s="69"/>
      <c r="BL138" s="69"/>
      <c r="BM138" s="47" t="s">
        <v>392</v>
      </c>
      <c r="BN138" s="57">
        <f t="shared" si="10"/>
        <v>5.38</v>
      </c>
      <c r="BO138" s="47">
        <f t="shared" si="7"/>
        <v>0</v>
      </c>
      <c r="BP138" s="48" t="str">
        <f t="shared" si="8"/>
        <v>Complete - With Adjustment</v>
      </c>
      <c r="BQ138" s="49"/>
      <c r="BR138" s="49"/>
      <c r="BS138" s="49"/>
      <c r="BT138" s="49"/>
      <c r="BU138" s="49"/>
      <c r="BV138" s="49"/>
    </row>
    <row r="139" spans="1:74" s="10" customFormat="1" hidden="1" x14ac:dyDescent="0.2">
      <c r="A139" s="34">
        <v>175</v>
      </c>
      <c r="B139" s="27" t="s">
        <v>94</v>
      </c>
      <c r="C139" s="27" t="s">
        <v>1747</v>
      </c>
      <c r="D139" s="27" t="s">
        <v>1748</v>
      </c>
      <c r="E139" s="27" t="s">
        <v>1838</v>
      </c>
      <c r="F139" s="27" t="s">
        <v>678</v>
      </c>
      <c r="G139" s="27" t="s">
        <v>96</v>
      </c>
      <c r="H139" s="28">
        <v>42794</v>
      </c>
      <c r="I139" s="37">
        <v>42797</v>
      </c>
      <c r="J139" s="52">
        <v>1527.9</v>
      </c>
      <c r="K139" s="52">
        <v>24.46</v>
      </c>
      <c r="L139" s="35"/>
      <c r="M139" s="52"/>
      <c r="N139" s="35" t="s">
        <v>97</v>
      </c>
      <c r="O139" s="35" t="s">
        <v>1749</v>
      </c>
      <c r="P139" s="35" t="s">
        <v>120</v>
      </c>
      <c r="Q139" s="35" t="s">
        <v>103</v>
      </c>
      <c r="R139" s="35" t="s">
        <v>98</v>
      </c>
      <c r="S139" s="27"/>
      <c r="T139" s="27" t="s">
        <v>1839</v>
      </c>
      <c r="U139" s="27"/>
      <c r="V139" s="74"/>
      <c r="W139" s="47"/>
      <c r="X139" s="47"/>
      <c r="Y139" s="47"/>
      <c r="Z139" s="47"/>
      <c r="AA139" s="47"/>
      <c r="AB139" s="47"/>
      <c r="AC139" s="47"/>
      <c r="AD139" s="47"/>
      <c r="AE139" s="47"/>
      <c r="AF139" s="47"/>
      <c r="AG139" s="47"/>
      <c r="AH139" s="18"/>
      <c r="AI139" s="100"/>
      <c r="AJ139" s="18"/>
      <c r="AK139" s="47"/>
      <c r="AL139" s="47"/>
      <c r="AM139" s="47"/>
      <c r="AN139" s="18"/>
      <c r="AO139" s="100"/>
      <c r="AP139" s="18"/>
      <c r="AQ139" s="47"/>
      <c r="AR139" s="47"/>
      <c r="AS139" s="47"/>
      <c r="AT139" s="47"/>
      <c r="AU139" s="47"/>
      <c r="AV139" s="47"/>
      <c r="AW139" s="47"/>
      <c r="AX139" s="47"/>
      <c r="AY139" s="47"/>
      <c r="AZ139" s="47"/>
      <c r="BA139" s="47"/>
      <c r="BB139" s="47"/>
      <c r="BC139" s="47"/>
      <c r="BD139" s="47"/>
      <c r="BE139" s="47"/>
      <c r="BF139" s="47"/>
      <c r="BG139" s="47"/>
      <c r="BH139" s="47">
        <v>24.46</v>
      </c>
      <c r="BI139" s="47"/>
      <c r="BJ139" s="47"/>
      <c r="BK139" s="47"/>
      <c r="BL139" s="47"/>
      <c r="BM139" s="47" t="s">
        <v>392</v>
      </c>
      <c r="BN139" s="57">
        <f t="shared" si="10"/>
        <v>24.46</v>
      </c>
      <c r="BO139" s="47">
        <f t="shared" si="7"/>
        <v>0</v>
      </c>
      <c r="BP139" s="48" t="str">
        <f t="shared" si="8"/>
        <v>Complete - With Adjustment</v>
      </c>
      <c r="BQ139" s="49"/>
      <c r="BR139" s="49"/>
      <c r="BS139" s="49"/>
      <c r="BT139" s="49"/>
      <c r="BU139" s="49"/>
      <c r="BV139" s="49"/>
    </row>
    <row r="140" spans="1:74" s="10" customFormat="1" hidden="1" x14ac:dyDescent="0.2">
      <c r="A140" s="34">
        <v>176</v>
      </c>
      <c r="B140" s="27" t="s">
        <v>94</v>
      </c>
      <c r="C140" s="27" t="s">
        <v>1747</v>
      </c>
      <c r="D140" s="27" t="s">
        <v>1748</v>
      </c>
      <c r="E140" s="27" t="s">
        <v>1838</v>
      </c>
      <c r="F140" s="27" t="s">
        <v>678</v>
      </c>
      <c r="G140" s="27" t="s">
        <v>96</v>
      </c>
      <c r="H140" s="28">
        <v>42794</v>
      </c>
      <c r="I140" s="37">
        <v>42797</v>
      </c>
      <c r="J140" s="52">
        <v>1527.9</v>
      </c>
      <c r="K140" s="52">
        <v>25</v>
      </c>
      <c r="L140" s="35"/>
      <c r="M140" s="52"/>
      <c r="N140" s="35" t="s">
        <v>97</v>
      </c>
      <c r="O140" s="35" t="s">
        <v>1749</v>
      </c>
      <c r="P140" s="35" t="s">
        <v>120</v>
      </c>
      <c r="Q140" s="35" t="s">
        <v>103</v>
      </c>
      <c r="R140" s="35" t="s">
        <v>98</v>
      </c>
      <c r="S140" s="27"/>
      <c r="T140" s="27" t="s">
        <v>1839</v>
      </c>
      <c r="U140" s="27"/>
      <c r="V140" s="74"/>
      <c r="W140" s="47"/>
      <c r="X140" s="47"/>
      <c r="Y140" s="47"/>
      <c r="Z140" s="47"/>
      <c r="AA140" s="47"/>
      <c r="AB140" s="47"/>
      <c r="AC140" s="47"/>
      <c r="AD140" s="47"/>
      <c r="AE140" s="47"/>
      <c r="AF140" s="47"/>
      <c r="AG140" s="47"/>
      <c r="AH140" s="18"/>
      <c r="AI140" s="100"/>
      <c r="AJ140" s="18"/>
      <c r="AK140" s="47"/>
      <c r="AL140" s="47"/>
      <c r="AM140" s="47"/>
      <c r="AN140" s="18"/>
      <c r="AO140" s="100"/>
      <c r="AP140" s="18"/>
      <c r="AQ140" s="47"/>
      <c r="AR140" s="47"/>
      <c r="AS140" s="47"/>
      <c r="AT140" s="47"/>
      <c r="AU140" s="47"/>
      <c r="AV140" s="47"/>
      <c r="AW140" s="47"/>
      <c r="AX140" s="47"/>
      <c r="AY140" s="47"/>
      <c r="AZ140" s="47"/>
      <c r="BA140" s="47"/>
      <c r="BB140" s="47"/>
      <c r="BC140" s="47"/>
      <c r="BD140" s="47"/>
      <c r="BE140" s="47"/>
      <c r="BF140" s="47"/>
      <c r="BG140" s="47"/>
      <c r="BH140" s="47">
        <v>25</v>
      </c>
      <c r="BI140" s="47"/>
      <c r="BJ140" s="47"/>
      <c r="BK140" s="47"/>
      <c r="BL140" s="47"/>
      <c r="BM140" s="47" t="s">
        <v>392</v>
      </c>
      <c r="BN140" s="57">
        <f t="shared" si="10"/>
        <v>25</v>
      </c>
      <c r="BO140" s="47">
        <f t="shared" si="7"/>
        <v>0</v>
      </c>
      <c r="BP140" s="48" t="str">
        <f t="shared" si="8"/>
        <v>Complete - With Adjustment</v>
      </c>
      <c r="BQ140" s="49"/>
      <c r="BR140" s="49"/>
      <c r="BS140" s="49"/>
      <c r="BT140" s="49"/>
      <c r="BU140" s="49"/>
      <c r="BV140" s="49"/>
    </row>
    <row r="141" spans="1:74" s="10" customFormat="1" hidden="1" x14ac:dyDescent="0.2">
      <c r="A141" s="34">
        <v>177</v>
      </c>
      <c r="B141" s="27" t="s">
        <v>94</v>
      </c>
      <c r="C141" s="27" t="s">
        <v>1747</v>
      </c>
      <c r="D141" s="27" t="s">
        <v>1748</v>
      </c>
      <c r="E141" s="27" t="s">
        <v>1838</v>
      </c>
      <c r="F141" s="27" t="s">
        <v>678</v>
      </c>
      <c r="G141" s="27" t="s">
        <v>96</v>
      </c>
      <c r="H141" s="28">
        <v>42794</v>
      </c>
      <c r="I141" s="37">
        <v>42797</v>
      </c>
      <c r="J141" s="52">
        <v>1527.9</v>
      </c>
      <c r="K141" s="52">
        <v>540.4</v>
      </c>
      <c r="L141" s="35"/>
      <c r="M141" s="52"/>
      <c r="N141" s="35" t="s">
        <v>97</v>
      </c>
      <c r="O141" s="35" t="s">
        <v>1749</v>
      </c>
      <c r="P141" s="35" t="s">
        <v>120</v>
      </c>
      <c r="Q141" s="35" t="s">
        <v>101</v>
      </c>
      <c r="R141" s="35" t="s">
        <v>98</v>
      </c>
      <c r="S141" s="27"/>
      <c r="T141" s="27" t="s">
        <v>1839</v>
      </c>
      <c r="U141" s="27"/>
      <c r="V141" s="74"/>
      <c r="W141" s="47"/>
      <c r="X141" s="47"/>
      <c r="Y141" s="47"/>
      <c r="Z141" s="47"/>
      <c r="AA141" s="47"/>
      <c r="AB141" s="47"/>
      <c r="AC141" s="47"/>
      <c r="AD141" s="47"/>
      <c r="AE141" s="47"/>
      <c r="AF141" s="47"/>
      <c r="AG141" s="47"/>
      <c r="AH141" s="18"/>
      <c r="AI141" s="100"/>
      <c r="AJ141" s="18"/>
      <c r="AK141" s="47"/>
      <c r="AL141" s="47"/>
      <c r="AM141" s="47"/>
      <c r="AN141" s="18"/>
      <c r="AO141" s="100"/>
      <c r="AP141" s="18"/>
      <c r="AQ141" s="47"/>
      <c r="AR141" s="47"/>
      <c r="AS141" s="47"/>
      <c r="AT141" s="47"/>
      <c r="AU141" s="47"/>
      <c r="AV141" s="47"/>
      <c r="AW141" s="47"/>
      <c r="AX141" s="47"/>
      <c r="AY141" s="47"/>
      <c r="AZ141" s="47"/>
      <c r="BA141" s="47"/>
      <c r="BB141" s="47"/>
      <c r="BC141" s="47"/>
      <c r="BD141" s="47"/>
      <c r="BE141" s="47"/>
      <c r="BF141" s="47"/>
      <c r="BG141" s="47"/>
      <c r="BH141" s="47">
        <v>540.4</v>
      </c>
      <c r="BI141" s="47"/>
      <c r="BJ141" s="47"/>
      <c r="BK141" s="47"/>
      <c r="BL141" s="47"/>
      <c r="BM141" s="47" t="s">
        <v>392</v>
      </c>
      <c r="BN141" s="57">
        <f t="shared" si="10"/>
        <v>540.4</v>
      </c>
      <c r="BO141" s="47">
        <f t="shared" si="7"/>
        <v>0</v>
      </c>
      <c r="BP141" s="48" t="str">
        <f t="shared" si="8"/>
        <v>Complete - With Adjustment</v>
      </c>
      <c r="BQ141" s="49"/>
      <c r="BR141" s="49"/>
      <c r="BS141" s="49"/>
      <c r="BT141" s="49"/>
      <c r="BU141" s="49"/>
      <c r="BV141" s="49"/>
    </row>
    <row r="142" spans="1:74" s="10" customFormat="1" hidden="1" x14ac:dyDescent="0.2">
      <c r="A142" s="34">
        <v>178</v>
      </c>
      <c r="B142" s="27" t="s">
        <v>94</v>
      </c>
      <c r="C142" s="27" t="s">
        <v>1747</v>
      </c>
      <c r="D142" s="27" t="s">
        <v>1748</v>
      </c>
      <c r="E142" s="27" t="s">
        <v>1838</v>
      </c>
      <c r="F142" s="27" t="s">
        <v>678</v>
      </c>
      <c r="G142" s="27" t="s">
        <v>96</v>
      </c>
      <c r="H142" s="28">
        <v>42794</v>
      </c>
      <c r="I142" s="37">
        <v>42797</v>
      </c>
      <c r="J142" s="52">
        <v>1527.9</v>
      </c>
      <c r="K142" s="52">
        <v>760.72</v>
      </c>
      <c r="L142" s="35"/>
      <c r="M142" s="52"/>
      <c r="N142" s="35" t="s">
        <v>97</v>
      </c>
      <c r="O142" s="35" t="s">
        <v>1749</v>
      </c>
      <c r="P142" s="35" t="s">
        <v>120</v>
      </c>
      <c r="Q142" s="35" t="s">
        <v>108</v>
      </c>
      <c r="R142" s="35" t="s">
        <v>98</v>
      </c>
      <c r="S142" s="27"/>
      <c r="T142" s="27" t="s">
        <v>1839</v>
      </c>
      <c r="U142" s="27"/>
      <c r="V142" s="74"/>
      <c r="W142" s="47"/>
      <c r="X142" s="47"/>
      <c r="Y142" s="47"/>
      <c r="Z142" s="47"/>
      <c r="AA142" s="47"/>
      <c r="AB142" s="47"/>
      <c r="AC142" s="47"/>
      <c r="AD142" s="47"/>
      <c r="AE142" s="47"/>
      <c r="AF142" s="47"/>
      <c r="AG142" s="47"/>
      <c r="AH142" s="18"/>
      <c r="AI142" s="100"/>
      <c r="AJ142" s="18"/>
      <c r="AK142" s="47"/>
      <c r="AL142" s="47"/>
      <c r="AM142" s="47"/>
      <c r="AN142" s="18">
        <f>(165-150)*4</f>
        <v>60</v>
      </c>
      <c r="AO142" s="100"/>
      <c r="AP142" s="18"/>
      <c r="AQ142" s="47"/>
      <c r="AR142" s="47"/>
      <c r="AS142" s="47"/>
      <c r="AT142" s="47"/>
      <c r="AU142" s="47"/>
      <c r="AV142" s="47"/>
      <c r="AW142" s="47"/>
      <c r="AX142" s="47"/>
      <c r="AY142" s="47"/>
      <c r="AZ142" s="47"/>
      <c r="BA142" s="47"/>
      <c r="BB142" s="47"/>
      <c r="BC142" s="47"/>
      <c r="BD142" s="47"/>
      <c r="BE142" s="47"/>
      <c r="BF142" s="47"/>
      <c r="BG142" s="47"/>
      <c r="BH142" s="47">
        <v>700.72</v>
      </c>
      <c r="BI142" s="47"/>
      <c r="BJ142" s="47"/>
      <c r="BK142" s="47"/>
      <c r="BL142" s="47"/>
      <c r="BM142" s="47" t="s">
        <v>376</v>
      </c>
      <c r="BN142" s="57">
        <f t="shared" si="10"/>
        <v>760.72</v>
      </c>
      <c r="BO142" s="47">
        <f t="shared" si="7"/>
        <v>0</v>
      </c>
      <c r="BP142" s="48" t="str">
        <f t="shared" si="8"/>
        <v>Complete - With Adjustment</v>
      </c>
      <c r="BQ142" s="49"/>
      <c r="BR142" s="49"/>
      <c r="BS142" s="49"/>
      <c r="BT142" s="49"/>
      <c r="BU142" s="49"/>
      <c r="BV142" s="49"/>
    </row>
    <row r="143" spans="1:74" s="10" customFormat="1" hidden="1" x14ac:dyDescent="0.2">
      <c r="A143" s="34">
        <v>179</v>
      </c>
      <c r="B143" s="27" t="s">
        <v>94</v>
      </c>
      <c r="C143" s="27" t="s">
        <v>1747</v>
      </c>
      <c r="D143" s="27" t="s">
        <v>1748</v>
      </c>
      <c r="E143" s="27" t="s">
        <v>1838</v>
      </c>
      <c r="F143" s="27" t="s">
        <v>678</v>
      </c>
      <c r="G143" s="27" t="s">
        <v>96</v>
      </c>
      <c r="H143" s="28">
        <v>42794</v>
      </c>
      <c r="I143" s="37">
        <v>42797</v>
      </c>
      <c r="J143" s="52">
        <v>1527.9</v>
      </c>
      <c r="K143" s="52">
        <v>122</v>
      </c>
      <c r="L143" s="35"/>
      <c r="M143" s="52"/>
      <c r="N143" s="35" t="s">
        <v>97</v>
      </c>
      <c r="O143" s="35" t="s">
        <v>1749</v>
      </c>
      <c r="P143" s="35" t="s">
        <v>120</v>
      </c>
      <c r="Q143" s="35" t="s">
        <v>101</v>
      </c>
      <c r="R143" s="35" t="s">
        <v>98</v>
      </c>
      <c r="S143" s="27"/>
      <c r="T143" s="27" t="s">
        <v>1839</v>
      </c>
      <c r="U143" s="27"/>
      <c r="V143" s="74"/>
      <c r="W143" s="47"/>
      <c r="X143" s="47"/>
      <c r="Y143" s="47"/>
      <c r="Z143" s="47"/>
      <c r="AA143" s="47"/>
      <c r="AB143" s="47"/>
      <c r="AC143" s="47"/>
      <c r="AD143" s="47"/>
      <c r="AE143" s="47"/>
      <c r="AF143" s="47"/>
      <c r="AG143" s="47"/>
      <c r="AH143" s="18"/>
      <c r="AI143" s="100"/>
      <c r="AJ143" s="18"/>
      <c r="AK143" s="47"/>
      <c r="AL143" s="47"/>
      <c r="AM143" s="47"/>
      <c r="AN143" s="18"/>
      <c r="AO143" s="100"/>
      <c r="AP143" s="18"/>
      <c r="AQ143" s="47"/>
      <c r="AR143" s="47"/>
      <c r="AS143" s="47"/>
      <c r="AT143" s="47"/>
      <c r="AU143" s="47"/>
      <c r="AV143" s="47"/>
      <c r="AW143" s="47"/>
      <c r="AX143" s="47"/>
      <c r="AY143" s="47"/>
      <c r="AZ143" s="47"/>
      <c r="BA143" s="47"/>
      <c r="BB143" s="47"/>
      <c r="BC143" s="47"/>
      <c r="BD143" s="47"/>
      <c r="BE143" s="47"/>
      <c r="BF143" s="47"/>
      <c r="BG143" s="47"/>
      <c r="BH143" s="47">
        <v>122</v>
      </c>
      <c r="BI143" s="47"/>
      <c r="BJ143" s="47"/>
      <c r="BK143" s="47"/>
      <c r="BL143" s="47"/>
      <c r="BM143" s="47" t="s">
        <v>392</v>
      </c>
      <c r="BN143" s="57">
        <f t="shared" si="10"/>
        <v>122</v>
      </c>
      <c r="BO143" s="47">
        <f t="shared" si="7"/>
        <v>0</v>
      </c>
      <c r="BP143" s="48" t="str">
        <f t="shared" si="8"/>
        <v>Complete - With Adjustment</v>
      </c>
      <c r="BQ143" s="49"/>
      <c r="BR143" s="49"/>
      <c r="BS143" s="49"/>
      <c r="BT143" s="49"/>
      <c r="BU143" s="49"/>
      <c r="BV143" s="49"/>
    </row>
    <row r="144" spans="1:74" s="10" customFormat="1" hidden="1" x14ac:dyDescent="0.2">
      <c r="A144" s="34">
        <v>180</v>
      </c>
      <c r="B144" s="27" t="s">
        <v>94</v>
      </c>
      <c r="C144" s="27" t="s">
        <v>1747</v>
      </c>
      <c r="D144" s="27" t="s">
        <v>1748</v>
      </c>
      <c r="E144" s="27" t="s">
        <v>1838</v>
      </c>
      <c r="F144" s="27" t="s">
        <v>678</v>
      </c>
      <c r="G144" s="27" t="s">
        <v>96</v>
      </c>
      <c r="H144" s="28">
        <v>42794</v>
      </c>
      <c r="I144" s="37">
        <v>42797</v>
      </c>
      <c r="J144" s="52">
        <v>1527.9</v>
      </c>
      <c r="K144" s="52">
        <v>24.26</v>
      </c>
      <c r="L144" s="35"/>
      <c r="M144" s="52"/>
      <c r="N144" s="35" t="s">
        <v>97</v>
      </c>
      <c r="O144" s="35" t="s">
        <v>1749</v>
      </c>
      <c r="P144" s="35" t="s">
        <v>120</v>
      </c>
      <c r="Q144" s="35" t="s">
        <v>101</v>
      </c>
      <c r="R144" s="35" t="s">
        <v>98</v>
      </c>
      <c r="S144" s="27"/>
      <c r="T144" s="27" t="s">
        <v>1839</v>
      </c>
      <c r="U144" s="27"/>
      <c r="V144" s="74"/>
      <c r="W144" s="47"/>
      <c r="X144" s="47"/>
      <c r="Y144" s="47"/>
      <c r="Z144" s="47"/>
      <c r="AA144" s="47"/>
      <c r="AB144" s="47"/>
      <c r="AC144" s="47"/>
      <c r="AD144" s="47"/>
      <c r="AE144" s="47"/>
      <c r="AF144" s="47"/>
      <c r="AG144" s="47"/>
      <c r="AH144" s="18"/>
      <c r="AI144" s="100"/>
      <c r="AJ144" s="18"/>
      <c r="AK144" s="47"/>
      <c r="AL144" s="47"/>
      <c r="AM144" s="47"/>
      <c r="AN144" s="18"/>
      <c r="AO144" s="100"/>
      <c r="AP144" s="18"/>
      <c r="AQ144" s="47"/>
      <c r="AR144" s="47"/>
      <c r="AS144" s="47"/>
      <c r="AT144" s="47"/>
      <c r="AU144" s="47"/>
      <c r="AV144" s="47"/>
      <c r="AW144" s="47"/>
      <c r="AX144" s="47"/>
      <c r="AY144" s="47"/>
      <c r="AZ144" s="47"/>
      <c r="BA144" s="47"/>
      <c r="BB144" s="47"/>
      <c r="BC144" s="47"/>
      <c r="BD144" s="47"/>
      <c r="BE144" s="47"/>
      <c r="BF144" s="47"/>
      <c r="BG144" s="47"/>
      <c r="BH144" s="47">
        <v>24.26</v>
      </c>
      <c r="BI144" s="47"/>
      <c r="BJ144" s="47"/>
      <c r="BK144" s="47"/>
      <c r="BL144" s="47"/>
      <c r="BM144" s="47" t="s">
        <v>392</v>
      </c>
      <c r="BN144" s="57">
        <f t="shared" si="10"/>
        <v>24.26</v>
      </c>
      <c r="BO144" s="47">
        <f t="shared" si="7"/>
        <v>0</v>
      </c>
      <c r="BP144" s="48" t="str">
        <f t="shared" si="8"/>
        <v>Complete - With Adjustment</v>
      </c>
      <c r="BQ144" s="49"/>
      <c r="BR144" s="49"/>
      <c r="BS144" s="49"/>
      <c r="BT144" s="49"/>
      <c r="BU144" s="49"/>
      <c r="BV144" s="49"/>
    </row>
    <row r="145" spans="1:74" s="10" customFormat="1" hidden="1" x14ac:dyDescent="0.2">
      <c r="A145" s="34">
        <v>185</v>
      </c>
      <c r="B145" s="27" t="s">
        <v>94</v>
      </c>
      <c r="C145" s="27" t="s">
        <v>1750</v>
      </c>
      <c r="D145" s="27" t="s">
        <v>1751</v>
      </c>
      <c r="E145" s="27" t="s">
        <v>1840</v>
      </c>
      <c r="F145" s="27" t="s">
        <v>679</v>
      </c>
      <c r="G145" s="27" t="s">
        <v>96</v>
      </c>
      <c r="H145" s="28">
        <v>42804</v>
      </c>
      <c r="I145" s="37">
        <v>42808</v>
      </c>
      <c r="J145" s="52">
        <v>2392</v>
      </c>
      <c r="K145" s="52">
        <v>460</v>
      </c>
      <c r="L145" s="35"/>
      <c r="M145" s="52"/>
      <c r="N145" s="35" t="s">
        <v>97</v>
      </c>
      <c r="O145" s="35" t="s">
        <v>597</v>
      </c>
      <c r="P145" s="35" t="s">
        <v>120</v>
      </c>
      <c r="Q145" s="35" t="s">
        <v>103</v>
      </c>
      <c r="R145" s="35" t="s">
        <v>98</v>
      </c>
      <c r="S145" s="27"/>
      <c r="T145" s="27" t="s">
        <v>1841</v>
      </c>
      <c r="U145" s="27"/>
      <c r="V145" s="74"/>
      <c r="W145" s="70"/>
      <c r="X145" s="47"/>
      <c r="Y145" s="47"/>
      <c r="Z145" s="47"/>
      <c r="AA145" s="47"/>
      <c r="AB145" s="47"/>
      <c r="AC145" s="47"/>
      <c r="AD145" s="47"/>
      <c r="AE145" s="47"/>
      <c r="AF145" s="47"/>
      <c r="AG145" s="47"/>
      <c r="AH145" s="18"/>
      <c r="AI145" s="100"/>
      <c r="AJ145" s="18"/>
      <c r="AK145" s="47"/>
      <c r="AL145" s="47"/>
      <c r="AM145" s="47"/>
      <c r="AN145" s="18"/>
      <c r="AO145" s="100"/>
      <c r="AP145" s="18"/>
      <c r="AQ145" s="47"/>
      <c r="AR145" s="47"/>
      <c r="AS145" s="47"/>
      <c r="AT145" s="47"/>
      <c r="AU145" s="47"/>
      <c r="AV145" s="47"/>
      <c r="AW145" s="47"/>
      <c r="AX145" s="47"/>
      <c r="AY145" s="47"/>
      <c r="AZ145" s="47"/>
      <c r="BA145" s="47"/>
      <c r="BB145" s="47"/>
      <c r="BC145" s="47"/>
      <c r="BD145" s="47"/>
      <c r="BE145" s="47"/>
      <c r="BF145" s="47"/>
      <c r="BG145" s="47"/>
      <c r="BH145" s="47"/>
      <c r="BI145" s="47"/>
      <c r="BJ145" s="47"/>
      <c r="BK145" s="47">
        <v>460</v>
      </c>
      <c r="BL145" s="47"/>
      <c r="BM145" s="47" t="s">
        <v>379</v>
      </c>
      <c r="BN145" s="57">
        <f t="shared" si="10"/>
        <v>460</v>
      </c>
      <c r="BO145" s="47">
        <f t="shared" si="7"/>
        <v>0</v>
      </c>
      <c r="BP145" s="48" t="str">
        <f t="shared" si="8"/>
        <v>Complete - With Adjustment</v>
      </c>
      <c r="BQ145" s="49"/>
      <c r="BR145" s="49"/>
      <c r="BS145" s="49"/>
      <c r="BT145" s="49"/>
      <c r="BU145" s="49"/>
      <c r="BV145" s="49"/>
    </row>
    <row r="146" spans="1:74" s="10" customFormat="1" hidden="1" x14ac:dyDescent="0.2">
      <c r="A146" s="34">
        <v>186</v>
      </c>
      <c r="B146" s="27" t="s">
        <v>94</v>
      </c>
      <c r="C146" s="27" t="s">
        <v>1750</v>
      </c>
      <c r="D146" s="27" t="s">
        <v>1751</v>
      </c>
      <c r="E146" s="27" t="s">
        <v>1840</v>
      </c>
      <c r="F146" s="27" t="s">
        <v>679</v>
      </c>
      <c r="G146" s="27" t="s">
        <v>96</v>
      </c>
      <c r="H146" s="28">
        <v>42804</v>
      </c>
      <c r="I146" s="37">
        <v>42808</v>
      </c>
      <c r="J146" s="52">
        <v>2392</v>
      </c>
      <c r="K146" s="52">
        <v>303.3</v>
      </c>
      <c r="L146" s="35"/>
      <c r="M146" s="52"/>
      <c r="N146" s="35" t="s">
        <v>97</v>
      </c>
      <c r="O146" s="35" t="s">
        <v>597</v>
      </c>
      <c r="P146" s="35" t="s">
        <v>120</v>
      </c>
      <c r="Q146" s="35" t="s">
        <v>108</v>
      </c>
      <c r="R146" s="35" t="s">
        <v>98</v>
      </c>
      <c r="S146" s="27"/>
      <c r="T146" s="27" t="s">
        <v>1841</v>
      </c>
      <c r="U146" s="27"/>
      <c r="V146" s="74"/>
      <c r="W146" s="47"/>
      <c r="X146" s="47"/>
      <c r="Y146" s="47"/>
      <c r="Z146" s="47"/>
      <c r="AA146" s="47"/>
      <c r="AB146" s="47"/>
      <c r="AC146" s="47"/>
      <c r="AD146" s="47"/>
      <c r="AE146" s="47"/>
      <c r="AF146" s="47"/>
      <c r="AG146" s="47"/>
      <c r="AH146" s="18"/>
      <c r="AI146" s="100"/>
      <c r="AJ146" s="18"/>
      <c r="AK146" s="47"/>
      <c r="AL146" s="47"/>
      <c r="AM146" s="47"/>
      <c r="AN146" s="18">
        <f>265-150</f>
        <v>115</v>
      </c>
      <c r="AO146" s="100"/>
      <c r="AP146" s="18">
        <f>265-250</f>
        <v>15</v>
      </c>
      <c r="AQ146" s="47"/>
      <c r="AR146" s="47"/>
      <c r="AS146" s="47"/>
      <c r="AT146" s="47"/>
      <c r="AU146" s="47"/>
      <c r="AV146" s="47"/>
      <c r="AW146" s="47"/>
      <c r="AX146" s="47"/>
      <c r="AY146" s="47"/>
      <c r="AZ146" s="47"/>
      <c r="BA146" s="47"/>
      <c r="BB146" s="47"/>
      <c r="BC146" s="47"/>
      <c r="BD146" s="47"/>
      <c r="BE146" s="47"/>
      <c r="BF146" s="47"/>
      <c r="BG146" s="47"/>
      <c r="BH146" s="47">
        <v>188.3</v>
      </c>
      <c r="BI146" s="47"/>
      <c r="BJ146" s="47"/>
      <c r="BK146" s="47"/>
      <c r="BL146" s="47"/>
      <c r="BM146" s="47" t="s">
        <v>376</v>
      </c>
      <c r="BN146" s="57">
        <f t="shared" si="10"/>
        <v>303.3</v>
      </c>
      <c r="BO146" s="47">
        <f t="shared" si="7"/>
        <v>0</v>
      </c>
      <c r="BP146" s="48" t="str">
        <f t="shared" si="8"/>
        <v>Complete - With Adjustment</v>
      </c>
      <c r="BQ146" s="49"/>
      <c r="BR146" s="49"/>
      <c r="BS146" s="49"/>
      <c r="BT146" s="49"/>
      <c r="BU146" s="49"/>
      <c r="BV146" s="49"/>
    </row>
    <row r="147" spans="1:74" s="10" customFormat="1" hidden="1" x14ac:dyDescent="0.2">
      <c r="A147" s="34">
        <v>187</v>
      </c>
      <c r="B147" s="27" t="s">
        <v>94</v>
      </c>
      <c r="C147" s="27" t="s">
        <v>1750</v>
      </c>
      <c r="D147" s="27" t="s">
        <v>1751</v>
      </c>
      <c r="E147" s="27" t="s">
        <v>1840</v>
      </c>
      <c r="F147" s="27" t="s">
        <v>679</v>
      </c>
      <c r="G147" s="27" t="s">
        <v>96</v>
      </c>
      <c r="H147" s="28">
        <v>42804</v>
      </c>
      <c r="I147" s="37">
        <v>42808</v>
      </c>
      <c r="J147" s="52">
        <v>2392</v>
      </c>
      <c r="K147" s="52">
        <v>266.27</v>
      </c>
      <c r="L147" s="35"/>
      <c r="M147" s="52"/>
      <c r="N147" s="35" t="s">
        <v>97</v>
      </c>
      <c r="O147" s="35" t="s">
        <v>597</v>
      </c>
      <c r="P147" s="35" t="s">
        <v>120</v>
      </c>
      <c r="Q147" s="35" t="s">
        <v>108</v>
      </c>
      <c r="R147" s="35" t="s">
        <v>98</v>
      </c>
      <c r="S147" s="27"/>
      <c r="T147" s="27" t="s">
        <v>1841</v>
      </c>
      <c r="U147" s="27"/>
      <c r="V147" s="74"/>
      <c r="W147" s="47"/>
      <c r="X147" s="47"/>
      <c r="Y147" s="47"/>
      <c r="Z147" s="47"/>
      <c r="AA147" s="47"/>
      <c r="AB147" s="47"/>
      <c r="AC147" s="47"/>
      <c r="AD147" s="47"/>
      <c r="AE147" s="47"/>
      <c r="AF147" s="47"/>
      <c r="AG147" s="47"/>
      <c r="AH147" s="18"/>
      <c r="AI147" s="100"/>
      <c r="AJ147" s="18"/>
      <c r="AK147" s="47"/>
      <c r="AL147" s="47"/>
      <c r="AM147" s="47"/>
      <c r="AN147" s="18">
        <f>229-150</f>
        <v>79</v>
      </c>
      <c r="AO147" s="100"/>
      <c r="AP147" s="18"/>
      <c r="AQ147" s="47"/>
      <c r="AR147" s="47"/>
      <c r="AS147" s="47"/>
      <c r="AT147" s="47"/>
      <c r="AU147" s="47"/>
      <c r="AV147" s="47"/>
      <c r="AW147" s="47"/>
      <c r="AX147" s="47"/>
      <c r="AY147" s="47"/>
      <c r="AZ147" s="47"/>
      <c r="BA147" s="47"/>
      <c r="BB147" s="47"/>
      <c r="BC147" s="47"/>
      <c r="BD147" s="47"/>
      <c r="BE147" s="47"/>
      <c r="BF147" s="47"/>
      <c r="BG147" s="47"/>
      <c r="BH147" s="47">
        <v>187.27</v>
      </c>
      <c r="BI147" s="47"/>
      <c r="BJ147" s="47"/>
      <c r="BK147" s="47"/>
      <c r="BL147" s="47"/>
      <c r="BM147" s="47" t="s">
        <v>376</v>
      </c>
      <c r="BN147" s="57">
        <f t="shared" si="10"/>
        <v>266.27</v>
      </c>
      <c r="BO147" s="47">
        <f t="shared" si="7"/>
        <v>0</v>
      </c>
      <c r="BP147" s="48" t="str">
        <f t="shared" si="8"/>
        <v>Complete - With Adjustment</v>
      </c>
      <c r="BQ147" s="49"/>
      <c r="BR147" s="49"/>
      <c r="BS147" s="49"/>
      <c r="BT147" s="49"/>
      <c r="BU147" s="49"/>
      <c r="BV147" s="49"/>
    </row>
    <row r="148" spans="1:74" s="10" customFormat="1" hidden="1" x14ac:dyDescent="0.2">
      <c r="A148" s="34">
        <v>188</v>
      </c>
      <c r="B148" s="27" t="s">
        <v>94</v>
      </c>
      <c r="C148" s="27" t="s">
        <v>1750</v>
      </c>
      <c r="D148" s="27" t="s">
        <v>1751</v>
      </c>
      <c r="E148" s="27" t="s">
        <v>1840</v>
      </c>
      <c r="F148" s="27" t="s">
        <v>679</v>
      </c>
      <c r="G148" s="27" t="s">
        <v>96</v>
      </c>
      <c r="H148" s="28">
        <v>42804</v>
      </c>
      <c r="I148" s="37">
        <v>42808</v>
      </c>
      <c r="J148" s="52">
        <v>2392</v>
      </c>
      <c r="K148" s="52">
        <v>1201.5</v>
      </c>
      <c r="L148" s="35"/>
      <c r="M148" s="52"/>
      <c r="N148" s="35" t="s">
        <v>97</v>
      </c>
      <c r="O148" s="35" t="s">
        <v>597</v>
      </c>
      <c r="P148" s="35" t="s">
        <v>120</v>
      </c>
      <c r="Q148" s="35" t="s">
        <v>101</v>
      </c>
      <c r="R148" s="35" t="s">
        <v>98</v>
      </c>
      <c r="S148" s="27"/>
      <c r="T148" s="27" t="s">
        <v>1841</v>
      </c>
      <c r="U148" s="27"/>
      <c r="V148" s="74"/>
      <c r="W148" s="47"/>
      <c r="X148" s="47"/>
      <c r="Y148" s="47"/>
      <c r="Z148" s="47"/>
      <c r="AA148" s="47"/>
      <c r="AB148" s="47"/>
      <c r="AC148" s="47"/>
      <c r="AD148" s="47"/>
      <c r="AE148" s="47"/>
      <c r="AF148" s="47"/>
      <c r="AG148" s="47"/>
      <c r="AH148" s="18"/>
      <c r="AI148" s="100"/>
      <c r="AJ148" s="18"/>
      <c r="AK148" s="47"/>
      <c r="AL148" s="47">
        <v>725</v>
      </c>
      <c r="AM148" s="47"/>
      <c r="AN148" s="18"/>
      <c r="AO148" s="100"/>
      <c r="AP148" s="18"/>
      <c r="AQ148" s="47"/>
      <c r="AR148" s="47"/>
      <c r="AS148" s="47"/>
      <c r="AT148" s="47"/>
      <c r="AU148" s="47"/>
      <c r="AV148" s="47"/>
      <c r="AW148" s="47"/>
      <c r="AX148" s="47"/>
      <c r="AY148" s="47"/>
      <c r="AZ148" s="47"/>
      <c r="BA148" s="47"/>
      <c r="BB148" s="47"/>
      <c r="BC148" s="68"/>
      <c r="BD148" s="47"/>
      <c r="BE148" s="47"/>
      <c r="BF148" s="47"/>
      <c r="BG148" s="47"/>
      <c r="BH148" s="47">
        <v>476.5</v>
      </c>
      <c r="BI148" s="47"/>
      <c r="BJ148" s="47"/>
      <c r="BK148" s="47"/>
      <c r="BL148" s="47"/>
      <c r="BM148" s="47" t="s">
        <v>392</v>
      </c>
      <c r="BN148" s="57">
        <f t="shared" si="10"/>
        <v>1201.5</v>
      </c>
      <c r="BO148" s="47">
        <f t="shared" si="7"/>
        <v>0</v>
      </c>
      <c r="BP148" s="48" t="str">
        <f t="shared" si="8"/>
        <v>Complete - With Adjustment</v>
      </c>
      <c r="BQ148" s="49"/>
      <c r="BR148" s="49"/>
      <c r="BS148" s="49"/>
      <c r="BT148" s="49"/>
      <c r="BU148" s="49"/>
      <c r="BV148" s="49"/>
    </row>
    <row r="149" spans="1:74" s="10" customFormat="1" hidden="1" x14ac:dyDescent="0.2">
      <c r="A149" s="34">
        <v>189</v>
      </c>
      <c r="B149" s="27" t="s">
        <v>94</v>
      </c>
      <c r="C149" s="27" t="s">
        <v>1750</v>
      </c>
      <c r="D149" s="27" t="s">
        <v>1751</v>
      </c>
      <c r="E149" s="27" t="s">
        <v>1840</v>
      </c>
      <c r="F149" s="27" t="s">
        <v>679</v>
      </c>
      <c r="G149" s="27" t="s">
        <v>96</v>
      </c>
      <c r="H149" s="28">
        <v>42804</v>
      </c>
      <c r="I149" s="37">
        <v>42808</v>
      </c>
      <c r="J149" s="52">
        <v>2392</v>
      </c>
      <c r="K149" s="52">
        <v>95.93</v>
      </c>
      <c r="L149" s="35"/>
      <c r="M149" s="52"/>
      <c r="N149" s="35" t="s">
        <v>97</v>
      </c>
      <c r="O149" s="35" t="s">
        <v>597</v>
      </c>
      <c r="P149" s="35" t="s">
        <v>120</v>
      </c>
      <c r="Q149" s="35" t="s">
        <v>101</v>
      </c>
      <c r="R149" s="35" t="s">
        <v>98</v>
      </c>
      <c r="S149" s="27"/>
      <c r="T149" s="27" t="s">
        <v>1841</v>
      </c>
      <c r="U149" s="27"/>
      <c r="V149" s="74"/>
      <c r="W149" s="47"/>
      <c r="X149" s="47"/>
      <c r="Y149" s="47"/>
      <c r="Z149" s="47"/>
      <c r="AA149" s="47"/>
      <c r="AB149" s="47"/>
      <c r="AC149" s="47"/>
      <c r="AD149" s="47"/>
      <c r="AE149" s="47"/>
      <c r="AF149" s="47"/>
      <c r="AG149" s="47"/>
      <c r="AH149" s="18"/>
      <c r="AI149" s="100"/>
      <c r="AJ149" s="18"/>
      <c r="AK149" s="47"/>
      <c r="AL149" s="47"/>
      <c r="AM149" s="47"/>
      <c r="AN149" s="18"/>
      <c r="AO149" s="100"/>
      <c r="AP149" s="18"/>
      <c r="AQ149" s="47"/>
      <c r="AR149" s="47"/>
      <c r="AS149" s="47"/>
      <c r="AT149" s="47"/>
      <c r="AU149" s="47"/>
      <c r="AV149" s="47"/>
      <c r="AW149" s="47"/>
      <c r="AX149" s="47"/>
      <c r="AY149" s="47"/>
      <c r="AZ149" s="47"/>
      <c r="BA149" s="47"/>
      <c r="BB149" s="47"/>
      <c r="BC149" s="47"/>
      <c r="BD149" s="47"/>
      <c r="BE149" s="47"/>
      <c r="BF149" s="47"/>
      <c r="BG149" s="47"/>
      <c r="BH149" s="47">
        <v>95.93</v>
      </c>
      <c r="BI149" s="47"/>
      <c r="BJ149" s="47"/>
      <c r="BK149" s="70"/>
      <c r="BL149" s="47"/>
      <c r="BM149" s="47" t="s">
        <v>392</v>
      </c>
      <c r="BN149" s="57">
        <f t="shared" si="10"/>
        <v>95.93</v>
      </c>
      <c r="BO149" s="47">
        <f t="shared" si="7"/>
        <v>0</v>
      </c>
      <c r="BP149" s="48" t="str">
        <f t="shared" si="8"/>
        <v>Complete - With Adjustment</v>
      </c>
      <c r="BQ149" s="49"/>
      <c r="BR149" s="49"/>
      <c r="BS149" s="49"/>
      <c r="BT149" s="49"/>
      <c r="BU149" s="49"/>
      <c r="BV149" s="49"/>
    </row>
    <row r="150" spans="1:74" s="10" customFormat="1" hidden="1" x14ac:dyDescent="0.2">
      <c r="A150" s="34">
        <v>190</v>
      </c>
      <c r="B150" s="27" t="s">
        <v>94</v>
      </c>
      <c r="C150" s="27" t="s">
        <v>1750</v>
      </c>
      <c r="D150" s="27" t="s">
        <v>1751</v>
      </c>
      <c r="E150" s="27" t="s">
        <v>1840</v>
      </c>
      <c r="F150" s="27" t="s">
        <v>679</v>
      </c>
      <c r="G150" s="27" t="s">
        <v>96</v>
      </c>
      <c r="H150" s="28">
        <v>42804</v>
      </c>
      <c r="I150" s="37">
        <v>42808</v>
      </c>
      <c r="J150" s="52">
        <v>2392</v>
      </c>
      <c r="K150" s="52">
        <v>65</v>
      </c>
      <c r="L150" s="35"/>
      <c r="M150" s="52"/>
      <c r="N150" s="35" t="s">
        <v>97</v>
      </c>
      <c r="O150" s="35" t="s">
        <v>597</v>
      </c>
      <c r="P150" s="35" t="s">
        <v>120</v>
      </c>
      <c r="Q150" s="35" t="s">
        <v>147</v>
      </c>
      <c r="R150" s="35" t="s">
        <v>98</v>
      </c>
      <c r="S150" s="27"/>
      <c r="T150" s="27" t="s">
        <v>1841</v>
      </c>
      <c r="U150" s="27"/>
      <c r="V150" s="74"/>
      <c r="W150" s="47"/>
      <c r="X150" s="47"/>
      <c r="Y150" s="47"/>
      <c r="Z150" s="47"/>
      <c r="AA150" s="47"/>
      <c r="AB150" s="47"/>
      <c r="AC150" s="47"/>
      <c r="AD150" s="47"/>
      <c r="AE150" s="47"/>
      <c r="AF150" s="47"/>
      <c r="AG150" s="47"/>
      <c r="AH150" s="18"/>
      <c r="AI150" s="100"/>
      <c r="AJ150" s="18"/>
      <c r="AK150" s="47"/>
      <c r="AL150" s="47"/>
      <c r="AM150" s="47"/>
      <c r="AN150" s="18"/>
      <c r="AO150" s="100"/>
      <c r="AP150" s="18"/>
      <c r="AQ150" s="47"/>
      <c r="AR150" s="47"/>
      <c r="AS150" s="47"/>
      <c r="AT150" s="47"/>
      <c r="AU150" s="47"/>
      <c r="AV150" s="47"/>
      <c r="AW150" s="47"/>
      <c r="AX150" s="47"/>
      <c r="AY150" s="47"/>
      <c r="AZ150" s="47"/>
      <c r="BA150" s="47"/>
      <c r="BB150" s="47"/>
      <c r="BC150" s="47"/>
      <c r="BD150" s="47"/>
      <c r="BE150" s="47"/>
      <c r="BF150" s="47"/>
      <c r="BG150" s="47"/>
      <c r="BH150" s="47">
        <v>65</v>
      </c>
      <c r="BI150" s="47"/>
      <c r="BJ150" s="47"/>
      <c r="BK150" s="47"/>
      <c r="BL150" s="47"/>
      <c r="BM150" s="47" t="s">
        <v>392</v>
      </c>
      <c r="BN150" s="57">
        <f t="shared" si="10"/>
        <v>65</v>
      </c>
      <c r="BO150" s="47">
        <f t="shared" si="7"/>
        <v>0</v>
      </c>
      <c r="BP150" s="48" t="str">
        <f t="shared" si="8"/>
        <v>Complete - With Adjustment</v>
      </c>
      <c r="BQ150" s="49"/>
      <c r="BR150" s="49"/>
      <c r="BS150" s="49"/>
      <c r="BT150" s="49"/>
      <c r="BU150" s="49"/>
      <c r="BV150" s="49"/>
    </row>
    <row r="151" spans="1:74" s="10" customFormat="1" hidden="1" x14ac:dyDescent="0.2">
      <c r="A151" s="34">
        <v>191</v>
      </c>
      <c r="B151" s="27" t="s">
        <v>94</v>
      </c>
      <c r="C151" s="27" t="s">
        <v>1764</v>
      </c>
      <c r="D151" s="27" t="s">
        <v>1765</v>
      </c>
      <c r="E151" s="27" t="s">
        <v>1842</v>
      </c>
      <c r="F151" s="27" t="s">
        <v>715</v>
      </c>
      <c r="G151" s="27" t="s">
        <v>96</v>
      </c>
      <c r="H151" s="28">
        <v>42800</v>
      </c>
      <c r="I151" s="37">
        <v>42802</v>
      </c>
      <c r="J151" s="52">
        <v>3305.94</v>
      </c>
      <c r="K151" s="52">
        <v>39.58</v>
      </c>
      <c r="L151" s="35"/>
      <c r="M151" s="52"/>
      <c r="N151" s="35" t="s">
        <v>97</v>
      </c>
      <c r="O151" s="35" t="s">
        <v>1730</v>
      </c>
      <c r="P151" s="35" t="s">
        <v>120</v>
      </c>
      <c r="Q151" s="35" t="s">
        <v>103</v>
      </c>
      <c r="R151" s="35" t="s">
        <v>98</v>
      </c>
      <c r="S151" s="27"/>
      <c r="T151" s="27" t="s">
        <v>1843</v>
      </c>
      <c r="U151" s="27"/>
      <c r="V151" s="74"/>
      <c r="W151" s="47"/>
      <c r="X151" s="47"/>
      <c r="Y151" s="47"/>
      <c r="Z151" s="47"/>
      <c r="AA151" s="47"/>
      <c r="AB151" s="47"/>
      <c r="AC151" s="47"/>
      <c r="AD151" s="47"/>
      <c r="AE151" s="47"/>
      <c r="AF151" s="47"/>
      <c r="AG151" s="47"/>
      <c r="AH151" s="18"/>
      <c r="AI151" s="100"/>
      <c r="AJ151" s="18"/>
      <c r="AK151" s="47">
        <f>7-32.58*20%</f>
        <v>0.48399999999999999</v>
      </c>
      <c r="AL151" s="47"/>
      <c r="AM151" s="47"/>
      <c r="AN151" s="18"/>
      <c r="AO151" s="100"/>
      <c r="AP151" s="18"/>
      <c r="AQ151" s="47"/>
      <c r="AR151" s="47"/>
      <c r="AS151" s="47"/>
      <c r="AT151" s="47"/>
      <c r="AU151" s="47"/>
      <c r="AV151" s="47"/>
      <c r="AW151" s="47"/>
      <c r="AX151" s="47"/>
      <c r="AY151" s="47"/>
      <c r="AZ151" s="47"/>
      <c r="BA151" s="47"/>
      <c r="BB151" s="47"/>
      <c r="BC151" s="47"/>
      <c r="BD151" s="47"/>
      <c r="BE151" s="47"/>
      <c r="BF151" s="47"/>
      <c r="BG151" s="47"/>
      <c r="BH151" s="47">
        <v>39.1</v>
      </c>
      <c r="BI151" s="47"/>
      <c r="BJ151" s="47"/>
      <c r="BK151" s="47"/>
      <c r="BL151" s="47"/>
      <c r="BM151" s="47" t="s">
        <v>375</v>
      </c>
      <c r="BN151" s="57">
        <f t="shared" si="10"/>
        <v>39.584000000000003</v>
      </c>
      <c r="BO151" s="47">
        <f t="shared" si="7"/>
        <v>-4.0000000000048885E-3</v>
      </c>
      <c r="BP151" s="48" t="str">
        <f t="shared" si="8"/>
        <v>Complete - With Adjustment</v>
      </c>
      <c r="BQ151" s="49"/>
      <c r="BR151" s="49"/>
      <c r="BS151" s="49"/>
      <c r="BT151" s="49"/>
      <c r="BU151" s="49"/>
      <c r="BV151" s="49"/>
    </row>
    <row r="152" spans="1:74" s="10" customFormat="1" hidden="1" x14ac:dyDescent="0.2">
      <c r="A152" s="34">
        <v>192</v>
      </c>
      <c r="B152" s="27" t="s">
        <v>94</v>
      </c>
      <c r="C152" s="27" t="s">
        <v>1764</v>
      </c>
      <c r="D152" s="27" t="s">
        <v>1765</v>
      </c>
      <c r="E152" s="27" t="s">
        <v>1842</v>
      </c>
      <c r="F152" s="27" t="s">
        <v>715</v>
      </c>
      <c r="G152" s="27" t="s">
        <v>96</v>
      </c>
      <c r="H152" s="28">
        <v>42800</v>
      </c>
      <c r="I152" s="37">
        <v>42802</v>
      </c>
      <c r="J152" s="52">
        <v>3305.94</v>
      </c>
      <c r="K152" s="52">
        <v>895</v>
      </c>
      <c r="L152" s="35"/>
      <c r="M152" s="52"/>
      <c r="N152" s="35" t="s">
        <v>97</v>
      </c>
      <c r="O152" s="35" t="s">
        <v>1730</v>
      </c>
      <c r="P152" s="35" t="s">
        <v>120</v>
      </c>
      <c r="Q152" s="35" t="s">
        <v>138</v>
      </c>
      <c r="R152" s="35" t="s">
        <v>98</v>
      </c>
      <c r="S152" s="27"/>
      <c r="T152" s="27" t="s">
        <v>1843</v>
      </c>
      <c r="U152" s="27"/>
      <c r="V152" s="74"/>
      <c r="W152" s="47"/>
      <c r="X152" s="47"/>
      <c r="Y152" s="47"/>
      <c r="Z152" s="47"/>
      <c r="AA152" s="47"/>
      <c r="AB152" s="47"/>
      <c r="AC152" s="47"/>
      <c r="AD152" s="47"/>
      <c r="AE152" s="47"/>
      <c r="AF152" s="47"/>
      <c r="AG152" s="47"/>
      <c r="AH152" s="18"/>
      <c r="AI152" s="100"/>
      <c r="AJ152" s="18"/>
      <c r="AK152" s="47"/>
      <c r="AL152" s="47"/>
      <c r="AM152" s="47"/>
      <c r="AN152" s="18"/>
      <c r="AO152" s="100"/>
      <c r="AP152" s="18"/>
      <c r="AQ152" s="47"/>
      <c r="AR152" s="68"/>
      <c r="AS152" s="47"/>
      <c r="AT152" s="47"/>
      <c r="AU152" s="47"/>
      <c r="AV152" s="47"/>
      <c r="AW152" s="47"/>
      <c r="AX152" s="47"/>
      <c r="AY152" s="47"/>
      <c r="AZ152" s="47"/>
      <c r="BA152" s="47"/>
      <c r="BB152" s="47"/>
      <c r="BC152" s="47"/>
      <c r="BD152" s="47"/>
      <c r="BE152" s="47"/>
      <c r="BF152" s="47"/>
      <c r="BG152" s="47"/>
      <c r="BH152" s="47">
        <v>895</v>
      </c>
      <c r="BI152" s="47"/>
      <c r="BJ152" s="47"/>
      <c r="BK152" s="68"/>
      <c r="BL152" s="47"/>
      <c r="BM152" s="47" t="s">
        <v>392</v>
      </c>
      <c r="BN152" s="57">
        <f t="shared" si="10"/>
        <v>895</v>
      </c>
      <c r="BO152" s="47">
        <f t="shared" si="7"/>
        <v>0</v>
      </c>
      <c r="BP152" s="48" t="str">
        <f t="shared" si="8"/>
        <v>Complete - With Adjustment</v>
      </c>
      <c r="BQ152" s="49"/>
      <c r="BR152" s="49"/>
      <c r="BS152" s="49"/>
      <c r="BT152" s="49"/>
      <c r="BU152" s="49"/>
      <c r="BV152" s="49"/>
    </row>
    <row r="153" spans="1:74" s="10" customFormat="1" hidden="1" x14ac:dyDescent="0.2">
      <c r="A153" s="34">
        <v>193</v>
      </c>
      <c r="B153" s="27" t="s">
        <v>94</v>
      </c>
      <c r="C153" s="27" t="s">
        <v>1764</v>
      </c>
      <c r="D153" s="27" t="s">
        <v>1765</v>
      </c>
      <c r="E153" s="27" t="s">
        <v>1842</v>
      </c>
      <c r="F153" s="27" t="s">
        <v>715</v>
      </c>
      <c r="G153" s="27" t="s">
        <v>96</v>
      </c>
      <c r="H153" s="28">
        <v>42800</v>
      </c>
      <c r="I153" s="37">
        <v>42802</v>
      </c>
      <c r="J153" s="52">
        <v>3305.94</v>
      </c>
      <c r="K153" s="52">
        <v>44.24</v>
      </c>
      <c r="L153" s="35"/>
      <c r="M153" s="52"/>
      <c r="N153" s="35" t="s">
        <v>97</v>
      </c>
      <c r="O153" s="35" t="s">
        <v>1730</v>
      </c>
      <c r="P153" s="35" t="s">
        <v>120</v>
      </c>
      <c r="Q153" s="35" t="s">
        <v>103</v>
      </c>
      <c r="R153" s="35" t="s">
        <v>98</v>
      </c>
      <c r="S153" s="27"/>
      <c r="T153" s="27" t="s">
        <v>1843</v>
      </c>
      <c r="U153" s="27"/>
      <c r="V153" s="74"/>
      <c r="W153" s="47"/>
      <c r="X153" s="47"/>
      <c r="Y153" s="47"/>
      <c r="Z153" s="47"/>
      <c r="AA153" s="47"/>
      <c r="AB153" s="47"/>
      <c r="AC153" s="47"/>
      <c r="AD153" s="47"/>
      <c r="AE153" s="47"/>
      <c r="AF153" s="47"/>
      <c r="AG153" s="47"/>
      <c r="AH153" s="18"/>
      <c r="AI153" s="100"/>
      <c r="AJ153" s="18"/>
      <c r="AK153" s="47"/>
      <c r="AL153" s="47"/>
      <c r="AM153" s="47"/>
      <c r="AN153" s="18"/>
      <c r="AO153" s="100"/>
      <c r="AP153" s="18"/>
      <c r="AQ153" s="47"/>
      <c r="AR153" s="47"/>
      <c r="AS153" s="47"/>
      <c r="AT153" s="47"/>
      <c r="AU153" s="47"/>
      <c r="AV153" s="47"/>
      <c r="AW153" s="47"/>
      <c r="AX153" s="47"/>
      <c r="AY153" s="47"/>
      <c r="AZ153" s="47"/>
      <c r="BA153" s="47"/>
      <c r="BB153" s="47"/>
      <c r="BC153" s="47"/>
      <c r="BD153" s="47"/>
      <c r="BE153" s="47"/>
      <c r="BF153" s="47"/>
      <c r="BG153" s="47"/>
      <c r="BH153" s="47"/>
      <c r="BI153" s="47"/>
      <c r="BJ153" s="47"/>
      <c r="BK153" s="47">
        <v>44.24</v>
      </c>
      <c r="BL153" s="47"/>
      <c r="BM153" s="47" t="s">
        <v>379</v>
      </c>
      <c r="BN153" s="57">
        <f t="shared" si="10"/>
        <v>44.24</v>
      </c>
      <c r="BO153" s="47">
        <f t="shared" si="7"/>
        <v>0</v>
      </c>
      <c r="BP153" s="48" t="str">
        <f t="shared" si="8"/>
        <v>Complete - With Adjustment</v>
      </c>
      <c r="BQ153" s="49"/>
      <c r="BR153" s="49"/>
      <c r="BS153" s="49"/>
      <c r="BT153" s="49"/>
      <c r="BU153" s="49"/>
      <c r="BV153" s="49"/>
    </row>
    <row r="154" spans="1:74" s="10" customFormat="1" hidden="1" x14ac:dyDescent="0.2">
      <c r="A154" s="34">
        <v>194</v>
      </c>
      <c r="B154" s="27" t="s">
        <v>94</v>
      </c>
      <c r="C154" s="27" t="s">
        <v>1764</v>
      </c>
      <c r="D154" s="27" t="s">
        <v>1765</v>
      </c>
      <c r="E154" s="27" t="s">
        <v>1842</v>
      </c>
      <c r="F154" s="27" t="s">
        <v>715</v>
      </c>
      <c r="G154" s="27" t="s">
        <v>96</v>
      </c>
      <c r="H154" s="28">
        <v>42800</v>
      </c>
      <c r="I154" s="37">
        <v>42802</v>
      </c>
      <c r="J154" s="52">
        <v>3305.94</v>
      </c>
      <c r="K154" s="52">
        <v>38.369999999999997</v>
      </c>
      <c r="L154" s="35"/>
      <c r="M154" s="52"/>
      <c r="N154" s="35" t="s">
        <v>97</v>
      </c>
      <c r="O154" s="35" t="s">
        <v>1730</v>
      </c>
      <c r="P154" s="35" t="s">
        <v>120</v>
      </c>
      <c r="Q154" s="35" t="s">
        <v>103</v>
      </c>
      <c r="R154" s="35" t="s">
        <v>98</v>
      </c>
      <c r="S154" s="27"/>
      <c r="T154" s="27" t="s">
        <v>1843</v>
      </c>
      <c r="U154" s="27"/>
      <c r="V154" s="74"/>
      <c r="W154" s="47"/>
      <c r="X154" s="47"/>
      <c r="Y154" s="47"/>
      <c r="Z154" s="47"/>
      <c r="AA154" s="47"/>
      <c r="AB154" s="47"/>
      <c r="AC154" s="47"/>
      <c r="AD154" s="47"/>
      <c r="AE154" s="47"/>
      <c r="AF154" s="47"/>
      <c r="AG154" s="47"/>
      <c r="AH154" s="18"/>
      <c r="AI154" s="100"/>
      <c r="AJ154" s="18"/>
      <c r="AK154" s="47"/>
      <c r="AL154" s="47"/>
      <c r="AM154" s="47"/>
      <c r="AN154" s="18"/>
      <c r="AO154" s="100"/>
      <c r="AP154" s="18"/>
      <c r="AQ154" s="47"/>
      <c r="AR154" s="47"/>
      <c r="AS154" s="47"/>
      <c r="AT154" s="47"/>
      <c r="AU154" s="47"/>
      <c r="AV154" s="47"/>
      <c r="AW154" s="47"/>
      <c r="AX154" s="47"/>
      <c r="AY154" s="47"/>
      <c r="AZ154" s="47"/>
      <c r="BA154" s="47"/>
      <c r="BB154" s="47"/>
      <c r="BC154" s="47"/>
      <c r="BD154" s="47"/>
      <c r="BE154" s="47"/>
      <c r="BF154" s="47"/>
      <c r="BG154" s="47"/>
      <c r="BH154" s="47">
        <v>38.369999999999997</v>
      </c>
      <c r="BI154" s="47"/>
      <c r="BJ154" s="47"/>
      <c r="BK154" s="47"/>
      <c r="BL154" s="47"/>
      <c r="BM154" s="47" t="s">
        <v>392</v>
      </c>
      <c r="BN154" s="57">
        <f t="shared" si="10"/>
        <v>38.369999999999997</v>
      </c>
      <c r="BO154" s="47">
        <f t="shared" si="7"/>
        <v>0</v>
      </c>
      <c r="BP154" s="48" t="str">
        <f t="shared" si="8"/>
        <v>Complete - With Adjustment</v>
      </c>
      <c r="BQ154" s="49"/>
      <c r="BR154" s="49"/>
      <c r="BS154" s="49"/>
      <c r="BT154" s="49"/>
      <c r="BU154" s="49"/>
      <c r="BV154" s="49"/>
    </row>
    <row r="155" spans="1:74" s="10" customFormat="1" hidden="1" x14ac:dyDescent="0.2">
      <c r="A155" s="34">
        <v>195</v>
      </c>
      <c r="B155" s="27" t="s">
        <v>94</v>
      </c>
      <c r="C155" s="27" t="s">
        <v>1764</v>
      </c>
      <c r="D155" s="27" t="s">
        <v>1765</v>
      </c>
      <c r="E155" s="27" t="s">
        <v>1842</v>
      </c>
      <c r="F155" s="27" t="s">
        <v>715</v>
      </c>
      <c r="G155" s="27" t="s">
        <v>96</v>
      </c>
      <c r="H155" s="28">
        <v>42800</v>
      </c>
      <c r="I155" s="37">
        <v>42802</v>
      </c>
      <c r="J155" s="52">
        <v>3305.94</v>
      </c>
      <c r="K155" s="52">
        <v>352.4</v>
      </c>
      <c r="L155" s="35"/>
      <c r="M155" s="52"/>
      <c r="N155" s="35" t="s">
        <v>97</v>
      </c>
      <c r="O155" s="35" t="s">
        <v>1730</v>
      </c>
      <c r="P155" s="35" t="s">
        <v>120</v>
      </c>
      <c r="Q155" s="35" t="s">
        <v>101</v>
      </c>
      <c r="R155" s="35" t="s">
        <v>98</v>
      </c>
      <c r="S155" s="27"/>
      <c r="T155" s="27" t="s">
        <v>1843</v>
      </c>
      <c r="U155" s="27"/>
      <c r="V155" s="74"/>
      <c r="W155" s="68"/>
      <c r="X155" s="47"/>
      <c r="Y155" s="47"/>
      <c r="Z155" s="47"/>
      <c r="AA155" s="47"/>
      <c r="AB155" s="47"/>
      <c r="AC155" s="47"/>
      <c r="AD155" s="47"/>
      <c r="AE155" s="47"/>
      <c r="AF155" s="47"/>
      <c r="AG155" s="47"/>
      <c r="AH155" s="18"/>
      <c r="AI155" s="100"/>
      <c r="AJ155" s="18"/>
      <c r="AK155" s="47"/>
      <c r="AL155" s="47"/>
      <c r="AM155" s="47"/>
      <c r="AN155" s="18"/>
      <c r="AO155" s="100"/>
      <c r="AP155" s="18"/>
      <c r="AQ155" s="47"/>
      <c r="AR155" s="47"/>
      <c r="AS155" s="47"/>
      <c r="AT155" s="47"/>
      <c r="AU155" s="47"/>
      <c r="AV155" s="47"/>
      <c r="AW155" s="47"/>
      <c r="AX155" s="47"/>
      <c r="AY155" s="47"/>
      <c r="AZ155" s="47"/>
      <c r="BA155" s="47"/>
      <c r="BB155" s="47"/>
      <c r="BC155" s="47"/>
      <c r="BD155" s="47"/>
      <c r="BE155" s="47"/>
      <c r="BF155" s="47"/>
      <c r="BG155" s="47"/>
      <c r="BH155" s="47">
        <v>352.4</v>
      </c>
      <c r="BI155" s="47"/>
      <c r="BJ155" s="47"/>
      <c r="BK155" s="70"/>
      <c r="BL155" s="47"/>
      <c r="BM155" s="47" t="s">
        <v>392</v>
      </c>
      <c r="BN155" s="57">
        <f t="shared" si="10"/>
        <v>352.4</v>
      </c>
      <c r="BO155" s="47">
        <f t="shared" si="7"/>
        <v>0</v>
      </c>
      <c r="BP155" s="48" t="str">
        <f t="shared" si="8"/>
        <v>Complete - With Adjustment</v>
      </c>
      <c r="BQ155" s="49"/>
      <c r="BR155" s="49"/>
      <c r="BS155" s="49"/>
      <c r="BT155" s="49"/>
      <c r="BU155" s="49"/>
      <c r="BV155" s="49"/>
    </row>
    <row r="156" spans="1:74" s="10" customFormat="1" hidden="1" x14ac:dyDescent="0.2">
      <c r="A156" s="34">
        <v>196</v>
      </c>
      <c r="B156" s="27" t="s">
        <v>94</v>
      </c>
      <c r="C156" s="27" t="s">
        <v>1764</v>
      </c>
      <c r="D156" s="27" t="s">
        <v>1765</v>
      </c>
      <c r="E156" s="27" t="s">
        <v>1842</v>
      </c>
      <c r="F156" s="27" t="s">
        <v>715</v>
      </c>
      <c r="G156" s="27" t="s">
        <v>96</v>
      </c>
      <c r="H156" s="28">
        <v>42800</v>
      </c>
      <c r="I156" s="37">
        <v>42802</v>
      </c>
      <c r="J156" s="52">
        <v>3305.94</v>
      </c>
      <c r="K156" s="52">
        <v>40.020000000000003</v>
      </c>
      <c r="L156" s="35"/>
      <c r="M156" s="52"/>
      <c r="N156" s="35" t="s">
        <v>97</v>
      </c>
      <c r="O156" s="35" t="s">
        <v>1730</v>
      </c>
      <c r="P156" s="35" t="s">
        <v>120</v>
      </c>
      <c r="Q156" s="35" t="s">
        <v>103</v>
      </c>
      <c r="R156" s="35" t="s">
        <v>98</v>
      </c>
      <c r="S156" s="27"/>
      <c r="T156" s="27" t="s">
        <v>1843</v>
      </c>
      <c r="U156" s="27"/>
      <c r="V156" s="74"/>
      <c r="W156" s="47"/>
      <c r="X156" s="47"/>
      <c r="Y156" s="47"/>
      <c r="Z156" s="47"/>
      <c r="AA156" s="47"/>
      <c r="AB156" s="47"/>
      <c r="AC156" s="47"/>
      <c r="AD156" s="47"/>
      <c r="AE156" s="47"/>
      <c r="AF156" s="47"/>
      <c r="AG156" s="47"/>
      <c r="AH156" s="18"/>
      <c r="AI156" s="100"/>
      <c r="AJ156" s="18"/>
      <c r="AK156" s="47">
        <f>7-33.02*20%</f>
        <v>0.39599999999999902</v>
      </c>
      <c r="AL156" s="47"/>
      <c r="AM156" s="47"/>
      <c r="AN156" s="18"/>
      <c r="AO156" s="100"/>
      <c r="AP156" s="18"/>
      <c r="AQ156" s="47"/>
      <c r="AR156" s="47"/>
      <c r="AS156" s="47"/>
      <c r="AT156" s="47"/>
      <c r="AU156" s="47"/>
      <c r="AV156" s="47"/>
      <c r="AW156" s="47"/>
      <c r="AX156" s="47"/>
      <c r="AY156" s="47"/>
      <c r="AZ156" s="47"/>
      <c r="BA156" s="47"/>
      <c r="BB156" s="47"/>
      <c r="BC156" s="47"/>
      <c r="BD156" s="47"/>
      <c r="BE156" s="47"/>
      <c r="BF156" s="47"/>
      <c r="BG156" s="47"/>
      <c r="BH156" s="47">
        <v>39.619999999999997</v>
      </c>
      <c r="BI156" s="47"/>
      <c r="BJ156" s="47"/>
      <c r="BK156" s="47"/>
      <c r="BL156" s="47"/>
      <c r="BM156" s="47" t="s">
        <v>375</v>
      </c>
      <c r="BN156" s="57">
        <f t="shared" si="10"/>
        <v>40.015999999999998</v>
      </c>
      <c r="BO156" s="47">
        <f t="shared" si="7"/>
        <v>4.0000000000048885E-3</v>
      </c>
      <c r="BP156" s="48" t="str">
        <f t="shared" si="8"/>
        <v>Complete - With Adjustment</v>
      </c>
      <c r="BQ156" s="49"/>
      <c r="BR156" s="49"/>
      <c r="BS156" s="49"/>
      <c r="BT156" s="49"/>
      <c r="BU156" s="49"/>
      <c r="BV156" s="49"/>
    </row>
    <row r="157" spans="1:74" s="10" customFormat="1" hidden="1" x14ac:dyDescent="0.2">
      <c r="A157" s="34">
        <v>197</v>
      </c>
      <c r="B157" s="27" t="s">
        <v>94</v>
      </c>
      <c r="C157" s="27" t="s">
        <v>1764</v>
      </c>
      <c r="D157" s="27" t="s">
        <v>1765</v>
      </c>
      <c r="E157" s="27" t="s">
        <v>1842</v>
      </c>
      <c r="F157" s="27" t="s">
        <v>715</v>
      </c>
      <c r="G157" s="27" t="s">
        <v>96</v>
      </c>
      <c r="H157" s="28">
        <v>42800</v>
      </c>
      <c r="I157" s="37">
        <v>42802</v>
      </c>
      <c r="J157" s="52">
        <v>3305.94</v>
      </c>
      <c r="K157" s="52">
        <v>29.53</v>
      </c>
      <c r="L157" s="35"/>
      <c r="M157" s="52"/>
      <c r="N157" s="35" t="s">
        <v>97</v>
      </c>
      <c r="O157" s="35" t="s">
        <v>1730</v>
      </c>
      <c r="P157" s="35" t="s">
        <v>120</v>
      </c>
      <c r="Q157" s="35" t="s">
        <v>101</v>
      </c>
      <c r="R157" s="35" t="s">
        <v>98</v>
      </c>
      <c r="S157" s="27"/>
      <c r="T157" s="27" t="s">
        <v>1843</v>
      </c>
      <c r="U157" s="27"/>
      <c r="V157" s="74"/>
      <c r="W157" s="47"/>
      <c r="X157" s="47"/>
      <c r="Y157" s="47"/>
      <c r="Z157" s="47"/>
      <c r="AA157" s="47"/>
      <c r="AB157" s="47"/>
      <c r="AC157" s="47"/>
      <c r="AD157" s="47"/>
      <c r="AE157" s="47"/>
      <c r="AF157" s="47"/>
      <c r="AG157" s="47"/>
      <c r="AH157" s="18"/>
      <c r="AI157" s="100"/>
      <c r="AJ157" s="18"/>
      <c r="AK157" s="47"/>
      <c r="AL157" s="47"/>
      <c r="AM157" s="47"/>
      <c r="AN157" s="18"/>
      <c r="AO157" s="100"/>
      <c r="AP157" s="18"/>
      <c r="AQ157" s="47"/>
      <c r="AR157" s="47"/>
      <c r="AS157" s="47"/>
      <c r="AT157" s="47"/>
      <c r="AU157" s="47"/>
      <c r="AV157" s="47"/>
      <c r="AW157" s="47"/>
      <c r="AX157" s="47"/>
      <c r="AY157" s="47"/>
      <c r="AZ157" s="47"/>
      <c r="BA157" s="47"/>
      <c r="BB157" s="47"/>
      <c r="BC157" s="47"/>
      <c r="BD157" s="47"/>
      <c r="BE157" s="47"/>
      <c r="BF157" s="47"/>
      <c r="BG157" s="47"/>
      <c r="BH157" s="47">
        <v>29.53</v>
      </c>
      <c r="BI157" s="47"/>
      <c r="BJ157" s="47"/>
      <c r="BK157" s="47"/>
      <c r="BL157" s="47"/>
      <c r="BM157" s="47" t="s">
        <v>392</v>
      </c>
      <c r="BN157" s="57">
        <f t="shared" si="10"/>
        <v>29.53</v>
      </c>
      <c r="BO157" s="47">
        <f t="shared" ref="BO157:BO217" si="11">K157-BN157</f>
        <v>0</v>
      </c>
      <c r="BP157" s="48" t="str">
        <f t="shared" ref="BP157:BP217" si="12">IF(BN157&lt;&gt;0,"Complete - With Adjustment","Complete - No Adjustment")</f>
        <v>Complete - With Adjustment</v>
      </c>
      <c r="BQ157" s="49"/>
      <c r="BR157" s="49"/>
      <c r="BS157" s="49"/>
      <c r="BT157" s="49"/>
      <c r="BU157" s="49"/>
      <c r="BV157" s="49"/>
    </row>
    <row r="158" spans="1:74" s="10" customFormat="1" hidden="1" x14ac:dyDescent="0.2">
      <c r="A158" s="34">
        <v>198</v>
      </c>
      <c r="B158" s="27" t="s">
        <v>94</v>
      </c>
      <c r="C158" s="27" t="s">
        <v>1764</v>
      </c>
      <c r="D158" s="27" t="s">
        <v>1765</v>
      </c>
      <c r="E158" s="27" t="s">
        <v>1842</v>
      </c>
      <c r="F158" s="27" t="s">
        <v>715</v>
      </c>
      <c r="G158" s="27" t="s">
        <v>96</v>
      </c>
      <c r="H158" s="28">
        <v>42800</v>
      </c>
      <c r="I158" s="37">
        <v>42802</v>
      </c>
      <c r="J158" s="52">
        <v>3305.94</v>
      </c>
      <c r="K158" s="52">
        <v>838.4</v>
      </c>
      <c r="L158" s="35"/>
      <c r="M158" s="52"/>
      <c r="N158" s="35" t="s">
        <v>97</v>
      </c>
      <c r="O158" s="35" t="s">
        <v>1730</v>
      </c>
      <c r="P158" s="35" t="s">
        <v>120</v>
      </c>
      <c r="Q158" s="35" t="s">
        <v>101</v>
      </c>
      <c r="R158" s="35" t="s">
        <v>98</v>
      </c>
      <c r="S158" s="27"/>
      <c r="T158" s="27" t="s">
        <v>1843</v>
      </c>
      <c r="U158" s="27"/>
      <c r="V158" s="74"/>
      <c r="W158" s="47"/>
      <c r="X158" s="47"/>
      <c r="Y158" s="47"/>
      <c r="Z158" s="47"/>
      <c r="AA158" s="47"/>
      <c r="AB158" s="47"/>
      <c r="AC158" s="47"/>
      <c r="AD158" s="47"/>
      <c r="AE158" s="47"/>
      <c r="AF158" s="47"/>
      <c r="AG158" s="47"/>
      <c r="AH158" s="18"/>
      <c r="AI158" s="100"/>
      <c r="AJ158" s="18"/>
      <c r="AK158" s="47"/>
      <c r="AL158" s="47">
        <v>398</v>
      </c>
      <c r="AM158" s="47"/>
      <c r="AN158" s="18"/>
      <c r="AO158" s="100"/>
      <c r="AP158" s="18"/>
      <c r="AQ158" s="47"/>
      <c r="AR158" s="47"/>
      <c r="AS158" s="47"/>
      <c r="AT158" s="47"/>
      <c r="AU158" s="47"/>
      <c r="AV158" s="47"/>
      <c r="AW158" s="47"/>
      <c r="AX158" s="47"/>
      <c r="AY158" s="47"/>
      <c r="AZ158" s="47"/>
      <c r="BA158" s="47"/>
      <c r="BB158" s="47"/>
      <c r="BC158" s="47"/>
      <c r="BD158" s="47"/>
      <c r="BE158" s="47"/>
      <c r="BF158" s="47"/>
      <c r="BG158" s="47"/>
      <c r="BH158" s="47">
        <v>440.4</v>
      </c>
      <c r="BI158" s="47"/>
      <c r="BJ158" s="47"/>
      <c r="BK158" s="47"/>
      <c r="BL158" s="47"/>
      <c r="BM158" s="47" t="s">
        <v>392</v>
      </c>
      <c r="BN158" s="57">
        <f t="shared" si="10"/>
        <v>838.4</v>
      </c>
      <c r="BO158" s="47">
        <f t="shared" si="11"/>
        <v>0</v>
      </c>
      <c r="BP158" s="48" t="str">
        <f t="shared" si="12"/>
        <v>Complete - With Adjustment</v>
      </c>
      <c r="BQ158" s="49"/>
      <c r="BR158" s="49"/>
      <c r="BS158" s="49"/>
      <c r="BT158" s="49"/>
      <c r="BU158" s="49"/>
      <c r="BV158" s="49"/>
    </row>
    <row r="159" spans="1:74" s="10" customFormat="1" hidden="1" x14ac:dyDescent="0.2">
      <c r="A159" s="34">
        <v>199</v>
      </c>
      <c r="B159" s="27" t="s">
        <v>94</v>
      </c>
      <c r="C159" s="27" t="s">
        <v>1764</v>
      </c>
      <c r="D159" s="27" t="s">
        <v>1765</v>
      </c>
      <c r="E159" s="27" t="s">
        <v>1842</v>
      </c>
      <c r="F159" s="27" t="s">
        <v>715</v>
      </c>
      <c r="G159" s="27" t="s">
        <v>96</v>
      </c>
      <c r="H159" s="28">
        <v>42800</v>
      </c>
      <c r="I159" s="37">
        <v>42802</v>
      </c>
      <c r="J159" s="52">
        <v>3305.94</v>
      </c>
      <c r="K159" s="52">
        <v>1028.4000000000001</v>
      </c>
      <c r="L159" s="35"/>
      <c r="M159" s="52"/>
      <c r="N159" s="35" t="s">
        <v>97</v>
      </c>
      <c r="O159" s="35" t="s">
        <v>1730</v>
      </c>
      <c r="P159" s="35" t="s">
        <v>120</v>
      </c>
      <c r="Q159" s="35" t="s">
        <v>101</v>
      </c>
      <c r="R159" s="35" t="s">
        <v>98</v>
      </c>
      <c r="S159" s="27"/>
      <c r="T159" s="27" t="s">
        <v>1843</v>
      </c>
      <c r="U159" s="27"/>
      <c r="V159" s="74"/>
      <c r="W159" s="47"/>
      <c r="X159" s="47"/>
      <c r="Y159" s="47"/>
      <c r="Z159" s="47"/>
      <c r="AA159" s="47"/>
      <c r="AB159" s="47"/>
      <c r="AC159" s="47"/>
      <c r="AD159" s="47"/>
      <c r="AE159" s="47"/>
      <c r="AF159" s="47"/>
      <c r="AG159" s="47"/>
      <c r="AH159" s="18"/>
      <c r="AI159" s="100"/>
      <c r="AJ159" s="18"/>
      <c r="AK159" s="47"/>
      <c r="AL159" s="47">
        <v>683</v>
      </c>
      <c r="AM159" s="47"/>
      <c r="AN159" s="18"/>
      <c r="AO159" s="100"/>
      <c r="AP159" s="18"/>
      <c r="AQ159" s="47"/>
      <c r="AR159" s="47"/>
      <c r="AS159" s="47"/>
      <c r="AT159" s="47"/>
      <c r="AU159" s="47"/>
      <c r="AV159" s="47"/>
      <c r="AW159" s="47"/>
      <c r="AX159" s="47"/>
      <c r="AY159" s="47"/>
      <c r="AZ159" s="47"/>
      <c r="BA159" s="47"/>
      <c r="BB159" s="47"/>
      <c r="BC159" s="47"/>
      <c r="BD159" s="47"/>
      <c r="BE159" s="47"/>
      <c r="BF159" s="47"/>
      <c r="BG159" s="47"/>
      <c r="BH159" s="47">
        <v>345.4</v>
      </c>
      <c r="BI159" s="47"/>
      <c r="BJ159" s="47"/>
      <c r="BK159" s="47"/>
      <c r="BL159" s="47"/>
      <c r="BM159" s="47" t="s">
        <v>392</v>
      </c>
      <c r="BN159" s="57">
        <f t="shared" si="10"/>
        <v>1028.4000000000001</v>
      </c>
      <c r="BO159" s="47">
        <f t="shared" si="11"/>
        <v>0</v>
      </c>
      <c r="BP159" s="48" t="str">
        <f t="shared" si="12"/>
        <v>Complete - With Adjustment</v>
      </c>
      <c r="BQ159" s="49"/>
      <c r="BR159" s="49"/>
      <c r="BS159" s="49"/>
      <c r="BT159" s="49"/>
      <c r="BU159" s="49"/>
      <c r="BV159" s="49"/>
    </row>
    <row r="160" spans="1:74" s="10" customFormat="1" hidden="1" x14ac:dyDescent="0.2">
      <c r="A160" s="34">
        <v>200</v>
      </c>
      <c r="B160" s="27" t="s">
        <v>94</v>
      </c>
      <c r="C160" s="27" t="s">
        <v>1813</v>
      </c>
      <c r="D160" s="27" t="s">
        <v>1814</v>
      </c>
      <c r="E160" s="27" t="s">
        <v>1844</v>
      </c>
      <c r="F160" s="27" t="s">
        <v>679</v>
      </c>
      <c r="G160" s="27" t="s">
        <v>96</v>
      </c>
      <c r="H160" s="28">
        <v>42804</v>
      </c>
      <c r="I160" s="37">
        <v>42808</v>
      </c>
      <c r="J160" s="52">
        <v>24.78</v>
      </c>
      <c r="K160" s="52">
        <v>24.78</v>
      </c>
      <c r="L160" s="35"/>
      <c r="M160" s="52"/>
      <c r="N160" s="35" t="s">
        <v>97</v>
      </c>
      <c r="O160" s="35" t="s">
        <v>605</v>
      </c>
      <c r="P160" s="35" t="s">
        <v>120</v>
      </c>
      <c r="Q160" s="35" t="s">
        <v>103</v>
      </c>
      <c r="R160" s="35" t="s">
        <v>98</v>
      </c>
      <c r="S160" s="27"/>
      <c r="T160" s="27" t="s">
        <v>1845</v>
      </c>
      <c r="U160" s="27"/>
      <c r="V160" s="74"/>
      <c r="W160" s="47"/>
      <c r="X160" s="47"/>
      <c r="Y160" s="47"/>
      <c r="Z160" s="47"/>
      <c r="AA160" s="47"/>
      <c r="AB160" s="47"/>
      <c r="AC160" s="47"/>
      <c r="AD160" s="47"/>
      <c r="AE160" s="47"/>
      <c r="AF160" s="47"/>
      <c r="AG160" s="47"/>
      <c r="AH160" s="18"/>
      <c r="AI160" s="100"/>
      <c r="AJ160" s="18"/>
      <c r="AK160" s="47"/>
      <c r="AL160" s="47"/>
      <c r="AM160" s="47"/>
      <c r="AN160" s="18"/>
      <c r="AO160" s="100"/>
      <c r="AP160" s="18"/>
      <c r="AQ160" s="47"/>
      <c r="AR160" s="47"/>
      <c r="AS160" s="47"/>
      <c r="AT160" s="47"/>
      <c r="AU160" s="47"/>
      <c r="AV160" s="47"/>
      <c r="AW160" s="47"/>
      <c r="AX160" s="47"/>
      <c r="AY160" s="47"/>
      <c r="AZ160" s="47"/>
      <c r="BA160" s="47"/>
      <c r="BB160" s="47"/>
      <c r="BC160" s="47"/>
      <c r="BD160" s="47"/>
      <c r="BE160" s="47"/>
      <c r="BF160" s="47"/>
      <c r="BG160" s="47"/>
      <c r="BH160" s="47"/>
      <c r="BI160" s="47"/>
      <c r="BJ160" s="47"/>
      <c r="BK160" s="47">
        <v>24.78</v>
      </c>
      <c r="BL160" s="47"/>
      <c r="BM160" s="47" t="s">
        <v>379</v>
      </c>
      <c r="BN160" s="57">
        <f t="shared" si="10"/>
        <v>24.78</v>
      </c>
      <c r="BO160" s="47">
        <f t="shared" si="11"/>
        <v>0</v>
      </c>
      <c r="BP160" s="48" t="str">
        <f t="shared" si="12"/>
        <v>Complete - With Adjustment</v>
      </c>
      <c r="BQ160" s="49"/>
      <c r="BR160" s="49"/>
      <c r="BS160" s="49"/>
      <c r="BT160" s="49"/>
      <c r="BU160" s="49"/>
      <c r="BV160" s="49"/>
    </row>
    <row r="161" spans="1:74" s="10" customFormat="1" hidden="1" x14ac:dyDescent="0.2">
      <c r="A161" s="34">
        <v>201</v>
      </c>
      <c r="B161" s="27" t="s">
        <v>94</v>
      </c>
      <c r="C161" s="27" t="s">
        <v>1813</v>
      </c>
      <c r="D161" s="27" t="s">
        <v>1814</v>
      </c>
      <c r="E161" s="27" t="s">
        <v>1846</v>
      </c>
      <c r="F161" s="27" t="s">
        <v>679</v>
      </c>
      <c r="G161" s="27" t="s">
        <v>96</v>
      </c>
      <c r="H161" s="28">
        <v>42804</v>
      </c>
      <c r="I161" s="37">
        <v>42808</v>
      </c>
      <c r="J161" s="52">
        <v>48.05</v>
      </c>
      <c r="K161" s="52">
        <v>48.05</v>
      </c>
      <c r="L161" s="35"/>
      <c r="M161" s="52"/>
      <c r="N161" s="35" t="s">
        <v>97</v>
      </c>
      <c r="O161" s="35" t="s">
        <v>605</v>
      </c>
      <c r="P161" s="35" t="s">
        <v>120</v>
      </c>
      <c r="Q161" s="35" t="s">
        <v>103</v>
      </c>
      <c r="R161" s="35" t="s">
        <v>98</v>
      </c>
      <c r="S161" s="27"/>
      <c r="T161" s="27" t="s">
        <v>1847</v>
      </c>
      <c r="U161" s="27"/>
      <c r="V161" s="74"/>
      <c r="W161" s="47"/>
      <c r="X161" s="47"/>
      <c r="Y161" s="47"/>
      <c r="Z161" s="47"/>
      <c r="AA161" s="47"/>
      <c r="AB161" s="47"/>
      <c r="AC161" s="47"/>
      <c r="AD161" s="47"/>
      <c r="AE161" s="47"/>
      <c r="AF161" s="47"/>
      <c r="AG161" s="47"/>
      <c r="AH161" s="18"/>
      <c r="AI161" s="100"/>
      <c r="AJ161" s="18"/>
      <c r="AK161" s="47"/>
      <c r="AL161" s="47"/>
      <c r="AM161" s="47"/>
      <c r="AN161" s="18"/>
      <c r="AO161" s="100"/>
      <c r="AP161" s="18"/>
      <c r="AQ161" s="47"/>
      <c r="AR161" s="47"/>
      <c r="AS161" s="47"/>
      <c r="AT161" s="47"/>
      <c r="AU161" s="47"/>
      <c r="AV161" s="47"/>
      <c r="AW161" s="47"/>
      <c r="AX161" s="47"/>
      <c r="AY161" s="47"/>
      <c r="AZ161" s="47"/>
      <c r="BA161" s="47"/>
      <c r="BB161" s="47"/>
      <c r="BC161" s="47"/>
      <c r="BD161" s="47"/>
      <c r="BE161" s="47"/>
      <c r="BF161" s="47"/>
      <c r="BG161" s="47"/>
      <c r="BH161" s="47">
        <v>48.05</v>
      </c>
      <c r="BI161" s="47"/>
      <c r="BJ161" s="47"/>
      <c r="BK161" s="47"/>
      <c r="BL161" s="47"/>
      <c r="BM161" s="47" t="s">
        <v>392</v>
      </c>
      <c r="BN161" s="57">
        <f t="shared" si="10"/>
        <v>48.05</v>
      </c>
      <c r="BO161" s="47">
        <f t="shared" si="11"/>
        <v>0</v>
      </c>
      <c r="BP161" s="48" t="str">
        <f t="shared" si="12"/>
        <v>Complete - With Adjustment</v>
      </c>
      <c r="BQ161" s="49"/>
      <c r="BR161" s="49"/>
      <c r="BS161" s="49"/>
      <c r="BT161" s="49"/>
      <c r="BU161" s="49"/>
      <c r="BV161" s="49"/>
    </row>
    <row r="162" spans="1:74" s="10" customFormat="1" hidden="1" x14ac:dyDescent="0.2">
      <c r="A162" s="34">
        <v>202</v>
      </c>
      <c r="B162" s="27" t="s">
        <v>94</v>
      </c>
      <c r="C162" s="27" t="s">
        <v>1813</v>
      </c>
      <c r="D162" s="27" t="s">
        <v>1814</v>
      </c>
      <c r="E162" s="27" t="s">
        <v>1848</v>
      </c>
      <c r="F162" s="27" t="s">
        <v>679</v>
      </c>
      <c r="G162" s="27" t="s">
        <v>96</v>
      </c>
      <c r="H162" s="28">
        <v>42804</v>
      </c>
      <c r="I162" s="37">
        <v>42808</v>
      </c>
      <c r="J162" s="52">
        <v>2485.0700000000002</v>
      </c>
      <c r="K162" s="52">
        <v>266.27</v>
      </c>
      <c r="L162" s="35"/>
      <c r="M162" s="52"/>
      <c r="N162" s="35" t="s">
        <v>97</v>
      </c>
      <c r="O162" s="35" t="s">
        <v>605</v>
      </c>
      <c r="P162" s="35" t="s">
        <v>120</v>
      </c>
      <c r="Q162" s="35" t="s">
        <v>108</v>
      </c>
      <c r="R162" s="35" t="s">
        <v>98</v>
      </c>
      <c r="S162" s="27"/>
      <c r="T162" s="27" t="s">
        <v>1849</v>
      </c>
      <c r="U162" s="27"/>
      <c r="V162" s="74"/>
      <c r="W162" s="47"/>
      <c r="X162" s="47"/>
      <c r="Y162" s="47"/>
      <c r="Z162" s="47"/>
      <c r="AA162" s="47"/>
      <c r="AB162" s="47"/>
      <c r="AC162" s="47"/>
      <c r="AD162" s="47"/>
      <c r="AE162" s="47"/>
      <c r="AF162" s="47"/>
      <c r="AG162" s="47"/>
      <c r="AH162" s="18"/>
      <c r="AI162" s="100"/>
      <c r="AJ162" s="18"/>
      <c r="AK162" s="47"/>
      <c r="AL162" s="47"/>
      <c r="AM162" s="47"/>
      <c r="AN162" s="18">
        <f>229-150</f>
        <v>79</v>
      </c>
      <c r="AO162" s="100"/>
      <c r="AP162" s="18"/>
      <c r="AQ162" s="47"/>
      <c r="AR162" s="47"/>
      <c r="AS162" s="47"/>
      <c r="AT162" s="47"/>
      <c r="AU162" s="47"/>
      <c r="AV162" s="47"/>
      <c r="AW162" s="47"/>
      <c r="AX162" s="47"/>
      <c r="AY162" s="47"/>
      <c r="AZ162" s="47"/>
      <c r="BA162" s="47"/>
      <c r="BB162" s="47"/>
      <c r="BC162" s="47"/>
      <c r="BD162" s="47"/>
      <c r="BE162" s="47"/>
      <c r="BF162" s="47"/>
      <c r="BG162" s="47"/>
      <c r="BH162" s="47">
        <v>187.27</v>
      </c>
      <c r="BI162" s="47"/>
      <c r="BJ162" s="47"/>
      <c r="BK162" s="47"/>
      <c r="BL162" s="47"/>
      <c r="BM162" s="47" t="s">
        <v>376</v>
      </c>
      <c r="BN162" s="57">
        <f t="shared" si="10"/>
        <v>266.27</v>
      </c>
      <c r="BO162" s="47">
        <f t="shared" si="11"/>
        <v>0</v>
      </c>
      <c r="BP162" s="48" t="str">
        <f t="shared" si="12"/>
        <v>Complete - With Adjustment</v>
      </c>
      <c r="BQ162" s="49"/>
      <c r="BR162" s="49"/>
      <c r="BS162" s="49"/>
      <c r="BT162" s="49"/>
      <c r="BU162" s="49"/>
      <c r="BV162" s="49"/>
    </row>
    <row r="163" spans="1:74" s="10" customFormat="1" hidden="1" x14ac:dyDescent="0.2">
      <c r="A163" s="34">
        <v>204</v>
      </c>
      <c r="B163" s="27" t="s">
        <v>94</v>
      </c>
      <c r="C163" s="27" t="s">
        <v>1813</v>
      </c>
      <c r="D163" s="27" t="s">
        <v>1814</v>
      </c>
      <c r="E163" s="27" t="s">
        <v>1848</v>
      </c>
      <c r="F163" s="27" t="s">
        <v>679</v>
      </c>
      <c r="G163" s="27" t="s">
        <v>96</v>
      </c>
      <c r="H163" s="28">
        <v>42804</v>
      </c>
      <c r="I163" s="37">
        <v>42808</v>
      </c>
      <c r="J163" s="52">
        <v>2485.0700000000002</v>
      </c>
      <c r="K163" s="52">
        <v>90.93</v>
      </c>
      <c r="L163" s="35"/>
      <c r="M163" s="52"/>
      <c r="N163" s="35" t="s">
        <v>97</v>
      </c>
      <c r="O163" s="35" t="s">
        <v>605</v>
      </c>
      <c r="P163" s="35" t="s">
        <v>120</v>
      </c>
      <c r="Q163" s="35" t="s">
        <v>101</v>
      </c>
      <c r="R163" s="35" t="s">
        <v>98</v>
      </c>
      <c r="S163" s="27"/>
      <c r="T163" s="27" t="s">
        <v>1849</v>
      </c>
      <c r="U163" s="27"/>
      <c r="V163" s="74"/>
      <c r="W163" s="47"/>
      <c r="X163" s="47"/>
      <c r="Y163" s="47"/>
      <c r="Z163" s="47"/>
      <c r="AA163" s="47"/>
      <c r="AB163" s="47"/>
      <c r="AC163" s="47"/>
      <c r="AD163" s="47"/>
      <c r="AE163" s="47"/>
      <c r="AF163" s="47"/>
      <c r="AG163" s="47"/>
      <c r="AH163" s="18"/>
      <c r="AI163" s="100"/>
      <c r="AJ163" s="18"/>
      <c r="AK163" s="47"/>
      <c r="AL163" s="47"/>
      <c r="AM163" s="47"/>
      <c r="AN163" s="18"/>
      <c r="AO163" s="100"/>
      <c r="AP163" s="18"/>
      <c r="AQ163" s="47"/>
      <c r="AR163" s="47"/>
      <c r="AS163" s="47"/>
      <c r="AT163" s="47"/>
      <c r="AU163" s="47"/>
      <c r="AV163" s="47"/>
      <c r="AW163" s="47"/>
      <c r="AX163" s="47"/>
      <c r="AY163" s="47"/>
      <c r="AZ163" s="47"/>
      <c r="BA163" s="47"/>
      <c r="BB163" s="47"/>
      <c r="BC163" s="47"/>
      <c r="BD163" s="47"/>
      <c r="BE163" s="47"/>
      <c r="BF163" s="47"/>
      <c r="BG163" s="47"/>
      <c r="BH163" s="47">
        <v>90.93</v>
      </c>
      <c r="BI163" s="47"/>
      <c r="BJ163" s="47"/>
      <c r="BK163" s="47"/>
      <c r="BL163" s="47"/>
      <c r="BM163" s="47" t="s">
        <v>392</v>
      </c>
      <c r="BN163" s="57">
        <f t="shared" si="10"/>
        <v>90.93</v>
      </c>
      <c r="BO163" s="47">
        <f t="shared" si="11"/>
        <v>0</v>
      </c>
      <c r="BP163" s="48" t="str">
        <f t="shared" si="12"/>
        <v>Complete - With Adjustment</v>
      </c>
      <c r="BQ163" s="49"/>
      <c r="BR163" s="49"/>
      <c r="BS163" s="49"/>
      <c r="BT163" s="49"/>
      <c r="BU163" s="49"/>
      <c r="BV163" s="49"/>
    </row>
    <row r="164" spans="1:74" s="10" customFormat="1" hidden="1" x14ac:dyDescent="0.2">
      <c r="A164" s="34">
        <v>205</v>
      </c>
      <c r="B164" s="27" t="s">
        <v>94</v>
      </c>
      <c r="C164" s="27" t="s">
        <v>1813</v>
      </c>
      <c r="D164" s="27" t="s">
        <v>1814</v>
      </c>
      <c r="E164" s="27" t="s">
        <v>1848</v>
      </c>
      <c r="F164" s="27" t="s">
        <v>679</v>
      </c>
      <c r="G164" s="27" t="s">
        <v>96</v>
      </c>
      <c r="H164" s="28">
        <v>42804</v>
      </c>
      <c r="I164" s="37">
        <v>42808</v>
      </c>
      <c r="J164" s="52">
        <v>2485.0700000000002</v>
      </c>
      <c r="K164" s="52">
        <v>3</v>
      </c>
      <c r="L164" s="35"/>
      <c r="M164" s="52"/>
      <c r="N164" s="35" t="s">
        <v>97</v>
      </c>
      <c r="O164" s="35" t="s">
        <v>605</v>
      </c>
      <c r="P164" s="35" t="s">
        <v>120</v>
      </c>
      <c r="Q164" s="35" t="s">
        <v>101</v>
      </c>
      <c r="R164" s="35" t="s">
        <v>98</v>
      </c>
      <c r="S164" s="27"/>
      <c r="T164" s="27" t="s">
        <v>1849</v>
      </c>
      <c r="U164" s="27"/>
      <c r="V164" s="74"/>
      <c r="W164" s="47"/>
      <c r="X164" s="47"/>
      <c r="Y164" s="47"/>
      <c r="Z164" s="47"/>
      <c r="AA164" s="47"/>
      <c r="AB164" s="47"/>
      <c r="AC164" s="47"/>
      <c r="AD164" s="47"/>
      <c r="AE164" s="47"/>
      <c r="AF164" s="47"/>
      <c r="AG164" s="47"/>
      <c r="AH164" s="18"/>
      <c r="AI164" s="100"/>
      <c r="AJ164" s="18"/>
      <c r="AK164" s="47"/>
      <c r="AL164" s="47"/>
      <c r="AM164" s="47"/>
      <c r="AN164" s="18"/>
      <c r="AO164" s="100"/>
      <c r="AP164" s="18"/>
      <c r="AQ164" s="47"/>
      <c r="AR164" s="47"/>
      <c r="AS164" s="47"/>
      <c r="AT164" s="47"/>
      <c r="AU164" s="47"/>
      <c r="AV164" s="47"/>
      <c r="AW164" s="47"/>
      <c r="AX164" s="47"/>
      <c r="AY164" s="47"/>
      <c r="AZ164" s="47"/>
      <c r="BA164" s="47"/>
      <c r="BB164" s="47"/>
      <c r="BC164" s="47"/>
      <c r="BD164" s="47"/>
      <c r="BE164" s="47"/>
      <c r="BF164" s="47"/>
      <c r="BG164" s="47"/>
      <c r="BH164" s="47">
        <v>3</v>
      </c>
      <c r="BI164" s="47"/>
      <c r="BJ164" s="47"/>
      <c r="BK164" s="47"/>
      <c r="BL164" s="47"/>
      <c r="BM164" s="47" t="s">
        <v>392</v>
      </c>
      <c r="BN164" s="57">
        <f t="shared" si="10"/>
        <v>3</v>
      </c>
      <c r="BO164" s="47">
        <f t="shared" si="11"/>
        <v>0</v>
      </c>
      <c r="BP164" s="48" t="str">
        <f t="shared" si="12"/>
        <v>Complete - With Adjustment</v>
      </c>
      <c r="BQ164" s="49"/>
      <c r="BR164" s="49"/>
      <c r="BS164" s="49"/>
      <c r="BT164" s="49"/>
      <c r="BU164" s="49"/>
      <c r="BV164" s="49"/>
    </row>
    <row r="165" spans="1:74" s="10" customFormat="1" hidden="1" x14ac:dyDescent="0.2">
      <c r="A165" s="34">
        <v>206</v>
      </c>
      <c r="B165" s="27" t="s">
        <v>94</v>
      </c>
      <c r="C165" s="27" t="s">
        <v>1813</v>
      </c>
      <c r="D165" s="27" t="s">
        <v>1814</v>
      </c>
      <c r="E165" s="27" t="s">
        <v>1848</v>
      </c>
      <c r="F165" s="27" t="s">
        <v>679</v>
      </c>
      <c r="G165" s="27" t="s">
        <v>96</v>
      </c>
      <c r="H165" s="28">
        <v>42804</v>
      </c>
      <c r="I165" s="37">
        <v>42808</v>
      </c>
      <c r="J165" s="52">
        <v>2485.0700000000002</v>
      </c>
      <c r="K165" s="52">
        <v>3</v>
      </c>
      <c r="L165" s="35"/>
      <c r="M165" s="52"/>
      <c r="N165" s="35" t="s">
        <v>97</v>
      </c>
      <c r="O165" s="35" t="s">
        <v>605</v>
      </c>
      <c r="P165" s="35" t="s">
        <v>120</v>
      </c>
      <c r="Q165" s="35" t="s">
        <v>101</v>
      </c>
      <c r="R165" s="35" t="s">
        <v>98</v>
      </c>
      <c r="S165" s="27"/>
      <c r="T165" s="27" t="s">
        <v>1849</v>
      </c>
      <c r="U165" s="27"/>
      <c r="V165" s="74"/>
      <c r="W165" s="47"/>
      <c r="X165" s="47"/>
      <c r="Y165" s="47"/>
      <c r="Z165" s="47"/>
      <c r="AA165" s="47"/>
      <c r="AB165" s="47"/>
      <c r="AC165" s="47"/>
      <c r="AD165" s="47"/>
      <c r="AE165" s="47"/>
      <c r="AF165" s="47"/>
      <c r="AG165" s="47"/>
      <c r="AH165" s="18"/>
      <c r="AI165" s="100"/>
      <c r="AJ165" s="18"/>
      <c r="AK165" s="47"/>
      <c r="AL165" s="47"/>
      <c r="AM165" s="47"/>
      <c r="AN165" s="18"/>
      <c r="AO165" s="100"/>
      <c r="AP165" s="18"/>
      <c r="AQ165" s="47"/>
      <c r="AR165" s="47"/>
      <c r="AS165" s="47"/>
      <c r="AT165" s="47"/>
      <c r="AU165" s="47"/>
      <c r="AV165" s="47"/>
      <c r="AW165" s="47"/>
      <c r="AX165" s="47"/>
      <c r="AY165" s="47"/>
      <c r="AZ165" s="47"/>
      <c r="BA165" s="47"/>
      <c r="BB165" s="47"/>
      <c r="BC165" s="47"/>
      <c r="BD165" s="47"/>
      <c r="BE165" s="47"/>
      <c r="BF165" s="47"/>
      <c r="BG165" s="47"/>
      <c r="BH165" s="47">
        <v>3</v>
      </c>
      <c r="BI165" s="47"/>
      <c r="BJ165" s="47"/>
      <c r="BK165" s="47"/>
      <c r="BL165" s="47"/>
      <c r="BM165" s="47" t="s">
        <v>392</v>
      </c>
      <c r="BN165" s="57">
        <f t="shared" si="10"/>
        <v>3</v>
      </c>
      <c r="BO165" s="47">
        <f t="shared" si="11"/>
        <v>0</v>
      </c>
      <c r="BP165" s="48" t="str">
        <f t="shared" si="12"/>
        <v>Complete - With Adjustment</v>
      </c>
      <c r="BQ165" s="49"/>
      <c r="BR165" s="49"/>
      <c r="BS165" s="49"/>
      <c r="BT165" s="49"/>
      <c r="BU165" s="49"/>
      <c r="BV165" s="49"/>
    </row>
    <row r="166" spans="1:74" s="10" customFormat="1" hidden="1" x14ac:dyDescent="0.2">
      <c r="A166" s="34">
        <v>207</v>
      </c>
      <c r="B166" s="27" t="s">
        <v>94</v>
      </c>
      <c r="C166" s="27" t="s">
        <v>1813</v>
      </c>
      <c r="D166" s="27" t="s">
        <v>1814</v>
      </c>
      <c r="E166" s="27" t="s">
        <v>1848</v>
      </c>
      <c r="F166" s="27" t="s">
        <v>679</v>
      </c>
      <c r="G166" s="27" t="s">
        <v>96</v>
      </c>
      <c r="H166" s="28">
        <v>42804</v>
      </c>
      <c r="I166" s="37">
        <v>42808</v>
      </c>
      <c r="J166" s="52">
        <v>2485.0700000000002</v>
      </c>
      <c r="K166" s="52">
        <v>1196</v>
      </c>
      <c r="L166" s="35"/>
      <c r="M166" s="52"/>
      <c r="N166" s="35" t="s">
        <v>97</v>
      </c>
      <c r="O166" s="35" t="s">
        <v>605</v>
      </c>
      <c r="P166" s="35" t="s">
        <v>120</v>
      </c>
      <c r="Q166" s="35" t="s">
        <v>101</v>
      </c>
      <c r="R166" s="35" t="s">
        <v>98</v>
      </c>
      <c r="S166" s="27"/>
      <c r="T166" s="27" t="s">
        <v>1849</v>
      </c>
      <c r="U166" s="27"/>
      <c r="V166" s="74"/>
      <c r="W166" s="47"/>
      <c r="X166" s="47"/>
      <c r="Y166" s="47"/>
      <c r="Z166" s="47"/>
      <c r="AA166" s="47"/>
      <c r="AB166" s="47"/>
      <c r="AC166" s="47"/>
      <c r="AD166" s="47"/>
      <c r="AE166" s="47"/>
      <c r="AF166" s="47"/>
      <c r="AG166" s="47"/>
      <c r="AH166" s="18"/>
      <c r="AI166" s="100"/>
      <c r="AJ166" s="18"/>
      <c r="AK166" s="47"/>
      <c r="AL166" s="47">
        <f>359</f>
        <v>359</v>
      </c>
      <c r="AM166" s="47"/>
      <c r="AN166" s="18"/>
      <c r="AO166" s="100"/>
      <c r="AP166" s="18"/>
      <c r="AQ166" s="47"/>
      <c r="AR166" s="47"/>
      <c r="AS166" s="47"/>
      <c r="AT166" s="47"/>
      <c r="AU166" s="47"/>
      <c r="AV166" s="47"/>
      <c r="AW166" s="47"/>
      <c r="AX166" s="47"/>
      <c r="AY166" s="47"/>
      <c r="AZ166" s="47"/>
      <c r="BA166" s="47"/>
      <c r="BB166" s="47"/>
      <c r="BC166" s="47"/>
      <c r="BD166" s="47"/>
      <c r="BE166" s="47"/>
      <c r="BF166" s="47"/>
      <c r="BG166" s="47"/>
      <c r="BH166" s="47">
        <v>837</v>
      </c>
      <c r="BI166" s="47"/>
      <c r="BJ166" s="47"/>
      <c r="BK166" s="47"/>
      <c r="BL166" s="47"/>
      <c r="BM166" s="47" t="s">
        <v>392</v>
      </c>
      <c r="BN166" s="57">
        <f t="shared" si="10"/>
        <v>1196</v>
      </c>
      <c r="BO166" s="47">
        <f t="shared" si="11"/>
        <v>0</v>
      </c>
      <c r="BP166" s="48" t="str">
        <f t="shared" si="12"/>
        <v>Complete - With Adjustment</v>
      </c>
      <c r="BQ166" s="49"/>
      <c r="BR166" s="49"/>
      <c r="BS166" s="49"/>
      <c r="BT166" s="49"/>
      <c r="BU166" s="49"/>
      <c r="BV166" s="49"/>
    </row>
    <row r="167" spans="1:74" s="10" customFormat="1" hidden="1" x14ac:dyDescent="0.2">
      <c r="A167" s="34">
        <v>208</v>
      </c>
      <c r="B167" s="27" t="s">
        <v>94</v>
      </c>
      <c r="C167" s="27" t="s">
        <v>1813</v>
      </c>
      <c r="D167" s="27" t="s">
        <v>1814</v>
      </c>
      <c r="E167" s="27" t="s">
        <v>1848</v>
      </c>
      <c r="F167" s="27" t="s">
        <v>679</v>
      </c>
      <c r="G167" s="27" t="s">
        <v>96</v>
      </c>
      <c r="H167" s="28">
        <v>42804</v>
      </c>
      <c r="I167" s="37">
        <v>42808</v>
      </c>
      <c r="J167" s="52">
        <v>2485.0700000000002</v>
      </c>
      <c r="K167" s="52">
        <v>15</v>
      </c>
      <c r="L167" s="35"/>
      <c r="M167" s="52"/>
      <c r="N167" s="35" t="s">
        <v>97</v>
      </c>
      <c r="O167" s="35" t="s">
        <v>605</v>
      </c>
      <c r="P167" s="35" t="s">
        <v>120</v>
      </c>
      <c r="Q167" s="35" t="s">
        <v>101</v>
      </c>
      <c r="R167" s="35" t="s">
        <v>98</v>
      </c>
      <c r="S167" s="27"/>
      <c r="T167" s="27" t="s">
        <v>1849</v>
      </c>
      <c r="U167" s="27"/>
      <c r="V167" s="74"/>
      <c r="W167" s="47"/>
      <c r="X167" s="47"/>
      <c r="Y167" s="47"/>
      <c r="Z167" s="47"/>
      <c r="AA167" s="47"/>
      <c r="AB167" s="47"/>
      <c r="AC167" s="47"/>
      <c r="AD167" s="47"/>
      <c r="AE167" s="47"/>
      <c r="AF167" s="47"/>
      <c r="AG167" s="47"/>
      <c r="AH167" s="18"/>
      <c r="AI167" s="100"/>
      <c r="AJ167" s="18"/>
      <c r="AK167" s="47"/>
      <c r="AL167" s="47"/>
      <c r="AM167" s="47"/>
      <c r="AN167" s="18"/>
      <c r="AO167" s="100"/>
      <c r="AP167" s="18"/>
      <c r="AQ167" s="47"/>
      <c r="AR167" s="47"/>
      <c r="AS167" s="47"/>
      <c r="AT167" s="47"/>
      <c r="AU167" s="47"/>
      <c r="AV167" s="47"/>
      <c r="AW167" s="47"/>
      <c r="AX167" s="47"/>
      <c r="AY167" s="47"/>
      <c r="AZ167" s="47"/>
      <c r="BA167" s="47"/>
      <c r="BB167" s="47"/>
      <c r="BC167" s="47"/>
      <c r="BD167" s="47"/>
      <c r="BE167" s="47"/>
      <c r="BF167" s="47"/>
      <c r="BG167" s="47"/>
      <c r="BH167" s="47">
        <v>15</v>
      </c>
      <c r="BI167" s="47"/>
      <c r="BJ167" s="47"/>
      <c r="BK167" s="68"/>
      <c r="BL167" s="47"/>
      <c r="BM167" s="47" t="s">
        <v>392</v>
      </c>
      <c r="BN167" s="57">
        <f t="shared" si="10"/>
        <v>15</v>
      </c>
      <c r="BO167" s="47">
        <f t="shared" si="11"/>
        <v>0</v>
      </c>
      <c r="BP167" s="48" t="str">
        <f t="shared" si="12"/>
        <v>Complete - With Adjustment</v>
      </c>
      <c r="BQ167" s="49"/>
      <c r="BR167" s="49"/>
      <c r="BS167" s="49"/>
      <c r="BT167" s="49"/>
      <c r="BU167" s="49"/>
      <c r="BV167" s="49"/>
    </row>
    <row r="168" spans="1:74" s="10" customFormat="1" hidden="1" x14ac:dyDescent="0.2">
      <c r="A168" s="34">
        <v>209</v>
      </c>
      <c r="B168" s="27" t="s">
        <v>94</v>
      </c>
      <c r="C168" s="27" t="s">
        <v>1813</v>
      </c>
      <c r="D168" s="27" t="s">
        <v>1814</v>
      </c>
      <c r="E168" s="27" t="s">
        <v>1848</v>
      </c>
      <c r="F168" s="27" t="s">
        <v>679</v>
      </c>
      <c r="G168" s="27" t="s">
        <v>96</v>
      </c>
      <c r="H168" s="28">
        <v>42804</v>
      </c>
      <c r="I168" s="37">
        <v>42808</v>
      </c>
      <c r="J168" s="52">
        <v>2485.0700000000002</v>
      </c>
      <c r="K168" s="52">
        <v>30</v>
      </c>
      <c r="L168" s="35"/>
      <c r="M168" s="52"/>
      <c r="N168" s="35" t="s">
        <v>97</v>
      </c>
      <c r="O168" s="35" t="s">
        <v>605</v>
      </c>
      <c r="P168" s="35" t="s">
        <v>120</v>
      </c>
      <c r="Q168" s="35" t="s">
        <v>147</v>
      </c>
      <c r="R168" s="35" t="s">
        <v>98</v>
      </c>
      <c r="S168" s="27"/>
      <c r="T168" s="27" t="s">
        <v>1849</v>
      </c>
      <c r="U168" s="27"/>
      <c r="V168" s="74"/>
      <c r="W168" s="47"/>
      <c r="X168" s="47"/>
      <c r="Y168" s="47"/>
      <c r="Z168" s="47"/>
      <c r="AA168" s="47"/>
      <c r="AB168" s="47"/>
      <c r="AC168" s="47"/>
      <c r="AD168" s="47"/>
      <c r="AE168" s="47"/>
      <c r="AF168" s="47"/>
      <c r="AG168" s="47"/>
      <c r="AH168" s="18"/>
      <c r="AI168" s="100"/>
      <c r="AJ168" s="18"/>
      <c r="AK168" s="47"/>
      <c r="AL168" s="47"/>
      <c r="AM168" s="47"/>
      <c r="AN168" s="18"/>
      <c r="AO168" s="100"/>
      <c r="AP168" s="18"/>
      <c r="AQ168" s="47"/>
      <c r="AR168" s="47"/>
      <c r="AS168" s="47"/>
      <c r="AT168" s="47"/>
      <c r="AU168" s="47"/>
      <c r="AV168" s="47"/>
      <c r="AW168" s="47"/>
      <c r="AX168" s="47"/>
      <c r="AY168" s="47"/>
      <c r="AZ168" s="47"/>
      <c r="BA168" s="47"/>
      <c r="BB168" s="47"/>
      <c r="BC168" s="47"/>
      <c r="BD168" s="47"/>
      <c r="BE168" s="47"/>
      <c r="BF168" s="47"/>
      <c r="BG168" s="47"/>
      <c r="BH168" s="47">
        <v>30</v>
      </c>
      <c r="BI168" s="47"/>
      <c r="BJ168" s="47"/>
      <c r="BK168" s="47"/>
      <c r="BL168" s="47"/>
      <c r="BM168" s="47" t="s">
        <v>392</v>
      </c>
      <c r="BN168" s="57">
        <f t="shared" si="10"/>
        <v>30</v>
      </c>
      <c r="BO168" s="47">
        <f t="shared" si="11"/>
        <v>0</v>
      </c>
      <c r="BP168" s="48" t="str">
        <f t="shared" si="12"/>
        <v>Complete - With Adjustment</v>
      </c>
      <c r="BQ168" s="49"/>
      <c r="BR168" s="49"/>
      <c r="BS168" s="49"/>
      <c r="BT168" s="49"/>
      <c r="BU168" s="49"/>
      <c r="BV168" s="49"/>
    </row>
    <row r="169" spans="1:74" s="10" customFormat="1" hidden="1" x14ac:dyDescent="0.2">
      <c r="A169" s="34">
        <v>212</v>
      </c>
      <c r="B169" s="27" t="s">
        <v>94</v>
      </c>
      <c r="C169" s="27" t="s">
        <v>1813</v>
      </c>
      <c r="D169" s="27" t="s">
        <v>1814</v>
      </c>
      <c r="E169" s="27" t="s">
        <v>1848</v>
      </c>
      <c r="F169" s="27" t="s">
        <v>679</v>
      </c>
      <c r="G169" s="27" t="s">
        <v>96</v>
      </c>
      <c r="H169" s="28">
        <v>42804</v>
      </c>
      <c r="I169" s="37">
        <v>42808</v>
      </c>
      <c r="J169" s="52">
        <v>2485.0700000000002</v>
      </c>
      <c r="K169" s="52">
        <v>303.3</v>
      </c>
      <c r="L169" s="35"/>
      <c r="M169" s="52"/>
      <c r="N169" s="35" t="s">
        <v>97</v>
      </c>
      <c r="O169" s="35" t="s">
        <v>605</v>
      </c>
      <c r="P169" s="35" t="s">
        <v>120</v>
      </c>
      <c r="Q169" s="35" t="s">
        <v>108</v>
      </c>
      <c r="R169" s="35" t="s">
        <v>98</v>
      </c>
      <c r="S169" s="27"/>
      <c r="T169" s="27" t="s">
        <v>1849</v>
      </c>
      <c r="U169" s="27"/>
      <c r="V169" s="74"/>
      <c r="W169" s="47"/>
      <c r="X169" s="47"/>
      <c r="Y169" s="47"/>
      <c r="Z169" s="47"/>
      <c r="AA169" s="47"/>
      <c r="AB169" s="47"/>
      <c r="AC169" s="47"/>
      <c r="AD169" s="47"/>
      <c r="AE169" s="47"/>
      <c r="AF169" s="47"/>
      <c r="AG169" s="47"/>
      <c r="AH169" s="18"/>
      <c r="AI169" s="100"/>
      <c r="AJ169" s="18"/>
      <c r="AK169" s="47"/>
      <c r="AL169" s="47"/>
      <c r="AM169" s="47"/>
      <c r="AN169" s="18">
        <f>265-150</f>
        <v>115</v>
      </c>
      <c r="AO169" s="100"/>
      <c r="AP169" s="18">
        <f>265-250</f>
        <v>15</v>
      </c>
      <c r="AQ169" s="47"/>
      <c r="AR169" s="47"/>
      <c r="AS169" s="47"/>
      <c r="AT169" s="47"/>
      <c r="AU169" s="47"/>
      <c r="AV169" s="47"/>
      <c r="AW169" s="47"/>
      <c r="AX169" s="47"/>
      <c r="AY169" s="47"/>
      <c r="AZ169" s="47"/>
      <c r="BA169" s="47"/>
      <c r="BB169" s="47"/>
      <c r="BC169" s="47"/>
      <c r="BD169" s="47"/>
      <c r="BE169" s="47"/>
      <c r="BF169" s="47"/>
      <c r="BG169" s="47"/>
      <c r="BH169" s="47">
        <v>188.3</v>
      </c>
      <c r="BI169" s="47"/>
      <c r="BJ169" s="47"/>
      <c r="BK169" s="47"/>
      <c r="BL169" s="47"/>
      <c r="BM169" s="47" t="s">
        <v>376</v>
      </c>
      <c r="BN169" s="57">
        <f t="shared" si="10"/>
        <v>303.3</v>
      </c>
      <c r="BO169" s="47">
        <f t="shared" si="11"/>
        <v>0</v>
      </c>
      <c r="BP169" s="48" t="str">
        <f t="shared" si="12"/>
        <v>Complete - With Adjustment</v>
      </c>
      <c r="BQ169" s="49"/>
      <c r="BR169" s="49"/>
      <c r="BS169" s="49"/>
      <c r="BT169" s="49"/>
      <c r="BU169" s="49"/>
      <c r="BV169" s="49"/>
    </row>
    <row r="170" spans="1:74" s="10" customFormat="1" hidden="1" x14ac:dyDescent="0.2">
      <c r="A170" s="34">
        <v>219</v>
      </c>
      <c r="B170" s="27" t="s">
        <v>94</v>
      </c>
      <c r="C170" s="27" t="s">
        <v>1783</v>
      </c>
      <c r="D170" s="27" t="s">
        <v>1784</v>
      </c>
      <c r="E170" s="27" t="s">
        <v>1850</v>
      </c>
      <c r="F170" s="27" t="s">
        <v>737</v>
      </c>
      <c r="G170" s="27" t="s">
        <v>96</v>
      </c>
      <c r="H170" s="28">
        <v>42816</v>
      </c>
      <c r="I170" s="37">
        <v>42817</v>
      </c>
      <c r="J170" s="52">
        <v>4455.04</v>
      </c>
      <c r="K170" s="52">
        <v>312.58999999999997</v>
      </c>
      <c r="L170" s="35"/>
      <c r="M170" s="52"/>
      <c r="N170" s="35" t="s">
        <v>97</v>
      </c>
      <c r="O170" s="35" t="s">
        <v>180</v>
      </c>
      <c r="P170" s="35" t="s">
        <v>120</v>
      </c>
      <c r="Q170" s="35" t="s">
        <v>108</v>
      </c>
      <c r="R170" s="35" t="s">
        <v>98</v>
      </c>
      <c r="S170" s="27"/>
      <c r="T170" s="27" t="s">
        <v>1851</v>
      </c>
      <c r="U170" s="27"/>
      <c r="V170" s="74"/>
      <c r="W170" s="47"/>
      <c r="X170" s="47"/>
      <c r="Y170" s="47"/>
      <c r="Z170" s="47"/>
      <c r="AA170" s="47"/>
      <c r="AB170" s="47"/>
      <c r="AC170" s="47"/>
      <c r="AD170" s="47"/>
      <c r="AE170" s="47"/>
      <c r="AF170" s="47"/>
      <c r="AG170" s="47"/>
      <c r="AH170" s="18"/>
      <c r="AI170" s="100"/>
      <c r="AJ170" s="18"/>
      <c r="AK170" s="47"/>
      <c r="AL170" s="47"/>
      <c r="AM170" s="47"/>
      <c r="AN170" s="18">
        <f>271.2-150</f>
        <v>121.19999999999999</v>
      </c>
      <c r="AO170" s="100"/>
      <c r="AP170" s="18">
        <f>271.2-250</f>
        <v>21.199999999999989</v>
      </c>
      <c r="AQ170" s="47"/>
      <c r="AR170" s="47"/>
      <c r="AS170" s="47"/>
      <c r="AT170" s="47"/>
      <c r="AU170" s="47"/>
      <c r="AV170" s="47"/>
      <c r="AW170" s="47"/>
      <c r="AX170" s="47"/>
      <c r="AY170" s="47"/>
      <c r="AZ170" s="47"/>
      <c r="BA170" s="47"/>
      <c r="BB170" s="47"/>
      <c r="BC170" s="47"/>
      <c r="BD170" s="47"/>
      <c r="BE170" s="47"/>
      <c r="BF170" s="47"/>
      <c r="BG170" s="47"/>
      <c r="BH170" s="47">
        <v>191.39</v>
      </c>
      <c r="BI170" s="47"/>
      <c r="BJ170" s="47"/>
      <c r="BK170" s="47"/>
      <c r="BL170" s="47"/>
      <c r="BM170" s="47" t="s">
        <v>376</v>
      </c>
      <c r="BN170" s="57">
        <f t="shared" si="10"/>
        <v>312.58999999999997</v>
      </c>
      <c r="BO170" s="47">
        <f t="shared" si="11"/>
        <v>0</v>
      </c>
      <c r="BP170" s="48" t="str">
        <f t="shared" si="12"/>
        <v>Complete - With Adjustment</v>
      </c>
      <c r="BQ170" s="49"/>
      <c r="BR170" s="49"/>
      <c r="BS170" s="49"/>
      <c r="BT170" s="49"/>
      <c r="BU170" s="49"/>
      <c r="BV170" s="49"/>
    </row>
    <row r="171" spans="1:74" s="10" customFormat="1" hidden="1" x14ac:dyDescent="0.2">
      <c r="A171" s="34">
        <v>220</v>
      </c>
      <c r="B171" s="27" t="s">
        <v>94</v>
      </c>
      <c r="C171" s="27" t="s">
        <v>1783</v>
      </c>
      <c r="D171" s="27" t="s">
        <v>1784</v>
      </c>
      <c r="E171" s="27" t="s">
        <v>1850</v>
      </c>
      <c r="F171" s="27" t="s">
        <v>737</v>
      </c>
      <c r="G171" s="27" t="s">
        <v>96</v>
      </c>
      <c r="H171" s="28">
        <v>42816</v>
      </c>
      <c r="I171" s="37">
        <v>42817</v>
      </c>
      <c r="J171" s="52">
        <v>4455.04</v>
      </c>
      <c r="K171" s="52">
        <v>312.58</v>
      </c>
      <c r="L171" s="35"/>
      <c r="M171" s="52"/>
      <c r="N171" s="35" t="s">
        <v>97</v>
      </c>
      <c r="O171" s="35" t="s">
        <v>180</v>
      </c>
      <c r="P171" s="35" t="s">
        <v>120</v>
      </c>
      <c r="Q171" s="35" t="s">
        <v>108</v>
      </c>
      <c r="R171" s="35" t="s">
        <v>98</v>
      </c>
      <c r="S171" s="27"/>
      <c r="T171" s="27" t="s">
        <v>1851</v>
      </c>
      <c r="U171" s="27"/>
      <c r="V171" s="74"/>
      <c r="W171" s="47"/>
      <c r="X171" s="47"/>
      <c r="Y171" s="47"/>
      <c r="Z171" s="47"/>
      <c r="AA171" s="47"/>
      <c r="AB171" s="47"/>
      <c r="AC171" s="47"/>
      <c r="AD171" s="47"/>
      <c r="AE171" s="47"/>
      <c r="AF171" s="47"/>
      <c r="AG171" s="47"/>
      <c r="AH171" s="18"/>
      <c r="AI171" s="100"/>
      <c r="AJ171" s="18"/>
      <c r="AK171" s="47"/>
      <c r="AL171" s="47"/>
      <c r="AM171" s="47"/>
      <c r="AN171" s="18">
        <f>271.2-150</f>
        <v>121.19999999999999</v>
      </c>
      <c r="AO171" s="100"/>
      <c r="AP171" s="18">
        <f>271.2-250</f>
        <v>21.199999999999989</v>
      </c>
      <c r="AQ171" s="47"/>
      <c r="AR171" s="47"/>
      <c r="AS171" s="47"/>
      <c r="AT171" s="47"/>
      <c r="AU171" s="47"/>
      <c r="AV171" s="47"/>
      <c r="AW171" s="47"/>
      <c r="AX171" s="47"/>
      <c r="AY171" s="47"/>
      <c r="AZ171" s="47"/>
      <c r="BA171" s="47"/>
      <c r="BB171" s="47"/>
      <c r="BC171" s="47"/>
      <c r="BD171" s="47"/>
      <c r="BE171" s="47"/>
      <c r="BF171" s="47"/>
      <c r="BG171" s="47"/>
      <c r="BH171" s="47">
        <v>191.38</v>
      </c>
      <c r="BI171" s="47"/>
      <c r="BJ171" s="47"/>
      <c r="BK171" s="47"/>
      <c r="BL171" s="47"/>
      <c r="BM171" s="47" t="s">
        <v>376</v>
      </c>
      <c r="BN171" s="57">
        <f t="shared" si="10"/>
        <v>312.58</v>
      </c>
      <c r="BO171" s="47">
        <f t="shared" si="11"/>
        <v>0</v>
      </c>
      <c r="BP171" s="48" t="str">
        <f t="shared" si="12"/>
        <v>Complete - With Adjustment</v>
      </c>
      <c r="BQ171" s="49"/>
      <c r="BR171" s="49"/>
      <c r="BS171" s="49"/>
      <c r="BT171" s="49"/>
      <c r="BU171" s="49"/>
      <c r="BV171" s="49"/>
    </row>
    <row r="172" spans="1:74" s="10" customFormat="1" hidden="1" x14ac:dyDescent="0.2">
      <c r="A172" s="34">
        <v>221</v>
      </c>
      <c r="B172" s="27" t="s">
        <v>94</v>
      </c>
      <c r="C172" s="27" t="s">
        <v>1783</v>
      </c>
      <c r="D172" s="27" t="s">
        <v>1784</v>
      </c>
      <c r="E172" s="27" t="s">
        <v>1850</v>
      </c>
      <c r="F172" s="27" t="s">
        <v>737</v>
      </c>
      <c r="G172" s="27" t="s">
        <v>96</v>
      </c>
      <c r="H172" s="28">
        <v>42816</v>
      </c>
      <c r="I172" s="37">
        <v>42817</v>
      </c>
      <c r="J172" s="52">
        <v>4455.04</v>
      </c>
      <c r="K172" s="52">
        <v>5</v>
      </c>
      <c r="L172" s="35"/>
      <c r="M172" s="52"/>
      <c r="N172" s="35" t="s">
        <v>97</v>
      </c>
      <c r="O172" s="35" t="s">
        <v>180</v>
      </c>
      <c r="P172" s="35" t="s">
        <v>120</v>
      </c>
      <c r="Q172" s="35" t="s">
        <v>103</v>
      </c>
      <c r="R172" s="35" t="s">
        <v>98</v>
      </c>
      <c r="S172" s="27"/>
      <c r="T172" s="27" t="s">
        <v>1851</v>
      </c>
      <c r="U172" s="27"/>
      <c r="V172" s="74"/>
      <c r="W172" s="47"/>
      <c r="X172" s="47"/>
      <c r="Y172" s="47"/>
      <c r="Z172" s="47"/>
      <c r="AA172" s="47"/>
      <c r="AB172" s="47"/>
      <c r="AC172" s="47"/>
      <c r="AD172" s="47"/>
      <c r="AE172" s="47"/>
      <c r="AF172" s="47"/>
      <c r="AG172" s="47"/>
      <c r="AH172" s="18"/>
      <c r="AI172" s="100"/>
      <c r="AJ172" s="18"/>
      <c r="AK172" s="47"/>
      <c r="AL172" s="47"/>
      <c r="AM172" s="47"/>
      <c r="AN172" s="18"/>
      <c r="AO172" s="100"/>
      <c r="AP172" s="18"/>
      <c r="AQ172" s="47"/>
      <c r="AR172" s="47"/>
      <c r="AS172" s="47"/>
      <c r="AT172" s="47"/>
      <c r="AU172" s="47"/>
      <c r="AV172" s="47"/>
      <c r="AW172" s="47"/>
      <c r="AX172" s="47"/>
      <c r="AY172" s="47"/>
      <c r="AZ172" s="47"/>
      <c r="BA172" s="47"/>
      <c r="BB172" s="47"/>
      <c r="BC172" s="47"/>
      <c r="BD172" s="47"/>
      <c r="BE172" s="47"/>
      <c r="BF172" s="47"/>
      <c r="BG172" s="47"/>
      <c r="BH172" s="47">
        <v>5</v>
      </c>
      <c r="BI172" s="47"/>
      <c r="BJ172" s="47"/>
      <c r="BK172" s="68"/>
      <c r="BL172" s="47"/>
      <c r="BM172" s="47" t="s">
        <v>392</v>
      </c>
      <c r="BN172" s="57">
        <f t="shared" si="10"/>
        <v>5</v>
      </c>
      <c r="BO172" s="47">
        <f t="shared" si="11"/>
        <v>0</v>
      </c>
      <c r="BP172" s="48" t="str">
        <f t="shared" si="12"/>
        <v>Complete - With Adjustment</v>
      </c>
      <c r="BQ172" s="49"/>
      <c r="BR172" s="49"/>
      <c r="BS172" s="49"/>
      <c r="BT172" s="49"/>
      <c r="BU172" s="49"/>
      <c r="BV172" s="49"/>
    </row>
    <row r="173" spans="1:74" s="10" customFormat="1" hidden="1" x14ac:dyDescent="0.2">
      <c r="A173" s="34">
        <v>222</v>
      </c>
      <c r="B173" s="27" t="s">
        <v>94</v>
      </c>
      <c r="C173" s="27" t="s">
        <v>1783</v>
      </c>
      <c r="D173" s="27" t="s">
        <v>1784</v>
      </c>
      <c r="E173" s="27" t="s">
        <v>1850</v>
      </c>
      <c r="F173" s="27" t="s">
        <v>737</v>
      </c>
      <c r="G173" s="27" t="s">
        <v>96</v>
      </c>
      <c r="H173" s="28">
        <v>42816</v>
      </c>
      <c r="I173" s="37">
        <v>42817</v>
      </c>
      <c r="J173" s="52">
        <v>4455.04</v>
      </c>
      <c r="K173" s="52">
        <v>312.58999999999997</v>
      </c>
      <c r="L173" s="35"/>
      <c r="M173" s="52"/>
      <c r="N173" s="35" t="s">
        <v>97</v>
      </c>
      <c r="O173" s="35" t="s">
        <v>180</v>
      </c>
      <c r="P173" s="35" t="s">
        <v>120</v>
      </c>
      <c r="Q173" s="35" t="s">
        <v>108</v>
      </c>
      <c r="R173" s="35" t="s">
        <v>98</v>
      </c>
      <c r="S173" s="27"/>
      <c r="T173" s="27" t="s">
        <v>1851</v>
      </c>
      <c r="U173" s="27"/>
      <c r="V173" s="74"/>
      <c r="W173" s="47"/>
      <c r="X173" s="47"/>
      <c r="Y173" s="47"/>
      <c r="Z173" s="47"/>
      <c r="AA173" s="47"/>
      <c r="AB173" s="47"/>
      <c r="AC173" s="47"/>
      <c r="AD173" s="47"/>
      <c r="AE173" s="47"/>
      <c r="AF173" s="47"/>
      <c r="AG173" s="47"/>
      <c r="AH173" s="18"/>
      <c r="AI173" s="100"/>
      <c r="AJ173" s="18"/>
      <c r="AK173" s="47"/>
      <c r="AL173" s="47"/>
      <c r="AM173" s="47"/>
      <c r="AN173" s="18">
        <f>271.2-150</f>
        <v>121.19999999999999</v>
      </c>
      <c r="AO173" s="100"/>
      <c r="AP173" s="18">
        <f>271.2-250</f>
        <v>21.199999999999989</v>
      </c>
      <c r="AQ173" s="47"/>
      <c r="AR173" s="47"/>
      <c r="AS173" s="47"/>
      <c r="AT173" s="47"/>
      <c r="AU173" s="47"/>
      <c r="AV173" s="47"/>
      <c r="AW173" s="47"/>
      <c r="AX173" s="47"/>
      <c r="AY173" s="47"/>
      <c r="AZ173" s="47"/>
      <c r="BA173" s="47"/>
      <c r="BB173" s="47"/>
      <c r="BC173" s="47"/>
      <c r="BD173" s="47"/>
      <c r="BE173" s="47"/>
      <c r="BF173" s="47"/>
      <c r="BG173" s="47"/>
      <c r="BH173" s="47">
        <v>191.39</v>
      </c>
      <c r="BI173" s="47"/>
      <c r="BJ173" s="47"/>
      <c r="BK173" s="47"/>
      <c r="BL173" s="47"/>
      <c r="BM173" s="47" t="s">
        <v>376</v>
      </c>
      <c r="BN173" s="57">
        <f t="shared" si="10"/>
        <v>312.58999999999997</v>
      </c>
      <c r="BO173" s="47">
        <f t="shared" si="11"/>
        <v>0</v>
      </c>
      <c r="BP173" s="48" t="str">
        <f t="shared" si="12"/>
        <v>Complete - With Adjustment</v>
      </c>
      <c r="BQ173" s="49"/>
      <c r="BR173" s="49"/>
      <c r="BS173" s="49"/>
      <c r="BT173" s="49"/>
      <c r="BU173" s="49"/>
      <c r="BV173" s="49"/>
    </row>
    <row r="174" spans="1:74" s="10" customFormat="1" hidden="1" x14ac:dyDescent="0.2">
      <c r="A174" s="34">
        <v>223</v>
      </c>
      <c r="B174" s="27" t="s">
        <v>94</v>
      </c>
      <c r="C174" s="27" t="s">
        <v>1783</v>
      </c>
      <c r="D174" s="27" t="s">
        <v>1784</v>
      </c>
      <c r="E174" s="27" t="s">
        <v>1850</v>
      </c>
      <c r="F174" s="27" t="s">
        <v>737</v>
      </c>
      <c r="G174" s="27" t="s">
        <v>96</v>
      </c>
      <c r="H174" s="28">
        <v>42816</v>
      </c>
      <c r="I174" s="37">
        <v>42817</v>
      </c>
      <c r="J174" s="52">
        <v>4455.04</v>
      </c>
      <c r="K174" s="52">
        <v>166.4</v>
      </c>
      <c r="L174" s="35"/>
      <c r="M174" s="52"/>
      <c r="N174" s="35" t="s">
        <v>97</v>
      </c>
      <c r="O174" s="35" t="s">
        <v>180</v>
      </c>
      <c r="P174" s="35" t="s">
        <v>120</v>
      </c>
      <c r="Q174" s="35" t="s">
        <v>103</v>
      </c>
      <c r="R174" s="35" t="s">
        <v>98</v>
      </c>
      <c r="S174" s="27"/>
      <c r="T174" s="27" t="s">
        <v>1851</v>
      </c>
      <c r="U174" s="27"/>
      <c r="V174" s="74"/>
      <c r="W174" s="47"/>
      <c r="X174" s="47"/>
      <c r="Y174" s="47"/>
      <c r="Z174" s="47"/>
      <c r="AA174" s="47"/>
      <c r="AB174" s="47"/>
      <c r="AC174" s="47"/>
      <c r="AD174" s="47"/>
      <c r="AE174" s="47"/>
      <c r="AF174" s="47"/>
      <c r="AG174" s="47"/>
      <c r="AH174" s="18"/>
      <c r="AI174" s="100"/>
      <c r="AJ174" s="18"/>
      <c r="AK174" s="47"/>
      <c r="AL174" s="47"/>
      <c r="AM174" s="47"/>
      <c r="AN174" s="18"/>
      <c r="AO174" s="100"/>
      <c r="AP174" s="18"/>
      <c r="AQ174" s="47"/>
      <c r="AR174" s="47"/>
      <c r="AS174" s="47"/>
      <c r="AT174" s="47"/>
      <c r="AU174" s="47"/>
      <c r="AV174" s="47"/>
      <c r="AW174" s="47"/>
      <c r="AX174" s="47"/>
      <c r="AY174" s="47"/>
      <c r="AZ174" s="47"/>
      <c r="BA174" s="47"/>
      <c r="BB174" s="47"/>
      <c r="BC174" s="47"/>
      <c r="BD174" s="47"/>
      <c r="BE174" s="47"/>
      <c r="BF174" s="47"/>
      <c r="BG174" s="47"/>
      <c r="BH174" s="47"/>
      <c r="BI174" s="47"/>
      <c r="BJ174" s="47"/>
      <c r="BK174" s="68">
        <v>166.4</v>
      </c>
      <c r="BL174" s="47"/>
      <c r="BM174" s="47" t="s">
        <v>379</v>
      </c>
      <c r="BN174" s="57">
        <f t="shared" si="10"/>
        <v>166.4</v>
      </c>
      <c r="BO174" s="47">
        <f t="shared" si="11"/>
        <v>0</v>
      </c>
      <c r="BP174" s="48" t="str">
        <f t="shared" si="12"/>
        <v>Complete - With Adjustment</v>
      </c>
      <c r="BQ174" s="49"/>
      <c r="BR174" s="49"/>
      <c r="BS174" s="49"/>
      <c r="BT174" s="49"/>
      <c r="BU174" s="49"/>
      <c r="BV174" s="49"/>
    </row>
    <row r="175" spans="1:74" s="10" customFormat="1" hidden="1" x14ac:dyDescent="0.2">
      <c r="A175" s="34">
        <v>224</v>
      </c>
      <c r="B175" s="27" t="s">
        <v>94</v>
      </c>
      <c r="C175" s="27" t="s">
        <v>1783</v>
      </c>
      <c r="D175" s="27" t="s">
        <v>1784</v>
      </c>
      <c r="E175" s="27" t="s">
        <v>1850</v>
      </c>
      <c r="F175" s="27" t="s">
        <v>737</v>
      </c>
      <c r="G175" s="27" t="s">
        <v>96</v>
      </c>
      <c r="H175" s="28">
        <v>42816</v>
      </c>
      <c r="I175" s="37">
        <v>42817</v>
      </c>
      <c r="J175" s="52">
        <v>4455.04</v>
      </c>
      <c r="K175" s="52">
        <v>23.4</v>
      </c>
      <c r="L175" s="35"/>
      <c r="M175" s="52"/>
      <c r="N175" s="35" t="s">
        <v>97</v>
      </c>
      <c r="O175" s="35" t="s">
        <v>180</v>
      </c>
      <c r="P175" s="35" t="s">
        <v>120</v>
      </c>
      <c r="Q175" s="35" t="s">
        <v>103</v>
      </c>
      <c r="R175" s="35" t="s">
        <v>98</v>
      </c>
      <c r="S175" s="27"/>
      <c r="T175" s="27" t="s">
        <v>1851</v>
      </c>
      <c r="U175" s="27"/>
      <c r="V175" s="74"/>
      <c r="W175" s="47"/>
      <c r="X175" s="47"/>
      <c r="Y175" s="47"/>
      <c r="Z175" s="47"/>
      <c r="AA175" s="47"/>
      <c r="AB175" s="47"/>
      <c r="AC175" s="47"/>
      <c r="AD175" s="47"/>
      <c r="AE175" s="47"/>
      <c r="AF175" s="47"/>
      <c r="AG175" s="47"/>
      <c r="AH175" s="18"/>
      <c r="AI175" s="100"/>
      <c r="AJ175" s="18"/>
      <c r="AK175" s="47"/>
      <c r="AL175" s="47"/>
      <c r="AM175" s="47"/>
      <c r="AN175" s="18"/>
      <c r="AO175" s="100"/>
      <c r="AP175" s="18"/>
      <c r="AQ175" s="47"/>
      <c r="AR175" s="47"/>
      <c r="AS175" s="47"/>
      <c r="AT175" s="47"/>
      <c r="AU175" s="47"/>
      <c r="AV175" s="47"/>
      <c r="AW175" s="47"/>
      <c r="AX175" s="47"/>
      <c r="AY175" s="47"/>
      <c r="AZ175" s="47"/>
      <c r="BA175" s="47"/>
      <c r="BB175" s="47"/>
      <c r="BC175" s="47"/>
      <c r="BD175" s="47"/>
      <c r="BE175" s="47"/>
      <c r="BF175" s="47"/>
      <c r="BG175" s="47"/>
      <c r="BH175" s="47">
        <v>23.4</v>
      </c>
      <c r="BI175" s="47"/>
      <c r="BJ175" s="47"/>
      <c r="BK175" s="47"/>
      <c r="BL175" s="47"/>
      <c r="BM175" s="47" t="s">
        <v>392</v>
      </c>
      <c r="BN175" s="57">
        <f t="shared" si="10"/>
        <v>23.4</v>
      </c>
      <c r="BO175" s="47">
        <f t="shared" si="11"/>
        <v>0</v>
      </c>
      <c r="BP175" s="48" t="str">
        <f t="shared" si="12"/>
        <v>Complete - With Adjustment</v>
      </c>
      <c r="BQ175" s="49"/>
      <c r="BR175" s="49"/>
      <c r="BS175" s="49"/>
      <c r="BT175" s="49"/>
      <c r="BU175" s="49"/>
      <c r="BV175" s="49"/>
    </row>
    <row r="176" spans="1:74" s="10" customFormat="1" hidden="1" x14ac:dyDescent="0.2">
      <c r="A176" s="34">
        <v>225</v>
      </c>
      <c r="B176" s="27" t="s">
        <v>94</v>
      </c>
      <c r="C176" s="27" t="s">
        <v>1783</v>
      </c>
      <c r="D176" s="27" t="s">
        <v>1784</v>
      </c>
      <c r="E176" s="27" t="s">
        <v>1850</v>
      </c>
      <c r="F176" s="27" t="s">
        <v>737</v>
      </c>
      <c r="G176" s="27" t="s">
        <v>96</v>
      </c>
      <c r="H176" s="28">
        <v>42816</v>
      </c>
      <c r="I176" s="37">
        <v>42817</v>
      </c>
      <c r="J176" s="52">
        <v>4455.04</v>
      </c>
      <c r="K176" s="52">
        <v>8.66</v>
      </c>
      <c r="L176" s="35"/>
      <c r="M176" s="52"/>
      <c r="N176" s="35" t="s">
        <v>97</v>
      </c>
      <c r="O176" s="35" t="s">
        <v>180</v>
      </c>
      <c r="P176" s="35" t="s">
        <v>120</v>
      </c>
      <c r="Q176" s="35" t="s">
        <v>103</v>
      </c>
      <c r="R176" s="35" t="s">
        <v>98</v>
      </c>
      <c r="S176" s="27"/>
      <c r="T176" s="27" t="s">
        <v>1851</v>
      </c>
      <c r="U176" s="27"/>
      <c r="V176" s="74"/>
      <c r="W176" s="47"/>
      <c r="X176" s="47"/>
      <c r="Y176" s="47"/>
      <c r="Z176" s="47"/>
      <c r="AA176" s="47"/>
      <c r="AB176" s="47"/>
      <c r="AC176" s="47"/>
      <c r="AD176" s="47"/>
      <c r="AE176" s="47"/>
      <c r="AF176" s="47"/>
      <c r="AG176" s="47"/>
      <c r="AH176" s="18"/>
      <c r="AI176" s="100"/>
      <c r="AJ176" s="18"/>
      <c r="AK176" s="47"/>
      <c r="AL176" s="47"/>
      <c r="AM176" s="47"/>
      <c r="AN176" s="18"/>
      <c r="AO176" s="100"/>
      <c r="AP176" s="18"/>
      <c r="AQ176" s="47"/>
      <c r="AR176" s="47"/>
      <c r="AS176" s="47"/>
      <c r="AT176" s="47"/>
      <c r="AU176" s="47"/>
      <c r="AV176" s="47"/>
      <c r="AW176" s="47"/>
      <c r="AX176" s="47"/>
      <c r="AY176" s="47"/>
      <c r="AZ176" s="47"/>
      <c r="BA176" s="47"/>
      <c r="BB176" s="47"/>
      <c r="BC176" s="47"/>
      <c r="BD176" s="47"/>
      <c r="BE176" s="47"/>
      <c r="BF176" s="47"/>
      <c r="BG176" s="47"/>
      <c r="BH176" s="47">
        <v>8.66</v>
      </c>
      <c r="BI176" s="47"/>
      <c r="BJ176" s="47"/>
      <c r="BK176" s="47"/>
      <c r="BL176" s="47"/>
      <c r="BM176" s="47" t="s">
        <v>392</v>
      </c>
      <c r="BN176" s="57">
        <f t="shared" si="10"/>
        <v>8.66</v>
      </c>
      <c r="BO176" s="47">
        <f t="shared" si="11"/>
        <v>0</v>
      </c>
      <c r="BP176" s="48" t="str">
        <f t="shared" si="12"/>
        <v>Complete - With Adjustment</v>
      </c>
      <c r="BQ176" s="49"/>
      <c r="BR176" s="49"/>
      <c r="BS176" s="49"/>
      <c r="BT176" s="49"/>
      <c r="BU176" s="49"/>
      <c r="BV176" s="49"/>
    </row>
    <row r="177" spans="1:74" s="10" customFormat="1" hidden="1" x14ac:dyDescent="0.2">
      <c r="A177" s="34">
        <v>226</v>
      </c>
      <c r="B177" s="27" t="s">
        <v>94</v>
      </c>
      <c r="C177" s="27" t="s">
        <v>1783</v>
      </c>
      <c r="D177" s="27" t="s">
        <v>1784</v>
      </c>
      <c r="E177" s="27" t="s">
        <v>1850</v>
      </c>
      <c r="F177" s="27" t="s">
        <v>737</v>
      </c>
      <c r="G177" s="27" t="s">
        <v>96</v>
      </c>
      <c r="H177" s="28">
        <v>42816</v>
      </c>
      <c r="I177" s="37">
        <v>42817</v>
      </c>
      <c r="J177" s="52">
        <v>4455.04</v>
      </c>
      <c r="K177" s="52">
        <v>1450</v>
      </c>
      <c r="L177" s="35"/>
      <c r="M177" s="52"/>
      <c r="N177" s="35" t="s">
        <v>97</v>
      </c>
      <c r="O177" s="35" t="s">
        <v>180</v>
      </c>
      <c r="P177" s="35" t="s">
        <v>120</v>
      </c>
      <c r="Q177" s="35" t="s">
        <v>103</v>
      </c>
      <c r="R177" s="35" t="s">
        <v>98</v>
      </c>
      <c r="S177" s="27"/>
      <c r="T177" s="27" t="s">
        <v>1851</v>
      </c>
      <c r="U177" s="27"/>
      <c r="V177" s="74"/>
      <c r="W177" s="47">
        <f>494+40.76+104.44</f>
        <v>639.20000000000005</v>
      </c>
      <c r="X177" s="47"/>
      <c r="Y177" s="47"/>
      <c r="Z177" s="47"/>
      <c r="AA177" s="47"/>
      <c r="AB177" s="47"/>
      <c r="AC177" s="47"/>
      <c r="AD177" s="47"/>
      <c r="AE177" s="47"/>
      <c r="AF177" s="47"/>
      <c r="AG177" s="47"/>
      <c r="AH177" s="18">
        <f>626.62-25*7</f>
        <v>451.62</v>
      </c>
      <c r="AI177" s="100"/>
      <c r="AJ177" s="18"/>
      <c r="AK177" s="47"/>
      <c r="AL177" s="47"/>
      <c r="AM177" s="47"/>
      <c r="AN177" s="18"/>
      <c r="AO177" s="100"/>
      <c r="AP177" s="18"/>
      <c r="AQ177" s="47"/>
      <c r="AR177" s="47"/>
      <c r="AS177" s="47"/>
      <c r="AT177" s="47"/>
      <c r="AU177" s="47"/>
      <c r="AV177" s="47"/>
      <c r="AW177" s="47"/>
      <c r="AX177" s="47"/>
      <c r="AY177" s="47"/>
      <c r="AZ177" s="47"/>
      <c r="BA177" s="47"/>
      <c r="BB177" s="47"/>
      <c r="BC177" s="47"/>
      <c r="BD177" s="47"/>
      <c r="BE177" s="47"/>
      <c r="BF177" s="47"/>
      <c r="BG177" s="47"/>
      <c r="BH177" s="47">
        <f>131.82+227.36</f>
        <v>359.18</v>
      </c>
      <c r="BI177" s="47"/>
      <c r="BJ177" s="47"/>
      <c r="BK177" s="47"/>
      <c r="BL177" s="47"/>
      <c r="BM177" s="47" t="s">
        <v>400</v>
      </c>
      <c r="BN177" s="57">
        <f t="shared" si="10"/>
        <v>1450.0000000000002</v>
      </c>
      <c r="BO177" s="47">
        <f t="shared" si="11"/>
        <v>0</v>
      </c>
      <c r="BP177" s="48" t="str">
        <f t="shared" si="12"/>
        <v>Complete - With Adjustment</v>
      </c>
      <c r="BQ177" s="49"/>
      <c r="BR177" s="49"/>
      <c r="BS177" s="49"/>
      <c r="BT177" s="49"/>
      <c r="BU177" s="49"/>
      <c r="BV177" s="49"/>
    </row>
    <row r="178" spans="1:74" s="10" customFormat="1" hidden="1" x14ac:dyDescent="0.2">
      <c r="A178" s="34">
        <v>227</v>
      </c>
      <c r="B178" s="27" t="s">
        <v>94</v>
      </c>
      <c r="C178" s="27" t="s">
        <v>1783</v>
      </c>
      <c r="D178" s="27" t="s">
        <v>1784</v>
      </c>
      <c r="E178" s="27" t="s">
        <v>1850</v>
      </c>
      <c r="F178" s="27" t="s">
        <v>737</v>
      </c>
      <c r="G178" s="27" t="s">
        <v>96</v>
      </c>
      <c r="H178" s="28">
        <v>42816</v>
      </c>
      <c r="I178" s="37">
        <v>42817</v>
      </c>
      <c r="J178" s="52">
        <v>4455.04</v>
      </c>
      <c r="K178" s="52">
        <v>312.58999999999997</v>
      </c>
      <c r="L178" s="35"/>
      <c r="M178" s="52"/>
      <c r="N178" s="35" t="s">
        <v>97</v>
      </c>
      <c r="O178" s="35" t="s">
        <v>180</v>
      </c>
      <c r="P178" s="35" t="s">
        <v>120</v>
      </c>
      <c r="Q178" s="35" t="s">
        <v>108</v>
      </c>
      <c r="R178" s="35" t="s">
        <v>98</v>
      </c>
      <c r="S178" s="27"/>
      <c r="T178" s="27" t="s">
        <v>1851</v>
      </c>
      <c r="U178" s="27"/>
      <c r="V178" s="74"/>
      <c r="W178" s="47"/>
      <c r="X178" s="47"/>
      <c r="Y178" s="47"/>
      <c r="Z178" s="47"/>
      <c r="AA178" s="47"/>
      <c r="AB178" s="47"/>
      <c r="AC178" s="47"/>
      <c r="AD178" s="47"/>
      <c r="AE178" s="47"/>
      <c r="AF178" s="47"/>
      <c r="AG178" s="47"/>
      <c r="AH178" s="18"/>
      <c r="AI178" s="100"/>
      <c r="AJ178" s="18"/>
      <c r="AK178" s="47"/>
      <c r="AL178" s="47"/>
      <c r="AM178" s="47"/>
      <c r="AN178" s="18">
        <f>271.2-150</f>
        <v>121.19999999999999</v>
      </c>
      <c r="AO178" s="100"/>
      <c r="AP178" s="18">
        <f>271.2-250</f>
        <v>21.199999999999989</v>
      </c>
      <c r="AQ178" s="47"/>
      <c r="AR178" s="47"/>
      <c r="AS178" s="47"/>
      <c r="AT178" s="47"/>
      <c r="AU178" s="47"/>
      <c r="AV178" s="47"/>
      <c r="AW178" s="47"/>
      <c r="AX178" s="47"/>
      <c r="AY178" s="47"/>
      <c r="AZ178" s="47"/>
      <c r="BA178" s="47"/>
      <c r="BB178" s="47"/>
      <c r="BC178" s="47"/>
      <c r="BD178" s="47"/>
      <c r="BE178" s="47"/>
      <c r="BF178" s="47"/>
      <c r="BG178" s="47"/>
      <c r="BH178" s="47">
        <v>191.39</v>
      </c>
      <c r="BI178" s="47"/>
      <c r="BJ178" s="47"/>
      <c r="BK178" s="47"/>
      <c r="BL178" s="47"/>
      <c r="BM178" s="47" t="s">
        <v>376</v>
      </c>
      <c r="BN178" s="57">
        <f t="shared" si="10"/>
        <v>312.58999999999997</v>
      </c>
      <c r="BO178" s="47">
        <f t="shared" si="11"/>
        <v>0</v>
      </c>
      <c r="BP178" s="48" t="str">
        <f t="shared" si="12"/>
        <v>Complete - With Adjustment</v>
      </c>
      <c r="BQ178" s="49"/>
      <c r="BR178" s="49"/>
      <c r="BS178" s="49"/>
      <c r="BT178" s="49"/>
      <c r="BU178" s="49"/>
      <c r="BV178" s="49"/>
    </row>
    <row r="179" spans="1:74" s="10" customFormat="1" hidden="1" x14ac:dyDescent="0.2">
      <c r="A179" s="34">
        <v>228</v>
      </c>
      <c r="B179" s="27" t="s">
        <v>94</v>
      </c>
      <c r="C179" s="27" t="s">
        <v>1783</v>
      </c>
      <c r="D179" s="27" t="s">
        <v>1784</v>
      </c>
      <c r="E179" s="27" t="s">
        <v>1850</v>
      </c>
      <c r="F179" s="27" t="s">
        <v>737</v>
      </c>
      <c r="G179" s="27" t="s">
        <v>96</v>
      </c>
      <c r="H179" s="28">
        <v>42816</v>
      </c>
      <c r="I179" s="37">
        <v>42817</v>
      </c>
      <c r="J179" s="52">
        <v>4455.04</v>
      </c>
      <c r="K179" s="52">
        <v>60.62</v>
      </c>
      <c r="L179" s="35"/>
      <c r="M179" s="52"/>
      <c r="N179" s="35" t="s">
        <v>97</v>
      </c>
      <c r="O179" s="35" t="s">
        <v>180</v>
      </c>
      <c r="P179" s="35" t="s">
        <v>120</v>
      </c>
      <c r="Q179" s="35" t="s">
        <v>101</v>
      </c>
      <c r="R179" s="35" t="s">
        <v>98</v>
      </c>
      <c r="S179" s="27"/>
      <c r="T179" s="27" t="s">
        <v>1851</v>
      </c>
      <c r="U179" s="27"/>
      <c r="V179" s="74"/>
      <c r="W179" s="47"/>
      <c r="X179" s="47"/>
      <c r="Y179" s="47"/>
      <c r="Z179" s="47"/>
      <c r="AA179" s="47"/>
      <c r="AB179" s="47"/>
      <c r="AC179" s="47"/>
      <c r="AD179" s="47"/>
      <c r="AE179" s="47"/>
      <c r="AF179" s="47"/>
      <c r="AG179" s="47"/>
      <c r="AH179" s="18"/>
      <c r="AI179" s="100"/>
      <c r="AJ179" s="18"/>
      <c r="AK179" s="47"/>
      <c r="AL179" s="47"/>
      <c r="AM179" s="47"/>
      <c r="AN179" s="18"/>
      <c r="AO179" s="100"/>
      <c r="AP179" s="18"/>
      <c r="AQ179" s="47"/>
      <c r="AR179" s="47"/>
      <c r="AS179" s="47"/>
      <c r="AT179" s="47"/>
      <c r="AU179" s="47"/>
      <c r="AV179" s="47"/>
      <c r="AW179" s="47"/>
      <c r="AX179" s="47"/>
      <c r="AY179" s="47"/>
      <c r="AZ179" s="47"/>
      <c r="BA179" s="47"/>
      <c r="BB179" s="47"/>
      <c r="BC179" s="47"/>
      <c r="BD179" s="47"/>
      <c r="BE179" s="47"/>
      <c r="BF179" s="47"/>
      <c r="BG179" s="47"/>
      <c r="BH179" s="47">
        <v>60.62</v>
      </c>
      <c r="BI179" s="47"/>
      <c r="BJ179" s="47"/>
      <c r="BK179" s="47"/>
      <c r="BL179" s="47"/>
      <c r="BM179" s="47" t="s">
        <v>392</v>
      </c>
      <c r="BN179" s="57">
        <f t="shared" ref="BN179:BN242" si="13">SUM(W179:AH179)+SUM(AK179:AN179)+SUM(AQ179:BK179)</f>
        <v>60.62</v>
      </c>
      <c r="BO179" s="47">
        <f t="shared" si="11"/>
        <v>0</v>
      </c>
      <c r="BP179" s="48" t="str">
        <f t="shared" si="12"/>
        <v>Complete - With Adjustment</v>
      </c>
      <c r="BQ179" s="49"/>
      <c r="BR179" s="49"/>
      <c r="BS179" s="49"/>
      <c r="BT179" s="49"/>
      <c r="BU179" s="49"/>
      <c r="BV179" s="49"/>
    </row>
    <row r="180" spans="1:74" s="10" customFormat="1" hidden="1" x14ac:dyDescent="0.2">
      <c r="A180" s="34">
        <v>229</v>
      </c>
      <c r="B180" s="27" t="s">
        <v>94</v>
      </c>
      <c r="C180" s="27" t="s">
        <v>1783</v>
      </c>
      <c r="D180" s="27" t="s">
        <v>1784</v>
      </c>
      <c r="E180" s="27" t="s">
        <v>1850</v>
      </c>
      <c r="F180" s="27" t="s">
        <v>737</v>
      </c>
      <c r="G180" s="27" t="s">
        <v>96</v>
      </c>
      <c r="H180" s="28">
        <v>42816</v>
      </c>
      <c r="I180" s="37">
        <v>42817</v>
      </c>
      <c r="J180" s="52">
        <v>4455.04</v>
      </c>
      <c r="K180" s="52">
        <v>1490.61</v>
      </c>
      <c r="L180" s="35"/>
      <c r="M180" s="52"/>
      <c r="N180" s="35" t="s">
        <v>97</v>
      </c>
      <c r="O180" s="35" t="s">
        <v>180</v>
      </c>
      <c r="P180" s="35" t="s">
        <v>120</v>
      </c>
      <c r="Q180" s="35" t="s">
        <v>103</v>
      </c>
      <c r="R180" s="35" t="s">
        <v>98</v>
      </c>
      <c r="S180" s="27"/>
      <c r="T180" s="27" t="s">
        <v>1851</v>
      </c>
      <c r="U180" s="27"/>
      <c r="V180" s="74"/>
      <c r="W180" s="47"/>
      <c r="X180" s="47"/>
      <c r="Y180" s="47"/>
      <c r="Z180" s="47"/>
      <c r="AA180" s="47"/>
      <c r="AB180" s="47"/>
      <c r="AC180" s="47"/>
      <c r="AD180" s="47"/>
      <c r="AE180" s="47"/>
      <c r="AF180" s="47"/>
      <c r="AG180" s="47"/>
      <c r="AH180" s="18">
        <f>1490.61-20*25</f>
        <v>990.6099999999999</v>
      </c>
      <c r="AI180" s="100"/>
      <c r="AJ180" s="18"/>
      <c r="AK180" s="47"/>
      <c r="AL180" s="47"/>
      <c r="AM180" s="47"/>
      <c r="AN180" s="18"/>
      <c r="AO180" s="100"/>
      <c r="AP180" s="18"/>
      <c r="AQ180" s="47"/>
      <c r="AR180" s="47"/>
      <c r="AS180" s="47"/>
      <c r="AT180" s="47"/>
      <c r="AU180" s="47"/>
      <c r="AV180" s="47"/>
      <c r="AW180" s="47"/>
      <c r="AX180" s="47"/>
      <c r="AY180" s="47"/>
      <c r="AZ180" s="47"/>
      <c r="BA180" s="47"/>
      <c r="BB180" s="47"/>
      <c r="BC180" s="47"/>
      <c r="BD180" s="47"/>
      <c r="BE180" s="47"/>
      <c r="BF180" s="47"/>
      <c r="BG180" s="47"/>
      <c r="BH180" s="47">
        <v>500</v>
      </c>
      <c r="BI180" s="47"/>
      <c r="BJ180" s="47"/>
      <c r="BK180" s="47"/>
      <c r="BL180" s="47"/>
      <c r="BM180" s="47" t="s">
        <v>374</v>
      </c>
      <c r="BN180" s="57">
        <f t="shared" si="13"/>
        <v>1490.61</v>
      </c>
      <c r="BO180" s="47">
        <f t="shared" si="11"/>
        <v>0</v>
      </c>
      <c r="BP180" s="48" t="str">
        <f t="shared" si="12"/>
        <v>Complete - With Adjustment</v>
      </c>
      <c r="BQ180" s="49"/>
      <c r="BR180" s="49"/>
      <c r="BS180" s="49"/>
      <c r="BT180" s="49"/>
      <c r="BU180" s="49"/>
      <c r="BV180" s="49"/>
    </row>
    <row r="181" spans="1:74" s="10" customFormat="1" hidden="1" x14ac:dyDescent="0.2">
      <c r="A181" s="34">
        <v>230</v>
      </c>
      <c r="B181" s="27" t="s">
        <v>94</v>
      </c>
      <c r="C181" s="27" t="s">
        <v>1783</v>
      </c>
      <c r="D181" s="27" t="s">
        <v>1784</v>
      </c>
      <c r="E181" s="27" t="s">
        <v>1852</v>
      </c>
      <c r="F181" s="27" t="s">
        <v>724</v>
      </c>
      <c r="G181" s="27" t="s">
        <v>96</v>
      </c>
      <c r="H181" s="28">
        <v>42802</v>
      </c>
      <c r="I181" s="37">
        <v>42809</v>
      </c>
      <c r="J181" s="52">
        <v>13902.95</v>
      </c>
      <c r="K181" s="52">
        <v>787.51</v>
      </c>
      <c r="L181" s="35"/>
      <c r="M181" s="52"/>
      <c r="N181" s="35" t="s">
        <v>97</v>
      </c>
      <c r="O181" s="35" t="s">
        <v>180</v>
      </c>
      <c r="P181" s="35" t="s">
        <v>120</v>
      </c>
      <c r="Q181" s="35" t="s">
        <v>101</v>
      </c>
      <c r="R181" s="35" t="s">
        <v>98</v>
      </c>
      <c r="S181" s="27"/>
      <c r="T181" s="27" t="s">
        <v>1853</v>
      </c>
      <c r="U181" s="27"/>
      <c r="V181" s="74"/>
      <c r="W181" s="47"/>
      <c r="X181" s="47"/>
      <c r="Y181" s="47"/>
      <c r="Z181" s="47"/>
      <c r="AA181" s="47"/>
      <c r="AB181" s="47"/>
      <c r="AC181" s="47"/>
      <c r="AD181" s="47"/>
      <c r="AE181" s="47"/>
      <c r="AF181" s="47"/>
      <c r="AG181" s="47"/>
      <c r="AH181" s="18"/>
      <c r="AI181" s="100"/>
      <c r="AJ181" s="18"/>
      <c r="AK181" s="47"/>
      <c r="AL181" s="47"/>
      <c r="AM181" s="47"/>
      <c r="AN181" s="18"/>
      <c r="AO181" s="100"/>
      <c r="AP181" s="18"/>
      <c r="AQ181" s="47"/>
      <c r="AR181" s="47"/>
      <c r="AS181" s="47"/>
      <c r="AT181" s="47"/>
      <c r="AU181" s="47"/>
      <c r="AV181" s="47"/>
      <c r="AW181" s="47"/>
      <c r="AX181" s="47"/>
      <c r="AY181" s="47"/>
      <c r="AZ181" s="47"/>
      <c r="BA181" s="47"/>
      <c r="BB181" s="47"/>
      <c r="BC181" s="47"/>
      <c r="BD181" s="47"/>
      <c r="BE181" s="47"/>
      <c r="BF181" s="47"/>
      <c r="BG181" s="47"/>
      <c r="BH181" s="47">
        <v>787.51</v>
      </c>
      <c r="BI181" s="47"/>
      <c r="BJ181" s="47"/>
      <c r="BK181" s="47"/>
      <c r="BL181" s="47"/>
      <c r="BM181" s="47" t="s">
        <v>392</v>
      </c>
      <c r="BN181" s="57">
        <f t="shared" si="13"/>
        <v>787.51</v>
      </c>
      <c r="BO181" s="47">
        <f t="shared" si="11"/>
        <v>0</v>
      </c>
      <c r="BP181" s="48" t="str">
        <f t="shared" si="12"/>
        <v>Complete - With Adjustment</v>
      </c>
      <c r="BQ181" s="49"/>
      <c r="BR181" s="49"/>
      <c r="BS181" s="49"/>
      <c r="BT181" s="49"/>
      <c r="BU181" s="49"/>
      <c r="BV181" s="49"/>
    </row>
    <row r="182" spans="1:74" s="10" customFormat="1" hidden="1" x14ac:dyDescent="0.2">
      <c r="A182" s="34">
        <v>231</v>
      </c>
      <c r="B182" s="27" t="s">
        <v>94</v>
      </c>
      <c r="C182" s="27" t="s">
        <v>1783</v>
      </c>
      <c r="D182" s="27" t="s">
        <v>1784</v>
      </c>
      <c r="E182" s="27" t="s">
        <v>1852</v>
      </c>
      <c r="F182" s="27" t="s">
        <v>724</v>
      </c>
      <c r="G182" s="27" t="s">
        <v>96</v>
      </c>
      <c r="H182" s="28">
        <v>42802</v>
      </c>
      <c r="I182" s="37">
        <v>42809</v>
      </c>
      <c r="J182" s="52">
        <v>13902.95</v>
      </c>
      <c r="K182" s="52">
        <v>652.4</v>
      </c>
      <c r="L182" s="35"/>
      <c r="M182" s="52"/>
      <c r="N182" s="35" t="s">
        <v>97</v>
      </c>
      <c r="O182" s="35" t="s">
        <v>180</v>
      </c>
      <c r="P182" s="35" t="s">
        <v>120</v>
      </c>
      <c r="Q182" s="35" t="s">
        <v>101</v>
      </c>
      <c r="R182" s="35" t="s">
        <v>98</v>
      </c>
      <c r="S182" s="27"/>
      <c r="T182" s="27" t="s">
        <v>1853</v>
      </c>
      <c r="U182" s="27"/>
      <c r="V182" s="74"/>
      <c r="W182" s="47"/>
      <c r="X182" s="47"/>
      <c r="Y182" s="47"/>
      <c r="Z182" s="47"/>
      <c r="AA182" s="47"/>
      <c r="AB182" s="47"/>
      <c r="AC182" s="47"/>
      <c r="AD182" s="47"/>
      <c r="AE182" s="47"/>
      <c r="AF182" s="47"/>
      <c r="AG182" s="47"/>
      <c r="AH182" s="18"/>
      <c r="AI182" s="100"/>
      <c r="AJ182" s="18"/>
      <c r="AK182" s="47"/>
      <c r="AL182" s="47"/>
      <c r="AM182" s="47"/>
      <c r="AN182" s="18"/>
      <c r="AO182" s="100"/>
      <c r="AP182" s="18"/>
      <c r="AQ182" s="47"/>
      <c r="AR182" s="47"/>
      <c r="AS182" s="47"/>
      <c r="AT182" s="47"/>
      <c r="AU182" s="47"/>
      <c r="AV182" s="47"/>
      <c r="AW182" s="47"/>
      <c r="AX182" s="47"/>
      <c r="AY182" s="47"/>
      <c r="AZ182" s="47"/>
      <c r="BA182" s="47"/>
      <c r="BB182" s="47"/>
      <c r="BC182" s="47"/>
      <c r="BD182" s="47"/>
      <c r="BE182" s="47"/>
      <c r="BF182" s="47"/>
      <c r="BG182" s="47"/>
      <c r="BH182" s="47">
        <v>652.4</v>
      </c>
      <c r="BI182" s="47"/>
      <c r="BJ182" s="47"/>
      <c r="BK182" s="47"/>
      <c r="BL182" s="47"/>
      <c r="BM182" s="47" t="s">
        <v>392</v>
      </c>
      <c r="BN182" s="57">
        <f t="shared" si="13"/>
        <v>652.4</v>
      </c>
      <c r="BO182" s="47">
        <f t="shared" si="11"/>
        <v>0</v>
      </c>
      <c r="BP182" s="48" t="str">
        <f t="shared" si="12"/>
        <v>Complete - With Adjustment</v>
      </c>
      <c r="BQ182" s="49"/>
      <c r="BR182" s="49"/>
      <c r="BS182" s="49"/>
      <c r="BT182" s="49"/>
      <c r="BU182" s="49"/>
      <c r="BV182" s="49"/>
    </row>
    <row r="183" spans="1:74" s="10" customFormat="1" hidden="1" x14ac:dyDescent="0.2">
      <c r="A183" s="34">
        <v>232</v>
      </c>
      <c r="B183" s="27" t="s">
        <v>94</v>
      </c>
      <c r="C183" s="27" t="s">
        <v>1783</v>
      </c>
      <c r="D183" s="27" t="s">
        <v>1784</v>
      </c>
      <c r="E183" s="27" t="s">
        <v>1852</v>
      </c>
      <c r="F183" s="27" t="s">
        <v>724</v>
      </c>
      <c r="G183" s="27" t="s">
        <v>96</v>
      </c>
      <c r="H183" s="28">
        <v>42802</v>
      </c>
      <c r="I183" s="37">
        <v>42809</v>
      </c>
      <c r="J183" s="52">
        <v>13902.95</v>
      </c>
      <c r="K183" s="52">
        <v>878.4</v>
      </c>
      <c r="L183" s="35"/>
      <c r="M183" s="52"/>
      <c r="N183" s="35" t="s">
        <v>97</v>
      </c>
      <c r="O183" s="35" t="s">
        <v>180</v>
      </c>
      <c r="P183" s="35" t="s">
        <v>120</v>
      </c>
      <c r="Q183" s="35" t="s">
        <v>101</v>
      </c>
      <c r="R183" s="35" t="s">
        <v>98</v>
      </c>
      <c r="S183" s="27"/>
      <c r="T183" s="27" t="s">
        <v>1853</v>
      </c>
      <c r="U183" s="27"/>
      <c r="V183" s="74"/>
      <c r="W183" s="47"/>
      <c r="X183" s="47"/>
      <c r="Y183" s="47"/>
      <c r="Z183" s="47"/>
      <c r="AA183" s="47"/>
      <c r="AB183" s="47"/>
      <c r="AC183" s="47"/>
      <c r="AD183" s="47"/>
      <c r="AE183" s="47"/>
      <c r="AF183" s="47"/>
      <c r="AG183" s="47"/>
      <c r="AH183" s="18"/>
      <c r="AI183" s="100"/>
      <c r="AJ183" s="18"/>
      <c r="AK183" s="47"/>
      <c r="AL183" s="47">
        <f>365</f>
        <v>365</v>
      </c>
      <c r="AM183" s="47"/>
      <c r="AN183" s="18"/>
      <c r="AO183" s="100"/>
      <c r="AP183" s="18"/>
      <c r="AQ183" s="47"/>
      <c r="AR183" s="47"/>
      <c r="AS183" s="47"/>
      <c r="AT183" s="47"/>
      <c r="AU183" s="47"/>
      <c r="AV183" s="47"/>
      <c r="AW183" s="47"/>
      <c r="AX183" s="47"/>
      <c r="AY183" s="47"/>
      <c r="AZ183" s="47"/>
      <c r="BA183" s="47"/>
      <c r="BB183" s="47"/>
      <c r="BC183" s="47"/>
      <c r="BD183" s="47"/>
      <c r="BE183" s="47"/>
      <c r="BF183" s="47"/>
      <c r="BG183" s="47"/>
      <c r="BH183" s="47">
        <v>513.4</v>
      </c>
      <c r="BI183" s="47"/>
      <c r="BJ183" s="47"/>
      <c r="BK183" s="47"/>
      <c r="BL183" s="47"/>
      <c r="BM183" s="47" t="s">
        <v>392</v>
      </c>
      <c r="BN183" s="57">
        <f t="shared" si="13"/>
        <v>878.4</v>
      </c>
      <c r="BO183" s="47">
        <f t="shared" si="11"/>
        <v>0</v>
      </c>
      <c r="BP183" s="48" t="str">
        <f t="shared" si="12"/>
        <v>Complete - With Adjustment</v>
      </c>
      <c r="BQ183" s="49"/>
      <c r="BR183" s="49"/>
      <c r="BS183" s="49"/>
      <c r="BT183" s="49"/>
      <c r="BU183" s="49"/>
      <c r="BV183" s="49"/>
    </row>
    <row r="184" spans="1:74" s="10" customFormat="1" hidden="1" x14ac:dyDescent="0.2">
      <c r="A184" s="34">
        <v>233</v>
      </c>
      <c r="B184" s="27" t="s">
        <v>94</v>
      </c>
      <c r="C184" s="27" t="s">
        <v>1783</v>
      </c>
      <c r="D184" s="27" t="s">
        <v>1784</v>
      </c>
      <c r="E184" s="27" t="s">
        <v>1852</v>
      </c>
      <c r="F184" s="27" t="s">
        <v>724</v>
      </c>
      <c r="G184" s="27" t="s">
        <v>96</v>
      </c>
      <c r="H184" s="28">
        <v>42802</v>
      </c>
      <c r="I184" s="37">
        <v>42809</v>
      </c>
      <c r="J184" s="52">
        <v>13902.95</v>
      </c>
      <c r="K184" s="52">
        <v>1334.4</v>
      </c>
      <c r="L184" s="35"/>
      <c r="M184" s="52"/>
      <c r="N184" s="35" t="s">
        <v>97</v>
      </c>
      <c r="O184" s="35" t="s">
        <v>180</v>
      </c>
      <c r="P184" s="35" t="s">
        <v>120</v>
      </c>
      <c r="Q184" s="35" t="s">
        <v>101</v>
      </c>
      <c r="R184" s="35" t="s">
        <v>98</v>
      </c>
      <c r="S184" s="27"/>
      <c r="T184" s="27" t="s">
        <v>1853</v>
      </c>
      <c r="U184" s="27"/>
      <c r="V184" s="74"/>
      <c r="W184" s="47"/>
      <c r="X184" s="47"/>
      <c r="Y184" s="47"/>
      <c r="Z184" s="47"/>
      <c r="AA184" s="47"/>
      <c r="AB184" s="47"/>
      <c r="AC184" s="47"/>
      <c r="AD184" s="47"/>
      <c r="AE184" s="47"/>
      <c r="AF184" s="47"/>
      <c r="AG184" s="47"/>
      <c r="AH184" s="18"/>
      <c r="AI184" s="100"/>
      <c r="AJ184" s="18"/>
      <c r="AK184" s="47"/>
      <c r="AL184" s="47"/>
      <c r="AM184" s="47"/>
      <c r="AN184" s="18"/>
      <c r="AO184" s="100"/>
      <c r="AP184" s="18"/>
      <c r="AQ184" s="47"/>
      <c r="AR184" s="47"/>
      <c r="AS184" s="47"/>
      <c r="AT184" s="47"/>
      <c r="AU184" s="47"/>
      <c r="AV184" s="47"/>
      <c r="AW184" s="47"/>
      <c r="AX184" s="47"/>
      <c r="AY184" s="47"/>
      <c r="AZ184" s="47"/>
      <c r="BA184" s="47"/>
      <c r="BB184" s="47"/>
      <c r="BC184" s="47"/>
      <c r="BD184" s="47"/>
      <c r="BE184" s="47"/>
      <c r="BF184" s="47"/>
      <c r="BG184" s="47"/>
      <c r="BH184" s="47">
        <v>1334.4</v>
      </c>
      <c r="BI184" s="47"/>
      <c r="BJ184" s="47"/>
      <c r="BK184" s="47"/>
      <c r="BL184" s="47"/>
      <c r="BM184" s="47" t="s">
        <v>392</v>
      </c>
      <c r="BN184" s="57">
        <f t="shared" si="13"/>
        <v>1334.4</v>
      </c>
      <c r="BO184" s="47">
        <f t="shared" si="11"/>
        <v>0</v>
      </c>
      <c r="BP184" s="48" t="str">
        <f t="shared" si="12"/>
        <v>Complete - With Adjustment</v>
      </c>
      <c r="BQ184" s="49"/>
      <c r="BR184" s="49"/>
      <c r="BS184" s="49"/>
      <c r="BT184" s="49"/>
      <c r="BU184" s="49"/>
      <c r="BV184" s="49"/>
    </row>
    <row r="185" spans="1:74" s="10" customFormat="1" hidden="1" x14ac:dyDescent="0.2">
      <c r="A185" s="34">
        <v>234</v>
      </c>
      <c r="B185" s="27" t="s">
        <v>94</v>
      </c>
      <c r="C185" s="27" t="s">
        <v>1783</v>
      </c>
      <c r="D185" s="27" t="s">
        <v>1784</v>
      </c>
      <c r="E185" s="27" t="s">
        <v>1852</v>
      </c>
      <c r="F185" s="27" t="s">
        <v>724</v>
      </c>
      <c r="G185" s="27" t="s">
        <v>96</v>
      </c>
      <c r="H185" s="28">
        <v>42802</v>
      </c>
      <c r="I185" s="37">
        <v>42809</v>
      </c>
      <c r="J185" s="52">
        <v>13902.95</v>
      </c>
      <c r="K185" s="52">
        <v>338.5</v>
      </c>
      <c r="L185" s="35"/>
      <c r="M185" s="52"/>
      <c r="N185" s="35" t="s">
        <v>97</v>
      </c>
      <c r="O185" s="35" t="s">
        <v>180</v>
      </c>
      <c r="P185" s="35" t="s">
        <v>120</v>
      </c>
      <c r="Q185" s="35" t="s">
        <v>101</v>
      </c>
      <c r="R185" s="35" t="s">
        <v>98</v>
      </c>
      <c r="S185" s="27"/>
      <c r="T185" s="27" t="s">
        <v>1853</v>
      </c>
      <c r="U185" s="27"/>
      <c r="V185" s="74"/>
      <c r="W185" s="47"/>
      <c r="X185" s="47"/>
      <c r="Y185" s="47"/>
      <c r="Z185" s="47"/>
      <c r="AA185" s="47"/>
      <c r="AB185" s="47"/>
      <c r="AC185" s="47"/>
      <c r="AD185" s="47"/>
      <c r="AE185" s="47"/>
      <c r="AF185" s="47"/>
      <c r="AG185" s="47"/>
      <c r="AH185" s="18"/>
      <c r="AI185" s="100"/>
      <c r="AJ185" s="18"/>
      <c r="AK185" s="47"/>
      <c r="AL185" s="47"/>
      <c r="AM185" s="47"/>
      <c r="AN185" s="18"/>
      <c r="AO185" s="100"/>
      <c r="AP185" s="18"/>
      <c r="AQ185" s="47"/>
      <c r="AR185" s="47"/>
      <c r="AS185" s="47"/>
      <c r="AT185" s="47"/>
      <c r="AU185" s="47"/>
      <c r="AV185" s="47"/>
      <c r="AW185" s="47"/>
      <c r="AX185" s="47"/>
      <c r="AY185" s="47"/>
      <c r="AZ185" s="47"/>
      <c r="BA185" s="47"/>
      <c r="BB185" s="47"/>
      <c r="BC185" s="47"/>
      <c r="BD185" s="47"/>
      <c r="BE185" s="47"/>
      <c r="BF185" s="47"/>
      <c r="BG185" s="47"/>
      <c r="BH185" s="47">
        <v>338.5</v>
      </c>
      <c r="BI185" s="47"/>
      <c r="BJ185" s="47"/>
      <c r="BK185" s="47"/>
      <c r="BL185" s="47"/>
      <c r="BM185" s="47" t="s">
        <v>392</v>
      </c>
      <c r="BN185" s="57">
        <f t="shared" si="13"/>
        <v>338.5</v>
      </c>
      <c r="BO185" s="47">
        <f t="shared" si="11"/>
        <v>0</v>
      </c>
      <c r="BP185" s="48" t="str">
        <f t="shared" si="12"/>
        <v>Complete - With Adjustment</v>
      </c>
      <c r="BQ185" s="49"/>
      <c r="BR185" s="49"/>
      <c r="BS185" s="49"/>
      <c r="BT185" s="49"/>
      <c r="BU185" s="49"/>
      <c r="BV185" s="49"/>
    </row>
    <row r="186" spans="1:74" s="10" customFormat="1" hidden="1" x14ac:dyDescent="0.2">
      <c r="A186" s="34">
        <v>235</v>
      </c>
      <c r="B186" s="27" t="s">
        <v>94</v>
      </c>
      <c r="C186" s="27" t="s">
        <v>1783</v>
      </c>
      <c r="D186" s="27" t="s">
        <v>1784</v>
      </c>
      <c r="E186" s="27" t="s">
        <v>1852</v>
      </c>
      <c r="F186" s="27" t="s">
        <v>724</v>
      </c>
      <c r="G186" s="27" t="s">
        <v>96</v>
      </c>
      <c r="H186" s="28">
        <v>42802</v>
      </c>
      <c r="I186" s="37">
        <v>42809</v>
      </c>
      <c r="J186" s="52">
        <v>13902.95</v>
      </c>
      <c r="K186" s="52">
        <v>558.20000000000005</v>
      </c>
      <c r="L186" s="35"/>
      <c r="M186" s="52"/>
      <c r="N186" s="35" t="s">
        <v>97</v>
      </c>
      <c r="O186" s="35" t="s">
        <v>180</v>
      </c>
      <c r="P186" s="35" t="s">
        <v>120</v>
      </c>
      <c r="Q186" s="35" t="s">
        <v>101</v>
      </c>
      <c r="R186" s="35" t="s">
        <v>98</v>
      </c>
      <c r="S186" s="27"/>
      <c r="T186" s="27" t="s">
        <v>1853</v>
      </c>
      <c r="U186" s="27"/>
      <c r="V186" s="74"/>
      <c r="W186" s="47"/>
      <c r="X186" s="47"/>
      <c r="Y186" s="47"/>
      <c r="Z186" s="47"/>
      <c r="AA186" s="47"/>
      <c r="AB186" s="47"/>
      <c r="AC186" s="47"/>
      <c r="AD186" s="47"/>
      <c r="AE186" s="47"/>
      <c r="AF186" s="47"/>
      <c r="AG186" s="47"/>
      <c r="AH186" s="18"/>
      <c r="AI186" s="100"/>
      <c r="AJ186" s="18"/>
      <c r="AK186" s="47"/>
      <c r="AL186" s="47"/>
      <c r="AM186" s="47"/>
      <c r="AN186" s="18"/>
      <c r="AO186" s="100"/>
      <c r="AP186" s="18"/>
      <c r="AQ186" s="47"/>
      <c r="AR186" s="47"/>
      <c r="AS186" s="47"/>
      <c r="AT186" s="47"/>
      <c r="AU186" s="47"/>
      <c r="AV186" s="47"/>
      <c r="AW186" s="47"/>
      <c r="AX186" s="47"/>
      <c r="AY186" s="47"/>
      <c r="AZ186" s="47"/>
      <c r="BA186" s="47"/>
      <c r="BB186" s="47"/>
      <c r="BC186" s="47"/>
      <c r="BD186" s="47"/>
      <c r="BE186" s="47"/>
      <c r="BF186" s="47"/>
      <c r="BG186" s="47"/>
      <c r="BH186" s="47">
        <v>558.20000000000005</v>
      </c>
      <c r="BI186" s="47"/>
      <c r="BJ186" s="47"/>
      <c r="BK186" s="47"/>
      <c r="BL186" s="47"/>
      <c r="BM186" s="47" t="s">
        <v>392</v>
      </c>
      <c r="BN186" s="57">
        <f t="shared" si="13"/>
        <v>558.20000000000005</v>
      </c>
      <c r="BO186" s="47">
        <f t="shared" si="11"/>
        <v>0</v>
      </c>
      <c r="BP186" s="48" t="str">
        <f t="shared" si="12"/>
        <v>Complete - With Adjustment</v>
      </c>
      <c r="BQ186" s="49"/>
      <c r="BR186" s="49"/>
      <c r="BS186" s="49"/>
      <c r="BT186" s="49"/>
      <c r="BU186" s="49"/>
      <c r="BV186" s="49"/>
    </row>
    <row r="187" spans="1:74" s="10" customFormat="1" hidden="1" x14ac:dyDescent="0.2">
      <c r="A187" s="34">
        <v>236</v>
      </c>
      <c r="B187" s="27" t="s">
        <v>94</v>
      </c>
      <c r="C187" s="27" t="s">
        <v>1783</v>
      </c>
      <c r="D187" s="27" t="s">
        <v>1784</v>
      </c>
      <c r="E187" s="27" t="s">
        <v>1852</v>
      </c>
      <c r="F187" s="27" t="s">
        <v>724</v>
      </c>
      <c r="G187" s="27" t="s">
        <v>96</v>
      </c>
      <c r="H187" s="28">
        <v>42802</v>
      </c>
      <c r="I187" s="37">
        <v>42809</v>
      </c>
      <c r="J187" s="52">
        <v>13902.95</v>
      </c>
      <c r="K187" s="52">
        <v>698.4</v>
      </c>
      <c r="L187" s="35"/>
      <c r="M187" s="52"/>
      <c r="N187" s="35" t="s">
        <v>97</v>
      </c>
      <c r="O187" s="35" t="s">
        <v>180</v>
      </c>
      <c r="P187" s="35" t="s">
        <v>120</v>
      </c>
      <c r="Q187" s="35" t="s">
        <v>101</v>
      </c>
      <c r="R187" s="35" t="s">
        <v>98</v>
      </c>
      <c r="S187" s="27"/>
      <c r="T187" s="27" t="s">
        <v>1853</v>
      </c>
      <c r="U187" s="27"/>
      <c r="V187" s="74"/>
      <c r="W187" s="70"/>
      <c r="X187" s="47"/>
      <c r="Y187" s="47"/>
      <c r="Z187" s="47"/>
      <c r="AA187" s="47"/>
      <c r="AB187" s="47"/>
      <c r="AC187" s="47"/>
      <c r="AD187" s="47"/>
      <c r="AE187" s="47"/>
      <c r="AF187" s="47"/>
      <c r="AG187" s="47"/>
      <c r="AH187" s="18"/>
      <c r="AI187" s="100"/>
      <c r="AJ187" s="18"/>
      <c r="AK187" s="47"/>
      <c r="AL187" s="47"/>
      <c r="AM187" s="47"/>
      <c r="AN187" s="18"/>
      <c r="AO187" s="100"/>
      <c r="AP187" s="18"/>
      <c r="AQ187" s="47"/>
      <c r="AR187" s="47"/>
      <c r="AS187" s="47"/>
      <c r="AT187" s="47"/>
      <c r="AU187" s="47"/>
      <c r="AV187" s="47"/>
      <c r="AW187" s="47"/>
      <c r="AX187" s="47"/>
      <c r="AY187" s="47"/>
      <c r="AZ187" s="47"/>
      <c r="BA187" s="47"/>
      <c r="BB187" s="47"/>
      <c r="BC187" s="47"/>
      <c r="BD187" s="47"/>
      <c r="BE187" s="47"/>
      <c r="BF187" s="47"/>
      <c r="BG187" s="47"/>
      <c r="BH187" s="47">
        <v>698.4</v>
      </c>
      <c r="BI187" s="47"/>
      <c r="BJ187" s="47"/>
      <c r="BK187" s="47"/>
      <c r="BL187" s="47"/>
      <c r="BM187" s="47" t="s">
        <v>392</v>
      </c>
      <c r="BN187" s="57">
        <f t="shared" si="13"/>
        <v>698.4</v>
      </c>
      <c r="BO187" s="47">
        <f t="shared" si="11"/>
        <v>0</v>
      </c>
      <c r="BP187" s="48" t="str">
        <f t="shared" si="12"/>
        <v>Complete - With Adjustment</v>
      </c>
      <c r="BQ187" s="49"/>
      <c r="BR187" s="49"/>
      <c r="BS187" s="49"/>
      <c r="BT187" s="49"/>
      <c r="BU187" s="49"/>
      <c r="BV187" s="49"/>
    </row>
    <row r="188" spans="1:74" s="10" customFormat="1" hidden="1" x14ac:dyDescent="0.2">
      <c r="A188" s="34">
        <v>237</v>
      </c>
      <c r="B188" s="27" t="s">
        <v>94</v>
      </c>
      <c r="C188" s="27" t="s">
        <v>1783</v>
      </c>
      <c r="D188" s="27" t="s">
        <v>1784</v>
      </c>
      <c r="E188" s="27" t="s">
        <v>1852</v>
      </c>
      <c r="F188" s="27" t="s">
        <v>724</v>
      </c>
      <c r="G188" s="27" t="s">
        <v>96</v>
      </c>
      <c r="H188" s="28">
        <v>42802</v>
      </c>
      <c r="I188" s="37">
        <v>42809</v>
      </c>
      <c r="J188" s="52">
        <v>13902.95</v>
      </c>
      <c r="K188" s="52">
        <v>392.55</v>
      </c>
      <c r="L188" s="35"/>
      <c r="M188" s="52"/>
      <c r="N188" s="35" t="s">
        <v>97</v>
      </c>
      <c r="O188" s="35" t="s">
        <v>180</v>
      </c>
      <c r="P188" s="35" t="s">
        <v>120</v>
      </c>
      <c r="Q188" s="35" t="s">
        <v>124</v>
      </c>
      <c r="R188" s="35" t="s">
        <v>98</v>
      </c>
      <c r="S188" s="27"/>
      <c r="T188" s="27" t="s">
        <v>1853</v>
      </c>
      <c r="U188" s="27"/>
      <c r="V188" s="74"/>
      <c r="W188" s="47"/>
      <c r="X188" s="47"/>
      <c r="Y188" s="47"/>
      <c r="Z188" s="47"/>
      <c r="AA188" s="47"/>
      <c r="AB188">
        <v>392.55</v>
      </c>
      <c r="AC188" s="47"/>
      <c r="AD188" s="47"/>
      <c r="AE188" s="47"/>
      <c r="AF188" s="47"/>
      <c r="AG188" s="47"/>
      <c r="AH188" s="18"/>
      <c r="AI188" s="100"/>
      <c r="AJ188" s="18"/>
      <c r="AK188" s="47"/>
      <c r="AL188" s="47"/>
      <c r="AM188" s="47"/>
      <c r="AN188" s="18"/>
      <c r="AO188" s="100"/>
      <c r="AP188" s="18"/>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t="s">
        <v>373</v>
      </c>
      <c r="BN188" s="57">
        <f t="shared" si="13"/>
        <v>392.55</v>
      </c>
      <c r="BO188" s="47">
        <f t="shared" si="11"/>
        <v>0</v>
      </c>
      <c r="BP188" s="48" t="str">
        <f t="shared" si="12"/>
        <v>Complete - With Adjustment</v>
      </c>
      <c r="BQ188" s="49"/>
      <c r="BR188" s="49"/>
      <c r="BS188" s="49"/>
      <c r="BT188" s="49"/>
      <c r="BU188" s="49"/>
      <c r="BV188" s="49"/>
    </row>
    <row r="189" spans="1:74" s="10" customFormat="1" hidden="1" x14ac:dyDescent="0.2">
      <c r="A189" s="34">
        <v>238</v>
      </c>
      <c r="B189" s="27" t="s">
        <v>94</v>
      </c>
      <c r="C189" s="27" t="s">
        <v>1783</v>
      </c>
      <c r="D189" s="27" t="s">
        <v>1784</v>
      </c>
      <c r="E189" s="27" t="s">
        <v>1852</v>
      </c>
      <c r="F189" s="27" t="s">
        <v>724</v>
      </c>
      <c r="G189" s="27" t="s">
        <v>96</v>
      </c>
      <c r="H189" s="28">
        <v>42802</v>
      </c>
      <c r="I189" s="37">
        <v>42809</v>
      </c>
      <c r="J189" s="52">
        <v>13902.95</v>
      </c>
      <c r="K189" s="52">
        <v>746</v>
      </c>
      <c r="L189" s="35"/>
      <c r="M189" s="52"/>
      <c r="N189" s="35" t="s">
        <v>97</v>
      </c>
      <c r="O189" s="35" t="s">
        <v>180</v>
      </c>
      <c r="P189" s="35" t="s">
        <v>120</v>
      </c>
      <c r="Q189" s="35" t="s">
        <v>124</v>
      </c>
      <c r="R189" s="35" t="s">
        <v>98</v>
      </c>
      <c r="S189" s="27"/>
      <c r="T189" s="27" t="s">
        <v>1853</v>
      </c>
      <c r="U189" s="27"/>
      <c r="V189" s="74"/>
      <c r="W189" s="47"/>
      <c r="X189" s="47"/>
      <c r="Y189" s="47"/>
      <c r="Z189" s="47"/>
      <c r="AA189" s="47"/>
      <c r="AB189">
        <v>746</v>
      </c>
      <c r="AC189" s="47"/>
      <c r="AD189" s="47"/>
      <c r="AE189" s="47"/>
      <c r="AF189" s="47"/>
      <c r="AG189" s="47"/>
      <c r="AH189" s="18"/>
      <c r="AI189" s="100"/>
      <c r="AJ189" s="18"/>
      <c r="AK189" s="47"/>
      <c r="AL189" s="47"/>
      <c r="AM189" s="47"/>
      <c r="AN189" s="18"/>
      <c r="AO189" s="100"/>
      <c r="AP189" s="18"/>
      <c r="AQ189" s="62"/>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t="s">
        <v>373</v>
      </c>
      <c r="BN189" s="57">
        <f t="shared" si="13"/>
        <v>746</v>
      </c>
      <c r="BO189" s="47">
        <f t="shared" si="11"/>
        <v>0</v>
      </c>
      <c r="BP189" s="48" t="str">
        <f t="shared" si="12"/>
        <v>Complete - With Adjustment</v>
      </c>
      <c r="BQ189" s="49"/>
      <c r="BR189" s="49"/>
      <c r="BS189" s="49"/>
      <c r="BT189" s="49"/>
      <c r="BU189" s="49"/>
      <c r="BV189" s="49"/>
    </row>
    <row r="190" spans="1:74" s="10" customFormat="1" hidden="1" x14ac:dyDescent="0.2">
      <c r="A190" s="34">
        <v>239</v>
      </c>
      <c r="B190" s="27" t="s">
        <v>94</v>
      </c>
      <c r="C190" s="27" t="s">
        <v>1783</v>
      </c>
      <c r="D190" s="27" t="s">
        <v>1784</v>
      </c>
      <c r="E190" s="27" t="s">
        <v>1852</v>
      </c>
      <c r="F190" s="27" t="s">
        <v>724</v>
      </c>
      <c r="G190" s="27" t="s">
        <v>96</v>
      </c>
      <c r="H190" s="28">
        <v>42802</v>
      </c>
      <c r="I190" s="37">
        <v>42809</v>
      </c>
      <c r="J190" s="52">
        <v>13902.95</v>
      </c>
      <c r="K190" s="52">
        <v>26</v>
      </c>
      <c r="L190" s="35"/>
      <c r="M190" s="52"/>
      <c r="N190" s="35" t="s">
        <v>97</v>
      </c>
      <c r="O190" s="35" t="s">
        <v>180</v>
      </c>
      <c r="P190" s="35" t="s">
        <v>120</v>
      </c>
      <c r="Q190" s="35" t="s">
        <v>124</v>
      </c>
      <c r="R190" s="35" t="s">
        <v>98</v>
      </c>
      <c r="S190" s="27"/>
      <c r="T190" s="27" t="s">
        <v>1853</v>
      </c>
      <c r="U190" s="27"/>
      <c r="V190" s="74"/>
      <c r="W190" s="47"/>
      <c r="X190" s="47"/>
      <c r="Y190" s="47"/>
      <c r="Z190" s="47"/>
      <c r="AA190" s="47"/>
      <c r="AB190">
        <v>26</v>
      </c>
      <c r="AC190" s="47"/>
      <c r="AD190" s="47"/>
      <c r="AE190" s="47"/>
      <c r="AF190" s="47"/>
      <c r="AG190" s="47"/>
      <c r="AH190" s="18"/>
      <c r="AI190" s="100"/>
      <c r="AJ190" s="18"/>
      <c r="AK190" s="47"/>
      <c r="AL190" s="47"/>
      <c r="AM190" s="47"/>
      <c r="AN190" s="18"/>
      <c r="AO190" s="100"/>
      <c r="AP190" s="18"/>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t="s">
        <v>373</v>
      </c>
      <c r="BN190" s="57">
        <f t="shared" si="13"/>
        <v>26</v>
      </c>
      <c r="BO190" s="47">
        <f t="shared" si="11"/>
        <v>0</v>
      </c>
      <c r="BP190" s="48" t="str">
        <f t="shared" si="12"/>
        <v>Complete - With Adjustment</v>
      </c>
      <c r="BQ190" s="49"/>
      <c r="BR190" s="49"/>
      <c r="BS190" s="49"/>
      <c r="BT190" s="49"/>
      <c r="BU190" s="49"/>
      <c r="BV190" s="49"/>
    </row>
    <row r="191" spans="1:74" s="10" customFormat="1" hidden="1" x14ac:dyDescent="0.2">
      <c r="A191" s="34">
        <v>240</v>
      </c>
      <c r="B191" s="27" t="s">
        <v>94</v>
      </c>
      <c r="C191" s="27" t="s">
        <v>1783</v>
      </c>
      <c r="D191" s="27" t="s">
        <v>1784</v>
      </c>
      <c r="E191" s="27" t="s">
        <v>1852</v>
      </c>
      <c r="F191" s="27" t="s">
        <v>724</v>
      </c>
      <c r="G191" s="27" t="s">
        <v>96</v>
      </c>
      <c r="H191" s="28">
        <v>42802</v>
      </c>
      <c r="I191" s="37">
        <v>42809</v>
      </c>
      <c r="J191" s="52">
        <v>13902.95</v>
      </c>
      <c r="K191" s="52">
        <v>652.4</v>
      </c>
      <c r="L191" s="35"/>
      <c r="M191" s="52"/>
      <c r="N191" s="35" t="s">
        <v>97</v>
      </c>
      <c r="O191" s="35" t="s">
        <v>180</v>
      </c>
      <c r="P191" s="35" t="s">
        <v>120</v>
      </c>
      <c r="Q191" s="35" t="s">
        <v>124</v>
      </c>
      <c r="R191" s="35" t="s">
        <v>98</v>
      </c>
      <c r="S191" s="27"/>
      <c r="T191" s="27" t="s">
        <v>1853</v>
      </c>
      <c r="U191" s="27"/>
      <c r="V191" s="74"/>
      <c r="W191" s="47"/>
      <c r="X191" s="47"/>
      <c r="Y191" s="47"/>
      <c r="Z191" s="47"/>
      <c r="AA191" s="47"/>
      <c r="AB191">
        <v>652.4</v>
      </c>
      <c r="AC191" s="47"/>
      <c r="AD191" s="47"/>
      <c r="AE191" s="47"/>
      <c r="AF191" s="47"/>
      <c r="AG191" s="47"/>
      <c r="AH191" s="18"/>
      <c r="AI191" s="100"/>
      <c r="AJ191" s="18"/>
      <c r="AK191" s="47"/>
      <c r="AL191" s="47"/>
      <c r="AM191" s="47"/>
      <c r="AN191" s="18"/>
      <c r="AO191" s="100"/>
      <c r="AP191" s="18"/>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t="s">
        <v>373</v>
      </c>
      <c r="BN191" s="57">
        <f t="shared" si="13"/>
        <v>652.4</v>
      </c>
      <c r="BO191" s="47">
        <f t="shared" si="11"/>
        <v>0</v>
      </c>
      <c r="BP191" s="48" t="str">
        <f t="shared" si="12"/>
        <v>Complete - With Adjustment</v>
      </c>
      <c r="BQ191" s="49"/>
      <c r="BR191" s="49"/>
      <c r="BS191" s="49"/>
      <c r="BT191" s="49"/>
      <c r="BU191" s="49"/>
      <c r="BV191" s="49"/>
    </row>
    <row r="192" spans="1:74" s="10" customFormat="1" hidden="1" x14ac:dyDescent="0.2">
      <c r="A192" s="34">
        <v>241</v>
      </c>
      <c r="B192" s="27" t="s">
        <v>94</v>
      </c>
      <c r="C192" s="27" t="s">
        <v>1783</v>
      </c>
      <c r="D192" s="27" t="s">
        <v>1784</v>
      </c>
      <c r="E192" s="27" t="s">
        <v>1852</v>
      </c>
      <c r="F192" s="27" t="s">
        <v>724</v>
      </c>
      <c r="G192" s="27" t="s">
        <v>96</v>
      </c>
      <c r="H192" s="28">
        <v>42802</v>
      </c>
      <c r="I192" s="37">
        <v>42809</v>
      </c>
      <c r="J192" s="52">
        <v>13902.95</v>
      </c>
      <c r="K192" s="52">
        <v>1334.4</v>
      </c>
      <c r="L192" s="35"/>
      <c r="M192" s="52"/>
      <c r="N192" s="35" t="s">
        <v>97</v>
      </c>
      <c r="O192" s="35" t="s">
        <v>180</v>
      </c>
      <c r="P192" s="35" t="s">
        <v>120</v>
      </c>
      <c r="Q192" s="35" t="s">
        <v>124</v>
      </c>
      <c r="R192" s="35" t="s">
        <v>98</v>
      </c>
      <c r="S192" s="27"/>
      <c r="T192" s="27" t="s">
        <v>1853</v>
      </c>
      <c r="U192" s="27"/>
      <c r="V192" s="74"/>
      <c r="W192" s="47"/>
      <c r="X192" s="47"/>
      <c r="Y192" s="47"/>
      <c r="Z192" s="47"/>
      <c r="AA192" s="47"/>
      <c r="AB192">
        <v>1334.4</v>
      </c>
      <c r="AC192" s="47"/>
      <c r="AD192" s="47"/>
      <c r="AE192" s="47"/>
      <c r="AF192" s="47"/>
      <c r="AG192" s="47"/>
      <c r="AH192" s="18"/>
      <c r="AI192" s="100"/>
      <c r="AJ192" s="18"/>
      <c r="AK192" s="47"/>
      <c r="AL192" s="47"/>
      <c r="AM192" s="47"/>
      <c r="AN192" s="18"/>
      <c r="AO192" s="100"/>
      <c r="AP192" s="18"/>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t="s">
        <v>373</v>
      </c>
      <c r="BN192" s="57">
        <f t="shared" si="13"/>
        <v>1334.4</v>
      </c>
      <c r="BO192" s="47">
        <f t="shared" si="11"/>
        <v>0</v>
      </c>
      <c r="BP192" s="48" t="str">
        <f t="shared" si="12"/>
        <v>Complete - With Adjustment</v>
      </c>
      <c r="BQ192" s="49"/>
      <c r="BR192" s="49"/>
      <c r="BS192" s="49"/>
      <c r="BT192" s="49"/>
      <c r="BU192" s="49"/>
      <c r="BV192" s="49"/>
    </row>
    <row r="193" spans="1:74" s="10" customFormat="1" hidden="1" x14ac:dyDescent="0.2">
      <c r="A193" s="34">
        <v>242</v>
      </c>
      <c r="B193" s="27" t="s">
        <v>94</v>
      </c>
      <c r="C193" s="27" t="s">
        <v>1783</v>
      </c>
      <c r="D193" s="27" t="s">
        <v>1784</v>
      </c>
      <c r="E193" s="27" t="s">
        <v>1852</v>
      </c>
      <c r="F193" s="27" t="s">
        <v>724</v>
      </c>
      <c r="G193" s="27" t="s">
        <v>96</v>
      </c>
      <c r="H193" s="28">
        <v>42802</v>
      </c>
      <c r="I193" s="37">
        <v>42809</v>
      </c>
      <c r="J193" s="52">
        <v>13902.95</v>
      </c>
      <c r="K193" s="52">
        <v>319.60000000000002</v>
      </c>
      <c r="L193" s="35"/>
      <c r="M193" s="52"/>
      <c r="N193" s="35" t="s">
        <v>97</v>
      </c>
      <c r="O193" s="35" t="s">
        <v>180</v>
      </c>
      <c r="P193" s="35" t="s">
        <v>120</v>
      </c>
      <c r="Q193" s="35" t="s">
        <v>174</v>
      </c>
      <c r="R193" s="35" t="s">
        <v>98</v>
      </c>
      <c r="S193" s="27"/>
      <c r="T193" s="27" t="s">
        <v>1853</v>
      </c>
      <c r="U193" s="27"/>
      <c r="V193" s="74"/>
      <c r="W193" s="47"/>
      <c r="X193" s="47"/>
      <c r="Y193" s="47"/>
      <c r="Z193" s="47"/>
      <c r="AA193" s="47"/>
      <c r="AB193" s="47"/>
      <c r="AC193" s="47"/>
      <c r="AD193" s="47"/>
      <c r="AE193" s="47"/>
      <c r="AF193" s="47"/>
      <c r="AG193" s="47"/>
      <c r="AH193" s="18"/>
      <c r="AI193" s="100"/>
      <c r="AJ193" s="18"/>
      <c r="AK193" s="47"/>
      <c r="AL193" s="47"/>
      <c r="AM193" s="47"/>
      <c r="AN193" s="18"/>
      <c r="AO193" s="100"/>
      <c r="AP193" s="18"/>
      <c r="AQ193" s="47"/>
      <c r="AR193" s="47"/>
      <c r="AS193" s="47"/>
      <c r="AT193" s="47"/>
      <c r="AU193" s="47"/>
      <c r="AV193" s="47"/>
      <c r="AW193" s="47"/>
      <c r="AX193" s="47"/>
      <c r="AY193" s="47"/>
      <c r="AZ193" s="47"/>
      <c r="BA193" s="47"/>
      <c r="BB193" s="47"/>
      <c r="BC193" s="47"/>
      <c r="BD193" s="47"/>
      <c r="BE193" s="47"/>
      <c r="BF193" s="47"/>
      <c r="BG193" s="47"/>
      <c r="BH193" s="47">
        <v>319.60000000000002</v>
      </c>
      <c r="BI193" s="47"/>
      <c r="BJ193" s="47"/>
      <c r="BK193" s="68"/>
      <c r="BL193" s="47"/>
      <c r="BM193" s="47" t="s">
        <v>392</v>
      </c>
      <c r="BN193" s="57">
        <f t="shared" si="13"/>
        <v>319.60000000000002</v>
      </c>
      <c r="BO193" s="47">
        <f t="shared" si="11"/>
        <v>0</v>
      </c>
      <c r="BP193" s="48" t="str">
        <f t="shared" si="12"/>
        <v>Complete - With Adjustment</v>
      </c>
      <c r="BQ193" s="49"/>
      <c r="BR193" s="49"/>
      <c r="BS193" s="49"/>
      <c r="BT193" s="49"/>
      <c r="BU193" s="49"/>
      <c r="BV193" s="49"/>
    </row>
    <row r="194" spans="1:74" s="10" customFormat="1" hidden="1" x14ac:dyDescent="0.2">
      <c r="A194" s="34">
        <v>243</v>
      </c>
      <c r="B194" s="27" t="s">
        <v>94</v>
      </c>
      <c r="C194" s="27" t="s">
        <v>1783</v>
      </c>
      <c r="D194" s="27" t="s">
        <v>1784</v>
      </c>
      <c r="E194" s="27" t="s">
        <v>1852</v>
      </c>
      <c r="F194" s="27" t="s">
        <v>724</v>
      </c>
      <c r="G194" s="27" t="s">
        <v>96</v>
      </c>
      <c r="H194" s="28">
        <v>42802</v>
      </c>
      <c r="I194" s="37">
        <v>42809</v>
      </c>
      <c r="J194" s="52">
        <v>13902.95</v>
      </c>
      <c r="K194" s="52">
        <v>558.20000000000005</v>
      </c>
      <c r="L194" s="35"/>
      <c r="M194" s="52"/>
      <c r="N194" s="35" t="s">
        <v>97</v>
      </c>
      <c r="O194" s="35" t="s">
        <v>180</v>
      </c>
      <c r="P194" s="35" t="s">
        <v>120</v>
      </c>
      <c r="Q194" s="35" t="s">
        <v>124</v>
      </c>
      <c r="R194" s="35" t="s">
        <v>98</v>
      </c>
      <c r="S194" s="27"/>
      <c r="T194" s="27" t="s">
        <v>1853</v>
      </c>
      <c r="U194" s="27"/>
      <c r="V194" s="74"/>
      <c r="W194" s="70"/>
      <c r="X194" s="47"/>
      <c r="Y194" s="47"/>
      <c r="Z194" s="47"/>
      <c r="AA194" s="47"/>
      <c r="AB194">
        <v>558.20000000000005</v>
      </c>
      <c r="AC194" s="47"/>
      <c r="AD194" s="47"/>
      <c r="AE194" s="47"/>
      <c r="AF194" s="47"/>
      <c r="AG194" s="47"/>
      <c r="AH194" s="18"/>
      <c r="AI194" s="100"/>
      <c r="AJ194" s="18"/>
      <c r="AK194" s="47"/>
      <c r="AL194" s="47"/>
      <c r="AM194" s="47"/>
      <c r="AN194" s="18"/>
      <c r="AO194" s="100"/>
      <c r="AP194" s="18"/>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t="s">
        <v>373</v>
      </c>
      <c r="BN194" s="57">
        <f t="shared" si="13"/>
        <v>558.20000000000005</v>
      </c>
      <c r="BO194" s="47">
        <f t="shared" si="11"/>
        <v>0</v>
      </c>
      <c r="BP194" s="48" t="str">
        <f t="shared" si="12"/>
        <v>Complete - With Adjustment</v>
      </c>
      <c r="BQ194" s="49"/>
      <c r="BR194" s="49"/>
      <c r="BS194" s="49"/>
      <c r="BT194" s="49"/>
      <c r="BU194" s="49"/>
      <c r="BV194" s="49"/>
    </row>
    <row r="195" spans="1:74" s="10" customFormat="1" hidden="1" x14ac:dyDescent="0.2">
      <c r="A195" s="34">
        <v>244</v>
      </c>
      <c r="B195" s="27" t="s">
        <v>94</v>
      </c>
      <c r="C195" s="27" t="s">
        <v>1783</v>
      </c>
      <c r="D195" s="27" t="s">
        <v>1784</v>
      </c>
      <c r="E195" s="27" t="s">
        <v>1852</v>
      </c>
      <c r="F195" s="27" t="s">
        <v>724</v>
      </c>
      <c r="G195" s="27" t="s">
        <v>96</v>
      </c>
      <c r="H195" s="28">
        <v>42802</v>
      </c>
      <c r="I195" s="37">
        <v>42809</v>
      </c>
      <c r="J195" s="52">
        <v>13902.95</v>
      </c>
      <c r="K195" s="52">
        <v>698.4</v>
      </c>
      <c r="L195" s="35"/>
      <c r="M195" s="52"/>
      <c r="N195" s="35" t="s">
        <v>97</v>
      </c>
      <c r="O195" s="35" t="s">
        <v>180</v>
      </c>
      <c r="P195" s="35" t="s">
        <v>120</v>
      </c>
      <c r="Q195" s="35" t="s">
        <v>124</v>
      </c>
      <c r="R195" s="35" t="s">
        <v>98</v>
      </c>
      <c r="S195" s="27"/>
      <c r="T195" s="27" t="s">
        <v>1853</v>
      </c>
      <c r="U195" s="27"/>
      <c r="V195" s="74"/>
      <c r="W195" s="68"/>
      <c r="X195" s="47"/>
      <c r="Y195" s="47"/>
      <c r="Z195" s="47"/>
      <c r="AA195" s="47"/>
      <c r="AB195">
        <v>698.4</v>
      </c>
      <c r="AC195" s="47"/>
      <c r="AD195" s="47"/>
      <c r="AE195" s="47"/>
      <c r="AF195" s="47"/>
      <c r="AG195" s="47"/>
      <c r="AH195" s="18"/>
      <c r="AI195" s="100"/>
      <c r="AJ195" s="18"/>
      <c r="AK195" s="47"/>
      <c r="AL195" s="47"/>
      <c r="AM195" s="47"/>
      <c r="AN195" s="18"/>
      <c r="AO195" s="100"/>
      <c r="AP195" s="18"/>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t="s">
        <v>373</v>
      </c>
      <c r="BN195" s="57">
        <f t="shared" si="13"/>
        <v>698.4</v>
      </c>
      <c r="BO195" s="47">
        <f t="shared" si="11"/>
        <v>0</v>
      </c>
      <c r="BP195" s="48" t="str">
        <f t="shared" si="12"/>
        <v>Complete - With Adjustment</v>
      </c>
      <c r="BQ195" s="49"/>
      <c r="BR195" s="49"/>
      <c r="BS195" s="49"/>
      <c r="BT195" s="49"/>
      <c r="BU195" s="49"/>
      <c r="BV195" s="49"/>
    </row>
    <row r="196" spans="1:74" s="10" customFormat="1" hidden="1" x14ac:dyDescent="0.2">
      <c r="A196" s="34">
        <v>245</v>
      </c>
      <c r="B196" s="27" t="s">
        <v>94</v>
      </c>
      <c r="C196" s="27" t="s">
        <v>1783</v>
      </c>
      <c r="D196" s="27" t="s">
        <v>1784</v>
      </c>
      <c r="E196" s="27" t="s">
        <v>1852</v>
      </c>
      <c r="F196" s="27" t="s">
        <v>724</v>
      </c>
      <c r="G196" s="27" t="s">
        <v>96</v>
      </c>
      <c r="H196" s="28">
        <v>42802</v>
      </c>
      <c r="I196" s="37">
        <v>42809</v>
      </c>
      <c r="J196" s="52">
        <v>13902.95</v>
      </c>
      <c r="K196" s="52">
        <v>746</v>
      </c>
      <c r="L196" s="35"/>
      <c r="M196" s="52"/>
      <c r="N196" s="35" t="s">
        <v>97</v>
      </c>
      <c r="O196" s="35" t="s">
        <v>180</v>
      </c>
      <c r="P196" s="35" t="s">
        <v>120</v>
      </c>
      <c r="Q196" s="35" t="s">
        <v>101</v>
      </c>
      <c r="R196" s="35" t="s">
        <v>98</v>
      </c>
      <c r="S196" s="27"/>
      <c r="T196" s="27" t="s">
        <v>1853</v>
      </c>
      <c r="U196" s="27"/>
      <c r="V196" s="74"/>
      <c r="W196" s="47"/>
      <c r="X196" s="47"/>
      <c r="Y196" s="47"/>
      <c r="Z196" s="47"/>
      <c r="AA196" s="47"/>
      <c r="AB196" s="47"/>
      <c r="AC196" s="47"/>
      <c r="AD196" s="47"/>
      <c r="AE196" s="47"/>
      <c r="AF196" s="47"/>
      <c r="AG196" s="47"/>
      <c r="AH196" s="18"/>
      <c r="AI196" s="100"/>
      <c r="AJ196" s="18"/>
      <c r="AK196" s="47"/>
      <c r="AL196" s="47"/>
      <c r="AM196" s="47"/>
      <c r="AN196" s="18"/>
      <c r="AO196" s="100"/>
      <c r="AP196" s="18"/>
      <c r="AQ196" s="47"/>
      <c r="AR196" s="47"/>
      <c r="AS196" s="47"/>
      <c r="AT196" s="47"/>
      <c r="AU196" s="47"/>
      <c r="AV196" s="47"/>
      <c r="AW196" s="47"/>
      <c r="AX196" s="47"/>
      <c r="AY196" s="47"/>
      <c r="AZ196" s="47"/>
      <c r="BA196" s="47"/>
      <c r="BB196" s="47"/>
      <c r="BC196" s="47"/>
      <c r="BD196" s="47"/>
      <c r="BE196" s="47"/>
      <c r="BF196" s="47"/>
      <c r="BG196" s="47"/>
      <c r="BH196" s="47">
        <v>746</v>
      </c>
      <c r="BI196" s="47"/>
      <c r="BJ196" s="47"/>
      <c r="BK196" s="47"/>
      <c r="BL196" s="47"/>
      <c r="BM196" s="47" t="s">
        <v>392</v>
      </c>
      <c r="BN196" s="57">
        <f t="shared" si="13"/>
        <v>746</v>
      </c>
      <c r="BO196" s="47">
        <f t="shared" si="11"/>
        <v>0</v>
      </c>
      <c r="BP196" s="48" t="str">
        <f t="shared" si="12"/>
        <v>Complete - With Adjustment</v>
      </c>
      <c r="BQ196" s="49"/>
      <c r="BR196" s="49"/>
      <c r="BS196" s="49"/>
      <c r="BT196" s="49"/>
      <c r="BU196" s="49"/>
      <c r="BV196" s="49"/>
    </row>
    <row r="197" spans="1:74" s="10" customFormat="1" hidden="1" x14ac:dyDescent="0.2">
      <c r="A197" s="34">
        <v>246</v>
      </c>
      <c r="B197" s="27" t="s">
        <v>94</v>
      </c>
      <c r="C197" s="27" t="s">
        <v>1783</v>
      </c>
      <c r="D197" s="27" t="s">
        <v>1784</v>
      </c>
      <c r="E197" s="27" t="s">
        <v>1852</v>
      </c>
      <c r="F197" s="27" t="s">
        <v>724</v>
      </c>
      <c r="G197" s="27" t="s">
        <v>96</v>
      </c>
      <c r="H197" s="28">
        <v>42802</v>
      </c>
      <c r="I197" s="37">
        <v>42809</v>
      </c>
      <c r="J197" s="52">
        <v>13902.95</v>
      </c>
      <c r="K197" s="52">
        <v>645.4</v>
      </c>
      <c r="L197" s="35"/>
      <c r="M197" s="52"/>
      <c r="N197" s="35" t="s">
        <v>97</v>
      </c>
      <c r="O197" s="35" t="s">
        <v>180</v>
      </c>
      <c r="P197" s="35" t="s">
        <v>120</v>
      </c>
      <c r="Q197" s="35" t="s">
        <v>124</v>
      </c>
      <c r="R197" s="35" t="s">
        <v>98</v>
      </c>
      <c r="S197" s="27"/>
      <c r="T197" s="27" t="s">
        <v>1853</v>
      </c>
      <c r="U197" s="27"/>
      <c r="V197" s="74"/>
      <c r="W197" s="47"/>
      <c r="X197" s="47"/>
      <c r="Y197" s="47"/>
      <c r="Z197" s="47"/>
      <c r="AA197" s="47"/>
      <c r="AB197">
        <v>645.4</v>
      </c>
      <c r="AC197" s="47"/>
      <c r="AD197" s="47"/>
      <c r="AE197" s="47"/>
      <c r="AF197" s="47"/>
      <c r="AG197" s="47"/>
      <c r="AH197" s="18"/>
      <c r="AI197" s="100"/>
      <c r="AJ197" s="18"/>
      <c r="AK197" s="47"/>
      <c r="AL197" s="47"/>
      <c r="AM197" s="47"/>
      <c r="AN197" s="18"/>
      <c r="AO197" s="100"/>
      <c r="AP197" s="18"/>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t="s">
        <v>373</v>
      </c>
      <c r="BN197" s="57">
        <f t="shared" si="13"/>
        <v>645.4</v>
      </c>
      <c r="BO197" s="47">
        <f t="shared" si="11"/>
        <v>0</v>
      </c>
      <c r="BP197" s="48" t="str">
        <f t="shared" si="12"/>
        <v>Complete - With Adjustment</v>
      </c>
      <c r="BQ197" s="49"/>
      <c r="BR197" s="49"/>
      <c r="BS197" s="49"/>
      <c r="BT197" s="49"/>
      <c r="BU197" s="49"/>
      <c r="BV197" s="49"/>
    </row>
    <row r="198" spans="1:74" s="10" customFormat="1" hidden="1" x14ac:dyDescent="0.2">
      <c r="A198" s="34">
        <v>247</v>
      </c>
      <c r="B198" s="27" t="s">
        <v>94</v>
      </c>
      <c r="C198" s="27" t="s">
        <v>1783</v>
      </c>
      <c r="D198" s="27" t="s">
        <v>1784</v>
      </c>
      <c r="E198" s="27" t="s">
        <v>1852</v>
      </c>
      <c r="F198" s="27" t="s">
        <v>724</v>
      </c>
      <c r="G198" s="27" t="s">
        <v>96</v>
      </c>
      <c r="H198" s="28">
        <v>42802</v>
      </c>
      <c r="I198" s="37">
        <v>42809</v>
      </c>
      <c r="J198" s="52">
        <v>13902.95</v>
      </c>
      <c r="K198" s="52">
        <v>645.4</v>
      </c>
      <c r="L198" s="35"/>
      <c r="M198" s="52"/>
      <c r="N198" s="35" t="s">
        <v>97</v>
      </c>
      <c r="O198" s="35" t="s">
        <v>180</v>
      </c>
      <c r="P198" s="35" t="s">
        <v>120</v>
      </c>
      <c r="Q198" s="35" t="s">
        <v>101</v>
      </c>
      <c r="R198" s="35" t="s">
        <v>98</v>
      </c>
      <c r="S198" s="27"/>
      <c r="T198" s="27" t="s">
        <v>1853</v>
      </c>
      <c r="U198" s="27"/>
      <c r="V198" s="74"/>
      <c r="W198" s="47"/>
      <c r="X198" s="47"/>
      <c r="Y198" s="47"/>
      <c r="Z198" s="47"/>
      <c r="AA198" s="47"/>
      <c r="AB198" s="47"/>
      <c r="AC198" s="47"/>
      <c r="AD198" s="47"/>
      <c r="AE198" s="47"/>
      <c r="AF198" s="47"/>
      <c r="AG198" s="47"/>
      <c r="AH198" s="18"/>
      <c r="AI198" s="100"/>
      <c r="AJ198" s="18"/>
      <c r="AK198" s="47"/>
      <c r="AL198" s="47"/>
      <c r="AM198" s="47"/>
      <c r="AN198" s="18"/>
      <c r="AO198" s="100"/>
      <c r="AP198" s="18"/>
      <c r="AQ198" s="47"/>
      <c r="AR198" s="47"/>
      <c r="AS198" s="47"/>
      <c r="AT198" s="47"/>
      <c r="AU198" s="47"/>
      <c r="AV198" s="47"/>
      <c r="AW198" s="47"/>
      <c r="AX198" s="47"/>
      <c r="AY198" s="47"/>
      <c r="AZ198" s="47"/>
      <c r="BA198" s="47"/>
      <c r="BB198" s="47"/>
      <c r="BC198" s="47"/>
      <c r="BD198" s="47"/>
      <c r="BE198" s="47"/>
      <c r="BF198" s="47"/>
      <c r="BG198" s="47"/>
      <c r="BH198" s="47">
        <v>645.4</v>
      </c>
      <c r="BI198" s="47"/>
      <c r="BJ198" s="47"/>
      <c r="BK198" s="47"/>
      <c r="BL198" s="47"/>
      <c r="BM198" s="47" t="s">
        <v>392</v>
      </c>
      <c r="BN198" s="57">
        <f t="shared" si="13"/>
        <v>645.4</v>
      </c>
      <c r="BO198" s="47">
        <f t="shared" si="11"/>
        <v>0</v>
      </c>
      <c r="BP198" s="48" t="str">
        <f t="shared" si="12"/>
        <v>Complete - With Adjustment</v>
      </c>
      <c r="BQ198" s="49"/>
      <c r="BR198" s="49"/>
      <c r="BS198" s="49"/>
      <c r="BT198" s="49"/>
      <c r="BU198" s="49"/>
      <c r="BV198" s="49"/>
    </row>
    <row r="199" spans="1:74" s="10" customFormat="1" hidden="1" x14ac:dyDescent="0.2">
      <c r="A199" s="34">
        <v>248</v>
      </c>
      <c r="B199" s="27" t="s">
        <v>94</v>
      </c>
      <c r="C199" s="27" t="s">
        <v>1783</v>
      </c>
      <c r="D199" s="27" t="s">
        <v>1784</v>
      </c>
      <c r="E199" s="27" t="s">
        <v>1852</v>
      </c>
      <c r="F199" s="27" t="s">
        <v>724</v>
      </c>
      <c r="G199" s="27" t="s">
        <v>96</v>
      </c>
      <c r="H199" s="28">
        <v>42802</v>
      </c>
      <c r="I199" s="37">
        <v>42809</v>
      </c>
      <c r="J199" s="52">
        <v>13902.95</v>
      </c>
      <c r="K199" s="52">
        <v>787.51</v>
      </c>
      <c r="L199" s="35"/>
      <c r="M199" s="52"/>
      <c r="N199" s="35" t="s">
        <v>97</v>
      </c>
      <c r="O199" s="35" t="s">
        <v>180</v>
      </c>
      <c r="P199" s="35" t="s">
        <v>120</v>
      </c>
      <c r="Q199" s="35" t="s">
        <v>124</v>
      </c>
      <c r="R199" s="35" t="s">
        <v>98</v>
      </c>
      <c r="S199" s="27"/>
      <c r="T199" s="27" t="s">
        <v>1853</v>
      </c>
      <c r="U199" s="27"/>
      <c r="V199" s="74"/>
      <c r="W199" s="47"/>
      <c r="X199" s="47"/>
      <c r="Y199" s="47"/>
      <c r="Z199" s="47"/>
      <c r="AA199" s="47"/>
      <c r="AB199">
        <v>787.51</v>
      </c>
      <c r="AC199" s="47"/>
      <c r="AD199" s="47"/>
      <c r="AE199" s="47"/>
      <c r="AF199" s="47"/>
      <c r="AG199" s="47"/>
      <c r="AH199" s="18"/>
      <c r="AI199" s="100"/>
      <c r="AJ199" s="18"/>
      <c r="AK199" s="47"/>
      <c r="AL199" s="47"/>
      <c r="AM199" s="47"/>
      <c r="AN199" s="18"/>
      <c r="AO199" s="100"/>
      <c r="AP199" s="18"/>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t="s">
        <v>373</v>
      </c>
      <c r="BN199" s="57">
        <f t="shared" si="13"/>
        <v>787.51</v>
      </c>
      <c r="BO199" s="47">
        <f t="shared" si="11"/>
        <v>0</v>
      </c>
      <c r="BP199" s="48" t="str">
        <f t="shared" si="12"/>
        <v>Complete - With Adjustment</v>
      </c>
      <c r="BQ199" s="49"/>
      <c r="BR199" s="49"/>
      <c r="BS199" s="49"/>
      <c r="BT199" s="49"/>
      <c r="BU199" s="49"/>
      <c r="BV199" s="49"/>
    </row>
    <row r="200" spans="1:74" s="10" customFormat="1" hidden="1" x14ac:dyDescent="0.2">
      <c r="A200" s="34">
        <v>249</v>
      </c>
      <c r="B200" s="27" t="s">
        <v>94</v>
      </c>
      <c r="C200" s="27" t="s">
        <v>1783</v>
      </c>
      <c r="D200" s="27" t="s">
        <v>1784</v>
      </c>
      <c r="E200" s="27" t="s">
        <v>1852</v>
      </c>
      <c r="F200" s="27" t="s">
        <v>724</v>
      </c>
      <c r="G200" s="27" t="s">
        <v>96</v>
      </c>
      <c r="H200" s="28">
        <v>42802</v>
      </c>
      <c r="I200" s="37">
        <v>42809</v>
      </c>
      <c r="J200" s="52">
        <v>13902.95</v>
      </c>
      <c r="K200" s="52">
        <v>265.2</v>
      </c>
      <c r="L200" s="35"/>
      <c r="M200" s="52"/>
      <c r="N200" s="35" t="s">
        <v>97</v>
      </c>
      <c r="O200" s="35" t="s">
        <v>180</v>
      </c>
      <c r="P200" s="35" t="s">
        <v>120</v>
      </c>
      <c r="Q200" s="35" t="s">
        <v>101</v>
      </c>
      <c r="R200" s="35" t="s">
        <v>98</v>
      </c>
      <c r="S200" s="27"/>
      <c r="T200" s="27" t="s">
        <v>1853</v>
      </c>
      <c r="U200" s="27"/>
      <c r="V200" s="74"/>
      <c r="W200" s="47"/>
      <c r="X200" s="47"/>
      <c r="Y200" s="47"/>
      <c r="Z200" s="47"/>
      <c r="AA200" s="47"/>
      <c r="AB200" s="47"/>
      <c r="AC200" s="47"/>
      <c r="AD200" s="47"/>
      <c r="AE200" s="47"/>
      <c r="AF200" s="47"/>
      <c r="AG200" s="47"/>
      <c r="AH200" s="18"/>
      <c r="AI200" s="100"/>
      <c r="AJ200" s="18"/>
      <c r="AK200" s="47"/>
      <c r="AL200" s="47">
        <v>130</v>
      </c>
      <c r="AM200" s="47"/>
      <c r="AN200" s="18"/>
      <c r="AO200" s="100"/>
      <c r="AP200" s="18"/>
      <c r="AQ200" s="47"/>
      <c r="AR200" s="47"/>
      <c r="AS200" s="47"/>
      <c r="AT200" s="47"/>
      <c r="AU200" s="47"/>
      <c r="AV200" s="47"/>
      <c r="AW200" s="47"/>
      <c r="AX200" s="47"/>
      <c r="AY200" s="47"/>
      <c r="AZ200" s="47"/>
      <c r="BA200" s="47"/>
      <c r="BB200" s="47"/>
      <c r="BC200" s="47"/>
      <c r="BD200" s="47"/>
      <c r="BE200" s="47"/>
      <c r="BF200" s="47"/>
      <c r="BG200" s="47"/>
      <c r="BH200" s="47">
        <v>135.19999999999999</v>
      </c>
      <c r="BI200" s="47"/>
      <c r="BJ200" s="47"/>
      <c r="BK200" s="47"/>
      <c r="BL200" s="47"/>
      <c r="BM200" s="47" t="s">
        <v>392</v>
      </c>
      <c r="BN200" s="57">
        <f t="shared" si="13"/>
        <v>265.2</v>
      </c>
      <c r="BO200" s="47">
        <f t="shared" si="11"/>
        <v>0</v>
      </c>
      <c r="BP200" s="48" t="str">
        <f t="shared" si="12"/>
        <v>Complete - With Adjustment</v>
      </c>
      <c r="BQ200" s="49"/>
      <c r="BR200" s="49"/>
      <c r="BS200" s="49"/>
      <c r="BT200" s="49"/>
      <c r="BU200" s="49"/>
      <c r="BV200" s="49"/>
    </row>
    <row r="201" spans="1:74" s="10" customFormat="1" hidden="1" x14ac:dyDescent="0.2">
      <c r="A201" s="34">
        <v>250</v>
      </c>
      <c r="B201" s="27" t="s">
        <v>94</v>
      </c>
      <c r="C201" s="27" t="s">
        <v>1783</v>
      </c>
      <c r="D201" s="27" t="s">
        <v>1784</v>
      </c>
      <c r="E201" s="27" t="s">
        <v>1852</v>
      </c>
      <c r="F201" s="27" t="s">
        <v>724</v>
      </c>
      <c r="G201" s="27" t="s">
        <v>96</v>
      </c>
      <c r="H201" s="28">
        <v>42802</v>
      </c>
      <c r="I201" s="37">
        <v>42809</v>
      </c>
      <c r="J201" s="52">
        <v>13902.95</v>
      </c>
      <c r="K201" s="52">
        <v>493.88</v>
      </c>
      <c r="L201" s="35"/>
      <c r="M201" s="52"/>
      <c r="N201" s="35" t="s">
        <v>97</v>
      </c>
      <c r="O201" s="35" t="s">
        <v>180</v>
      </c>
      <c r="P201" s="35" t="s">
        <v>120</v>
      </c>
      <c r="Q201" s="35" t="s">
        <v>101</v>
      </c>
      <c r="R201" s="35" t="s">
        <v>98</v>
      </c>
      <c r="S201" s="27"/>
      <c r="T201" s="27" t="s">
        <v>1853</v>
      </c>
      <c r="U201" s="27"/>
      <c r="V201" s="74"/>
      <c r="W201" s="47"/>
      <c r="X201" s="47"/>
      <c r="Y201" s="47"/>
      <c r="Z201" s="47"/>
      <c r="AA201" s="47"/>
      <c r="AB201" s="47"/>
      <c r="AC201" s="47"/>
      <c r="AD201" s="47"/>
      <c r="AE201" s="47"/>
      <c r="AF201" s="47"/>
      <c r="AG201" s="47"/>
      <c r="AH201" s="18"/>
      <c r="AI201" s="100"/>
      <c r="AJ201" s="18"/>
      <c r="AK201" s="47"/>
      <c r="AL201" s="47">
        <f>22+22</f>
        <v>44</v>
      </c>
      <c r="AM201" s="47"/>
      <c r="AN201" s="18"/>
      <c r="AO201" s="100"/>
      <c r="AP201" s="18"/>
      <c r="AQ201" s="47"/>
      <c r="AR201" s="47"/>
      <c r="AS201" s="47"/>
      <c r="AT201" s="47"/>
      <c r="AU201" s="47"/>
      <c r="AV201" s="47"/>
      <c r="AW201" s="47"/>
      <c r="AX201" s="47"/>
      <c r="AY201" s="47"/>
      <c r="AZ201" s="47"/>
      <c r="BA201" s="47"/>
      <c r="BB201" s="47"/>
      <c r="BC201" s="47"/>
      <c r="BD201" s="47"/>
      <c r="BE201" s="47"/>
      <c r="BF201" s="47"/>
      <c r="BG201" s="47"/>
      <c r="BH201" s="47">
        <v>449.88</v>
      </c>
      <c r="BI201" s="47"/>
      <c r="BJ201" s="47"/>
      <c r="BK201" s="47"/>
      <c r="BL201" s="47"/>
      <c r="BM201" s="47" t="s">
        <v>392</v>
      </c>
      <c r="BN201" s="57">
        <f t="shared" si="13"/>
        <v>493.88</v>
      </c>
      <c r="BO201" s="47">
        <f t="shared" si="11"/>
        <v>0</v>
      </c>
      <c r="BP201" s="48" t="str">
        <f t="shared" si="12"/>
        <v>Complete - With Adjustment</v>
      </c>
      <c r="BQ201" s="49"/>
      <c r="BR201" s="49"/>
      <c r="BS201" s="49"/>
      <c r="BT201" s="49"/>
      <c r="BU201" s="49"/>
      <c r="BV201" s="49"/>
    </row>
    <row r="202" spans="1:74" s="10" customFormat="1" hidden="1" x14ac:dyDescent="0.2">
      <c r="A202" s="34">
        <v>251</v>
      </c>
      <c r="B202" s="27" t="s">
        <v>94</v>
      </c>
      <c r="C202" s="27" t="s">
        <v>1783</v>
      </c>
      <c r="D202" s="27" t="s">
        <v>1784</v>
      </c>
      <c r="E202" s="27" t="s">
        <v>1852</v>
      </c>
      <c r="F202" s="27" t="s">
        <v>724</v>
      </c>
      <c r="G202" s="27" t="s">
        <v>96</v>
      </c>
      <c r="H202" s="28">
        <v>42802</v>
      </c>
      <c r="I202" s="37">
        <v>42809</v>
      </c>
      <c r="J202" s="52">
        <v>13902.95</v>
      </c>
      <c r="K202" s="52">
        <v>26</v>
      </c>
      <c r="L202" s="35"/>
      <c r="M202" s="52"/>
      <c r="N202" s="35" t="s">
        <v>97</v>
      </c>
      <c r="O202" s="35" t="s">
        <v>180</v>
      </c>
      <c r="P202" s="35" t="s">
        <v>120</v>
      </c>
      <c r="Q202" s="35" t="s">
        <v>101</v>
      </c>
      <c r="R202" s="35" t="s">
        <v>98</v>
      </c>
      <c r="S202" s="27"/>
      <c r="T202" s="27" t="s">
        <v>1853</v>
      </c>
      <c r="U202" s="27"/>
      <c r="V202" s="74"/>
      <c r="W202" s="47"/>
      <c r="X202" s="47"/>
      <c r="Y202" s="47"/>
      <c r="Z202" s="47"/>
      <c r="AA202" s="47"/>
      <c r="AB202" s="47"/>
      <c r="AC202" s="47"/>
      <c r="AD202" s="47"/>
      <c r="AE202" s="47"/>
      <c r="AF202" s="47"/>
      <c r="AG202" s="47"/>
      <c r="AH202" s="18"/>
      <c r="AI202" s="100"/>
      <c r="AJ202" s="18"/>
      <c r="AK202" s="47"/>
      <c r="AL202" s="47">
        <v>26</v>
      </c>
      <c r="AM202" s="47"/>
      <c r="AN202" s="18"/>
      <c r="AO202" s="100"/>
      <c r="AP202" s="18"/>
      <c r="AQ202" s="47"/>
      <c r="AR202" s="47"/>
      <c r="AS202" s="47"/>
      <c r="AT202" s="47"/>
      <c r="AU202" s="47"/>
      <c r="AV202" s="47"/>
      <c r="AW202" s="47"/>
      <c r="AX202" s="47"/>
      <c r="AY202" s="47"/>
      <c r="AZ202" s="47"/>
      <c r="BA202" s="47"/>
      <c r="BB202" s="47"/>
      <c r="BC202" s="47"/>
      <c r="BD202" s="47"/>
      <c r="BE202" s="47"/>
      <c r="BF202" s="47"/>
      <c r="BG202" s="47"/>
      <c r="BH202" s="47"/>
      <c r="BI202" s="47"/>
      <c r="BJ202" s="47"/>
      <c r="BK202" s="68"/>
      <c r="BL202" s="47"/>
      <c r="BM202" s="47" t="s">
        <v>392</v>
      </c>
      <c r="BN202" s="57">
        <f t="shared" si="13"/>
        <v>26</v>
      </c>
      <c r="BO202" s="47">
        <f t="shared" si="11"/>
        <v>0</v>
      </c>
      <c r="BP202" s="48" t="str">
        <f t="shared" si="12"/>
        <v>Complete - With Adjustment</v>
      </c>
      <c r="BQ202" s="49"/>
      <c r="BR202" s="49"/>
      <c r="BS202" s="49"/>
      <c r="BT202" s="49"/>
      <c r="BU202" s="49"/>
      <c r="BV202" s="49"/>
    </row>
    <row r="203" spans="1:74" s="10" customFormat="1" hidden="1" x14ac:dyDescent="0.2">
      <c r="A203" s="34">
        <v>252</v>
      </c>
      <c r="B203" s="27" t="s">
        <v>94</v>
      </c>
      <c r="C203" s="27" t="s">
        <v>1783</v>
      </c>
      <c r="D203" s="27" t="s">
        <v>1784</v>
      </c>
      <c r="E203" s="27" t="s">
        <v>1852</v>
      </c>
      <c r="F203" s="27" t="s">
        <v>724</v>
      </c>
      <c r="G203" s="27" t="s">
        <v>96</v>
      </c>
      <c r="H203" s="28">
        <v>42802</v>
      </c>
      <c r="I203" s="37">
        <v>42809</v>
      </c>
      <c r="J203" s="52">
        <v>13902.95</v>
      </c>
      <c r="K203" s="52">
        <v>318.2</v>
      </c>
      <c r="L203" s="35"/>
      <c r="M203" s="52"/>
      <c r="N203" s="35" t="s">
        <v>97</v>
      </c>
      <c r="O203" s="35" t="s">
        <v>180</v>
      </c>
      <c r="P203" s="35" t="s">
        <v>120</v>
      </c>
      <c r="Q203" s="35" t="s">
        <v>101</v>
      </c>
      <c r="R203" s="35" t="s">
        <v>98</v>
      </c>
      <c r="S203" s="27"/>
      <c r="T203" s="27" t="s">
        <v>1853</v>
      </c>
      <c r="U203" s="27"/>
      <c r="V203" s="74"/>
      <c r="W203" s="47"/>
      <c r="X203" s="47"/>
      <c r="Y203" s="47"/>
      <c r="Z203" s="47"/>
      <c r="AA203" s="47"/>
      <c r="AB203" s="47"/>
      <c r="AC203" s="47"/>
      <c r="AD203" s="47"/>
      <c r="AE203" s="47"/>
      <c r="AF203" s="47"/>
      <c r="AG203" s="47"/>
      <c r="AH203" s="18"/>
      <c r="AI203" s="100"/>
      <c r="AJ203" s="18"/>
      <c r="AK203" s="47"/>
      <c r="AL203" s="47"/>
      <c r="AM203" s="47"/>
      <c r="AN203" s="18"/>
      <c r="AO203" s="100"/>
      <c r="AP203" s="18"/>
      <c r="AQ203" s="47"/>
      <c r="AR203" s="47"/>
      <c r="AS203" s="47"/>
      <c r="AT203" s="47"/>
      <c r="AU203" s="47"/>
      <c r="AV203" s="47"/>
      <c r="AW203" s="47"/>
      <c r="AX203" s="47"/>
      <c r="AY203" s="47"/>
      <c r="AZ203" s="47"/>
      <c r="BA203" s="47"/>
      <c r="BB203" s="47"/>
      <c r="BC203" s="47"/>
      <c r="BD203" s="47"/>
      <c r="BE203" s="47"/>
      <c r="BF203" s="47"/>
      <c r="BG203" s="47"/>
      <c r="BH203" s="47">
        <v>318.2</v>
      </c>
      <c r="BI203" s="47"/>
      <c r="BJ203" s="47"/>
      <c r="BK203" s="47"/>
      <c r="BL203" s="47"/>
      <c r="BM203" s="47" t="s">
        <v>392</v>
      </c>
      <c r="BN203" s="57">
        <f t="shared" si="13"/>
        <v>318.2</v>
      </c>
      <c r="BO203" s="47">
        <f t="shared" si="11"/>
        <v>0</v>
      </c>
      <c r="BP203" s="48" t="str">
        <f t="shared" si="12"/>
        <v>Complete - With Adjustment</v>
      </c>
      <c r="BQ203" s="49"/>
      <c r="BR203" s="49"/>
      <c r="BS203" s="49"/>
      <c r="BT203" s="49"/>
      <c r="BU203" s="49"/>
      <c r="BV203" s="49"/>
    </row>
    <row r="204" spans="1:74" s="10" customFormat="1" hidden="1" x14ac:dyDescent="0.2">
      <c r="A204" s="34">
        <v>253</v>
      </c>
      <c r="B204" s="27" t="s">
        <v>94</v>
      </c>
      <c r="C204" s="27" t="s">
        <v>1795</v>
      </c>
      <c r="D204" s="27" t="s">
        <v>1796</v>
      </c>
      <c r="E204" s="27" t="s">
        <v>1854</v>
      </c>
      <c r="F204" s="27" t="s">
        <v>688</v>
      </c>
      <c r="G204" s="27" t="s">
        <v>96</v>
      </c>
      <c r="H204" s="28">
        <v>42797</v>
      </c>
      <c r="I204" s="37">
        <v>42801</v>
      </c>
      <c r="J204" s="52">
        <v>1678.65</v>
      </c>
      <c r="K204" s="52">
        <v>701.88</v>
      </c>
      <c r="L204" s="35"/>
      <c r="M204" s="52"/>
      <c r="N204" s="35" t="s">
        <v>97</v>
      </c>
      <c r="O204" s="35" t="s">
        <v>902</v>
      </c>
      <c r="P204" s="35" t="s">
        <v>120</v>
      </c>
      <c r="Q204" s="35" t="s">
        <v>101</v>
      </c>
      <c r="R204" s="35" t="s">
        <v>98</v>
      </c>
      <c r="S204" s="27"/>
      <c r="T204" s="27" t="s">
        <v>1855</v>
      </c>
      <c r="U204" s="27"/>
      <c r="V204" s="74"/>
      <c r="W204" s="47"/>
      <c r="X204" s="47"/>
      <c r="Y204" s="47"/>
      <c r="Z204" s="47"/>
      <c r="AA204" s="47"/>
      <c r="AB204" s="70"/>
      <c r="AC204" s="47"/>
      <c r="AD204" s="47"/>
      <c r="AE204" s="47"/>
      <c r="AF204" s="47"/>
      <c r="AG204" s="47"/>
      <c r="AH204" s="18"/>
      <c r="AI204" s="100"/>
      <c r="AJ204" s="18"/>
      <c r="AK204" s="47"/>
      <c r="AL204" s="47"/>
      <c r="AM204" s="47"/>
      <c r="AN204" s="18"/>
      <c r="AO204" s="100"/>
      <c r="AP204" s="18"/>
      <c r="AQ204" s="47"/>
      <c r="AR204" s="47"/>
      <c r="AS204" s="47"/>
      <c r="AT204" s="47"/>
      <c r="AU204" s="47"/>
      <c r="AV204" s="47"/>
      <c r="AW204" s="47"/>
      <c r="AX204" s="47"/>
      <c r="AY204" s="47"/>
      <c r="AZ204" s="47"/>
      <c r="BA204" s="47"/>
      <c r="BB204" s="47"/>
      <c r="BC204" s="47"/>
      <c r="BD204" s="47"/>
      <c r="BE204" s="47"/>
      <c r="BF204" s="47"/>
      <c r="BG204" s="47"/>
      <c r="BH204" s="47">
        <v>701.88</v>
      </c>
      <c r="BI204" s="47"/>
      <c r="BJ204" s="47"/>
      <c r="BK204" s="47"/>
      <c r="BL204" s="47"/>
      <c r="BM204" s="47" t="s">
        <v>392</v>
      </c>
      <c r="BN204" s="57">
        <f t="shared" si="13"/>
        <v>701.88</v>
      </c>
      <c r="BO204" s="47">
        <f t="shared" si="11"/>
        <v>0</v>
      </c>
      <c r="BP204" s="48" t="str">
        <f t="shared" si="12"/>
        <v>Complete - With Adjustment</v>
      </c>
      <c r="BQ204" s="49"/>
      <c r="BR204" s="49"/>
      <c r="BS204" s="49"/>
      <c r="BT204" s="49"/>
      <c r="BU204" s="49"/>
      <c r="BV204" s="49"/>
    </row>
    <row r="205" spans="1:74" s="10" customFormat="1" hidden="1" x14ac:dyDescent="0.2">
      <c r="A205" s="34">
        <v>254</v>
      </c>
      <c r="B205" s="27" t="s">
        <v>94</v>
      </c>
      <c r="C205" s="27" t="s">
        <v>1795</v>
      </c>
      <c r="D205" s="27" t="s">
        <v>1796</v>
      </c>
      <c r="E205" s="27" t="s">
        <v>1854</v>
      </c>
      <c r="F205" s="27" t="s">
        <v>688</v>
      </c>
      <c r="G205" s="27" t="s">
        <v>96</v>
      </c>
      <c r="H205" s="28">
        <v>42797</v>
      </c>
      <c r="I205" s="37">
        <v>42801</v>
      </c>
      <c r="J205" s="52">
        <v>1678.65</v>
      </c>
      <c r="K205" s="52">
        <v>521.88</v>
      </c>
      <c r="L205" s="35"/>
      <c r="M205" s="52"/>
      <c r="N205" s="35" t="s">
        <v>97</v>
      </c>
      <c r="O205" s="35" t="s">
        <v>902</v>
      </c>
      <c r="P205" s="35" t="s">
        <v>120</v>
      </c>
      <c r="Q205" s="35" t="s">
        <v>101</v>
      </c>
      <c r="R205" s="35" t="s">
        <v>98</v>
      </c>
      <c r="S205" s="27"/>
      <c r="T205" s="27" t="s">
        <v>1855</v>
      </c>
      <c r="U205" s="27"/>
      <c r="V205" s="74"/>
      <c r="W205" s="68"/>
      <c r="X205" s="47"/>
      <c r="Y205" s="47"/>
      <c r="Z205" s="47"/>
      <c r="AA205" s="47"/>
      <c r="AB205" s="47"/>
      <c r="AC205" s="47"/>
      <c r="AD205" s="47"/>
      <c r="AE205" s="47"/>
      <c r="AF205" s="47"/>
      <c r="AG205" s="47"/>
      <c r="AH205" s="18"/>
      <c r="AI205" s="100"/>
      <c r="AJ205" s="18"/>
      <c r="AK205" s="47"/>
      <c r="AL205" s="47"/>
      <c r="AM205" s="47"/>
      <c r="AN205" s="18"/>
      <c r="AO205" s="100"/>
      <c r="AP205" s="18"/>
      <c r="AQ205" s="47"/>
      <c r="AR205" s="47"/>
      <c r="AS205" s="47"/>
      <c r="AT205" s="47"/>
      <c r="AU205" s="47"/>
      <c r="AV205" s="47"/>
      <c r="AW205" s="47"/>
      <c r="AX205" s="47"/>
      <c r="AY205" s="47"/>
      <c r="AZ205" s="47"/>
      <c r="BA205" s="47"/>
      <c r="BB205" s="47"/>
      <c r="BC205" s="47"/>
      <c r="BD205" s="47"/>
      <c r="BE205" s="47"/>
      <c r="BF205" s="47"/>
      <c r="BG205" s="47"/>
      <c r="BH205" s="47">
        <v>521.88</v>
      </c>
      <c r="BI205" s="47"/>
      <c r="BJ205" s="47"/>
      <c r="BK205" s="47"/>
      <c r="BL205" s="47"/>
      <c r="BM205" s="47" t="s">
        <v>392</v>
      </c>
      <c r="BN205" s="57">
        <f t="shared" si="13"/>
        <v>521.88</v>
      </c>
      <c r="BO205" s="47">
        <f t="shared" si="11"/>
        <v>0</v>
      </c>
      <c r="BP205" s="48" t="str">
        <f t="shared" si="12"/>
        <v>Complete - With Adjustment</v>
      </c>
      <c r="BQ205" s="49"/>
      <c r="BR205" s="49"/>
      <c r="BS205" s="49"/>
      <c r="BT205" s="49"/>
      <c r="BU205" s="49"/>
      <c r="BV205" s="49"/>
    </row>
    <row r="206" spans="1:74" s="10" customFormat="1" hidden="1" x14ac:dyDescent="0.2">
      <c r="A206" s="34">
        <v>255</v>
      </c>
      <c r="B206" s="27" t="s">
        <v>94</v>
      </c>
      <c r="C206" s="27" t="s">
        <v>1795</v>
      </c>
      <c r="D206" s="27" t="s">
        <v>1796</v>
      </c>
      <c r="E206" s="27" t="s">
        <v>1854</v>
      </c>
      <c r="F206" s="27" t="s">
        <v>688</v>
      </c>
      <c r="G206" s="27" t="s">
        <v>96</v>
      </c>
      <c r="H206" s="28">
        <v>42797</v>
      </c>
      <c r="I206" s="37">
        <v>42801</v>
      </c>
      <c r="J206" s="52">
        <v>1678.65</v>
      </c>
      <c r="K206" s="52">
        <v>174.7</v>
      </c>
      <c r="L206" s="35"/>
      <c r="M206" s="52"/>
      <c r="N206" s="35" t="s">
        <v>97</v>
      </c>
      <c r="O206" s="35" t="s">
        <v>902</v>
      </c>
      <c r="P206" s="35" t="s">
        <v>120</v>
      </c>
      <c r="Q206" s="35" t="s">
        <v>108</v>
      </c>
      <c r="R206" s="35" t="s">
        <v>98</v>
      </c>
      <c r="S206" s="27"/>
      <c r="T206" s="27" t="s">
        <v>1855</v>
      </c>
      <c r="U206" s="27"/>
      <c r="V206" s="74"/>
      <c r="W206" s="47"/>
      <c r="X206" s="47"/>
      <c r="Y206" s="47"/>
      <c r="Z206" s="47"/>
      <c r="AA206" s="47"/>
      <c r="AB206" s="47"/>
      <c r="AC206" s="47"/>
      <c r="AD206" s="47"/>
      <c r="AE206" s="47"/>
      <c r="AF206" s="47"/>
      <c r="AG206" s="47"/>
      <c r="AH206" s="18"/>
      <c r="AI206" s="100"/>
      <c r="AJ206" s="18"/>
      <c r="AK206" s="47"/>
      <c r="AL206" s="47"/>
      <c r="AM206" s="47"/>
      <c r="AN206" s="18"/>
      <c r="AO206" s="100"/>
      <c r="AP206" s="18"/>
      <c r="AQ206" s="47"/>
      <c r="AR206" s="47"/>
      <c r="AS206" s="47"/>
      <c r="AT206" s="47"/>
      <c r="AU206" s="47"/>
      <c r="AV206" s="47"/>
      <c r="AW206" s="47"/>
      <c r="AX206" s="47"/>
      <c r="AY206" s="47"/>
      <c r="AZ206" s="47"/>
      <c r="BA206" s="47"/>
      <c r="BB206" s="47"/>
      <c r="BC206" s="47"/>
      <c r="BD206" s="47"/>
      <c r="BE206" s="47"/>
      <c r="BF206" s="47"/>
      <c r="BG206" s="47"/>
      <c r="BH206" s="47">
        <v>174.7</v>
      </c>
      <c r="BI206" s="47"/>
      <c r="BJ206" s="47"/>
      <c r="BK206" s="47"/>
      <c r="BL206" s="47"/>
      <c r="BM206" s="47" t="s">
        <v>392</v>
      </c>
      <c r="BN206" s="57">
        <f t="shared" si="13"/>
        <v>174.7</v>
      </c>
      <c r="BO206" s="47">
        <f t="shared" si="11"/>
        <v>0</v>
      </c>
      <c r="BP206" s="48" t="str">
        <f t="shared" si="12"/>
        <v>Complete - With Adjustment</v>
      </c>
      <c r="BQ206" s="49"/>
      <c r="BR206" s="49"/>
      <c r="BS206" s="49"/>
      <c r="BT206" s="49"/>
      <c r="BU206" s="49"/>
      <c r="BV206" s="49"/>
    </row>
    <row r="207" spans="1:74" s="10" customFormat="1" hidden="1" x14ac:dyDescent="0.2">
      <c r="A207" s="34">
        <v>256</v>
      </c>
      <c r="B207" s="27" t="s">
        <v>94</v>
      </c>
      <c r="C207" s="27" t="s">
        <v>1795</v>
      </c>
      <c r="D207" s="27" t="s">
        <v>1796</v>
      </c>
      <c r="E207" s="27" t="s">
        <v>1854</v>
      </c>
      <c r="F207" s="27" t="s">
        <v>688</v>
      </c>
      <c r="G207" s="27" t="s">
        <v>96</v>
      </c>
      <c r="H207" s="28">
        <v>42797</v>
      </c>
      <c r="I207" s="37">
        <v>42801</v>
      </c>
      <c r="J207" s="52">
        <v>1678.65</v>
      </c>
      <c r="K207" s="52">
        <v>160.36000000000001</v>
      </c>
      <c r="L207" s="35"/>
      <c r="M207" s="52"/>
      <c r="N207" s="35" t="s">
        <v>97</v>
      </c>
      <c r="O207" s="35" t="s">
        <v>902</v>
      </c>
      <c r="P207" s="35" t="s">
        <v>120</v>
      </c>
      <c r="Q207" s="35" t="s">
        <v>101</v>
      </c>
      <c r="R207" s="35" t="s">
        <v>98</v>
      </c>
      <c r="S207" s="27"/>
      <c r="T207" s="27" t="s">
        <v>1855</v>
      </c>
      <c r="U207" s="27"/>
      <c r="V207" s="74"/>
      <c r="W207" s="68"/>
      <c r="X207" s="47"/>
      <c r="Y207" s="47"/>
      <c r="Z207" s="47"/>
      <c r="AA207" s="47"/>
      <c r="AB207" s="47"/>
      <c r="AC207" s="47"/>
      <c r="AD207" s="47"/>
      <c r="AE207" s="47"/>
      <c r="AF207" s="47"/>
      <c r="AG207" s="47"/>
      <c r="AH207" s="18"/>
      <c r="AI207" s="100"/>
      <c r="AJ207" s="18"/>
      <c r="AK207" s="47"/>
      <c r="AL207" s="47"/>
      <c r="AM207" s="47">
        <f>22.05</f>
        <v>22.05</v>
      </c>
      <c r="AN207" s="18"/>
      <c r="AO207" s="100"/>
      <c r="AP207" s="18"/>
      <c r="AQ207" s="47"/>
      <c r="AR207" s="47"/>
      <c r="AS207" s="47"/>
      <c r="AT207" s="47"/>
      <c r="AU207" s="47"/>
      <c r="AV207" s="47"/>
      <c r="AW207" s="47"/>
      <c r="AX207" s="47"/>
      <c r="AY207" s="47"/>
      <c r="AZ207" s="47"/>
      <c r="BA207" s="47"/>
      <c r="BB207" s="47"/>
      <c r="BC207" s="47"/>
      <c r="BD207" s="47"/>
      <c r="BE207" s="47"/>
      <c r="BF207" s="47"/>
      <c r="BG207" s="47"/>
      <c r="BH207" s="47">
        <v>138.31</v>
      </c>
      <c r="BI207" s="47"/>
      <c r="BJ207" s="47"/>
      <c r="BK207" s="47"/>
      <c r="BL207" s="47"/>
      <c r="BM207" s="47" t="s">
        <v>392</v>
      </c>
      <c r="BN207" s="57">
        <f t="shared" si="13"/>
        <v>160.36000000000001</v>
      </c>
      <c r="BO207" s="47">
        <f t="shared" si="11"/>
        <v>0</v>
      </c>
      <c r="BP207" s="48" t="str">
        <f t="shared" si="12"/>
        <v>Complete - With Adjustment</v>
      </c>
      <c r="BQ207" s="49"/>
      <c r="BR207" s="49"/>
      <c r="BS207" s="49"/>
      <c r="BT207" s="49"/>
      <c r="BU207" s="49"/>
      <c r="BV207" s="49"/>
    </row>
    <row r="208" spans="1:74" s="10" customFormat="1" hidden="1" x14ac:dyDescent="0.2">
      <c r="A208" s="34">
        <v>257</v>
      </c>
      <c r="B208" s="27" t="s">
        <v>94</v>
      </c>
      <c r="C208" s="27" t="s">
        <v>1795</v>
      </c>
      <c r="D208" s="27" t="s">
        <v>1796</v>
      </c>
      <c r="E208" s="27" t="s">
        <v>1854</v>
      </c>
      <c r="F208" s="27" t="s">
        <v>688</v>
      </c>
      <c r="G208" s="27" t="s">
        <v>96</v>
      </c>
      <c r="H208" s="28">
        <v>42797</v>
      </c>
      <c r="I208" s="37">
        <v>42801</v>
      </c>
      <c r="J208" s="52">
        <v>1678.65</v>
      </c>
      <c r="K208" s="52">
        <v>17</v>
      </c>
      <c r="L208" s="35"/>
      <c r="M208" s="52"/>
      <c r="N208" s="35" t="s">
        <v>97</v>
      </c>
      <c r="O208" s="35" t="s">
        <v>902</v>
      </c>
      <c r="P208" s="35" t="s">
        <v>120</v>
      </c>
      <c r="Q208" s="35" t="s">
        <v>101</v>
      </c>
      <c r="R208" s="35" t="s">
        <v>98</v>
      </c>
      <c r="S208" s="27"/>
      <c r="T208" s="27" t="s">
        <v>1855</v>
      </c>
      <c r="U208" s="27"/>
      <c r="V208" s="74"/>
      <c r="W208" s="47"/>
      <c r="X208" s="47"/>
      <c r="Y208" s="47"/>
      <c r="Z208" s="47"/>
      <c r="AA208" s="47"/>
      <c r="AB208" s="47"/>
      <c r="AC208" s="47"/>
      <c r="AD208" s="47"/>
      <c r="AE208" s="47"/>
      <c r="AF208" s="47"/>
      <c r="AG208" s="47"/>
      <c r="AH208" s="18"/>
      <c r="AI208" s="100"/>
      <c r="AJ208" s="18"/>
      <c r="AK208" s="47"/>
      <c r="AL208" s="47"/>
      <c r="AM208" s="47"/>
      <c r="AN208" s="18"/>
      <c r="AO208" s="100"/>
      <c r="AP208" s="18"/>
      <c r="AQ208" s="47"/>
      <c r="AR208" s="47"/>
      <c r="AS208" s="47"/>
      <c r="AT208" s="47"/>
      <c r="AU208" s="47"/>
      <c r="AV208" s="47"/>
      <c r="AW208" s="47"/>
      <c r="AX208" s="47"/>
      <c r="AY208" s="47"/>
      <c r="AZ208" s="47"/>
      <c r="BA208" s="47"/>
      <c r="BB208" s="47"/>
      <c r="BC208" s="47"/>
      <c r="BD208" s="47"/>
      <c r="BE208" s="47"/>
      <c r="BF208" s="47"/>
      <c r="BG208" s="47"/>
      <c r="BH208" s="47">
        <v>17</v>
      </c>
      <c r="BI208" s="47"/>
      <c r="BJ208" s="47"/>
      <c r="BK208" s="47"/>
      <c r="BL208" s="47"/>
      <c r="BM208" s="47" t="s">
        <v>392</v>
      </c>
      <c r="BN208" s="57">
        <f t="shared" si="13"/>
        <v>17</v>
      </c>
      <c r="BO208" s="47">
        <f t="shared" si="11"/>
        <v>0</v>
      </c>
      <c r="BP208" s="48" t="str">
        <f t="shared" si="12"/>
        <v>Complete - With Adjustment</v>
      </c>
      <c r="BQ208" s="49"/>
      <c r="BR208" s="49"/>
      <c r="BS208" s="49"/>
      <c r="BT208" s="49"/>
      <c r="BU208" s="49"/>
      <c r="BV208" s="49"/>
    </row>
    <row r="209" spans="1:74" s="10" customFormat="1" hidden="1" x14ac:dyDescent="0.2">
      <c r="A209" s="34">
        <v>258</v>
      </c>
      <c r="B209" s="27" t="s">
        <v>94</v>
      </c>
      <c r="C209" s="27" t="s">
        <v>1795</v>
      </c>
      <c r="D209" s="27" t="s">
        <v>1796</v>
      </c>
      <c r="E209" s="27" t="s">
        <v>1854</v>
      </c>
      <c r="F209" s="27" t="s">
        <v>688</v>
      </c>
      <c r="G209" s="27" t="s">
        <v>96</v>
      </c>
      <c r="H209" s="28">
        <v>42797</v>
      </c>
      <c r="I209" s="37">
        <v>42801</v>
      </c>
      <c r="J209" s="52">
        <v>1678.65</v>
      </c>
      <c r="K209" s="52">
        <v>18.54</v>
      </c>
      <c r="L209" s="35"/>
      <c r="M209" s="52"/>
      <c r="N209" s="35" t="s">
        <v>97</v>
      </c>
      <c r="O209" s="35" t="s">
        <v>902</v>
      </c>
      <c r="P209" s="35" t="s">
        <v>120</v>
      </c>
      <c r="Q209" s="35" t="s">
        <v>101</v>
      </c>
      <c r="R209" s="35" t="s">
        <v>98</v>
      </c>
      <c r="S209" s="27"/>
      <c r="T209" s="27" t="s">
        <v>1855</v>
      </c>
      <c r="U209" s="27"/>
      <c r="V209" s="74"/>
      <c r="W209" s="47"/>
      <c r="X209" s="47"/>
      <c r="Y209" s="47"/>
      <c r="Z209" s="47"/>
      <c r="AA209" s="47"/>
      <c r="AB209" s="47"/>
      <c r="AC209" s="47"/>
      <c r="AD209" s="47"/>
      <c r="AE209" s="47"/>
      <c r="AF209" s="47"/>
      <c r="AG209" s="47"/>
      <c r="AH209" s="18"/>
      <c r="AI209" s="100"/>
      <c r="AJ209" s="18"/>
      <c r="AK209" s="47"/>
      <c r="AL209" s="47"/>
      <c r="AM209" s="47"/>
      <c r="AN209" s="18"/>
      <c r="AO209" s="100"/>
      <c r="AP209" s="18"/>
      <c r="AQ209" s="47"/>
      <c r="AR209" s="47"/>
      <c r="AS209" s="47"/>
      <c r="AT209" s="47"/>
      <c r="AU209" s="47"/>
      <c r="AV209" s="47"/>
      <c r="AW209" s="47"/>
      <c r="AX209" s="47"/>
      <c r="AY209" s="47"/>
      <c r="AZ209" s="47"/>
      <c r="BA209" s="47"/>
      <c r="BB209" s="47"/>
      <c r="BC209" s="47"/>
      <c r="BD209" s="47"/>
      <c r="BE209" s="47"/>
      <c r="BF209" s="47"/>
      <c r="BG209" s="47"/>
      <c r="BH209" s="47">
        <v>18.54</v>
      </c>
      <c r="BI209" s="47"/>
      <c r="BJ209" s="47"/>
      <c r="BK209" s="47"/>
      <c r="BL209" s="47"/>
      <c r="BM209" s="47" t="s">
        <v>392</v>
      </c>
      <c r="BN209" s="57">
        <f t="shared" si="13"/>
        <v>18.54</v>
      </c>
      <c r="BO209" s="47">
        <f t="shared" si="11"/>
        <v>0</v>
      </c>
      <c r="BP209" s="48" t="str">
        <f t="shared" si="12"/>
        <v>Complete - With Adjustment</v>
      </c>
      <c r="BQ209" s="49"/>
      <c r="BR209" s="49"/>
      <c r="BS209" s="49"/>
      <c r="BT209" s="49"/>
      <c r="BU209" s="49"/>
      <c r="BV209" s="49"/>
    </row>
    <row r="210" spans="1:74" s="10" customFormat="1" hidden="1" x14ac:dyDescent="0.2">
      <c r="A210" s="34">
        <v>259</v>
      </c>
      <c r="B210" s="27" t="s">
        <v>94</v>
      </c>
      <c r="C210" s="27" t="s">
        <v>1795</v>
      </c>
      <c r="D210" s="27" t="s">
        <v>1796</v>
      </c>
      <c r="E210" s="27" t="s">
        <v>1854</v>
      </c>
      <c r="F210" s="27" t="s">
        <v>688</v>
      </c>
      <c r="G210" s="27" t="s">
        <v>96</v>
      </c>
      <c r="H210" s="28">
        <v>42797</v>
      </c>
      <c r="I210" s="37">
        <v>42801</v>
      </c>
      <c r="J210" s="52">
        <v>1678.65</v>
      </c>
      <c r="K210" s="52">
        <v>50.29</v>
      </c>
      <c r="L210" s="35"/>
      <c r="M210" s="52"/>
      <c r="N210" s="35" t="s">
        <v>97</v>
      </c>
      <c r="O210" s="35" t="s">
        <v>902</v>
      </c>
      <c r="P210" s="35" t="s">
        <v>120</v>
      </c>
      <c r="Q210" s="35" t="s">
        <v>101</v>
      </c>
      <c r="R210" s="35" t="s">
        <v>98</v>
      </c>
      <c r="S210" s="27"/>
      <c r="T210" s="27" t="s">
        <v>1855</v>
      </c>
      <c r="U210" s="27"/>
      <c r="V210" s="74"/>
      <c r="W210" s="47"/>
      <c r="X210" s="47"/>
      <c r="Y210" s="47"/>
      <c r="Z210" s="47"/>
      <c r="AA210" s="47"/>
      <c r="AB210" s="47"/>
      <c r="AC210" s="47"/>
      <c r="AD210" s="47"/>
      <c r="AE210" s="47"/>
      <c r="AF210" s="47"/>
      <c r="AG210" s="47"/>
      <c r="AH210" s="18"/>
      <c r="AI210" s="100"/>
      <c r="AJ210" s="18"/>
      <c r="AK210" s="47"/>
      <c r="AL210" s="47"/>
      <c r="AM210" s="47"/>
      <c r="AN210" s="18"/>
      <c r="AO210" s="100"/>
      <c r="AP210" s="18"/>
      <c r="AQ210" s="47"/>
      <c r="AR210" s="47"/>
      <c r="AS210" s="47"/>
      <c r="AT210" s="47"/>
      <c r="AU210" s="47"/>
      <c r="AV210" s="47"/>
      <c r="AW210" s="47"/>
      <c r="AX210" s="47"/>
      <c r="AY210" s="47"/>
      <c r="AZ210" s="47"/>
      <c r="BA210" s="47"/>
      <c r="BB210" s="47"/>
      <c r="BC210" s="47"/>
      <c r="BD210" s="47"/>
      <c r="BE210" s="47"/>
      <c r="BF210" s="47"/>
      <c r="BG210" s="47"/>
      <c r="BH210" s="47">
        <v>50.29</v>
      </c>
      <c r="BI210" s="47"/>
      <c r="BJ210" s="47"/>
      <c r="BK210" s="47"/>
      <c r="BL210" s="47"/>
      <c r="BM210" s="47" t="s">
        <v>392</v>
      </c>
      <c r="BN210" s="57">
        <f t="shared" si="13"/>
        <v>50.29</v>
      </c>
      <c r="BO210" s="47">
        <f t="shared" si="11"/>
        <v>0</v>
      </c>
      <c r="BP210" s="48" t="str">
        <f t="shared" si="12"/>
        <v>Complete - With Adjustment</v>
      </c>
      <c r="BQ210" s="49"/>
      <c r="BR210" s="49"/>
      <c r="BS210" s="49"/>
      <c r="BT210" s="49"/>
      <c r="BU210" s="49"/>
      <c r="BV210" s="49"/>
    </row>
    <row r="211" spans="1:74" s="10" customFormat="1" hidden="1" x14ac:dyDescent="0.2">
      <c r="A211" s="34">
        <v>260</v>
      </c>
      <c r="B211" s="27" t="s">
        <v>94</v>
      </c>
      <c r="C211" s="27" t="s">
        <v>1795</v>
      </c>
      <c r="D211" s="27" t="s">
        <v>1796</v>
      </c>
      <c r="E211" s="27" t="s">
        <v>1854</v>
      </c>
      <c r="F211" s="27" t="s">
        <v>688</v>
      </c>
      <c r="G211" s="27" t="s">
        <v>96</v>
      </c>
      <c r="H211" s="28">
        <v>42797</v>
      </c>
      <c r="I211" s="37">
        <v>42801</v>
      </c>
      <c r="J211" s="52">
        <v>1678.65</v>
      </c>
      <c r="K211" s="52">
        <v>34</v>
      </c>
      <c r="L211" s="35"/>
      <c r="M211" s="52"/>
      <c r="N211" s="35" t="s">
        <v>97</v>
      </c>
      <c r="O211" s="35" t="s">
        <v>902</v>
      </c>
      <c r="P211" s="35" t="s">
        <v>120</v>
      </c>
      <c r="Q211" s="35" t="s">
        <v>101</v>
      </c>
      <c r="R211" s="35" t="s">
        <v>98</v>
      </c>
      <c r="S211" s="27"/>
      <c r="T211" s="27" t="s">
        <v>1855</v>
      </c>
      <c r="U211" s="27"/>
      <c r="V211" s="74"/>
      <c r="W211" s="47"/>
      <c r="X211" s="47"/>
      <c r="Y211" s="47"/>
      <c r="Z211" s="47"/>
      <c r="AA211" s="47"/>
      <c r="AB211" s="47"/>
      <c r="AC211" s="47"/>
      <c r="AD211" s="47"/>
      <c r="AE211" s="47"/>
      <c r="AF211" s="47"/>
      <c r="AG211" s="47"/>
      <c r="AH211" s="18"/>
      <c r="AI211" s="100"/>
      <c r="AJ211" s="18"/>
      <c r="AK211" s="47"/>
      <c r="AL211" s="47"/>
      <c r="AM211" s="47"/>
      <c r="AN211" s="18"/>
      <c r="AO211" s="100"/>
      <c r="AP211" s="18"/>
      <c r="AQ211" s="47"/>
      <c r="AR211" s="47"/>
      <c r="AS211" s="47"/>
      <c r="AT211" s="47"/>
      <c r="AU211" s="47"/>
      <c r="AV211" s="47"/>
      <c r="AW211" s="47"/>
      <c r="AX211" s="47"/>
      <c r="AY211" s="47"/>
      <c r="AZ211" s="47"/>
      <c r="BA211" s="47"/>
      <c r="BB211" s="47"/>
      <c r="BC211" s="47"/>
      <c r="BD211" s="47"/>
      <c r="BE211" s="47"/>
      <c r="BF211" s="47"/>
      <c r="BG211" s="47"/>
      <c r="BH211" s="47">
        <v>34</v>
      </c>
      <c r="BI211" s="47"/>
      <c r="BJ211" s="47"/>
      <c r="BK211" s="47"/>
      <c r="BL211" s="47"/>
      <c r="BM211" s="47" t="s">
        <v>392</v>
      </c>
      <c r="BN211" s="57">
        <f t="shared" si="13"/>
        <v>34</v>
      </c>
      <c r="BO211" s="47">
        <f t="shared" si="11"/>
        <v>0</v>
      </c>
      <c r="BP211" s="48" t="str">
        <f t="shared" si="12"/>
        <v>Complete - With Adjustment</v>
      </c>
      <c r="BQ211" s="49"/>
      <c r="BR211" s="49"/>
      <c r="BS211" s="49"/>
      <c r="BT211" s="49"/>
      <c r="BU211" s="49"/>
      <c r="BV211" s="49"/>
    </row>
    <row r="212" spans="1:74" s="10" customFormat="1" hidden="1" x14ac:dyDescent="0.2">
      <c r="A212" s="34">
        <v>261</v>
      </c>
      <c r="B212" s="27" t="s">
        <v>94</v>
      </c>
      <c r="C212" s="27" t="s">
        <v>1830</v>
      </c>
      <c r="D212" s="27" t="s">
        <v>1831</v>
      </c>
      <c r="E212" s="27" t="s">
        <v>1856</v>
      </c>
      <c r="F212" s="27" t="s">
        <v>678</v>
      </c>
      <c r="G212" s="27" t="s">
        <v>96</v>
      </c>
      <c r="H212" s="28">
        <v>42794</v>
      </c>
      <c r="I212" s="37">
        <v>42797</v>
      </c>
      <c r="J212" s="52">
        <v>98.44</v>
      </c>
      <c r="K212" s="52">
        <v>26.68</v>
      </c>
      <c r="L212" s="35"/>
      <c r="M212" s="52"/>
      <c r="N212" s="35" t="s">
        <v>97</v>
      </c>
      <c r="O212" s="35" t="s">
        <v>491</v>
      </c>
      <c r="P212" s="35" t="s">
        <v>120</v>
      </c>
      <c r="Q212" s="35" t="s">
        <v>103</v>
      </c>
      <c r="R212" s="35" t="s">
        <v>98</v>
      </c>
      <c r="S212" s="27"/>
      <c r="T212" s="27" t="s">
        <v>1857</v>
      </c>
      <c r="U212" s="27"/>
      <c r="V212" s="74"/>
      <c r="W212" s="47"/>
      <c r="X212" s="47"/>
      <c r="Y212" s="47"/>
      <c r="Z212" s="47"/>
      <c r="AA212" s="47"/>
      <c r="AB212" s="47"/>
      <c r="AC212" s="47"/>
      <c r="AD212" s="47"/>
      <c r="AE212" s="47"/>
      <c r="AF212" s="47"/>
      <c r="AG212" s="47"/>
      <c r="AH212" s="18"/>
      <c r="AI212" s="100"/>
      <c r="AJ212" s="18"/>
      <c r="AK212" s="47"/>
      <c r="AL212" s="47"/>
      <c r="AM212" s="47"/>
      <c r="AN212" s="18"/>
      <c r="AO212" s="100"/>
      <c r="AP212" s="18"/>
      <c r="AQ212" s="47"/>
      <c r="AR212" s="47"/>
      <c r="AS212" s="47"/>
      <c r="AT212" s="47"/>
      <c r="AU212" s="47"/>
      <c r="AV212" s="47"/>
      <c r="AW212" s="47"/>
      <c r="AX212" s="47"/>
      <c r="AY212" s="47"/>
      <c r="AZ212" s="47"/>
      <c r="BA212" s="47"/>
      <c r="BB212" s="47"/>
      <c r="BC212" s="47"/>
      <c r="BD212" s="47"/>
      <c r="BE212" s="47"/>
      <c r="BF212" s="47"/>
      <c r="BG212" s="47"/>
      <c r="BH212" s="47">
        <v>26.68</v>
      </c>
      <c r="BI212" s="47"/>
      <c r="BJ212" s="47"/>
      <c r="BK212" s="47"/>
      <c r="BL212" s="47"/>
      <c r="BM212" s="47" t="s">
        <v>392</v>
      </c>
      <c r="BN212" s="57">
        <f t="shared" si="13"/>
        <v>26.68</v>
      </c>
      <c r="BO212" s="47">
        <f t="shared" si="11"/>
        <v>0</v>
      </c>
      <c r="BP212" s="48" t="str">
        <f t="shared" si="12"/>
        <v>Complete - With Adjustment</v>
      </c>
      <c r="BQ212" s="49"/>
      <c r="BR212" s="49"/>
      <c r="BS212" s="49"/>
      <c r="BT212" s="49"/>
      <c r="BU212" s="49"/>
      <c r="BV212" s="49"/>
    </row>
    <row r="213" spans="1:74" s="10" customFormat="1" hidden="1" x14ac:dyDescent="0.2">
      <c r="A213" s="34">
        <v>262</v>
      </c>
      <c r="B213" s="27" t="s">
        <v>94</v>
      </c>
      <c r="C213" s="27" t="s">
        <v>1830</v>
      </c>
      <c r="D213" s="27" t="s">
        <v>1831</v>
      </c>
      <c r="E213" s="27" t="s">
        <v>1856</v>
      </c>
      <c r="F213" s="27" t="s">
        <v>678</v>
      </c>
      <c r="G213" s="27" t="s">
        <v>96</v>
      </c>
      <c r="H213" s="28">
        <v>42794</v>
      </c>
      <c r="I213" s="37">
        <v>42797</v>
      </c>
      <c r="J213" s="52">
        <v>98.44</v>
      </c>
      <c r="K213" s="52">
        <v>16.079999999999998</v>
      </c>
      <c r="L213" s="35"/>
      <c r="M213" s="52"/>
      <c r="N213" s="35" t="s">
        <v>97</v>
      </c>
      <c r="O213" s="35" t="s">
        <v>491</v>
      </c>
      <c r="P213" s="35" t="s">
        <v>120</v>
      </c>
      <c r="Q213" s="35" t="s">
        <v>103</v>
      </c>
      <c r="R213" s="35" t="s">
        <v>98</v>
      </c>
      <c r="S213" s="27"/>
      <c r="T213" s="27" t="s">
        <v>1857</v>
      </c>
      <c r="U213" s="27"/>
      <c r="V213" s="74"/>
      <c r="W213" s="47"/>
      <c r="X213" s="47"/>
      <c r="Y213" s="47"/>
      <c r="Z213" s="47"/>
      <c r="AA213" s="47"/>
      <c r="AB213" s="47"/>
      <c r="AC213" s="47"/>
      <c r="AD213" s="47"/>
      <c r="AE213" s="47"/>
      <c r="AF213" s="47"/>
      <c r="AG213" s="47"/>
      <c r="AH213" s="18"/>
      <c r="AI213" s="100"/>
      <c r="AJ213" s="18"/>
      <c r="AK213" s="47"/>
      <c r="AL213" s="47"/>
      <c r="AM213" s="47"/>
      <c r="AN213" s="18"/>
      <c r="AO213" s="100"/>
      <c r="AP213" s="18"/>
      <c r="AQ213" s="47"/>
      <c r="AR213" s="47"/>
      <c r="AS213" s="47"/>
      <c r="AT213" s="47"/>
      <c r="AU213" s="47"/>
      <c r="AV213" s="47"/>
      <c r="AW213" s="47"/>
      <c r="AX213" s="47"/>
      <c r="AY213" s="47"/>
      <c r="AZ213" s="47"/>
      <c r="BA213" s="47"/>
      <c r="BB213" s="47"/>
      <c r="BC213" s="47"/>
      <c r="BD213" s="47"/>
      <c r="BE213" s="47"/>
      <c r="BF213" s="47"/>
      <c r="BG213" s="47"/>
      <c r="BH213" s="47">
        <v>16.079999999999998</v>
      </c>
      <c r="BI213" s="47"/>
      <c r="BJ213" s="47"/>
      <c r="BK213" s="47"/>
      <c r="BL213" s="47"/>
      <c r="BM213" s="47" t="s">
        <v>392</v>
      </c>
      <c r="BN213" s="57">
        <f t="shared" si="13"/>
        <v>16.079999999999998</v>
      </c>
      <c r="BO213" s="47">
        <f t="shared" si="11"/>
        <v>0</v>
      </c>
      <c r="BP213" s="48" t="str">
        <f t="shared" si="12"/>
        <v>Complete - With Adjustment</v>
      </c>
      <c r="BQ213" s="49"/>
      <c r="BR213" s="49"/>
      <c r="BS213" s="49"/>
      <c r="BT213" s="49"/>
      <c r="BU213" s="49"/>
      <c r="BV213" s="49"/>
    </row>
    <row r="214" spans="1:74" s="10" customFormat="1" hidden="1" x14ac:dyDescent="0.2">
      <c r="A214" s="34">
        <v>263</v>
      </c>
      <c r="B214" s="27" t="s">
        <v>94</v>
      </c>
      <c r="C214" s="27" t="s">
        <v>1830</v>
      </c>
      <c r="D214" s="27" t="s">
        <v>1831</v>
      </c>
      <c r="E214" s="27" t="s">
        <v>1856</v>
      </c>
      <c r="F214" s="27" t="s">
        <v>678</v>
      </c>
      <c r="G214" s="27" t="s">
        <v>96</v>
      </c>
      <c r="H214" s="28">
        <v>42794</v>
      </c>
      <c r="I214" s="37">
        <v>42797</v>
      </c>
      <c r="J214" s="52">
        <v>98.44</v>
      </c>
      <c r="K214" s="52">
        <v>55.68</v>
      </c>
      <c r="L214" s="35"/>
      <c r="M214" s="52"/>
      <c r="N214" s="35" t="s">
        <v>97</v>
      </c>
      <c r="O214" s="35" t="s">
        <v>491</v>
      </c>
      <c r="P214" s="35" t="s">
        <v>120</v>
      </c>
      <c r="Q214" s="35" t="s">
        <v>103</v>
      </c>
      <c r="R214" s="35" t="s">
        <v>98</v>
      </c>
      <c r="S214" s="27"/>
      <c r="T214" s="27" t="s">
        <v>1857</v>
      </c>
      <c r="U214" s="27"/>
      <c r="V214" s="74"/>
      <c r="W214" s="47"/>
      <c r="X214" s="47"/>
      <c r="Y214" s="47"/>
      <c r="Z214" s="47"/>
      <c r="AA214" s="47"/>
      <c r="AB214" s="47"/>
      <c r="AC214" s="47"/>
      <c r="AD214" s="47"/>
      <c r="AE214" s="47"/>
      <c r="AF214" s="47"/>
      <c r="AG214" s="47"/>
      <c r="AH214" s="18"/>
      <c r="AI214" s="100"/>
      <c r="AJ214" s="18"/>
      <c r="AK214" s="47"/>
      <c r="AL214" s="47"/>
      <c r="AM214" s="47"/>
      <c r="AN214" s="18"/>
      <c r="AO214" s="100"/>
      <c r="AP214" s="18"/>
      <c r="AQ214" s="47"/>
      <c r="AR214" s="47"/>
      <c r="AS214" s="47"/>
      <c r="AT214" s="47"/>
      <c r="AU214" s="47"/>
      <c r="AV214" s="47"/>
      <c r="AW214" s="47"/>
      <c r="AX214" s="47"/>
      <c r="AY214" s="47"/>
      <c r="AZ214" s="47"/>
      <c r="BA214" s="47"/>
      <c r="BB214" s="47"/>
      <c r="BC214" s="47"/>
      <c r="BD214" s="47"/>
      <c r="BE214" s="47"/>
      <c r="BF214" s="47"/>
      <c r="BG214" s="47"/>
      <c r="BH214" s="47">
        <v>55.68</v>
      </c>
      <c r="BI214" s="47"/>
      <c r="BJ214" s="47"/>
      <c r="BK214" s="47"/>
      <c r="BL214" s="47"/>
      <c r="BM214" s="47" t="s">
        <v>392</v>
      </c>
      <c r="BN214" s="57">
        <f t="shared" si="13"/>
        <v>55.68</v>
      </c>
      <c r="BO214" s="47">
        <f t="shared" si="11"/>
        <v>0</v>
      </c>
      <c r="BP214" s="48" t="str">
        <f t="shared" si="12"/>
        <v>Complete - With Adjustment</v>
      </c>
      <c r="BQ214" s="49"/>
      <c r="BR214" s="49"/>
      <c r="BS214" s="49"/>
      <c r="BT214" s="49"/>
      <c r="BU214" s="49"/>
      <c r="BV214" s="49"/>
    </row>
    <row r="215" spans="1:74" s="10" customFormat="1" hidden="1" x14ac:dyDescent="0.2">
      <c r="A215" s="34">
        <v>264</v>
      </c>
      <c r="B215" s="27" t="s">
        <v>94</v>
      </c>
      <c r="C215" s="27" t="s">
        <v>1747</v>
      </c>
      <c r="D215" s="27" t="s">
        <v>1748</v>
      </c>
      <c r="E215" s="27" t="s">
        <v>1858</v>
      </c>
      <c r="F215" s="27" t="s">
        <v>907</v>
      </c>
      <c r="G215" s="27" t="s">
        <v>96</v>
      </c>
      <c r="H215" s="28">
        <v>42832</v>
      </c>
      <c r="I215" s="37">
        <v>42836</v>
      </c>
      <c r="J215" s="52">
        <v>1413.29</v>
      </c>
      <c r="K215" s="52">
        <v>25.68</v>
      </c>
      <c r="L215" s="35"/>
      <c r="M215" s="52"/>
      <c r="N215" s="35" t="s">
        <v>97</v>
      </c>
      <c r="O215" s="35" t="s">
        <v>1749</v>
      </c>
      <c r="P215" s="35" t="s">
        <v>120</v>
      </c>
      <c r="Q215" s="35" t="s">
        <v>101</v>
      </c>
      <c r="R215" s="35" t="s">
        <v>98</v>
      </c>
      <c r="S215" s="27"/>
      <c r="T215" s="27" t="s">
        <v>1859</v>
      </c>
      <c r="U215" s="27"/>
      <c r="V215" s="27"/>
      <c r="W215" s="54"/>
      <c r="X215" s="54"/>
      <c r="Y215" s="54"/>
      <c r="Z215" s="54"/>
      <c r="AA215" s="54"/>
      <c r="AB215" s="54"/>
      <c r="AC215" s="54"/>
      <c r="AD215" s="54"/>
      <c r="AE215" s="54"/>
      <c r="AF215" s="54"/>
      <c r="AG215" s="54"/>
      <c r="AH215" s="66"/>
      <c r="AI215" s="67"/>
      <c r="AJ215" s="66"/>
      <c r="AK215" s="54"/>
      <c r="AL215" s="54"/>
      <c r="AM215" s="54"/>
      <c r="AN215" s="66"/>
      <c r="AO215" s="67"/>
      <c r="AP215" s="66"/>
      <c r="AQ215" s="54"/>
      <c r="AR215" s="54"/>
      <c r="AS215" s="54"/>
      <c r="AT215" s="54"/>
      <c r="AU215" s="54"/>
      <c r="AV215" s="54"/>
      <c r="AW215" s="54"/>
      <c r="AX215" s="54"/>
      <c r="AY215" s="54"/>
      <c r="AZ215" s="54"/>
      <c r="BA215" s="54"/>
      <c r="BB215" s="54"/>
      <c r="BC215" s="54"/>
      <c r="BD215" s="54"/>
      <c r="BE215" s="54"/>
      <c r="BF215" s="54"/>
      <c r="BG215" s="54"/>
      <c r="BH215" s="47">
        <v>25.68</v>
      </c>
      <c r="BI215" s="54"/>
      <c r="BJ215" s="54"/>
      <c r="BK215" s="54"/>
      <c r="BL215" s="47"/>
      <c r="BM215" s="47" t="s">
        <v>392</v>
      </c>
      <c r="BN215" s="66">
        <f t="shared" si="13"/>
        <v>25.68</v>
      </c>
      <c r="BO215" s="54">
        <f t="shared" si="11"/>
        <v>0</v>
      </c>
      <c r="BP215" s="48" t="str">
        <f t="shared" si="12"/>
        <v>Complete - With Adjustment</v>
      </c>
    </row>
    <row r="216" spans="1:74" s="10" customFormat="1" hidden="1" x14ac:dyDescent="0.2">
      <c r="A216" s="34">
        <v>265</v>
      </c>
      <c r="B216" s="27" t="s">
        <v>94</v>
      </c>
      <c r="C216" s="27" t="s">
        <v>1747</v>
      </c>
      <c r="D216" s="27" t="s">
        <v>1748</v>
      </c>
      <c r="E216" s="27" t="s">
        <v>1858</v>
      </c>
      <c r="F216" s="27" t="s">
        <v>907</v>
      </c>
      <c r="G216" s="27" t="s">
        <v>96</v>
      </c>
      <c r="H216" s="28">
        <v>42832</v>
      </c>
      <c r="I216" s="37">
        <v>42836</v>
      </c>
      <c r="J216" s="52">
        <v>1413.29</v>
      </c>
      <c r="K216" s="52">
        <v>99</v>
      </c>
      <c r="L216" s="35"/>
      <c r="M216" s="52"/>
      <c r="N216" s="35" t="s">
        <v>97</v>
      </c>
      <c r="O216" s="35" t="s">
        <v>1749</v>
      </c>
      <c r="P216" s="35" t="s">
        <v>120</v>
      </c>
      <c r="Q216" s="35" t="s">
        <v>101</v>
      </c>
      <c r="R216" s="35" t="s">
        <v>98</v>
      </c>
      <c r="S216" s="27"/>
      <c r="T216" s="27" t="s">
        <v>1859</v>
      </c>
      <c r="U216" s="27"/>
      <c r="V216" s="74"/>
      <c r="W216" s="47"/>
      <c r="X216" s="47"/>
      <c r="Y216" s="47"/>
      <c r="Z216" s="47"/>
      <c r="AA216" s="47"/>
      <c r="AB216" s="47"/>
      <c r="AC216" s="47"/>
      <c r="AD216" s="47"/>
      <c r="AE216" s="47"/>
      <c r="AF216" s="47"/>
      <c r="AG216" s="47"/>
      <c r="AH216" s="66"/>
      <c r="AI216" s="67"/>
      <c r="AJ216" s="66"/>
      <c r="AK216" s="54"/>
      <c r="AL216" s="54"/>
      <c r="AM216" s="54"/>
      <c r="AN216" s="66"/>
      <c r="AO216" s="67"/>
      <c r="AP216" s="66"/>
      <c r="AQ216" s="47"/>
      <c r="AR216" s="47"/>
      <c r="AS216" s="47"/>
      <c r="AT216" s="47"/>
      <c r="AU216" s="47"/>
      <c r="AV216" s="47"/>
      <c r="AW216" s="47"/>
      <c r="AX216" s="47"/>
      <c r="AY216" s="47"/>
      <c r="AZ216" s="47"/>
      <c r="BA216" s="47"/>
      <c r="BB216" s="47"/>
      <c r="BC216" s="47"/>
      <c r="BD216" s="47"/>
      <c r="BE216" s="47"/>
      <c r="BF216" s="47"/>
      <c r="BG216" s="47"/>
      <c r="BH216" s="47">
        <v>99</v>
      </c>
      <c r="BI216" s="47"/>
      <c r="BJ216" s="47"/>
      <c r="BK216" s="47"/>
      <c r="BL216" s="47"/>
      <c r="BM216" s="47" t="s">
        <v>392</v>
      </c>
      <c r="BN216" s="57">
        <f t="shared" si="13"/>
        <v>99</v>
      </c>
      <c r="BO216" s="47">
        <f t="shared" si="11"/>
        <v>0</v>
      </c>
      <c r="BP216" s="48" t="str">
        <f t="shared" si="12"/>
        <v>Complete - With Adjustment</v>
      </c>
    </row>
    <row r="217" spans="1:74" s="10" customFormat="1" hidden="1" x14ac:dyDescent="0.2">
      <c r="A217" s="34">
        <v>266</v>
      </c>
      <c r="B217" s="27" t="s">
        <v>94</v>
      </c>
      <c r="C217" s="27" t="s">
        <v>1747</v>
      </c>
      <c r="D217" s="27" t="s">
        <v>1748</v>
      </c>
      <c r="E217" s="27" t="s">
        <v>1858</v>
      </c>
      <c r="F217" s="27" t="s">
        <v>907</v>
      </c>
      <c r="G217" s="27" t="s">
        <v>96</v>
      </c>
      <c r="H217" s="28">
        <v>42832</v>
      </c>
      <c r="I217" s="37">
        <v>42836</v>
      </c>
      <c r="J217" s="52">
        <v>1413.29</v>
      </c>
      <c r="K217" s="52">
        <v>47.38</v>
      </c>
      <c r="L217" s="35"/>
      <c r="M217" s="52"/>
      <c r="N217" s="35" t="s">
        <v>97</v>
      </c>
      <c r="O217" s="35" t="s">
        <v>1749</v>
      </c>
      <c r="P217" s="35" t="s">
        <v>120</v>
      </c>
      <c r="Q217" s="35" t="s">
        <v>101</v>
      </c>
      <c r="R217" s="35" t="s">
        <v>98</v>
      </c>
      <c r="S217" s="27"/>
      <c r="T217" s="27" t="s">
        <v>1859</v>
      </c>
      <c r="U217" s="27"/>
      <c r="V217" s="74"/>
      <c r="W217" s="47"/>
      <c r="X217" s="47"/>
      <c r="Y217" s="47"/>
      <c r="Z217" s="47"/>
      <c r="AA217" s="47"/>
      <c r="AB217" s="47"/>
      <c r="AC217" s="47"/>
      <c r="AD217" s="47"/>
      <c r="AE217" s="47"/>
      <c r="AF217" s="47"/>
      <c r="AG217" s="47"/>
      <c r="AH217" s="66"/>
      <c r="AI217" s="67"/>
      <c r="AJ217" s="66"/>
      <c r="AK217" s="54"/>
      <c r="AL217" s="54"/>
      <c r="AM217" s="54"/>
      <c r="AN217" s="66"/>
      <c r="AO217" s="67"/>
      <c r="AP217" s="66"/>
      <c r="AQ217" s="47"/>
      <c r="AR217" s="47"/>
      <c r="AS217" s="47"/>
      <c r="AT217" s="47"/>
      <c r="AU217" s="47"/>
      <c r="AV217" s="47"/>
      <c r="AW217" s="47"/>
      <c r="AX217" s="47"/>
      <c r="AY217" s="47"/>
      <c r="AZ217" s="47"/>
      <c r="BA217" s="47"/>
      <c r="BB217" s="47"/>
      <c r="BC217" s="47"/>
      <c r="BD217" s="47"/>
      <c r="BE217" s="47"/>
      <c r="BF217" s="47"/>
      <c r="BG217" s="47"/>
      <c r="BH217" s="47">
        <v>47.38</v>
      </c>
      <c r="BI217" s="47"/>
      <c r="BJ217" s="47"/>
      <c r="BK217" s="47"/>
      <c r="BL217" s="47"/>
      <c r="BM217" s="47" t="s">
        <v>1860</v>
      </c>
      <c r="BN217" s="57">
        <f t="shared" si="13"/>
        <v>47.38</v>
      </c>
      <c r="BO217" s="47">
        <f t="shared" si="11"/>
        <v>0</v>
      </c>
      <c r="BP217" s="48" t="str">
        <f t="shared" si="12"/>
        <v>Complete - With Adjustment</v>
      </c>
    </row>
    <row r="218" spans="1:74" s="10" customFormat="1" hidden="1" x14ac:dyDescent="0.2">
      <c r="A218" s="34">
        <v>267</v>
      </c>
      <c r="B218" s="27" t="s">
        <v>94</v>
      </c>
      <c r="C218" s="27" t="s">
        <v>1747</v>
      </c>
      <c r="D218" s="27" t="s">
        <v>1748</v>
      </c>
      <c r="E218" s="27" t="s">
        <v>1858</v>
      </c>
      <c r="F218" s="27" t="s">
        <v>907</v>
      </c>
      <c r="G218" s="27" t="s">
        <v>96</v>
      </c>
      <c r="H218" s="28">
        <v>42832</v>
      </c>
      <c r="I218" s="37">
        <v>42836</v>
      </c>
      <c r="J218" s="52">
        <v>1413.29</v>
      </c>
      <c r="K218" s="52">
        <v>24.03</v>
      </c>
      <c r="L218" s="35"/>
      <c r="M218" s="52"/>
      <c r="N218" s="35" t="s">
        <v>97</v>
      </c>
      <c r="O218" s="35" t="s">
        <v>1749</v>
      </c>
      <c r="P218" s="35" t="s">
        <v>120</v>
      </c>
      <c r="Q218" s="35" t="s">
        <v>103</v>
      </c>
      <c r="R218" s="35" t="s">
        <v>98</v>
      </c>
      <c r="S218" s="27"/>
      <c r="T218" s="27" t="s">
        <v>1859</v>
      </c>
      <c r="U218" s="27"/>
      <c r="V218" s="74"/>
      <c r="W218" s="47"/>
      <c r="X218" s="47"/>
      <c r="Y218" s="47"/>
      <c r="Z218" s="47"/>
      <c r="AA218" s="47"/>
      <c r="AB218" s="47"/>
      <c r="AC218" s="47"/>
      <c r="AD218" s="47"/>
      <c r="AE218" s="47"/>
      <c r="AF218" s="47"/>
      <c r="AG218" s="47"/>
      <c r="AH218" s="66"/>
      <c r="AI218" s="67"/>
      <c r="AJ218" s="66"/>
      <c r="AK218" s="54"/>
      <c r="AL218" s="54"/>
      <c r="AM218" s="54"/>
      <c r="AN218" s="66"/>
      <c r="AO218" s="67"/>
      <c r="AP218" s="66"/>
      <c r="AQ218" s="47"/>
      <c r="AR218" s="47"/>
      <c r="AS218" s="47"/>
      <c r="AT218" s="47"/>
      <c r="AU218" s="47"/>
      <c r="AV218" s="47"/>
      <c r="AW218" s="47"/>
      <c r="AX218" s="47"/>
      <c r="AY218" s="47"/>
      <c r="AZ218" s="47"/>
      <c r="BA218" s="47"/>
      <c r="BB218" s="47"/>
      <c r="BC218" s="47"/>
      <c r="BD218" s="47"/>
      <c r="BE218" s="47"/>
      <c r="BF218" s="47"/>
      <c r="BG218" s="47"/>
      <c r="BH218" s="47">
        <v>24.03</v>
      </c>
      <c r="BI218" s="47"/>
      <c r="BJ218" s="47"/>
      <c r="BK218" s="47"/>
      <c r="BL218" s="47"/>
      <c r="BM218" s="47" t="s">
        <v>392</v>
      </c>
      <c r="BN218" s="57">
        <f t="shared" si="13"/>
        <v>24.03</v>
      </c>
      <c r="BO218" s="47">
        <f t="shared" ref="BO218:BO280" si="14">K218-BN218</f>
        <v>0</v>
      </c>
      <c r="BP218" s="48" t="str">
        <f t="shared" ref="BP218:BP280" si="15">IF(BN218&lt;&gt;0,"Complete - With Adjustment","Complete - No Adjustment")</f>
        <v>Complete - With Adjustment</v>
      </c>
    </row>
    <row r="219" spans="1:74" s="10" customFormat="1" hidden="1" x14ac:dyDescent="0.2">
      <c r="A219" s="34">
        <v>268</v>
      </c>
      <c r="B219" s="27" t="s">
        <v>94</v>
      </c>
      <c r="C219" s="27" t="s">
        <v>1747</v>
      </c>
      <c r="D219" s="27" t="s">
        <v>1748</v>
      </c>
      <c r="E219" s="27" t="s">
        <v>1858</v>
      </c>
      <c r="F219" s="27" t="s">
        <v>907</v>
      </c>
      <c r="G219" s="27" t="s">
        <v>96</v>
      </c>
      <c r="H219" s="28">
        <v>42832</v>
      </c>
      <c r="I219" s="37">
        <v>42836</v>
      </c>
      <c r="J219" s="52">
        <v>1413.29</v>
      </c>
      <c r="K219" s="52">
        <v>466.8</v>
      </c>
      <c r="L219" s="35"/>
      <c r="M219" s="52"/>
      <c r="N219" s="35" t="s">
        <v>97</v>
      </c>
      <c r="O219" s="35" t="s">
        <v>1749</v>
      </c>
      <c r="P219" s="35" t="s">
        <v>120</v>
      </c>
      <c r="Q219" s="35" t="s">
        <v>108</v>
      </c>
      <c r="R219" s="35" t="s">
        <v>98</v>
      </c>
      <c r="S219" s="27"/>
      <c r="T219" s="27" t="s">
        <v>1859</v>
      </c>
      <c r="U219" s="27"/>
      <c r="V219" s="74"/>
      <c r="W219" s="47"/>
      <c r="X219" s="47"/>
      <c r="Y219" s="47"/>
      <c r="Z219" s="47"/>
      <c r="AA219" s="47"/>
      <c r="AB219" s="47"/>
      <c r="AC219" s="47"/>
      <c r="AD219" s="47"/>
      <c r="AE219" s="47"/>
      <c r="AF219" s="47"/>
      <c r="AG219" s="47"/>
      <c r="AH219" s="66"/>
      <c r="AI219" s="67"/>
      <c r="AJ219" s="66"/>
      <c r="AK219" s="54"/>
      <c r="AL219" s="54"/>
      <c r="AM219" s="54"/>
      <c r="AN219" s="66"/>
      <c r="AO219" s="67"/>
      <c r="AP219" s="66"/>
      <c r="AQ219" s="47"/>
      <c r="AR219" s="47"/>
      <c r="AS219" s="47"/>
      <c r="AT219" s="47"/>
      <c r="AU219" s="47"/>
      <c r="AV219" s="47"/>
      <c r="AW219" s="47"/>
      <c r="AX219" s="47"/>
      <c r="AY219" s="47"/>
      <c r="AZ219" s="47"/>
      <c r="BA219" s="47"/>
      <c r="BB219" s="47"/>
      <c r="BC219" s="47"/>
      <c r="BD219" s="47"/>
      <c r="BE219" s="47"/>
      <c r="BF219" s="47"/>
      <c r="BG219" s="47"/>
      <c r="BH219" s="47">
        <v>466.8</v>
      </c>
      <c r="BI219" s="47"/>
      <c r="BJ219" s="47"/>
      <c r="BK219" s="47"/>
      <c r="BL219" s="47"/>
      <c r="BM219" s="47" t="s">
        <v>392</v>
      </c>
      <c r="BN219" s="57">
        <f t="shared" si="13"/>
        <v>466.8</v>
      </c>
      <c r="BO219" s="47">
        <f t="shared" si="14"/>
        <v>0</v>
      </c>
      <c r="BP219" s="48" t="str">
        <f t="shared" si="15"/>
        <v>Complete - With Adjustment</v>
      </c>
    </row>
    <row r="220" spans="1:74" s="10" customFormat="1" hidden="1" x14ac:dyDescent="0.2">
      <c r="A220" s="34">
        <v>269</v>
      </c>
      <c r="B220" s="27" t="s">
        <v>94</v>
      </c>
      <c r="C220" s="27" t="s">
        <v>1747</v>
      </c>
      <c r="D220" s="27" t="s">
        <v>1748</v>
      </c>
      <c r="E220" s="27" t="s">
        <v>1858</v>
      </c>
      <c r="F220" s="27" t="s">
        <v>907</v>
      </c>
      <c r="G220" s="27" t="s">
        <v>96</v>
      </c>
      <c r="H220" s="28">
        <v>42832</v>
      </c>
      <c r="I220" s="37">
        <v>42836</v>
      </c>
      <c r="J220" s="52">
        <v>1413.29</v>
      </c>
      <c r="K220" s="52">
        <v>750.4</v>
      </c>
      <c r="L220" s="35"/>
      <c r="M220" s="52"/>
      <c r="N220" s="35" t="s">
        <v>97</v>
      </c>
      <c r="O220" s="35" t="s">
        <v>1749</v>
      </c>
      <c r="P220" s="35" t="s">
        <v>120</v>
      </c>
      <c r="Q220" s="35" t="s">
        <v>101</v>
      </c>
      <c r="R220" s="35" t="s">
        <v>98</v>
      </c>
      <c r="S220" s="27"/>
      <c r="T220" s="27" t="s">
        <v>1859</v>
      </c>
      <c r="U220" s="27"/>
      <c r="V220" s="74"/>
      <c r="W220" s="47"/>
      <c r="X220" s="47"/>
      <c r="Y220" s="47"/>
      <c r="Z220" s="47"/>
      <c r="AA220" s="47"/>
      <c r="AB220" s="47"/>
      <c r="AC220" s="47"/>
      <c r="AD220" s="47"/>
      <c r="AE220" s="47"/>
      <c r="AF220" s="47"/>
      <c r="AG220" s="47"/>
      <c r="AH220" s="66"/>
      <c r="AI220" s="67"/>
      <c r="AJ220" s="66"/>
      <c r="AK220" s="54"/>
      <c r="AL220" s="54"/>
      <c r="AM220" s="54"/>
      <c r="AN220" s="66"/>
      <c r="AO220" s="67"/>
      <c r="AP220" s="66"/>
      <c r="AQ220" s="47"/>
      <c r="AR220" s="47"/>
      <c r="AS220" s="47"/>
      <c r="AT220" s="47"/>
      <c r="AU220" s="47"/>
      <c r="AV220" s="47"/>
      <c r="AW220" s="47"/>
      <c r="AX220" s="47"/>
      <c r="AY220" s="47"/>
      <c r="AZ220" s="47"/>
      <c r="BA220" s="47"/>
      <c r="BB220" s="47"/>
      <c r="BC220" s="47"/>
      <c r="BD220" s="47"/>
      <c r="BE220" s="47"/>
      <c r="BF220" s="47"/>
      <c r="BG220" s="47"/>
      <c r="BH220" s="47">
        <v>750.4</v>
      </c>
      <c r="BI220" s="47"/>
      <c r="BJ220" s="47"/>
      <c r="BK220" s="47"/>
      <c r="BL220" s="47"/>
      <c r="BM220" s="47" t="s">
        <v>392</v>
      </c>
      <c r="BN220" s="57">
        <f t="shared" si="13"/>
        <v>750.4</v>
      </c>
      <c r="BO220" s="47">
        <f t="shared" si="14"/>
        <v>0</v>
      </c>
      <c r="BP220" s="48" t="str">
        <f t="shared" si="15"/>
        <v>Complete - With Adjustment</v>
      </c>
    </row>
    <row r="221" spans="1:74" s="10" customFormat="1" hidden="1" x14ac:dyDescent="0.2">
      <c r="A221" s="34">
        <v>270</v>
      </c>
      <c r="B221" s="27" t="s">
        <v>94</v>
      </c>
      <c r="C221" s="27" t="s">
        <v>1747</v>
      </c>
      <c r="D221" s="27" t="s">
        <v>1748</v>
      </c>
      <c r="E221" s="27" t="s">
        <v>1861</v>
      </c>
      <c r="F221" s="27" t="s">
        <v>928</v>
      </c>
      <c r="G221" s="27" t="s">
        <v>96</v>
      </c>
      <c r="H221" s="28">
        <v>42825</v>
      </c>
      <c r="I221" s="37">
        <v>42829</v>
      </c>
      <c r="J221" s="52">
        <v>1983</v>
      </c>
      <c r="K221" s="52">
        <v>186.3</v>
      </c>
      <c r="L221" s="35"/>
      <c r="M221" s="52"/>
      <c r="N221" s="35" t="s">
        <v>97</v>
      </c>
      <c r="O221" s="35" t="s">
        <v>1749</v>
      </c>
      <c r="P221" s="35" t="s">
        <v>120</v>
      </c>
      <c r="Q221" s="35" t="s">
        <v>103</v>
      </c>
      <c r="R221" s="35" t="s">
        <v>98</v>
      </c>
      <c r="S221" s="27"/>
      <c r="T221" s="27" t="s">
        <v>1862</v>
      </c>
      <c r="U221" s="27"/>
      <c r="V221" s="74"/>
      <c r="W221" s="47">
        <f>3.42+8.98</f>
        <v>12.4</v>
      </c>
      <c r="X221" s="47"/>
      <c r="Y221" s="47"/>
      <c r="Z221" s="47"/>
      <c r="AA221" s="47"/>
      <c r="AB221" s="47"/>
      <c r="AC221" s="47"/>
      <c r="AD221" s="47"/>
      <c r="AE221" s="47"/>
      <c r="AF221" s="47"/>
      <c r="AG221" s="47"/>
      <c r="AH221" s="66">
        <f>(173.9-(25*3)*1.0825*1.2)</f>
        <v>76.475000000000009</v>
      </c>
      <c r="AI221" s="67"/>
      <c r="AJ221" s="66"/>
      <c r="AK221" s="54"/>
      <c r="AL221" s="54"/>
      <c r="AM221" s="54"/>
      <c r="AN221" s="66"/>
      <c r="AO221" s="67"/>
      <c r="AP221" s="66"/>
      <c r="AQ221" s="47"/>
      <c r="AR221" s="47"/>
      <c r="AS221" s="47"/>
      <c r="AT221" s="47"/>
      <c r="AU221" s="47"/>
      <c r="AV221" s="47"/>
      <c r="AW221" s="47"/>
      <c r="AX221" s="47"/>
      <c r="AY221" s="47"/>
      <c r="AZ221" s="47"/>
      <c r="BA221" s="47"/>
      <c r="BB221" s="47"/>
      <c r="BC221" s="47"/>
      <c r="BD221" s="47"/>
      <c r="BE221" s="47"/>
      <c r="BF221" s="47"/>
      <c r="BG221" s="47"/>
      <c r="BH221" s="47">
        <v>97.43</v>
      </c>
      <c r="BI221" s="47"/>
      <c r="BJ221" s="47"/>
      <c r="BK221" s="47"/>
      <c r="BL221" s="47"/>
      <c r="BM221" s="47" t="s">
        <v>400</v>
      </c>
      <c r="BN221" s="57">
        <f t="shared" si="13"/>
        <v>186.30500000000001</v>
      </c>
      <c r="BO221" s="47">
        <f t="shared" si="14"/>
        <v>-4.9999999999954525E-3</v>
      </c>
      <c r="BP221" s="48" t="str">
        <f t="shared" si="15"/>
        <v>Complete - With Adjustment</v>
      </c>
    </row>
    <row r="222" spans="1:74" s="10" customFormat="1" hidden="1" x14ac:dyDescent="0.2">
      <c r="A222" s="34">
        <v>271</v>
      </c>
      <c r="B222" s="27" t="s">
        <v>94</v>
      </c>
      <c r="C222" s="27" t="s">
        <v>1747</v>
      </c>
      <c r="D222" s="27" t="s">
        <v>1748</v>
      </c>
      <c r="E222" s="27" t="s">
        <v>1861</v>
      </c>
      <c r="F222" s="27" t="s">
        <v>928</v>
      </c>
      <c r="G222" s="27" t="s">
        <v>96</v>
      </c>
      <c r="H222" s="28">
        <v>42825</v>
      </c>
      <c r="I222" s="37">
        <v>42829</v>
      </c>
      <c r="J222" s="52">
        <v>1983</v>
      </c>
      <c r="K222" s="52">
        <v>199.56</v>
      </c>
      <c r="L222" s="35"/>
      <c r="M222" s="52"/>
      <c r="N222" s="35" t="s">
        <v>97</v>
      </c>
      <c r="O222" s="35" t="s">
        <v>1749</v>
      </c>
      <c r="P222" s="35" t="s">
        <v>120</v>
      </c>
      <c r="Q222" s="35" t="s">
        <v>101</v>
      </c>
      <c r="R222" s="35" t="s">
        <v>98</v>
      </c>
      <c r="S222" s="27"/>
      <c r="T222" s="27" t="s">
        <v>1862</v>
      </c>
      <c r="U222" s="27"/>
      <c r="V222" s="74"/>
      <c r="W222" s="47"/>
      <c r="X222" s="47"/>
      <c r="Y222" s="47"/>
      <c r="Z222" s="47"/>
      <c r="AA222" s="47"/>
      <c r="AB222" s="47"/>
      <c r="AC222" s="47"/>
      <c r="AD222" s="47"/>
      <c r="AE222" s="47"/>
      <c r="AF222" s="47"/>
      <c r="AG222" s="47"/>
      <c r="AH222" s="66"/>
      <c r="AI222" s="67"/>
      <c r="AJ222" s="66"/>
      <c r="AK222" s="54"/>
      <c r="AL222" s="54"/>
      <c r="AM222" s="54"/>
      <c r="AN222" s="66"/>
      <c r="AO222" s="67"/>
      <c r="AP222" s="66"/>
      <c r="AQ222" s="47"/>
      <c r="AR222" s="47"/>
      <c r="AS222" s="47"/>
      <c r="AT222" s="47"/>
      <c r="AU222" s="47"/>
      <c r="AV222" s="47"/>
      <c r="AW222" s="47"/>
      <c r="AX222" s="47"/>
      <c r="AY222" s="47"/>
      <c r="AZ222" s="47"/>
      <c r="BA222" s="47"/>
      <c r="BB222" s="47"/>
      <c r="BC222" s="47"/>
      <c r="BD222" s="47"/>
      <c r="BE222" s="47"/>
      <c r="BF222" s="47"/>
      <c r="BG222" s="47"/>
      <c r="BH222" s="47">
        <v>199.56</v>
      </c>
      <c r="BI222" s="47"/>
      <c r="BJ222" s="47"/>
      <c r="BK222" s="47"/>
      <c r="BL222" s="47"/>
      <c r="BM222" s="47" t="s">
        <v>392</v>
      </c>
      <c r="BN222" s="57">
        <f t="shared" si="13"/>
        <v>199.56</v>
      </c>
      <c r="BO222" s="47">
        <f t="shared" si="14"/>
        <v>0</v>
      </c>
      <c r="BP222" s="48" t="str">
        <f t="shared" si="15"/>
        <v>Complete - With Adjustment</v>
      </c>
    </row>
    <row r="223" spans="1:74" s="10" customFormat="1" hidden="1" x14ac:dyDescent="0.2">
      <c r="A223" s="34">
        <v>272</v>
      </c>
      <c r="B223" s="27" t="s">
        <v>94</v>
      </c>
      <c r="C223" s="27" t="s">
        <v>1747</v>
      </c>
      <c r="D223" s="27" t="s">
        <v>1748</v>
      </c>
      <c r="E223" s="27" t="s">
        <v>1861</v>
      </c>
      <c r="F223" s="27" t="s">
        <v>928</v>
      </c>
      <c r="G223" s="27" t="s">
        <v>96</v>
      </c>
      <c r="H223" s="28">
        <v>42825</v>
      </c>
      <c r="I223" s="37">
        <v>42829</v>
      </c>
      <c r="J223" s="52">
        <v>1983</v>
      </c>
      <c r="K223" s="52">
        <v>124.2</v>
      </c>
      <c r="L223" s="35"/>
      <c r="M223" s="52"/>
      <c r="N223" s="35" t="s">
        <v>97</v>
      </c>
      <c r="O223" s="35" t="s">
        <v>1749</v>
      </c>
      <c r="P223" s="35" t="s">
        <v>120</v>
      </c>
      <c r="Q223" s="35" t="s">
        <v>124</v>
      </c>
      <c r="R223" s="35" t="s">
        <v>98</v>
      </c>
      <c r="S223" s="27"/>
      <c r="T223" s="27" t="s">
        <v>1862</v>
      </c>
      <c r="U223" s="27"/>
      <c r="V223" s="74"/>
      <c r="W223" s="47"/>
      <c r="X223" s="47"/>
      <c r="Y223" s="47"/>
      <c r="Z223" s="47"/>
      <c r="AA223" s="47"/>
      <c r="AB223" s="47"/>
      <c r="AC223" s="47"/>
      <c r="AD223" s="47"/>
      <c r="AE223" s="47"/>
      <c r="AF223" s="47"/>
      <c r="AG223" s="47"/>
      <c r="AH223" s="66"/>
      <c r="AI223" s="67"/>
      <c r="AJ223" s="66"/>
      <c r="AK223" s="54"/>
      <c r="AL223" s="54"/>
      <c r="AM223" s="54"/>
      <c r="AN223" s="66"/>
      <c r="AO223" s="67"/>
      <c r="AP223" s="66"/>
      <c r="AQ223" s="47"/>
      <c r="AR223" s="47"/>
      <c r="AS223" s="47"/>
      <c r="AT223" s="47"/>
      <c r="AU223" s="47"/>
      <c r="AV223" s="47"/>
      <c r="AW223" s="47"/>
      <c r="AX223" s="47"/>
      <c r="AY223" s="47"/>
      <c r="AZ223" s="47"/>
      <c r="BA223" s="47"/>
      <c r="BB223" s="47"/>
      <c r="BC223" s="47"/>
      <c r="BD223" s="47"/>
      <c r="BE223" s="47"/>
      <c r="BF223" s="47"/>
      <c r="BG223" s="47"/>
      <c r="BH223" s="47">
        <v>124.2</v>
      </c>
      <c r="BI223" s="47"/>
      <c r="BJ223" s="47"/>
      <c r="BK223" s="47"/>
      <c r="BL223" s="47"/>
      <c r="BM223" s="47" t="s">
        <v>392</v>
      </c>
      <c r="BN223" s="57">
        <f t="shared" si="13"/>
        <v>124.2</v>
      </c>
      <c r="BO223" s="47">
        <f t="shared" si="14"/>
        <v>0</v>
      </c>
      <c r="BP223" s="48" t="str">
        <f t="shared" si="15"/>
        <v>Complete - With Adjustment</v>
      </c>
    </row>
    <row r="224" spans="1:74" s="10" customFormat="1" hidden="1" x14ac:dyDescent="0.2">
      <c r="A224" s="34">
        <v>273</v>
      </c>
      <c r="B224" s="27" t="s">
        <v>94</v>
      </c>
      <c r="C224" s="27" t="s">
        <v>1747</v>
      </c>
      <c r="D224" s="27" t="s">
        <v>1748</v>
      </c>
      <c r="E224" s="27" t="s">
        <v>1861</v>
      </c>
      <c r="F224" s="27" t="s">
        <v>928</v>
      </c>
      <c r="G224" s="27" t="s">
        <v>96</v>
      </c>
      <c r="H224" s="28">
        <v>42825</v>
      </c>
      <c r="I224" s="37">
        <v>42829</v>
      </c>
      <c r="J224" s="52">
        <v>1983</v>
      </c>
      <c r="K224" s="52">
        <v>540.4</v>
      </c>
      <c r="L224" s="35"/>
      <c r="M224" s="52"/>
      <c r="N224" s="35" t="s">
        <v>97</v>
      </c>
      <c r="O224" s="35" t="s">
        <v>1749</v>
      </c>
      <c r="P224" s="35" t="s">
        <v>120</v>
      </c>
      <c r="Q224" s="35" t="s">
        <v>101</v>
      </c>
      <c r="R224" s="35" t="s">
        <v>98</v>
      </c>
      <c r="S224" s="27"/>
      <c r="T224" s="27" t="s">
        <v>1862</v>
      </c>
      <c r="U224" s="27"/>
      <c r="V224" s="74"/>
      <c r="W224" s="47"/>
      <c r="X224" s="47"/>
      <c r="Y224" s="47"/>
      <c r="Z224" s="47"/>
      <c r="AA224" s="47"/>
      <c r="AB224" s="47"/>
      <c r="AC224" s="47"/>
      <c r="AD224" s="47"/>
      <c r="AE224" s="47"/>
      <c r="AF224" s="47"/>
      <c r="AG224" s="47"/>
      <c r="AH224" s="66"/>
      <c r="AI224" s="67"/>
      <c r="AJ224" s="66"/>
      <c r="AK224" s="54"/>
      <c r="AL224" s="54"/>
      <c r="AM224" s="54"/>
      <c r="AN224" s="66"/>
      <c r="AO224" s="67"/>
      <c r="AP224" s="66"/>
      <c r="AQ224" s="47"/>
      <c r="AR224" s="47"/>
      <c r="AS224" s="47"/>
      <c r="AT224" s="47"/>
      <c r="AU224" s="47"/>
      <c r="AV224" s="47"/>
      <c r="AW224" s="47"/>
      <c r="AX224" s="47"/>
      <c r="AY224" s="47"/>
      <c r="AZ224" s="47"/>
      <c r="BA224" s="47"/>
      <c r="BB224" s="47"/>
      <c r="BC224" s="47"/>
      <c r="BD224" s="47"/>
      <c r="BE224" s="47"/>
      <c r="BF224" s="47"/>
      <c r="BG224" s="47"/>
      <c r="BH224" s="47">
        <v>540.4</v>
      </c>
      <c r="BI224" s="47"/>
      <c r="BJ224" s="47"/>
      <c r="BK224" s="47"/>
      <c r="BL224" s="47"/>
      <c r="BM224" s="47" t="s">
        <v>392</v>
      </c>
      <c r="BN224" s="57">
        <f t="shared" si="13"/>
        <v>540.4</v>
      </c>
      <c r="BO224" s="47">
        <f t="shared" si="14"/>
        <v>0</v>
      </c>
      <c r="BP224" s="48" t="str">
        <f t="shared" si="15"/>
        <v>Complete - With Adjustment</v>
      </c>
    </row>
    <row r="225" spans="1:68" s="10" customFormat="1" hidden="1" x14ac:dyDescent="0.2">
      <c r="A225" s="34">
        <v>274</v>
      </c>
      <c r="B225" s="27" t="s">
        <v>94</v>
      </c>
      <c r="C225" s="27" t="s">
        <v>1747</v>
      </c>
      <c r="D225" s="27" t="s">
        <v>1748</v>
      </c>
      <c r="E225" s="27" t="s">
        <v>1861</v>
      </c>
      <c r="F225" s="27" t="s">
        <v>928</v>
      </c>
      <c r="G225" s="27" t="s">
        <v>96</v>
      </c>
      <c r="H225" s="28">
        <v>42825</v>
      </c>
      <c r="I225" s="37">
        <v>42829</v>
      </c>
      <c r="J225" s="52">
        <v>1983</v>
      </c>
      <c r="K225" s="52">
        <v>38.68</v>
      </c>
      <c r="L225" s="35"/>
      <c r="M225" s="52"/>
      <c r="N225" s="35" t="s">
        <v>97</v>
      </c>
      <c r="O225" s="35" t="s">
        <v>1749</v>
      </c>
      <c r="P225" s="35" t="s">
        <v>120</v>
      </c>
      <c r="Q225" s="35" t="s">
        <v>101</v>
      </c>
      <c r="R225" s="35" t="s">
        <v>98</v>
      </c>
      <c r="S225" s="27"/>
      <c r="T225" s="27" t="s">
        <v>1862</v>
      </c>
      <c r="U225" s="27"/>
      <c r="V225" s="74"/>
      <c r="W225" s="47"/>
      <c r="X225" s="47"/>
      <c r="Y225" s="47"/>
      <c r="Z225" s="47"/>
      <c r="AA225" s="47"/>
      <c r="AB225" s="47"/>
      <c r="AC225" s="47"/>
      <c r="AD225" s="47"/>
      <c r="AE225" s="47"/>
      <c r="AF225" s="47"/>
      <c r="AG225" s="47"/>
      <c r="AH225" s="66"/>
      <c r="AI225" s="67"/>
      <c r="AJ225" s="66"/>
      <c r="AK225" s="54"/>
      <c r="AL225" s="54"/>
      <c r="AM225" s="54"/>
      <c r="AN225" s="66"/>
      <c r="AO225" s="67"/>
      <c r="AP225" s="66"/>
      <c r="AQ225" s="47"/>
      <c r="AR225" s="47"/>
      <c r="AS225" s="47"/>
      <c r="AT225" s="47"/>
      <c r="AU225" s="47"/>
      <c r="AV225" s="47"/>
      <c r="AW225" s="47"/>
      <c r="AX225" s="47"/>
      <c r="AY225" s="47"/>
      <c r="AZ225" s="47"/>
      <c r="BA225" s="47"/>
      <c r="BB225" s="47"/>
      <c r="BC225" s="47"/>
      <c r="BD225" s="47"/>
      <c r="BE225" s="47"/>
      <c r="BF225" s="47"/>
      <c r="BG225" s="47"/>
      <c r="BH225" s="47">
        <v>38.68</v>
      </c>
      <c r="BI225" s="47"/>
      <c r="BJ225" s="47"/>
      <c r="BK225" s="47"/>
      <c r="BL225" s="47"/>
      <c r="BM225" s="47" t="s">
        <v>1860</v>
      </c>
      <c r="BN225" s="57">
        <f t="shared" si="13"/>
        <v>38.68</v>
      </c>
      <c r="BO225" s="47">
        <f t="shared" si="14"/>
        <v>0</v>
      </c>
      <c r="BP225" s="48" t="str">
        <f t="shared" si="15"/>
        <v>Complete - With Adjustment</v>
      </c>
    </row>
    <row r="226" spans="1:68" s="10" customFormat="1" hidden="1" x14ac:dyDescent="0.2">
      <c r="A226" s="34">
        <v>275</v>
      </c>
      <c r="B226" s="27" t="s">
        <v>94</v>
      </c>
      <c r="C226" s="27" t="s">
        <v>1747</v>
      </c>
      <c r="D226" s="27" t="s">
        <v>1748</v>
      </c>
      <c r="E226" s="27" t="s">
        <v>1861</v>
      </c>
      <c r="F226" s="27" t="s">
        <v>928</v>
      </c>
      <c r="G226" s="27" t="s">
        <v>96</v>
      </c>
      <c r="H226" s="28">
        <v>42825</v>
      </c>
      <c r="I226" s="37">
        <v>42829</v>
      </c>
      <c r="J226" s="52">
        <v>1983</v>
      </c>
      <c r="K226" s="52">
        <v>30.5</v>
      </c>
      <c r="L226" s="35"/>
      <c r="M226" s="52"/>
      <c r="N226" s="35" t="s">
        <v>97</v>
      </c>
      <c r="O226" s="35" t="s">
        <v>1749</v>
      </c>
      <c r="P226" s="35" t="s">
        <v>120</v>
      </c>
      <c r="Q226" s="35" t="s">
        <v>103</v>
      </c>
      <c r="R226" s="35" t="s">
        <v>98</v>
      </c>
      <c r="S226" s="27"/>
      <c r="T226" s="27" t="s">
        <v>1862</v>
      </c>
      <c r="U226" s="27"/>
      <c r="V226" s="74"/>
      <c r="W226" s="47">
        <v>30.5</v>
      </c>
      <c r="X226" s="47"/>
      <c r="Y226" s="47"/>
      <c r="Z226" s="47"/>
      <c r="AA226" s="47"/>
      <c r="AB226" s="47"/>
      <c r="AC226" s="47"/>
      <c r="AD226" s="47"/>
      <c r="AE226" s="47"/>
      <c r="AF226" s="47"/>
      <c r="AG226" s="47"/>
      <c r="AH226" s="66"/>
      <c r="AI226" s="67"/>
      <c r="AJ226" s="66"/>
      <c r="AK226" s="54"/>
      <c r="AL226" s="54"/>
      <c r="AM226" s="54"/>
      <c r="AN226" s="66"/>
      <c r="AO226" s="67"/>
      <c r="AP226" s="66"/>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t="s">
        <v>1</v>
      </c>
      <c r="BN226" s="57">
        <f t="shared" si="13"/>
        <v>30.5</v>
      </c>
      <c r="BO226" s="47">
        <f t="shared" si="14"/>
        <v>0</v>
      </c>
      <c r="BP226" s="48" t="str">
        <f t="shared" si="15"/>
        <v>Complete - With Adjustment</v>
      </c>
    </row>
    <row r="227" spans="1:68" s="10" customFormat="1" hidden="1" x14ac:dyDescent="0.2">
      <c r="A227" s="34">
        <v>276</v>
      </c>
      <c r="B227" s="27" t="s">
        <v>94</v>
      </c>
      <c r="C227" s="27" t="s">
        <v>1747</v>
      </c>
      <c r="D227" s="27" t="s">
        <v>1748</v>
      </c>
      <c r="E227" s="27" t="s">
        <v>1861</v>
      </c>
      <c r="F227" s="27" t="s">
        <v>928</v>
      </c>
      <c r="G227" s="27" t="s">
        <v>96</v>
      </c>
      <c r="H227" s="28">
        <v>42825</v>
      </c>
      <c r="I227" s="37">
        <v>42829</v>
      </c>
      <c r="J227" s="52">
        <v>1983</v>
      </c>
      <c r="K227" s="52">
        <v>380.36</v>
      </c>
      <c r="L227" s="35"/>
      <c r="M227" s="52"/>
      <c r="N227" s="35" t="s">
        <v>97</v>
      </c>
      <c r="O227" s="35" t="s">
        <v>1749</v>
      </c>
      <c r="P227" s="35" t="s">
        <v>120</v>
      </c>
      <c r="Q227" s="35" t="s">
        <v>108</v>
      </c>
      <c r="R227" s="35" t="s">
        <v>98</v>
      </c>
      <c r="S227" s="27"/>
      <c r="T227" s="27" t="s">
        <v>1862</v>
      </c>
      <c r="U227" s="27"/>
      <c r="V227" s="74"/>
      <c r="W227" s="47"/>
      <c r="X227" s="47"/>
      <c r="Y227" s="47"/>
      <c r="Z227" s="47"/>
      <c r="AA227" s="47"/>
      <c r="AB227" s="47"/>
      <c r="AC227" s="47"/>
      <c r="AD227" s="47"/>
      <c r="AE227" s="47"/>
      <c r="AF227" s="47"/>
      <c r="AG227" s="47"/>
      <c r="AH227" s="66"/>
      <c r="AI227" s="67"/>
      <c r="AJ227" s="66"/>
      <c r="AK227" s="54"/>
      <c r="AL227" s="54"/>
      <c r="AM227" s="54"/>
      <c r="AN227" s="66">
        <f>(165-150)*2</f>
        <v>30</v>
      </c>
      <c r="AO227" s="67"/>
      <c r="AP227" s="66"/>
      <c r="AQ227" s="47"/>
      <c r="AR227" s="47"/>
      <c r="AS227" s="47"/>
      <c r="AT227" s="47"/>
      <c r="AU227" s="47"/>
      <c r="AV227" s="47"/>
      <c r="AW227" s="47"/>
      <c r="AX227" s="47"/>
      <c r="AY227" s="47"/>
      <c r="AZ227" s="47"/>
      <c r="BA227" s="47"/>
      <c r="BB227" s="47"/>
      <c r="BC227" s="47"/>
      <c r="BD227" s="47"/>
      <c r="BE227" s="47"/>
      <c r="BF227" s="47"/>
      <c r="BG227" s="47"/>
      <c r="BH227" s="47">
        <v>350.36</v>
      </c>
      <c r="BI227" s="47"/>
      <c r="BJ227" s="47"/>
      <c r="BK227" s="47"/>
      <c r="BL227" s="47"/>
      <c r="BM227" s="47" t="s">
        <v>376</v>
      </c>
      <c r="BN227" s="57">
        <f t="shared" si="13"/>
        <v>380.36</v>
      </c>
      <c r="BO227" s="47">
        <f t="shared" si="14"/>
        <v>0</v>
      </c>
      <c r="BP227" s="48" t="str">
        <f t="shared" si="15"/>
        <v>Complete - With Adjustment</v>
      </c>
    </row>
    <row r="228" spans="1:68" s="10" customFormat="1" hidden="1" x14ac:dyDescent="0.2">
      <c r="A228" s="34">
        <v>277</v>
      </c>
      <c r="B228" s="27" t="s">
        <v>94</v>
      </c>
      <c r="C228" s="27" t="s">
        <v>1747</v>
      </c>
      <c r="D228" s="27" t="s">
        <v>1748</v>
      </c>
      <c r="E228" s="27" t="s">
        <v>1861</v>
      </c>
      <c r="F228" s="27" t="s">
        <v>928</v>
      </c>
      <c r="G228" s="27" t="s">
        <v>96</v>
      </c>
      <c r="H228" s="28">
        <v>42825</v>
      </c>
      <c r="I228" s="37">
        <v>42829</v>
      </c>
      <c r="J228" s="52">
        <v>1983</v>
      </c>
      <c r="K228" s="52">
        <v>75</v>
      </c>
      <c r="L228" s="35"/>
      <c r="M228" s="52"/>
      <c r="N228" s="35" t="s">
        <v>97</v>
      </c>
      <c r="O228" s="35" t="s">
        <v>1749</v>
      </c>
      <c r="P228" s="35" t="s">
        <v>120</v>
      </c>
      <c r="Q228" s="35" t="s">
        <v>101</v>
      </c>
      <c r="R228" s="35" t="s">
        <v>98</v>
      </c>
      <c r="S228" s="27"/>
      <c r="T228" s="27" t="s">
        <v>1862</v>
      </c>
      <c r="U228" s="27"/>
      <c r="V228" s="74"/>
      <c r="W228" s="47"/>
      <c r="X228" s="47"/>
      <c r="Y228" s="47"/>
      <c r="Z228" s="47"/>
      <c r="AA228" s="47"/>
      <c r="AB228" s="47"/>
      <c r="AC228" s="47"/>
      <c r="AD228" s="47"/>
      <c r="AE228" s="47"/>
      <c r="AF228" s="47"/>
      <c r="AG228" s="47"/>
      <c r="AH228" s="66"/>
      <c r="AI228" s="67"/>
      <c r="AJ228" s="66"/>
      <c r="AK228" s="54"/>
      <c r="AL228" s="54"/>
      <c r="AM228" s="54"/>
      <c r="AN228" s="66"/>
      <c r="AO228" s="67"/>
      <c r="AP228" s="66"/>
      <c r="AQ228" s="47"/>
      <c r="AR228" s="47"/>
      <c r="AS228" s="47"/>
      <c r="AT228" s="47"/>
      <c r="AU228" s="47"/>
      <c r="AV228" s="47"/>
      <c r="AW228" s="47"/>
      <c r="AX228" s="47"/>
      <c r="AY228" s="47"/>
      <c r="AZ228" s="47"/>
      <c r="BA228" s="47"/>
      <c r="BB228" s="47"/>
      <c r="BC228" s="47"/>
      <c r="BD228" s="47"/>
      <c r="BE228" s="47"/>
      <c r="BF228" s="47"/>
      <c r="BG228" s="47"/>
      <c r="BH228" s="47">
        <v>75</v>
      </c>
      <c r="BI228" s="47"/>
      <c r="BJ228" s="47"/>
      <c r="BK228" s="47"/>
      <c r="BL228" s="47"/>
      <c r="BM228" s="47" t="s">
        <v>392</v>
      </c>
      <c r="BN228" s="57">
        <f t="shared" si="13"/>
        <v>75</v>
      </c>
      <c r="BO228" s="47">
        <f t="shared" si="14"/>
        <v>0</v>
      </c>
      <c r="BP228" s="48" t="str">
        <f t="shared" si="15"/>
        <v>Complete - With Adjustment</v>
      </c>
    </row>
    <row r="229" spans="1:68" s="10" customFormat="1" hidden="1" x14ac:dyDescent="0.2">
      <c r="A229" s="34">
        <v>278</v>
      </c>
      <c r="B229" s="27" t="s">
        <v>94</v>
      </c>
      <c r="C229" s="27" t="s">
        <v>1747</v>
      </c>
      <c r="D229" s="27" t="s">
        <v>1748</v>
      </c>
      <c r="E229" s="27" t="s">
        <v>1861</v>
      </c>
      <c r="F229" s="27" t="s">
        <v>928</v>
      </c>
      <c r="G229" s="27" t="s">
        <v>96</v>
      </c>
      <c r="H229" s="28">
        <v>42825</v>
      </c>
      <c r="I229" s="37">
        <v>42829</v>
      </c>
      <c r="J229" s="52">
        <v>1983</v>
      </c>
      <c r="K229" s="52">
        <v>346</v>
      </c>
      <c r="L229" s="35"/>
      <c r="M229" s="52"/>
      <c r="N229" s="35" t="s">
        <v>97</v>
      </c>
      <c r="O229" s="35" t="s">
        <v>1749</v>
      </c>
      <c r="P229" s="35" t="s">
        <v>120</v>
      </c>
      <c r="Q229" s="35" t="s">
        <v>103</v>
      </c>
      <c r="R229" s="35" t="s">
        <v>98</v>
      </c>
      <c r="S229" s="27"/>
      <c r="T229" s="27" t="s">
        <v>1862</v>
      </c>
      <c r="U229" s="27"/>
      <c r="V229" s="74"/>
      <c r="W229" s="47">
        <f>(5.12+13.96)</f>
        <v>19.080000000000002</v>
      </c>
      <c r="X229" s="47"/>
      <c r="Y229" s="47"/>
      <c r="Z229" s="47"/>
      <c r="AA229" s="47"/>
      <c r="AB229" s="47"/>
      <c r="AC229" s="47"/>
      <c r="AD229" s="47"/>
      <c r="AE229" s="47"/>
      <c r="AF229" s="47"/>
      <c r="AG229" s="47"/>
      <c r="AH229" s="66">
        <f>(346-(25*6)*1.0825*1.2)</f>
        <v>151.15</v>
      </c>
      <c r="AI229" s="67"/>
      <c r="AJ229" s="66"/>
      <c r="AK229" s="54"/>
      <c r="AL229" s="54"/>
      <c r="AM229" s="54"/>
      <c r="AN229" s="66"/>
      <c r="AO229" s="67"/>
      <c r="AP229" s="66"/>
      <c r="AQ229" s="47"/>
      <c r="AR229" s="47"/>
      <c r="AS229" s="47"/>
      <c r="AT229" s="47"/>
      <c r="AU229" s="47"/>
      <c r="AV229" s="47"/>
      <c r="AW229" s="47"/>
      <c r="AX229" s="47"/>
      <c r="AY229" s="47"/>
      <c r="AZ229" s="47"/>
      <c r="BA229" s="47"/>
      <c r="BB229" s="47"/>
      <c r="BC229" s="47"/>
      <c r="BD229" s="47"/>
      <c r="BE229" s="47"/>
      <c r="BF229" s="47"/>
      <c r="BG229" s="47"/>
      <c r="BH229" s="47">
        <v>175.77</v>
      </c>
      <c r="BI229" s="47"/>
      <c r="BJ229" s="47"/>
      <c r="BK229" s="47"/>
      <c r="BL229" s="47"/>
      <c r="BM229" s="47" t="s">
        <v>400</v>
      </c>
      <c r="BN229" s="57">
        <f t="shared" si="13"/>
        <v>346</v>
      </c>
      <c r="BO229" s="47">
        <f t="shared" si="14"/>
        <v>0</v>
      </c>
      <c r="BP229" s="48" t="str">
        <f t="shared" si="15"/>
        <v>Complete - With Adjustment</v>
      </c>
    </row>
    <row r="230" spans="1:68" s="10" customFormat="1" hidden="1" x14ac:dyDescent="0.2">
      <c r="A230" s="34">
        <v>279</v>
      </c>
      <c r="B230" s="27" t="s">
        <v>94</v>
      </c>
      <c r="C230" s="27" t="s">
        <v>1747</v>
      </c>
      <c r="D230" s="27" t="s">
        <v>1748</v>
      </c>
      <c r="E230" s="27" t="s">
        <v>1861</v>
      </c>
      <c r="F230" s="27" t="s">
        <v>928</v>
      </c>
      <c r="G230" s="27" t="s">
        <v>96</v>
      </c>
      <c r="H230" s="28">
        <v>42825</v>
      </c>
      <c r="I230" s="37">
        <v>42829</v>
      </c>
      <c r="J230" s="52">
        <v>1983</v>
      </c>
      <c r="K230" s="52">
        <v>62</v>
      </c>
      <c r="L230" s="35"/>
      <c r="M230" s="52"/>
      <c r="N230" s="35" t="s">
        <v>97</v>
      </c>
      <c r="O230" s="35" t="s">
        <v>1749</v>
      </c>
      <c r="P230" s="35" t="s">
        <v>120</v>
      </c>
      <c r="Q230" s="35" t="s">
        <v>103</v>
      </c>
      <c r="R230" s="35" t="s">
        <v>98</v>
      </c>
      <c r="S230" s="27"/>
      <c r="T230" s="27" t="s">
        <v>1862</v>
      </c>
      <c r="U230" s="27"/>
      <c r="V230" s="74"/>
      <c r="W230" s="47">
        <v>62</v>
      </c>
      <c r="X230" s="47"/>
      <c r="Y230" s="47"/>
      <c r="Z230" s="47"/>
      <c r="AA230" s="47"/>
      <c r="AB230" s="47"/>
      <c r="AC230" s="47"/>
      <c r="AD230" s="47"/>
      <c r="AE230" s="47"/>
      <c r="AF230" s="47"/>
      <c r="AG230" s="47"/>
      <c r="AH230" s="66"/>
      <c r="AI230" s="67"/>
      <c r="AJ230" s="66"/>
      <c r="AK230" s="54"/>
      <c r="AL230" s="54"/>
      <c r="AM230" s="54"/>
      <c r="AN230" s="66"/>
      <c r="AO230" s="67"/>
      <c r="AP230" s="66"/>
      <c r="AQ230" s="47"/>
      <c r="AR230" s="47"/>
      <c r="AS230" s="47"/>
      <c r="AT230" s="47"/>
      <c r="AU230" s="47"/>
      <c r="AV230" s="47"/>
      <c r="AW230" s="68"/>
      <c r="AX230" s="47"/>
      <c r="AY230" s="47"/>
      <c r="AZ230" s="47"/>
      <c r="BA230" s="47"/>
      <c r="BB230" s="47"/>
      <c r="BC230" s="47"/>
      <c r="BD230" s="47"/>
      <c r="BE230" s="47"/>
      <c r="BF230" s="47"/>
      <c r="BG230" s="47"/>
      <c r="BH230" s="47"/>
      <c r="BI230" s="47"/>
      <c r="BJ230" s="47"/>
      <c r="BK230" s="47"/>
      <c r="BL230" s="47"/>
      <c r="BM230" s="47" t="s">
        <v>1</v>
      </c>
      <c r="BN230" s="57">
        <f t="shared" si="13"/>
        <v>62</v>
      </c>
      <c r="BO230" s="47">
        <f t="shared" si="14"/>
        <v>0</v>
      </c>
      <c r="BP230" s="48" t="str">
        <f t="shared" si="15"/>
        <v>Complete - With Adjustment</v>
      </c>
    </row>
    <row r="231" spans="1:68" s="10" customFormat="1" hidden="1" x14ac:dyDescent="0.2">
      <c r="A231" s="34">
        <v>280</v>
      </c>
      <c r="B231" s="27" t="s">
        <v>94</v>
      </c>
      <c r="C231" s="27" t="s">
        <v>1747</v>
      </c>
      <c r="D231" s="27" t="s">
        <v>1748</v>
      </c>
      <c r="E231" s="27" t="s">
        <v>1863</v>
      </c>
      <c r="F231" s="27" t="s">
        <v>923</v>
      </c>
      <c r="G231" s="27" t="s">
        <v>96</v>
      </c>
      <c r="H231" s="28">
        <v>42850</v>
      </c>
      <c r="I231" s="37">
        <v>42853</v>
      </c>
      <c r="J231" s="52">
        <v>4480.51</v>
      </c>
      <c r="K231" s="52">
        <v>597.4</v>
      </c>
      <c r="L231" s="35"/>
      <c r="M231" s="52"/>
      <c r="N231" s="35" t="s">
        <v>97</v>
      </c>
      <c r="O231" s="35" t="s">
        <v>1749</v>
      </c>
      <c r="P231" s="35" t="s">
        <v>120</v>
      </c>
      <c r="Q231" s="35" t="s">
        <v>101</v>
      </c>
      <c r="R231" s="35" t="s">
        <v>98</v>
      </c>
      <c r="S231" s="27"/>
      <c r="T231" s="27" t="s">
        <v>1864</v>
      </c>
      <c r="U231" s="27"/>
      <c r="V231" s="74"/>
      <c r="W231" s="69"/>
      <c r="X231" s="69"/>
      <c r="Y231" s="69"/>
      <c r="Z231" s="69"/>
      <c r="AA231" s="69"/>
      <c r="AB231" s="69"/>
      <c r="AC231" s="69"/>
      <c r="AD231" s="69"/>
      <c r="AE231" s="69"/>
      <c r="AF231" s="69"/>
      <c r="AG231" s="69"/>
      <c r="AH231" s="66"/>
      <c r="AI231" s="67"/>
      <c r="AJ231" s="66"/>
      <c r="AK231" s="54"/>
      <c r="AL231" s="54"/>
      <c r="AM231" s="54"/>
      <c r="AN231" s="66"/>
      <c r="AO231" s="67"/>
      <c r="AP231" s="66"/>
      <c r="AQ231" s="69"/>
      <c r="AR231" s="69"/>
      <c r="AS231" s="69"/>
      <c r="AT231" s="69"/>
      <c r="AU231" s="69"/>
      <c r="AV231" s="69"/>
      <c r="AW231" s="69"/>
      <c r="AX231" s="69"/>
      <c r="AY231" s="69"/>
      <c r="AZ231" s="69"/>
      <c r="BA231" s="69"/>
      <c r="BB231" s="69"/>
      <c r="BC231" s="69"/>
      <c r="BD231" s="69"/>
      <c r="BE231" s="69"/>
      <c r="BF231" s="69"/>
      <c r="BG231" s="69"/>
      <c r="BH231" s="47">
        <v>597.4</v>
      </c>
      <c r="BI231" s="69"/>
      <c r="BJ231" s="69"/>
      <c r="BK231" s="69"/>
      <c r="BL231" s="69"/>
      <c r="BM231" s="47" t="s">
        <v>392</v>
      </c>
      <c r="BN231" s="57">
        <f t="shared" si="13"/>
        <v>597.4</v>
      </c>
      <c r="BO231" s="47">
        <f t="shared" si="14"/>
        <v>0</v>
      </c>
      <c r="BP231" s="48" t="str">
        <f t="shared" si="15"/>
        <v>Complete - With Adjustment</v>
      </c>
    </row>
    <row r="232" spans="1:68" s="10" customFormat="1" hidden="1" x14ac:dyDescent="0.2">
      <c r="A232" s="34">
        <v>281</v>
      </c>
      <c r="B232" s="27" t="s">
        <v>94</v>
      </c>
      <c r="C232" s="27" t="s">
        <v>1747</v>
      </c>
      <c r="D232" s="27" t="s">
        <v>1748</v>
      </c>
      <c r="E232" s="27" t="s">
        <v>1863</v>
      </c>
      <c r="F232" s="27" t="s">
        <v>923</v>
      </c>
      <c r="G232" s="27" t="s">
        <v>96</v>
      </c>
      <c r="H232" s="28">
        <v>42850</v>
      </c>
      <c r="I232" s="37">
        <v>42853</v>
      </c>
      <c r="J232" s="52">
        <v>4480.51</v>
      </c>
      <c r="K232" s="52">
        <v>681.27</v>
      </c>
      <c r="L232" s="35"/>
      <c r="M232" s="52"/>
      <c r="N232" s="35" t="s">
        <v>97</v>
      </c>
      <c r="O232" s="35" t="s">
        <v>1749</v>
      </c>
      <c r="P232" s="35" t="s">
        <v>120</v>
      </c>
      <c r="Q232" s="35" t="s">
        <v>101</v>
      </c>
      <c r="R232" s="35" t="s">
        <v>98</v>
      </c>
      <c r="S232" s="27"/>
      <c r="T232" s="27" t="s">
        <v>1864</v>
      </c>
      <c r="U232" s="27"/>
      <c r="V232" s="74"/>
      <c r="W232" s="47"/>
      <c r="X232" s="47"/>
      <c r="Y232" s="47"/>
      <c r="Z232" s="47"/>
      <c r="AA232" s="47"/>
      <c r="AB232" s="47"/>
      <c r="AC232" s="47"/>
      <c r="AD232" s="47"/>
      <c r="AE232" s="47"/>
      <c r="AF232" s="47"/>
      <c r="AG232" s="47"/>
      <c r="AH232" s="66"/>
      <c r="AI232" s="67"/>
      <c r="AJ232" s="66"/>
      <c r="AK232" s="54"/>
      <c r="AL232" s="54">
        <f>(36.87)</f>
        <v>36.869999999999997</v>
      </c>
      <c r="AM232" s="54"/>
      <c r="AN232" s="66"/>
      <c r="AO232" s="67"/>
      <c r="AP232" s="66"/>
      <c r="AQ232" s="47"/>
      <c r="AR232" s="47"/>
      <c r="AS232" s="47"/>
      <c r="AT232" s="47"/>
      <c r="AU232" s="47"/>
      <c r="AV232" s="47"/>
      <c r="AW232" s="47"/>
      <c r="AX232" s="47"/>
      <c r="AY232" s="47"/>
      <c r="AZ232" s="47"/>
      <c r="BA232" s="47"/>
      <c r="BB232" s="47"/>
      <c r="BC232" s="47"/>
      <c r="BD232" s="47"/>
      <c r="BE232" s="47"/>
      <c r="BF232" s="47"/>
      <c r="BG232" s="47"/>
      <c r="BH232" s="47">
        <v>644.4</v>
      </c>
      <c r="BI232" s="47"/>
      <c r="BJ232" s="47"/>
      <c r="BK232" s="47"/>
      <c r="BL232" s="47"/>
      <c r="BM232" s="47" t="s">
        <v>1865</v>
      </c>
      <c r="BN232" s="57">
        <f t="shared" si="13"/>
        <v>681.27</v>
      </c>
      <c r="BO232" s="47">
        <f t="shared" si="14"/>
        <v>0</v>
      </c>
      <c r="BP232" s="48" t="str">
        <f t="shared" si="15"/>
        <v>Complete - With Adjustment</v>
      </c>
    </row>
    <row r="233" spans="1:68" s="10" customFormat="1" hidden="1" x14ac:dyDescent="0.2">
      <c r="A233" s="34">
        <v>282</v>
      </c>
      <c r="B233" s="27" t="s">
        <v>94</v>
      </c>
      <c r="C233" s="27" t="s">
        <v>1747</v>
      </c>
      <c r="D233" s="27" t="s">
        <v>1748</v>
      </c>
      <c r="E233" s="27" t="s">
        <v>1863</v>
      </c>
      <c r="F233" s="27" t="s">
        <v>923</v>
      </c>
      <c r="G233" s="27" t="s">
        <v>96</v>
      </c>
      <c r="H233" s="28">
        <v>42850</v>
      </c>
      <c r="I233" s="37">
        <v>42853</v>
      </c>
      <c r="J233" s="52">
        <v>4480.51</v>
      </c>
      <c r="K233" s="52">
        <v>123</v>
      </c>
      <c r="L233" s="35"/>
      <c r="M233" s="52"/>
      <c r="N233" s="35" t="s">
        <v>97</v>
      </c>
      <c r="O233" s="35" t="s">
        <v>1749</v>
      </c>
      <c r="P233" s="35" t="s">
        <v>120</v>
      </c>
      <c r="Q233" s="35" t="s">
        <v>101</v>
      </c>
      <c r="R233" s="35" t="s">
        <v>98</v>
      </c>
      <c r="S233" s="27"/>
      <c r="T233" s="27" t="s">
        <v>1864</v>
      </c>
      <c r="U233" s="27"/>
      <c r="V233" s="74"/>
      <c r="W233" s="47"/>
      <c r="X233" s="47"/>
      <c r="Y233" s="47"/>
      <c r="Z233" s="47"/>
      <c r="AA233" s="47"/>
      <c r="AB233" s="47"/>
      <c r="AC233" s="47"/>
      <c r="AD233" s="47"/>
      <c r="AE233" s="47"/>
      <c r="AF233" s="47"/>
      <c r="AG233" s="47"/>
      <c r="AH233" s="66"/>
      <c r="AI233" s="67"/>
      <c r="AJ233" s="66"/>
      <c r="AK233" s="54"/>
      <c r="AL233" s="54"/>
      <c r="AM233" s="54"/>
      <c r="AN233" s="66"/>
      <c r="AO233" s="67"/>
      <c r="AP233" s="66"/>
      <c r="AQ233" s="47"/>
      <c r="AR233" s="47"/>
      <c r="AS233" s="47"/>
      <c r="AT233" s="47"/>
      <c r="AU233" s="47"/>
      <c r="AV233" s="47"/>
      <c r="AW233" s="47"/>
      <c r="AX233" s="47"/>
      <c r="AY233" s="47"/>
      <c r="AZ233" s="47"/>
      <c r="BA233" s="47"/>
      <c r="BB233" s="47"/>
      <c r="BC233" s="47"/>
      <c r="BD233" s="47"/>
      <c r="BE233" s="47"/>
      <c r="BF233" s="47"/>
      <c r="BG233" s="47"/>
      <c r="BH233" s="47">
        <v>123</v>
      </c>
      <c r="BI233" s="47"/>
      <c r="BJ233" s="47"/>
      <c r="BK233" s="47"/>
      <c r="BL233" s="47"/>
      <c r="BM233" s="47" t="s">
        <v>392</v>
      </c>
      <c r="BN233" s="57">
        <f t="shared" si="13"/>
        <v>123</v>
      </c>
      <c r="BO233" s="47">
        <f t="shared" si="14"/>
        <v>0</v>
      </c>
      <c r="BP233" s="48" t="str">
        <f t="shared" si="15"/>
        <v>Complete - With Adjustment</v>
      </c>
    </row>
    <row r="234" spans="1:68" s="10" customFormat="1" hidden="1" x14ac:dyDescent="0.2">
      <c r="A234" s="34">
        <v>283</v>
      </c>
      <c r="B234" s="27" t="s">
        <v>94</v>
      </c>
      <c r="C234" s="27" t="s">
        <v>1747</v>
      </c>
      <c r="D234" s="27" t="s">
        <v>1748</v>
      </c>
      <c r="E234" s="27" t="s">
        <v>1863</v>
      </c>
      <c r="F234" s="27" t="s">
        <v>923</v>
      </c>
      <c r="G234" s="27" t="s">
        <v>96</v>
      </c>
      <c r="H234" s="28">
        <v>42850</v>
      </c>
      <c r="I234" s="37">
        <v>42853</v>
      </c>
      <c r="J234" s="52">
        <v>4480.51</v>
      </c>
      <c r="K234" s="52">
        <v>466.8</v>
      </c>
      <c r="L234" s="35"/>
      <c r="M234" s="52"/>
      <c r="N234" s="35" t="s">
        <v>97</v>
      </c>
      <c r="O234" s="35" t="s">
        <v>1749</v>
      </c>
      <c r="P234" s="35" t="s">
        <v>120</v>
      </c>
      <c r="Q234" s="35" t="s">
        <v>108</v>
      </c>
      <c r="R234" s="35" t="s">
        <v>98</v>
      </c>
      <c r="S234" s="27"/>
      <c r="T234" s="27" t="s">
        <v>1864</v>
      </c>
      <c r="U234" s="27"/>
      <c r="V234" s="74"/>
      <c r="W234" s="47"/>
      <c r="X234" s="47"/>
      <c r="Y234" s="47"/>
      <c r="Z234" s="47"/>
      <c r="AA234" s="47"/>
      <c r="AB234" s="47"/>
      <c r="AC234" s="47"/>
      <c r="AD234" s="47"/>
      <c r="AE234" s="47"/>
      <c r="AF234" s="47"/>
      <c r="AG234" s="47"/>
      <c r="AH234" s="66"/>
      <c r="AI234" s="67"/>
      <c r="AJ234" s="66"/>
      <c r="AK234" s="54"/>
      <c r="AL234" s="54"/>
      <c r="AM234" s="54"/>
      <c r="AN234" s="66"/>
      <c r="AO234" s="67"/>
      <c r="AP234" s="66"/>
      <c r="AQ234" s="47"/>
      <c r="AR234" s="47"/>
      <c r="AS234" s="47"/>
      <c r="AT234" s="47"/>
      <c r="AU234" s="47"/>
      <c r="AV234" s="47"/>
      <c r="AW234" s="47"/>
      <c r="AX234" s="47"/>
      <c r="AY234" s="47"/>
      <c r="AZ234" s="47"/>
      <c r="BA234" s="47"/>
      <c r="BB234" s="47"/>
      <c r="BC234" s="47"/>
      <c r="BD234" s="47"/>
      <c r="BE234" s="47"/>
      <c r="BF234" s="47"/>
      <c r="BG234" s="47"/>
      <c r="BH234" s="47">
        <v>466.8</v>
      </c>
      <c r="BI234" s="47"/>
      <c r="BJ234" s="47"/>
      <c r="BK234" s="47"/>
      <c r="BL234" s="47"/>
      <c r="BM234" s="47" t="s">
        <v>392</v>
      </c>
      <c r="BN234" s="57">
        <f t="shared" si="13"/>
        <v>466.8</v>
      </c>
      <c r="BO234" s="47">
        <f t="shared" si="14"/>
        <v>0</v>
      </c>
      <c r="BP234" s="48" t="str">
        <f t="shared" si="15"/>
        <v>Complete - With Adjustment</v>
      </c>
    </row>
    <row r="235" spans="1:68" s="10" customFormat="1" hidden="1" x14ac:dyDescent="0.2">
      <c r="A235" s="34">
        <v>284</v>
      </c>
      <c r="B235" s="27" t="s">
        <v>94</v>
      </c>
      <c r="C235" s="27" t="s">
        <v>1747</v>
      </c>
      <c r="D235" s="27" t="s">
        <v>1748</v>
      </c>
      <c r="E235" s="27" t="s">
        <v>1863</v>
      </c>
      <c r="F235" s="27" t="s">
        <v>923</v>
      </c>
      <c r="G235" s="27" t="s">
        <v>96</v>
      </c>
      <c r="H235" s="28">
        <v>42850</v>
      </c>
      <c r="I235" s="37">
        <v>42853</v>
      </c>
      <c r="J235" s="52">
        <v>4480.51</v>
      </c>
      <c r="K235" s="52">
        <v>99</v>
      </c>
      <c r="L235" s="35"/>
      <c r="M235" s="52"/>
      <c r="N235" s="35" t="s">
        <v>97</v>
      </c>
      <c r="O235" s="35" t="s">
        <v>1749</v>
      </c>
      <c r="P235" s="35" t="s">
        <v>120</v>
      </c>
      <c r="Q235" s="35" t="s">
        <v>101</v>
      </c>
      <c r="R235" s="35" t="s">
        <v>98</v>
      </c>
      <c r="S235" s="27"/>
      <c r="T235" s="27" t="s">
        <v>1864</v>
      </c>
      <c r="U235" s="27"/>
      <c r="V235" s="74"/>
      <c r="W235" s="47"/>
      <c r="X235" s="47"/>
      <c r="Y235" s="47"/>
      <c r="Z235" s="47"/>
      <c r="AA235" s="47"/>
      <c r="AB235" s="47"/>
      <c r="AC235" s="47"/>
      <c r="AD235" s="47"/>
      <c r="AE235" s="47"/>
      <c r="AF235" s="47"/>
      <c r="AG235" s="47"/>
      <c r="AH235" s="66"/>
      <c r="AI235" s="67"/>
      <c r="AJ235" s="66"/>
      <c r="AK235" s="54"/>
      <c r="AL235" s="54"/>
      <c r="AM235" s="54"/>
      <c r="AN235" s="66"/>
      <c r="AO235" s="67"/>
      <c r="AP235" s="66"/>
      <c r="AQ235" s="47"/>
      <c r="AR235" s="47"/>
      <c r="AS235" s="47"/>
      <c r="AT235" s="47"/>
      <c r="AU235" s="47"/>
      <c r="AV235" s="47"/>
      <c r="AW235" s="47"/>
      <c r="AX235" s="47"/>
      <c r="AY235" s="47"/>
      <c r="AZ235" s="47"/>
      <c r="BA235" s="47"/>
      <c r="BB235" s="47"/>
      <c r="BC235" s="47"/>
      <c r="BD235" s="47"/>
      <c r="BE235" s="47"/>
      <c r="BF235" s="47"/>
      <c r="BG235" s="47"/>
      <c r="BH235" s="47">
        <v>99</v>
      </c>
      <c r="BI235" s="47"/>
      <c r="BJ235" s="47"/>
      <c r="BK235" s="47"/>
      <c r="BL235" s="47"/>
      <c r="BM235" s="47" t="s">
        <v>392</v>
      </c>
      <c r="BN235" s="57">
        <f t="shared" si="13"/>
        <v>99</v>
      </c>
      <c r="BO235" s="47">
        <f t="shared" si="14"/>
        <v>0</v>
      </c>
      <c r="BP235" s="48" t="str">
        <f t="shared" si="15"/>
        <v>Complete - With Adjustment</v>
      </c>
    </row>
    <row r="236" spans="1:68" s="10" customFormat="1" hidden="1" x14ac:dyDescent="0.2">
      <c r="A236" s="34">
        <v>285</v>
      </c>
      <c r="B236" s="27" t="s">
        <v>94</v>
      </c>
      <c r="C236" s="27" t="s">
        <v>1747</v>
      </c>
      <c r="D236" s="27" t="s">
        <v>1748</v>
      </c>
      <c r="E236" s="27" t="s">
        <v>1863</v>
      </c>
      <c r="F236" s="27" t="s">
        <v>923</v>
      </c>
      <c r="G236" s="27" t="s">
        <v>96</v>
      </c>
      <c r="H236" s="28">
        <v>42850</v>
      </c>
      <c r="I236" s="37">
        <v>42853</v>
      </c>
      <c r="J236" s="52">
        <v>4480.51</v>
      </c>
      <c r="K236" s="52">
        <v>442.42</v>
      </c>
      <c r="L236" s="35"/>
      <c r="M236" s="52"/>
      <c r="N236" s="35" t="s">
        <v>97</v>
      </c>
      <c r="O236" s="35" t="s">
        <v>1749</v>
      </c>
      <c r="P236" s="35" t="s">
        <v>120</v>
      </c>
      <c r="Q236" s="35" t="s">
        <v>101</v>
      </c>
      <c r="R236" s="35" t="s">
        <v>98</v>
      </c>
      <c r="S236" s="27"/>
      <c r="T236" s="27" t="s">
        <v>1864</v>
      </c>
      <c r="U236" s="27"/>
      <c r="V236" s="74"/>
      <c r="W236" s="47"/>
      <c r="X236" s="47"/>
      <c r="Y236" s="47"/>
      <c r="Z236" s="47"/>
      <c r="AA236" s="47"/>
      <c r="AB236" s="47"/>
      <c r="AC236" s="47"/>
      <c r="AD236" s="47"/>
      <c r="AE236" s="47"/>
      <c r="AF236" s="47"/>
      <c r="AG236" s="47"/>
      <c r="AH236" s="66"/>
      <c r="AI236" s="67"/>
      <c r="AJ236" s="66"/>
      <c r="AK236" s="54"/>
      <c r="AL236" s="54">
        <v>53.52</v>
      </c>
      <c r="AM236" s="54"/>
      <c r="AN236" s="66"/>
      <c r="AO236" s="67"/>
      <c r="AP236" s="66"/>
      <c r="AQ236" s="47"/>
      <c r="AR236" s="47"/>
      <c r="AS236" s="47"/>
      <c r="AT236" s="47"/>
      <c r="AU236" s="47"/>
      <c r="AV236" s="47"/>
      <c r="AW236" s="47"/>
      <c r="AX236" s="47"/>
      <c r="AY236" s="47"/>
      <c r="AZ236" s="47"/>
      <c r="BA236" s="47"/>
      <c r="BB236" s="47"/>
      <c r="BC236" s="47"/>
      <c r="BD236" s="47"/>
      <c r="BE236" s="47"/>
      <c r="BF236" s="47"/>
      <c r="BG236" s="47"/>
      <c r="BH236" s="47">
        <v>388.9</v>
      </c>
      <c r="BI236" s="47"/>
      <c r="BJ236" s="47"/>
      <c r="BK236" s="47"/>
      <c r="BL236" s="47"/>
      <c r="BM236" s="47" t="s">
        <v>1866</v>
      </c>
      <c r="BN236" s="57">
        <f t="shared" si="13"/>
        <v>442.41999999999996</v>
      </c>
      <c r="BO236" s="47">
        <f t="shared" si="14"/>
        <v>0</v>
      </c>
      <c r="BP236" s="48" t="str">
        <f t="shared" si="15"/>
        <v>Complete - With Adjustment</v>
      </c>
    </row>
    <row r="237" spans="1:68" s="10" customFormat="1" hidden="1" x14ac:dyDescent="0.2">
      <c r="A237" s="34">
        <v>286</v>
      </c>
      <c r="B237" s="27" t="s">
        <v>94</v>
      </c>
      <c r="C237" s="27" t="s">
        <v>1747</v>
      </c>
      <c r="D237" s="27" t="s">
        <v>1748</v>
      </c>
      <c r="E237" s="27" t="s">
        <v>1863</v>
      </c>
      <c r="F237" s="27" t="s">
        <v>923</v>
      </c>
      <c r="G237" s="27" t="s">
        <v>96</v>
      </c>
      <c r="H237" s="28">
        <v>42850</v>
      </c>
      <c r="I237" s="37">
        <v>42853</v>
      </c>
      <c r="J237" s="52">
        <v>4480.51</v>
      </c>
      <c r="K237" s="52">
        <v>47.14</v>
      </c>
      <c r="L237" s="35"/>
      <c r="M237" s="52"/>
      <c r="N237" s="35" t="s">
        <v>97</v>
      </c>
      <c r="O237" s="35" t="s">
        <v>1749</v>
      </c>
      <c r="P237" s="35" t="s">
        <v>120</v>
      </c>
      <c r="Q237" s="35" t="s">
        <v>103</v>
      </c>
      <c r="R237" s="35" t="s">
        <v>98</v>
      </c>
      <c r="S237" s="27"/>
      <c r="T237" s="27" t="s">
        <v>1864</v>
      </c>
      <c r="U237" s="27"/>
      <c r="V237" s="74"/>
      <c r="W237" s="47"/>
      <c r="X237" s="47"/>
      <c r="Y237" s="47"/>
      <c r="Z237" s="47"/>
      <c r="AA237" s="47"/>
      <c r="AB237" s="47"/>
      <c r="AC237" s="47"/>
      <c r="AD237" s="47"/>
      <c r="AE237" s="47"/>
      <c r="AF237" s="47"/>
      <c r="AG237" s="47"/>
      <c r="AH237" s="66"/>
      <c r="AI237" s="67"/>
      <c r="AJ237" s="66"/>
      <c r="AK237" s="54"/>
      <c r="AL237" s="54"/>
      <c r="AM237" s="54"/>
      <c r="AN237" s="66"/>
      <c r="AO237" s="67"/>
      <c r="AP237" s="66"/>
      <c r="AQ237" s="47"/>
      <c r="AR237" s="47"/>
      <c r="AS237" s="47"/>
      <c r="AT237" s="47"/>
      <c r="AU237" s="47"/>
      <c r="AV237" s="47"/>
      <c r="AW237" s="47"/>
      <c r="AX237" s="47"/>
      <c r="AY237" s="47"/>
      <c r="AZ237" s="47"/>
      <c r="BA237" s="47"/>
      <c r="BB237" s="47"/>
      <c r="BC237" s="47"/>
      <c r="BD237" s="47"/>
      <c r="BE237" s="47"/>
      <c r="BF237" s="47"/>
      <c r="BG237" s="47"/>
      <c r="BH237" s="47"/>
      <c r="BI237" s="47"/>
      <c r="BJ237" s="47"/>
      <c r="BK237" s="47">
        <v>47.14</v>
      </c>
      <c r="BL237" s="47"/>
      <c r="BM237" s="47" t="s">
        <v>379</v>
      </c>
      <c r="BN237" s="57">
        <f t="shared" si="13"/>
        <v>47.14</v>
      </c>
      <c r="BO237" s="47">
        <f t="shared" si="14"/>
        <v>0</v>
      </c>
      <c r="BP237" s="48" t="str">
        <f t="shared" si="15"/>
        <v>Complete - With Adjustment</v>
      </c>
    </row>
    <row r="238" spans="1:68" s="10" customFormat="1" hidden="1" x14ac:dyDescent="0.2">
      <c r="A238" s="34">
        <v>287</v>
      </c>
      <c r="B238" s="27" t="s">
        <v>94</v>
      </c>
      <c r="C238" s="27" t="s">
        <v>1747</v>
      </c>
      <c r="D238" s="27" t="s">
        <v>1748</v>
      </c>
      <c r="E238" s="27" t="s">
        <v>1863</v>
      </c>
      <c r="F238" s="27" t="s">
        <v>923</v>
      </c>
      <c r="G238" s="27" t="s">
        <v>96</v>
      </c>
      <c r="H238" s="28">
        <v>42850</v>
      </c>
      <c r="I238" s="37">
        <v>42853</v>
      </c>
      <c r="J238" s="52">
        <v>4480.51</v>
      </c>
      <c r="K238" s="52">
        <v>34</v>
      </c>
      <c r="L238" s="35"/>
      <c r="M238" s="52"/>
      <c r="N238" s="35" t="s">
        <v>97</v>
      </c>
      <c r="O238" s="35" t="s">
        <v>1749</v>
      </c>
      <c r="P238" s="35" t="s">
        <v>120</v>
      </c>
      <c r="Q238" s="35" t="s">
        <v>103</v>
      </c>
      <c r="R238" s="35" t="s">
        <v>98</v>
      </c>
      <c r="S238" s="27"/>
      <c r="T238" s="27" t="s">
        <v>1864</v>
      </c>
      <c r="U238" s="27"/>
      <c r="V238" s="74"/>
      <c r="W238" s="47"/>
      <c r="X238" s="47"/>
      <c r="Y238" s="47"/>
      <c r="Z238" s="47"/>
      <c r="AA238" s="47"/>
      <c r="AB238" s="47"/>
      <c r="AC238" s="47"/>
      <c r="AD238" s="47"/>
      <c r="AE238" s="47"/>
      <c r="AF238" s="47"/>
      <c r="AG238" s="47"/>
      <c r="AH238" s="66">
        <f>26.5-25</f>
        <v>1.5</v>
      </c>
      <c r="AI238" s="67"/>
      <c r="AJ238" s="66"/>
      <c r="AK238" s="54"/>
      <c r="AL238" s="54"/>
      <c r="AM238" s="54"/>
      <c r="AN238" s="66"/>
      <c r="AO238" s="67"/>
      <c r="AP238" s="66"/>
      <c r="AQ238" s="47"/>
      <c r="AR238" s="47"/>
      <c r="AS238" s="47"/>
      <c r="AT238" s="47"/>
      <c r="AU238" s="47"/>
      <c r="AV238" s="47"/>
      <c r="AW238" s="47"/>
      <c r="AX238" s="47"/>
      <c r="AY238" s="47"/>
      <c r="AZ238" s="47"/>
      <c r="BA238" s="47"/>
      <c r="BB238" s="47"/>
      <c r="BC238" s="47"/>
      <c r="BD238" s="47"/>
      <c r="BE238" s="47"/>
      <c r="BF238" s="47"/>
      <c r="BG238" s="47"/>
      <c r="BH238" s="47">
        <v>32.5</v>
      </c>
      <c r="BI238" s="47"/>
      <c r="BJ238" s="47"/>
      <c r="BK238" s="47"/>
      <c r="BL238" s="47"/>
      <c r="BM238" s="47" t="s">
        <v>374</v>
      </c>
      <c r="BN238" s="57">
        <f t="shared" si="13"/>
        <v>34</v>
      </c>
      <c r="BO238" s="47">
        <f t="shared" si="14"/>
        <v>0</v>
      </c>
      <c r="BP238" s="48" t="str">
        <f t="shared" si="15"/>
        <v>Complete - With Adjustment</v>
      </c>
    </row>
    <row r="239" spans="1:68" s="10" customFormat="1" hidden="1" x14ac:dyDescent="0.2">
      <c r="A239" s="34">
        <v>288</v>
      </c>
      <c r="B239" s="27" t="s">
        <v>94</v>
      </c>
      <c r="C239" s="27" t="s">
        <v>1747</v>
      </c>
      <c r="D239" s="27" t="s">
        <v>1748</v>
      </c>
      <c r="E239" s="27" t="s">
        <v>1863</v>
      </c>
      <c r="F239" s="27" t="s">
        <v>923</v>
      </c>
      <c r="G239" s="27" t="s">
        <v>96</v>
      </c>
      <c r="H239" s="28">
        <v>42850</v>
      </c>
      <c r="I239" s="37">
        <v>42853</v>
      </c>
      <c r="J239" s="52">
        <v>4480.51</v>
      </c>
      <c r="K239" s="52">
        <v>760.72</v>
      </c>
      <c r="L239" s="35"/>
      <c r="M239" s="52"/>
      <c r="N239" s="35" t="s">
        <v>97</v>
      </c>
      <c r="O239" s="35" t="s">
        <v>1749</v>
      </c>
      <c r="P239" s="35" t="s">
        <v>120</v>
      </c>
      <c r="Q239" s="35" t="s">
        <v>108</v>
      </c>
      <c r="R239" s="35" t="s">
        <v>98</v>
      </c>
      <c r="S239" s="27"/>
      <c r="T239" s="27" t="s">
        <v>1864</v>
      </c>
      <c r="U239" s="27"/>
      <c r="V239" s="74"/>
      <c r="W239" s="47"/>
      <c r="X239" s="47"/>
      <c r="Y239" s="47"/>
      <c r="Z239" s="47"/>
      <c r="AA239" s="47"/>
      <c r="AB239" s="47"/>
      <c r="AC239" s="47"/>
      <c r="AD239" s="47"/>
      <c r="AE239" s="47"/>
      <c r="AF239" s="47"/>
      <c r="AG239" s="47"/>
      <c r="AH239" s="66"/>
      <c r="AI239" s="67"/>
      <c r="AJ239" s="66"/>
      <c r="AK239" s="54"/>
      <c r="AL239" s="54"/>
      <c r="AM239" s="54"/>
      <c r="AN239" s="66"/>
      <c r="AO239" s="67"/>
      <c r="AP239" s="66"/>
      <c r="AQ239" s="47"/>
      <c r="AR239" s="47"/>
      <c r="AS239" s="47"/>
      <c r="AT239" s="47"/>
      <c r="AU239" s="47"/>
      <c r="AV239" s="47"/>
      <c r="AW239" s="47"/>
      <c r="AX239" s="47"/>
      <c r="AY239" s="47"/>
      <c r="AZ239" s="47"/>
      <c r="BA239" s="47"/>
      <c r="BB239" s="47"/>
      <c r="BC239" s="47"/>
      <c r="BD239" s="47"/>
      <c r="BE239" s="47"/>
      <c r="BF239" s="47"/>
      <c r="BG239" s="47"/>
      <c r="BH239" s="47">
        <v>760.72</v>
      </c>
      <c r="BI239" s="47"/>
      <c r="BJ239" s="47"/>
      <c r="BK239" s="47"/>
      <c r="BL239" s="47"/>
      <c r="BM239" s="47" t="s">
        <v>392</v>
      </c>
      <c r="BN239" s="57">
        <f t="shared" si="13"/>
        <v>760.72</v>
      </c>
      <c r="BO239" s="47">
        <f t="shared" si="14"/>
        <v>0</v>
      </c>
      <c r="BP239" s="48" t="str">
        <f t="shared" si="15"/>
        <v>Complete - With Adjustment</v>
      </c>
    </row>
    <row r="240" spans="1:68" s="10" customFormat="1" hidden="1" x14ac:dyDescent="0.2">
      <c r="A240" s="34">
        <v>289</v>
      </c>
      <c r="B240" s="27" t="s">
        <v>94</v>
      </c>
      <c r="C240" s="27" t="s">
        <v>1747</v>
      </c>
      <c r="D240" s="27" t="s">
        <v>1748</v>
      </c>
      <c r="E240" s="27" t="s">
        <v>1863</v>
      </c>
      <c r="F240" s="27" t="s">
        <v>923</v>
      </c>
      <c r="G240" s="27" t="s">
        <v>96</v>
      </c>
      <c r="H240" s="28">
        <v>42850</v>
      </c>
      <c r="I240" s="37">
        <v>42853</v>
      </c>
      <c r="J240" s="52">
        <v>4480.51</v>
      </c>
      <c r="K240" s="52">
        <v>597.4</v>
      </c>
      <c r="L240" s="35"/>
      <c r="M240" s="52"/>
      <c r="N240" s="35" t="s">
        <v>97</v>
      </c>
      <c r="O240" s="35" t="s">
        <v>1749</v>
      </c>
      <c r="P240" s="35" t="s">
        <v>120</v>
      </c>
      <c r="Q240" s="35" t="s">
        <v>101</v>
      </c>
      <c r="R240" s="35" t="s">
        <v>98</v>
      </c>
      <c r="S240" s="27"/>
      <c r="T240" s="27" t="s">
        <v>1864</v>
      </c>
      <c r="U240" s="27"/>
      <c r="V240" s="74"/>
      <c r="W240" s="47"/>
      <c r="X240" s="47"/>
      <c r="Y240" s="47"/>
      <c r="Z240" s="47"/>
      <c r="AA240" s="47"/>
      <c r="AB240" s="47"/>
      <c r="AC240" s="47"/>
      <c r="AD240" s="47"/>
      <c r="AE240" s="47"/>
      <c r="AF240" s="47"/>
      <c r="AG240" s="47"/>
      <c r="AH240" s="66"/>
      <c r="AI240" s="67"/>
      <c r="AJ240" s="66"/>
      <c r="AK240" s="54"/>
      <c r="AL240" s="54"/>
      <c r="AM240" s="54"/>
      <c r="AN240" s="66"/>
      <c r="AO240" s="67"/>
      <c r="AP240" s="66"/>
      <c r="AQ240" s="47"/>
      <c r="AR240" s="47"/>
      <c r="AS240" s="47"/>
      <c r="AT240" s="47"/>
      <c r="AU240" s="47"/>
      <c r="AV240" s="47"/>
      <c r="AW240" s="47"/>
      <c r="AX240" s="47"/>
      <c r="AY240" s="47"/>
      <c r="AZ240" s="47"/>
      <c r="BA240" s="47"/>
      <c r="BB240" s="47"/>
      <c r="BC240" s="47"/>
      <c r="BD240" s="47"/>
      <c r="BE240" s="47"/>
      <c r="BF240" s="47"/>
      <c r="BG240" s="47"/>
      <c r="BH240" s="47">
        <v>597.4</v>
      </c>
      <c r="BI240" s="47"/>
      <c r="BJ240" s="47"/>
      <c r="BK240" s="47"/>
      <c r="BL240" s="47"/>
      <c r="BM240" s="47" t="s">
        <v>392</v>
      </c>
      <c r="BN240" s="57">
        <f t="shared" si="13"/>
        <v>597.4</v>
      </c>
      <c r="BO240" s="47">
        <f t="shared" si="14"/>
        <v>0</v>
      </c>
      <c r="BP240" s="48" t="str">
        <f t="shared" si="15"/>
        <v>Complete - With Adjustment</v>
      </c>
    </row>
    <row r="241" spans="1:68" s="10" customFormat="1" hidden="1" x14ac:dyDescent="0.2">
      <c r="A241" s="34">
        <v>290</v>
      </c>
      <c r="B241" s="27" t="s">
        <v>94</v>
      </c>
      <c r="C241" s="27" t="s">
        <v>1747</v>
      </c>
      <c r="D241" s="27" t="s">
        <v>1748</v>
      </c>
      <c r="E241" s="27" t="s">
        <v>1863</v>
      </c>
      <c r="F241" s="27" t="s">
        <v>923</v>
      </c>
      <c r="G241" s="27" t="s">
        <v>96</v>
      </c>
      <c r="H241" s="28">
        <v>42850</v>
      </c>
      <c r="I241" s="37">
        <v>42853</v>
      </c>
      <c r="J241" s="52">
        <v>4480.51</v>
      </c>
      <c r="K241" s="52">
        <v>480</v>
      </c>
      <c r="L241" s="35"/>
      <c r="M241" s="52"/>
      <c r="N241" s="35" t="s">
        <v>97</v>
      </c>
      <c r="O241" s="35" t="s">
        <v>1749</v>
      </c>
      <c r="P241" s="35" t="s">
        <v>120</v>
      </c>
      <c r="Q241" s="35" t="s">
        <v>103</v>
      </c>
      <c r="R241" s="35" t="s">
        <v>98</v>
      </c>
      <c r="S241" s="27"/>
      <c r="T241" s="27" t="s">
        <v>1864</v>
      </c>
      <c r="U241" s="27"/>
      <c r="V241" s="74"/>
      <c r="W241" s="47">
        <f>8.25+31.37</f>
        <v>39.620000000000005</v>
      </c>
      <c r="X241" s="47"/>
      <c r="Y241" s="47"/>
      <c r="Z241" s="47"/>
      <c r="AA241" s="47"/>
      <c r="AB241" s="47"/>
      <c r="AC241" s="47"/>
      <c r="AD241" s="47"/>
      <c r="AE241" s="47"/>
      <c r="AF241" s="47"/>
      <c r="AG241" s="47"/>
      <c r="AH241" s="66">
        <f>(440.38-(25*6)*1.0825*1.2)</f>
        <v>245.53</v>
      </c>
      <c r="AI241" s="67"/>
      <c r="AJ241" s="66"/>
      <c r="AK241" s="54"/>
      <c r="AL241" s="54"/>
      <c r="AM241" s="54"/>
      <c r="AN241" s="66"/>
      <c r="AO241" s="67"/>
      <c r="AP241" s="66"/>
      <c r="AQ241" s="47"/>
      <c r="AR241" s="47"/>
      <c r="AS241" s="47"/>
      <c r="AT241" s="47"/>
      <c r="AU241" s="47"/>
      <c r="AV241" s="47"/>
      <c r="AW241" s="47"/>
      <c r="AX241" s="47"/>
      <c r="AY241" s="47"/>
      <c r="AZ241" s="47"/>
      <c r="BA241" s="47"/>
      <c r="BB241" s="47"/>
      <c r="BC241" s="47"/>
      <c r="BD241" s="47"/>
      <c r="BE241" s="47"/>
      <c r="BF241" s="47"/>
      <c r="BG241" s="47"/>
      <c r="BH241" s="47">
        <v>194.85</v>
      </c>
      <c r="BI241" s="47"/>
      <c r="BJ241" s="47"/>
      <c r="BK241" s="47"/>
      <c r="BL241" s="47"/>
      <c r="BM241" s="47" t="s">
        <v>400</v>
      </c>
      <c r="BN241" s="57">
        <f t="shared" si="13"/>
        <v>480</v>
      </c>
      <c r="BO241" s="47">
        <f t="shared" si="14"/>
        <v>0</v>
      </c>
      <c r="BP241" s="48" t="str">
        <f t="shared" si="15"/>
        <v>Complete - With Adjustment</v>
      </c>
    </row>
    <row r="242" spans="1:68" s="10" customFormat="1" hidden="1" x14ac:dyDescent="0.2">
      <c r="A242" s="34">
        <v>291</v>
      </c>
      <c r="B242" s="27" t="s">
        <v>94</v>
      </c>
      <c r="C242" s="27" t="s">
        <v>1747</v>
      </c>
      <c r="D242" s="27" t="s">
        <v>1748</v>
      </c>
      <c r="E242" s="27" t="s">
        <v>1863</v>
      </c>
      <c r="F242" s="27" t="s">
        <v>923</v>
      </c>
      <c r="G242" s="27" t="s">
        <v>96</v>
      </c>
      <c r="H242" s="28">
        <v>42850</v>
      </c>
      <c r="I242" s="37">
        <v>42853</v>
      </c>
      <c r="J242" s="52">
        <v>4480.51</v>
      </c>
      <c r="K242" s="52">
        <v>100</v>
      </c>
      <c r="L242" s="35"/>
      <c r="M242" s="52"/>
      <c r="N242" s="35" t="s">
        <v>97</v>
      </c>
      <c r="O242" s="35" t="s">
        <v>1749</v>
      </c>
      <c r="P242" s="35" t="s">
        <v>120</v>
      </c>
      <c r="Q242" s="35" t="s">
        <v>103</v>
      </c>
      <c r="R242" s="35" t="s">
        <v>98</v>
      </c>
      <c r="S242" s="27"/>
      <c r="T242" s="27" t="s">
        <v>1864</v>
      </c>
      <c r="U242" s="27"/>
      <c r="V242" s="74"/>
      <c r="W242" s="70">
        <v>100</v>
      </c>
      <c r="X242" s="47"/>
      <c r="Y242" s="47"/>
      <c r="Z242" s="47"/>
      <c r="AA242" s="47"/>
      <c r="AB242" s="47"/>
      <c r="AC242" s="47"/>
      <c r="AD242" s="47"/>
      <c r="AE242" s="47"/>
      <c r="AF242" s="47"/>
      <c r="AG242" s="47"/>
      <c r="AH242" s="66"/>
      <c r="AI242" s="67"/>
      <c r="AJ242" s="66"/>
      <c r="AK242" s="54"/>
      <c r="AL242" s="54"/>
      <c r="AM242" s="54"/>
      <c r="AN242" s="66"/>
      <c r="AO242" s="67"/>
      <c r="AP242" s="66"/>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t="s">
        <v>1</v>
      </c>
      <c r="BN242" s="57">
        <f t="shared" si="13"/>
        <v>100</v>
      </c>
      <c r="BO242" s="47">
        <f t="shared" si="14"/>
        <v>0</v>
      </c>
      <c r="BP242" s="48" t="str">
        <f t="shared" si="15"/>
        <v>Complete - With Adjustment</v>
      </c>
    </row>
    <row r="243" spans="1:68" s="10" customFormat="1" hidden="1" x14ac:dyDescent="0.2">
      <c r="A243" s="34">
        <v>292</v>
      </c>
      <c r="B243" s="27" t="s">
        <v>94</v>
      </c>
      <c r="C243" s="27" t="s">
        <v>1747</v>
      </c>
      <c r="D243" s="27" t="s">
        <v>1748</v>
      </c>
      <c r="E243" s="27" t="s">
        <v>1863</v>
      </c>
      <c r="F243" s="27" t="s">
        <v>923</v>
      </c>
      <c r="G243" s="27" t="s">
        <v>96</v>
      </c>
      <c r="H243" s="28">
        <v>42850</v>
      </c>
      <c r="I243" s="37">
        <v>42853</v>
      </c>
      <c r="J243" s="52">
        <v>4480.51</v>
      </c>
      <c r="K243" s="52">
        <v>51.36</v>
      </c>
      <c r="L243" s="35"/>
      <c r="M243" s="52"/>
      <c r="N243" s="35" t="s">
        <v>97</v>
      </c>
      <c r="O243" s="35" t="s">
        <v>1749</v>
      </c>
      <c r="P243" s="35" t="s">
        <v>120</v>
      </c>
      <c r="Q243" s="35" t="s">
        <v>101</v>
      </c>
      <c r="R243" s="35" t="s">
        <v>98</v>
      </c>
      <c r="S243" s="27"/>
      <c r="T243" s="27" t="s">
        <v>1864</v>
      </c>
      <c r="U243" s="27"/>
      <c r="V243" s="74"/>
      <c r="W243" s="47"/>
      <c r="X243" s="47"/>
      <c r="Y243" s="47"/>
      <c r="Z243" s="47"/>
      <c r="AA243" s="47"/>
      <c r="AB243" s="47"/>
      <c r="AC243" s="47"/>
      <c r="AD243" s="47"/>
      <c r="AE243" s="47"/>
      <c r="AF243" s="47"/>
      <c r="AG243" s="47"/>
      <c r="AH243" s="66"/>
      <c r="AI243" s="67"/>
      <c r="AJ243" s="66"/>
      <c r="AK243" s="54"/>
      <c r="AL243" s="54"/>
      <c r="AM243" s="54"/>
      <c r="AN243" s="66"/>
      <c r="AO243" s="67"/>
      <c r="AP243" s="66"/>
      <c r="AQ243" s="47"/>
      <c r="AR243" s="47"/>
      <c r="AS243" s="47"/>
      <c r="AT243" s="47"/>
      <c r="AU243" s="47"/>
      <c r="AV243" s="47"/>
      <c r="AW243" s="47"/>
      <c r="AX243" s="47"/>
      <c r="AY243" s="47"/>
      <c r="AZ243" s="47"/>
      <c r="BA243" s="47"/>
      <c r="BB243" s="47"/>
      <c r="BC243" s="47"/>
      <c r="BD243" s="47"/>
      <c r="BE243" s="47"/>
      <c r="BF243" s="47"/>
      <c r="BG243" s="47"/>
      <c r="BH243" s="47">
        <v>51.36</v>
      </c>
      <c r="BI243" s="47"/>
      <c r="BJ243" s="47"/>
      <c r="BK243" s="47"/>
      <c r="BL243" s="47"/>
      <c r="BM243" s="47" t="s">
        <v>392</v>
      </c>
      <c r="BN243" s="57">
        <f t="shared" ref="BN243:BN298" si="16">SUM(W243:AH243)+SUM(AK243:AN243)+SUM(AQ243:BK243)</f>
        <v>51.36</v>
      </c>
      <c r="BO243" s="47">
        <f t="shared" si="14"/>
        <v>0</v>
      </c>
      <c r="BP243" s="48" t="str">
        <f t="shared" si="15"/>
        <v>Complete - With Adjustment</v>
      </c>
    </row>
    <row r="244" spans="1:68" s="10" customFormat="1" hidden="1" x14ac:dyDescent="0.2">
      <c r="A244" s="34">
        <v>294</v>
      </c>
      <c r="B244" s="27" t="s">
        <v>94</v>
      </c>
      <c r="C244" s="27" t="s">
        <v>1764</v>
      </c>
      <c r="D244" s="27" t="s">
        <v>1765</v>
      </c>
      <c r="E244" s="27" t="s">
        <v>1867</v>
      </c>
      <c r="F244" s="27" t="s">
        <v>963</v>
      </c>
      <c r="G244" s="27" t="s">
        <v>96</v>
      </c>
      <c r="H244" s="28">
        <v>42824</v>
      </c>
      <c r="I244" s="37">
        <v>42828</v>
      </c>
      <c r="J244" s="52">
        <v>2462.19</v>
      </c>
      <c r="K244" s="52">
        <v>111.87</v>
      </c>
      <c r="L244" s="35"/>
      <c r="M244" s="52"/>
      <c r="N244" s="35" t="s">
        <v>97</v>
      </c>
      <c r="O244" s="35" t="s">
        <v>1730</v>
      </c>
      <c r="P244" s="35" t="s">
        <v>120</v>
      </c>
      <c r="Q244" s="35" t="s">
        <v>108</v>
      </c>
      <c r="R244" s="35" t="s">
        <v>98</v>
      </c>
      <c r="S244" s="27"/>
      <c r="T244" s="27" t="s">
        <v>1868</v>
      </c>
      <c r="U244" s="27"/>
      <c r="V244" s="74"/>
      <c r="W244" s="47"/>
      <c r="X244" s="47"/>
      <c r="Y244" s="47"/>
      <c r="Z244" s="47"/>
      <c r="AA244" s="47"/>
      <c r="AB244" s="47"/>
      <c r="AC244" s="47"/>
      <c r="AD244" s="47"/>
      <c r="AE244" s="47"/>
      <c r="AF244" s="47"/>
      <c r="AG244" s="47"/>
      <c r="AH244" s="66"/>
      <c r="AI244" s="67"/>
      <c r="AJ244" s="66"/>
      <c r="AK244" s="54"/>
      <c r="AL244" s="54"/>
      <c r="AM244" s="54"/>
      <c r="AN244" s="66"/>
      <c r="AO244" s="67"/>
      <c r="AP244" s="66"/>
      <c r="AQ244" s="47"/>
      <c r="AR244" s="47"/>
      <c r="AS244" s="47"/>
      <c r="AT244" s="47"/>
      <c r="AU244" s="47"/>
      <c r="AV244" s="47"/>
      <c r="AW244" s="47"/>
      <c r="AX244" s="47"/>
      <c r="AY244" s="47"/>
      <c r="AZ244" s="47"/>
      <c r="BA244" s="47"/>
      <c r="BB244" s="47"/>
      <c r="BC244" s="68"/>
      <c r="BD244" s="47"/>
      <c r="BE244" s="47"/>
      <c r="BF244" s="47"/>
      <c r="BG244" s="47"/>
      <c r="BH244" s="47">
        <v>111.87</v>
      </c>
      <c r="BI244" s="47"/>
      <c r="BJ244" s="47"/>
      <c r="BK244" s="47"/>
      <c r="BL244" s="47"/>
      <c r="BM244" s="47" t="s">
        <v>392</v>
      </c>
      <c r="BN244" s="57">
        <f t="shared" si="16"/>
        <v>111.87</v>
      </c>
      <c r="BO244" s="47">
        <f t="shared" si="14"/>
        <v>0</v>
      </c>
      <c r="BP244" s="48" t="str">
        <f t="shared" si="15"/>
        <v>Complete - With Adjustment</v>
      </c>
    </row>
    <row r="245" spans="1:68" s="10" customFormat="1" hidden="1" x14ac:dyDescent="0.2">
      <c r="A245" s="34">
        <v>295</v>
      </c>
      <c r="B245" s="27" t="s">
        <v>94</v>
      </c>
      <c r="C245" s="27" t="s">
        <v>1764</v>
      </c>
      <c r="D245" s="27" t="s">
        <v>1765</v>
      </c>
      <c r="E245" s="27" t="s">
        <v>1867</v>
      </c>
      <c r="F245" s="27" t="s">
        <v>963</v>
      </c>
      <c r="G245" s="27" t="s">
        <v>96</v>
      </c>
      <c r="H245" s="28">
        <v>42824</v>
      </c>
      <c r="I245" s="37">
        <v>42828</v>
      </c>
      <c r="J245" s="52">
        <v>2462.19</v>
      </c>
      <c r="K245" s="52">
        <v>593.4</v>
      </c>
      <c r="L245" s="35"/>
      <c r="M245" s="52"/>
      <c r="N245" s="35" t="s">
        <v>97</v>
      </c>
      <c r="O245" s="35" t="s">
        <v>1730</v>
      </c>
      <c r="P245" s="35" t="s">
        <v>120</v>
      </c>
      <c r="Q245" s="35" t="s">
        <v>101</v>
      </c>
      <c r="R245" s="35" t="s">
        <v>98</v>
      </c>
      <c r="S245" s="27"/>
      <c r="T245" s="27" t="s">
        <v>1868</v>
      </c>
      <c r="U245" s="27"/>
      <c r="V245" s="74"/>
      <c r="W245" s="47"/>
      <c r="X245" s="47"/>
      <c r="Y245" s="47"/>
      <c r="Z245" s="47"/>
      <c r="AA245" s="47"/>
      <c r="AB245" s="47"/>
      <c r="AC245" s="47"/>
      <c r="AD245" s="47"/>
      <c r="AE245" s="47"/>
      <c r="AF245" s="47"/>
      <c r="AG245" s="47"/>
      <c r="AH245" s="66"/>
      <c r="AI245" s="67"/>
      <c r="AJ245" s="66"/>
      <c r="AK245" s="54"/>
      <c r="AL245" s="54">
        <v>593.4</v>
      </c>
      <c r="AM245" s="54"/>
      <c r="AN245" s="66"/>
      <c r="AO245" s="67"/>
      <c r="AP245" s="66"/>
      <c r="AQ245" s="47"/>
      <c r="AR245" s="47"/>
      <c r="AS245" s="47"/>
      <c r="AT245" s="47"/>
      <c r="AU245" s="47"/>
      <c r="AV245" s="47"/>
      <c r="AW245" s="47"/>
      <c r="AX245" s="47"/>
      <c r="AY245" s="47"/>
      <c r="AZ245" s="47"/>
      <c r="BA245" s="47"/>
      <c r="BB245" s="47"/>
      <c r="BC245" s="47"/>
      <c r="BD245" s="47"/>
      <c r="BE245" s="47"/>
      <c r="BF245" s="47"/>
      <c r="BG245" s="47"/>
      <c r="BH245" s="47"/>
      <c r="BI245" s="47"/>
      <c r="BJ245" s="47"/>
      <c r="BK245" s="70"/>
      <c r="BL245" s="47"/>
      <c r="BM245" s="47" t="s">
        <v>1869</v>
      </c>
      <c r="BN245" s="57">
        <f t="shared" si="16"/>
        <v>593.4</v>
      </c>
      <c r="BO245" s="47">
        <f t="shared" si="14"/>
        <v>0</v>
      </c>
      <c r="BP245" s="48" t="str">
        <f t="shared" si="15"/>
        <v>Complete - With Adjustment</v>
      </c>
    </row>
    <row r="246" spans="1:68" s="10" customFormat="1" hidden="1" x14ac:dyDescent="0.2">
      <c r="A246" s="34">
        <v>296</v>
      </c>
      <c r="B246" s="27" t="s">
        <v>94</v>
      </c>
      <c r="C246" s="27" t="s">
        <v>1764</v>
      </c>
      <c r="D246" s="27" t="s">
        <v>1765</v>
      </c>
      <c r="E246" s="27" t="s">
        <v>1867</v>
      </c>
      <c r="F246" s="27" t="s">
        <v>963</v>
      </c>
      <c r="G246" s="27" t="s">
        <v>96</v>
      </c>
      <c r="H246" s="28">
        <v>42824</v>
      </c>
      <c r="I246" s="37">
        <v>42828</v>
      </c>
      <c r="J246" s="52">
        <v>2462.19</v>
      </c>
      <c r="K246" s="52">
        <v>34</v>
      </c>
      <c r="L246" s="35"/>
      <c r="M246" s="52"/>
      <c r="N246" s="35" t="s">
        <v>97</v>
      </c>
      <c r="O246" s="35" t="s">
        <v>1730</v>
      </c>
      <c r="P246" s="35" t="s">
        <v>120</v>
      </c>
      <c r="Q246" s="35" t="s">
        <v>101</v>
      </c>
      <c r="R246" s="35" t="s">
        <v>98</v>
      </c>
      <c r="S246" s="27"/>
      <c r="T246" s="27" t="s">
        <v>1868</v>
      </c>
      <c r="U246" s="27"/>
      <c r="V246" s="74"/>
      <c r="W246" s="47"/>
      <c r="X246" s="47"/>
      <c r="Y246" s="47"/>
      <c r="Z246" s="47"/>
      <c r="AA246" s="47"/>
      <c r="AB246" s="47"/>
      <c r="AC246" s="47"/>
      <c r="AD246" s="47"/>
      <c r="AE246" s="47"/>
      <c r="AF246" s="47"/>
      <c r="AG246" s="47"/>
      <c r="AH246" s="66"/>
      <c r="AI246" s="67"/>
      <c r="AJ246" s="66"/>
      <c r="AK246" s="54"/>
      <c r="AL246" s="54"/>
      <c r="AM246" s="54"/>
      <c r="AN246" s="66"/>
      <c r="AO246" s="67"/>
      <c r="AP246" s="66"/>
      <c r="AQ246" s="47"/>
      <c r="AR246" s="47"/>
      <c r="AS246" s="47"/>
      <c r="AT246" s="47"/>
      <c r="AU246" s="47"/>
      <c r="AV246" s="47"/>
      <c r="AW246" s="47"/>
      <c r="AX246" s="47"/>
      <c r="AY246" s="47"/>
      <c r="AZ246" s="47"/>
      <c r="BA246" s="47"/>
      <c r="BB246" s="47"/>
      <c r="BC246" s="47"/>
      <c r="BD246" s="47"/>
      <c r="BE246" s="47"/>
      <c r="BF246" s="47"/>
      <c r="BG246" s="47"/>
      <c r="BH246" s="47">
        <v>34</v>
      </c>
      <c r="BI246" s="47"/>
      <c r="BJ246" s="47"/>
      <c r="BK246" s="47"/>
      <c r="BL246" s="47"/>
      <c r="BM246" s="47" t="s">
        <v>392</v>
      </c>
      <c r="BN246" s="57">
        <f t="shared" si="16"/>
        <v>34</v>
      </c>
      <c r="BO246" s="47">
        <f t="shared" si="14"/>
        <v>0</v>
      </c>
      <c r="BP246" s="48" t="str">
        <f t="shared" si="15"/>
        <v>Complete - With Adjustment</v>
      </c>
    </row>
    <row r="247" spans="1:68" s="10" customFormat="1" hidden="1" x14ac:dyDescent="0.2">
      <c r="A247" s="34">
        <v>297</v>
      </c>
      <c r="B247" s="27" t="s">
        <v>94</v>
      </c>
      <c r="C247" s="27" t="s">
        <v>1764</v>
      </c>
      <c r="D247" s="27" t="s">
        <v>1765</v>
      </c>
      <c r="E247" s="27" t="s">
        <v>1867</v>
      </c>
      <c r="F247" s="27" t="s">
        <v>963</v>
      </c>
      <c r="G247" s="27" t="s">
        <v>96</v>
      </c>
      <c r="H247" s="28">
        <v>42824</v>
      </c>
      <c r="I247" s="37">
        <v>42828</v>
      </c>
      <c r="J247" s="52">
        <v>2462.19</v>
      </c>
      <c r="K247" s="52">
        <v>357.74</v>
      </c>
      <c r="L247" s="35"/>
      <c r="M247" s="52"/>
      <c r="N247" s="35" t="s">
        <v>97</v>
      </c>
      <c r="O247" s="35" t="s">
        <v>1730</v>
      </c>
      <c r="P247" s="35" t="s">
        <v>120</v>
      </c>
      <c r="Q247" s="35" t="s">
        <v>101</v>
      </c>
      <c r="R247" s="35" t="s">
        <v>98</v>
      </c>
      <c r="S247" s="27"/>
      <c r="T247" s="27" t="s">
        <v>1868</v>
      </c>
      <c r="U247" s="27"/>
      <c r="V247" s="74"/>
      <c r="W247" s="47"/>
      <c r="X247" s="47"/>
      <c r="Y247" s="47"/>
      <c r="Z247" s="47"/>
      <c r="AA247" s="47"/>
      <c r="AB247" s="47"/>
      <c r="AC247" s="47"/>
      <c r="AD247" s="47"/>
      <c r="AE247" s="47"/>
      <c r="AF247" s="47"/>
      <c r="AG247" s="47"/>
      <c r="AH247" s="66"/>
      <c r="AI247" s="67"/>
      <c r="AJ247" s="66"/>
      <c r="AK247" s="54"/>
      <c r="AL247" s="54">
        <f>30.34</f>
        <v>30.34</v>
      </c>
      <c r="AM247" s="54"/>
      <c r="AN247" s="66"/>
      <c r="AO247" s="67"/>
      <c r="AP247" s="66"/>
      <c r="AQ247" s="47"/>
      <c r="AR247" s="47"/>
      <c r="AS247" s="47"/>
      <c r="AT247" s="47"/>
      <c r="AU247" s="47"/>
      <c r="AV247" s="47"/>
      <c r="AW247" s="47"/>
      <c r="AX247" s="47"/>
      <c r="AY247" s="47"/>
      <c r="AZ247" s="47"/>
      <c r="BA247" s="47"/>
      <c r="BB247" s="47"/>
      <c r="BC247" s="47"/>
      <c r="BD247" s="47"/>
      <c r="BE247" s="47"/>
      <c r="BF247" s="47"/>
      <c r="BG247" s="47"/>
      <c r="BH247" s="47">
        <v>327.39999999999998</v>
      </c>
      <c r="BI247" s="47"/>
      <c r="BJ247" s="47"/>
      <c r="BK247" s="47"/>
      <c r="BL247" s="47"/>
      <c r="BM247" s="47" t="s">
        <v>1866</v>
      </c>
      <c r="BN247" s="57">
        <f t="shared" si="16"/>
        <v>357.73999999999995</v>
      </c>
      <c r="BO247" s="47">
        <f t="shared" si="14"/>
        <v>0</v>
      </c>
      <c r="BP247" s="48" t="str">
        <f t="shared" si="15"/>
        <v>Complete - With Adjustment</v>
      </c>
    </row>
    <row r="248" spans="1:68" s="10" customFormat="1" hidden="1" x14ac:dyDescent="0.2">
      <c r="A248" s="34">
        <v>298</v>
      </c>
      <c r="B248" s="27" t="s">
        <v>94</v>
      </c>
      <c r="C248" s="27" t="s">
        <v>1764</v>
      </c>
      <c r="D248" s="27" t="s">
        <v>1765</v>
      </c>
      <c r="E248" s="27" t="s">
        <v>1867</v>
      </c>
      <c r="F248" s="27" t="s">
        <v>963</v>
      </c>
      <c r="G248" s="27" t="s">
        <v>96</v>
      </c>
      <c r="H248" s="28">
        <v>42824</v>
      </c>
      <c r="I248" s="37">
        <v>42828</v>
      </c>
      <c r="J248" s="52">
        <v>2462.19</v>
      </c>
      <c r="K248" s="52">
        <v>493.88</v>
      </c>
      <c r="L248" s="35"/>
      <c r="M248" s="52"/>
      <c r="N248" s="35" t="s">
        <v>97</v>
      </c>
      <c r="O248" s="35" t="s">
        <v>1730</v>
      </c>
      <c r="P248" s="35" t="s">
        <v>120</v>
      </c>
      <c r="Q248" s="35" t="s">
        <v>101</v>
      </c>
      <c r="R248" s="35" t="s">
        <v>98</v>
      </c>
      <c r="S248" s="27"/>
      <c r="T248" s="27" t="s">
        <v>1868</v>
      </c>
      <c r="U248" s="27"/>
      <c r="V248" s="74"/>
      <c r="W248" s="47"/>
      <c r="X248" s="47"/>
      <c r="Y248" s="47"/>
      <c r="Z248" s="47"/>
      <c r="AA248" s="47"/>
      <c r="AB248" s="47"/>
      <c r="AC248" s="47"/>
      <c r="AD248" s="47"/>
      <c r="AE248" s="47"/>
      <c r="AF248" s="47"/>
      <c r="AG248" s="47"/>
      <c r="AH248" s="66"/>
      <c r="AI248" s="67"/>
      <c r="AJ248" s="66"/>
      <c r="AK248" s="54"/>
      <c r="AL248" s="54">
        <f>22+22</f>
        <v>44</v>
      </c>
      <c r="AM248" s="54"/>
      <c r="AN248" s="66"/>
      <c r="AO248" s="67"/>
      <c r="AP248" s="66"/>
      <c r="AQ248" s="47"/>
      <c r="AR248" s="68"/>
      <c r="AS248" s="47"/>
      <c r="AT248" s="47"/>
      <c r="AU248" s="47"/>
      <c r="AV248" s="47"/>
      <c r="AW248" s="47"/>
      <c r="AX248" s="47"/>
      <c r="AY248" s="47"/>
      <c r="AZ248" s="47"/>
      <c r="BA248" s="47"/>
      <c r="BB248" s="47"/>
      <c r="BC248" s="47"/>
      <c r="BD248" s="47"/>
      <c r="BE248" s="47"/>
      <c r="BF248" s="47"/>
      <c r="BG248" s="47"/>
      <c r="BH248" s="47">
        <v>449.88</v>
      </c>
      <c r="BI248" s="47"/>
      <c r="BJ248" s="47"/>
      <c r="BK248" s="68"/>
      <c r="BL248" s="47"/>
      <c r="BM248" s="47" t="s">
        <v>1779</v>
      </c>
      <c r="BN248" s="57">
        <f t="shared" si="16"/>
        <v>493.88</v>
      </c>
      <c r="BO248" s="47">
        <f t="shared" si="14"/>
        <v>0</v>
      </c>
      <c r="BP248" s="48" t="str">
        <f t="shared" si="15"/>
        <v>Complete - With Adjustment</v>
      </c>
    </row>
    <row r="249" spans="1:68" s="10" customFormat="1" hidden="1" x14ac:dyDescent="0.2">
      <c r="A249" s="34">
        <v>299</v>
      </c>
      <c r="B249" s="27" t="s">
        <v>94</v>
      </c>
      <c r="C249" s="27" t="s">
        <v>1764</v>
      </c>
      <c r="D249" s="27" t="s">
        <v>1765</v>
      </c>
      <c r="E249" s="27" t="s">
        <v>1867</v>
      </c>
      <c r="F249" s="27" t="s">
        <v>963</v>
      </c>
      <c r="G249" s="27" t="s">
        <v>96</v>
      </c>
      <c r="H249" s="28">
        <v>42824</v>
      </c>
      <c r="I249" s="37">
        <v>42828</v>
      </c>
      <c r="J249" s="52">
        <v>2462.19</v>
      </c>
      <c r="K249" s="52">
        <v>415.42</v>
      </c>
      <c r="L249" s="35"/>
      <c r="M249" s="52"/>
      <c r="N249" s="35" t="s">
        <v>97</v>
      </c>
      <c r="O249" s="35" t="s">
        <v>1730</v>
      </c>
      <c r="P249" s="35" t="s">
        <v>120</v>
      </c>
      <c r="Q249" s="35" t="s">
        <v>101</v>
      </c>
      <c r="R249" s="35" t="s">
        <v>98</v>
      </c>
      <c r="S249" s="27"/>
      <c r="T249" s="27" t="s">
        <v>1868</v>
      </c>
      <c r="U249" s="27"/>
      <c r="V249" s="74"/>
      <c r="W249" s="47"/>
      <c r="X249" s="47"/>
      <c r="Y249" s="47"/>
      <c r="Z249" s="47"/>
      <c r="AA249" s="47"/>
      <c r="AB249" s="47"/>
      <c r="AC249" s="47"/>
      <c r="AD249" s="47"/>
      <c r="AE249" s="47"/>
      <c r="AF249" s="47"/>
      <c r="AG249" s="47"/>
      <c r="AH249" s="66"/>
      <c r="AI249" s="67"/>
      <c r="AJ249" s="66"/>
      <c r="AK249" s="54"/>
      <c r="AL249" s="54">
        <f>12.57+12.57</f>
        <v>25.14</v>
      </c>
      <c r="AM249" s="54"/>
      <c r="AN249" s="66"/>
      <c r="AO249" s="67"/>
      <c r="AP249" s="66"/>
      <c r="AQ249" s="47"/>
      <c r="AR249" s="47"/>
      <c r="AS249" s="47"/>
      <c r="AT249" s="47"/>
      <c r="AU249" s="47"/>
      <c r="AV249" s="47"/>
      <c r="AW249" s="47"/>
      <c r="AX249" s="47"/>
      <c r="AY249" s="47"/>
      <c r="AZ249" s="47"/>
      <c r="BA249" s="47"/>
      <c r="BB249" s="47"/>
      <c r="BC249" s="47"/>
      <c r="BD249" s="47"/>
      <c r="BE249" s="47"/>
      <c r="BF249" s="47"/>
      <c r="BG249" s="47"/>
      <c r="BH249" s="47">
        <v>390.28</v>
      </c>
      <c r="BI249" s="47"/>
      <c r="BJ249" s="47"/>
      <c r="BK249" s="47"/>
      <c r="BL249" s="47"/>
      <c r="BM249" s="47" t="s">
        <v>1870</v>
      </c>
      <c r="BN249" s="57">
        <f t="shared" si="16"/>
        <v>415.41999999999996</v>
      </c>
      <c r="BO249" s="47">
        <f t="shared" si="14"/>
        <v>0</v>
      </c>
      <c r="BP249" s="48" t="str">
        <f t="shared" si="15"/>
        <v>Complete - With Adjustment</v>
      </c>
    </row>
    <row r="250" spans="1:68" s="10" customFormat="1" hidden="1" x14ac:dyDescent="0.2">
      <c r="A250" s="34">
        <v>300</v>
      </c>
      <c r="B250" s="27" t="s">
        <v>94</v>
      </c>
      <c r="C250" s="27" t="s">
        <v>1764</v>
      </c>
      <c r="D250" s="27" t="s">
        <v>1765</v>
      </c>
      <c r="E250" s="27" t="s">
        <v>1867</v>
      </c>
      <c r="F250" s="27" t="s">
        <v>963</v>
      </c>
      <c r="G250" s="27" t="s">
        <v>96</v>
      </c>
      <c r="H250" s="28">
        <v>42824</v>
      </c>
      <c r="I250" s="37">
        <v>42828</v>
      </c>
      <c r="J250" s="52">
        <v>2462.19</v>
      </c>
      <c r="K250" s="52">
        <v>455.88</v>
      </c>
      <c r="L250" s="35"/>
      <c r="M250" s="52"/>
      <c r="N250" s="35" t="s">
        <v>97</v>
      </c>
      <c r="O250" s="35" t="s">
        <v>1730</v>
      </c>
      <c r="P250" s="35" t="s">
        <v>120</v>
      </c>
      <c r="Q250" s="35" t="s">
        <v>101</v>
      </c>
      <c r="R250" s="35" t="s">
        <v>98</v>
      </c>
      <c r="S250" s="27"/>
      <c r="T250" s="27" t="s">
        <v>1868</v>
      </c>
      <c r="U250" s="27"/>
      <c r="V250" s="74"/>
      <c r="W250" s="47"/>
      <c r="X250" s="47"/>
      <c r="Y250" s="47"/>
      <c r="Z250" s="47"/>
      <c r="AA250" s="47"/>
      <c r="AB250" s="47"/>
      <c r="AC250" s="47"/>
      <c r="AD250" s="47"/>
      <c r="AE250" s="47"/>
      <c r="AF250" s="47"/>
      <c r="AG250" s="47"/>
      <c r="AH250" s="66"/>
      <c r="AI250" s="67"/>
      <c r="AJ250" s="66"/>
      <c r="AK250" s="54"/>
      <c r="AL250" s="54"/>
      <c r="AM250" s="54"/>
      <c r="AN250" s="66"/>
      <c r="AO250" s="67"/>
      <c r="AP250" s="66"/>
      <c r="AQ250" s="47"/>
      <c r="AR250" s="47"/>
      <c r="AS250" s="47"/>
      <c r="AT250" s="47"/>
      <c r="AU250" s="47"/>
      <c r="AV250" s="47"/>
      <c r="AW250" s="47"/>
      <c r="AX250" s="47"/>
      <c r="AY250" s="47"/>
      <c r="AZ250" s="47"/>
      <c r="BA250" s="47"/>
      <c r="BB250" s="47"/>
      <c r="BC250" s="47"/>
      <c r="BD250" s="47"/>
      <c r="BE250" s="47"/>
      <c r="BF250" s="47"/>
      <c r="BG250" s="47"/>
      <c r="BH250" s="47">
        <v>455.88</v>
      </c>
      <c r="BI250" s="47"/>
      <c r="BJ250" s="47"/>
      <c r="BK250" s="47"/>
      <c r="BL250" s="47"/>
      <c r="BM250" s="47" t="s">
        <v>392</v>
      </c>
      <c r="BN250" s="57">
        <f t="shared" si="16"/>
        <v>455.88</v>
      </c>
      <c r="BO250" s="47">
        <f t="shared" si="14"/>
        <v>0</v>
      </c>
      <c r="BP250" s="48" t="str">
        <f t="shared" si="15"/>
        <v>Complete - With Adjustment</v>
      </c>
    </row>
    <row r="251" spans="1:68" s="10" customFormat="1" hidden="1" x14ac:dyDescent="0.2">
      <c r="A251" s="34">
        <v>301</v>
      </c>
      <c r="B251" s="27" t="s">
        <v>94</v>
      </c>
      <c r="C251" s="27" t="s">
        <v>1764</v>
      </c>
      <c r="D251" s="27" t="s">
        <v>1765</v>
      </c>
      <c r="E251" s="27" t="s">
        <v>1871</v>
      </c>
      <c r="F251" s="27" t="s">
        <v>932</v>
      </c>
      <c r="G251" s="27" t="s">
        <v>96</v>
      </c>
      <c r="H251" s="28">
        <v>42850</v>
      </c>
      <c r="I251" s="37">
        <v>42852</v>
      </c>
      <c r="J251" s="52">
        <v>4138.82</v>
      </c>
      <c r="K251" s="52">
        <v>38.11</v>
      </c>
      <c r="L251" s="35"/>
      <c r="M251" s="52"/>
      <c r="N251" s="35" t="s">
        <v>97</v>
      </c>
      <c r="O251" s="35" t="s">
        <v>1730</v>
      </c>
      <c r="P251" s="35" t="s">
        <v>120</v>
      </c>
      <c r="Q251" s="35" t="s">
        <v>103</v>
      </c>
      <c r="R251" s="35" t="s">
        <v>98</v>
      </c>
      <c r="S251" s="27"/>
      <c r="T251" s="27" t="s">
        <v>1872</v>
      </c>
      <c r="U251" s="27"/>
      <c r="V251" s="74"/>
      <c r="W251" s="68"/>
      <c r="X251" s="47"/>
      <c r="Y251" s="47"/>
      <c r="Z251" s="47"/>
      <c r="AA251" s="47"/>
      <c r="AB251" s="47"/>
      <c r="AC251" s="47"/>
      <c r="AD251" s="47"/>
      <c r="AE251" s="47"/>
      <c r="AF251" s="47"/>
      <c r="AG251" s="47"/>
      <c r="AH251" s="66"/>
      <c r="AI251" s="67"/>
      <c r="AJ251" s="66"/>
      <c r="AK251" s="54"/>
      <c r="AL251" s="54"/>
      <c r="AM251" s="54"/>
      <c r="AN251" s="66"/>
      <c r="AO251" s="67"/>
      <c r="AP251" s="66"/>
      <c r="AQ251" s="47"/>
      <c r="AR251" s="47"/>
      <c r="AS251" s="47"/>
      <c r="AT251" s="47"/>
      <c r="AU251" s="47"/>
      <c r="AV251" s="47"/>
      <c r="AW251" s="47"/>
      <c r="AX251" s="47"/>
      <c r="AY251" s="47"/>
      <c r="AZ251" s="47"/>
      <c r="BA251" s="47"/>
      <c r="BB251" s="47"/>
      <c r="BC251" s="47"/>
      <c r="BD251" s="47"/>
      <c r="BE251" s="47"/>
      <c r="BF251" s="47"/>
      <c r="BG251" s="47"/>
      <c r="BH251" s="47">
        <v>38.11</v>
      </c>
      <c r="BI251" s="47"/>
      <c r="BJ251" s="47"/>
      <c r="BK251" s="70"/>
      <c r="BL251" s="47"/>
      <c r="BM251" s="47" t="s">
        <v>392</v>
      </c>
      <c r="BN251" s="57">
        <f t="shared" si="16"/>
        <v>38.11</v>
      </c>
      <c r="BO251" s="47">
        <f t="shared" si="14"/>
        <v>0</v>
      </c>
      <c r="BP251" s="48" t="str">
        <f t="shared" si="15"/>
        <v>Complete - With Adjustment</v>
      </c>
    </row>
    <row r="252" spans="1:68" s="10" customFormat="1" hidden="1" x14ac:dyDescent="0.2">
      <c r="A252" s="34">
        <v>302</v>
      </c>
      <c r="B252" s="27" t="s">
        <v>94</v>
      </c>
      <c r="C252" s="27" t="s">
        <v>1764</v>
      </c>
      <c r="D252" s="27" t="s">
        <v>1765</v>
      </c>
      <c r="E252" s="27" t="s">
        <v>1871</v>
      </c>
      <c r="F252" s="27" t="s">
        <v>932</v>
      </c>
      <c r="G252" s="27" t="s">
        <v>96</v>
      </c>
      <c r="H252" s="28">
        <v>42850</v>
      </c>
      <c r="I252" s="37">
        <v>42852</v>
      </c>
      <c r="J252" s="52">
        <v>4138.82</v>
      </c>
      <c r="K252" s="52">
        <v>49.04</v>
      </c>
      <c r="L252" s="35"/>
      <c r="M252" s="52"/>
      <c r="N252" s="35" t="s">
        <v>97</v>
      </c>
      <c r="O252" s="35" t="s">
        <v>1730</v>
      </c>
      <c r="P252" s="35" t="s">
        <v>120</v>
      </c>
      <c r="Q252" s="35" t="s">
        <v>103</v>
      </c>
      <c r="R252" s="35" t="s">
        <v>98</v>
      </c>
      <c r="S252" s="27"/>
      <c r="T252" s="27" t="s">
        <v>1872</v>
      </c>
      <c r="U252" s="27"/>
      <c r="V252" s="74"/>
      <c r="W252" s="47"/>
      <c r="X252" s="47"/>
      <c r="Y252" s="47"/>
      <c r="Z252" s="47"/>
      <c r="AA252" s="47"/>
      <c r="AB252" s="47"/>
      <c r="AC252" s="47"/>
      <c r="AD252" s="47"/>
      <c r="AE252" s="47"/>
      <c r="AF252" s="47"/>
      <c r="AG252" s="47"/>
      <c r="AH252" s="66"/>
      <c r="AI252" s="67"/>
      <c r="AJ252" s="66"/>
      <c r="AK252" s="54"/>
      <c r="AL252" s="54"/>
      <c r="AM252" s="54"/>
      <c r="AN252" s="66"/>
      <c r="AO252" s="67"/>
      <c r="AP252" s="66"/>
      <c r="AQ252" s="47"/>
      <c r="AR252" s="47"/>
      <c r="AS252" s="47"/>
      <c r="AT252" s="47"/>
      <c r="AU252" s="47"/>
      <c r="AV252" s="47"/>
      <c r="AW252" s="47"/>
      <c r="AX252" s="47"/>
      <c r="AY252" s="47"/>
      <c r="AZ252" s="47"/>
      <c r="BA252" s="47"/>
      <c r="BB252" s="47"/>
      <c r="BC252" s="47"/>
      <c r="BD252" s="47"/>
      <c r="BE252" s="47"/>
      <c r="BF252" s="47"/>
      <c r="BG252" s="47"/>
      <c r="BH252" s="47"/>
      <c r="BI252" s="47"/>
      <c r="BJ252" s="47"/>
      <c r="BK252" s="47">
        <v>49.04</v>
      </c>
      <c r="BL252" s="47"/>
      <c r="BM252" s="47" t="s">
        <v>379</v>
      </c>
      <c r="BN252" s="57">
        <f t="shared" si="16"/>
        <v>49.04</v>
      </c>
      <c r="BO252" s="47">
        <f t="shared" si="14"/>
        <v>0</v>
      </c>
      <c r="BP252" s="48" t="str">
        <f t="shared" si="15"/>
        <v>Complete - With Adjustment</v>
      </c>
    </row>
    <row r="253" spans="1:68" s="10" customFormat="1" hidden="1" x14ac:dyDescent="0.2">
      <c r="A253" s="34">
        <v>303</v>
      </c>
      <c r="B253" s="27" t="s">
        <v>94</v>
      </c>
      <c r="C253" s="27" t="s">
        <v>1764</v>
      </c>
      <c r="D253" s="27" t="s">
        <v>1765</v>
      </c>
      <c r="E253" s="27" t="s">
        <v>1871</v>
      </c>
      <c r="F253" s="27" t="s">
        <v>932</v>
      </c>
      <c r="G253" s="27" t="s">
        <v>96</v>
      </c>
      <c r="H253" s="28">
        <v>42850</v>
      </c>
      <c r="I253" s="37">
        <v>42852</v>
      </c>
      <c r="J253" s="52">
        <v>4138.82</v>
      </c>
      <c r="K253" s="52">
        <v>233</v>
      </c>
      <c r="L253" s="35"/>
      <c r="M253" s="52"/>
      <c r="N253" s="35" t="s">
        <v>97</v>
      </c>
      <c r="O253" s="35" t="s">
        <v>1730</v>
      </c>
      <c r="P253" s="35" t="s">
        <v>120</v>
      </c>
      <c r="Q253" s="35" t="s">
        <v>101</v>
      </c>
      <c r="R253" s="35" t="s">
        <v>98</v>
      </c>
      <c r="S253" s="27"/>
      <c r="T253" s="27" t="s">
        <v>1872</v>
      </c>
      <c r="U253" s="27"/>
      <c r="V253" s="74"/>
      <c r="W253" s="47"/>
      <c r="X253" s="47"/>
      <c r="Y253" s="47"/>
      <c r="Z253" s="47"/>
      <c r="AA253" s="47"/>
      <c r="AB253" s="47"/>
      <c r="AC253" s="47"/>
      <c r="AD253" s="47"/>
      <c r="AE253" s="47"/>
      <c r="AF253" s="47"/>
      <c r="AG253" s="47"/>
      <c r="AH253" s="66"/>
      <c r="AI253" s="67"/>
      <c r="AJ253" s="66"/>
      <c r="AK253" s="54"/>
      <c r="AL253" s="54"/>
      <c r="AM253" s="54"/>
      <c r="AN253" s="66"/>
      <c r="AO253" s="67"/>
      <c r="AP253" s="66"/>
      <c r="AQ253" s="47"/>
      <c r="AR253" s="47"/>
      <c r="AS253" s="47"/>
      <c r="AT253" s="47"/>
      <c r="AU253" s="47"/>
      <c r="AV253" s="47"/>
      <c r="AW253" s="47"/>
      <c r="AX253" s="47"/>
      <c r="AY253" s="47"/>
      <c r="AZ253" s="47"/>
      <c r="BA253" s="47"/>
      <c r="BB253" s="47"/>
      <c r="BC253" s="47"/>
      <c r="BD253" s="47"/>
      <c r="BE253" s="47"/>
      <c r="BF253" s="47"/>
      <c r="BG253" s="47"/>
      <c r="BH253" s="47">
        <v>233</v>
      </c>
      <c r="BI253" s="47"/>
      <c r="BJ253" s="47"/>
      <c r="BK253" s="47"/>
      <c r="BL253" s="47"/>
      <c r="BM253" s="47" t="s">
        <v>392</v>
      </c>
      <c r="BN253" s="57">
        <f t="shared" si="16"/>
        <v>233</v>
      </c>
      <c r="BO253" s="47">
        <f t="shared" si="14"/>
        <v>0</v>
      </c>
      <c r="BP253" s="48" t="str">
        <f t="shared" si="15"/>
        <v>Complete - With Adjustment</v>
      </c>
    </row>
    <row r="254" spans="1:68" s="10" customFormat="1" hidden="1" x14ac:dyDescent="0.2">
      <c r="A254" s="34">
        <v>304</v>
      </c>
      <c r="B254" s="27" t="s">
        <v>94</v>
      </c>
      <c r="C254" s="27" t="s">
        <v>1764</v>
      </c>
      <c r="D254" s="27" t="s">
        <v>1765</v>
      </c>
      <c r="E254" s="27" t="s">
        <v>1871</v>
      </c>
      <c r="F254" s="27" t="s">
        <v>932</v>
      </c>
      <c r="G254" s="27" t="s">
        <v>96</v>
      </c>
      <c r="H254" s="28">
        <v>42850</v>
      </c>
      <c r="I254" s="37">
        <v>42852</v>
      </c>
      <c r="J254" s="52">
        <v>4138.82</v>
      </c>
      <c r="K254" s="52">
        <v>343.53</v>
      </c>
      <c r="L254" s="35"/>
      <c r="M254" s="52"/>
      <c r="N254" s="35" t="s">
        <v>97</v>
      </c>
      <c r="O254" s="35" t="s">
        <v>1730</v>
      </c>
      <c r="P254" s="35" t="s">
        <v>120</v>
      </c>
      <c r="Q254" s="35" t="s">
        <v>101</v>
      </c>
      <c r="R254" s="35" t="s">
        <v>98</v>
      </c>
      <c r="S254" s="27"/>
      <c r="T254" s="27" t="s">
        <v>1872</v>
      </c>
      <c r="U254" s="27"/>
      <c r="V254" s="74"/>
      <c r="W254" s="47"/>
      <c r="X254" s="47"/>
      <c r="Y254" s="47"/>
      <c r="Z254" s="47"/>
      <c r="AA254" s="47"/>
      <c r="AB254" s="47"/>
      <c r="AC254" s="47"/>
      <c r="AD254" s="47"/>
      <c r="AE254" s="47"/>
      <c r="AF254" s="47"/>
      <c r="AG254" s="47"/>
      <c r="AH254" s="66"/>
      <c r="AI254" s="67"/>
      <c r="AJ254" s="66"/>
      <c r="AK254" s="54"/>
      <c r="AL254" s="54"/>
      <c r="AM254" s="54"/>
      <c r="AN254" s="66"/>
      <c r="AO254" s="67"/>
      <c r="AP254" s="66"/>
      <c r="AQ254" s="47"/>
      <c r="AR254" s="47"/>
      <c r="AS254" s="47"/>
      <c r="AT254" s="47"/>
      <c r="AU254" s="47"/>
      <c r="AV254" s="47"/>
      <c r="AW254" s="47"/>
      <c r="AX254" s="47"/>
      <c r="AY254" s="47"/>
      <c r="AZ254" s="47"/>
      <c r="BA254" s="47"/>
      <c r="BB254" s="47"/>
      <c r="BC254" s="47"/>
      <c r="BD254" s="47"/>
      <c r="BE254" s="47"/>
      <c r="BF254" s="47"/>
      <c r="BG254" s="47"/>
      <c r="BH254" s="47">
        <v>343.53</v>
      </c>
      <c r="BI254" s="47"/>
      <c r="BJ254" s="47"/>
      <c r="BK254" s="47"/>
      <c r="BL254" s="47"/>
      <c r="BM254" s="47" t="s">
        <v>392</v>
      </c>
      <c r="BN254" s="57">
        <f t="shared" si="16"/>
        <v>343.53</v>
      </c>
      <c r="BO254" s="47">
        <f t="shared" si="14"/>
        <v>0</v>
      </c>
      <c r="BP254" s="48" t="str">
        <f t="shared" si="15"/>
        <v>Complete - With Adjustment</v>
      </c>
    </row>
    <row r="255" spans="1:68" s="10" customFormat="1" hidden="1" x14ac:dyDescent="0.2">
      <c r="A255" s="34">
        <v>305</v>
      </c>
      <c r="B255" s="27" t="s">
        <v>94</v>
      </c>
      <c r="C255" s="27" t="s">
        <v>1764</v>
      </c>
      <c r="D255" s="27" t="s">
        <v>1765</v>
      </c>
      <c r="E255" s="27" t="s">
        <v>1871</v>
      </c>
      <c r="F255" s="27" t="s">
        <v>932</v>
      </c>
      <c r="G255" s="27" t="s">
        <v>96</v>
      </c>
      <c r="H255" s="28">
        <v>42850</v>
      </c>
      <c r="I255" s="37">
        <v>42852</v>
      </c>
      <c r="J255" s="52">
        <v>4138.82</v>
      </c>
      <c r="K255" s="52">
        <v>635.4</v>
      </c>
      <c r="L255" s="35"/>
      <c r="M255" s="52"/>
      <c r="N255" s="35" t="s">
        <v>97</v>
      </c>
      <c r="O255" s="35" t="s">
        <v>1730</v>
      </c>
      <c r="P255" s="35" t="s">
        <v>120</v>
      </c>
      <c r="Q255" s="35" t="s">
        <v>101</v>
      </c>
      <c r="R255" s="35" t="s">
        <v>98</v>
      </c>
      <c r="S255" s="27"/>
      <c r="T255" s="27" t="s">
        <v>1872</v>
      </c>
      <c r="U255" s="27"/>
      <c r="V255" s="74"/>
      <c r="W255" s="47"/>
      <c r="X255" s="47"/>
      <c r="Y255" s="47"/>
      <c r="Z255" s="47"/>
      <c r="AA255" s="47"/>
      <c r="AB255" s="47"/>
      <c r="AC255" s="47"/>
      <c r="AD255" s="47"/>
      <c r="AE255" s="47"/>
      <c r="AF255" s="47"/>
      <c r="AG255" s="47"/>
      <c r="AH255" s="66"/>
      <c r="AI255" s="67"/>
      <c r="AJ255" s="66"/>
      <c r="AK255" s="54"/>
      <c r="AL255" s="54"/>
      <c r="AM255" s="54"/>
      <c r="AN255" s="66"/>
      <c r="AO255" s="67"/>
      <c r="AP255" s="66"/>
      <c r="AQ255" s="47"/>
      <c r="AR255" s="47"/>
      <c r="AS255" s="47"/>
      <c r="AT255" s="47"/>
      <c r="AU255" s="47"/>
      <c r="AV255" s="47"/>
      <c r="AW255" s="47"/>
      <c r="AX255" s="47"/>
      <c r="AY255" s="47"/>
      <c r="AZ255" s="47"/>
      <c r="BA255" s="47"/>
      <c r="BB255" s="47"/>
      <c r="BC255" s="47"/>
      <c r="BD255" s="47"/>
      <c r="BE255" s="47"/>
      <c r="BF255" s="47"/>
      <c r="BG255" s="47"/>
      <c r="BH255" s="47"/>
      <c r="BI255" s="47"/>
      <c r="BJ255" s="47"/>
      <c r="BK255" s="47">
        <v>635.4</v>
      </c>
      <c r="BL255" s="47"/>
      <c r="BM255" s="47" t="s">
        <v>1759</v>
      </c>
      <c r="BN255" s="57">
        <f t="shared" si="16"/>
        <v>635.4</v>
      </c>
      <c r="BO255" s="47">
        <f t="shared" si="14"/>
        <v>0</v>
      </c>
      <c r="BP255" s="48" t="str">
        <f t="shared" si="15"/>
        <v>Complete - With Adjustment</v>
      </c>
    </row>
    <row r="256" spans="1:68" s="10" customFormat="1" hidden="1" x14ac:dyDescent="0.2">
      <c r="A256" s="34">
        <v>306</v>
      </c>
      <c r="B256" s="27" t="s">
        <v>94</v>
      </c>
      <c r="C256" s="27" t="s">
        <v>1764</v>
      </c>
      <c r="D256" s="27" t="s">
        <v>1765</v>
      </c>
      <c r="E256" s="27" t="s">
        <v>1871</v>
      </c>
      <c r="F256" s="27" t="s">
        <v>932</v>
      </c>
      <c r="G256" s="27" t="s">
        <v>96</v>
      </c>
      <c r="H256" s="28">
        <v>42850</v>
      </c>
      <c r="I256" s="37">
        <v>42852</v>
      </c>
      <c r="J256" s="52">
        <v>4138.82</v>
      </c>
      <c r="K256" s="52">
        <v>72.06</v>
      </c>
      <c r="L256" s="35"/>
      <c r="M256" s="52"/>
      <c r="N256" s="35" t="s">
        <v>97</v>
      </c>
      <c r="O256" s="35" t="s">
        <v>1730</v>
      </c>
      <c r="P256" s="35" t="s">
        <v>120</v>
      </c>
      <c r="Q256" s="35" t="s">
        <v>101</v>
      </c>
      <c r="R256" s="35" t="s">
        <v>98</v>
      </c>
      <c r="S256" s="27"/>
      <c r="T256" s="27" t="s">
        <v>1872</v>
      </c>
      <c r="U256" s="27"/>
      <c r="V256" s="74"/>
      <c r="W256" s="47"/>
      <c r="X256" s="47"/>
      <c r="Y256" s="47"/>
      <c r="Z256" s="47"/>
      <c r="AA256" s="47"/>
      <c r="AB256" s="47"/>
      <c r="AC256" s="47"/>
      <c r="AD256" s="47"/>
      <c r="AE256" s="47"/>
      <c r="AF256" s="47"/>
      <c r="AG256" s="47"/>
      <c r="AH256" s="66"/>
      <c r="AI256" s="67"/>
      <c r="AJ256" s="66"/>
      <c r="AK256" s="54"/>
      <c r="AL256" s="54"/>
      <c r="AM256" s="54"/>
      <c r="AN256" s="66"/>
      <c r="AO256" s="67"/>
      <c r="AP256" s="66"/>
      <c r="AQ256" s="47"/>
      <c r="AR256" s="47"/>
      <c r="AS256" s="47"/>
      <c r="AT256" s="47"/>
      <c r="AU256" s="47"/>
      <c r="AV256" s="47"/>
      <c r="AW256" s="47"/>
      <c r="AX256" s="47"/>
      <c r="AY256" s="47"/>
      <c r="AZ256" s="47"/>
      <c r="BA256" s="47"/>
      <c r="BB256" s="47"/>
      <c r="BC256" s="47"/>
      <c r="BD256" s="47"/>
      <c r="BE256" s="47"/>
      <c r="BF256" s="47"/>
      <c r="BG256" s="47"/>
      <c r="BH256" s="47">
        <v>72.06</v>
      </c>
      <c r="BI256" s="47"/>
      <c r="BJ256" s="47"/>
      <c r="BK256" s="47"/>
      <c r="BL256" s="47"/>
      <c r="BM256" s="47" t="s">
        <v>392</v>
      </c>
      <c r="BN256" s="57">
        <f t="shared" si="16"/>
        <v>72.06</v>
      </c>
      <c r="BO256" s="47">
        <f t="shared" si="14"/>
        <v>0</v>
      </c>
      <c r="BP256" s="48" t="str">
        <f t="shared" si="15"/>
        <v>Complete - With Adjustment</v>
      </c>
    </row>
    <row r="257" spans="1:68" s="10" customFormat="1" hidden="1" x14ac:dyDescent="0.2">
      <c r="A257" s="34">
        <v>307</v>
      </c>
      <c r="B257" s="27" t="s">
        <v>94</v>
      </c>
      <c r="C257" s="27" t="s">
        <v>1764</v>
      </c>
      <c r="D257" s="27" t="s">
        <v>1765</v>
      </c>
      <c r="E257" s="27" t="s">
        <v>1871</v>
      </c>
      <c r="F257" s="27" t="s">
        <v>932</v>
      </c>
      <c r="G257" s="27" t="s">
        <v>96</v>
      </c>
      <c r="H257" s="28">
        <v>42850</v>
      </c>
      <c r="I257" s="37">
        <v>42852</v>
      </c>
      <c r="J257" s="52">
        <v>4138.82</v>
      </c>
      <c r="K257" s="52">
        <v>1116.5999999999999</v>
      </c>
      <c r="L257" s="35"/>
      <c r="M257" s="52"/>
      <c r="N257" s="35" t="s">
        <v>97</v>
      </c>
      <c r="O257" s="35" t="s">
        <v>1730</v>
      </c>
      <c r="P257" s="35" t="s">
        <v>120</v>
      </c>
      <c r="Q257" s="35" t="s">
        <v>108</v>
      </c>
      <c r="R257" s="35" t="s">
        <v>98</v>
      </c>
      <c r="S257" s="27"/>
      <c r="T257" s="27" t="s">
        <v>1872</v>
      </c>
      <c r="U257" s="27"/>
      <c r="V257" s="74"/>
      <c r="W257" s="47"/>
      <c r="X257" s="47"/>
      <c r="Y257" s="47"/>
      <c r="Z257" s="47"/>
      <c r="AA257" s="47"/>
      <c r="AB257" s="47"/>
      <c r="AC257" s="47"/>
      <c r="AD257" s="47"/>
      <c r="AE257" s="47"/>
      <c r="AF257" s="47"/>
      <c r="AG257" s="47"/>
      <c r="AH257" s="66"/>
      <c r="AI257" s="67"/>
      <c r="AJ257" s="66"/>
      <c r="AK257" s="54"/>
      <c r="AL257" s="54"/>
      <c r="AM257" s="54"/>
      <c r="AN257" s="66">
        <f>(509-150)+(439-150)</f>
        <v>648</v>
      </c>
      <c r="AO257" s="67"/>
      <c r="AP257" s="66">
        <f>(509-150)+(439-250)</f>
        <v>548</v>
      </c>
      <c r="AQ257" s="47"/>
      <c r="AR257" s="47"/>
      <c r="AS257" s="47"/>
      <c r="AT257" s="47"/>
      <c r="AU257" s="47"/>
      <c r="AV257" s="47"/>
      <c r="AW257" s="47"/>
      <c r="AX257" s="47"/>
      <c r="AY257" s="47"/>
      <c r="AZ257" s="47"/>
      <c r="BA257" s="47"/>
      <c r="BB257" s="47"/>
      <c r="BC257" s="47"/>
      <c r="BD257" s="47"/>
      <c r="BE257" s="47"/>
      <c r="BF257" s="47"/>
      <c r="BG257" s="47"/>
      <c r="BH257" s="47">
        <v>468.6</v>
      </c>
      <c r="BI257" s="47"/>
      <c r="BJ257" s="47"/>
      <c r="BK257" s="47"/>
      <c r="BL257" s="47"/>
      <c r="BM257" s="47" t="s">
        <v>376</v>
      </c>
      <c r="BN257" s="57">
        <f t="shared" si="16"/>
        <v>1116.5999999999999</v>
      </c>
      <c r="BO257" s="47">
        <f t="shared" si="14"/>
        <v>0</v>
      </c>
      <c r="BP257" s="48" t="str">
        <f t="shared" si="15"/>
        <v>Complete - With Adjustment</v>
      </c>
    </row>
    <row r="258" spans="1:68" s="10" customFormat="1" hidden="1" x14ac:dyDescent="0.2">
      <c r="A258" s="34">
        <v>308</v>
      </c>
      <c r="B258" s="27" t="s">
        <v>94</v>
      </c>
      <c r="C258" s="27" t="s">
        <v>1764</v>
      </c>
      <c r="D258" s="27" t="s">
        <v>1765</v>
      </c>
      <c r="E258" s="27" t="s">
        <v>1871</v>
      </c>
      <c r="F258" s="27" t="s">
        <v>932</v>
      </c>
      <c r="G258" s="27" t="s">
        <v>96</v>
      </c>
      <c r="H258" s="28">
        <v>42850</v>
      </c>
      <c r="I258" s="37">
        <v>42852</v>
      </c>
      <c r="J258" s="52">
        <v>4138.82</v>
      </c>
      <c r="K258" s="52">
        <v>7</v>
      </c>
      <c r="L258" s="35"/>
      <c r="M258" s="52"/>
      <c r="N258" s="35" t="s">
        <v>97</v>
      </c>
      <c r="O258" s="35" t="s">
        <v>1730</v>
      </c>
      <c r="P258" s="35" t="s">
        <v>120</v>
      </c>
      <c r="Q258" s="35" t="s">
        <v>103</v>
      </c>
      <c r="R258" s="35" t="s">
        <v>98</v>
      </c>
      <c r="S258" s="27"/>
      <c r="T258" s="27" t="s">
        <v>1872</v>
      </c>
      <c r="U258" s="27"/>
      <c r="V258" s="74"/>
      <c r="W258" s="47"/>
      <c r="X258" s="47"/>
      <c r="Y258" s="47"/>
      <c r="Z258" s="47"/>
      <c r="AA258" s="47"/>
      <c r="AB258" s="47"/>
      <c r="AC258" s="47"/>
      <c r="AD258" s="47"/>
      <c r="AE258" s="47"/>
      <c r="AF258" s="47"/>
      <c r="AG258" s="47"/>
      <c r="AH258" s="66"/>
      <c r="AI258" s="67"/>
      <c r="AJ258" s="66"/>
      <c r="AK258" s="54"/>
      <c r="AL258" s="54"/>
      <c r="AM258" s="54"/>
      <c r="AN258" s="66"/>
      <c r="AO258" s="67"/>
      <c r="AP258" s="66"/>
      <c r="AQ258" s="47"/>
      <c r="AR258" s="47"/>
      <c r="AS258" s="47"/>
      <c r="AT258" s="47"/>
      <c r="AU258" s="47"/>
      <c r="AV258" s="47"/>
      <c r="AW258" s="47"/>
      <c r="AX258" s="47"/>
      <c r="AY258" s="47"/>
      <c r="AZ258" s="47"/>
      <c r="BA258" s="47"/>
      <c r="BB258" s="47"/>
      <c r="BC258" s="47"/>
      <c r="BD258" s="47"/>
      <c r="BE258" s="47"/>
      <c r="BF258" s="47"/>
      <c r="BG258" s="47"/>
      <c r="BH258" s="47">
        <v>7</v>
      </c>
      <c r="BI258" s="47"/>
      <c r="BJ258" s="47"/>
      <c r="BK258" s="47"/>
      <c r="BL258" s="47"/>
      <c r="BM258" s="47" t="s">
        <v>392</v>
      </c>
      <c r="BN258" s="57">
        <f t="shared" si="16"/>
        <v>7</v>
      </c>
      <c r="BO258" s="47">
        <f t="shared" si="14"/>
        <v>0</v>
      </c>
      <c r="BP258" s="48" t="str">
        <f t="shared" si="15"/>
        <v>Complete - With Adjustment</v>
      </c>
    </row>
    <row r="259" spans="1:68" s="10" customFormat="1" hidden="1" x14ac:dyDescent="0.2">
      <c r="A259" s="34">
        <v>309</v>
      </c>
      <c r="B259" s="27" t="s">
        <v>94</v>
      </c>
      <c r="C259" s="27" t="s">
        <v>1764</v>
      </c>
      <c r="D259" s="27" t="s">
        <v>1765</v>
      </c>
      <c r="E259" s="27" t="s">
        <v>1871</v>
      </c>
      <c r="F259" s="27" t="s">
        <v>932</v>
      </c>
      <c r="G259" s="27" t="s">
        <v>96</v>
      </c>
      <c r="H259" s="28">
        <v>42850</v>
      </c>
      <c r="I259" s="37">
        <v>42852</v>
      </c>
      <c r="J259" s="52">
        <v>4138.82</v>
      </c>
      <c r="K259" s="52">
        <v>795</v>
      </c>
      <c r="L259" s="35"/>
      <c r="M259" s="52"/>
      <c r="N259" s="35" t="s">
        <v>97</v>
      </c>
      <c r="O259" s="35" t="s">
        <v>1730</v>
      </c>
      <c r="P259" s="35" t="s">
        <v>120</v>
      </c>
      <c r="Q259" s="35" t="s">
        <v>114</v>
      </c>
      <c r="R259" s="35" t="s">
        <v>98</v>
      </c>
      <c r="S259" s="27"/>
      <c r="T259" s="27" t="s">
        <v>1872</v>
      </c>
      <c r="U259" s="27"/>
      <c r="V259" s="74"/>
      <c r="W259" s="47"/>
      <c r="X259" s="47"/>
      <c r="Y259" s="47"/>
      <c r="Z259" s="47"/>
      <c r="AA259" s="47"/>
      <c r="AB259" s="47"/>
      <c r="AC259" s="47"/>
      <c r="AD259" s="47"/>
      <c r="AE259" s="47"/>
      <c r="AF259" s="47"/>
      <c r="AG259" s="47"/>
      <c r="AH259" s="66"/>
      <c r="AI259" s="67"/>
      <c r="AJ259" s="66"/>
      <c r="AK259" s="54"/>
      <c r="AL259" s="54"/>
      <c r="AM259" s="54"/>
      <c r="AN259" s="66"/>
      <c r="AO259" s="67"/>
      <c r="AP259" s="66"/>
      <c r="AQ259" s="47"/>
      <c r="AR259" s="47"/>
      <c r="AS259" s="47"/>
      <c r="AT259" s="47"/>
      <c r="AU259" s="47"/>
      <c r="AV259" s="47"/>
      <c r="AW259" s="47"/>
      <c r="AX259" s="47"/>
      <c r="AY259" s="47"/>
      <c r="AZ259" s="47"/>
      <c r="BA259" s="47"/>
      <c r="BB259" s="47"/>
      <c r="BC259" s="47"/>
      <c r="BD259" s="47"/>
      <c r="BE259" s="47"/>
      <c r="BF259" s="47"/>
      <c r="BG259" s="47"/>
      <c r="BH259" s="47">
        <v>795</v>
      </c>
      <c r="BI259" s="47"/>
      <c r="BJ259" s="47"/>
      <c r="BK259" s="47"/>
      <c r="BL259" s="47"/>
      <c r="BM259" s="47" t="s">
        <v>392</v>
      </c>
      <c r="BN259" s="57">
        <f t="shared" si="16"/>
        <v>795</v>
      </c>
      <c r="BO259" s="47">
        <f t="shared" si="14"/>
        <v>0</v>
      </c>
      <c r="BP259" s="48" t="str">
        <f t="shared" si="15"/>
        <v>Complete - With Adjustment</v>
      </c>
    </row>
    <row r="260" spans="1:68" s="10" customFormat="1" hidden="1" x14ac:dyDescent="0.2">
      <c r="A260" s="34">
        <v>310</v>
      </c>
      <c r="B260" s="27" t="s">
        <v>94</v>
      </c>
      <c r="C260" s="27" t="s">
        <v>1764</v>
      </c>
      <c r="D260" s="27" t="s">
        <v>1765</v>
      </c>
      <c r="E260" s="27" t="s">
        <v>1871</v>
      </c>
      <c r="F260" s="27" t="s">
        <v>932</v>
      </c>
      <c r="G260" s="27" t="s">
        <v>96</v>
      </c>
      <c r="H260" s="28">
        <v>42850</v>
      </c>
      <c r="I260" s="37">
        <v>42852</v>
      </c>
      <c r="J260" s="52">
        <v>4138.82</v>
      </c>
      <c r="K260" s="52">
        <v>9.6999999999999993</v>
      </c>
      <c r="L260" s="35"/>
      <c r="M260" s="52"/>
      <c r="N260" s="35" t="s">
        <v>97</v>
      </c>
      <c r="O260" s="35" t="s">
        <v>1730</v>
      </c>
      <c r="P260" s="35" t="s">
        <v>120</v>
      </c>
      <c r="Q260" s="35" t="s">
        <v>101</v>
      </c>
      <c r="R260" s="35" t="s">
        <v>98</v>
      </c>
      <c r="S260" s="27"/>
      <c r="T260" s="27" t="s">
        <v>1872</v>
      </c>
      <c r="U260" s="27"/>
      <c r="V260" s="74"/>
      <c r="W260" s="47"/>
      <c r="X260" s="47"/>
      <c r="Y260" s="47"/>
      <c r="Z260" s="47"/>
      <c r="AA260" s="47"/>
      <c r="AB260" s="47"/>
      <c r="AC260" s="47"/>
      <c r="AD260" s="47"/>
      <c r="AE260" s="47"/>
      <c r="AF260" s="47"/>
      <c r="AG260" s="47"/>
      <c r="AH260" s="66"/>
      <c r="AI260" s="67"/>
      <c r="AJ260" s="66"/>
      <c r="AK260" s="54"/>
      <c r="AL260" s="54"/>
      <c r="AM260" s="54"/>
      <c r="AN260" s="66"/>
      <c r="AO260" s="67"/>
      <c r="AP260" s="66"/>
      <c r="AQ260" s="47"/>
      <c r="AR260" s="47"/>
      <c r="AS260" s="47"/>
      <c r="AT260" s="47"/>
      <c r="AU260" s="47"/>
      <c r="AV260" s="47"/>
      <c r="AW260" s="47"/>
      <c r="AX260" s="47"/>
      <c r="AY260" s="47"/>
      <c r="AZ260" s="47"/>
      <c r="BA260" s="47"/>
      <c r="BB260" s="47"/>
      <c r="BC260" s="47"/>
      <c r="BD260" s="47"/>
      <c r="BE260" s="47"/>
      <c r="BF260" s="47"/>
      <c r="BG260" s="47"/>
      <c r="BH260" s="47"/>
      <c r="BI260" s="47"/>
      <c r="BJ260" s="47"/>
      <c r="BK260" s="47">
        <v>9.6999999999999993</v>
      </c>
      <c r="BL260" s="47"/>
      <c r="BM260" s="47" t="s">
        <v>379</v>
      </c>
      <c r="BN260" s="57">
        <f t="shared" si="16"/>
        <v>9.6999999999999993</v>
      </c>
      <c r="BO260" s="47">
        <f t="shared" si="14"/>
        <v>0</v>
      </c>
      <c r="BP260" s="48" t="str">
        <f t="shared" si="15"/>
        <v>Complete - With Adjustment</v>
      </c>
    </row>
    <row r="261" spans="1:68" s="10" customFormat="1" hidden="1" x14ac:dyDescent="0.2">
      <c r="A261" s="34">
        <v>311</v>
      </c>
      <c r="B261" s="27" t="s">
        <v>94</v>
      </c>
      <c r="C261" s="27" t="s">
        <v>1764</v>
      </c>
      <c r="D261" s="27" t="s">
        <v>1765</v>
      </c>
      <c r="E261" s="27" t="s">
        <v>1871</v>
      </c>
      <c r="F261" s="27" t="s">
        <v>932</v>
      </c>
      <c r="G261" s="27" t="s">
        <v>96</v>
      </c>
      <c r="H261" s="28">
        <v>42850</v>
      </c>
      <c r="I261" s="37">
        <v>42852</v>
      </c>
      <c r="J261" s="52">
        <v>4138.82</v>
      </c>
      <c r="K261" s="52">
        <v>635.4</v>
      </c>
      <c r="L261" s="35"/>
      <c r="M261" s="52"/>
      <c r="N261" s="35" t="s">
        <v>97</v>
      </c>
      <c r="O261" s="35" t="s">
        <v>1730</v>
      </c>
      <c r="P261" s="35" t="s">
        <v>120</v>
      </c>
      <c r="Q261" s="35" t="s">
        <v>124</v>
      </c>
      <c r="R261" s="35" t="s">
        <v>98</v>
      </c>
      <c r="S261" s="27"/>
      <c r="T261" s="27" t="s">
        <v>1872</v>
      </c>
      <c r="U261" s="27"/>
      <c r="V261" s="74"/>
      <c r="W261" s="47"/>
      <c r="X261" s="47"/>
      <c r="Y261" s="47"/>
      <c r="Z261" s="47"/>
      <c r="AA261" s="47"/>
      <c r="AB261" s="47">
        <v>635.4</v>
      </c>
      <c r="AC261" s="47"/>
      <c r="AD261" s="47"/>
      <c r="AE261" s="47"/>
      <c r="AF261" s="47"/>
      <c r="AG261" s="47"/>
      <c r="AH261" s="66"/>
      <c r="AI261" s="67"/>
      <c r="AJ261" s="66"/>
      <c r="AK261" s="54"/>
      <c r="AL261" s="54"/>
      <c r="AM261" s="54"/>
      <c r="AN261" s="66"/>
      <c r="AO261" s="67"/>
      <c r="AP261" s="66"/>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t="s">
        <v>373</v>
      </c>
      <c r="BN261" s="57">
        <f t="shared" si="16"/>
        <v>635.4</v>
      </c>
      <c r="BO261" s="47">
        <f t="shared" si="14"/>
        <v>0</v>
      </c>
      <c r="BP261" s="48" t="str">
        <f t="shared" si="15"/>
        <v>Complete - With Adjustment</v>
      </c>
    </row>
    <row r="262" spans="1:68" s="10" customFormat="1" hidden="1" x14ac:dyDescent="0.2">
      <c r="A262" s="34">
        <v>312</v>
      </c>
      <c r="B262" s="27" t="s">
        <v>94</v>
      </c>
      <c r="C262" s="27" t="s">
        <v>1764</v>
      </c>
      <c r="D262" s="27" t="s">
        <v>1765</v>
      </c>
      <c r="E262" s="27" t="s">
        <v>1871</v>
      </c>
      <c r="F262" s="27" t="s">
        <v>932</v>
      </c>
      <c r="G262" s="27" t="s">
        <v>96</v>
      </c>
      <c r="H262" s="28">
        <v>42850</v>
      </c>
      <c r="I262" s="37">
        <v>42852</v>
      </c>
      <c r="J262" s="52">
        <v>4138.82</v>
      </c>
      <c r="K262" s="52">
        <v>203.98</v>
      </c>
      <c r="L262" s="35"/>
      <c r="M262" s="52"/>
      <c r="N262" s="35" t="s">
        <v>97</v>
      </c>
      <c r="O262" s="35" t="s">
        <v>1730</v>
      </c>
      <c r="P262" s="35" t="s">
        <v>120</v>
      </c>
      <c r="Q262" s="35" t="s">
        <v>207</v>
      </c>
      <c r="R262" s="35" t="s">
        <v>98</v>
      </c>
      <c r="S262" s="27"/>
      <c r="T262" s="27" t="s">
        <v>1872</v>
      </c>
      <c r="U262" s="27"/>
      <c r="V262" s="74"/>
      <c r="W262" s="47"/>
      <c r="X262" s="47"/>
      <c r="Y262" s="47"/>
      <c r="Z262" s="47"/>
      <c r="AA262" s="47"/>
      <c r="AB262" s="47"/>
      <c r="AC262" s="47"/>
      <c r="AD262" s="47"/>
      <c r="AE262" s="47"/>
      <c r="AF262" s="47"/>
      <c r="AG262" s="47"/>
      <c r="AH262" s="66"/>
      <c r="AI262" s="67"/>
      <c r="AJ262" s="66"/>
      <c r="AK262" s="54"/>
      <c r="AL262" s="54"/>
      <c r="AM262" s="54"/>
      <c r="AN262" s="66"/>
      <c r="AO262" s="67"/>
      <c r="AP262" s="66"/>
      <c r="AQ262" s="47"/>
      <c r="AR262" s="47"/>
      <c r="AS262" s="47"/>
      <c r="AT262" s="47"/>
      <c r="AU262" s="47"/>
      <c r="AV262" s="47"/>
      <c r="AW262" s="47"/>
      <c r="AX262" s="47"/>
      <c r="AY262" s="47"/>
      <c r="AZ262" s="47"/>
      <c r="BA262" s="47"/>
      <c r="BB262" s="47"/>
      <c r="BC262" s="47"/>
      <c r="BD262" s="47"/>
      <c r="BE262" s="47"/>
      <c r="BF262" s="47"/>
      <c r="BG262" s="47"/>
      <c r="BH262" s="47">
        <v>203.98</v>
      </c>
      <c r="BI262" s="47"/>
      <c r="BJ262" s="47"/>
      <c r="BK262" s="47"/>
      <c r="BL262" s="47"/>
      <c r="BM262" s="47" t="s">
        <v>392</v>
      </c>
      <c r="BN262" s="57">
        <f t="shared" si="16"/>
        <v>203.98</v>
      </c>
      <c r="BO262" s="47">
        <f t="shared" si="14"/>
        <v>0</v>
      </c>
      <c r="BP262" s="48" t="str">
        <f t="shared" si="15"/>
        <v>Complete - With Adjustment</v>
      </c>
    </row>
    <row r="263" spans="1:68" s="10" customFormat="1" hidden="1" x14ac:dyDescent="0.2">
      <c r="A263" s="34">
        <v>313</v>
      </c>
      <c r="B263" s="27" t="s">
        <v>94</v>
      </c>
      <c r="C263" s="27" t="s">
        <v>1813</v>
      </c>
      <c r="D263" s="27" t="s">
        <v>1814</v>
      </c>
      <c r="E263" s="27" t="s">
        <v>1873</v>
      </c>
      <c r="F263" s="27" t="s">
        <v>922</v>
      </c>
      <c r="G263" s="27" t="s">
        <v>96</v>
      </c>
      <c r="H263" s="28">
        <v>42837</v>
      </c>
      <c r="I263" s="37">
        <v>42842</v>
      </c>
      <c r="J263" s="52">
        <v>815.28</v>
      </c>
      <c r="K263" s="52">
        <v>783</v>
      </c>
      <c r="L263" s="35"/>
      <c r="M263" s="52"/>
      <c r="N263" s="35" t="s">
        <v>97</v>
      </c>
      <c r="O263" s="35" t="s">
        <v>605</v>
      </c>
      <c r="P263" s="35" t="s">
        <v>120</v>
      </c>
      <c r="Q263" s="35" t="s">
        <v>101</v>
      </c>
      <c r="R263" s="35" t="s">
        <v>98</v>
      </c>
      <c r="S263" s="27"/>
      <c r="T263" s="27" t="s">
        <v>1874</v>
      </c>
      <c r="U263" s="27"/>
      <c r="V263" s="74"/>
      <c r="W263" s="47"/>
      <c r="X263" s="47"/>
      <c r="Y263" s="47"/>
      <c r="Z263" s="47"/>
      <c r="AA263" s="47"/>
      <c r="AB263" s="47"/>
      <c r="AC263" s="47"/>
      <c r="AD263" s="47"/>
      <c r="AE263" s="47"/>
      <c r="AF263" s="47"/>
      <c r="AG263" s="47"/>
      <c r="AH263" s="66"/>
      <c r="AI263" s="67"/>
      <c r="AJ263" s="66"/>
      <c r="AK263" s="54"/>
      <c r="AL263" s="54"/>
      <c r="AM263" s="54">
        <v>300</v>
      </c>
      <c r="AN263" s="66"/>
      <c r="AO263" s="67"/>
      <c r="AP263" s="66"/>
      <c r="AQ263" s="47"/>
      <c r="AR263" s="47"/>
      <c r="AS263" s="47"/>
      <c r="AT263" s="47"/>
      <c r="AU263" s="47"/>
      <c r="AV263" s="47"/>
      <c r="AW263" s="47"/>
      <c r="AX263" s="47"/>
      <c r="AY263" s="47"/>
      <c r="AZ263" s="47"/>
      <c r="BA263" s="47"/>
      <c r="BB263" s="47"/>
      <c r="BC263" s="47"/>
      <c r="BD263" s="47"/>
      <c r="BE263" s="47"/>
      <c r="BF263" s="47"/>
      <c r="BG263" s="47"/>
      <c r="BH263" s="47">
        <v>483</v>
      </c>
      <c r="BI263" s="47"/>
      <c r="BJ263" s="47"/>
      <c r="BK263" s="47"/>
      <c r="BL263" s="47"/>
      <c r="BM263" s="47" t="s">
        <v>1875</v>
      </c>
      <c r="BN263" s="57">
        <f t="shared" si="16"/>
        <v>783</v>
      </c>
      <c r="BO263" s="47">
        <f t="shared" si="14"/>
        <v>0</v>
      </c>
      <c r="BP263" s="48" t="str">
        <f t="shared" si="15"/>
        <v>Complete - With Adjustment</v>
      </c>
    </row>
    <row r="264" spans="1:68" s="10" customFormat="1" hidden="1" x14ac:dyDescent="0.2">
      <c r="A264" s="34">
        <v>314</v>
      </c>
      <c r="B264" s="27" t="s">
        <v>94</v>
      </c>
      <c r="C264" s="27" t="s">
        <v>1813</v>
      </c>
      <c r="D264" s="27" t="s">
        <v>1814</v>
      </c>
      <c r="E264" s="27" t="s">
        <v>1873</v>
      </c>
      <c r="F264" s="27" t="s">
        <v>922</v>
      </c>
      <c r="G264" s="27" t="s">
        <v>96</v>
      </c>
      <c r="H264" s="28">
        <v>42837</v>
      </c>
      <c r="I264" s="37">
        <v>42842</v>
      </c>
      <c r="J264" s="52">
        <v>815.28</v>
      </c>
      <c r="K264" s="52">
        <v>32.28</v>
      </c>
      <c r="L264" s="35"/>
      <c r="M264" s="52"/>
      <c r="N264" s="35" t="s">
        <v>97</v>
      </c>
      <c r="O264" s="35" t="s">
        <v>605</v>
      </c>
      <c r="P264" s="35" t="s">
        <v>120</v>
      </c>
      <c r="Q264" s="35" t="s">
        <v>101</v>
      </c>
      <c r="R264" s="35" t="s">
        <v>98</v>
      </c>
      <c r="S264" s="27"/>
      <c r="T264" s="27" t="s">
        <v>1874</v>
      </c>
      <c r="U264" s="27"/>
      <c r="V264" s="74"/>
      <c r="W264" s="47"/>
      <c r="X264" s="47"/>
      <c r="Y264" s="47"/>
      <c r="Z264" s="47"/>
      <c r="AA264" s="47"/>
      <c r="AB264" s="47"/>
      <c r="AC264" s="47"/>
      <c r="AD264" s="47"/>
      <c r="AE264" s="47"/>
      <c r="AF264" s="47"/>
      <c r="AG264" s="47"/>
      <c r="AH264" s="66"/>
      <c r="AI264" s="67"/>
      <c r="AJ264" s="66"/>
      <c r="AK264" s="54"/>
      <c r="AL264" s="54"/>
      <c r="AM264" s="54"/>
      <c r="AN264" s="66"/>
      <c r="AO264" s="67"/>
      <c r="AP264" s="66"/>
      <c r="AQ264" s="47"/>
      <c r="AR264" s="47"/>
      <c r="AS264" s="47"/>
      <c r="AT264" s="47"/>
      <c r="AU264" s="47"/>
      <c r="AV264" s="47"/>
      <c r="AW264" s="47"/>
      <c r="AX264" s="47"/>
      <c r="AY264" s="47"/>
      <c r="AZ264" s="47"/>
      <c r="BA264" s="47"/>
      <c r="BB264" s="47"/>
      <c r="BC264" s="47"/>
      <c r="BD264" s="47"/>
      <c r="BE264" s="47"/>
      <c r="BF264" s="47"/>
      <c r="BG264" s="47"/>
      <c r="BH264" s="47">
        <v>32.28</v>
      </c>
      <c r="BI264" s="47"/>
      <c r="BJ264" s="47"/>
      <c r="BK264" s="68"/>
      <c r="BL264" s="47"/>
      <c r="BM264" s="47" t="s">
        <v>392</v>
      </c>
      <c r="BN264" s="57">
        <f t="shared" si="16"/>
        <v>32.28</v>
      </c>
      <c r="BO264" s="47">
        <f t="shared" si="14"/>
        <v>0</v>
      </c>
      <c r="BP264" s="48" t="str">
        <f t="shared" si="15"/>
        <v>Complete - With Adjustment</v>
      </c>
    </row>
    <row r="265" spans="1:68" s="10" customFormat="1" hidden="1" x14ac:dyDescent="0.2">
      <c r="A265" s="34">
        <v>315</v>
      </c>
      <c r="B265" s="27" t="s">
        <v>94</v>
      </c>
      <c r="C265" s="27" t="s">
        <v>1783</v>
      </c>
      <c r="D265" s="27" t="s">
        <v>1784</v>
      </c>
      <c r="E265" s="27" t="s">
        <v>1876</v>
      </c>
      <c r="F265" s="27" t="s">
        <v>922</v>
      </c>
      <c r="G265" s="27" t="s">
        <v>96</v>
      </c>
      <c r="H265" s="28">
        <v>42837</v>
      </c>
      <c r="I265" s="37">
        <v>42842</v>
      </c>
      <c r="J265" s="52">
        <v>1720.36</v>
      </c>
      <c r="K265" s="52">
        <v>1185.2</v>
      </c>
      <c r="L265" s="35"/>
      <c r="M265" s="52"/>
      <c r="N265" s="35" t="s">
        <v>97</v>
      </c>
      <c r="O265" s="35" t="s">
        <v>180</v>
      </c>
      <c r="P265" s="35" t="s">
        <v>120</v>
      </c>
      <c r="Q265" s="35" t="s">
        <v>101</v>
      </c>
      <c r="R265" s="35" t="s">
        <v>98</v>
      </c>
      <c r="S265" s="27"/>
      <c r="T265" s="27" t="s">
        <v>1877</v>
      </c>
      <c r="U265" s="27"/>
      <c r="V265" s="74"/>
      <c r="W265" s="47"/>
      <c r="X265" s="47"/>
      <c r="Y265" s="47"/>
      <c r="Z265" s="47"/>
      <c r="AA265" s="47"/>
      <c r="AB265" s="47"/>
      <c r="AC265" s="47"/>
      <c r="AD265" s="47"/>
      <c r="AE265" s="47"/>
      <c r="AF265" s="47"/>
      <c r="AG265" s="47"/>
      <c r="AH265" s="66"/>
      <c r="AI265" s="67"/>
      <c r="AJ265" s="66"/>
      <c r="AK265" s="54"/>
      <c r="AL265" s="54"/>
      <c r="AM265" s="54">
        <f>1185.2-326</f>
        <v>859.2</v>
      </c>
      <c r="AN265" s="66"/>
      <c r="AO265" s="67"/>
      <c r="AP265" s="66"/>
      <c r="AQ265" s="47"/>
      <c r="AR265" s="47"/>
      <c r="AS265" s="47"/>
      <c r="AT265" s="47"/>
      <c r="AU265" s="47"/>
      <c r="AV265" s="47"/>
      <c r="AW265" s="47"/>
      <c r="AX265" s="47"/>
      <c r="AY265" s="47"/>
      <c r="AZ265" s="47"/>
      <c r="BA265" s="47"/>
      <c r="BB265" s="47"/>
      <c r="BC265" s="47"/>
      <c r="BD265" s="47"/>
      <c r="BE265" s="47"/>
      <c r="BF265" s="47"/>
      <c r="BG265" s="47"/>
      <c r="BH265" s="47">
        <v>326</v>
      </c>
      <c r="BI265" s="47"/>
      <c r="BJ265" s="47"/>
      <c r="BK265" s="47"/>
      <c r="BL265" s="47"/>
      <c r="BM265" s="47" t="s">
        <v>1875</v>
      </c>
      <c r="BN265" s="57">
        <f t="shared" si="16"/>
        <v>1185.2</v>
      </c>
      <c r="BO265" s="47">
        <f t="shared" si="14"/>
        <v>0</v>
      </c>
      <c r="BP265" s="48" t="str">
        <f t="shared" si="15"/>
        <v>Complete - With Adjustment</v>
      </c>
    </row>
    <row r="266" spans="1:68" s="10" customFormat="1" hidden="1" x14ac:dyDescent="0.2">
      <c r="A266" s="34">
        <v>316</v>
      </c>
      <c r="B266" s="27" t="s">
        <v>94</v>
      </c>
      <c r="C266" s="27" t="s">
        <v>1783</v>
      </c>
      <c r="D266" s="27" t="s">
        <v>1784</v>
      </c>
      <c r="E266" s="27" t="s">
        <v>1876</v>
      </c>
      <c r="F266" s="27" t="s">
        <v>922</v>
      </c>
      <c r="G266" s="27" t="s">
        <v>96</v>
      </c>
      <c r="H266" s="28">
        <v>42837</v>
      </c>
      <c r="I266" s="37">
        <v>42842</v>
      </c>
      <c r="J266" s="52">
        <v>1720.36</v>
      </c>
      <c r="K266" s="52">
        <v>535.16</v>
      </c>
      <c r="L266" s="35"/>
      <c r="M266" s="52"/>
      <c r="N266" s="35" t="s">
        <v>97</v>
      </c>
      <c r="O266" s="35" t="s">
        <v>180</v>
      </c>
      <c r="P266" s="35" t="s">
        <v>120</v>
      </c>
      <c r="Q266" s="35" t="s">
        <v>101</v>
      </c>
      <c r="R266" s="35" t="s">
        <v>98</v>
      </c>
      <c r="S266" s="27"/>
      <c r="T266" s="27" t="s">
        <v>1877</v>
      </c>
      <c r="U266" s="27"/>
      <c r="V266" s="74"/>
      <c r="W266" s="47"/>
      <c r="X266" s="47"/>
      <c r="Y266" s="47"/>
      <c r="Z266" s="47"/>
      <c r="AA266" s="47"/>
      <c r="AB266" s="47"/>
      <c r="AC266" s="47"/>
      <c r="AD266" s="47"/>
      <c r="AE266" s="47"/>
      <c r="AF266" s="47"/>
      <c r="AG266" s="47"/>
      <c r="AH266" s="66"/>
      <c r="AI266" s="67"/>
      <c r="AJ266" s="66"/>
      <c r="AK266" s="54"/>
      <c r="AL266" s="54"/>
      <c r="AM266" s="54"/>
      <c r="AN266" s="66"/>
      <c r="AO266" s="67"/>
      <c r="AP266" s="66"/>
      <c r="AQ266" s="47"/>
      <c r="AR266" s="47"/>
      <c r="AS266" s="47"/>
      <c r="AT266" s="47"/>
      <c r="AU266" s="47"/>
      <c r="AV266" s="47"/>
      <c r="AW266" s="47"/>
      <c r="AX266" s="47"/>
      <c r="AY266" s="47"/>
      <c r="AZ266" s="47"/>
      <c r="BA266" s="47"/>
      <c r="BB266" s="47"/>
      <c r="BC266" s="47"/>
      <c r="BD266" s="47"/>
      <c r="BE266" s="47"/>
      <c r="BF266" s="47"/>
      <c r="BG266" s="47"/>
      <c r="BH266" s="47">
        <v>535.16</v>
      </c>
      <c r="BI266" s="47"/>
      <c r="BJ266" s="47"/>
      <c r="BK266" s="47"/>
      <c r="BL266" s="47"/>
      <c r="BM266" s="47" t="s">
        <v>392</v>
      </c>
      <c r="BN266" s="57">
        <f t="shared" si="16"/>
        <v>535.16</v>
      </c>
      <c r="BO266" s="47">
        <f t="shared" si="14"/>
        <v>0</v>
      </c>
      <c r="BP266" s="48" t="str">
        <f t="shared" si="15"/>
        <v>Complete - With Adjustment</v>
      </c>
    </row>
    <row r="267" spans="1:68" s="10" customFormat="1" hidden="1" x14ac:dyDescent="0.2">
      <c r="A267" s="34">
        <v>317</v>
      </c>
      <c r="B267" s="27" t="s">
        <v>94</v>
      </c>
      <c r="C267" s="27" t="s">
        <v>1795</v>
      </c>
      <c r="D267" s="27" t="s">
        <v>1796</v>
      </c>
      <c r="E267" s="27" t="s">
        <v>1878</v>
      </c>
      <c r="F267" s="27" t="s">
        <v>923</v>
      </c>
      <c r="G267" s="27" t="s">
        <v>96</v>
      </c>
      <c r="H267" s="28">
        <v>42850</v>
      </c>
      <c r="I267" s="37">
        <v>42853</v>
      </c>
      <c r="J267" s="52">
        <v>1029.01</v>
      </c>
      <c r="K267" s="52">
        <v>42.28</v>
      </c>
      <c r="L267" s="35"/>
      <c r="M267" s="52"/>
      <c r="N267" s="35" t="s">
        <v>97</v>
      </c>
      <c r="O267" s="35" t="s">
        <v>902</v>
      </c>
      <c r="P267" s="35" t="s">
        <v>120</v>
      </c>
      <c r="Q267" s="35" t="s">
        <v>103</v>
      </c>
      <c r="R267" s="35" t="s">
        <v>98</v>
      </c>
      <c r="S267" s="27"/>
      <c r="T267" s="27" t="s">
        <v>1879</v>
      </c>
      <c r="U267" s="27"/>
      <c r="V267" s="74"/>
      <c r="W267" s="47">
        <v>42.28</v>
      </c>
      <c r="X267" s="47"/>
      <c r="Y267" s="47"/>
      <c r="Z267" s="47"/>
      <c r="AA267" s="47"/>
      <c r="AB267" s="47"/>
      <c r="AC267" s="47"/>
      <c r="AD267" s="47"/>
      <c r="AE267" s="47"/>
      <c r="AF267" s="47"/>
      <c r="AG267" s="47"/>
      <c r="AH267" s="66"/>
      <c r="AI267" s="67"/>
      <c r="AJ267" s="66"/>
      <c r="AK267" s="54"/>
      <c r="AL267" s="54"/>
      <c r="AM267" s="54"/>
      <c r="AN267" s="66"/>
      <c r="AO267" s="67"/>
      <c r="AP267" s="66"/>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t="s">
        <v>1</v>
      </c>
      <c r="BN267" s="57">
        <f t="shared" si="16"/>
        <v>42.28</v>
      </c>
      <c r="BO267" s="47">
        <f t="shared" si="14"/>
        <v>0</v>
      </c>
      <c r="BP267" s="48" t="str">
        <f t="shared" si="15"/>
        <v>Complete - With Adjustment</v>
      </c>
    </row>
    <row r="268" spans="1:68" s="10" customFormat="1" hidden="1" x14ac:dyDescent="0.2">
      <c r="A268" s="34">
        <v>318</v>
      </c>
      <c r="B268" s="27" t="s">
        <v>94</v>
      </c>
      <c r="C268" s="27" t="s">
        <v>1795</v>
      </c>
      <c r="D268" s="27" t="s">
        <v>1796</v>
      </c>
      <c r="E268" s="27" t="s">
        <v>1878</v>
      </c>
      <c r="F268" s="27" t="s">
        <v>923</v>
      </c>
      <c r="G268" s="27" t="s">
        <v>96</v>
      </c>
      <c r="H268" s="28">
        <v>42850</v>
      </c>
      <c r="I268" s="37">
        <v>42853</v>
      </c>
      <c r="J268" s="52">
        <v>1029.01</v>
      </c>
      <c r="K268" s="52">
        <v>10.16</v>
      </c>
      <c r="L268" s="35"/>
      <c r="M268" s="52"/>
      <c r="N268" s="35" t="s">
        <v>97</v>
      </c>
      <c r="O268" s="35" t="s">
        <v>902</v>
      </c>
      <c r="P268" s="35" t="s">
        <v>120</v>
      </c>
      <c r="Q268" s="35" t="s">
        <v>103</v>
      </c>
      <c r="R268" s="35" t="s">
        <v>98</v>
      </c>
      <c r="S268" s="27"/>
      <c r="T268" s="27" t="s">
        <v>1879</v>
      </c>
      <c r="U268" s="27"/>
      <c r="V268" s="74"/>
      <c r="W268" s="47"/>
      <c r="X268" s="47"/>
      <c r="Y268" s="47"/>
      <c r="Z268" s="47"/>
      <c r="AA268" s="47"/>
      <c r="AB268" s="47"/>
      <c r="AC268" s="47"/>
      <c r="AD268" s="47"/>
      <c r="AE268" s="47"/>
      <c r="AF268" s="47"/>
      <c r="AG268" s="47"/>
      <c r="AH268" s="66"/>
      <c r="AI268" s="67"/>
      <c r="AJ268" s="66"/>
      <c r="AK268" s="54"/>
      <c r="AL268" s="54"/>
      <c r="AM268" s="54"/>
      <c r="AN268" s="66"/>
      <c r="AO268" s="67"/>
      <c r="AP268" s="66"/>
      <c r="AQ268" s="47"/>
      <c r="AR268" s="47"/>
      <c r="AS268" s="47"/>
      <c r="AT268" s="47"/>
      <c r="AU268" s="47"/>
      <c r="AV268" s="47"/>
      <c r="AW268" s="47"/>
      <c r="AX268" s="47"/>
      <c r="AY268" s="47"/>
      <c r="AZ268" s="47"/>
      <c r="BA268" s="47"/>
      <c r="BB268" s="47"/>
      <c r="BC268" s="47"/>
      <c r="BD268" s="47"/>
      <c r="BE268" s="47"/>
      <c r="BF268" s="47"/>
      <c r="BG268" s="47"/>
      <c r="BH268" s="47"/>
      <c r="BI268" s="47"/>
      <c r="BJ268" s="47"/>
      <c r="BK268" s="47">
        <v>10.16</v>
      </c>
      <c r="BL268" s="47"/>
      <c r="BM268" s="47" t="s">
        <v>379</v>
      </c>
      <c r="BN268" s="57">
        <f t="shared" si="16"/>
        <v>10.16</v>
      </c>
      <c r="BO268" s="47">
        <f t="shared" si="14"/>
        <v>0</v>
      </c>
      <c r="BP268" s="48" t="str">
        <f t="shared" si="15"/>
        <v>Complete - With Adjustment</v>
      </c>
    </row>
    <row r="269" spans="1:68" s="10" customFormat="1" hidden="1" x14ac:dyDescent="0.2">
      <c r="A269" s="34">
        <v>319</v>
      </c>
      <c r="B269" s="27" t="s">
        <v>94</v>
      </c>
      <c r="C269" s="27" t="s">
        <v>1795</v>
      </c>
      <c r="D269" s="27" t="s">
        <v>1796</v>
      </c>
      <c r="E269" s="27" t="s">
        <v>1878</v>
      </c>
      <c r="F269" s="27" t="s">
        <v>923</v>
      </c>
      <c r="G269" s="27" t="s">
        <v>96</v>
      </c>
      <c r="H269" s="28">
        <v>42850</v>
      </c>
      <c r="I269" s="37">
        <v>42853</v>
      </c>
      <c r="J269" s="52">
        <v>1029.01</v>
      </c>
      <c r="K269" s="52">
        <v>28.93</v>
      </c>
      <c r="L269" s="35"/>
      <c r="M269" s="52"/>
      <c r="N269" s="35" t="s">
        <v>97</v>
      </c>
      <c r="O269" s="35" t="s">
        <v>902</v>
      </c>
      <c r="P269" s="35" t="s">
        <v>120</v>
      </c>
      <c r="Q269" s="35" t="s">
        <v>101</v>
      </c>
      <c r="R269" s="35" t="s">
        <v>98</v>
      </c>
      <c r="S269" s="27"/>
      <c r="T269" s="27" t="s">
        <v>1879</v>
      </c>
      <c r="U269" s="27"/>
      <c r="V269" s="74"/>
      <c r="W269" s="47"/>
      <c r="X269" s="47"/>
      <c r="Y269" s="47"/>
      <c r="Z269" s="47"/>
      <c r="AA269" s="47"/>
      <c r="AB269" s="47"/>
      <c r="AC269" s="47"/>
      <c r="AD269" s="47"/>
      <c r="AE269" s="47"/>
      <c r="AF269" s="47"/>
      <c r="AG269" s="47"/>
      <c r="AH269" s="66"/>
      <c r="AI269" s="67"/>
      <c r="AJ269" s="66"/>
      <c r="AK269" s="54"/>
      <c r="AL269" s="54"/>
      <c r="AM269" s="54"/>
      <c r="AN269" s="66"/>
      <c r="AO269" s="67"/>
      <c r="AP269" s="66"/>
      <c r="AQ269" s="47"/>
      <c r="AR269" s="47"/>
      <c r="AS269" s="47"/>
      <c r="AT269" s="47"/>
      <c r="AU269" s="47"/>
      <c r="AV269" s="47"/>
      <c r="AW269" s="47"/>
      <c r="AX269" s="47"/>
      <c r="AY269" s="47"/>
      <c r="AZ269" s="47"/>
      <c r="BA269" s="47"/>
      <c r="BB269" s="47"/>
      <c r="BC269" s="47"/>
      <c r="BD269" s="47"/>
      <c r="BE269" s="47"/>
      <c r="BF269" s="47"/>
      <c r="BG269" s="47"/>
      <c r="BH269" s="47">
        <v>28.93</v>
      </c>
      <c r="BI269" s="47"/>
      <c r="BJ269" s="47"/>
      <c r="BK269" s="47"/>
      <c r="BL269" s="47"/>
      <c r="BM269" s="47" t="s">
        <v>392</v>
      </c>
      <c r="BN269" s="57">
        <f t="shared" si="16"/>
        <v>28.93</v>
      </c>
      <c r="BO269" s="47">
        <f t="shared" si="14"/>
        <v>0</v>
      </c>
      <c r="BP269" s="48" t="str">
        <f t="shared" si="15"/>
        <v>Complete - With Adjustment</v>
      </c>
    </row>
    <row r="270" spans="1:68" s="10" customFormat="1" hidden="1" x14ac:dyDescent="0.2">
      <c r="A270" s="34">
        <v>320</v>
      </c>
      <c r="B270" s="27" t="s">
        <v>94</v>
      </c>
      <c r="C270" s="27" t="s">
        <v>1795</v>
      </c>
      <c r="D270" s="27" t="s">
        <v>1796</v>
      </c>
      <c r="E270" s="27" t="s">
        <v>1878</v>
      </c>
      <c r="F270" s="27" t="s">
        <v>923</v>
      </c>
      <c r="G270" s="27" t="s">
        <v>96</v>
      </c>
      <c r="H270" s="28">
        <v>42850</v>
      </c>
      <c r="I270" s="37">
        <v>42853</v>
      </c>
      <c r="J270" s="52">
        <v>1029.01</v>
      </c>
      <c r="K270" s="52">
        <v>152.79</v>
      </c>
      <c r="L270" s="35"/>
      <c r="M270" s="52"/>
      <c r="N270" s="35" t="s">
        <v>97</v>
      </c>
      <c r="O270" s="35" t="s">
        <v>902</v>
      </c>
      <c r="P270" s="35" t="s">
        <v>120</v>
      </c>
      <c r="Q270" s="35" t="s">
        <v>101</v>
      </c>
      <c r="R270" s="35" t="s">
        <v>98</v>
      </c>
      <c r="S270" s="27"/>
      <c r="T270" s="27" t="s">
        <v>1879</v>
      </c>
      <c r="U270" s="27"/>
      <c r="V270" s="74"/>
      <c r="W270" s="47"/>
      <c r="X270" s="47"/>
      <c r="Y270" s="47"/>
      <c r="Z270" s="47"/>
      <c r="AA270" s="47"/>
      <c r="AB270" s="47"/>
      <c r="AC270" s="47"/>
      <c r="AD270" s="47"/>
      <c r="AE270" s="47"/>
      <c r="AF270" s="47"/>
      <c r="AG270" s="47"/>
      <c r="AH270" s="66"/>
      <c r="AI270" s="67"/>
      <c r="AJ270" s="66"/>
      <c r="AK270" s="54"/>
      <c r="AL270" s="54"/>
      <c r="AM270" s="54">
        <f>18</f>
        <v>18</v>
      </c>
      <c r="AN270" s="66"/>
      <c r="AO270" s="67"/>
      <c r="AP270" s="66"/>
      <c r="AQ270" s="47"/>
      <c r="AR270" s="47"/>
      <c r="AS270" s="47"/>
      <c r="AT270" s="47"/>
      <c r="AU270" s="47"/>
      <c r="AV270" s="47"/>
      <c r="AW270" s="47"/>
      <c r="AX270" s="47"/>
      <c r="AY270" s="47"/>
      <c r="AZ270" s="47"/>
      <c r="BA270" s="47"/>
      <c r="BB270" s="47"/>
      <c r="BC270" s="47"/>
      <c r="BD270" s="47"/>
      <c r="BE270" s="47"/>
      <c r="BF270" s="47"/>
      <c r="BG270" s="47"/>
      <c r="BH270" s="47">
        <v>134.79</v>
      </c>
      <c r="BI270" s="47"/>
      <c r="BJ270" s="47"/>
      <c r="BK270" s="47"/>
      <c r="BL270" s="47"/>
      <c r="BM270" s="47" t="s">
        <v>1880</v>
      </c>
      <c r="BN270" s="57">
        <f t="shared" si="16"/>
        <v>152.79</v>
      </c>
      <c r="BO270" s="47">
        <f t="shared" si="14"/>
        <v>0</v>
      </c>
      <c r="BP270" s="48" t="str">
        <f t="shared" si="15"/>
        <v>Complete - With Adjustment</v>
      </c>
    </row>
    <row r="271" spans="1:68" s="10" customFormat="1" hidden="1" x14ac:dyDescent="0.2">
      <c r="A271" s="34">
        <v>321</v>
      </c>
      <c r="B271" s="27" t="s">
        <v>94</v>
      </c>
      <c r="C271" s="27" t="s">
        <v>1795</v>
      </c>
      <c r="D271" s="27" t="s">
        <v>1796</v>
      </c>
      <c r="E271" s="27" t="s">
        <v>1878</v>
      </c>
      <c r="F271" s="27" t="s">
        <v>923</v>
      </c>
      <c r="G271" s="27" t="s">
        <v>96</v>
      </c>
      <c r="H271" s="28">
        <v>42850</v>
      </c>
      <c r="I271" s="37">
        <v>42853</v>
      </c>
      <c r="J271" s="52">
        <v>1029.01</v>
      </c>
      <c r="K271" s="52">
        <v>442.42</v>
      </c>
      <c r="L271" s="35"/>
      <c r="M271" s="52"/>
      <c r="N271" s="35" t="s">
        <v>97</v>
      </c>
      <c r="O271" s="35" t="s">
        <v>902</v>
      </c>
      <c r="P271" s="35" t="s">
        <v>120</v>
      </c>
      <c r="Q271" s="35" t="s">
        <v>101</v>
      </c>
      <c r="R271" s="35" t="s">
        <v>98</v>
      </c>
      <c r="S271" s="27"/>
      <c r="T271" s="27" t="s">
        <v>1879</v>
      </c>
      <c r="U271" s="27"/>
      <c r="V271" s="74"/>
      <c r="W271" s="47"/>
      <c r="X271" s="47"/>
      <c r="Y271" s="47"/>
      <c r="Z271" s="47"/>
      <c r="AA271" s="47"/>
      <c r="AB271" s="47"/>
      <c r="AC271" s="47"/>
      <c r="AD271" s="47"/>
      <c r="AE271" s="47"/>
      <c r="AF271" s="47"/>
      <c r="AG271" s="47"/>
      <c r="AH271" s="66"/>
      <c r="AI271" s="67"/>
      <c r="AJ271" s="66"/>
      <c r="AK271" s="54"/>
      <c r="AL271" s="54">
        <f>27.01+27.01</f>
        <v>54.02</v>
      </c>
      <c r="AM271" s="54"/>
      <c r="AN271" s="66"/>
      <c r="AO271" s="67"/>
      <c r="AP271" s="66"/>
      <c r="AQ271" s="47"/>
      <c r="AR271" s="47"/>
      <c r="AS271" s="47"/>
      <c r="AT271" s="47"/>
      <c r="AU271" s="47"/>
      <c r="AV271" s="47"/>
      <c r="AW271" s="47"/>
      <c r="AX271" s="47"/>
      <c r="AY271" s="47"/>
      <c r="AZ271" s="47"/>
      <c r="BA271" s="47"/>
      <c r="BB271" s="47"/>
      <c r="BC271" s="47"/>
      <c r="BD271" s="47"/>
      <c r="BE271" s="47"/>
      <c r="BF271" s="47"/>
      <c r="BG271" s="47"/>
      <c r="BH271" s="47">
        <v>388.4</v>
      </c>
      <c r="BI271" s="47"/>
      <c r="BJ271" s="47"/>
      <c r="BK271" s="68"/>
      <c r="BL271" s="47"/>
      <c r="BM271" s="47" t="s">
        <v>1326</v>
      </c>
      <c r="BN271" s="57">
        <f t="shared" si="16"/>
        <v>442.41999999999996</v>
      </c>
      <c r="BO271" s="47">
        <f t="shared" si="14"/>
        <v>0</v>
      </c>
      <c r="BP271" s="48" t="str">
        <f t="shared" si="15"/>
        <v>Complete - With Adjustment</v>
      </c>
    </row>
    <row r="272" spans="1:68" s="10" customFormat="1" hidden="1" x14ac:dyDescent="0.2">
      <c r="A272" s="34">
        <v>322</v>
      </c>
      <c r="B272" s="27" t="s">
        <v>94</v>
      </c>
      <c r="C272" s="27" t="s">
        <v>1795</v>
      </c>
      <c r="D272" s="27" t="s">
        <v>1796</v>
      </c>
      <c r="E272" s="27" t="s">
        <v>1878</v>
      </c>
      <c r="F272" s="27" t="s">
        <v>923</v>
      </c>
      <c r="G272" s="27" t="s">
        <v>96</v>
      </c>
      <c r="H272" s="28">
        <v>42850</v>
      </c>
      <c r="I272" s="37">
        <v>42853</v>
      </c>
      <c r="J272" s="52">
        <v>1029.01</v>
      </c>
      <c r="K272" s="52">
        <v>17</v>
      </c>
      <c r="L272" s="35"/>
      <c r="M272" s="52"/>
      <c r="N272" s="35" t="s">
        <v>97</v>
      </c>
      <c r="O272" s="35" t="s">
        <v>902</v>
      </c>
      <c r="P272" s="35" t="s">
        <v>120</v>
      </c>
      <c r="Q272" s="35" t="s">
        <v>101</v>
      </c>
      <c r="R272" s="35" t="s">
        <v>98</v>
      </c>
      <c r="S272" s="27"/>
      <c r="T272" s="27" t="s">
        <v>1879</v>
      </c>
      <c r="U272" s="27"/>
      <c r="V272" s="74"/>
      <c r="W272" s="47"/>
      <c r="X272" s="47"/>
      <c r="Y272" s="47"/>
      <c r="Z272" s="47"/>
      <c r="AA272" s="47"/>
      <c r="AB272" s="47"/>
      <c r="AC272" s="47"/>
      <c r="AD272" s="47"/>
      <c r="AE272" s="47"/>
      <c r="AF272" s="47"/>
      <c r="AG272" s="47"/>
      <c r="AH272" s="66"/>
      <c r="AI272" s="67"/>
      <c r="AJ272" s="66"/>
      <c r="AK272" s="54"/>
      <c r="AL272" s="54"/>
      <c r="AM272" s="54"/>
      <c r="AN272" s="66"/>
      <c r="AO272" s="67"/>
      <c r="AP272" s="66"/>
      <c r="AQ272" s="47"/>
      <c r="AR272" s="47"/>
      <c r="AS272" s="47"/>
      <c r="AT272" s="47"/>
      <c r="AU272" s="47"/>
      <c r="AV272" s="47"/>
      <c r="AW272" s="47"/>
      <c r="AX272" s="47"/>
      <c r="AY272" s="47"/>
      <c r="AZ272" s="47"/>
      <c r="BA272" s="47"/>
      <c r="BB272" s="47"/>
      <c r="BC272" s="47"/>
      <c r="BD272" s="47"/>
      <c r="BE272" s="47"/>
      <c r="BF272" s="47"/>
      <c r="BG272" s="47"/>
      <c r="BH272" s="47">
        <v>17</v>
      </c>
      <c r="BI272" s="47"/>
      <c r="BJ272" s="47"/>
      <c r="BK272" s="47"/>
      <c r="BL272" s="47"/>
      <c r="BM272" s="47" t="s">
        <v>392</v>
      </c>
      <c r="BN272" s="57">
        <f t="shared" si="16"/>
        <v>17</v>
      </c>
      <c r="BO272" s="47">
        <f t="shared" si="14"/>
        <v>0</v>
      </c>
      <c r="BP272" s="48" t="str">
        <f t="shared" si="15"/>
        <v>Complete - With Adjustment</v>
      </c>
    </row>
    <row r="273" spans="1:68" s="10" customFormat="1" hidden="1" x14ac:dyDescent="0.2">
      <c r="A273" s="34">
        <v>323</v>
      </c>
      <c r="B273" s="27" t="s">
        <v>94</v>
      </c>
      <c r="C273" s="27" t="s">
        <v>1795</v>
      </c>
      <c r="D273" s="27" t="s">
        <v>1796</v>
      </c>
      <c r="E273" s="27" t="s">
        <v>1878</v>
      </c>
      <c r="F273" s="27" t="s">
        <v>923</v>
      </c>
      <c r="G273" s="27" t="s">
        <v>96</v>
      </c>
      <c r="H273" s="28">
        <v>42850</v>
      </c>
      <c r="I273" s="37">
        <v>42853</v>
      </c>
      <c r="J273" s="52">
        <v>1029.01</v>
      </c>
      <c r="K273" s="52">
        <v>17</v>
      </c>
      <c r="L273" s="35"/>
      <c r="M273" s="52"/>
      <c r="N273" s="35" t="s">
        <v>97</v>
      </c>
      <c r="O273" s="35" t="s">
        <v>902</v>
      </c>
      <c r="P273" s="35" t="s">
        <v>120</v>
      </c>
      <c r="Q273" s="35" t="s">
        <v>101</v>
      </c>
      <c r="R273" s="35" t="s">
        <v>98</v>
      </c>
      <c r="S273" s="27"/>
      <c r="T273" s="27" t="s">
        <v>1879</v>
      </c>
      <c r="U273" s="27"/>
      <c r="V273" s="74"/>
      <c r="W273" s="47"/>
      <c r="X273" s="47"/>
      <c r="Y273" s="47"/>
      <c r="Z273" s="47"/>
      <c r="AA273" s="47"/>
      <c r="AB273" s="47"/>
      <c r="AC273" s="47"/>
      <c r="AD273" s="47"/>
      <c r="AE273" s="47"/>
      <c r="AF273" s="47"/>
      <c r="AG273" s="47"/>
      <c r="AH273" s="66"/>
      <c r="AI273" s="67"/>
      <c r="AJ273" s="66"/>
      <c r="AK273" s="54"/>
      <c r="AL273" s="54"/>
      <c r="AM273" s="54"/>
      <c r="AN273" s="66"/>
      <c r="AO273" s="67"/>
      <c r="AP273" s="66"/>
      <c r="AQ273" s="47"/>
      <c r="AR273" s="47"/>
      <c r="AS273" s="47"/>
      <c r="AT273" s="47"/>
      <c r="AU273" s="47"/>
      <c r="AV273" s="47"/>
      <c r="AW273" s="47"/>
      <c r="AX273" s="47"/>
      <c r="AY273" s="47"/>
      <c r="AZ273" s="47"/>
      <c r="BA273" s="47"/>
      <c r="BB273" s="47"/>
      <c r="BC273" s="47"/>
      <c r="BD273" s="47"/>
      <c r="BE273" s="47"/>
      <c r="BF273" s="47"/>
      <c r="BG273" s="47"/>
      <c r="BH273" s="47">
        <v>17</v>
      </c>
      <c r="BI273" s="47"/>
      <c r="BJ273" s="47"/>
      <c r="BK273" s="68"/>
      <c r="BL273" s="47"/>
      <c r="BM273" s="47" t="s">
        <v>392</v>
      </c>
      <c r="BN273" s="57">
        <f t="shared" si="16"/>
        <v>17</v>
      </c>
      <c r="BO273" s="47">
        <f t="shared" si="14"/>
        <v>0</v>
      </c>
      <c r="BP273" s="48" t="str">
        <f t="shared" si="15"/>
        <v>Complete - With Adjustment</v>
      </c>
    </row>
    <row r="274" spans="1:68" s="10" customFormat="1" hidden="1" x14ac:dyDescent="0.2">
      <c r="A274" s="34">
        <v>324</v>
      </c>
      <c r="B274" s="27" t="s">
        <v>94</v>
      </c>
      <c r="C274" s="27" t="s">
        <v>1795</v>
      </c>
      <c r="D274" s="27" t="s">
        <v>1796</v>
      </c>
      <c r="E274" s="27" t="s">
        <v>1878</v>
      </c>
      <c r="F274" s="27" t="s">
        <v>923</v>
      </c>
      <c r="G274" s="27" t="s">
        <v>96</v>
      </c>
      <c r="H274" s="28">
        <v>42850</v>
      </c>
      <c r="I274" s="37">
        <v>42853</v>
      </c>
      <c r="J274" s="52">
        <v>1029.01</v>
      </c>
      <c r="K274" s="52">
        <v>24.15</v>
      </c>
      <c r="L274" s="35"/>
      <c r="M274" s="52"/>
      <c r="N274" s="35" t="s">
        <v>97</v>
      </c>
      <c r="O274" s="35" t="s">
        <v>902</v>
      </c>
      <c r="P274" s="35" t="s">
        <v>120</v>
      </c>
      <c r="Q274" s="35" t="s">
        <v>101</v>
      </c>
      <c r="R274" s="35" t="s">
        <v>98</v>
      </c>
      <c r="S274" s="27"/>
      <c r="T274" s="27" t="s">
        <v>1879</v>
      </c>
      <c r="U274" s="27"/>
      <c r="V274" s="74"/>
      <c r="W274" s="47"/>
      <c r="X274" s="47"/>
      <c r="Y274" s="47"/>
      <c r="Z274" s="47"/>
      <c r="AA274" s="47"/>
      <c r="AB274" s="47"/>
      <c r="AC274" s="47"/>
      <c r="AD274" s="47"/>
      <c r="AE274" s="47"/>
      <c r="AF274" s="47"/>
      <c r="AG274" s="47"/>
      <c r="AH274" s="66"/>
      <c r="AI274" s="67"/>
      <c r="AJ274" s="66"/>
      <c r="AK274" s="54"/>
      <c r="AL274" s="54"/>
      <c r="AM274" s="54"/>
      <c r="AN274" s="66"/>
      <c r="AO274" s="67"/>
      <c r="AP274" s="66"/>
      <c r="AQ274" s="47"/>
      <c r="AR274" s="47"/>
      <c r="AS274" s="47"/>
      <c r="AT274" s="47"/>
      <c r="AU274" s="47"/>
      <c r="AV274" s="47"/>
      <c r="AW274" s="47"/>
      <c r="AX274" s="47"/>
      <c r="AY274" s="47"/>
      <c r="AZ274" s="47"/>
      <c r="BA274" s="47"/>
      <c r="BB274" s="47"/>
      <c r="BC274" s="47"/>
      <c r="BD274" s="47"/>
      <c r="BE274" s="47"/>
      <c r="BF274" s="47"/>
      <c r="BG274" s="47"/>
      <c r="BH274" s="47">
        <v>24.15</v>
      </c>
      <c r="BI274" s="47"/>
      <c r="BJ274" s="47"/>
      <c r="BK274" s="47"/>
      <c r="BL274" s="47"/>
      <c r="BM274" s="47" t="s">
        <v>392</v>
      </c>
      <c r="BN274" s="57">
        <f t="shared" si="16"/>
        <v>24.15</v>
      </c>
      <c r="BO274" s="47">
        <f t="shared" si="14"/>
        <v>0</v>
      </c>
      <c r="BP274" s="48" t="str">
        <f t="shared" si="15"/>
        <v>Complete - With Adjustment</v>
      </c>
    </row>
    <row r="275" spans="1:68" s="10" customFormat="1" hidden="1" x14ac:dyDescent="0.2">
      <c r="A275" s="34">
        <v>325</v>
      </c>
      <c r="B275" s="27" t="s">
        <v>94</v>
      </c>
      <c r="C275" s="27" t="s">
        <v>1795</v>
      </c>
      <c r="D275" s="27" t="s">
        <v>1796</v>
      </c>
      <c r="E275" s="27" t="s">
        <v>1878</v>
      </c>
      <c r="F275" s="27" t="s">
        <v>923</v>
      </c>
      <c r="G275" s="27" t="s">
        <v>96</v>
      </c>
      <c r="H275" s="28">
        <v>42850</v>
      </c>
      <c r="I275" s="37">
        <v>42853</v>
      </c>
      <c r="J275" s="52">
        <v>1029.01</v>
      </c>
      <c r="K275" s="52">
        <v>250.38</v>
      </c>
      <c r="L275" s="35"/>
      <c r="M275" s="52"/>
      <c r="N275" s="35" t="s">
        <v>97</v>
      </c>
      <c r="O275" s="35" t="s">
        <v>902</v>
      </c>
      <c r="P275" s="35" t="s">
        <v>120</v>
      </c>
      <c r="Q275" s="35" t="s">
        <v>101</v>
      </c>
      <c r="R275" s="35" t="s">
        <v>98</v>
      </c>
      <c r="S275" s="27"/>
      <c r="T275" s="27" t="s">
        <v>1879</v>
      </c>
      <c r="U275" s="27"/>
      <c r="V275" s="74"/>
      <c r="W275" s="47"/>
      <c r="X275" s="47"/>
      <c r="Y275" s="47"/>
      <c r="Z275" s="47"/>
      <c r="AA275" s="47"/>
      <c r="AB275" s="47"/>
      <c r="AC275" s="47"/>
      <c r="AD275" s="47"/>
      <c r="AE275" s="47"/>
      <c r="AF275" s="47"/>
      <c r="AG275" s="47"/>
      <c r="AH275" s="66"/>
      <c r="AI275" s="67"/>
      <c r="AJ275" s="66"/>
      <c r="AK275" s="54"/>
      <c r="AL275" s="54"/>
      <c r="AM275" s="54"/>
      <c r="AN275" s="66"/>
      <c r="AO275" s="67"/>
      <c r="AP275" s="66"/>
      <c r="AQ275" s="47"/>
      <c r="AR275" s="47"/>
      <c r="AS275" s="47"/>
      <c r="AT275" s="47"/>
      <c r="AU275" s="47"/>
      <c r="AV275" s="47"/>
      <c r="AW275" s="47"/>
      <c r="AX275" s="47"/>
      <c r="AY275" s="47"/>
      <c r="AZ275" s="47"/>
      <c r="BA275" s="47"/>
      <c r="BB275" s="47"/>
      <c r="BC275" s="47"/>
      <c r="BD275" s="47"/>
      <c r="BE275" s="47"/>
      <c r="BF275" s="47"/>
      <c r="BG275" s="47"/>
      <c r="BH275" s="47">
        <v>250.38</v>
      </c>
      <c r="BI275" s="47"/>
      <c r="BJ275" s="47"/>
      <c r="BK275" s="47"/>
      <c r="BL275" s="47"/>
      <c r="BM275" s="47" t="s">
        <v>392</v>
      </c>
      <c r="BN275" s="57">
        <f t="shared" si="16"/>
        <v>250.38</v>
      </c>
      <c r="BO275" s="47">
        <f t="shared" si="14"/>
        <v>0</v>
      </c>
      <c r="BP275" s="48" t="str">
        <f t="shared" si="15"/>
        <v>Complete - With Adjustment</v>
      </c>
    </row>
    <row r="276" spans="1:68" s="10" customFormat="1" hidden="1" x14ac:dyDescent="0.2">
      <c r="A276" s="34">
        <v>326</v>
      </c>
      <c r="B276" s="27" t="s">
        <v>94</v>
      </c>
      <c r="C276" s="27" t="s">
        <v>1795</v>
      </c>
      <c r="D276" s="27" t="s">
        <v>1796</v>
      </c>
      <c r="E276" s="27" t="s">
        <v>1878</v>
      </c>
      <c r="F276" s="27" t="s">
        <v>923</v>
      </c>
      <c r="G276" s="27" t="s">
        <v>96</v>
      </c>
      <c r="H276" s="28">
        <v>42850</v>
      </c>
      <c r="I276" s="37">
        <v>42853</v>
      </c>
      <c r="J276" s="52">
        <v>1029.01</v>
      </c>
      <c r="K276" s="52">
        <v>43.9</v>
      </c>
      <c r="L276" s="35"/>
      <c r="M276" s="52"/>
      <c r="N276" s="35" t="s">
        <v>97</v>
      </c>
      <c r="O276" s="35" t="s">
        <v>902</v>
      </c>
      <c r="P276" s="35" t="s">
        <v>120</v>
      </c>
      <c r="Q276" s="35" t="s">
        <v>103</v>
      </c>
      <c r="R276" s="35" t="s">
        <v>98</v>
      </c>
      <c r="S276" s="27"/>
      <c r="T276" s="27" t="s">
        <v>1879</v>
      </c>
      <c r="U276" s="27"/>
      <c r="V276" s="74"/>
      <c r="W276" s="47"/>
      <c r="X276" s="47"/>
      <c r="Y276" s="47"/>
      <c r="Z276" s="47"/>
      <c r="AA276" s="47"/>
      <c r="AB276" s="47"/>
      <c r="AC276" s="47"/>
      <c r="AD276" s="47"/>
      <c r="AE276" s="47"/>
      <c r="AF276" s="47"/>
      <c r="AG276" s="47"/>
      <c r="AH276" s="66"/>
      <c r="AI276" s="67"/>
      <c r="AJ276" s="66"/>
      <c r="AK276" s="54"/>
      <c r="AL276" s="54"/>
      <c r="AM276" s="54"/>
      <c r="AN276" s="66"/>
      <c r="AO276" s="67"/>
      <c r="AP276" s="66"/>
      <c r="AQ276" s="47"/>
      <c r="AR276" s="47"/>
      <c r="AS276" s="47"/>
      <c r="AT276" s="47"/>
      <c r="AU276" s="47"/>
      <c r="AV276" s="47"/>
      <c r="AW276" s="47"/>
      <c r="AX276" s="47"/>
      <c r="AY276" s="47"/>
      <c r="AZ276" s="47"/>
      <c r="BA276" s="47"/>
      <c r="BB276" s="47"/>
      <c r="BC276" s="47"/>
      <c r="BD276" s="47"/>
      <c r="BE276" s="47"/>
      <c r="BF276" s="47"/>
      <c r="BG276" s="47"/>
      <c r="BH276" s="47">
        <v>43.9</v>
      </c>
      <c r="BI276" s="47"/>
      <c r="BJ276" s="47"/>
      <c r="BK276" s="47"/>
      <c r="BL276" s="47"/>
      <c r="BM276" s="47" t="s">
        <v>392</v>
      </c>
      <c r="BN276" s="57">
        <f t="shared" si="16"/>
        <v>43.9</v>
      </c>
      <c r="BO276" s="47">
        <f t="shared" si="14"/>
        <v>0</v>
      </c>
      <c r="BP276" s="48" t="str">
        <f t="shared" si="15"/>
        <v>Complete - With Adjustment</v>
      </c>
    </row>
    <row r="277" spans="1:68" s="10" customFormat="1" hidden="1" x14ac:dyDescent="0.2">
      <c r="A277" s="34">
        <v>327</v>
      </c>
      <c r="B277" s="27" t="s">
        <v>94</v>
      </c>
      <c r="C277" s="27" t="s">
        <v>1795</v>
      </c>
      <c r="D277" s="27" t="s">
        <v>1796</v>
      </c>
      <c r="E277" s="27" t="s">
        <v>1881</v>
      </c>
      <c r="F277" s="27" t="s">
        <v>907</v>
      </c>
      <c r="G277" s="27" t="s">
        <v>96</v>
      </c>
      <c r="H277" s="28">
        <v>42829</v>
      </c>
      <c r="I277" s="37">
        <v>42836</v>
      </c>
      <c r="J277" s="52">
        <v>3227.26</v>
      </c>
      <c r="K277" s="52">
        <v>65</v>
      </c>
      <c r="L277" s="35"/>
      <c r="M277" s="52"/>
      <c r="N277" s="35" t="s">
        <v>97</v>
      </c>
      <c r="O277" s="35" t="s">
        <v>902</v>
      </c>
      <c r="P277" s="35" t="s">
        <v>120</v>
      </c>
      <c r="Q277" s="35" t="s">
        <v>121</v>
      </c>
      <c r="R277" s="35" t="s">
        <v>98</v>
      </c>
      <c r="S277" s="27"/>
      <c r="T277" s="27" t="s">
        <v>1882</v>
      </c>
      <c r="U277" s="27"/>
      <c r="V277" s="74"/>
      <c r="W277" s="47"/>
      <c r="X277" s="47"/>
      <c r="Y277" s="47"/>
      <c r="Z277" s="47"/>
      <c r="AA277" s="47"/>
      <c r="AB277" s="47"/>
      <c r="AC277" s="47"/>
      <c r="AD277" s="47"/>
      <c r="AE277" s="47">
        <v>65</v>
      </c>
      <c r="AF277" s="47"/>
      <c r="AG277" s="47"/>
      <c r="AH277" s="66"/>
      <c r="AI277" s="67"/>
      <c r="AJ277" s="66"/>
      <c r="AK277" s="54"/>
      <c r="AL277" s="54"/>
      <c r="AM277" s="54"/>
      <c r="AN277" s="66"/>
      <c r="AO277" s="67"/>
      <c r="AP277" s="66"/>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t="s">
        <v>50</v>
      </c>
      <c r="BN277" s="57">
        <f t="shared" si="16"/>
        <v>65</v>
      </c>
      <c r="BO277" s="47">
        <f t="shared" si="14"/>
        <v>0</v>
      </c>
      <c r="BP277" s="48" t="str">
        <f t="shared" si="15"/>
        <v>Complete - With Adjustment</v>
      </c>
    </row>
    <row r="278" spans="1:68" s="10" customFormat="1" hidden="1" x14ac:dyDescent="0.2">
      <c r="A278" s="34">
        <v>328</v>
      </c>
      <c r="B278" s="27" t="s">
        <v>94</v>
      </c>
      <c r="C278" s="27" t="s">
        <v>1795</v>
      </c>
      <c r="D278" s="27" t="s">
        <v>1796</v>
      </c>
      <c r="E278" s="27" t="s">
        <v>1881</v>
      </c>
      <c r="F278" s="27" t="s">
        <v>907</v>
      </c>
      <c r="G278" s="27" t="s">
        <v>96</v>
      </c>
      <c r="H278" s="28">
        <v>42829</v>
      </c>
      <c r="I278" s="37">
        <v>42836</v>
      </c>
      <c r="J278" s="52">
        <v>3227.26</v>
      </c>
      <c r="K278" s="52">
        <v>24.9</v>
      </c>
      <c r="L278" s="35"/>
      <c r="M278" s="52"/>
      <c r="N278" s="35" t="s">
        <v>97</v>
      </c>
      <c r="O278" s="35" t="s">
        <v>902</v>
      </c>
      <c r="P278" s="35" t="s">
        <v>120</v>
      </c>
      <c r="Q278" s="35" t="s">
        <v>103</v>
      </c>
      <c r="R278" s="35" t="s">
        <v>98</v>
      </c>
      <c r="S278" s="27"/>
      <c r="T278" s="27" t="s">
        <v>1882</v>
      </c>
      <c r="U278" s="27"/>
      <c r="V278" s="74"/>
      <c r="W278" s="47">
        <v>24.9</v>
      </c>
      <c r="X278" s="47"/>
      <c r="Y278" s="47"/>
      <c r="Z278" s="47"/>
      <c r="AA278" s="47"/>
      <c r="AB278" s="47"/>
      <c r="AC278" s="47"/>
      <c r="AD278" s="47"/>
      <c r="AE278" s="47"/>
      <c r="AF278" s="47"/>
      <c r="AG278" s="47"/>
      <c r="AH278" s="66"/>
      <c r="AI278" s="67"/>
      <c r="AJ278" s="66"/>
      <c r="AK278" s="54"/>
      <c r="AL278" s="54"/>
      <c r="AM278" s="54"/>
      <c r="AN278" s="66"/>
      <c r="AO278" s="67"/>
      <c r="AP278" s="66"/>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t="s">
        <v>1</v>
      </c>
      <c r="BN278" s="57">
        <f t="shared" si="16"/>
        <v>24.9</v>
      </c>
      <c r="BO278" s="47">
        <f t="shared" si="14"/>
        <v>0</v>
      </c>
      <c r="BP278" s="48" t="str">
        <f t="shared" si="15"/>
        <v>Complete - With Adjustment</v>
      </c>
    </row>
    <row r="279" spans="1:68" s="10" customFormat="1" hidden="1" x14ac:dyDescent="0.2">
      <c r="A279" s="34">
        <v>329</v>
      </c>
      <c r="B279" s="27" t="s">
        <v>94</v>
      </c>
      <c r="C279" s="27" t="s">
        <v>1795</v>
      </c>
      <c r="D279" s="27" t="s">
        <v>1796</v>
      </c>
      <c r="E279" s="27" t="s">
        <v>1881</v>
      </c>
      <c r="F279" s="27" t="s">
        <v>907</v>
      </c>
      <c r="G279" s="27" t="s">
        <v>96</v>
      </c>
      <c r="H279" s="28">
        <v>42829</v>
      </c>
      <c r="I279" s="37">
        <v>42836</v>
      </c>
      <c r="J279" s="52">
        <v>3227.26</v>
      </c>
      <c r="K279" s="52">
        <v>7.57</v>
      </c>
      <c r="L279" s="35"/>
      <c r="M279" s="52"/>
      <c r="N279" s="35" t="s">
        <v>97</v>
      </c>
      <c r="O279" s="35" t="s">
        <v>902</v>
      </c>
      <c r="P279" s="35" t="s">
        <v>120</v>
      </c>
      <c r="Q279" s="35" t="s">
        <v>103</v>
      </c>
      <c r="R279" s="35" t="s">
        <v>98</v>
      </c>
      <c r="S279" s="27"/>
      <c r="T279" s="27" t="s">
        <v>1882</v>
      </c>
      <c r="U279" s="27"/>
      <c r="V279" s="74"/>
      <c r="W279" s="47"/>
      <c r="X279" s="47"/>
      <c r="Y279" s="47"/>
      <c r="Z279" s="47"/>
      <c r="AA279" s="47"/>
      <c r="AB279" s="47"/>
      <c r="AC279" s="47"/>
      <c r="AD279" s="47"/>
      <c r="AE279" s="47"/>
      <c r="AF279" s="47"/>
      <c r="AG279" s="47"/>
      <c r="AH279" s="66"/>
      <c r="AI279" s="67"/>
      <c r="AJ279" s="66"/>
      <c r="AK279" s="54"/>
      <c r="AL279" s="54"/>
      <c r="AM279" s="54"/>
      <c r="AN279" s="66"/>
      <c r="AO279" s="67"/>
      <c r="AP279" s="66"/>
      <c r="AQ279" s="47"/>
      <c r="AR279" s="47"/>
      <c r="AS279" s="47"/>
      <c r="AT279" s="47"/>
      <c r="AU279" s="47"/>
      <c r="AV279" s="47"/>
      <c r="AW279" s="47"/>
      <c r="AX279" s="47"/>
      <c r="AY279" s="47"/>
      <c r="AZ279" s="47"/>
      <c r="BA279" s="47"/>
      <c r="BB279" s="47"/>
      <c r="BC279" s="47"/>
      <c r="BD279" s="47"/>
      <c r="BE279" s="47"/>
      <c r="BF279" s="47"/>
      <c r="BG279" s="47"/>
      <c r="BH279" s="47">
        <v>7.57</v>
      </c>
      <c r="BI279" s="47"/>
      <c r="BJ279" s="47"/>
      <c r="BK279" s="47"/>
      <c r="BL279" s="47"/>
      <c r="BM279" s="47" t="s">
        <v>392</v>
      </c>
      <c r="BN279" s="57">
        <f t="shared" si="16"/>
        <v>7.57</v>
      </c>
      <c r="BO279" s="47">
        <f t="shared" si="14"/>
        <v>0</v>
      </c>
      <c r="BP279" s="48" t="str">
        <f t="shared" si="15"/>
        <v>Complete - With Adjustment</v>
      </c>
    </row>
    <row r="280" spans="1:68" s="10" customFormat="1" hidden="1" x14ac:dyDescent="0.2">
      <c r="A280" s="34">
        <v>330</v>
      </c>
      <c r="B280" s="27" t="s">
        <v>94</v>
      </c>
      <c r="C280" s="27" t="s">
        <v>1795</v>
      </c>
      <c r="D280" s="27" t="s">
        <v>1796</v>
      </c>
      <c r="E280" s="27" t="s">
        <v>1881</v>
      </c>
      <c r="F280" s="27" t="s">
        <v>907</v>
      </c>
      <c r="G280" s="27" t="s">
        <v>96</v>
      </c>
      <c r="H280" s="28">
        <v>42829</v>
      </c>
      <c r="I280" s="37">
        <v>42836</v>
      </c>
      <c r="J280" s="52">
        <v>3227.26</v>
      </c>
      <c r="K280" s="52">
        <v>111.87</v>
      </c>
      <c r="L280" s="35"/>
      <c r="M280" s="52"/>
      <c r="N280" s="35" t="s">
        <v>97</v>
      </c>
      <c r="O280" s="35" t="s">
        <v>1730</v>
      </c>
      <c r="P280" s="35" t="s">
        <v>120</v>
      </c>
      <c r="Q280" s="35" t="s">
        <v>108</v>
      </c>
      <c r="R280" s="35" t="s">
        <v>98</v>
      </c>
      <c r="S280" s="27"/>
      <c r="T280" s="27" t="s">
        <v>1882</v>
      </c>
      <c r="U280" s="27"/>
      <c r="V280" s="74"/>
      <c r="W280" s="47"/>
      <c r="X280" s="47"/>
      <c r="Y280" s="47"/>
      <c r="Z280" s="47"/>
      <c r="AA280" s="47"/>
      <c r="AB280" s="47"/>
      <c r="AC280" s="47"/>
      <c r="AD280" s="47"/>
      <c r="AE280" s="47"/>
      <c r="AF280" s="47"/>
      <c r="AG280" s="47"/>
      <c r="AH280" s="66"/>
      <c r="AI280" s="67"/>
      <c r="AJ280" s="66"/>
      <c r="AK280" s="54"/>
      <c r="AL280" s="54"/>
      <c r="AM280" s="54"/>
      <c r="AN280" s="66"/>
      <c r="AO280" s="67"/>
      <c r="AP280" s="66"/>
      <c r="AQ280" s="47"/>
      <c r="AR280" s="47"/>
      <c r="AS280" s="47"/>
      <c r="AT280" s="47"/>
      <c r="AU280" s="47"/>
      <c r="AV280" s="47"/>
      <c r="AW280" s="47"/>
      <c r="AX280" s="47"/>
      <c r="AY280" s="47"/>
      <c r="AZ280" s="47"/>
      <c r="BA280" s="47"/>
      <c r="BB280" s="47"/>
      <c r="BC280" s="47"/>
      <c r="BD280" s="47"/>
      <c r="BE280" s="47"/>
      <c r="BF280" s="47"/>
      <c r="BG280" s="47"/>
      <c r="BH280" s="47">
        <v>111.87</v>
      </c>
      <c r="BI280" s="47"/>
      <c r="BJ280" s="47"/>
      <c r="BK280" s="47"/>
      <c r="BL280" s="47"/>
      <c r="BM280" s="47" t="s">
        <v>392</v>
      </c>
      <c r="BN280" s="57">
        <f t="shared" si="16"/>
        <v>111.87</v>
      </c>
      <c r="BO280" s="47">
        <f t="shared" si="14"/>
        <v>0</v>
      </c>
      <c r="BP280" s="48" t="str">
        <f t="shared" si="15"/>
        <v>Complete - With Adjustment</v>
      </c>
    </row>
    <row r="281" spans="1:68" s="10" customFormat="1" hidden="1" x14ac:dyDescent="0.2">
      <c r="A281" s="34">
        <v>331</v>
      </c>
      <c r="B281" s="27" t="s">
        <v>94</v>
      </c>
      <c r="C281" s="27" t="s">
        <v>1795</v>
      </c>
      <c r="D281" s="27" t="s">
        <v>1796</v>
      </c>
      <c r="E281" s="27" t="s">
        <v>1881</v>
      </c>
      <c r="F281" s="27" t="s">
        <v>907</v>
      </c>
      <c r="G281" s="27" t="s">
        <v>96</v>
      </c>
      <c r="H281" s="28">
        <v>42829</v>
      </c>
      <c r="I281" s="37">
        <v>42836</v>
      </c>
      <c r="J281" s="52">
        <v>3227.26</v>
      </c>
      <c r="K281" s="52">
        <v>44.94</v>
      </c>
      <c r="L281" s="35"/>
      <c r="M281" s="52"/>
      <c r="N281" s="35" t="s">
        <v>97</v>
      </c>
      <c r="O281" s="35" t="s">
        <v>902</v>
      </c>
      <c r="P281" s="35" t="s">
        <v>120</v>
      </c>
      <c r="Q281" s="35" t="s">
        <v>101</v>
      </c>
      <c r="R281" s="35" t="s">
        <v>98</v>
      </c>
      <c r="S281" s="27"/>
      <c r="T281" s="27" t="s">
        <v>1882</v>
      </c>
      <c r="U281" s="27"/>
      <c r="V281" s="74"/>
      <c r="W281" s="47"/>
      <c r="X281" s="47"/>
      <c r="Y281" s="47"/>
      <c r="Z281" s="47"/>
      <c r="AA281" s="47"/>
      <c r="AB281" s="47"/>
      <c r="AC281" s="47"/>
      <c r="AD281" s="47"/>
      <c r="AE281" s="47"/>
      <c r="AF281" s="47"/>
      <c r="AG281" s="47"/>
      <c r="AH281" s="66"/>
      <c r="AI281" s="67"/>
      <c r="AJ281" s="66"/>
      <c r="AK281" s="54"/>
      <c r="AL281" s="54"/>
      <c r="AM281" s="54"/>
      <c r="AN281" s="66"/>
      <c r="AO281" s="67"/>
      <c r="AP281" s="66"/>
      <c r="AQ281" s="47"/>
      <c r="AR281" s="47"/>
      <c r="AS281" s="47"/>
      <c r="AT281" s="47"/>
      <c r="AU281" s="47"/>
      <c r="AV281" s="47"/>
      <c r="AW281" s="47"/>
      <c r="AX281" s="47"/>
      <c r="AY281" s="47"/>
      <c r="AZ281" s="47"/>
      <c r="BA281" s="47"/>
      <c r="BB281" s="47"/>
      <c r="BC281" s="47"/>
      <c r="BD281" s="47"/>
      <c r="BE281" s="47"/>
      <c r="BF281" s="47"/>
      <c r="BG281" s="47"/>
      <c r="BH281" s="47">
        <v>44.94</v>
      </c>
      <c r="BI281" s="47"/>
      <c r="BJ281" s="47"/>
      <c r="BK281" s="47"/>
      <c r="BL281" s="47"/>
      <c r="BM281" s="47" t="s">
        <v>392</v>
      </c>
      <c r="BN281" s="57">
        <f t="shared" si="16"/>
        <v>44.94</v>
      </c>
      <c r="BO281" s="47">
        <f t="shared" ref="BO281:BO340" si="17">K281-BN281</f>
        <v>0</v>
      </c>
      <c r="BP281" s="48" t="str">
        <f t="shared" ref="BP281:BP340" si="18">IF(BN281&lt;&gt;0,"Complete - With Adjustment","Complete - No Adjustment")</f>
        <v>Complete - With Adjustment</v>
      </c>
    </row>
    <row r="282" spans="1:68" s="10" customFormat="1" hidden="1" x14ac:dyDescent="0.2">
      <c r="A282" s="34">
        <v>332</v>
      </c>
      <c r="B282" s="27" t="s">
        <v>94</v>
      </c>
      <c r="C282" s="27" t="s">
        <v>1795</v>
      </c>
      <c r="D282" s="27" t="s">
        <v>1796</v>
      </c>
      <c r="E282" s="27" t="s">
        <v>1881</v>
      </c>
      <c r="F282" s="27" t="s">
        <v>907</v>
      </c>
      <c r="G282" s="27" t="s">
        <v>96</v>
      </c>
      <c r="H282" s="28">
        <v>42829</v>
      </c>
      <c r="I282" s="37">
        <v>42836</v>
      </c>
      <c r="J282" s="52">
        <v>3227.26</v>
      </c>
      <c r="K282" s="52">
        <v>11.49</v>
      </c>
      <c r="L282" s="35"/>
      <c r="M282" s="52"/>
      <c r="N282" s="35" t="s">
        <v>97</v>
      </c>
      <c r="O282" s="35" t="s">
        <v>902</v>
      </c>
      <c r="P282" s="35" t="s">
        <v>120</v>
      </c>
      <c r="Q282" s="35" t="s">
        <v>103</v>
      </c>
      <c r="R282" s="35" t="s">
        <v>98</v>
      </c>
      <c r="S282" s="27"/>
      <c r="T282" s="27" t="s">
        <v>1882</v>
      </c>
      <c r="U282" s="27"/>
      <c r="V282" s="74"/>
      <c r="W282" s="47"/>
      <c r="X282" s="47"/>
      <c r="Y282" s="47"/>
      <c r="Z282" s="47"/>
      <c r="AA282" s="47"/>
      <c r="AB282" s="47"/>
      <c r="AC282" s="47"/>
      <c r="AD282" s="47"/>
      <c r="AE282" s="47"/>
      <c r="AF282" s="47"/>
      <c r="AG282" s="47"/>
      <c r="AH282" s="66"/>
      <c r="AI282" s="67"/>
      <c r="AJ282" s="66"/>
      <c r="AK282" s="54"/>
      <c r="AL282" s="54"/>
      <c r="AM282" s="54"/>
      <c r="AN282" s="66"/>
      <c r="AO282" s="67"/>
      <c r="AP282" s="66"/>
      <c r="AQ282" s="47"/>
      <c r="AR282" s="47"/>
      <c r="AS282" s="47"/>
      <c r="AT282" s="47"/>
      <c r="AU282" s="47"/>
      <c r="AV282" s="47"/>
      <c r="AW282" s="47"/>
      <c r="AX282" s="47"/>
      <c r="AY282" s="47"/>
      <c r="AZ282" s="47"/>
      <c r="BA282" s="47"/>
      <c r="BB282" s="47"/>
      <c r="BC282" s="47"/>
      <c r="BD282" s="47"/>
      <c r="BE282" s="47"/>
      <c r="BF282" s="47"/>
      <c r="BG282" s="47"/>
      <c r="BH282" s="47"/>
      <c r="BI282" s="47"/>
      <c r="BJ282" s="47"/>
      <c r="BK282" s="47">
        <v>11.49</v>
      </c>
      <c r="BL282" s="47"/>
      <c r="BM282" s="47" t="s">
        <v>379</v>
      </c>
      <c r="BN282" s="57">
        <f t="shared" si="16"/>
        <v>11.49</v>
      </c>
      <c r="BO282" s="47">
        <f t="shared" si="17"/>
        <v>0</v>
      </c>
      <c r="BP282" s="48" t="str">
        <f t="shared" si="18"/>
        <v>Complete - With Adjustment</v>
      </c>
    </row>
    <row r="283" spans="1:68" s="10" customFormat="1" hidden="1" x14ac:dyDescent="0.2">
      <c r="A283" s="34">
        <v>333</v>
      </c>
      <c r="B283" s="27" t="s">
        <v>94</v>
      </c>
      <c r="C283" s="27" t="s">
        <v>1795</v>
      </c>
      <c r="D283" s="27" t="s">
        <v>1796</v>
      </c>
      <c r="E283" s="27" t="s">
        <v>1881</v>
      </c>
      <c r="F283" s="27" t="s">
        <v>907</v>
      </c>
      <c r="G283" s="27" t="s">
        <v>96</v>
      </c>
      <c r="H283" s="28">
        <v>42829</v>
      </c>
      <c r="I283" s="37">
        <v>42836</v>
      </c>
      <c r="J283" s="52">
        <v>3227.26</v>
      </c>
      <c r="K283" s="52">
        <v>201.67</v>
      </c>
      <c r="L283" s="35"/>
      <c r="M283" s="52"/>
      <c r="N283" s="35" t="s">
        <v>97</v>
      </c>
      <c r="O283" s="35" t="s">
        <v>902</v>
      </c>
      <c r="P283" s="35" t="s">
        <v>120</v>
      </c>
      <c r="Q283" s="35" t="s">
        <v>108</v>
      </c>
      <c r="R283" s="35" t="s">
        <v>98</v>
      </c>
      <c r="S283" s="27"/>
      <c r="T283" s="27" t="s">
        <v>1882</v>
      </c>
      <c r="U283" s="27"/>
      <c r="V283" s="74"/>
      <c r="W283" s="47"/>
      <c r="X283" s="47"/>
      <c r="Y283" s="47"/>
      <c r="Z283" s="47"/>
      <c r="AA283" s="47"/>
      <c r="AB283" s="47"/>
      <c r="AC283" s="47"/>
      <c r="AD283" s="47"/>
      <c r="AE283" s="47"/>
      <c r="AF283" s="47"/>
      <c r="AG283" s="47"/>
      <c r="AH283" s="66"/>
      <c r="AI283" s="67"/>
      <c r="AJ283" s="66"/>
      <c r="AK283" s="54"/>
      <c r="AL283" s="54"/>
      <c r="AM283" s="54"/>
      <c r="AN283" s="66">
        <f>172-150</f>
        <v>22</v>
      </c>
      <c r="AO283" s="67"/>
      <c r="AP283" s="66"/>
      <c r="AQ283" s="47"/>
      <c r="AR283" s="47"/>
      <c r="AS283" s="47"/>
      <c r="AT283" s="47"/>
      <c r="AU283" s="47"/>
      <c r="AV283" s="47"/>
      <c r="AW283" s="47"/>
      <c r="AX283" s="47"/>
      <c r="AY283" s="47"/>
      <c r="AZ283" s="47"/>
      <c r="BA283" s="47"/>
      <c r="BB283" s="47"/>
      <c r="BC283" s="47"/>
      <c r="BD283" s="47"/>
      <c r="BE283" s="47"/>
      <c r="BF283" s="47"/>
      <c r="BG283" s="47"/>
      <c r="BH283" s="47">
        <v>179.67</v>
      </c>
      <c r="BI283" s="47"/>
      <c r="BJ283" s="47"/>
      <c r="BK283" s="47"/>
      <c r="BL283" s="47"/>
      <c r="BM283" s="47" t="s">
        <v>376</v>
      </c>
      <c r="BN283" s="57">
        <f t="shared" si="16"/>
        <v>201.67</v>
      </c>
      <c r="BO283" s="47">
        <f t="shared" si="17"/>
        <v>0</v>
      </c>
      <c r="BP283" s="48" t="str">
        <f t="shared" si="18"/>
        <v>Complete - With Adjustment</v>
      </c>
    </row>
    <row r="284" spans="1:68" s="10" customFormat="1" hidden="1" x14ac:dyDescent="0.2">
      <c r="A284" s="34">
        <v>334</v>
      </c>
      <c r="B284" s="27" t="s">
        <v>94</v>
      </c>
      <c r="C284" s="27" t="s">
        <v>1795</v>
      </c>
      <c r="D284" s="27" t="s">
        <v>1796</v>
      </c>
      <c r="E284" s="27" t="s">
        <v>1881</v>
      </c>
      <c r="F284" s="27" t="s">
        <v>907</v>
      </c>
      <c r="G284" s="27" t="s">
        <v>96</v>
      </c>
      <c r="H284" s="28">
        <v>42829</v>
      </c>
      <c r="I284" s="37">
        <v>42836</v>
      </c>
      <c r="J284" s="52">
        <v>3227.26</v>
      </c>
      <c r="K284" s="52">
        <v>34</v>
      </c>
      <c r="L284" s="35"/>
      <c r="M284" s="52"/>
      <c r="N284" s="35" t="s">
        <v>97</v>
      </c>
      <c r="O284" s="35" t="s">
        <v>902</v>
      </c>
      <c r="P284" s="35" t="s">
        <v>120</v>
      </c>
      <c r="Q284" s="35" t="s">
        <v>101</v>
      </c>
      <c r="R284" s="35" t="s">
        <v>98</v>
      </c>
      <c r="S284" s="27"/>
      <c r="T284" s="27" t="s">
        <v>1882</v>
      </c>
      <c r="U284" s="27"/>
      <c r="V284" s="74"/>
      <c r="W284" s="47"/>
      <c r="X284" s="47"/>
      <c r="Y284" s="47"/>
      <c r="Z284" s="47"/>
      <c r="AA284" s="47"/>
      <c r="AB284" s="47"/>
      <c r="AC284" s="47"/>
      <c r="AD284" s="47"/>
      <c r="AE284" s="47"/>
      <c r="AF284" s="47"/>
      <c r="AG284" s="47"/>
      <c r="AH284" s="66"/>
      <c r="AI284" s="67"/>
      <c r="AJ284" s="66"/>
      <c r="AK284" s="54"/>
      <c r="AL284" s="54"/>
      <c r="AM284" s="54"/>
      <c r="AN284" s="66"/>
      <c r="AO284" s="67"/>
      <c r="AP284" s="66"/>
      <c r="AQ284" s="47"/>
      <c r="AR284" s="47"/>
      <c r="AS284" s="47"/>
      <c r="AT284" s="47"/>
      <c r="AU284" s="47"/>
      <c r="AV284" s="47"/>
      <c r="AW284" s="47"/>
      <c r="AX284" s="47"/>
      <c r="AY284" s="47"/>
      <c r="AZ284" s="47"/>
      <c r="BA284" s="47"/>
      <c r="BB284" s="47"/>
      <c r="BC284" s="47"/>
      <c r="BD284" s="47"/>
      <c r="BE284" s="47"/>
      <c r="BF284" s="47"/>
      <c r="BG284" s="47"/>
      <c r="BH284" s="47">
        <v>34</v>
      </c>
      <c r="BI284" s="47"/>
      <c r="BJ284" s="47"/>
      <c r="BK284" s="47"/>
      <c r="BL284" s="47"/>
      <c r="BM284" s="47" t="s">
        <v>392</v>
      </c>
      <c r="BN284" s="57">
        <f t="shared" si="16"/>
        <v>34</v>
      </c>
      <c r="BO284" s="47">
        <f t="shared" si="17"/>
        <v>0</v>
      </c>
      <c r="BP284" s="48" t="str">
        <f t="shared" si="18"/>
        <v>Complete - With Adjustment</v>
      </c>
    </row>
    <row r="285" spans="1:68" s="10" customFormat="1" hidden="1" x14ac:dyDescent="0.2">
      <c r="A285" s="34">
        <v>335</v>
      </c>
      <c r="B285" s="27" t="s">
        <v>94</v>
      </c>
      <c r="C285" s="27" t="s">
        <v>1795</v>
      </c>
      <c r="D285" s="27" t="s">
        <v>1796</v>
      </c>
      <c r="E285" s="27" t="s">
        <v>1881</v>
      </c>
      <c r="F285" s="27" t="s">
        <v>907</v>
      </c>
      <c r="G285" s="27" t="s">
        <v>96</v>
      </c>
      <c r="H285" s="28">
        <v>42829</v>
      </c>
      <c r="I285" s="37">
        <v>42836</v>
      </c>
      <c r="J285" s="52">
        <v>3227.26</v>
      </c>
      <c r="K285" s="52">
        <v>559.88</v>
      </c>
      <c r="L285" s="35"/>
      <c r="M285" s="52"/>
      <c r="N285" s="35" t="s">
        <v>97</v>
      </c>
      <c r="O285" s="35" t="s">
        <v>902</v>
      </c>
      <c r="P285" s="35" t="s">
        <v>120</v>
      </c>
      <c r="Q285" s="35" t="s">
        <v>101</v>
      </c>
      <c r="R285" s="35" t="s">
        <v>98</v>
      </c>
      <c r="S285" s="27"/>
      <c r="T285" s="27" t="s">
        <v>1882</v>
      </c>
      <c r="U285" s="27"/>
      <c r="V285" s="74"/>
      <c r="W285" s="47"/>
      <c r="X285" s="47"/>
      <c r="Y285" s="47"/>
      <c r="Z285" s="47"/>
      <c r="AA285" s="47"/>
      <c r="AB285" s="47"/>
      <c r="AC285" s="47"/>
      <c r="AD285" s="47"/>
      <c r="AE285" s="47"/>
      <c r="AF285" s="47"/>
      <c r="AG285" s="47"/>
      <c r="AH285" s="66"/>
      <c r="AI285" s="67"/>
      <c r="AJ285" s="66"/>
      <c r="AK285" s="54"/>
      <c r="AL285" s="54">
        <f>22+22</f>
        <v>44</v>
      </c>
      <c r="AM285" s="54"/>
      <c r="AN285" s="66"/>
      <c r="AO285" s="67"/>
      <c r="AP285" s="66"/>
      <c r="AQ285" s="47"/>
      <c r="AR285" s="47"/>
      <c r="AS285" s="47"/>
      <c r="AT285" s="47"/>
      <c r="AU285" s="47"/>
      <c r="AV285" s="47"/>
      <c r="AW285" s="47"/>
      <c r="AX285" s="47"/>
      <c r="AY285" s="47"/>
      <c r="AZ285" s="47"/>
      <c r="BA285" s="47"/>
      <c r="BB285" s="47"/>
      <c r="BC285" s="47"/>
      <c r="BD285" s="47"/>
      <c r="BE285" s="47"/>
      <c r="BF285" s="47"/>
      <c r="BG285" s="47"/>
      <c r="BH285" s="47">
        <v>515.88</v>
      </c>
      <c r="BI285" s="47"/>
      <c r="BJ285" s="47"/>
      <c r="BK285" s="47"/>
      <c r="BL285" s="47"/>
      <c r="BM285" s="47" t="s">
        <v>1779</v>
      </c>
      <c r="BN285" s="57">
        <f t="shared" si="16"/>
        <v>559.88</v>
      </c>
      <c r="BO285" s="47">
        <f t="shared" si="17"/>
        <v>0</v>
      </c>
      <c r="BP285" s="48" t="str">
        <f t="shared" si="18"/>
        <v>Complete - With Adjustment</v>
      </c>
    </row>
    <row r="286" spans="1:68" s="10" customFormat="1" hidden="1" x14ac:dyDescent="0.2">
      <c r="A286" s="34">
        <v>336</v>
      </c>
      <c r="B286" s="27" t="s">
        <v>94</v>
      </c>
      <c r="C286" s="27" t="s">
        <v>1795</v>
      </c>
      <c r="D286" s="27" t="s">
        <v>1796</v>
      </c>
      <c r="E286" s="27" t="s">
        <v>1881</v>
      </c>
      <c r="F286" s="27" t="s">
        <v>907</v>
      </c>
      <c r="G286" s="27" t="s">
        <v>96</v>
      </c>
      <c r="H286" s="28">
        <v>42829</v>
      </c>
      <c r="I286" s="37">
        <v>42836</v>
      </c>
      <c r="J286" s="52">
        <v>3227.26</v>
      </c>
      <c r="K286" s="52">
        <v>587.30999999999995</v>
      </c>
      <c r="L286" s="35"/>
      <c r="M286" s="52"/>
      <c r="N286" s="35" t="s">
        <v>97</v>
      </c>
      <c r="O286" s="35" t="s">
        <v>902</v>
      </c>
      <c r="P286" s="35" t="s">
        <v>120</v>
      </c>
      <c r="Q286" s="35" t="s">
        <v>101</v>
      </c>
      <c r="R286" s="35" t="s">
        <v>98</v>
      </c>
      <c r="S286" s="27"/>
      <c r="T286" s="27" t="s">
        <v>1882</v>
      </c>
      <c r="U286" s="27"/>
      <c r="V286" s="74"/>
      <c r="W286" s="70"/>
      <c r="X286" s="47"/>
      <c r="Y286" s="47"/>
      <c r="Z286" s="47"/>
      <c r="AA286" s="47"/>
      <c r="AB286" s="47"/>
      <c r="AC286" s="47"/>
      <c r="AD286" s="47"/>
      <c r="AE286" s="47"/>
      <c r="AF286" s="47"/>
      <c r="AG286" s="47"/>
      <c r="AH286" s="66"/>
      <c r="AI286" s="67"/>
      <c r="AJ286" s="66"/>
      <c r="AK286" s="54"/>
      <c r="AL286" s="54"/>
      <c r="AM286" s="54"/>
      <c r="AN286" s="66"/>
      <c r="AO286" s="67"/>
      <c r="AP286" s="66"/>
      <c r="AQ286" s="47"/>
      <c r="AR286" s="47"/>
      <c r="AS286" s="47"/>
      <c r="AT286" s="47"/>
      <c r="AU286" s="47"/>
      <c r="AV286" s="47"/>
      <c r="AW286" s="47"/>
      <c r="AX286" s="47"/>
      <c r="AY286" s="47">
        <v>587.30999999999995</v>
      </c>
      <c r="AZ286" s="47"/>
      <c r="BA286" s="47"/>
      <c r="BB286" s="47"/>
      <c r="BC286" s="47"/>
      <c r="BD286" s="47"/>
      <c r="BE286" s="47"/>
      <c r="BF286" s="47"/>
      <c r="BG286" s="47"/>
      <c r="BH286" s="47"/>
      <c r="BI286" s="47"/>
      <c r="BJ286" s="47"/>
      <c r="BK286" s="47"/>
      <c r="BL286" s="47"/>
      <c r="BM286" s="47" t="s">
        <v>1883</v>
      </c>
      <c r="BN286" s="57">
        <f t="shared" si="16"/>
        <v>587.30999999999995</v>
      </c>
      <c r="BO286" s="47">
        <f t="shared" si="17"/>
        <v>0</v>
      </c>
      <c r="BP286" s="48" t="str">
        <f t="shared" si="18"/>
        <v>Complete - With Adjustment</v>
      </c>
    </row>
    <row r="287" spans="1:68" s="10" customFormat="1" hidden="1" x14ac:dyDescent="0.2">
      <c r="A287" s="34">
        <v>337</v>
      </c>
      <c r="B287" s="27" t="s">
        <v>94</v>
      </c>
      <c r="C287" s="27" t="s">
        <v>1795</v>
      </c>
      <c r="D287" s="27" t="s">
        <v>1796</v>
      </c>
      <c r="E287" s="27" t="s">
        <v>1881</v>
      </c>
      <c r="F287" s="27" t="s">
        <v>907</v>
      </c>
      <c r="G287" s="27" t="s">
        <v>96</v>
      </c>
      <c r="H287" s="28">
        <v>42829</v>
      </c>
      <c r="I287" s="37">
        <v>42836</v>
      </c>
      <c r="J287" s="52">
        <v>3227.26</v>
      </c>
      <c r="K287" s="52">
        <v>6.48</v>
      </c>
      <c r="L287" s="35"/>
      <c r="M287" s="52"/>
      <c r="N287" s="35" t="s">
        <v>97</v>
      </c>
      <c r="O287" s="35" t="s">
        <v>902</v>
      </c>
      <c r="P287" s="35" t="s">
        <v>120</v>
      </c>
      <c r="Q287" s="35" t="s">
        <v>103</v>
      </c>
      <c r="R287" s="35" t="s">
        <v>98</v>
      </c>
      <c r="S287" s="27"/>
      <c r="T287" s="27" t="s">
        <v>1882</v>
      </c>
      <c r="U287" s="27"/>
      <c r="V287" s="74"/>
      <c r="W287" s="47"/>
      <c r="X287" s="47"/>
      <c r="Y287" s="47"/>
      <c r="Z287" s="47"/>
      <c r="AA287" s="47"/>
      <c r="AB287" s="47"/>
      <c r="AC287" s="47"/>
      <c r="AD287" s="47"/>
      <c r="AE287" s="47"/>
      <c r="AF287" s="47"/>
      <c r="AG287" s="47"/>
      <c r="AH287" s="66"/>
      <c r="AI287" s="67"/>
      <c r="AJ287" s="66"/>
      <c r="AK287" s="54"/>
      <c r="AL287" s="54"/>
      <c r="AM287" s="54"/>
      <c r="AN287" s="66"/>
      <c r="AO287" s="67"/>
      <c r="AP287" s="66"/>
      <c r="AQ287" s="47"/>
      <c r="AR287" s="47"/>
      <c r="AS287" s="47"/>
      <c r="AT287" s="47"/>
      <c r="AU287" s="47"/>
      <c r="AV287" s="47"/>
      <c r="AW287" s="47"/>
      <c r="AX287" s="47"/>
      <c r="AY287" s="47"/>
      <c r="AZ287" s="47"/>
      <c r="BA287" s="47"/>
      <c r="BB287" s="47"/>
      <c r="BC287" s="47"/>
      <c r="BD287" s="47"/>
      <c r="BE287" s="47"/>
      <c r="BF287" s="47"/>
      <c r="BG287" s="47"/>
      <c r="BH287" s="47">
        <v>6.48</v>
      </c>
      <c r="BI287" s="47"/>
      <c r="BJ287" s="47"/>
      <c r="BK287" s="47"/>
      <c r="BL287" s="47"/>
      <c r="BM287" s="47" t="s">
        <v>392</v>
      </c>
      <c r="BN287" s="57">
        <f t="shared" si="16"/>
        <v>6.48</v>
      </c>
      <c r="BO287" s="47">
        <f t="shared" si="17"/>
        <v>0</v>
      </c>
      <c r="BP287" s="48" t="str">
        <f t="shared" si="18"/>
        <v>Complete - With Adjustment</v>
      </c>
    </row>
    <row r="288" spans="1:68" s="10" customFormat="1" hidden="1" x14ac:dyDescent="0.2">
      <c r="A288" s="34">
        <v>338</v>
      </c>
      <c r="B288" s="27" t="s">
        <v>94</v>
      </c>
      <c r="C288" s="27" t="s">
        <v>1795</v>
      </c>
      <c r="D288" s="27" t="s">
        <v>1796</v>
      </c>
      <c r="E288" s="27" t="s">
        <v>1881</v>
      </c>
      <c r="F288" s="27" t="s">
        <v>907</v>
      </c>
      <c r="G288" s="27" t="s">
        <v>96</v>
      </c>
      <c r="H288" s="28">
        <v>42829</v>
      </c>
      <c r="I288" s="37">
        <v>42836</v>
      </c>
      <c r="J288" s="52">
        <v>3227.26</v>
      </c>
      <c r="K288" s="52">
        <v>239.49</v>
      </c>
      <c r="L288" s="35"/>
      <c r="M288" s="52"/>
      <c r="N288" s="35" t="s">
        <v>97</v>
      </c>
      <c r="O288" s="35" t="s">
        <v>902</v>
      </c>
      <c r="P288" s="35" t="s">
        <v>120</v>
      </c>
      <c r="Q288" s="35" t="s">
        <v>108</v>
      </c>
      <c r="R288" s="35" t="s">
        <v>98</v>
      </c>
      <c r="S288" s="27"/>
      <c r="T288" s="27" t="s">
        <v>1882</v>
      </c>
      <c r="U288" s="27"/>
      <c r="V288" s="74"/>
      <c r="W288" s="47"/>
      <c r="X288" s="47"/>
      <c r="Y288" s="47"/>
      <c r="Z288" s="47"/>
      <c r="AA288" s="47"/>
      <c r="AB288" s="47"/>
      <c r="AC288" s="47"/>
      <c r="AD288" s="47"/>
      <c r="AE288" s="47"/>
      <c r="AF288" s="47"/>
      <c r="AG288" s="47"/>
      <c r="AH288" s="66"/>
      <c r="AI288" s="67"/>
      <c r="AJ288" s="66"/>
      <c r="AK288" s="54"/>
      <c r="AL288" s="54"/>
      <c r="AM288" s="54"/>
      <c r="AN288" s="66">
        <f>(200-150)</f>
        <v>50</v>
      </c>
      <c r="AO288" s="67"/>
      <c r="AP288" s="66"/>
      <c r="AQ288" s="62"/>
      <c r="AR288" s="47"/>
      <c r="AS288" s="47"/>
      <c r="AT288" s="47"/>
      <c r="AU288" s="47"/>
      <c r="AV288" s="47"/>
      <c r="AW288" s="47"/>
      <c r="AX288" s="47"/>
      <c r="AY288" s="47"/>
      <c r="AZ288" s="47"/>
      <c r="BA288" s="47"/>
      <c r="BB288" s="47"/>
      <c r="BC288" s="47"/>
      <c r="BD288" s="47"/>
      <c r="BE288" s="47"/>
      <c r="BF288" s="47"/>
      <c r="BG288" s="47"/>
      <c r="BH288" s="47">
        <v>189.49</v>
      </c>
      <c r="BI288" s="47"/>
      <c r="BJ288" s="47"/>
      <c r="BK288" s="47"/>
      <c r="BL288" s="47"/>
      <c r="BM288" s="47" t="s">
        <v>376</v>
      </c>
      <c r="BN288" s="57">
        <f t="shared" si="16"/>
        <v>239.49</v>
      </c>
      <c r="BO288" s="47">
        <f t="shared" si="17"/>
        <v>0</v>
      </c>
      <c r="BP288" s="48" t="str">
        <f t="shared" si="18"/>
        <v>Complete - With Adjustment</v>
      </c>
    </row>
    <row r="289" spans="1:68" s="10" customFormat="1" hidden="1" x14ac:dyDescent="0.2">
      <c r="A289" s="34">
        <v>339</v>
      </c>
      <c r="B289" s="27" t="s">
        <v>94</v>
      </c>
      <c r="C289" s="27" t="s">
        <v>1795</v>
      </c>
      <c r="D289" s="27" t="s">
        <v>1796</v>
      </c>
      <c r="E289" s="27" t="s">
        <v>1881</v>
      </c>
      <c r="F289" s="27" t="s">
        <v>907</v>
      </c>
      <c r="G289" s="27" t="s">
        <v>96</v>
      </c>
      <c r="H289" s="28">
        <v>42829</v>
      </c>
      <c r="I289" s="37">
        <v>42836</v>
      </c>
      <c r="J289" s="52">
        <v>3227.26</v>
      </c>
      <c r="K289" s="52">
        <v>164.9</v>
      </c>
      <c r="L289" s="35"/>
      <c r="M289" s="52"/>
      <c r="N289" s="35" t="s">
        <v>97</v>
      </c>
      <c r="O289" s="35" t="s">
        <v>902</v>
      </c>
      <c r="P289" s="35" t="s">
        <v>120</v>
      </c>
      <c r="Q289" s="35" t="s">
        <v>101</v>
      </c>
      <c r="R289" s="35" t="s">
        <v>98</v>
      </c>
      <c r="S289" s="27"/>
      <c r="T289" s="27" t="s">
        <v>1882</v>
      </c>
      <c r="U289" s="27"/>
      <c r="V289" s="74"/>
      <c r="W289" s="47"/>
      <c r="X289" s="47"/>
      <c r="Y289" s="47"/>
      <c r="Z289" s="47"/>
      <c r="AA289" s="47"/>
      <c r="AB289" s="47"/>
      <c r="AC289" s="47"/>
      <c r="AD289" s="47"/>
      <c r="AE289" s="47"/>
      <c r="AF289" s="47"/>
      <c r="AG289" s="47"/>
      <c r="AH289" s="66"/>
      <c r="AI289" s="67"/>
      <c r="AJ289" s="66"/>
      <c r="AK289" s="54"/>
      <c r="AL289" s="54"/>
      <c r="AM289" s="54"/>
      <c r="AN289" s="66"/>
      <c r="AO289" s="67"/>
      <c r="AP289" s="66"/>
      <c r="AQ289" s="47"/>
      <c r="AR289" s="47"/>
      <c r="AS289" s="47"/>
      <c r="AT289" s="47"/>
      <c r="AU289" s="47"/>
      <c r="AV289" s="47"/>
      <c r="AW289" s="47"/>
      <c r="AX289" s="47"/>
      <c r="AY289" s="47"/>
      <c r="AZ289" s="47"/>
      <c r="BA289" s="47"/>
      <c r="BB289" s="47"/>
      <c r="BC289" s="47"/>
      <c r="BD289" s="47"/>
      <c r="BE289" s="47"/>
      <c r="BF289" s="47"/>
      <c r="BG289" s="47"/>
      <c r="BH289" s="47">
        <v>164.9</v>
      </c>
      <c r="BI289" s="47"/>
      <c r="BJ289" s="47"/>
      <c r="BK289" s="47"/>
      <c r="BL289" s="47"/>
      <c r="BM289" s="47" t="s">
        <v>392</v>
      </c>
      <c r="BN289" s="57">
        <f t="shared" si="16"/>
        <v>164.9</v>
      </c>
      <c r="BO289" s="47">
        <f t="shared" si="17"/>
        <v>0</v>
      </c>
      <c r="BP289" s="48" t="str">
        <f t="shared" si="18"/>
        <v>Complete - With Adjustment</v>
      </c>
    </row>
    <row r="290" spans="1:68" s="10" customFormat="1" hidden="1" x14ac:dyDescent="0.2">
      <c r="A290" s="34">
        <v>340</v>
      </c>
      <c r="B290" s="27" t="s">
        <v>94</v>
      </c>
      <c r="C290" s="27" t="s">
        <v>1795</v>
      </c>
      <c r="D290" s="27" t="s">
        <v>1796</v>
      </c>
      <c r="E290" s="27" t="s">
        <v>1881</v>
      </c>
      <c r="F290" s="27" t="s">
        <v>907</v>
      </c>
      <c r="G290" s="27" t="s">
        <v>96</v>
      </c>
      <c r="H290" s="28">
        <v>42829</v>
      </c>
      <c r="I290" s="37">
        <v>42836</v>
      </c>
      <c r="J290" s="52">
        <v>3227.26</v>
      </c>
      <c r="K290" s="52">
        <v>455.88</v>
      </c>
      <c r="L290" s="35"/>
      <c r="M290" s="52"/>
      <c r="N290" s="35" t="s">
        <v>97</v>
      </c>
      <c r="O290" s="35" t="s">
        <v>902</v>
      </c>
      <c r="P290" s="35" t="s">
        <v>120</v>
      </c>
      <c r="Q290" s="35" t="s">
        <v>101</v>
      </c>
      <c r="R290" s="35" t="s">
        <v>98</v>
      </c>
      <c r="S290" s="27"/>
      <c r="T290" s="27" t="s">
        <v>1882</v>
      </c>
      <c r="U290" s="27"/>
      <c r="V290" s="74"/>
      <c r="W290" s="47"/>
      <c r="X290" s="47"/>
      <c r="Y290" s="47"/>
      <c r="Z290" s="47"/>
      <c r="AA290" s="47"/>
      <c r="AB290" s="47"/>
      <c r="AC290" s="47"/>
      <c r="AD290" s="47"/>
      <c r="AE290" s="47"/>
      <c r="AF290" s="47"/>
      <c r="AG290" s="47"/>
      <c r="AH290" s="66"/>
      <c r="AI290" s="67"/>
      <c r="AJ290" s="66"/>
      <c r="AK290" s="54"/>
      <c r="AL290" s="54"/>
      <c r="AM290" s="54"/>
      <c r="AN290" s="66"/>
      <c r="AO290" s="67"/>
      <c r="AP290" s="66"/>
      <c r="AQ290" s="47"/>
      <c r="AR290" s="47"/>
      <c r="AS290" s="47"/>
      <c r="AT290" s="47"/>
      <c r="AU290" s="47"/>
      <c r="AV290" s="47"/>
      <c r="AW290" s="47"/>
      <c r="AX290" s="47"/>
      <c r="AY290" s="47"/>
      <c r="AZ290" s="47"/>
      <c r="BA290" s="47"/>
      <c r="BB290" s="47"/>
      <c r="BC290" s="47"/>
      <c r="BD290" s="47"/>
      <c r="BE290" s="47"/>
      <c r="BF290" s="47"/>
      <c r="BG290" s="47"/>
      <c r="BH290" s="47">
        <v>455.88</v>
      </c>
      <c r="BI290" s="47"/>
      <c r="BJ290" s="47"/>
      <c r="BK290" s="47"/>
      <c r="BL290" s="47"/>
      <c r="BM290" s="47" t="s">
        <v>392</v>
      </c>
      <c r="BN290" s="57">
        <f t="shared" si="16"/>
        <v>455.88</v>
      </c>
      <c r="BO290" s="47">
        <f t="shared" si="17"/>
        <v>0</v>
      </c>
      <c r="BP290" s="48" t="str">
        <f t="shared" si="18"/>
        <v>Complete - With Adjustment</v>
      </c>
    </row>
    <row r="291" spans="1:68" s="10" customFormat="1" hidden="1" x14ac:dyDescent="0.2">
      <c r="A291" s="34">
        <v>341</v>
      </c>
      <c r="B291" s="27" t="s">
        <v>94</v>
      </c>
      <c r="C291" s="27" t="s">
        <v>1795</v>
      </c>
      <c r="D291" s="27" t="s">
        <v>1796</v>
      </c>
      <c r="E291" s="27" t="s">
        <v>1881</v>
      </c>
      <c r="F291" s="27" t="s">
        <v>907</v>
      </c>
      <c r="G291" s="27" t="s">
        <v>96</v>
      </c>
      <c r="H291" s="28">
        <v>42829</v>
      </c>
      <c r="I291" s="37">
        <v>42836</v>
      </c>
      <c r="J291" s="52">
        <v>3227.26</v>
      </c>
      <c r="K291" s="52">
        <v>553.88</v>
      </c>
      <c r="L291" s="35"/>
      <c r="M291" s="52"/>
      <c r="N291" s="35" t="s">
        <v>97</v>
      </c>
      <c r="O291" s="35" t="s">
        <v>902</v>
      </c>
      <c r="P291" s="35" t="s">
        <v>120</v>
      </c>
      <c r="Q291" s="35" t="s">
        <v>101</v>
      </c>
      <c r="R291" s="35" t="s">
        <v>98</v>
      </c>
      <c r="S291" s="27"/>
      <c r="T291" s="27" t="s">
        <v>1882</v>
      </c>
      <c r="U291" s="27"/>
      <c r="V291" s="74"/>
      <c r="W291" s="47"/>
      <c r="X291" s="47"/>
      <c r="Y291" s="47"/>
      <c r="Z291" s="47"/>
      <c r="AA291" s="47"/>
      <c r="AB291" s="47"/>
      <c r="AC291" s="47"/>
      <c r="AD291" s="47"/>
      <c r="AE291" s="47"/>
      <c r="AF291" s="47"/>
      <c r="AG291" s="47"/>
      <c r="AH291" s="66"/>
      <c r="AI291" s="67"/>
      <c r="AJ291" s="66"/>
      <c r="AK291" s="54"/>
      <c r="AL291" s="54">
        <f>22+22</f>
        <v>44</v>
      </c>
      <c r="AM291" s="54"/>
      <c r="AN291" s="66"/>
      <c r="AO291" s="67"/>
      <c r="AP291" s="66"/>
      <c r="AQ291" s="47"/>
      <c r="AR291" s="47"/>
      <c r="AS291" s="47"/>
      <c r="AT291" s="47"/>
      <c r="AU291" s="47"/>
      <c r="AV291" s="47"/>
      <c r="AW291" s="47"/>
      <c r="AX291" s="47"/>
      <c r="AY291" s="47"/>
      <c r="AZ291" s="47"/>
      <c r="BA291" s="47"/>
      <c r="BB291" s="47"/>
      <c r="BC291" s="47"/>
      <c r="BD291" s="47"/>
      <c r="BE291" s="47"/>
      <c r="BF291" s="47"/>
      <c r="BG291" s="47"/>
      <c r="BH291" s="47">
        <v>509.88</v>
      </c>
      <c r="BI291" s="47"/>
      <c r="BJ291" s="47"/>
      <c r="BK291" s="47"/>
      <c r="BL291" s="47"/>
      <c r="BM291" s="47" t="s">
        <v>1779</v>
      </c>
      <c r="BN291" s="57">
        <f t="shared" si="16"/>
        <v>553.88</v>
      </c>
      <c r="BO291" s="47">
        <f t="shared" si="17"/>
        <v>0</v>
      </c>
      <c r="BP291" s="48" t="str">
        <f t="shared" si="18"/>
        <v>Complete - With Adjustment</v>
      </c>
    </row>
    <row r="292" spans="1:68" s="10" customFormat="1" hidden="1" x14ac:dyDescent="0.2">
      <c r="A292" s="34">
        <v>342</v>
      </c>
      <c r="B292" s="27" t="s">
        <v>94</v>
      </c>
      <c r="C292" s="27" t="s">
        <v>1795</v>
      </c>
      <c r="D292" s="27" t="s">
        <v>1796</v>
      </c>
      <c r="E292" s="27" t="s">
        <v>1881</v>
      </c>
      <c r="F292" s="27" t="s">
        <v>907</v>
      </c>
      <c r="G292" s="27" t="s">
        <v>96</v>
      </c>
      <c r="H292" s="28">
        <v>42829</v>
      </c>
      <c r="I292" s="37">
        <v>42836</v>
      </c>
      <c r="J292" s="52">
        <v>3227.26</v>
      </c>
      <c r="K292" s="52">
        <v>67.290000000000006</v>
      </c>
      <c r="L292" s="35"/>
      <c r="M292" s="52"/>
      <c r="N292" s="35" t="s">
        <v>97</v>
      </c>
      <c r="O292" s="35" t="s">
        <v>902</v>
      </c>
      <c r="P292" s="35" t="s">
        <v>120</v>
      </c>
      <c r="Q292" s="35" t="s">
        <v>101</v>
      </c>
      <c r="R292" s="35" t="s">
        <v>98</v>
      </c>
      <c r="S292" s="27"/>
      <c r="T292" s="27" t="s">
        <v>1882</v>
      </c>
      <c r="U292" s="27"/>
      <c r="V292" s="74"/>
      <c r="W292" s="47"/>
      <c r="X292" s="47"/>
      <c r="Y292" s="47"/>
      <c r="Z292" s="47"/>
      <c r="AA292" s="47"/>
      <c r="AB292" s="47"/>
      <c r="AC292" s="47"/>
      <c r="AD292" s="47"/>
      <c r="AE292" s="47"/>
      <c r="AF292" s="47"/>
      <c r="AG292" s="47"/>
      <c r="AH292" s="66"/>
      <c r="AI292" s="67"/>
      <c r="AJ292" s="66"/>
      <c r="AK292" s="54"/>
      <c r="AL292" s="54"/>
      <c r="AM292" s="54"/>
      <c r="AN292" s="66"/>
      <c r="AO292" s="67"/>
      <c r="AP292" s="66"/>
      <c r="AQ292" s="47"/>
      <c r="AR292" s="47"/>
      <c r="AS292" s="47"/>
      <c r="AT292" s="47"/>
      <c r="AU292" s="47"/>
      <c r="AV292" s="47"/>
      <c r="AW292" s="47"/>
      <c r="AX292" s="47"/>
      <c r="AY292" s="47"/>
      <c r="AZ292" s="47"/>
      <c r="BA292" s="47"/>
      <c r="BB292" s="47"/>
      <c r="BC292" s="47"/>
      <c r="BD292" s="47"/>
      <c r="BE292" s="47"/>
      <c r="BF292" s="47"/>
      <c r="BG292" s="47"/>
      <c r="BH292" s="47">
        <v>67.290000000000006</v>
      </c>
      <c r="BI292" s="47"/>
      <c r="BJ292" s="47"/>
      <c r="BK292" s="68"/>
      <c r="BL292" s="47"/>
      <c r="BM292" s="47" t="s">
        <v>392</v>
      </c>
      <c r="BN292" s="57">
        <f t="shared" si="16"/>
        <v>67.290000000000006</v>
      </c>
      <c r="BO292" s="47">
        <f t="shared" si="17"/>
        <v>0</v>
      </c>
      <c r="BP292" s="48" t="str">
        <f t="shared" si="18"/>
        <v>Complete - With Adjustment</v>
      </c>
    </row>
    <row r="293" spans="1:68" s="10" customFormat="1" hidden="1" x14ac:dyDescent="0.2">
      <c r="A293" s="34">
        <v>343</v>
      </c>
      <c r="B293" s="27" t="s">
        <v>94</v>
      </c>
      <c r="C293" s="27" t="s">
        <v>1795</v>
      </c>
      <c r="D293" s="27" t="s">
        <v>1796</v>
      </c>
      <c r="E293" s="27" t="s">
        <v>1881</v>
      </c>
      <c r="F293" s="27" t="s">
        <v>907</v>
      </c>
      <c r="G293" s="27" t="s">
        <v>96</v>
      </c>
      <c r="H293" s="28">
        <v>42829</v>
      </c>
      <c r="I293" s="37">
        <v>42836</v>
      </c>
      <c r="J293" s="52">
        <v>3227.26</v>
      </c>
      <c r="K293" s="52">
        <v>6</v>
      </c>
      <c r="L293" s="35"/>
      <c r="M293" s="52"/>
      <c r="N293" s="35" t="s">
        <v>97</v>
      </c>
      <c r="O293" s="35" t="s">
        <v>902</v>
      </c>
      <c r="P293" s="35" t="s">
        <v>120</v>
      </c>
      <c r="Q293" s="35" t="s">
        <v>101</v>
      </c>
      <c r="R293" s="35" t="s">
        <v>98</v>
      </c>
      <c r="S293" s="27"/>
      <c r="T293" s="27" t="s">
        <v>1882</v>
      </c>
      <c r="U293" s="27"/>
      <c r="V293" s="74"/>
      <c r="W293" s="70"/>
      <c r="X293" s="47"/>
      <c r="Y293" s="47"/>
      <c r="Z293" s="47"/>
      <c r="AA293" s="47"/>
      <c r="AB293" s="47"/>
      <c r="AC293" s="47"/>
      <c r="AD293" s="47"/>
      <c r="AE293" s="47"/>
      <c r="AF293" s="47"/>
      <c r="AG293" s="47"/>
      <c r="AH293" s="66"/>
      <c r="AI293" s="67"/>
      <c r="AJ293" s="66"/>
      <c r="AK293" s="54"/>
      <c r="AL293" s="54"/>
      <c r="AM293" s="54"/>
      <c r="AN293" s="66"/>
      <c r="AO293" s="67"/>
      <c r="AP293" s="66"/>
      <c r="AQ293" s="47"/>
      <c r="AR293" s="47"/>
      <c r="AS293" s="47"/>
      <c r="AT293" s="47"/>
      <c r="AU293" s="47"/>
      <c r="AV293" s="47"/>
      <c r="AW293" s="47"/>
      <c r="AX293" s="47"/>
      <c r="AY293" s="47"/>
      <c r="AZ293" s="47"/>
      <c r="BA293" s="47"/>
      <c r="BB293" s="47"/>
      <c r="BC293" s="47"/>
      <c r="BD293" s="47"/>
      <c r="BE293" s="47"/>
      <c r="BF293" s="47"/>
      <c r="BG293" s="47"/>
      <c r="BH293" s="47">
        <v>6</v>
      </c>
      <c r="BI293" s="47"/>
      <c r="BJ293" s="47"/>
      <c r="BK293" s="47"/>
      <c r="BL293" s="47"/>
      <c r="BM293" s="47" t="s">
        <v>392</v>
      </c>
      <c r="BN293" s="57">
        <f t="shared" si="16"/>
        <v>6</v>
      </c>
      <c r="BO293" s="47">
        <f t="shared" si="17"/>
        <v>0</v>
      </c>
      <c r="BP293" s="48" t="str">
        <f t="shared" si="18"/>
        <v>Complete - With Adjustment</v>
      </c>
    </row>
    <row r="294" spans="1:68" s="10" customFormat="1" hidden="1" x14ac:dyDescent="0.2">
      <c r="A294" s="34">
        <v>344</v>
      </c>
      <c r="B294" s="27" t="s">
        <v>94</v>
      </c>
      <c r="C294" s="27" t="s">
        <v>1795</v>
      </c>
      <c r="D294" s="27" t="s">
        <v>1796</v>
      </c>
      <c r="E294" s="27" t="s">
        <v>1881</v>
      </c>
      <c r="F294" s="27" t="s">
        <v>907</v>
      </c>
      <c r="G294" s="27" t="s">
        <v>96</v>
      </c>
      <c r="H294" s="28">
        <v>42829</v>
      </c>
      <c r="I294" s="37">
        <v>42836</v>
      </c>
      <c r="J294" s="52">
        <v>3227.26</v>
      </c>
      <c r="K294" s="52">
        <v>23.76</v>
      </c>
      <c r="L294" s="35"/>
      <c r="M294" s="52"/>
      <c r="N294" s="35" t="s">
        <v>97</v>
      </c>
      <c r="O294" s="35" t="s">
        <v>902</v>
      </c>
      <c r="P294" s="35" t="s">
        <v>120</v>
      </c>
      <c r="Q294" s="35" t="s">
        <v>769</v>
      </c>
      <c r="R294" s="35" t="s">
        <v>98</v>
      </c>
      <c r="S294" s="27"/>
      <c r="T294" s="27" t="s">
        <v>1882</v>
      </c>
      <c r="U294" s="27"/>
      <c r="V294" s="74"/>
      <c r="W294" s="68"/>
      <c r="X294" s="47"/>
      <c r="Y294" s="47"/>
      <c r="Z294" s="47"/>
      <c r="AA294" s="47"/>
      <c r="AB294" s="47"/>
      <c r="AC294" s="47"/>
      <c r="AD294" s="47"/>
      <c r="AE294" s="47"/>
      <c r="AF294" s="47"/>
      <c r="AG294" s="47"/>
      <c r="AH294" s="66"/>
      <c r="AI294" s="67"/>
      <c r="AJ294" s="66"/>
      <c r="AK294" s="54"/>
      <c r="AL294" s="54"/>
      <c r="AM294" s="54"/>
      <c r="AN294" s="66"/>
      <c r="AO294" s="67"/>
      <c r="AP294" s="66"/>
      <c r="AQ294" s="47"/>
      <c r="AR294" s="47"/>
      <c r="AS294" s="47"/>
      <c r="AT294" s="47"/>
      <c r="AU294" s="47"/>
      <c r="AV294" s="47"/>
      <c r="AW294" s="47"/>
      <c r="AX294" s="47"/>
      <c r="AY294" s="47"/>
      <c r="AZ294" s="47"/>
      <c r="BA294" s="47"/>
      <c r="BB294" s="47"/>
      <c r="BC294" s="47"/>
      <c r="BD294" s="47"/>
      <c r="BE294" s="47"/>
      <c r="BF294" s="47"/>
      <c r="BG294" s="47"/>
      <c r="BH294" s="47">
        <v>23.76</v>
      </c>
      <c r="BI294" s="47"/>
      <c r="BJ294" s="47"/>
      <c r="BK294" s="47"/>
      <c r="BL294" s="47"/>
      <c r="BM294" s="47" t="s">
        <v>392</v>
      </c>
      <c r="BN294" s="57">
        <f t="shared" si="16"/>
        <v>23.76</v>
      </c>
      <c r="BO294" s="47">
        <f t="shared" si="17"/>
        <v>0</v>
      </c>
      <c r="BP294" s="48" t="str">
        <f t="shared" si="18"/>
        <v>Complete - With Adjustment</v>
      </c>
    </row>
    <row r="295" spans="1:68" s="10" customFormat="1" hidden="1" x14ac:dyDescent="0.2">
      <c r="A295" s="34">
        <v>345</v>
      </c>
      <c r="B295" s="27" t="s">
        <v>94</v>
      </c>
      <c r="C295" s="27" t="s">
        <v>1795</v>
      </c>
      <c r="D295" s="27" t="s">
        <v>1796</v>
      </c>
      <c r="E295" s="27" t="s">
        <v>1881</v>
      </c>
      <c r="F295" s="27" t="s">
        <v>907</v>
      </c>
      <c r="G295" s="27" t="s">
        <v>96</v>
      </c>
      <c r="H295" s="28">
        <v>42829</v>
      </c>
      <c r="I295" s="37">
        <v>42836</v>
      </c>
      <c r="J295" s="52">
        <v>3227.26</v>
      </c>
      <c r="K295" s="52">
        <v>26.95</v>
      </c>
      <c r="L295" s="35"/>
      <c r="M295" s="52"/>
      <c r="N295" s="35" t="s">
        <v>97</v>
      </c>
      <c r="O295" s="35" t="s">
        <v>902</v>
      </c>
      <c r="P295" s="35" t="s">
        <v>120</v>
      </c>
      <c r="Q295" s="35" t="s">
        <v>103</v>
      </c>
      <c r="R295" s="35" t="s">
        <v>98</v>
      </c>
      <c r="S295" s="27"/>
      <c r="T295" s="27" t="s">
        <v>1882</v>
      </c>
      <c r="U295" s="27"/>
      <c r="V295" s="74"/>
      <c r="W295" s="47"/>
      <c r="X295" s="47"/>
      <c r="Y295" s="47"/>
      <c r="Z295" s="47"/>
      <c r="AA295" s="47"/>
      <c r="AB295" s="47"/>
      <c r="AC295" s="47"/>
      <c r="AD295" s="47"/>
      <c r="AE295" s="47"/>
      <c r="AF295" s="47"/>
      <c r="AG295" s="47"/>
      <c r="AH295" s="66"/>
      <c r="AI295" s="67"/>
      <c r="AJ295" s="66"/>
      <c r="AK295" s="54"/>
      <c r="AL295" s="54"/>
      <c r="AM295" s="54"/>
      <c r="AN295" s="66"/>
      <c r="AO295" s="67"/>
      <c r="AP295" s="66"/>
      <c r="AQ295" s="47"/>
      <c r="AR295" s="47"/>
      <c r="AS295" s="47"/>
      <c r="AT295" s="47"/>
      <c r="AU295" s="47"/>
      <c r="AV295" s="47"/>
      <c r="AW295" s="47"/>
      <c r="AX295" s="47"/>
      <c r="AY295" s="47"/>
      <c r="AZ295" s="47"/>
      <c r="BA295" s="47"/>
      <c r="BB295" s="47"/>
      <c r="BC295" s="47"/>
      <c r="BD295" s="47"/>
      <c r="BE295" s="47"/>
      <c r="BF295" s="47"/>
      <c r="BG295" s="47"/>
      <c r="BH295" s="47"/>
      <c r="BI295" s="47"/>
      <c r="BJ295" s="47"/>
      <c r="BK295" s="47">
        <v>26.95</v>
      </c>
      <c r="BL295" s="47"/>
      <c r="BM295" s="47" t="s">
        <v>379</v>
      </c>
      <c r="BN295" s="57">
        <f t="shared" si="16"/>
        <v>26.95</v>
      </c>
      <c r="BO295" s="47">
        <f t="shared" si="17"/>
        <v>0</v>
      </c>
      <c r="BP295" s="48" t="str">
        <f t="shared" si="18"/>
        <v>Complete - With Adjustment</v>
      </c>
    </row>
    <row r="296" spans="1:68" s="10" customFormat="1" hidden="1" x14ac:dyDescent="0.2">
      <c r="A296" s="34">
        <v>346</v>
      </c>
      <c r="B296" s="27" t="s">
        <v>94</v>
      </c>
      <c r="C296" s="27" t="s">
        <v>1795</v>
      </c>
      <c r="D296" s="27" t="s">
        <v>1796</v>
      </c>
      <c r="E296" s="27" t="s">
        <v>1881</v>
      </c>
      <c r="F296" s="27" t="s">
        <v>907</v>
      </c>
      <c r="G296" s="27" t="s">
        <v>96</v>
      </c>
      <c r="H296" s="28">
        <v>42829</v>
      </c>
      <c r="I296" s="37">
        <v>42836</v>
      </c>
      <c r="J296" s="52">
        <v>3227.26</v>
      </c>
      <c r="K296" s="52">
        <v>34</v>
      </c>
      <c r="L296" s="35"/>
      <c r="M296" s="52"/>
      <c r="N296" s="35" t="s">
        <v>97</v>
      </c>
      <c r="O296" s="35" t="s">
        <v>902</v>
      </c>
      <c r="P296" s="35" t="s">
        <v>120</v>
      </c>
      <c r="Q296" s="35" t="s">
        <v>101</v>
      </c>
      <c r="R296" s="35" t="s">
        <v>98</v>
      </c>
      <c r="S296" s="27"/>
      <c r="T296" s="27" t="s">
        <v>1882</v>
      </c>
      <c r="U296" s="27"/>
      <c r="V296" s="74"/>
      <c r="W296" s="47"/>
      <c r="X296" s="47"/>
      <c r="Y296" s="47"/>
      <c r="Z296" s="47"/>
      <c r="AA296" s="47"/>
      <c r="AB296" s="47"/>
      <c r="AC296" s="47"/>
      <c r="AD296" s="47"/>
      <c r="AE296" s="47"/>
      <c r="AF296" s="47"/>
      <c r="AG296" s="47"/>
      <c r="AH296" s="66"/>
      <c r="AI296" s="67"/>
      <c r="AJ296" s="66"/>
      <c r="AK296" s="54"/>
      <c r="AL296" s="54"/>
      <c r="AM296" s="54"/>
      <c r="AN296" s="66"/>
      <c r="AO296" s="67"/>
      <c r="AP296" s="66"/>
      <c r="AQ296" s="47"/>
      <c r="AR296" s="47"/>
      <c r="AS296" s="47"/>
      <c r="AT296" s="47"/>
      <c r="AU296" s="47"/>
      <c r="AV296" s="47"/>
      <c r="AW296" s="47"/>
      <c r="AX296" s="47"/>
      <c r="AY296" s="47"/>
      <c r="AZ296" s="47"/>
      <c r="BA296" s="47"/>
      <c r="BB296" s="47"/>
      <c r="BC296" s="47"/>
      <c r="BD296" s="47"/>
      <c r="BE296" s="47"/>
      <c r="BF296" s="47"/>
      <c r="BG296" s="47"/>
      <c r="BH296" s="47">
        <v>34</v>
      </c>
      <c r="BI296" s="47"/>
      <c r="BJ296" s="47"/>
      <c r="BK296" s="47"/>
      <c r="BL296" s="47"/>
      <c r="BM296" s="47" t="s">
        <v>392</v>
      </c>
      <c r="BN296" s="57">
        <f t="shared" si="16"/>
        <v>34</v>
      </c>
      <c r="BO296" s="47">
        <f t="shared" si="17"/>
        <v>0</v>
      </c>
      <c r="BP296" s="48" t="str">
        <f t="shared" si="18"/>
        <v>Complete - With Adjustment</v>
      </c>
    </row>
    <row r="297" spans="1:68" s="10" customFormat="1" hidden="1" x14ac:dyDescent="0.2">
      <c r="A297" s="34">
        <v>347</v>
      </c>
      <c r="B297" s="27" t="s">
        <v>94</v>
      </c>
      <c r="C297" s="27" t="s">
        <v>1830</v>
      </c>
      <c r="D297" s="27" t="s">
        <v>1831</v>
      </c>
      <c r="E297" s="27" t="s">
        <v>1884</v>
      </c>
      <c r="F297" s="27" t="s">
        <v>963</v>
      </c>
      <c r="G297" s="27" t="s">
        <v>96</v>
      </c>
      <c r="H297" s="28">
        <v>42824</v>
      </c>
      <c r="I297" s="37">
        <v>42828</v>
      </c>
      <c r="J297" s="52">
        <v>115.36</v>
      </c>
      <c r="K297" s="52">
        <v>76.63</v>
      </c>
      <c r="L297" s="35"/>
      <c r="M297" s="52"/>
      <c r="N297" s="35" t="s">
        <v>97</v>
      </c>
      <c r="O297" s="35" t="s">
        <v>491</v>
      </c>
      <c r="P297" s="35" t="s">
        <v>120</v>
      </c>
      <c r="Q297" s="35" t="s">
        <v>103</v>
      </c>
      <c r="R297" s="35" t="s">
        <v>98</v>
      </c>
      <c r="S297" s="27"/>
      <c r="T297" s="27" t="s">
        <v>1885</v>
      </c>
      <c r="U297" s="27"/>
      <c r="V297" s="74"/>
      <c r="W297" s="47"/>
      <c r="X297" s="47"/>
      <c r="Y297" s="47"/>
      <c r="Z297" s="47"/>
      <c r="AA297" s="47"/>
      <c r="AB297" s="47"/>
      <c r="AC297" s="47"/>
      <c r="AD297" s="47"/>
      <c r="AE297" s="47"/>
      <c r="AF297" s="47"/>
      <c r="AG297" s="47"/>
      <c r="AH297" s="66"/>
      <c r="AI297" s="67"/>
      <c r="AJ297" s="66"/>
      <c r="AK297" s="54"/>
      <c r="AL297" s="54"/>
      <c r="AM297" s="54"/>
      <c r="AN297" s="66"/>
      <c r="AO297" s="67"/>
      <c r="AP297" s="66"/>
      <c r="AQ297" s="47"/>
      <c r="AR297" s="47"/>
      <c r="AS297" s="47"/>
      <c r="AT297" s="47"/>
      <c r="AU297" s="47"/>
      <c r="AV297" s="47"/>
      <c r="AW297" s="47"/>
      <c r="AX297" s="47"/>
      <c r="AY297" s="47"/>
      <c r="AZ297" s="47"/>
      <c r="BA297" s="47"/>
      <c r="BB297" s="47"/>
      <c r="BC297" s="47"/>
      <c r="BD297" s="47"/>
      <c r="BE297" s="47"/>
      <c r="BF297" s="47"/>
      <c r="BG297" s="47"/>
      <c r="BH297" s="47">
        <v>76.63</v>
      </c>
      <c r="BI297" s="47"/>
      <c r="BJ297" s="47"/>
      <c r="BK297" s="47"/>
      <c r="BL297" s="47"/>
      <c r="BM297" s="47" t="s">
        <v>392</v>
      </c>
      <c r="BN297" s="57">
        <f t="shared" si="16"/>
        <v>76.63</v>
      </c>
      <c r="BO297" s="47">
        <f t="shared" si="17"/>
        <v>0</v>
      </c>
      <c r="BP297" s="48" t="str">
        <f t="shared" si="18"/>
        <v>Complete - With Adjustment</v>
      </c>
    </row>
    <row r="298" spans="1:68" s="10" customFormat="1" hidden="1" x14ac:dyDescent="0.2">
      <c r="A298" s="34">
        <v>348</v>
      </c>
      <c r="B298" s="27" t="s">
        <v>94</v>
      </c>
      <c r="C298" s="27" t="s">
        <v>1830</v>
      </c>
      <c r="D298" s="27" t="s">
        <v>1831</v>
      </c>
      <c r="E298" s="27" t="s">
        <v>1884</v>
      </c>
      <c r="F298" s="27" t="s">
        <v>963</v>
      </c>
      <c r="G298" s="27" t="s">
        <v>96</v>
      </c>
      <c r="H298" s="28">
        <v>42824</v>
      </c>
      <c r="I298" s="37">
        <v>42828</v>
      </c>
      <c r="J298" s="52">
        <v>115.36</v>
      </c>
      <c r="K298" s="52">
        <v>38.729999999999997</v>
      </c>
      <c r="L298" s="35"/>
      <c r="M298" s="52"/>
      <c r="N298" s="35" t="s">
        <v>97</v>
      </c>
      <c r="O298" s="35" t="s">
        <v>491</v>
      </c>
      <c r="P298" s="35" t="s">
        <v>120</v>
      </c>
      <c r="Q298" s="35" t="s">
        <v>103</v>
      </c>
      <c r="R298" s="35" t="s">
        <v>98</v>
      </c>
      <c r="S298" s="27"/>
      <c r="T298" s="27" t="s">
        <v>1885</v>
      </c>
      <c r="U298" s="27"/>
      <c r="V298" s="74"/>
      <c r="W298" s="47"/>
      <c r="X298" s="47"/>
      <c r="Y298" s="47"/>
      <c r="Z298" s="47"/>
      <c r="AA298" s="47"/>
      <c r="AB298" s="47"/>
      <c r="AC298" s="47"/>
      <c r="AD298" s="47"/>
      <c r="AE298" s="47"/>
      <c r="AF298" s="47"/>
      <c r="AG298" s="47"/>
      <c r="AH298" s="66"/>
      <c r="AI298" s="67"/>
      <c r="AJ298" s="66"/>
      <c r="AK298" s="54"/>
      <c r="AL298" s="54"/>
      <c r="AM298" s="54"/>
      <c r="AN298" s="66"/>
      <c r="AO298" s="67"/>
      <c r="AP298" s="66"/>
      <c r="AQ298" s="47"/>
      <c r="AR298" s="47"/>
      <c r="AS298" s="47"/>
      <c r="AT298" s="47"/>
      <c r="AU298" s="47"/>
      <c r="AV298" s="47"/>
      <c r="AW298" s="47"/>
      <c r="AX298" s="47"/>
      <c r="AY298" s="47"/>
      <c r="AZ298" s="47"/>
      <c r="BA298" s="47"/>
      <c r="BB298" s="47"/>
      <c r="BC298" s="47"/>
      <c r="BD298" s="47"/>
      <c r="BE298" s="47"/>
      <c r="BF298" s="47"/>
      <c r="BG298" s="47"/>
      <c r="BH298" s="47">
        <v>38.729999999999997</v>
      </c>
      <c r="BI298" s="47"/>
      <c r="BJ298" s="47"/>
      <c r="BK298" s="47"/>
      <c r="BL298" s="47"/>
      <c r="BM298" s="47" t="s">
        <v>392</v>
      </c>
      <c r="BN298" s="57">
        <f t="shared" si="16"/>
        <v>38.729999999999997</v>
      </c>
      <c r="BO298" s="47">
        <f t="shared" si="17"/>
        <v>0</v>
      </c>
      <c r="BP298" s="48" t="str">
        <f t="shared" si="18"/>
        <v>Complete - With Adjustment</v>
      </c>
    </row>
    <row r="299" spans="1:68" s="10" customFormat="1" hidden="1" x14ac:dyDescent="0.2">
      <c r="A299" s="34">
        <v>349</v>
      </c>
      <c r="B299" t="s">
        <v>1208</v>
      </c>
      <c r="C299" t="s">
        <v>1747</v>
      </c>
      <c r="D299">
        <v>207922</v>
      </c>
      <c r="E299" t="s">
        <v>1886</v>
      </c>
      <c r="F299" t="s">
        <v>1219</v>
      </c>
      <c r="G299" t="s">
        <v>96</v>
      </c>
      <c r="H299" s="28">
        <v>42864</v>
      </c>
      <c r="I299" s="28">
        <v>42871</v>
      </c>
      <c r="J299" s="52">
        <v>2897.89</v>
      </c>
      <c r="K299" s="52">
        <v>24.03</v>
      </c>
      <c r="L299" s="52"/>
      <c r="M299" s="52"/>
      <c r="N299" s="52">
        <v>10</v>
      </c>
      <c r="O299" s="52">
        <v>1205</v>
      </c>
      <c r="P299" s="52">
        <v>4265</v>
      </c>
      <c r="Q299" s="52">
        <v>5411</v>
      </c>
      <c r="R299">
        <v>2000</v>
      </c>
      <c r="S299"/>
      <c r="T299" t="s">
        <v>1887</v>
      </c>
      <c r="U299"/>
      <c r="V299" s="74"/>
      <c r="W299" s="54"/>
      <c r="X299" s="54"/>
      <c r="Y299" s="54"/>
      <c r="Z299" s="54"/>
      <c r="AA299" s="54"/>
      <c r="AB299" s="54"/>
      <c r="AC299" s="54"/>
      <c r="AD299" s="54"/>
      <c r="AE299" s="54"/>
      <c r="AF299" s="54"/>
      <c r="AG299" s="54"/>
      <c r="AH299" s="66"/>
      <c r="AI299" s="67"/>
      <c r="AJ299" s="66"/>
      <c r="AK299" s="54"/>
      <c r="AL299" s="54"/>
      <c r="AM299" s="54"/>
      <c r="AN299" s="66"/>
      <c r="AO299" s="67"/>
      <c r="AP299" s="66"/>
      <c r="AQ299" s="54"/>
      <c r="AR299" s="54"/>
      <c r="AS299" s="54"/>
      <c r="AT299" s="54"/>
      <c r="AU299" s="54"/>
      <c r="AV299" s="54"/>
      <c r="AW299" s="54"/>
      <c r="AX299" s="54"/>
      <c r="AY299" s="54"/>
      <c r="AZ299" s="54"/>
      <c r="BA299" s="54"/>
      <c r="BB299" s="54"/>
      <c r="BC299" s="54"/>
      <c r="BD299" s="54"/>
      <c r="BE299" s="54"/>
      <c r="BF299" s="54"/>
      <c r="BG299" s="54"/>
      <c r="BH299" s="47">
        <v>24.03</v>
      </c>
      <c r="BI299" s="54"/>
      <c r="BJ299" s="54"/>
      <c r="BK299" s="54"/>
      <c r="BL299" s="56"/>
      <c r="BM299" s="47" t="e">
        <f>IF(BN299=0,"",#REF!)</f>
        <v>#REF!</v>
      </c>
      <c r="BN299" s="66">
        <f t="shared" ref="BN299:BN356" si="19">SUM(W299:AH299)+SUM(AK299:AN299)+SUM(AQ299:BK299)</f>
        <v>24.03</v>
      </c>
      <c r="BO299" s="54">
        <f t="shared" si="17"/>
        <v>0</v>
      </c>
      <c r="BP299" s="48" t="str">
        <f t="shared" si="18"/>
        <v>Complete - With Adjustment</v>
      </c>
    </row>
    <row r="300" spans="1:68" s="10" customFormat="1" hidden="1" x14ac:dyDescent="0.2">
      <c r="A300" s="34">
        <v>350</v>
      </c>
      <c r="B300" t="s">
        <v>1208</v>
      </c>
      <c r="C300" t="s">
        <v>1747</v>
      </c>
      <c r="D300">
        <v>207922</v>
      </c>
      <c r="E300" t="s">
        <v>1886</v>
      </c>
      <c r="F300" t="s">
        <v>1219</v>
      </c>
      <c r="G300" t="s">
        <v>96</v>
      </c>
      <c r="H300" s="28">
        <v>42864</v>
      </c>
      <c r="I300" s="28">
        <v>42871</v>
      </c>
      <c r="J300" s="52">
        <v>2897.89</v>
      </c>
      <c r="K300" s="52">
        <v>466.8</v>
      </c>
      <c r="L300" s="52"/>
      <c r="M300" s="52"/>
      <c r="N300" s="52">
        <v>10</v>
      </c>
      <c r="O300" s="52">
        <v>1205</v>
      </c>
      <c r="P300" s="52">
        <v>4265</v>
      </c>
      <c r="Q300" s="52">
        <v>5414</v>
      </c>
      <c r="R300">
        <v>2000</v>
      </c>
      <c r="S300"/>
      <c r="T300" t="s">
        <v>1887</v>
      </c>
      <c r="U300"/>
      <c r="V300" s="74"/>
      <c r="W300" s="47"/>
      <c r="X300" s="47"/>
      <c r="Y300" s="47"/>
      <c r="Z300" s="47"/>
      <c r="AA300" s="47"/>
      <c r="AB300" s="47"/>
      <c r="AC300" s="47"/>
      <c r="AD300" s="47"/>
      <c r="AE300" s="47"/>
      <c r="AF300" s="47"/>
      <c r="AG300" s="47"/>
      <c r="AH300" s="66"/>
      <c r="AI300" s="67"/>
      <c r="AJ300" s="66"/>
      <c r="AK300" s="54"/>
      <c r="AL300" s="54"/>
      <c r="AM300" s="54"/>
      <c r="AN300" s="66"/>
      <c r="AO300" s="67"/>
      <c r="AP300" s="66"/>
      <c r="AQ300" s="47"/>
      <c r="AR300" s="47"/>
      <c r="AS300" s="47"/>
      <c r="AT300" s="47"/>
      <c r="AU300" s="47"/>
      <c r="AV300" s="47"/>
      <c r="AW300" s="47"/>
      <c r="AX300" s="47"/>
      <c r="AY300" s="47"/>
      <c r="AZ300" s="47"/>
      <c r="BA300" s="47"/>
      <c r="BB300" s="47"/>
      <c r="BC300" s="47"/>
      <c r="BD300" s="47"/>
      <c r="BE300" s="47"/>
      <c r="BF300" s="47"/>
      <c r="BG300" s="47"/>
      <c r="BH300" s="47">
        <v>466.8</v>
      </c>
      <c r="BI300" s="47"/>
      <c r="BJ300" s="47"/>
      <c r="BK300" s="47"/>
      <c r="BL300" s="47"/>
      <c r="BM300" s="47" t="e">
        <f>IF(BN300=0,"",#REF!)</f>
        <v>#REF!</v>
      </c>
      <c r="BN300" s="57">
        <f t="shared" si="19"/>
        <v>466.8</v>
      </c>
      <c r="BO300" s="47">
        <f t="shared" si="17"/>
        <v>0</v>
      </c>
      <c r="BP300" s="48" t="str">
        <f t="shared" si="18"/>
        <v>Complete - With Adjustment</v>
      </c>
    </row>
    <row r="301" spans="1:68" s="10" customFormat="1" hidden="1" x14ac:dyDescent="0.2">
      <c r="A301" s="34">
        <v>351</v>
      </c>
      <c r="B301" t="s">
        <v>1208</v>
      </c>
      <c r="C301" t="s">
        <v>1747</v>
      </c>
      <c r="D301">
        <v>207922</v>
      </c>
      <c r="E301" t="s">
        <v>1886</v>
      </c>
      <c r="F301" t="s">
        <v>1219</v>
      </c>
      <c r="G301" t="s">
        <v>96</v>
      </c>
      <c r="H301" s="28">
        <v>42864</v>
      </c>
      <c r="I301" s="28">
        <v>42871</v>
      </c>
      <c r="J301" s="52">
        <v>2897.89</v>
      </c>
      <c r="K301" s="52">
        <v>767.27</v>
      </c>
      <c r="L301" s="52"/>
      <c r="M301" s="52"/>
      <c r="N301" s="52">
        <v>10</v>
      </c>
      <c r="O301" s="52">
        <v>1205</v>
      </c>
      <c r="P301" s="52">
        <v>4265</v>
      </c>
      <c r="Q301" s="52">
        <v>5413</v>
      </c>
      <c r="R301">
        <v>2000</v>
      </c>
      <c r="S301"/>
      <c r="T301" t="s">
        <v>1887</v>
      </c>
      <c r="U301"/>
      <c r="V301" s="74"/>
      <c r="W301" s="47"/>
      <c r="X301" s="47"/>
      <c r="Y301" s="47"/>
      <c r="Z301" s="47"/>
      <c r="AA301" s="47"/>
      <c r="AB301" s="47"/>
      <c r="AC301" s="47"/>
      <c r="AD301" s="47"/>
      <c r="AE301" s="47"/>
      <c r="AF301" s="47"/>
      <c r="AG301" s="47"/>
      <c r="AH301" s="66"/>
      <c r="AI301" s="67"/>
      <c r="AJ301" s="66"/>
      <c r="AK301" s="54"/>
      <c r="AL301" s="54">
        <f>36.87+49.47</f>
        <v>86.34</v>
      </c>
      <c r="AM301" s="54"/>
      <c r="AN301" s="66"/>
      <c r="AO301" s="67"/>
      <c r="AP301" s="66"/>
      <c r="AQ301" s="47"/>
      <c r="AR301" s="47"/>
      <c r="AS301" s="47"/>
      <c r="AT301" s="47"/>
      <c r="AU301" s="47"/>
      <c r="AV301" s="47"/>
      <c r="AW301" s="47"/>
      <c r="AX301" s="47"/>
      <c r="AY301" s="47"/>
      <c r="AZ301" s="47"/>
      <c r="BA301" s="47"/>
      <c r="BB301" s="47"/>
      <c r="BC301" s="47"/>
      <c r="BD301" s="47"/>
      <c r="BE301" s="47"/>
      <c r="BF301" s="47"/>
      <c r="BG301" s="47"/>
      <c r="BH301" s="47">
        <v>680.93</v>
      </c>
      <c r="BI301" s="47"/>
      <c r="BJ301" s="47"/>
      <c r="BK301" s="47"/>
      <c r="BL301" s="47"/>
      <c r="BM301" s="47" t="s">
        <v>1888</v>
      </c>
      <c r="BN301" s="57">
        <f t="shared" si="19"/>
        <v>767.27</v>
      </c>
      <c r="BO301" s="47">
        <f t="shared" si="17"/>
        <v>0</v>
      </c>
      <c r="BP301" s="48" t="str">
        <f t="shared" si="18"/>
        <v>Complete - With Adjustment</v>
      </c>
    </row>
    <row r="302" spans="1:68" s="10" customFormat="1" hidden="1" x14ac:dyDescent="0.2">
      <c r="A302" s="34">
        <v>352</v>
      </c>
      <c r="B302" t="s">
        <v>1208</v>
      </c>
      <c r="C302" t="s">
        <v>1747</v>
      </c>
      <c r="D302">
        <v>207922</v>
      </c>
      <c r="E302" t="s">
        <v>1886</v>
      </c>
      <c r="F302" t="s">
        <v>1219</v>
      </c>
      <c r="G302" t="s">
        <v>96</v>
      </c>
      <c r="H302" s="28">
        <v>42864</v>
      </c>
      <c r="I302" s="28">
        <v>42871</v>
      </c>
      <c r="J302" s="52">
        <v>2897.89</v>
      </c>
      <c r="K302" s="52">
        <v>730.4</v>
      </c>
      <c r="L302" s="52"/>
      <c r="M302" s="52"/>
      <c r="N302" s="52">
        <v>10</v>
      </c>
      <c r="O302" s="52">
        <v>1205</v>
      </c>
      <c r="P302" s="52">
        <v>4265</v>
      </c>
      <c r="Q302" s="52">
        <v>5413</v>
      </c>
      <c r="R302">
        <v>2000</v>
      </c>
      <c r="S302"/>
      <c r="T302" t="s">
        <v>1887</v>
      </c>
      <c r="U302"/>
      <c r="V302" s="74"/>
      <c r="W302" s="47"/>
      <c r="X302" s="47"/>
      <c r="Y302" s="47"/>
      <c r="Z302" s="47"/>
      <c r="AA302" s="47"/>
      <c r="AB302" s="47"/>
      <c r="AC302" s="47"/>
      <c r="AD302" s="47"/>
      <c r="AE302" s="47"/>
      <c r="AF302" s="47"/>
      <c r="AG302" s="47"/>
      <c r="AH302" s="66"/>
      <c r="AI302" s="67"/>
      <c r="AJ302" s="66"/>
      <c r="AK302" s="54"/>
      <c r="AL302" s="54"/>
      <c r="AM302" s="54"/>
      <c r="AN302" s="66"/>
      <c r="AO302" s="67"/>
      <c r="AP302" s="66"/>
      <c r="AQ302" s="47"/>
      <c r="AR302" s="47"/>
      <c r="AS302" s="47"/>
      <c r="AT302" s="47"/>
      <c r="AU302" s="47"/>
      <c r="AV302" s="47"/>
      <c r="AW302" s="47"/>
      <c r="AX302" s="47"/>
      <c r="AY302" s="47"/>
      <c r="AZ302" s="47"/>
      <c r="BA302" s="47"/>
      <c r="BB302" s="47"/>
      <c r="BC302" s="47"/>
      <c r="BD302" s="47"/>
      <c r="BE302" s="47"/>
      <c r="BF302" s="47"/>
      <c r="BG302" s="47"/>
      <c r="BH302" s="47">
        <v>730.4</v>
      </c>
      <c r="BI302" s="47"/>
      <c r="BJ302" s="47"/>
      <c r="BK302" s="47"/>
      <c r="BL302" s="47"/>
      <c r="BM302" s="47" t="e">
        <f>IF(BN302=0,"",#REF!)</f>
        <v>#REF!</v>
      </c>
      <c r="BN302" s="57">
        <f t="shared" si="19"/>
        <v>730.4</v>
      </c>
      <c r="BO302" s="47">
        <f t="shared" si="17"/>
        <v>0</v>
      </c>
      <c r="BP302" s="48" t="str">
        <f t="shared" si="18"/>
        <v>Complete - With Adjustment</v>
      </c>
    </row>
    <row r="303" spans="1:68" s="10" customFormat="1" hidden="1" x14ac:dyDescent="0.2">
      <c r="A303" s="34">
        <v>353</v>
      </c>
      <c r="B303" t="s">
        <v>1208</v>
      </c>
      <c r="C303" t="s">
        <v>1747</v>
      </c>
      <c r="D303">
        <v>207922</v>
      </c>
      <c r="E303" t="s">
        <v>1886</v>
      </c>
      <c r="F303" t="s">
        <v>1219</v>
      </c>
      <c r="G303" t="s">
        <v>96</v>
      </c>
      <c r="H303" s="28">
        <v>42864</v>
      </c>
      <c r="I303" s="28">
        <v>42871</v>
      </c>
      <c r="J303" s="52">
        <v>2897.89</v>
      </c>
      <c r="K303" s="52">
        <v>36.01</v>
      </c>
      <c r="L303" s="52"/>
      <c r="M303" s="52"/>
      <c r="N303" s="52">
        <v>10</v>
      </c>
      <c r="O303" s="52">
        <v>1205</v>
      </c>
      <c r="P303" s="52">
        <v>4265</v>
      </c>
      <c r="Q303" s="52">
        <v>5413</v>
      </c>
      <c r="R303">
        <v>2000</v>
      </c>
      <c r="S303"/>
      <c r="T303" t="s">
        <v>1887</v>
      </c>
      <c r="U303"/>
      <c r="V303" s="74"/>
      <c r="W303" s="47"/>
      <c r="X303" s="47"/>
      <c r="Y303" s="47"/>
      <c r="Z303" s="47"/>
      <c r="AA303" s="47"/>
      <c r="AB303" s="47"/>
      <c r="AC303" s="47"/>
      <c r="AD303" s="47"/>
      <c r="AE303" s="47"/>
      <c r="AF303" s="47"/>
      <c r="AG303" s="47"/>
      <c r="AH303" s="66"/>
      <c r="AI303" s="67"/>
      <c r="AJ303" s="66"/>
      <c r="AK303" s="54"/>
      <c r="AL303" s="54"/>
      <c r="AM303" s="54"/>
      <c r="AN303" s="66"/>
      <c r="AO303" s="67"/>
      <c r="AP303" s="66"/>
      <c r="AQ303" s="47"/>
      <c r="AR303" s="47"/>
      <c r="AS303" s="47"/>
      <c r="AT303" s="47"/>
      <c r="AU303" s="47"/>
      <c r="AV303" s="47"/>
      <c r="AW303" s="47"/>
      <c r="AX303" s="47"/>
      <c r="AY303" s="47"/>
      <c r="AZ303" s="47"/>
      <c r="BA303" s="47"/>
      <c r="BB303" s="47"/>
      <c r="BC303" s="47"/>
      <c r="BD303" s="47"/>
      <c r="BE303" s="47"/>
      <c r="BF303" s="47"/>
      <c r="BG303" s="47"/>
      <c r="BH303" s="47">
        <v>36.01</v>
      </c>
      <c r="BI303" s="47"/>
      <c r="BJ303" s="47"/>
      <c r="BK303" s="47"/>
      <c r="BL303" s="47"/>
      <c r="BM303" s="47" t="e">
        <f>IF(BN303=0,"",#REF!)</f>
        <v>#REF!</v>
      </c>
      <c r="BN303" s="57">
        <f t="shared" si="19"/>
        <v>36.01</v>
      </c>
      <c r="BO303" s="47">
        <f t="shared" si="17"/>
        <v>0</v>
      </c>
      <c r="BP303" s="48" t="str">
        <f t="shared" si="18"/>
        <v>Complete - With Adjustment</v>
      </c>
    </row>
    <row r="304" spans="1:68" s="10" customFormat="1" hidden="1" x14ac:dyDescent="0.2">
      <c r="A304" s="34">
        <v>354</v>
      </c>
      <c r="B304" t="s">
        <v>1208</v>
      </c>
      <c r="C304" t="s">
        <v>1747</v>
      </c>
      <c r="D304">
        <v>207922</v>
      </c>
      <c r="E304" t="s">
        <v>1886</v>
      </c>
      <c r="F304" t="s">
        <v>1219</v>
      </c>
      <c r="G304" t="s">
        <v>96</v>
      </c>
      <c r="H304" s="28">
        <v>42864</v>
      </c>
      <c r="I304" s="28">
        <v>42871</v>
      </c>
      <c r="J304" s="52">
        <v>2897.89</v>
      </c>
      <c r="K304" s="52">
        <v>99</v>
      </c>
      <c r="L304" s="52"/>
      <c r="M304" s="52"/>
      <c r="N304" s="52">
        <v>10</v>
      </c>
      <c r="O304" s="52">
        <v>1205</v>
      </c>
      <c r="P304" s="52">
        <v>4265</v>
      </c>
      <c r="Q304" s="52">
        <v>5413</v>
      </c>
      <c r="R304">
        <v>2000</v>
      </c>
      <c r="S304"/>
      <c r="T304" t="s">
        <v>1887</v>
      </c>
      <c r="U304"/>
      <c r="V304" s="74"/>
      <c r="W304" s="47"/>
      <c r="X304" s="47"/>
      <c r="Y304" s="47"/>
      <c r="Z304" s="47"/>
      <c r="AA304" s="47"/>
      <c r="AB304" s="47"/>
      <c r="AC304" s="47"/>
      <c r="AD304" s="47"/>
      <c r="AE304" s="47"/>
      <c r="AF304" s="47"/>
      <c r="AG304" s="47"/>
      <c r="AH304" s="66"/>
      <c r="AI304" s="67"/>
      <c r="AJ304" s="66"/>
      <c r="AK304" s="54"/>
      <c r="AL304" s="54"/>
      <c r="AM304" s="54"/>
      <c r="AN304" s="66"/>
      <c r="AO304" s="67"/>
      <c r="AP304" s="66"/>
      <c r="AQ304" s="47"/>
      <c r="AR304" s="47"/>
      <c r="AS304" s="47"/>
      <c r="AT304" s="47"/>
      <c r="AU304" s="47"/>
      <c r="AV304" s="47"/>
      <c r="AW304" s="47"/>
      <c r="AX304" s="47"/>
      <c r="AY304" s="47"/>
      <c r="AZ304" s="47"/>
      <c r="BA304" s="47"/>
      <c r="BB304" s="47"/>
      <c r="BC304" s="47"/>
      <c r="BD304" s="47"/>
      <c r="BE304" s="47"/>
      <c r="BF304" s="47"/>
      <c r="BG304" s="47"/>
      <c r="BH304" s="47">
        <v>99</v>
      </c>
      <c r="BI304" s="47"/>
      <c r="BJ304" s="47"/>
      <c r="BK304" s="47"/>
      <c r="BL304" s="47"/>
      <c r="BM304" s="47" t="e">
        <f>IF(BN304=0,"",#REF!)</f>
        <v>#REF!</v>
      </c>
      <c r="BN304" s="57">
        <f t="shared" si="19"/>
        <v>99</v>
      </c>
      <c r="BO304" s="47">
        <f t="shared" si="17"/>
        <v>0</v>
      </c>
      <c r="BP304" s="48" t="str">
        <f t="shared" si="18"/>
        <v>Complete - With Adjustment</v>
      </c>
    </row>
    <row r="305" spans="1:68" s="10" customFormat="1" hidden="1" x14ac:dyDescent="0.2">
      <c r="A305" s="34">
        <v>355</v>
      </c>
      <c r="B305" t="s">
        <v>1208</v>
      </c>
      <c r="C305" t="s">
        <v>1747</v>
      </c>
      <c r="D305">
        <v>207922</v>
      </c>
      <c r="E305" t="s">
        <v>1886</v>
      </c>
      <c r="F305" t="s">
        <v>1219</v>
      </c>
      <c r="G305" t="s">
        <v>96</v>
      </c>
      <c r="H305" s="28">
        <v>42864</v>
      </c>
      <c r="I305" s="28">
        <v>42871</v>
      </c>
      <c r="J305" s="52">
        <v>2897.89</v>
      </c>
      <c r="K305" s="52">
        <v>99</v>
      </c>
      <c r="L305" s="52"/>
      <c r="M305" s="52"/>
      <c r="N305" s="52">
        <v>10</v>
      </c>
      <c r="O305" s="52">
        <v>1205</v>
      </c>
      <c r="P305" s="52">
        <v>4265</v>
      </c>
      <c r="Q305" s="52">
        <v>5413</v>
      </c>
      <c r="R305">
        <v>2000</v>
      </c>
      <c r="S305"/>
      <c r="T305" t="s">
        <v>1887</v>
      </c>
      <c r="U305"/>
      <c r="V305" s="74"/>
      <c r="W305" s="47"/>
      <c r="X305" s="47"/>
      <c r="Y305" s="47"/>
      <c r="Z305" s="47"/>
      <c r="AA305" s="47"/>
      <c r="AB305" s="47"/>
      <c r="AC305" s="47"/>
      <c r="AD305" s="47"/>
      <c r="AE305" s="47"/>
      <c r="AF305" s="47"/>
      <c r="AG305" s="47"/>
      <c r="AH305" s="66"/>
      <c r="AI305" s="67"/>
      <c r="AJ305" s="66"/>
      <c r="AK305" s="54"/>
      <c r="AL305" s="54"/>
      <c r="AM305" s="54"/>
      <c r="AN305" s="66"/>
      <c r="AO305" s="67"/>
      <c r="AP305" s="66"/>
      <c r="AQ305" s="47"/>
      <c r="AR305" s="47"/>
      <c r="AS305" s="47"/>
      <c r="AT305" s="47"/>
      <c r="AU305" s="47"/>
      <c r="AV305" s="47"/>
      <c r="AW305" s="47"/>
      <c r="AX305" s="47"/>
      <c r="AY305" s="47"/>
      <c r="AZ305" s="47"/>
      <c r="BA305" s="47"/>
      <c r="BB305" s="47"/>
      <c r="BC305" s="47"/>
      <c r="BD305" s="47"/>
      <c r="BE305" s="47"/>
      <c r="BF305" s="47"/>
      <c r="BG305" s="47"/>
      <c r="BH305" s="47">
        <v>99</v>
      </c>
      <c r="BI305" s="47"/>
      <c r="BJ305" s="47"/>
      <c r="BK305" s="47"/>
      <c r="BL305" s="47"/>
      <c r="BM305" s="47" t="e">
        <f>IF(BN305=0,"",#REF!)</f>
        <v>#REF!</v>
      </c>
      <c r="BN305" s="57">
        <f t="shared" si="19"/>
        <v>99</v>
      </c>
      <c r="BO305" s="47">
        <f t="shared" si="17"/>
        <v>0</v>
      </c>
      <c r="BP305" s="48" t="str">
        <f t="shared" si="18"/>
        <v>Complete - With Adjustment</v>
      </c>
    </row>
    <row r="306" spans="1:68" s="10" customFormat="1" hidden="1" x14ac:dyDescent="0.2">
      <c r="A306" s="34">
        <v>356</v>
      </c>
      <c r="B306" t="s">
        <v>1208</v>
      </c>
      <c r="C306" t="s">
        <v>1747</v>
      </c>
      <c r="D306">
        <v>207922</v>
      </c>
      <c r="E306" t="s">
        <v>1886</v>
      </c>
      <c r="F306" t="s">
        <v>1219</v>
      </c>
      <c r="G306" t="s">
        <v>96</v>
      </c>
      <c r="H306" s="28">
        <v>42864</v>
      </c>
      <c r="I306" s="28">
        <v>42871</v>
      </c>
      <c r="J306" s="52">
        <v>2897.89</v>
      </c>
      <c r="K306" s="52">
        <v>51.36</v>
      </c>
      <c r="L306" s="52"/>
      <c r="M306" s="52"/>
      <c r="N306" s="52">
        <v>10</v>
      </c>
      <c r="O306" s="52">
        <v>1205</v>
      </c>
      <c r="P306" s="52">
        <v>4265</v>
      </c>
      <c r="Q306" s="52">
        <v>5413</v>
      </c>
      <c r="R306">
        <v>2000</v>
      </c>
      <c r="S306"/>
      <c r="T306" t="s">
        <v>1887</v>
      </c>
      <c r="U306"/>
      <c r="V306" s="74"/>
      <c r="W306" s="47"/>
      <c r="X306" s="47"/>
      <c r="Y306" s="47"/>
      <c r="Z306" s="47"/>
      <c r="AA306" s="47"/>
      <c r="AB306" s="47"/>
      <c r="AC306" s="47"/>
      <c r="AD306" s="47"/>
      <c r="AE306" s="47"/>
      <c r="AF306" s="47"/>
      <c r="AG306" s="47"/>
      <c r="AH306" s="66"/>
      <c r="AI306" s="67"/>
      <c r="AJ306" s="66"/>
      <c r="AK306" s="54"/>
      <c r="AL306" s="54"/>
      <c r="AM306" s="54"/>
      <c r="AN306" s="66"/>
      <c r="AO306" s="67"/>
      <c r="AP306" s="66"/>
      <c r="AQ306" s="47"/>
      <c r="AR306" s="47"/>
      <c r="AS306" s="47"/>
      <c r="AT306" s="47"/>
      <c r="AU306" s="47"/>
      <c r="AV306" s="47"/>
      <c r="AW306" s="47"/>
      <c r="AX306" s="47"/>
      <c r="AY306" s="47"/>
      <c r="AZ306" s="47"/>
      <c r="BA306" s="47"/>
      <c r="BB306" s="47"/>
      <c r="BC306" s="47"/>
      <c r="BD306" s="47"/>
      <c r="BE306" s="47"/>
      <c r="BF306" s="47"/>
      <c r="BG306" s="47"/>
      <c r="BH306" s="47">
        <v>51.36</v>
      </c>
      <c r="BI306" s="47"/>
      <c r="BJ306" s="47"/>
      <c r="BK306" s="47"/>
      <c r="BL306" s="47"/>
      <c r="BM306" s="47" t="e">
        <f>IF(BN306=0,"",#REF!)</f>
        <v>#REF!</v>
      </c>
      <c r="BN306" s="57">
        <f t="shared" si="19"/>
        <v>51.36</v>
      </c>
      <c r="BO306" s="47">
        <f t="shared" si="17"/>
        <v>0</v>
      </c>
      <c r="BP306" s="48" t="str">
        <f t="shared" si="18"/>
        <v>Complete - With Adjustment</v>
      </c>
    </row>
    <row r="307" spans="1:68" s="10" customFormat="1" hidden="1" x14ac:dyDescent="0.2">
      <c r="A307" s="34">
        <v>357</v>
      </c>
      <c r="B307" t="s">
        <v>1208</v>
      </c>
      <c r="C307" t="s">
        <v>1747</v>
      </c>
      <c r="D307">
        <v>207922</v>
      </c>
      <c r="E307" t="s">
        <v>1886</v>
      </c>
      <c r="F307" t="s">
        <v>1219</v>
      </c>
      <c r="G307" t="s">
        <v>96</v>
      </c>
      <c r="H307" s="28">
        <v>42864</v>
      </c>
      <c r="I307" s="28">
        <v>42871</v>
      </c>
      <c r="J307" s="52">
        <v>2897.89</v>
      </c>
      <c r="K307" s="52">
        <v>53.480000000000004</v>
      </c>
      <c r="L307" s="52"/>
      <c r="M307" s="52"/>
      <c r="N307" s="52">
        <v>10</v>
      </c>
      <c r="O307" s="52">
        <v>1205</v>
      </c>
      <c r="P307" s="52">
        <v>4265</v>
      </c>
      <c r="Q307" s="52">
        <v>5411</v>
      </c>
      <c r="R307">
        <v>2000</v>
      </c>
      <c r="S307"/>
      <c r="T307" t="s">
        <v>1887</v>
      </c>
      <c r="U307"/>
      <c r="V307" s="74"/>
      <c r="W307" s="47"/>
      <c r="X307" s="47"/>
      <c r="Y307" s="47"/>
      <c r="Z307" s="47"/>
      <c r="AA307" s="47"/>
      <c r="AB307" s="47"/>
      <c r="AC307" s="47"/>
      <c r="AD307" s="47"/>
      <c r="AE307" s="47"/>
      <c r="AF307" s="47"/>
      <c r="AG307" s="47"/>
      <c r="AH307" s="66"/>
      <c r="AI307" s="67"/>
      <c r="AJ307" s="66"/>
      <c r="AK307" s="54"/>
      <c r="AL307" s="54"/>
      <c r="AM307" s="54"/>
      <c r="AN307" s="66"/>
      <c r="AO307" s="67"/>
      <c r="AP307" s="66"/>
      <c r="AQ307" s="47"/>
      <c r="AR307" s="47"/>
      <c r="AS307" s="47"/>
      <c r="AT307" s="47"/>
      <c r="AU307" s="47"/>
      <c r="AV307" s="47"/>
      <c r="AW307" s="47"/>
      <c r="AX307" s="47"/>
      <c r="AY307" s="47"/>
      <c r="AZ307" s="47"/>
      <c r="BA307" s="47"/>
      <c r="BB307" s="47"/>
      <c r="BC307" s="47"/>
      <c r="BD307" s="47"/>
      <c r="BE307" s="47"/>
      <c r="BF307" s="47"/>
      <c r="BG307" s="47"/>
      <c r="BH307" s="47">
        <v>53.480000000000004</v>
      </c>
      <c r="BI307" s="47"/>
      <c r="BJ307" s="47"/>
      <c r="BK307" s="47"/>
      <c r="BL307" s="47"/>
      <c r="BM307" s="47" t="e">
        <f>IF(BN307=0,"",#REF!)</f>
        <v>#REF!</v>
      </c>
      <c r="BN307" s="57">
        <f t="shared" si="19"/>
        <v>53.480000000000004</v>
      </c>
      <c r="BO307" s="47">
        <f t="shared" si="17"/>
        <v>0</v>
      </c>
      <c r="BP307" s="48" t="str">
        <f t="shared" si="18"/>
        <v>Complete - With Adjustment</v>
      </c>
    </row>
    <row r="308" spans="1:68" s="10" customFormat="1" hidden="1" x14ac:dyDescent="0.2">
      <c r="A308" s="34">
        <v>358</v>
      </c>
      <c r="B308" t="s">
        <v>1208</v>
      </c>
      <c r="C308" t="s">
        <v>1747</v>
      </c>
      <c r="D308">
        <v>207922</v>
      </c>
      <c r="E308" t="s">
        <v>1886</v>
      </c>
      <c r="F308" t="s">
        <v>1219</v>
      </c>
      <c r="G308" t="s">
        <v>96</v>
      </c>
      <c r="H308" s="28">
        <v>42864</v>
      </c>
      <c r="I308" s="28">
        <v>42871</v>
      </c>
      <c r="J308" s="52">
        <v>2897.89</v>
      </c>
      <c r="K308" s="52">
        <v>570.54</v>
      </c>
      <c r="L308" s="52"/>
      <c r="M308" s="52"/>
      <c r="N308" s="52">
        <v>10</v>
      </c>
      <c r="O308" s="52">
        <v>1205</v>
      </c>
      <c r="P308" s="52">
        <v>4265</v>
      </c>
      <c r="Q308" s="52">
        <v>5414</v>
      </c>
      <c r="R308">
        <v>2000</v>
      </c>
      <c r="S308"/>
      <c r="T308" t="s">
        <v>1887</v>
      </c>
      <c r="U308"/>
      <c r="V308" s="74"/>
      <c r="W308" s="47"/>
      <c r="X308" s="47"/>
      <c r="Y308" s="47"/>
      <c r="Z308" s="47"/>
      <c r="AA308" s="47"/>
      <c r="AB308" s="47"/>
      <c r="AC308" s="47"/>
      <c r="AD308" s="47"/>
      <c r="AE308" s="47"/>
      <c r="AF308" s="47"/>
      <c r="AG308" s="47"/>
      <c r="AH308" s="66"/>
      <c r="AI308" s="67"/>
      <c r="AJ308" s="66"/>
      <c r="AK308" s="54"/>
      <c r="AL308" s="54"/>
      <c r="AM308" s="54"/>
      <c r="AN308" s="66">
        <f>(165-150)*3</f>
        <v>45</v>
      </c>
      <c r="AO308" s="67"/>
      <c r="AP308" s="66"/>
      <c r="AQ308" s="47"/>
      <c r="AR308" s="47"/>
      <c r="AS308" s="47"/>
      <c r="AT308" s="47"/>
      <c r="AU308" s="47"/>
      <c r="AV308" s="47"/>
      <c r="AW308" s="47"/>
      <c r="AX308" s="47"/>
      <c r="AY308" s="47"/>
      <c r="AZ308" s="47"/>
      <c r="BA308" s="47"/>
      <c r="BB308" s="47"/>
      <c r="BC308" s="47"/>
      <c r="BD308" s="47"/>
      <c r="BE308" s="47"/>
      <c r="BF308" s="47"/>
      <c r="BG308" s="47"/>
      <c r="BH308" s="47">
        <v>525.54</v>
      </c>
      <c r="BI308" s="47"/>
      <c r="BJ308" s="47"/>
      <c r="BK308" s="47"/>
      <c r="BL308" s="47"/>
      <c r="BM308" s="47" t="e">
        <f>IF(BN308=0,"",#REF!)</f>
        <v>#REF!</v>
      </c>
      <c r="BN308" s="57">
        <f t="shared" si="19"/>
        <v>570.54</v>
      </c>
      <c r="BO308" s="47">
        <f t="shared" si="17"/>
        <v>0</v>
      </c>
      <c r="BP308" s="48" t="str">
        <f t="shared" si="18"/>
        <v>Complete - With Adjustment</v>
      </c>
    </row>
    <row r="309" spans="1:68" s="10" customFormat="1" hidden="1" x14ac:dyDescent="0.2">
      <c r="A309" s="34">
        <v>359</v>
      </c>
      <c r="B309" t="s">
        <v>1208</v>
      </c>
      <c r="C309" t="s">
        <v>1747</v>
      </c>
      <c r="D309">
        <v>207922</v>
      </c>
      <c r="E309" t="s">
        <v>1889</v>
      </c>
      <c r="F309" t="s">
        <v>1227</v>
      </c>
      <c r="G309" t="s">
        <v>96</v>
      </c>
      <c r="H309" s="28">
        <v>42879</v>
      </c>
      <c r="I309" s="28">
        <v>42886</v>
      </c>
      <c r="J309" s="52">
        <v>3045.98</v>
      </c>
      <c r="K309" s="52">
        <v>51.36</v>
      </c>
      <c r="L309" s="52"/>
      <c r="M309" s="52"/>
      <c r="N309" s="52">
        <v>10</v>
      </c>
      <c r="O309" s="52">
        <v>1205</v>
      </c>
      <c r="P309" s="52">
        <v>4265</v>
      </c>
      <c r="Q309" s="52">
        <v>5413</v>
      </c>
      <c r="R309">
        <v>2000</v>
      </c>
      <c r="S309"/>
      <c r="T309" t="s">
        <v>1890</v>
      </c>
      <c r="U309"/>
      <c r="V309" s="74"/>
      <c r="W309" s="47"/>
      <c r="X309" s="47"/>
      <c r="Y309" s="47"/>
      <c r="Z309" s="47"/>
      <c r="AA309" s="47"/>
      <c r="AB309" s="47"/>
      <c r="AC309" s="47"/>
      <c r="AD309" s="47"/>
      <c r="AE309" s="47"/>
      <c r="AF309" s="47"/>
      <c r="AG309" s="47"/>
      <c r="AH309" s="66"/>
      <c r="AI309" s="67"/>
      <c r="AJ309" s="66"/>
      <c r="AK309" s="54"/>
      <c r="AL309" s="54"/>
      <c r="AM309" s="54"/>
      <c r="AN309" s="66"/>
      <c r="AO309" s="67"/>
      <c r="AP309" s="66"/>
      <c r="AQ309" s="47"/>
      <c r="AR309" s="47"/>
      <c r="AS309" s="47"/>
      <c r="AT309" s="47"/>
      <c r="AU309" s="47"/>
      <c r="AV309" s="47"/>
      <c r="AW309" s="47"/>
      <c r="AX309" s="47"/>
      <c r="AY309" s="47"/>
      <c r="AZ309" s="47"/>
      <c r="BA309" s="47"/>
      <c r="BB309" s="47"/>
      <c r="BC309" s="47"/>
      <c r="BD309" s="47"/>
      <c r="BE309" s="47"/>
      <c r="BF309" s="47"/>
      <c r="BG309" s="47"/>
      <c r="BH309" s="47">
        <v>51.36</v>
      </c>
      <c r="BI309" s="47"/>
      <c r="BJ309" s="47"/>
      <c r="BK309" s="47"/>
      <c r="BL309" s="47"/>
      <c r="BM309" s="47" t="e">
        <f>IF(BN309=0,"",#REF!)</f>
        <v>#REF!</v>
      </c>
      <c r="BN309" s="57">
        <f t="shared" si="19"/>
        <v>51.36</v>
      </c>
      <c r="BO309" s="47">
        <f t="shared" si="17"/>
        <v>0</v>
      </c>
      <c r="BP309" s="48" t="str">
        <f t="shared" si="18"/>
        <v>Complete - With Adjustment</v>
      </c>
    </row>
    <row r="310" spans="1:68" s="10" customFormat="1" hidden="1" x14ac:dyDescent="0.2">
      <c r="A310" s="34">
        <v>360</v>
      </c>
      <c r="B310" t="s">
        <v>1208</v>
      </c>
      <c r="C310" t="s">
        <v>1747</v>
      </c>
      <c r="D310">
        <v>207922</v>
      </c>
      <c r="E310" t="s">
        <v>1889</v>
      </c>
      <c r="F310" t="s">
        <v>1227</v>
      </c>
      <c r="G310" t="s">
        <v>96</v>
      </c>
      <c r="H310" s="28">
        <v>42879</v>
      </c>
      <c r="I310" s="28">
        <v>42886</v>
      </c>
      <c r="J310" s="52">
        <v>3045.98</v>
      </c>
      <c r="K310" s="52">
        <v>415.41</v>
      </c>
      <c r="L310" s="52"/>
      <c r="M310" s="52"/>
      <c r="N310" s="52">
        <v>10</v>
      </c>
      <c r="O310" s="52">
        <v>1205</v>
      </c>
      <c r="P310" s="52">
        <v>4265</v>
      </c>
      <c r="Q310" s="52">
        <v>5413</v>
      </c>
      <c r="R310">
        <v>2000</v>
      </c>
      <c r="S310"/>
      <c r="T310" t="s">
        <v>1890</v>
      </c>
      <c r="U310"/>
      <c r="V310" s="74"/>
      <c r="W310" s="47"/>
      <c r="X310" s="47"/>
      <c r="Y310" s="47"/>
      <c r="Z310" s="47"/>
      <c r="AA310" s="47"/>
      <c r="AB310" s="47"/>
      <c r="AC310" s="47"/>
      <c r="AD310" s="47"/>
      <c r="AE310" s="47"/>
      <c r="AF310" s="47"/>
      <c r="AG310" s="47"/>
      <c r="AH310" s="66"/>
      <c r="AI310" s="67"/>
      <c r="AJ310" s="66"/>
      <c r="AK310" s="54"/>
      <c r="AL310" s="54">
        <f>27.01+54.02</f>
        <v>81.03</v>
      </c>
      <c r="AM310" s="54"/>
      <c r="AN310" s="66"/>
      <c r="AO310" s="67"/>
      <c r="AP310" s="66"/>
      <c r="AQ310" s="47"/>
      <c r="AR310" s="47"/>
      <c r="AS310" s="47"/>
      <c r="AT310" s="47"/>
      <c r="AU310" s="47"/>
      <c r="AV310" s="47"/>
      <c r="AW310" s="47"/>
      <c r="AX310" s="47"/>
      <c r="AY310" s="47"/>
      <c r="AZ310" s="47"/>
      <c r="BA310" s="47"/>
      <c r="BB310" s="47"/>
      <c r="BC310" s="47"/>
      <c r="BD310" s="47"/>
      <c r="BE310" s="47"/>
      <c r="BF310" s="47"/>
      <c r="BG310" s="47"/>
      <c r="BH310" s="47">
        <v>334.38</v>
      </c>
      <c r="BI310" s="47"/>
      <c r="BJ310" s="47"/>
      <c r="BK310" s="47"/>
      <c r="BL310" s="47"/>
      <c r="BM310" s="47" t="s">
        <v>1891</v>
      </c>
      <c r="BN310" s="57">
        <f t="shared" si="19"/>
        <v>415.40999999999997</v>
      </c>
      <c r="BO310" s="47">
        <f t="shared" si="17"/>
        <v>0</v>
      </c>
      <c r="BP310" s="48" t="str">
        <f t="shared" si="18"/>
        <v>Complete - With Adjustment</v>
      </c>
    </row>
    <row r="311" spans="1:68" s="10" customFormat="1" hidden="1" x14ac:dyDescent="0.2">
      <c r="A311" s="34">
        <v>361</v>
      </c>
      <c r="B311" t="s">
        <v>1208</v>
      </c>
      <c r="C311" t="s">
        <v>1747</v>
      </c>
      <c r="D311">
        <v>207922</v>
      </c>
      <c r="E311" t="s">
        <v>1889</v>
      </c>
      <c r="F311" t="s">
        <v>1227</v>
      </c>
      <c r="G311" t="s">
        <v>96</v>
      </c>
      <c r="H311" s="28">
        <v>42879</v>
      </c>
      <c r="I311" s="28">
        <v>42886</v>
      </c>
      <c r="J311" s="52">
        <v>3045.98</v>
      </c>
      <c r="K311" s="52">
        <v>594.16</v>
      </c>
      <c r="L311" s="52"/>
      <c r="M311" s="52"/>
      <c r="N311" s="52">
        <v>10</v>
      </c>
      <c r="O311" s="52">
        <v>1205</v>
      </c>
      <c r="P311" s="52">
        <v>4265</v>
      </c>
      <c r="Q311" s="52">
        <v>5413</v>
      </c>
      <c r="R311">
        <v>2000</v>
      </c>
      <c r="S311"/>
      <c r="T311" t="s">
        <v>1890</v>
      </c>
      <c r="U311"/>
      <c r="V311" s="74"/>
      <c r="W311" s="47"/>
      <c r="X311" s="47"/>
      <c r="Y311" s="47"/>
      <c r="Z311" s="47"/>
      <c r="AA311" s="47"/>
      <c r="AB311" s="47"/>
      <c r="AC311" s="47"/>
      <c r="AD311" s="47"/>
      <c r="AE311" s="47"/>
      <c r="AF311" s="47"/>
      <c r="AG311" s="47"/>
      <c r="AH311" s="66"/>
      <c r="AI311" s="67"/>
      <c r="AJ311" s="66"/>
      <c r="AK311" s="54"/>
      <c r="AL311" s="54">
        <f>16.76</f>
        <v>16.760000000000002</v>
      </c>
      <c r="AM311" s="54"/>
      <c r="AN311" s="66"/>
      <c r="AO311" s="67"/>
      <c r="AP311" s="66"/>
      <c r="AQ311" s="47"/>
      <c r="AR311" s="47"/>
      <c r="AS311" s="47"/>
      <c r="AT311" s="47"/>
      <c r="AU311" s="47"/>
      <c r="AV311" s="47"/>
      <c r="AW311" s="47"/>
      <c r="AX311" s="47"/>
      <c r="AY311" s="47"/>
      <c r="AZ311" s="47"/>
      <c r="BA311" s="47"/>
      <c r="BB311" s="47"/>
      <c r="BC311" s="47"/>
      <c r="BD311" s="47"/>
      <c r="BE311" s="47"/>
      <c r="BF311" s="47"/>
      <c r="BG311" s="47"/>
      <c r="BH311" s="47">
        <v>577.4</v>
      </c>
      <c r="BI311" s="47"/>
      <c r="BJ311" s="47"/>
      <c r="BK311" s="47"/>
      <c r="BL311" s="47"/>
      <c r="BM311" s="47" t="s">
        <v>1892</v>
      </c>
      <c r="BN311" s="57">
        <f t="shared" si="19"/>
        <v>594.16</v>
      </c>
      <c r="BO311" s="47">
        <f t="shared" si="17"/>
        <v>0</v>
      </c>
      <c r="BP311" s="48" t="str">
        <f t="shared" si="18"/>
        <v>Complete - With Adjustment</v>
      </c>
    </row>
    <row r="312" spans="1:68" s="10" customFormat="1" hidden="1" x14ac:dyDescent="0.2">
      <c r="A312" s="34">
        <v>362</v>
      </c>
      <c r="B312" t="s">
        <v>1208</v>
      </c>
      <c r="C312" t="s">
        <v>1747</v>
      </c>
      <c r="D312">
        <v>207922</v>
      </c>
      <c r="E312" t="s">
        <v>1889</v>
      </c>
      <c r="F312" t="s">
        <v>1227</v>
      </c>
      <c r="G312" t="s">
        <v>96</v>
      </c>
      <c r="H312" s="28">
        <v>42879</v>
      </c>
      <c r="I312" s="28">
        <v>42886</v>
      </c>
      <c r="J312" s="52">
        <v>3045.98</v>
      </c>
      <c r="K312" s="52">
        <v>271.5</v>
      </c>
      <c r="L312" s="52"/>
      <c r="M312" s="52"/>
      <c r="N312" s="52">
        <v>10</v>
      </c>
      <c r="O312" s="52">
        <v>1205</v>
      </c>
      <c r="P312" s="52">
        <v>4265</v>
      </c>
      <c r="Q312" s="52">
        <v>5413</v>
      </c>
      <c r="R312">
        <v>2000</v>
      </c>
      <c r="S312"/>
      <c r="T312" t="s">
        <v>1890</v>
      </c>
      <c r="U312"/>
      <c r="V312" s="74"/>
      <c r="W312" s="47"/>
      <c r="X312" s="47"/>
      <c r="Y312" s="47"/>
      <c r="Z312" s="47"/>
      <c r="AA312" s="47"/>
      <c r="AB312" s="47"/>
      <c r="AC312" s="47"/>
      <c r="AD312" s="47"/>
      <c r="AE312" s="47"/>
      <c r="AF312" s="47"/>
      <c r="AG312" s="47"/>
      <c r="AH312" s="66"/>
      <c r="AI312" s="67"/>
      <c r="AJ312" s="66"/>
      <c r="AK312" s="54"/>
      <c r="AL312" s="54"/>
      <c r="AM312" s="54">
        <f>19.99+4.99</f>
        <v>24.979999999999997</v>
      </c>
      <c r="AN312" s="66"/>
      <c r="AO312" s="67"/>
      <c r="AP312" s="66"/>
      <c r="AQ312" s="47"/>
      <c r="AR312" s="47"/>
      <c r="AS312" s="47"/>
      <c r="AT312" s="47"/>
      <c r="AU312" s="47"/>
      <c r="AV312" s="47"/>
      <c r="AW312" s="47"/>
      <c r="AX312" s="47"/>
      <c r="AY312" s="47"/>
      <c r="AZ312" s="47"/>
      <c r="BA312" s="47"/>
      <c r="BB312" s="47"/>
      <c r="BC312" s="47"/>
      <c r="BD312" s="47"/>
      <c r="BE312" s="47"/>
      <c r="BF312" s="47"/>
      <c r="BG312" s="47"/>
      <c r="BH312" s="47">
        <v>246.52</v>
      </c>
      <c r="BI312" s="47"/>
      <c r="BJ312" s="47"/>
      <c r="BK312" s="47"/>
      <c r="BL312" s="47"/>
      <c r="BM312" s="47" t="s">
        <v>1893</v>
      </c>
      <c r="BN312" s="57">
        <f t="shared" si="19"/>
        <v>271.5</v>
      </c>
      <c r="BO312" s="47">
        <f t="shared" si="17"/>
        <v>0</v>
      </c>
      <c r="BP312" s="48" t="str">
        <f t="shared" si="18"/>
        <v>Complete - With Adjustment</v>
      </c>
    </row>
    <row r="313" spans="1:68" s="10" customFormat="1" hidden="1" x14ac:dyDescent="0.2">
      <c r="A313" s="34">
        <v>363</v>
      </c>
      <c r="B313" t="s">
        <v>1208</v>
      </c>
      <c r="C313" t="s">
        <v>1747</v>
      </c>
      <c r="D313">
        <v>207922</v>
      </c>
      <c r="E313" t="s">
        <v>1889</v>
      </c>
      <c r="F313" t="s">
        <v>1227</v>
      </c>
      <c r="G313" t="s">
        <v>96</v>
      </c>
      <c r="H313" s="28">
        <v>42879</v>
      </c>
      <c r="I313" s="28">
        <v>42886</v>
      </c>
      <c r="J313" s="52">
        <v>3045.98</v>
      </c>
      <c r="K313" s="52">
        <v>155.6</v>
      </c>
      <c r="L313" s="52"/>
      <c r="M313" s="52"/>
      <c r="N313" s="52">
        <v>10</v>
      </c>
      <c r="O313" s="52">
        <v>1205</v>
      </c>
      <c r="P313" s="52">
        <v>4265</v>
      </c>
      <c r="Q313" s="52">
        <v>5414</v>
      </c>
      <c r="R313">
        <v>2000</v>
      </c>
      <c r="S313"/>
      <c r="T313" t="s">
        <v>1890</v>
      </c>
      <c r="U313"/>
      <c r="V313" s="74"/>
      <c r="W313" s="47"/>
      <c r="X313" s="47"/>
      <c r="Y313" s="47"/>
      <c r="Z313" s="47"/>
      <c r="AA313" s="47"/>
      <c r="AB313" s="47"/>
      <c r="AC313" s="47"/>
      <c r="AD313" s="47"/>
      <c r="AE313" s="47"/>
      <c r="AF313" s="47"/>
      <c r="AG313" s="47"/>
      <c r="AH313" s="66"/>
      <c r="AI313" s="67"/>
      <c r="AJ313" s="66"/>
      <c r="AK313" s="54"/>
      <c r="AL313" s="54"/>
      <c r="AM313" s="54"/>
      <c r="AN313" s="66"/>
      <c r="AO313" s="67"/>
      <c r="AP313" s="66"/>
      <c r="AQ313" s="47"/>
      <c r="AR313" s="47"/>
      <c r="AS313" s="47"/>
      <c r="AT313" s="47"/>
      <c r="AU313" s="47"/>
      <c r="AV313" s="47"/>
      <c r="AW313" s="47"/>
      <c r="AX313" s="47"/>
      <c r="AY313" s="47"/>
      <c r="AZ313" s="47"/>
      <c r="BA313" s="47"/>
      <c r="BB313" s="47"/>
      <c r="BC313" s="47"/>
      <c r="BD313" s="47"/>
      <c r="BE313" s="47"/>
      <c r="BF313" s="47"/>
      <c r="BG313" s="47"/>
      <c r="BH313" s="47">
        <v>155.6</v>
      </c>
      <c r="BI313" s="47"/>
      <c r="BJ313" s="47"/>
      <c r="BK313" s="47"/>
      <c r="BL313" s="47"/>
      <c r="BM313" s="47" t="e">
        <f>IF(BN313=0,"",#REF!)</f>
        <v>#REF!</v>
      </c>
      <c r="BN313" s="57">
        <f t="shared" si="19"/>
        <v>155.6</v>
      </c>
      <c r="BO313" s="47">
        <f t="shared" si="17"/>
        <v>0</v>
      </c>
      <c r="BP313" s="48" t="str">
        <f t="shared" si="18"/>
        <v>Complete - With Adjustment</v>
      </c>
    </row>
    <row r="314" spans="1:68" s="10" customFormat="1" hidden="1" x14ac:dyDescent="0.2">
      <c r="A314" s="34">
        <v>364</v>
      </c>
      <c r="B314" t="s">
        <v>1208</v>
      </c>
      <c r="C314" t="s">
        <v>1747</v>
      </c>
      <c r="D314">
        <v>207922</v>
      </c>
      <c r="E314" t="s">
        <v>1889</v>
      </c>
      <c r="F314" t="s">
        <v>1227</v>
      </c>
      <c r="G314" t="s">
        <v>96</v>
      </c>
      <c r="H314" s="28">
        <v>42879</v>
      </c>
      <c r="I314" s="28">
        <v>42886</v>
      </c>
      <c r="J314" s="52">
        <v>3045.98</v>
      </c>
      <c r="K314" s="52">
        <v>30.98</v>
      </c>
      <c r="L314" s="52"/>
      <c r="M314" s="52"/>
      <c r="N314" s="52">
        <v>10</v>
      </c>
      <c r="O314" s="52">
        <v>1205</v>
      </c>
      <c r="P314" s="52">
        <v>4265</v>
      </c>
      <c r="Q314" s="52">
        <v>5411</v>
      </c>
      <c r="R314">
        <v>2000</v>
      </c>
      <c r="S314"/>
      <c r="T314" t="s">
        <v>1890</v>
      </c>
      <c r="U314"/>
      <c r="V314" s="74"/>
      <c r="W314" s="47"/>
      <c r="X314" s="47"/>
      <c r="Y314" s="47"/>
      <c r="Z314" s="47"/>
      <c r="AA314" s="47"/>
      <c r="AB314" s="47"/>
      <c r="AC314" s="47"/>
      <c r="AD314" s="47"/>
      <c r="AE314" s="47"/>
      <c r="AF314" s="47"/>
      <c r="AG314" s="47"/>
      <c r="AH314" s="66"/>
      <c r="AI314" s="67"/>
      <c r="AJ314" s="66"/>
      <c r="AK314" s="54"/>
      <c r="AL314" s="54"/>
      <c r="AM314" s="54"/>
      <c r="AN314" s="66"/>
      <c r="AO314" s="67"/>
      <c r="AP314" s="66"/>
      <c r="AQ314" s="47"/>
      <c r="AR314" s="47"/>
      <c r="AS314" s="47"/>
      <c r="AT314" s="47"/>
      <c r="AU314" s="47"/>
      <c r="AV314" s="47"/>
      <c r="AW314" s="68"/>
      <c r="AX314" s="47"/>
      <c r="AY314" s="47"/>
      <c r="AZ314" s="47"/>
      <c r="BA314" s="47"/>
      <c r="BB314" s="47"/>
      <c r="BC314" s="47"/>
      <c r="BD314" s="47"/>
      <c r="BE314" s="47"/>
      <c r="BF314" s="47"/>
      <c r="BG314" s="47"/>
      <c r="BH314" s="47">
        <v>30.98</v>
      </c>
      <c r="BI314" s="47"/>
      <c r="BJ314" s="47"/>
      <c r="BK314" s="47"/>
      <c r="BL314" s="47"/>
      <c r="BM314" s="47" t="e">
        <f>IF(BN314=0,"",#REF!)</f>
        <v>#REF!</v>
      </c>
      <c r="BN314" s="57">
        <f t="shared" si="19"/>
        <v>30.98</v>
      </c>
      <c r="BO314" s="47">
        <f t="shared" si="17"/>
        <v>0</v>
      </c>
      <c r="BP314" s="48" t="str">
        <f t="shared" si="18"/>
        <v>Complete - With Adjustment</v>
      </c>
    </row>
    <row r="315" spans="1:68" s="10" customFormat="1" hidden="1" x14ac:dyDescent="0.2">
      <c r="A315" s="34">
        <v>365</v>
      </c>
      <c r="B315" t="s">
        <v>1208</v>
      </c>
      <c r="C315" t="s">
        <v>1747</v>
      </c>
      <c r="D315">
        <v>207922</v>
      </c>
      <c r="E315" t="s">
        <v>1889</v>
      </c>
      <c r="F315" t="s">
        <v>1227</v>
      </c>
      <c r="G315" t="s">
        <v>96</v>
      </c>
      <c r="H315" s="28">
        <v>42879</v>
      </c>
      <c r="I315" s="28">
        <v>42886</v>
      </c>
      <c r="J315" s="52">
        <v>3045.98</v>
      </c>
      <c r="K315" s="52">
        <v>32.07</v>
      </c>
      <c r="L315" s="52"/>
      <c r="M315" s="52"/>
      <c r="N315" s="52">
        <v>10</v>
      </c>
      <c r="O315" s="52">
        <v>1205</v>
      </c>
      <c r="P315" s="52">
        <v>4265</v>
      </c>
      <c r="Q315" s="52">
        <v>5411</v>
      </c>
      <c r="R315">
        <v>2000</v>
      </c>
      <c r="S315"/>
      <c r="T315" t="s">
        <v>1890</v>
      </c>
      <c r="U315"/>
      <c r="V315" s="74"/>
      <c r="W315" s="69"/>
      <c r="X315" s="69"/>
      <c r="Y315" s="69"/>
      <c r="Z315" s="69"/>
      <c r="AA315" s="69"/>
      <c r="AB315" s="69"/>
      <c r="AC315" s="69"/>
      <c r="AD315" s="69"/>
      <c r="AE315" s="69"/>
      <c r="AF315" s="69"/>
      <c r="AG315" s="69"/>
      <c r="AH315" s="66"/>
      <c r="AI315" s="67"/>
      <c r="AJ315" s="66"/>
      <c r="AK315" s="54"/>
      <c r="AL315" s="54"/>
      <c r="AM315" s="54"/>
      <c r="AN315" s="66"/>
      <c r="AO315" s="67"/>
      <c r="AP315" s="66"/>
      <c r="AQ315" s="69"/>
      <c r="AR315" s="69"/>
      <c r="AS315" s="69"/>
      <c r="AT315" s="69"/>
      <c r="AU315" s="69"/>
      <c r="AV315" s="69"/>
      <c r="AW315" s="69"/>
      <c r="AX315" s="69"/>
      <c r="AY315" s="69"/>
      <c r="AZ315" s="69"/>
      <c r="BA315" s="69"/>
      <c r="BB315" s="69"/>
      <c r="BC315" s="69"/>
      <c r="BD315" s="69"/>
      <c r="BE315" s="69"/>
      <c r="BF315" s="69"/>
      <c r="BG315" s="69"/>
      <c r="BH315" s="47">
        <v>32.07</v>
      </c>
      <c r="BI315" s="69"/>
      <c r="BJ315" s="69"/>
      <c r="BK315" s="69"/>
      <c r="BL315" s="69"/>
      <c r="BM315" s="47" t="e">
        <f>IF(BN315=0,"",#REF!)</f>
        <v>#REF!</v>
      </c>
      <c r="BN315" s="57">
        <f t="shared" si="19"/>
        <v>32.07</v>
      </c>
      <c r="BO315" s="47">
        <f t="shared" si="17"/>
        <v>0</v>
      </c>
      <c r="BP315" s="48" t="str">
        <f t="shared" si="18"/>
        <v>Complete - With Adjustment</v>
      </c>
    </row>
    <row r="316" spans="1:68" s="10" customFormat="1" hidden="1" x14ac:dyDescent="0.2">
      <c r="A316" s="34">
        <v>366</v>
      </c>
      <c r="B316" t="s">
        <v>1208</v>
      </c>
      <c r="C316" t="s">
        <v>1747</v>
      </c>
      <c r="D316">
        <v>207922</v>
      </c>
      <c r="E316" t="s">
        <v>1889</v>
      </c>
      <c r="F316" t="s">
        <v>1227</v>
      </c>
      <c r="G316" t="s">
        <v>96</v>
      </c>
      <c r="H316" s="28">
        <v>42879</v>
      </c>
      <c r="I316" s="28">
        <v>42886</v>
      </c>
      <c r="J316" s="52">
        <v>3045.98</v>
      </c>
      <c r="K316" s="52">
        <v>466.8</v>
      </c>
      <c r="L316" s="52"/>
      <c r="M316" s="52"/>
      <c r="N316" s="52">
        <v>10</v>
      </c>
      <c r="O316" s="52">
        <v>1205</v>
      </c>
      <c r="P316" s="52">
        <v>4265</v>
      </c>
      <c r="Q316" s="52">
        <v>5414</v>
      </c>
      <c r="R316">
        <v>2000</v>
      </c>
      <c r="S316"/>
      <c r="T316" t="s">
        <v>1890</v>
      </c>
      <c r="U316"/>
      <c r="V316" s="74"/>
      <c r="W316" s="47"/>
      <c r="X316" s="47"/>
      <c r="Y316" s="47"/>
      <c r="Z316" s="47"/>
      <c r="AA316" s="47"/>
      <c r="AB316" s="47"/>
      <c r="AC316" s="47"/>
      <c r="AD316" s="47"/>
      <c r="AE316" s="47"/>
      <c r="AF316" s="47"/>
      <c r="AG316" s="47"/>
      <c r="AH316" s="66"/>
      <c r="AI316" s="67"/>
      <c r="AJ316" s="66"/>
      <c r="AK316" s="54"/>
      <c r="AL316" s="54"/>
      <c r="AM316" s="54"/>
      <c r="AN316" s="66"/>
      <c r="AO316" s="67"/>
      <c r="AP316" s="66"/>
      <c r="AQ316" s="47"/>
      <c r="AR316" s="47"/>
      <c r="AS316" s="47"/>
      <c r="AT316" s="47"/>
      <c r="AU316" s="47"/>
      <c r="AV316" s="47"/>
      <c r="AW316" s="47"/>
      <c r="AX316" s="47"/>
      <c r="AY316" s="47"/>
      <c r="AZ316" s="47"/>
      <c r="BA316" s="47"/>
      <c r="BB316" s="47"/>
      <c r="BC316" s="47"/>
      <c r="BD316" s="47"/>
      <c r="BE316" s="47"/>
      <c r="BF316" s="47"/>
      <c r="BG316" s="47"/>
      <c r="BH316" s="47">
        <v>466.8</v>
      </c>
      <c r="BI316" s="47"/>
      <c r="BJ316" s="47"/>
      <c r="BK316" s="47"/>
      <c r="BL316" s="47"/>
      <c r="BM316" s="47" t="e">
        <f>IF(BN316=0,"",#REF!)</f>
        <v>#REF!</v>
      </c>
      <c r="BN316" s="57">
        <f t="shared" si="19"/>
        <v>466.8</v>
      </c>
      <c r="BO316" s="47">
        <f t="shared" si="17"/>
        <v>0</v>
      </c>
      <c r="BP316" s="48" t="str">
        <f t="shared" si="18"/>
        <v>Complete - With Adjustment</v>
      </c>
    </row>
    <row r="317" spans="1:68" s="10" customFormat="1" hidden="1" x14ac:dyDescent="0.2">
      <c r="A317" s="34">
        <v>367</v>
      </c>
      <c r="B317" t="s">
        <v>1208</v>
      </c>
      <c r="C317" t="s">
        <v>1747</v>
      </c>
      <c r="D317">
        <v>207922</v>
      </c>
      <c r="E317" t="s">
        <v>1889</v>
      </c>
      <c r="F317" t="s">
        <v>1227</v>
      </c>
      <c r="G317" t="s">
        <v>96</v>
      </c>
      <c r="H317" s="28">
        <v>42879</v>
      </c>
      <c r="I317" s="28">
        <v>42886</v>
      </c>
      <c r="J317" s="52">
        <v>3045.98</v>
      </c>
      <c r="K317" s="52">
        <v>99</v>
      </c>
      <c r="L317" s="52"/>
      <c r="M317" s="52"/>
      <c r="N317" s="52">
        <v>10</v>
      </c>
      <c r="O317" s="52">
        <v>1205</v>
      </c>
      <c r="P317" s="52">
        <v>4265</v>
      </c>
      <c r="Q317" s="52">
        <v>5413</v>
      </c>
      <c r="R317">
        <v>2000</v>
      </c>
      <c r="S317"/>
      <c r="T317" t="s">
        <v>1890</v>
      </c>
      <c r="U317"/>
      <c r="V317" s="74"/>
      <c r="W317" s="47"/>
      <c r="X317" s="47"/>
      <c r="Y317" s="47"/>
      <c r="Z317" s="47"/>
      <c r="AA317" s="47"/>
      <c r="AB317" s="47"/>
      <c r="AC317" s="47"/>
      <c r="AD317" s="47"/>
      <c r="AE317" s="47"/>
      <c r="AF317" s="47"/>
      <c r="AG317" s="47"/>
      <c r="AH317" s="66"/>
      <c r="AI317" s="67"/>
      <c r="AJ317" s="66"/>
      <c r="AK317" s="54"/>
      <c r="AL317" s="54"/>
      <c r="AM317" s="54"/>
      <c r="AN317" s="66"/>
      <c r="AO317" s="67"/>
      <c r="AP317" s="66"/>
      <c r="AQ317" s="47"/>
      <c r="AR317" s="47"/>
      <c r="AS317" s="47"/>
      <c r="AT317" s="47"/>
      <c r="AU317" s="47"/>
      <c r="AV317" s="47"/>
      <c r="AW317" s="47"/>
      <c r="AX317" s="47"/>
      <c r="AY317" s="47"/>
      <c r="AZ317" s="47"/>
      <c r="BA317" s="47"/>
      <c r="BB317" s="47"/>
      <c r="BC317" s="47"/>
      <c r="BD317" s="47"/>
      <c r="BE317" s="47"/>
      <c r="BF317" s="47"/>
      <c r="BG317" s="47"/>
      <c r="BH317" s="47">
        <v>99</v>
      </c>
      <c r="BI317" s="47"/>
      <c r="BJ317" s="47"/>
      <c r="BK317" s="47"/>
      <c r="BL317" s="47"/>
      <c r="BM317" s="47" t="e">
        <f>IF(BN317=0,"",#REF!)</f>
        <v>#REF!</v>
      </c>
      <c r="BN317" s="57">
        <f t="shared" si="19"/>
        <v>99</v>
      </c>
      <c r="BO317" s="47">
        <f t="shared" si="17"/>
        <v>0</v>
      </c>
      <c r="BP317" s="48" t="str">
        <f t="shared" si="18"/>
        <v>Complete - With Adjustment</v>
      </c>
    </row>
    <row r="318" spans="1:68" s="10" customFormat="1" hidden="1" x14ac:dyDescent="0.2">
      <c r="A318" s="34">
        <v>368</v>
      </c>
      <c r="B318" t="s">
        <v>1208</v>
      </c>
      <c r="C318" t="s">
        <v>1747</v>
      </c>
      <c r="D318">
        <v>207922</v>
      </c>
      <c r="E318" t="s">
        <v>1889</v>
      </c>
      <c r="F318" t="s">
        <v>1227</v>
      </c>
      <c r="G318" t="s">
        <v>96</v>
      </c>
      <c r="H318" s="28">
        <v>42879</v>
      </c>
      <c r="I318" s="28">
        <v>42886</v>
      </c>
      <c r="J318" s="52">
        <v>3045.98</v>
      </c>
      <c r="K318" s="52">
        <v>455.96000000000004</v>
      </c>
      <c r="L318" s="52"/>
      <c r="M318" s="52"/>
      <c r="N318" s="52">
        <v>10</v>
      </c>
      <c r="O318" s="52">
        <v>1205</v>
      </c>
      <c r="P318" s="52">
        <v>4265</v>
      </c>
      <c r="Q318" s="52">
        <v>5413</v>
      </c>
      <c r="R318">
        <v>2000</v>
      </c>
      <c r="S318"/>
      <c r="T318" t="s">
        <v>1890</v>
      </c>
      <c r="U318"/>
      <c r="V318" s="74"/>
      <c r="W318" s="47"/>
      <c r="X318" s="47"/>
      <c r="Y318" s="47"/>
      <c r="Z318" s="47"/>
      <c r="AA318" s="47"/>
      <c r="AB318" s="47"/>
      <c r="AC318" s="47"/>
      <c r="AD318" s="47"/>
      <c r="AE318" s="47"/>
      <c r="AF318" s="47"/>
      <c r="AG318" s="47"/>
      <c r="AH318" s="66"/>
      <c r="AI318" s="67"/>
      <c r="AJ318" s="66"/>
      <c r="AK318" s="54"/>
      <c r="AL318" s="54"/>
      <c r="AM318" s="54"/>
      <c r="AN318" s="66"/>
      <c r="AO318" s="67"/>
      <c r="AP318" s="66"/>
      <c r="AQ318" s="47"/>
      <c r="AR318" s="47"/>
      <c r="AS318" s="47"/>
      <c r="AT318" s="47"/>
      <c r="AU318" s="47"/>
      <c r="AV318" s="47"/>
      <c r="AW318" s="47"/>
      <c r="AX318" s="47"/>
      <c r="AY318" s="47"/>
      <c r="AZ318" s="47"/>
      <c r="BA318" s="47"/>
      <c r="BB318" s="47"/>
      <c r="BC318" s="47"/>
      <c r="BD318" s="47"/>
      <c r="BE318" s="47"/>
      <c r="BF318" s="47"/>
      <c r="BG318" s="47"/>
      <c r="BH318" s="47">
        <v>455.96000000000004</v>
      </c>
      <c r="BI318" s="47"/>
      <c r="BJ318" s="47"/>
      <c r="BK318" s="47"/>
      <c r="BL318" s="47"/>
      <c r="BM318" s="47" t="e">
        <f>IF(BN318=0,"",#REF!)</f>
        <v>#REF!</v>
      </c>
      <c r="BN318" s="57">
        <f t="shared" si="19"/>
        <v>455.96000000000004</v>
      </c>
      <c r="BO318" s="47">
        <f t="shared" si="17"/>
        <v>0</v>
      </c>
      <c r="BP318" s="48" t="str">
        <f t="shared" si="18"/>
        <v>Complete - With Adjustment</v>
      </c>
    </row>
    <row r="319" spans="1:68" s="10" customFormat="1" hidden="1" x14ac:dyDescent="0.2">
      <c r="A319" s="34">
        <v>369</v>
      </c>
      <c r="B319" t="s">
        <v>1208</v>
      </c>
      <c r="C319" t="s">
        <v>1747</v>
      </c>
      <c r="D319">
        <v>207922</v>
      </c>
      <c r="E319" t="s">
        <v>1889</v>
      </c>
      <c r="F319" t="s">
        <v>1227</v>
      </c>
      <c r="G319" t="s">
        <v>96</v>
      </c>
      <c r="H319" s="28">
        <v>42879</v>
      </c>
      <c r="I319" s="28">
        <v>42886</v>
      </c>
      <c r="J319" s="52">
        <v>3045.98</v>
      </c>
      <c r="K319" s="52">
        <v>99</v>
      </c>
      <c r="L319" s="52"/>
      <c r="M319" s="52"/>
      <c r="N319" s="52">
        <v>10</v>
      </c>
      <c r="O319" s="52">
        <v>1205</v>
      </c>
      <c r="P319" s="52">
        <v>4265</v>
      </c>
      <c r="Q319" s="52">
        <v>5413</v>
      </c>
      <c r="R319">
        <v>2000</v>
      </c>
      <c r="S319"/>
      <c r="T319" t="s">
        <v>1890</v>
      </c>
      <c r="U319"/>
      <c r="V319" s="74"/>
      <c r="W319" s="47"/>
      <c r="X319" s="47"/>
      <c r="Y319" s="47"/>
      <c r="Z319" s="47"/>
      <c r="AA319" s="47"/>
      <c r="AB319" s="47"/>
      <c r="AC319" s="47"/>
      <c r="AD319" s="47"/>
      <c r="AE319" s="47"/>
      <c r="AF319" s="47"/>
      <c r="AG319" s="47"/>
      <c r="AH319" s="66"/>
      <c r="AI319" s="67"/>
      <c r="AJ319" s="66"/>
      <c r="AK319" s="54"/>
      <c r="AL319" s="54"/>
      <c r="AM319" s="54"/>
      <c r="AN319" s="66"/>
      <c r="AO319" s="67"/>
      <c r="AP319" s="66"/>
      <c r="AQ319" s="47"/>
      <c r="AR319" s="47"/>
      <c r="AS319" s="47"/>
      <c r="AT319" s="47"/>
      <c r="AU319" s="47"/>
      <c r="AV319" s="47"/>
      <c r="AW319" s="47"/>
      <c r="AX319" s="47"/>
      <c r="AY319" s="47"/>
      <c r="AZ319" s="47"/>
      <c r="BA319" s="47"/>
      <c r="BB319" s="47"/>
      <c r="BC319" s="47"/>
      <c r="BD319" s="47"/>
      <c r="BE319" s="47"/>
      <c r="BF319" s="47"/>
      <c r="BG319" s="47"/>
      <c r="BH319" s="47">
        <v>99</v>
      </c>
      <c r="BI319" s="47"/>
      <c r="BJ319" s="47"/>
      <c r="BK319" s="47"/>
      <c r="BL319" s="47"/>
      <c r="BM319" s="47" t="e">
        <f>IF(BN319=0,"",#REF!)</f>
        <v>#REF!</v>
      </c>
      <c r="BN319" s="57">
        <f t="shared" si="19"/>
        <v>99</v>
      </c>
      <c r="BO319" s="47">
        <f t="shared" si="17"/>
        <v>0</v>
      </c>
      <c r="BP319" s="48" t="str">
        <f t="shared" si="18"/>
        <v>Complete - With Adjustment</v>
      </c>
    </row>
    <row r="320" spans="1:68" s="10" customFormat="1" hidden="1" x14ac:dyDescent="0.2">
      <c r="A320" s="34">
        <v>370</v>
      </c>
      <c r="B320" t="s">
        <v>1208</v>
      </c>
      <c r="C320" t="s">
        <v>1747</v>
      </c>
      <c r="D320">
        <v>207922</v>
      </c>
      <c r="E320" t="s">
        <v>1889</v>
      </c>
      <c r="F320" t="s">
        <v>1227</v>
      </c>
      <c r="G320" t="s">
        <v>96</v>
      </c>
      <c r="H320" s="28">
        <v>42879</v>
      </c>
      <c r="I320" s="28">
        <v>42886</v>
      </c>
      <c r="J320" s="52">
        <v>3045.98</v>
      </c>
      <c r="K320" s="52">
        <v>150.6</v>
      </c>
      <c r="L320" s="52"/>
      <c r="M320" s="52"/>
      <c r="N320" s="52">
        <v>10</v>
      </c>
      <c r="O320" s="52">
        <v>1205</v>
      </c>
      <c r="P320" s="52">
        <v>4265</v>
      </c>
      <c r="Q320" s="52">
        <v>5414</v>
      </c>
      <c r="R320">
        <v>2000</v>
      </c>
      <c r="S320"/>
      <c r="T320" t="s">
        <v>1890</v>
      </c>
      <c r="U320"/>
      <c r="V320" s="74"/>
      <c r="W320" s="47"/>
      <c r="X320" s="47"/>
      <c r="Y320" s="47"/>
      <c r="Z320" s="47"/>
      <c r="AA320" s="47"/>
      <c r="AB320" s="47"/>
      <c r="AC320" s="47"/>
      <c r="AD320" s="47"/>
      <c r="AE320" s="47"/>
      <c r="AF320" s="47"/>
      <c r="AG320" s="47"/>
      <c r="AH320" s="66"/>
      <c r="AI320" s="67"/>
      <c r="AJ320" s="66"/>
      <c r="AK320" s="54"/>
      <c r="AL320" s="54"/>
      <c r="AM320" s="54"/>
      <c r="AN320" s="66"/>
      <c r="AO320" s="67"/>
      <c r="AP320" s="66"/>
      <c r="AQ320" s="47"/>
      <c r="AR320" s="47"/>
      <c r="AS320" s="47"/>
      <c r="AT320" s="47"/>
      <c r="AU320" s="47"/>
      <c r="AV320" s="47"/>
      <c r="AW320" s="47"/>
      <c r="AX320" s="47"/>
      <c r="AY320" s="47"/>
      <c r="AZ320" s="47"/>
      <c r="BA320" s="47"/>
      <c r="BB320" s="47"/>
      <c r="BC320" s="47"/>
      <c r="BD320" s="47"/>
      <c r="BE320" s="47"/>
      <c r="BF320" s="47"/>
      <c r="BG320" s="47"/>
      <c r="BH320" s="47">
        <v>150.6</v>
      </c>
      <c r="BI320" s="47"/>
      <c r="BJ320" s="47"/>
      <c r="BK320" s="47"/>
      <c r="BL320" s="47"/>
      <c r="BM320" s="47" t="e">
        <f>IF(BN320=0,"",#REF!)</f>
        <v>#REF!</v>
      </c>
      <c r="BN320" s="57">
        <f t="shared" si="19"/>
        <v>150.6</v>
      </c>
      <c r="BO320" s="47">
        <f t="shared" si="17"/>
        <v>0</v>
      </c>
      <c r="BP320" s="48" t="str">
        <f t="shared" si="18"/>
        <v>Complete - With Adjustment</v>
      </c>
    </row>
    <row r="321" spans="1:68" s="10" customFormat="1" hidden="1" x14ac:dyDescent="0.2">
      <c r="A321" s="34">
        <v>371</v>
      </c>
      <c r="B321" t="s">
        <v>1208</v>
      </c>
      <c r="C321" t="s">
        <v>1747</v>
      </c>
      <c r="D321">
        <v>207922</v>
      </c>
      <c r="E321" t="s">
        <v>1889</v>
      </c>
      <c r="F321" t="s">
        <v>1227</v>
      </c>
      <c r="G321" t="s">
        <v>96</v>
      </c>
      <c r="H321" s="28">
        <v>42879</v>
      </c>
      <c r="I321" s="28">
        <v>42886</v>
      </c>
      <c r="J321" s="52">
        <v>3045.98</v>
      </c>
      <c r="K321" s="52">
        <v>30.44</v>
      </c>
      <c r="L321" s="52"/>
      <c r="M321" s="52"/>
      <c r="N321" s="52">
        <v>10</v>
      </c>
      <c r="O321" s="52">
        <v>1205</v>
      </c>
      <c r="P321" s="52">
        <v>4265</v>
      </c>
      <c r="Q321" s="52">
        <v>5411</v>
      </c>
      <c r="R321">
        <v>2000</v>
      </c>
      <c r="S321"/>
      <c r="T321" t="s">
        <v>1890</v>
      </c>
      <c r="U321"/>
      <c r="V321" s="74"/>
      <c r="W321" s="47"/>
      <c r="X321" s="47"/>
      <c r="Y321" s="47"/>
      <c r="Z321" s="47"/>
      <c r="AA321" s="47"/>
      <c r="AB321" s="47"/>
      <c r="AC321" s="47"/>
      <c r="AD321" s="47"/>
      <c r="AE321" s="47"/>
      <c r="AF321" s="47"/>
      <c r="AG321" s="47"/>
      <c r="AH321" s="66"/>
      <c r="AI321" s="67"/>
      <c r="AJ321" s="66"/>
      <c r="AK321" s="54"/>
      <c r="AL321" s="54"/>
      <c r="AM321" s="54"/>
      <c r="AN321" s="66"/>
      <c r="AO321" s="67"/>
      <c r="AP321" s="66"/>
      <c r="AQ321" s="47"/>
      <c r="AR321" s="47"/>
      <c r="AS321" s="47"/>
      <c r="AT321" s="47"/>
      <c r="AU321" s="47"/>
      <c r="AV321" s="47"/>
      <c r="AW321" s="47"/>
      <c r="AX321" s="47"/>
      <c r="AY321" s="47"/>
      <c r="AZ321" s="47"/>
      <c r="BA321" s="47"/>
      <c r="BB321" s="47"/>
      <c r="BC321" s="47"/>
      <c r="BD321" s="47"/>
      <c r="BE321" s="47"/>
      <c r="BF321" s="47"/>
      <c r="BG321" s="47"/>
      <c r="BH321" s="47"/>
      <c r="BI321" s="47"/>
      <c r="BJ321" s="47"/>
      <c r="BK321" s="47">
        <v>30.44</v>
      </c>
      <c r="BL321" s="47"/>
      <c r="BM321" s="47" t="e">
        <f>IF(BN321=0,"",#REF!)</f>
        <v>#REF!</v>
      </c>
      <c r="BN321" s="57">
        <f t="shared" si="19"/>
        <v>30.44</v>
      </c>
      <c r="BO321" s="47">
        <f t="shared" si="17"/>
        <v>0</v>
      </c>
      <c r="BP321" s="48" t="str">
        <f t="shared" si="18"/>
        <v>Complete - With Adjustment</v>
      </c>
    </row>
    <row r="322" spans="1:68" s="10" customFormat="1" hidden="1" x14ac:dyDescent="0.2">
      <c r="A322" s="34">
        <v>372</v>
      </c>
      <c r="B322" t="s">
        <v>1208</v>
      </c>
      <c r="C322" t="s">
        <v>1747</v>
      </c>
      <c r="D322">
        <v>207922</v>
      </c>
      <c r="E322" t="s">
        <v>1889</v>
      </c>
      <c r="F322" t="s">
        <v>1227</v>
      </c>
      <c r="G322" t="s">
        <v>96</v>
      </c>
      <c r="H322" s="28">
        <v>42879</v>
      </c>
      <c r="I322" s="28">
        <v>42886</v>
      </c>
      <c r="J322" s="52">
        <v>3045.98</v>
      </c>
      <c r="K322" s="52">
        <v>155.6</v>
      </c>
      <c r="L322" s="52"/>
      <c r="M322" s="52"/>
      <c r="N322" s="52">
        <v>10</v>
      </c>
      <c r="O322" s="52">
        <v>1205</v>
      </c>
      <c r="P322" s="52">
        <v>4265</v>
      </c>
      <c r="Q322" s="52">
        <v>5414</v>
      </c>
      <c r="R322">
        <v>2000</v>
      </c>
      <c r="S322"/>
      <c r="T322" t="s">
        <v>1890</v>
      </c>
      <c r="U322"/>
      <c r="V322" s="74"/>
      <c r="W322" s="47"/>
      <c r="X322" s="47"/>
      <c r="Y322" s="47"/>
      <c r="Z322" s="47"/>
      <c r="AA322" s="47"/>
      <c r="AB322" s="47"/>
      <c r="AC322" s="47"/>
      <c r="AD322" s="47"/>
      <c r="AE322" s="47"/>
      <c r="AF322" s="47"/>
      <c r="AG322" s="47"/>
      <c r="AH322" s="66"/>
      <c r="AI322" s="67"/>
      <c r="AJ322" s="66"/>
      <c r="AK322" s="54"/>
      <c r="AL322" s="54"/>
      <c r="AM322" s="54"/>
      <c r="AN322" s="66"/>
      <c r="AO322" s="67"/>
      <c r="AP322" s="66"/>
      <c r="AQ322" s="47"/>
      <c r="AR322" s="47"/>
      <c r="AS322" s="47"/>
      <c r="AT322" s="47"/>
      <c r="AU322" s="47"/>
      <c r="AV322" s="47"/>
      <c r="AW322" s="47"/>
      <c r="AX322" s="47"/>
      <c r="AY322" s="47"/>
      <c r="AZ322" s="47"/>
      <c r="BA322" s="47"/>
      <c r="BB322" s="47"/>
      <c r="BC322" s="47"/>
      <c r="BD322" s="47"/>
      <c r="BE322" s="47"/>
      <c r="BF322" s="47"/>
      <c r="BG322" s="47"/>
      <c r="BH322" s="47">
        <v>155.6</v>
      </c>
      <c r="BI322" s="47"/>
      <c r="BJ322" s="47"/>
      <c r="BK322" s="47"/>
      <c r="BL322" s="47"/>
      <c r="BM322" s="47" t="e">
        <f>IF(BN322=0,"",#REF!)</f>
        <v>#REF!</v>
      </c>
      <c r="BN322" s="57">
        <f t="shared" si="19"/>
        <v>155.6</v>
      </c>
      <c r="BO322" s="47">
        <f t="shared" si="17"/>
        <v>0</v>
      </c>
      <c r="BP322" s="48" t="str">
        <f t="shared" si="18"/>
        <v>Complete - With Adjustment</v>
      </c>
    </row>
    <row r="323" spans="1:68" s="10" customFormat="1" hidden="1" x14ac:dyDescent="0.2">
      <c r="A323" s="34">
        <v>373</v>
      </c>
      <c r="B323" t="s">
        <v>1208</v>
      </c>
      <c r="C323" t="s">
        <v>1747</v>
      </c>
      <c r="D323">
        <v>207922</v>
      </c>
      <c r="E323" t="s">
        <v>1889</v>
      </c>
      <c r="F323" t="s">
        <v>1227</v>
      </c>
      <c r="G323" t="s">
        <v>96</v>
      </c>
      <c r="H323" s="28">
        <v>42879</v>
      </c>
      <c r="I323" s="28">
        <v>42886</v>
      </c>
      <c r="J323" s="52">
        <v>3045.98</v>
      </c>
      <c r="K323" s="52">
        <v>16</v>
      </c>
      <c r="L323" s="52"/>
      <c r="M323" s="52"/>
      <c r="N323" s="52">
        <v>10</v>
      </c>
      <c r="O323" s="52">
        <v>1205</v>
      </c>
      <c r="P323" s="52">
        <v>4265</v>
      </c>
      <c r="Q323" s="52">
        <v>5413</v>
      </c>
      <c r="R323">
        <v>2000</v>
      </c>
      <c r="S323"/>
      <c r="T323" t="s">
        <v>1890</v>
      </c>
      <c r="U323"/>
      <c r="V323" s="74"/>
      <c r="W323" s="47"/>
      <c r="X323" s="47"/>
      <c r="Y323" s="47"/>
      <c r="Z323" s="47"/>
      <c r="AA323" s="47"/>
      <c r="AB323" s="47"/>
      <c r="AC323" s="47"/>
      <c r="AD323" s="47"/>
      <c r="AE323" s="47"/>
      <c r="AF323" s="47"/>
      <c r="AG323" s="47"/>
      <c r="AH323" s="66"/>
      <c r="AI323" s="67"/>
      <c r="AJ323" s="66"/>
      <c r="AK323" s="54"/>
      <c r="AL323" s="54"/>
      <c r="AM323" s="54"/>
      <c r="AN323" s="66"/>
      <c r="AO323" s="67"/>
      <c r="AP323" s="66"/>
      <c r="AQ323" s="47"/>
      <c r="AR323" s="47"/>
      <c r="AS323" s="47"/>
      <c r="AT323" s="47"/>
      <c r="AU323" s="47"/>
      <c r="AV323" s="47"/>
      <c r="AW323" s="47"/>
      <c r="AX323" s="47"/>
      <c r="AY323" s="47"/>
      <c r="AZ323" s="47"/>
      <c r="BA323" s="47"/>
      <c r="BB323" s="47"/>
      <c r="BC323" s="47"/>
      <c r="BD323" s="47"/>
      <c r="BE323" s="47"/>
      <c r="BF323" s="47"/>
      <c r="BG323" s="47"/>
      <c r="BH323" s="47">
        <v>16</v>
      </c>
      <c r="BI323" s="47"/>
      <c r="BJ323" s="47"/>
      <c r="BK323" s="47"/>
      <c r="BL323" s="47"/>
      <c r="BM323" s="47" t="e">
        <f>IF(BN323=0,"",#REF!)</f>
        <v>#REF!</v>
      </c>
      <c r="BN323" s="57">
        <f t="shared" si="19"/>
        <v>16</v>
      </c>
      <c r="BO323" s="47">
        <f t="shared" si="17"/>
        <v>0</v>
      </c>
      <c r="BP323" s="48" t="str">
        <f t="shared" si="18"/>
        <v>Complete - With Adjustment</v>
      </c>
    </row>
    <row r="324" spans="1:68" s="10" customFormat="1" hidden="1" x14ac:dyDescent="0.2">
      <c r="A324" s="34">
        <v>374</v>
      </c>
      <c r="B324" t="s">
        <v>1208</v>
      </c>
      <c r="C324" t="s">
        <v>1747</v>
      </c>
      <c r="D324">
        <v>207922</v>
      </c>
      <c r="E324" t="s">
        <v>1889</v>
      </c>
      <c r="F324" t="s">
        <v>1227</v>
      </c>
      <c r="G324" t="s">
        <v>96</v>
      </c>
      <c r="H324" s="28">
        <v>42879</v>
      </c>
      <c r="I324" s="28">
        <v>42886</v>
      </c>
      <c r="J324" s="52">
        <v>3045.98</v>
      </c>
      <c r="K324" s="52">
        <v>21.5</v>
      </c>
      <c r="L324" s="52"/>
      <c r="M324" s="52"/>
      <c r="N324" s="52">
        <v>10</v>
      </c>
      <c r="O324" s="52">
        <v>1205</v>
      </c>
      <c r="P324" s="52">
        <v>4265</v>
      </c>
      <c r="Q324" s="52">
        <v>5413</v>
      </c>
      <c r="R324">
        <v>2000</v>
      </c>
      <c r="S324"/>
      <c r="T324" t="s">
        <v>1890</v>
      </c>
      <c r="U324"/>
      <c r="V324" s="74"/>
      <c r="W324" s="47"/>
      <c r="X324" s="47"/>
      <c r="Y324" s="47"/>
      <c r="Z324" s="47"/>
      <c r="AA324" s="47"/>
      <c r="AB324" s="47"/>
      <c r="AC324" s="47"/>
      <c r="AD324" s="47"/>
      <c r="AE324" s="47"/>
      <c r="AF324" s="47"/>
      <c r="AG324" s="47"/>
      <c r="AH324" s="66"/>
      <c r="AI324" s="67"/>
      <c r="AJ324" s="66"/>
      <c r="AK324" s="54"/>
      <c r="AL324" s="54"/>
      <c r="AM324" s="54"/>
      <c r="AN324" s="66"/>
      <c r="AO324" s="67"/>
      <c r="AP324" s="66"/>
      <c r="AQ324" s="47"/>
      <c r="AR324" s="47"/>
      <c r="AS324" s="47"/>
      <c r="AT324" s="47"/>
      <c r="AU324" s="47"/>
      <c r="AV324" s="47"/>
      <c r="AW324" s="47"/>
      <c r="AX324" s="47"/>
      <c r="AY324" s="47"/>
      <c r="AZ324" s="47"/>
      <c r="BA324" s="47"/>
      <c r="BB324" s="47"/>
      <c r="BC324" s="47"/>
      <c r="BD324" s="47"/>
      <c r="BE324" s="47"/>
      <c r="BF324" s="47"/>
      <c r="BG324" s="47"/>
      <c r="BH324" s="47">
        <v>21.5</v>
      </c>
      <c r="BI324" s="47"/>
      <c r="BJ324" s="47"/>
      <c r="BK324" s="47"/>
      <c r="BL324" s="47"/>
      <c r="BM324" s="47" t="e">
        <f>IF(BN324=0,"",#REF!)</f>
        <v>#REF!</v>
      </c>
      <c r="BN324" s="57">
        <f t="shared" si="19"/>
        <v>21.5</v>
      </c>
      <c r="BO324" s="47">
        <f t="shared" si="17"/>
        <v>0</v>
      </c>
      <c r="BP324" s="48" t="str">
        <f t="shared" si="18"/>
        <v>Complete - With Adjustment</v>
      </c>
    </row>
    <row r="325" spans="1:68" s="10" customFormat="1" hidden="1" x14ac:dyDescent="0.2">
      <c r="A325" s="34">
        <v>379</v>
      </c>
      <c r="B325" t="s">
        <v>1208</v>
      </c>
      <c r="C325" t="s">
        <v>1750</v>
      </c>
      <c r="D325">
        <v>251430</v>
      </c>
      <c r="E325" t="s">
        <v>1894</v>
      </c>
      <c r="F325" t="s">
        <v>1250</v>
      </c>
      <c r="G325" t="s">
        <v>96</v>
      </c>
      <c r="H325" s="28">
        <v>42877</v>
      </c>
      <c r="I325" s="28">
        <v>42879</v>
      </c>
      <c r="J325" s="52">
        <v>409.7</v>
      </c>
      <c r="K325" s="52">
        <v>227.3</v>
      </c>
      <c r="L325" s="52"/>
      <c r="M325" s="52"/>
      <c r="N325" s="52">
        <v>10</v>
      </c>
      <c r="O325" s="52">
        <v>1201</v>
      </c>
      <c r="P325" s="52">
        <v>4265</v>
      </c>
      <c r="Q325" s="52">
        <v>5413</v>
      </c>
      <c r="R325">
        <v>2000</v>
      </c>
      <c r="S325"/>
      <c r="T325" t="s">
        <v>1895</v>
      </c>
      <c r="U325"/>
      <c r="V325" s="74"/>
      <c r="W325" s="47"/>
      <c r="X325" s="47"/>
      <c r="Y325" s="47">
        <v>227.3</v>
      </c>
      <c r="Z325" s="47"/>
      <c r="AA325" s="47"/>
      <c r="AB325" s="47"/>
      <c r="AC325" s="47"/>
      <c r="AD325" s="47"/>
      <c r="AE325" s="47"/>
      <c r="AF325" s="47"/>
      <c r="AG325" s="47"/>
      <c r="AH325" s="66"/>
      <c r="AI325" s="67"/>
      <c r="AJ325" s="66"/>
      <c r="AK325" s="54"/>
      <c r="AL325" s="54"/>
      <c r="AM325" s="54"/>
      <c r="AN325" s="66"/>
      <c r="AO325" s="67"/>
      <c r="AP325" s="66"/>
      <c r="AQ325" s="47"/>
      <c r="AR325" s="47"/>
      <c r="AS325" s="47"/>
      <c r="AT325" s="47"/>
      <c r="AU325" s="47"/>
      <c r="AV325" s="47"/>
      <c r="AW325" s="47"/>
      <c r="AX325" s="47"/>
      <c r="AY325" s="47"/>
      <c r="AZ325" s="47"/>
      <c r="BA325" s="47"/>
      <c r="BB325" s="47"/>
      <c r="BC325" s="68"/>
      <c r="BD325" s="47"/>
      <c r="BE325" s="47"/>
      <c r="BF325" s="47"/>
      <c r="BG325" s="47"/>
      <c r="BH325" s="47"/>
      <c r="BI325" s="47"/>
      <c r="BJ325" s="47"/>
      <c r="BK325" s="47"/>
      <c r="BL325" s="47"/>
      <c r="BM325" s="47" t="e">
        <f>IF(BN325=0,"",#REF!)</f>
        <v>#REF!</v>
      </c>
      <c r="BN325" s="57">
        <f t="shared" si="19"/>
        <v>227.3</v>
      </c>
      <c r="BO325" s="47">
        <f t="shared" si="17"/>
        <v>0</v>
      </c>
      <c r="BP325" s="48" t="str">
        <f t="shared" si="18"/>
        <v>Complete - With Adjustment</v>
      </c>
    </row>
    <row r="326" spans="1:68" s="10" customFormat="1" hidden="1" x14ac:dyDescent="0.2">
      <c r="A326" s="34">
        <v>380</v>
      </c>
      <c r="B326" t="s">
        <v>1208</v>
      </c>
      <c r="C326" t="s">
        <v>1750</v>
      </c>
      <c r="D326">
        <v>251430</v>
      </c>
      <c r="E326" t="s">
        <v>1894</v>
      </c>
      <c r="F326" t="s">
        <v>1250</v>
      </c>
      <c r="G326" t="s">
        <v>96</v>
      </c>
      <c r="H326" s="28">
        <v>42877</v>
      </c>
      <c r="I326" s="28">
        <v>42879</v>
      </c>
      <c r="J326" s="52">
        <v>409.7</v>
      </c>
      <c r="K326" s="52">
        <v>182.4</v>
      </c>
      <c r="L326" s="52"/>
      <c r="M326" s="52"/>
      <c r="N326" s="52">
        <v>10</v>
      </c>
      <c r="O326" s="52">
        <v>1201</v>
      </c>
      <c r="P326" s="52">
        <v>4265</v>
      </c>
      <c r="Q326" s="52">
        <v>5412</v>
      </c>
      <c r="R326">
        <v>2000</v>
      </c>
      <c r="S326"/>
      <c r="T326" t="s">
        <v>1895</v>
      </c>
      <c r="U326"/>
      <c r="V326" s="74"/>
      <c r="W326" s="47"/>
      <c r="X326" s="47"/>
      <c r="Y326" s="47"/>
      <c r="Z326" s="47">
        <v>182.4</v>
      </c>
      <c r="AA326" s="47"/>
      <c r="AB326" s="47"/>
      <c r="AC326" s="47"/>
      <c r="AD326" s="47"/>
      <c r="AE326" s="47"/>
      <c r="AF326" s="47"/>
      <c r="AG326" s="47"/>
      <c r="AH326" s="66"/>
      <c r="AI326" s="67"/>
      <c r="AJ326" s="66"/>
      <c r="AK326" s="54"/>
      <c r="AL326" s="54"/>
      <c r="AM326" s="54"/>
      <c r="AN326" s="66"/>
      <c r="AO326" s="67"/>
      <c r="AP326" s="66"/>
      <c r="AQ326" s="47"/>
      <c r="AR326" s="47"/>
      <c r="AS326" s="47"/>
      <c r="AT326" s="47"/>
      <c r="AU326" s="47"/>
      <c r="AV326" s="47"/>
      <c r="AW326" s="47"/>
      <c r="AX326" s="47"/>
      <c r="AY326" s="47"/>
      <c r="AZ326" s="47"/>
      <c r="BA326" s="47"/>
      <c r="BB326" s="47"/>
      <c r="BC326" s="47"/>
      <c r="BD326" s="47"/>
      <c r="BE326" s="47"/>
      <c r="BF326" s="47"/>
      <c r="BG326" s="47"/>
      <c r="BH326" s="47"/>
      <c r="BI326" s="47"/>
      <c r="BJ326" s="47"/>
      <c r="BK326" s="70"/>
      <c r="BL326" s="47"/>
      <c r="BM326" s="47" t="e">
        <f>IF(BN326=0,"",#REF!)</f>
        <v>#REF!</v>
      </c>
      <c r="BN326" s="57">
        <f t="shared" si="19"/>
        <v>182.4</v>
      </c>
      <c r="BO326" s="47">
        <f t="shared" si="17"/>
        <v>0</v>
      </c>
      <c r="BP326" s="48" t="str">
        <f t="shared" si="18"/>
        <v>Complete - With Adjustment</v>
      </c>
    </row>
    <row r="327" spans="1:68" s="10" customFormat="1" hidden="1" x14ac:dyDescent="0.2">
      <c r="A327" s="34">
        <v>381</v>
      </c>
      <c r="B327" t="s">
        <v>1208</v>
      </c>
      <c r="C327" t="s">
        <v>1750</v>
      </c>
      <c r="D327">
        <v>251430</v>
      </c>
      <c r="E327" t="s">
        <v>1896</v>
      </c>
      <c r="F327" t="s">
        <v>1250</v>
      </c>
      <c r="G327" t="s">
        <v>96</v>
      </c>
      <c r="H327" s="28">
        <v>42877</v>
      </c>
      <c r="I327" s="28">
        <v>42879</v>
      </c>
      <c r="J327" s="52">
        <v>1065.06</v>
      </c>
      <c r="K327" s="52">
        <v>10</v>
      </c>
      <c r="L327" s="52"/>
      <c r="M327" s="52"/>
      <c r="N327" s="52">
        <v>10</v>
      </c>
      <c r="O327" s="52">
        <v>1201</v>
      </c>
      <c r="P327" s="52">
        <v>4265</v>
      </c>
      <c r="Q327" s="52">
        <v>5419</v>
      </c>
      <c r="R327">
        <v>2000</v>
      </c>
      <c r="S327"/>
      <c r="T327" t="s">
        <v>1897</v>
      </c>
      <c r="U327"/>
      <c r="V327" s="74"/>
      <c r="W327" s="47"/>
      <c r="X327" s="47"/>
      <c r="Y327" s="47"/>
      <c r="Z327" s="47"/>
      <c r="AA327" s="47"/>
      <c r="AB327" s="47"/>
      <c r="AC327" s="47"/>
      <c r="AD327" s="47"/>
      <c r="AE327" s="47"/>
      <c r="AF327" s="47"/>
      <c r="AG327" s="47"/>
      <c r="AH327" s="66"/>
      <c r="AI327" s="67"/>
      <c r="AJ327" s="66"/>
      <c r="AK327" s="54"/>
      <c r="AL327" s="54"/>
      <c r="AM327" s="54"/>
      <c r="AN327" s="66"/>
      <c r="AO327" s="67"/>
      <c r="AP327" s="66"/>
      <c r="AQ327" s="47"/>
      <c r="AR327" s="47"/>
      <c r="AS327" s="47"/>
      <c r="AT327" s="47"/>
      <c r="AU327" s="47"/>
      <c r="AV327" s="47"/>
      <c r="AW327" s="47"/>
      <c r="AX327" s="47"/>
      <c r="AY327" s="47"/>
      <c r="AZ327" s="47"/>
      <c r="BA327" s="47"/>
      <c r="BB327" s="47"/>
      <c r="BC327" s="47"/>
      <c r="BD327" s="47"/>
      <c r="BE327" s="47"/>
      <c r="BF327" s="47"/>
      <c r="BG327" s="47"/>
      <c r="BH327" s="47">
        <v>10</v>
      </c>
      <c r="BI327" s="47"/>
      <c r="BJ327" s="47"/>
      <c r="BK327" s="47"/>
      <c r="BL327" s="47"/>
      <c r="BM327" s="47" t="e">
        <f>IF(BN327=0,"",#REF!)</f>
        <v>#REF!</v>
      </c>
      <c r="BN327" s="57">
        <f t="shared" si="19"/>
        <v>10</v>
      </c>
      <c r="BO327" s="47">
        <f t="shared" si="17"/>
        <v>0</v>
      </c>
      <c r="BP327" s="48" t="str">
        <f t="shared" si="18"/>
        <v>Complete - With Adjustment</v>
      </c>
    </row>
    <row r="328" spans="1:68" s="10" customFormat="1" hidden="1" x14ac:dyDescent="0.2">
      <c r="A328" s="34">
        <v>382</v>
      </c>
      <c r="B328" t="s">
        <v>1208</v>
      </c>
      <c r="C328" t="s">
        <v>1750</v>
      </c>
      <c r="D328">
        <v>251430</v>
      </c>
      <c r="E328" t="s">
        <v>1896</v>
      </c>
      <c r="F328" t="s">
        <v>1250</v>
      </c>
      <c r="G328" t="s">
        <v>96</v>
      </c>
      <c r="H328" s="28">
        <v>42877</v>
      </c>
      <c r="I328" s="28">
        <v>42879</v>
      </c>
      <c r="J328" s="52">
        <v>1065.06</v>
      </c>
      <c r="K328" s="52">
        <v>150.6</v>
      </c>
      <c r="L328" s="52"/>
      <c r="M328" s="52"/>
      <c r="N328" s="52">
        <v>10</v>
      </c>
      <c r="O328" s="52">
        <v>1201</v>
      </c>
      <c r="P328" s="52">
        <v>4265</v>
      </c>
      <c r="Q328" s="52">
        <v>5414</v>
      </c>
      <c r="R328">
        <v>2000</v>
      </c>
      <c r="S328"/>
      <c r="T328" t="s">
        <v>1897</v>
      </c>
      <c r="U328"/>
      <c r="V328" s="74"/>
      <c r="W328" s="47"/>
      <c r="X328" s="47"/>
      <c r="Y328" s="47"/>
      <c r="Z328" s="47"/>
      <c r="AA328" s="47"/>
      <c r="AB328" s="47"/>
      <c r="AC328" s="47"/>
      <c r="AD328" s="47"/>
      <c r="AE328" s="47"/>
      <c r="AF328" s="47"/>
      <c r="AG328" s="47"/>
      <c r="AH328" s="66"/>
      <c r="AI328" s="67"/>
      <c r="AJ328" s="66"/>
      <c r="AK328" s="54"/>
      <c r="AL328" s="54"/>
      <c r="AM328" s="54"/>
      <c r="AN328" s="66"/>
      <c r="AO328" s="67"/>
      <c r="AP328" s="66"/>
      <c r="AQ328" s="47"/>
      <c r="AR328" s="47"/>
      <c r="AS328" s="47"/>
      <c r="AT328" s="47"/>
      <c r="AU328" s="47"/>
      <c r="AV328" s="47"/>
      <c r="AW328" s="47"/>
      <c r="AX328" s="47"/>
      <c r="AY328" s="47"/>
      <c r="AZ328" s="47"/>
      <c r="BA328" s="47"/>
      <c r="BB328" s="47"/>
      <c r="BC328" s="47"/>
      <c r="BD328" s="47"/>
      <c r="BE328" s="47"/>
      <c r="BF328" s="47"/>
      <c r="BG328" s="47"/>
      <c r="BH328" s="47">
        <v>150.6</v>
      </c>
      <c r="BI328" s="47"/>
      <c r="BJ328" s="47"/>
      <c r="BK328" s="47"/>
      <c r="BL328" s="47"/>
      <c r="BM328" s="47" t="e">
        <f>IF(BN328=0,"",#REF!)</f>
        <v>#REF!</v>
      </c>
      <c r="BN328" s="57">
        <f t="shared" si="19"/>
        <v>150.6</v>
      </c>
      <c r="BO328" s="47">
        <f t="shared" si="17"/>
        <v>0</v>
      </c>
      <c r="BP328" s="48" t="str">
        <f t="shared" si="18"/>
        <v>Complete - With Adjustment</v>
      </c>
    </row>
    <row r="329" spans="1:68" s="10" customFormat="1" hidden="1" x14ac:dyDescent="0.2">
      <c r="A329" s="34">
        <v>383</v>
      </c>
      <c r="B329" t="s">
        <v>1208</v>
      </c>
      <c r="C329" t="s">
        <v>1750</v>
      </c>
      <c r="D329">
        <v>251430</v>
      </c>
      <c r="E329" t="s">
        <v>1896</v>
      </c>
      <c r="F329" t="s">
        <v>1250</v>
      </c>
      <c r="G329" t="s">
        <v>96</v>
      </c>
      <c r="H329" s="28">
        <v>42877</v>
      </c>
      <c r="I329" s="28">
        <v>42879</v>
      </c>
      <c r="J329" s="52">
        <v>1065.06</v>
      </c>
      <c r="K329" s="52">
        <v>72.06</v>
      </c>
      <c r="L329" s="52"/>
      <c r="M329" s="52"/>
      <c r="N329" s="52">
        <v>10</v>
      </c>
      <c r="O329" s="52">
        <v>1201</v>
      </c>
      <c r="P329" s="52">
        <v>4265</v>
      </c>
      <c r="Q329" s="52">
        <v>5413</v>
      </c>
      <c r="R329">
        <v>2000</v>
      </c>
      <c r="S329"/>
      <c r="T329" t="s">
        <v>1897</v>
      </c>
      <c r="U329"/>
      <c r="V329" s="74"/>
      <c r="W329" s="47"/>
      <c r="X329" s="47"/>
      <c r="Y329" s="47"/>
      <c r="Z329" s="47"/>
      <c r="AA329" s="47"/>
      <c r="AB329" s="47"/>
      <c r="AC329" s="47"/>
      <c r="AD329" s="47"/>
      <c r="AE329" s="47"/>
      <c r="AF329" s="47"/>
      <c r="AG329" s="47"/>
      <c r="AH329" s="66"/>
      <c r="AI329" s="67"/>
      <c r="AJ329" s="66"/>
      <c r="AK329" s="54"/>
      <c r="AL329" s="54"/>
      <c r="AM329" s="54"/>
      <c r="AN329" s="66"/>
      <c r="AO329" s="67"/>
      <c r="AP329" s="66"/>
      <c r="AQ329" s="47"/>
      <c r="AR329" s="68"/>
      <c r="AS329" s="47"/>
      <c r="AT329" s="47"/>
      <c r="AU329" s="47"/>
      <c r="AV329" s="47"/>
      <c r="AW329" s="47"/>
      <c r="AX329" s="47"/>
      <c r="AY329" s="47"/>
      <c r="AZ329" s="47"/>
      <c r="BA329" s="47"/>
      <c r="BB329" s="47"/>
      <c r="BC329" s="47"/>
      <c r="BD329" s="47"/>
      <c r="BE329" s="47"/>
      <c r="BF329" s="47"/>
      <c r="BG329" s="47"/>
      <c r="BH329" s="47">
        <v>72.06</v>
      </c>
      <c r="BI329" s="47"/>
      <c r="BJ329" s="47"/>
      <c r="BK329" s="68"/>
      <c r="BL329" s="47"/>
      <c r="BM329" s="47" t="e">
        <f>IF(BN329=0,"",#REF!)</f>
        <v>#REF!</v>
      </c>
      <c r="BN329" s="57">
        <f t="shared" si="19"/>
        <v>72.06</v>
      </c>
      <c r="BO329" s="47">
        <f t="shared" si="17"/>
        <v>0</v>
      </c>
      <c r="BP329" s="48" t="str">
        <f t="shared" si="18"/>
        <v>Complete - With Adjustment</v>
      </c>
    </row>
    <row r="330" spans="1:68" s="10" customFormat="1" hidden="1" x14ac:dyDescent="0.2">
      <c r="A330" s="34">
        <v>384</v>
      </c>
      <c r="B330" t="s">
        <v>1208</v>
      </c>
      <c r="C330" t="s">
        <v>1750</v>
      </c>
      <c r="D330">
        <v>251430</v>
      </c>
      <c r="E330" t="s">
        <v>1896</v>
      </c>
      <c r="F330" t="s">
        <v>1250</v>
      </c>
      <c r="G330" t="s">
        <v>96</v>
      </c>
      <c r="H330" s="28">
        <v>42877</v>
      </c>
      <c r="I330" s="28">
        <v>42879</v>
      </c>
      <c r="J330" s="52">
        <v>1065.06</v>
      </c>
      <c r="K330" s="52">
        <v>832.4</v>
      </c>
      <c r="L330" s="52"/>
      <c r="M330" s="52"/>
      <c r="N330" s="52">
        <v>10</v>
      </c>
      <c r="O330" s="52">
        <v>1201</v>
      </c>
      <c r="P330" s="52">
        <v>4265</v>
      </c>
      <c r="Q330" s="52">
        <v>5413</v>
      </c>
      <c r="R330">
        <v>2000</v>
      </c>
      <c r="S330"/>
      <c r="T330" t="s">
        <v>1897</v>
      </c>
      <c r="U330"/>
      <c r="V330" s="74"/>
      <c r="W330" s="47"/>
      <c r="X330" s="47"/>
      <c r="Y330" s="47"/>
      <c r="Z330" s="47"/>
      <c r="AA330" s="47"/>
      <c r="AB330" s="47"/>
      <c r="AC330" s="47"/>
      <c r="AD330" s="47"/>
      <c r="AE330" s="47"/>
      <c r="AF330" s="47"/>
      <c r="AG330" s="47"/>
      <c r="AH330" s="66"/>
      <c r="AI330" s="67"/>
      <c r="AJ330" s="66"/>
      <c r="AK330" s="54"/>
      <c r="AL330" s="54">
        <f>125+75</f>
        <v>200</v>
      </c>
      <c r="AM330" s="54"/>
      <c r="AN330" s="66"/>
      <c r="AO330" s="67"/>
      <c r="AP330" s="66"/>
      <c r="AQ330" s="47"/>
      <c r="AR330" s="47"/>
      <c r="AS330" s="47"/>
      <c r="AT330" s="47"/>
      <c r="AU330" s="47"/>
      <c r="AV330" s="47"/>
      <c r="AW330" s="47"/>
      <c r="AX330" s="47"/>
      <c r="AY330" s="47"/>
      <c r="AZ330" s="47"/>
      <c r="BA330" s="47"/>
      <c r="BB330" s="47"/>
      <c r="BC330" s="47"/>
      <c r="BD330" s="47"/>
      <c r="BE330" s="47"/>
      <c r="BF330" s="47"/>
      <c r="BG330" s="47"/>
      <c r="BH330" s="47">
        <v>632.4</v>
      </c>
      <c r="BI330" s="47"/>
      <c r="BJ330" s="47"/>
      <c r="BK330" s="47"/>
      <c r="BL330" s="47"/>
      <c r="BM330" s="47" t="s">
        <v>1821</v>
      </c>
      <c r="BN330" s="57">
        <f t="shared" si="19"/>
        <v>832.4</v>
      </c>
      <c r="BO330" s="47">
        <f t="shared" si="17"/>
        <v>0</v>
      </c>
      <c r="BP330" s="48" t="str">
        <f t="shared" si="18"/>
        <v>Complete - With Adjustment</v>
      </c>
    </row>
    <row r="331" spans="1:68" s="10" customFormat="1" hidden="1" x14ac:dyDescent="0.2">
      <c r="A331" s="34">
        <v>385</v>
      </c>
      <c r="B331" t="s">
        <v>1208</v>
      </c>
      <c r="C331" t="s">
        <v>1750</v>
      </c>
      <c r="D331">
        <v>251430</v>
      </c>
      <c r="E331" t="s">
        <v>1898</v>
      </c>
      <c r="F331" t="s">
        <v>1250</v>
      </c>
      <c r="G331" t="s">
        <v>96</v>
      </c>
      <c r="H331" s="28">
        <v>42877</v>
      </c>
      <c r="I331" s="28">
        <v>42879</v>
      </c>
      <c r="J331" s="52">
        <v>1806.56</v>
      </c>
      <c r="K331" s="52">
        <v>422.01</v>
      </c>
      <c r="L331" s="52"/>
      <c r="M331" s="52"/>
      <c r="N331" s="52">
        <v>10</v>
      </c>
      <c r="O331" s="52">
        <v>1201</v>
      </c>
      <c r="P331" s="52">
        <v>4265</v>
      </c>
      <c r="Q331" s="52">
        <v>5424</v>
      </c>
      <c r="R331">
        <v>2000</v>
      </c>
      <c r="S331"/>
      <c r="T331" t="s">
        <v>1899</v>
      </c>
      <c r="U331"/>
      <c r="V331" s="74"/>
      <c r="W331" s="47"/>
      <c r="X331" s="47"/>
      <c r="Y331" s="47"/>
      <c r="Z331" s="47"/>
      <c r="AA331" s="47"/>
      <c r="AB331" s="47"/>
      <c r="AC331" s="47"/>
      <c r="AD331" s="47"/>
      <c r="AE331" s="47"/>
      <c r="AF331" s="47"/>
      <c r="AG331" s="47"/>
      <c r="AH331" s="66"/>
      <c r="AI331" s="67"/>
      <c r="AJ331" s="66"/>
      <c r="AK331" s="54"/>
      <c r="AL331" s="54"/>
      <c r="AM331" s="54"/>
      <c r="AN331" s="66"/>
      <c r="AO331" s="67"/>
      <c r="AP331" s="66"/>
      <c r="AQ331" s="47"/>
      <c r="AR331" s="47"/>
      <c r="AS331" s="47"/>
      <c r="AT331" s="47"/>
      <c r="AU331" s="47"/>
      <c r="AV331" s="47"/>
      <c r="AW331" s="47"/>
      <c r="AX331" s="47"/>
      <c r="AY331" s="47"/>
      <c r="AZ331" s="47"/>
      <c r="BA331" s="47"/>
      <c r="BB331" s="47"/>
      <c r="BC331" s="47"/>
      <c r="BD331" s="47"/>
      <c r="BE331" s="47"/>
      <c r="BF331" s="47"/>
      <c r="BG331" s="47"/>
      <c r="BH331" s="47">
        <v>422.01</v>
      </c>
      <c r="BI331" s="47"/>
      <c r="BJ331" s="47"/>
      <c r="BK331" s="47"/>
      <c r="BL331" s="47"/>
      <c r="BM331" s="47" t="e">
        <f>IF(BN331=0,"",#REF!)</f>
        <v>#REF!</v>
      </c>
      <c r="BN331" s="57">
        <f t="shared" si="19"/>
        <v>422.01</v>
      </c>
      <c r="BO331" s="47">
        <f t="shared" si="17"/>
        <v>0</v>
      </c>
      <c r="BP331" s="48" t="str">
        <f t="shared" si="18"/>
        <v>Complete - With Adjustment</v>
      </c>
    </row>
    <row r="332" spans="1:68" s="10" customFormat="1" hidden="1" x14ac:dyDescent="0.2">
      <c r="A332" s="34">
        <v>386</v>
      </c>
      <c r="B332" t="s">
        <v>1208</v>
      </c>
      <c r="C332" t="s">
        <v>1750</v>
      </c>
      <c r="D332">
        <v>251430</v>
      </c>
      <c r="E332" t="s">
        <v>1898</v>
      </c>
      <c r="F332" t="s">
        <v>1250</v>
      </c>
      <c r="G332" t="s">
        <v>96</v>
      </c>
      <c r="H332" s="28">
        <v>42877</v>
      </c>
      <c r="I332" s="28">
        <v>42879</v>
      </c>
      <c r="J332" s="52">
        <v>1806.56</v>
      </c>
      <c r="K332" s="52">
        <v>1028</v>
      </c>
      <c r="L332" s="52"/>
      <c r="M332" s="52"/>
      <c r="N332" s="52">
        <v>10</v>
      </c>
      <c r="O332" s="52">
        <v>1201</v>
      </c>
      <c r="P332" s="52">
        <v>4265</v>
      </c>
      <c r="Q332" s="52">
        <v>5413</v>
      </c>
      <c r="R332">
        <v>2000</v>
      </c>
      <c r="S332"/>
      <c r="T332" t="s">
        <v>1899</v>
      </c>
      <c r="U332"/>
      <c r="V332" s="74"/>
      <c r="W332" s="68"/>
      <c r="X332" s="47"/>
      <c r="Y332" s="47"/>
      <c r="Z332" s="47"/>
      <c r="AA332" s="47"/>
      <c r="AB332" s="47"/>
      <c r="AC332" s="47"/>
      <c r="AD332" s="47"/>
      <c r="AE332" s="47"/>
      <c r="AF332" s="47"/>
      <c r="AG332" s="47"/>
      <c r="AH332" s="66"/>
      <c r="AI332" s="67"/>
      <c r="AJ332" s="66"/>
      <c r="AK332" s="54"/>
      <c r="AL332" s="54"/>
      <c r="AM332" s="54"/>
      <c r="AN332" s="66"/>
      <c r="AO332" s="67"/>
      <c r="AP332" s="66"/>
      <c r="AQ332" s="47"/>
      <c r="AR332" s="47"/>
      <c r="AS332" s="47"/>
      <c r="AT332" s="47"/>
      <c r="AU332" s="47"/>
      <c r="AV332" s="47"/>
      <c r="AW332" s="47"/>
      <c r="AX332" s="47"/>
      <c r="AY332" s="47"/>
      <c r="AZ332" s="47"/>
      <c r="BA332" s="47"/>
      <c r="BB332" s="47"/>
      <c r="BC332" s="47"/>
      <c r="BD332" s="47"/>
      <c r="BE332" s="47"/>
      <c r="BF332" s="47"/>
      <c r="BG332" s="47"/>
      <c r="BH332" s="47">
        <v>1028</v>
      </c>
      <c r="BI332" s="47"/>
      <c r="BJ332" s="47"/>
      <c r="BK332" s="70"/>
      <c r="BL332" s="47"/>
      <c r="BM332" s="47" t="e">
        <f>IF(BN332=0,"",#REF!)</f>
        <v>#REF!</v>
      </c>
      <c r="BN332" s="57">
        <f t="shared" si="19"/>
        <v>1028</v>
      </c>
      <c r="BO332" s="47">
        <f t="shared" si="17"/>
        <v>0</v>
      </c>
      <c r="BP332" s="48" t="str">
        <f t="shared" si="18"/>
        <v>Complete - With Adjustment</v>
      </c>
    </row>
    <row r="333" spans="1:68" s="10" customFormat="1" hidden="1" x14ac:dyDescent="0.2">
      <c r="A333" s="34">
        <v>387</v>
      </c>
      <c r="B333" t="s">
        <v>1208</v>
      </c>
      <c r="C333" t="s">
        <v>1750</v>
      </c>
      <c r="D333">
        <v>251430</v>
      </c>
      <c r="E333" t="s">
        <v>1898</v>
      </c>
      <c r="F333" t="s">
        <v>1250</v>
      </c>
      <c r="G333" t="s">
        <v>96</v>
      </c>
      <c r="H333" s="28">
        <v>42877</v>
      </c>
      <c r="I333" s="28">
        <v>42879</v>
      </c>
      <c r="J333" s="52">
        <v>1806.56</v>
      </c>
      <c r="K333" s="52">
        <v>20</v>
      </c>
      <c r="L333" s="52"/>
      <c r="M333" s="52"/>
      <c r="N333" s="52">
        <v>10</v>
      </c>
      <c r="O333" s="52">
        <v>1201</v>
      </c>
      <c r="P333" s="52">
        <v>4265</v>
      </c>
      <c r="Q333" s="52">
        <v>5413</v>
      </c>
      <c r="R333">
        <v>2000</v>
      </c>
      <c r="S333"/>
      <c r="T333" t="s">
        <v>1899</v>
      </c>
      <c r="U333"/>
      <c r="V333" s="74"/>
      <c r="W333" s="47"/>
      <c r="X333" s="47"/>
      <c r="Y333" s="47"/>
      <c r="Z333" s="47"/>
      <c r="AA333" s="47"/>
      <c r="AB333" s="47"/>
      <c r="AC333" s="47"/>
      <c r="AD333" s="47"/>
      <c r="AE333" s="47"/>
      <c r="AF333" s="47"/>
      <c r="AG333" s="47"/>
      <c r="AH333" s="66"/>
      <c r="AI333" s="67"/>
      <c r="AJ333" s="66"/>
      <c r="AK333" s="54"/>
      <c r="AL333" s="54"/>
      <c r="AM333" s="54"/>
      <c r="AN333" s="66"/>
      <c r="AO333" s="67"/>
      <c r="AP333" s="66"/>
      <c r="AQ333" s="47"/>
      <c r="AR333" s="47"/>
      <c r="AS333" s="47"/>
      <c r="AT333" s="47"/>
      <c r="AU333" s="47"/>
      <c r="AV333" s="47"/>
      <c r="AW333" s="47"/>
      <c r="AX333" s="47"/>
      <c r="AY333" s="47"/>
      <c r="AZ333" s="47"/>
      <c r="BA333" s="47"/>
      <c r="BB333" s="47"/>
      <c r="BC333" s="47"/>
      <c r="BD333" s="47"/>
      <c r="BE333" s="47"/>
      <c r="BF333" s="47"/>
      <c r="BG333" s="47"/>
      <c r="BH333" s="47"/>
      <c r="BI333" s="47"/>
      <c r="BJ333" s="47"/>
      <c r="BK333" s="47">
        <v>20</v>
      </c>
      <c r="BL333" s="47"/>
      <c r="BM333" s="47" t="s">
        <v>385</v>
      </c>
      <c r="BN333" s="57">
        <f t="shared" si="19"/>
        <v>20</v>
      </c>
      <c r="BO333" s="47">
        <f t="shared" si="17"/>
        <v>0</v>
      </c>
      <c r="BP333" s="48" t="str">
        <f t="shared" si="18"/>
        <v>Complete - With Adjustment</v>
      </c>
    </row>
    <row r="334" spans="1:68" s="10" customFormat="1" hidden="1" x14ac:dyDescent="0.2">
      <c r="A334" s="34">
        <v>388</v>
      </c>
      <c r="B334" t="s">
        <v>1208</v>
      </c>
      <c r="C334" t="s">
        <v>1750</v>
      </c>
      <c r="D334">
        <v>251430</v>
      </c>
      <c r="E334" t="s">
        <v>1898</v>
      </c>
      <c r="F334" t="s">
        <v>1250</v>
      </c>
      <c r="G334" t="s">
        <v>96</v>
      </c>
      <c r="H334" s="28">
        <v>42877</v>
      </c>
      <c r="I334" s="28">
        <v>42879</v>
      </c>
      <c r="J334" s="52">
        <v>1806.56</v>
      </c>
      <c r="K334" s="52">
        <v>85</v>
      </c>
      <c r="L334" s="52"/>
      <c r="M334" s="52"/>
      <c r="N334" s="52">
        <v>10</v>
      </c>
      <c r="O334" s="52">
        <v>1201</v>
      </c>
      <c r="P334" s="52">
        <v>4265</v>
      </c>
      <c r="Q334" s="52">
        <v>5411</v>
      </c>
      <c r="R334">
        <v>2000</v>
      </c>
      <c r="S334"/>
      <c r="T334" t="s">
        <v>1899</v>
      </c>
      <c r="U334"/>
      <c r="V334" s="74"/>
      <c r="W334" s="47"/>
      <c r="X334" s="47"/>
      <c r="Y334" s="47"/>
      <c r="Z334" s="47"/>
      <c r="AA334" s="47"/>
      <c r="AB334" s="47"/>
      <c r="AC334" s="47"/>
      <c r="AD334" s="47"/>
      <c r="AE334" s="47"/>
      <c r="AF334" s="47"/>
      <c r="AG334" s="47"/>
      <c r="AH334" s="66"/>
      <c r="AI334" s="67"/>
      <c r="AJ334" s="66"/>
      <c r="AK334" s="54">
        <f>(21.4-63.6*20%)</f>
        <v>8.6799999999999979</v>
      </c>
      <c r="AL334" s="54"/>
      <c r="AM334" s="54"/>
      <c r="AN334" s="66"/>
      <c r="AO334" s="67"/>
      <c r="AP334" s="66"/>
      <c r="AQ334" s="47"/>
      <c r="AR334" s="47"/>
      <c r="AS334" s="47"/>
      <c r="AT334" s="47"/>
      <c r="AU334" s="47"/>
      <c r="AV334" s="47"/>
      <c r="AW334" s="47"/>
      <c r="AX334" s="47"/>
      <c r="AY334" s="47"/>
      <c r="AZ334" s="47"/>
      <c r="BA334" s="47"/>
      <c r="BB334" s="47"/>
      <c r="BC334" s="47"/>
      <c r="BD334" s="47"/>
      <c r="BE334" s="47"/>
      <c r="BF334" s="47"/>
      <c r="BG334" s="47"/>
      <c r="BH334" s="47">
        <v>76.319999999999993</v>
      </c>
      <c r="BI334" s="47"/>
      <c r="BJ334" s="47"/>
      <c r="BK334" s="47"/>
      <c r="BL334" s="47"/>
      <c r="BM334" s="47" t="e">
        <f>IF(BN334=0,"",#REF!)</f>
        <v>#REF!</v>
      </c>
      <c r="BN334" s="57">
        <f t="shared" si="19"/>
        <v>84.999999999999986</v>
      </c>
      <c r="BO334" s="47">
        <f t="shared" si="17"/>
        <v>0</v>
      </c>
      <c r="BP334" s="48" t="str">
        <f t="shared" si="18"/>
        <v>Complete - With Adjustment</v>
      </c>
    </row>
    <row r="335" spans="1:68" s="10" customFormat="1" hidden="1" x14ac:dyDescent="0.2">
      <c r="A335" s="34">
        <v>389</v>
      </c>
      <c r="B335" t="s">
        <v>1208</v>
      </c>
      <c r="C335" t="s">
        <v>1750</v>
      </c>
      <c r="D335">
        <v>251430</v>
      </c>
      <c r="E335" t="s">
        <v>1898</v>
      </c>
      <c r="F335" t="s">
        <v>1250</v>
      </c>
      <c r="G335" t="s">
        <v>96</v>
      </c>
      <c r="H335" s="28">
        <v>42877</v>
      </c>
      <c r="I335" s="28">
        <v>42879</v>
      </c>
      <c r="J335" s="52">
        <v>1806.56</v>
      </c>
      <c r="K335" s="52">
        <v>251.55</v>
      </c>
      <c r="L335" s="52"/>
      <c r="M335" s="52"/>
      <c r="N335" s="52">
        <v>10</v>
      </c>
      <c r="O335" s="52">
        <v>1201</v>
      </c>
      <c r="P335" s="52">
        <v>4265</v>
      </c>
      <c r="Q335" s="52">
        <v>5414</v>
      </c>
      <c r="R335">
        <v>2000</v>
      </c>
      <c r="S335"/>
      <c r="T335" t="s">
        <v>1899</v>
      </c>
      <c r="U335"/>
      <c r="V335" s="74"/>
      <c r="W335" s="47"/>
      <c r="X335" s="47"/>
      <c r="Y335" s="47"/>
      <c r="Z335" s="47"/>
      <c r="AA335" s="47"/>
      <c r="AB335" s="47"/>
      <c r="AC335" s="47"/>
      <c r="AD335" s="47"/>
      <c r="AE335" s="47"/>
      <c r="AF335" s="47"/>
      <c r="AG335" s="47"/>
      <c r="AH335" s="66"/>
      <c r="AI335" s="67"/>
      <c r="AJ335" s="66"/>
      <c r="AK335" s="54"/>
      <c r="AL335" s="54"/>
      <c r="AM335" s="54"/>
      <c r="AN335" s="66">
        <f>215-150</f>
        <v>65</v>
      </c>
      <c r="AO335" s="67"/>
      <c r="AP335" s="66"/>
      <c r="AQ335" s="47"/>
      <c r="AR335" s="47"/>
      <c r="AS335" s="47"/>
      <c r="AT335" s="47"/>
      <c r="AU335" s="47"/>
      <c r="AV335" s="47"/>
      <c r="AW335" s="47"/>
      <c r="AX335" s="47"/>
      <c r="AY335" s="47"/>
      <c r="AZ335" s="47"/>
      <c r="BA335" s="47"/>
      <c r="BB335" s="47"/>
      <c r="BC335" s="47"/>
      <c r="BD335" s="47"/>
      <c r="BE335" s="47"/>
      <c r="BF335" s="47"/>
      <c r="BG335" s="47"/>
      <c r="BH335" s="47">
        <v>186.55</v>
      </c>
      <c r="BI335" s="47"/>
      <c r="BJ335" s="47"/>
      <c r="BK335" s="47"/>
      <c r="BL335" s="47"/>
      <c r="BM335" s="47" t="e">
        <f>IF(BN335=0,"",#REF!)</f>
        <v>#REF!</v>
      </c>
      <c r="BN335" s="57">
        <f t="shared" si="19"/>
        <v>251.55</v>
      </c>
      <c r="BO335" s="47">
        <f t="shared" si="17"/>
        <v>0</v>
      </c>
      <c r="BP335" s="48" t="str">
        <f t="shared" si="18"/>
        <v>Complete - With Adjustment</v>
      </c>
    </row>
    <row r="336" spans="1:68" s="10" customFormat="1" hidden="1" x14ac:dyDescent="0.2">
      <c r="A336" s="34">
        <v>390</v>
      </c>
      <c r="B336" t="s">
        <v>1208</v>
      </c>
      <c r="C336" t="s">
        <v>1750</v>
      </c>
      <c r="D336">
        <v>251430</v>
      </c>
      <c r="E336" t="s">
        <v>1900</v>
      </c>
      <c r="F336" t="s">
        <v>1250</v>
      </c>
      <c r="G336" t="s">
        <v>96</v>
      </c>
      <c r="H336" s="28">
        <v>42877</v>
      </c>
      <c r="I336" s="28">
        <v>42879</v>
      </c>
      <c r="J336" s="52">
        <v>2001.3300000000002</v>
      </c>
      <c r="K336" s="52">
        <v>72.06</v>
      </c>
      <c r="L336" s="52"/>
      <c r="M336" s="52"/>
      <c r="N336" s="52">
        <v>10</v>
      </c>
      <c r="O336" s="52">
        <v>1201</v>
      </c>
      <c r="P336" s="52">
        <v>4265</v>
      </c>
      <c r="Q336" s="52">
        <v>5413</v>
      </c>
      <c r="R336">
        <v>2000</v>
      </c>
      <c r="S336"/>
      <c r="T336" t="s">
        <v>1901</v>
      </c>
      <c r="U336"/>
      <c r="V336" s="74"/>
      <c r="W336" s="47"/>
      <c r="X336" s="47"/>
      <c r="Y336" s="47"/>
      <c r="Z336" s="47"/>
      <c r="AA336" s="47"/>
      <c r="AB336" s="47"/>
      <c r="AC336" s="47"/>
      <c r="AD336" s="47"/>
      <c r="AE336" s="47"/>
      <c r="AF336" s="47"/>
      <c r="AG336" s="47"/>
      <c r="AH336" s="66"/>
      <c r="AI336" s="67"/>
      <c r="AJ336" s="66"/>
      <c r="AK336" s="54"/>
      <c r="AL336" s="54"/>
      <c r="AM336" s="54"/>
      <c r="AN336" s="66"/>
      <c r="AO336" s="67"/>
      <c r="AP336" s="66"/>
      <c r="AQ336" s="47"/>
      <c r="AR336" s="47"/>
      <c r="AS336" s="47"/>
      <c r="AT336" s="47"/>
      <c r="AU336" s="47"/>
      <c r="AV336" s="47"/>
      <c r="AW336" s="47"/>
      <c r="AX336" s="47"/>
      <c r="AY336" s="47"/>
      <c r="AZ336" s="47"/>
      <c r="BA336" s="47"/>
      <c r="BB336" s="47"/>
      <c r="BC336" s="47"/>
      <c r="BD336" s="47"/>
      <c r="BE336" s="47"/>
      <c r="BF336" s="47"/>
      <c r="BG336" s="47"/>
      <c r="BH336" s="47">
        <v>72.06</v>
      </c>
      <c r="BI336" s="47"/>
      <c r="BJ336" s="47"/>
      <c r="BK336" s="47"/>
      <c r="BL336" s="47"/>
      <c r="BM336" s="47" t="e">
        <f>IF(BN336=0,"",#REF!)</f>
        <v>#REF!</v>
      </c>
      <c r="BN336" s="57">
        <f t="shared" si="19"/>
        <v>72.06</v>
      </c>
      <c r="BO336" s="47">
        <f t="shared" si="17"/>
        <v>0</v>
      </c>
      <c r="BP336" s="48" t="str">
        <f t="shared" si="18"/>
        <v>Complete - With Adjustment</v>
      </c>
    </row>
    <row r="337" spans="1:68" s="10" customFormat="1" hidden="1" x14ac:dyDescent="0.2">
      <c r="A337" s="34">
        <v>391</v>
      </c>
      <c r="B337" t="s">
        <v>1208</v>
      </c>
      <c r="C337" t="s">
        <v>1750</v>
      </c>
      <c r="D337">
        <v>251430</v>
      </c>
      <c r="E337" t="s">
        <v>1900</v>
      </c>
      <c r="F337" t="s">
        <v>1250</v>
      </c>
      <c r="G337" t="s">
        <v>96</v>
      </c>
      <c r="H337" s="28">
        <v>42877</v>
      </c>
      <c r="I337" s="28">
        <v>42879</v>
      </c>
      <c r="J337" s="52">
        <v>2001.3300000000002</v>
      </c>
      <c r="K337" s="52">
        <v>40</v>
      </c>
      <c r="L337" s="52"/>
      <c r="M337" s="52"/>
      <c r="N337" s="52">
        <v>10</v>
      </c>
      <c r="O337" s="52">
        <v>1201</v>
      </c>
      <c r="P337" s="52">
        <v>4265</v>
      </c>
      <c r="Q337" s="52">
        <v>5419</v>
      </c>
      <c r="R337">
        <v>2000</v>
      </c>
      <c r="S337"/>
      <c r="T337" t="s">
        <v>1901</v>
      </c>
      <c r="U337"/>
      <c r="V337" s="74"/>
      <c r="W337" s="47"/>
      <c r="X337" s="47"/>
      <c r="Y337" s="47"/>
      <c r="Z337" s="47"/>
      <c r="AA337" s="47"/>
      <c r="AB337" s="47"/>
      <c r="AC337" s="47"/>
      <c r="AD337" s="47"/>
      <c r="AE337" s="47"/>
      <c r="AF337" s="47"/>
      <c r="AG337" s="47"/>
      <c r="AH337" s="66"/>
      <c r="AI337" s="67"/>
      <c r="AJ337" s="66"/>
      <c r="AK337" s="54"/>
      <c r="AL337" s="54"/>
      <c r="AM337" s="54"/>
      <c r="AN337" s="66"/>
      <c r="AO337" s="67"/>
      <c r="AP337" s="66"/>
      <c r="AQ337" s="47"/>
      <c r="AR337" s="47"/>
      <c r="AS337" s="47"/>
      <c r="AT337" s="47"/>
      <c r="AU337" s="47"/>
      <c r="AV337" s="47"/>
      <c r="AW337" s="47"/>
      <c r="AX337" s="47"/>
      <c r="AY337" s="47"/>
      <c r="AZ337" s="47"/>
      <c r="BA337" s="47"/>
      <c r="BB337" s="47"/>
      <c r="BC337" s="47"/>
      <c r="BD337" s="47"/>
      <c r="BE337" s="47"/>
      <c r="BF337" s="47"/>
      <c r="BG337" s="47"/>
      <c r="BH337" s="47">
        <v>40</v>
      </c>
      <c r="BI337" s="47"/>
      <c r="BJ337" s="47"/>
      <c r="BK337" s="47"/>
      <c r="BL337" s="47"/>
      <c r="BM337" s="47" t="e">
        <f>IF(BN337=0,"",#REF!)</f>
        <v>#REF!</v>
      </c>
      <c r="BN337" s="57">
        <f t="shared" si="19"/>
        <v>40</v>
      </c>
      <c r="BO337" s="47">
        <f t="shared" si="17"/>
        <v>0</v>
      </c>
      <c r="BP337" s="48" t="str">
        <f t="shared" si="18"/>
        <v>Complete - With Adjustment</v>
      </c>
    </row>
    <row r="338" spans="1:68" s="10" customFormat="1" hidden="1" x14ac:dyDescent="0.2">
      <c r="A338" s="34">
        <v>392</v>
      </c>
      <c r="B338" t="s">
        <v>1208</v>
      </c>
      <c r="C338" t="s">
        <v>1750</v>
      </c>
      <c r="D338">
        <v>251430</v>
      </c>
      <c r="E338" t="s">
        <v>1900</v>
      </c>
      <c r="F338" t="s">
        <v>1250</v>
      </c>
      <c r="G338" t="s">
        <v>96</v>
      </c>
      <c r="H338" s="28">
        <v>42877</v>
      </c>
      <c r="I338" s="28">
        <v>42879</v>
      </c>
      <c r="J338" s="52">
        <v>2001.3300000000002</v>
      </c>
      <c r="K338" s="52">
        <v>600.87</v>
      </c>
      <c r="L338" s="52"/>
      <c r="M338" s="52"/>
      <c r="N338" s="52">
        <v>10</v>
      </c>
      <c r="O338" s="52">
        <v>1201</v>
      </c>
      <c r="P338" s="52">
        <v>4265</v>
      </c>
      <c r="Q338" s="52">
        <v>5414</v>
      </c>
      <c r="R338">
        <v>2000</v>
      </c>
      <c r="S338"/>
      <c r="T338" t="s">
        <v>1901</v>
      </c>
      <c r="U338"/>
      <c r="V338" s="74"/>
      <c r="W338" s="47"/>
      <c r="X338" s="47"/>
      <c r="Y338" s="47"/>
      <c r="Z338" s="47"/>
      <c r="AA338" s="47"/>
      <c r="AB338" s="47"/>
      <c r="AC338" s="47"/>
      <c r="AD338" s="47"/>
      <c r="AE338" s="47"/>
      <c r="AF338" s="47"/>
      <c r="AG338" s="47"/>
      <c r="AH338" s="66"/>
      <c r="AI338" s="67"/>
      <c r="AJ338" s="66"/>
      <c r="AK338" s="54"/>
      <c r="AL338" s="54"/>
      <c r="AM338" s="54"/>
      <c r="AN338" s="66">
        <f>525-150</f>
        <v>375</v>
      </c>
      <c r="AO338" s="67"/>
      <c r="AP338" s="66"/>
      <c r="AQ338" s="47"/>
      <c r="AR338" s="47"/>
      <c r="AS338" s="47"/>
      <c r="AT338" s="47"/>
      <c r="AU338" s="47"/>
      <c r="AV338" s="47"/>
      <c r="AW338" s="47"/>
      <c r="AX338" s="47"/>
      <c r="AY338" s="47"/>
      <c r="AZ338" s="47"/>
      <c r="BA338" s="47"/>
      <c r="BB338" s="47"/>
      <c r="BC338" s="47"/>
      <c r="BD338" s="47"/>
      <c r="BE338" s="47"/>
      <c r="BF338" s="47"/>
      <c r="BG338" s="47"/>
      <c r="BH338" s="47">
        <v>225.87</v>
      </c>
      <c r="BI338" s="47"/>
      <c r="BJ338" s="47"/>
      <c r="BK338" s="47"/>
      <c r="BL338" s="47"/>
      <c r="BM338" s="47" t="e">
        <f>IF(BN338=0,"",#REF!)</f>
        <v>#REF!</v>
      </c>
      <c r="BN338" s="57">
        <f t="shared" si="19"/>
        <v>600.87</v>
      </c>
      <c r="BO338" s="47">
        <f t="shared" si="17"/>
        <v>0</v>
      </c>
      <c r="BP338" s="48" t="str">
        <f t="shared" si="18"/>
        <v>Complete - With Adjustment</v>
      </c>
    </row>
    <row r="339" spans="1:68" s="10" customFormat="1" hidden="1" x14ac:dyDescent="0.2">
      <c r="A339" s="34">
        <v>393</v>
      </c>
      <c r="B339" t="s">
        <v>1208</v>
      </c>
      <c r="C339" t="s">
        <v>1750</v>
      </c>
      <c r="D339">
        <v>251430</v>
      </c>
      <c r="E339" t="s">
        <v>1900</v>
      </c>
      <c r="F339" t="s">
        <v>1250</v>
      </c>
      <c r="G339" t="s">
        <v>96</v>
      </c>
      <c r="H339" s="28">
        <v>42877</v>
      </c>
      <c r="I339" s="28">
        <v>42879</v>
      </c>
      <c r="J339" s="52">
        <v>2001.3300000000002</v>
      </c>
      <c r="K339" s="52">
        <v>450</v>
      </c>
      <c r="L339" s="52"/>
      <c r="M339" s="52"/>
      <c r="N339" s="52">
        <v>10</v>
      </c>
      <c r="O339" s="52">
        <v>1201</v>
      </c>
      <c r="P339" s="52">
        <v>4265</v>
      </c>
      <c r="Q339" s="52">
        <v>5411</v>
      </c>
      <c r="R339">
        <v>2000</v>
      </c>
      <c r="S339"/>
      <c r="T339" t="s">
        <v>1901</v>
      </c>
      <c r="U339"/>
      <c r="V339" s="74"/>
      <c r="W339" s="47">
        <f>153.5+12.66+6.5+42.37</f>
        <v>215.03</v>
      </c>
      <c r="X339" s="47"/>
      <c r="Y339" s="47"/>
      <c r="Z339" s="47"/>
      <c r="AA339" s="47"/>
      <c r="AB339" s="47"/>
      <c r="AC339" s="47"/>
      <c r="AD339" s="47"/>
      <c r="AE339" s="47"/>
      <c r="AF339" s="47"/>
      <c r="AG339" s="47"/>
      <c r="AH339" s="66">
        <f>(175-25*4)</f>
        <v>75</v>
      </c>
      <c r="AI339" s="67"/>
      <c r="AJ339" s="66"/>
      <c r="AK339" s="54"/>
      <c r="AL339" s="54"/>
      <c r="AM339" s="54"/>
      <c r="AN339" s="66"/>
      <c r="AO339" s="67"/>
      <c r="AP339" s="66"/>
      <c r="AQ339" s="47"/>
      <c r="AR339" s="47"/>
      <c r="AS339" s="47"/>
      <c r="AT339" s="47"/>
      <c r="AU339" s="47"/>
      <c r="AV339" s="47"/>
      <c r="AW339" s="47"/>
      <c r="AX339" s="47"/>
      <c r="AY339" s="47"/>
      <c r="AZ339" s="47"/>
      <c r="BA339" s="47"/>
      <c r="BB339" s="47"/>
      <c r="BC339" s="47"/>
      <c r="BD339" s="47"/>
      <c r="BE339" s="47"/>
      <c r="BF339" s="47"/>
      <c r="BG339" s="47"/>
      <c r="BH339" s="47">
        <v>159.97</v>
      </c>
      <c r="BI339" s="47"/>
      <c r="BJ339" s="47"/>
      <c r="BK339" s="47"/>
      <c r="BL339" s="47"/>
      <c r="BM339" s="47" t="e">
        <f>IF(BN339=0,"",#REF!)</f>
        <v>#REF!</v>
      </c>
      <c r="BN339" s="57">
        <f t="shared" si="19"/>
        <v>450</v>
      </c>
      <c r="BO339" s="47">
        <f t="shared" si="17"/>
        <v>0</v>
      </c>
      <c r="BP339" s="48" t="str">
        <f t="shared" si="18"/>
        <v>Complete - With Adjustment</v>
      </c>
    </row>
    <row r="340" spans="1:68" s="10" customFormat="1" hidden="1" x14ac:dyDescent="0.2">
      <c r="A340" s="34">
        <v>394</v>
      </c>
      <c r="B340" t="s">
        <v>1208</v>
      </c>
      <c r="C340" t="s">
        <v>1750</v>
      </c>
      <c r="D340">
        <v>251430</v>
      </c>
      <c r="E340" t="s">
        <v>1900</v>
      </c>
      <c r="F340" t="s">
        <v>1250</v>
      </c>
      <c r="G340" t="s">
        <v>96</v>
      </c>
      <c r="H340" s="28">
        <v>42877</v>
      </c>
      <c r="I340" s="28">
        <v>42879</v>
      </c>
      <c r="J340" s="52">
        <v>2001.3300000000002</v>
      </c>
      <c r="K340" s="52">
        <v>838.4</v>
      </c>
      <c r="L340" s="52"/>
      <c r="M340" s="52"/>
      <c r="N340" s="52">
        <v>10</v>
      </c>
      <c r="O340" s="52">
        <v>1201</v>
      </c>
      <c r="P340" s="52">
        <v>4265</v>
      </c>
      <c r="Q340" s="52">
        <v>5413</v>
      </c>
      <c r="R340">
        <v>2000</v>
      </c>
      <c r="S340"/>
      <c r="T340" t="s">
        <v>1901</v>
      </c>
      <c r="U340"/>
      <c r="V340" s="74"/>
      <c r="W340" s="47"/>
      <c r="X340" s="47"/>
      <c r="Y340" s="47"/>
      <c r="Z340" s="47"/>
      <c r="AA340" s="47"/>
      <c r="AB340" s="47"/>
      <c r="AC340" s="47"/>
      <c r="AD340" s="47"/>
      <c r="AE340" s="47"/>
      <c r="AF340" s="47"/>
      <c r="AG340" s="47"/>
      <c r="AH340" s="66"/>
      <c r="AI340" s="67"/>
      <c r="AJ340" s="66"/>
      <c r="AK340" s="54"/>
      <c r="AL340" s="54">
        <f>125+115</f>
        <v>240</v>
      </c>
      <c r="AM340" s="54"/>
      <c r="AN340" s="66"/>
      <c r="AO340" s="67"/>
      <c r="AP340" s="66"/>
      <c r="AQ340" s="47"/>
      <c r="AR340" s="47"/>
      <c r="AS340" s="47"/>
      <c r="AT340" s="47"/>
      <c r="AU340" s="47"/>
      <c r="AV340" s="47"/>
      <c r="AW340" s="47"/>
      <c r="AX340" s="47"/>
      <c r="AY340" s="47"/>
      <c r="AZ340" s="47"/>
      <c r="BA340" s="47"/>
      <c r="BB340" s="47"/>
      <c r="BC340" s="47"/>
      <c r="BD340" s="47"/>
      <c r="BE340" s="47"/>
      <c r="BF340" s="47"/>
      <c r="BG340" s="47"/>
      <c r="BH340" s="47">
        <v>598.4</v>
      </c>
      <c r="BI340" s="47"/>
      <c r="BJ340" s="47"/>
      <c r="BK340" s="47"/>
      <c r="BL340" s="47"/>
      <c r="BM340" s="47" t="s">
        <v>1821</v>
      </c>
      <c r="BN340" s="57">
        <f t="shared" si="19"/>
        <v>838.4</v>
      </c>
      <c r="BO340" s="47">
        <f t="shared" si="17"/>
        <v>0</v>
      </c>
      <c r="BP340" s="48" t="str">
        <f t="shared" si="18"/>
        <v>Complete - With Adjustment</v>
      </c>
    </row>
    <row r="341" spans="1:68" s="10" customFormat="1" hidden="1" x14ac:dyDescent="0.2">
      <c r="A341" s="34">
        <v>395</v>
      </c>
      <c r="B341" t="s">
        <v>1208</v>
      </c>
      <c r="C341" t="s">
        <v>1750</v>
      </c>
      <c r="D341">
        <v>251430</v>
      </c>
      <c r="E341" t="s">
        <v>1902</v>
      </c>
      <c r="F341" t="s">
        <v>1223</v>
      </c>
      <c r="G341" t="s">
        <v>96</v>
      </c>
      <c r="H341" s="28">
        <v>42878</v>
      </c>
      <c r="I341" s="28">
        <v>42880</v>
      </c>
      <c r="J341" s="52">
        <v>2575.25</v>
      </c>
      <c r="K341" s="52">
        <v>895</v>
      </c>
      <c r="L341" s="52"/>
      <c r="M341" s="52"/>
      <c r="N341" s="52">
        <v>10</v>
      </c>
      <c r="O341" s="52">
        <v>1201</v>
      </c>
      <c r="P341" s="52">
        <v>4265</v>
      </c>
      <c r="Q341" s="52">
        <v>5420</v>
      </c>
      <c r="R341">
        <v>2000</v>
      </c>
      <c r="S341"/>
      <c r="T341" t="s">
        <v>1903</v>
      </c>
      <c r="U341"/>
      <c r="V341" s="74"/>
      <c r="W341" s="47"/>
      <c r="X341" s="47"/>
      <c r="Y341" s="47"/>
      <c r="Z341" s="47"/>
      <c r="AA341" s="47"/>
      <c r="AB341" s="47"/>
      <c r="AC341" s="47"/>
      <c r="AD341" s="47"/>
      <c r="AE341" s="47"/>
      <c r="AF341" s="47"/>
      <c r="AG341" s="47"/>
      <c r="AH341" s="66"/>
      <c r="AI341" s="67"/>
      <c r="AJ341" s="66"/>
      <c r="AK341" s="54"/>
      <c r="AL341" s="54"/>
      <c r="AM341" s="54"/>
      <c r="AN341" s="66"/>
      <c r="AO341" s="67"/>
      <c r="AP341" s="66"/>
      <c r="AQ341" s="47"/>
      <c r="AR341" s="47"/>
      <c r="AS341" s="47"/>
      <c r="AT341" s="47"/>
      <c r="AU341" s="47"/>
      <c r="AV341" s="47"/>
      <c r="AW341" s="47"/>
      <c r="AX341" s="47"/>
      <c r="AY341" s="47"/>
      <c r="AZ341" s="47"/>
      <c r="BA341" s="47"/>
      <c r="BB341" s="47"/>
      <c r="BC341" s="47"/>
      <c r="BD341" s="47"/>
      <c r="BE341" s="47"/>
      <c r="BF341" s="47"/>
      <c r="BG341" s="47"/>
      <c r="BH341" s="47">
        <v>895</v>
      </c>
      <c r="BI341" s="47"/>
      <c r="BJ341" s="47"/>
      <c r="BK341" s="47"/>
      <c r="BL341" s="47"/>
      <c r="BM341" s="47" t="e">
        <f>IF(BN341=0,"",#REF!)</f>
        <v>#REF!</v>
      </c>
      <c r="BN341" s="57">
        <f t="shared" si="19"/>
        <v>895</v>
      </c>
      <c r="BO341" s="47">
        <f t="shared" ref="BO341:BO401" si="20">K341-BN341</f>
        <v>0</v>
      </c>
      <c r="BP341" s="48" t="str">
        <f t="shared" ref="BP341:BP347" si="21">IF(BN341&lt;&gt;0,"Complete - With Adjustment","Complete - No Adjustment")</f>
        <v>Complete - With Adjustment</v>
      </c>
    </row>
    <row r="342" spans="1:68" s="10" customFormat="1" hidden="1" x14ac:dyDescent="0.2">
      <c r="A342" s="34">
        <v>396</v>
      </c>
      <c r="B342" t="s">
        <v>1208</v>
      </c>
      <c r="C342" t="s">
        <v>1750</v>
      </c>
      <c r="D342">
        <v>251430</v>
      </c>
      <c r="E342" t="s">
        <v>1902</v>
      </c>
      <c r="F342" t="s">
        <v>1223</v>
      </c>
      <c r="G342" t="s">
        <v>96</v>
      </c>
      <c r="H342" s="28">
        <v>42878</v>
      </c>
      <c r="I342" s="28">
        <v>42880</v>
      </c>
      <c r="J342" s="52">
        <v>2575.25</v>
      </c>
      <c r="K342" s="52">
        <v>794.4</v>
      </c>
      <c r="L342" s="52"/>
      <c r="M342" s="52"/>
      <c r="N342" s="52">
        <v>10</v>
      </c>
      <c r="O342" s="52">
        <v>1201</v>
      </c>
      <c r="P342" s="52">
        <v>4265</v>
      </c>
      <c r="Q342" s="52">
        <v>5413</v>
      </c>
      <c r="R342">
        <v>2000</v>
      </c>
      <c r="S342"/>
      <c r="T342" t="s">
        <v>1903</v>
      </c>
      <c r="U342"/>
      <c r="V342" s="74"/>
      <c r="W342" s="47"/>
      <c r="X342" s="47"/>
      <c r="Y342" s="47"/>
      <c r="Z342" s="47"/>
      <c r="AA342" s="47"/>
      <c r="AB342" s="47"/>
      <c r="AC342" s="47"/>
      <c r="AD342" s="47"/>
      <c r="AE342" s="47"/>
      <c r="AF342" s="47"/>
      <c r="AG342" s="47"/>
      <c r="AH342" s="66"/>
      <c r="AI342" s="67"/>
      <c r="AJ342" s="66"/>
      <c r="AK342" s="54"/>
      <c r="AL342" s="54">
        <f>175+125</f>
        <v>300</v>
      </c>
      <c r="AM342" s="54"/>
      <c r="AN342" s="66"/>
      <c r="AO342" s="67"/>
      <c r="AP342" s="66"/>
      <c r="AQ342" s="47"/>
      <c r="AR342" s="47"/>
      <c r="AS342" s="47"/>
      <c r="AT342" s="47"/>
      <c r="AU342" s="47"/>
      <c r="AV342" s="47"/>
      <c r="AW342" s="47"/>
      <c r="AX342" s="47"/>
      <c r="AY342" s="47"/>
      <c r="AZ342" s="47"/>
      <c r="BA342" s="47"/>
      <c r="BB342" s="47"/>
      <c r="BC342" s="47"/>
      <c r="BD342" s="47"/>
      <c r="BE342" s="47"/>
      <c r="BF342" s="47"/>
      <c r="BG342" s="47"/>
      <c r="BH342" s="47">
        <v>494.4</v>
      </c>
      <c r="BI342" s="47"/>
      <c r="BJ342" s="47"/>
      <c r="BK342" s="47"/>
      <c r="BL342" s="47"/>
      <c r="BM342" s="47" t="e">
        <f>IF(BN342=0,"",#REF!)</f>
        <v>#REF!</v>
      </c>
      <c r="BN342" s="57">
        <f t="shared" si="19"/>
        <v>794.4</v>
      </c>
      <c r="BO342" s="47">
        <f t="shared" si="20"/>
        <v>0</v>
      </c>
      <c r="BP342" s="48" t="str">
        <f t="shared" si="21"/>
        <v>Complete - With Adjustment</v>
      </c>
    </row>
    <row r="343" spans="1:68" s="10" customFormat="1" hidden="1" x14ac:dyDescent="0.2">
      <c r="A343" s="34">
        <v>397</v>
      </c>
      <c r="B343" t="s">
        <v>1208</v>
      </c>
      <c r="C343" t="s">
        <v>1750</v>
      </c>
      <c r="D343">
        <v>251430</v>
      </c>
      <c r="E343" t="s">
        <v>1902</v>
      </c>
      <c r="F343" t="s">
        <v>1223</v>
      </c>
      <c r="G343" t="s">
        <v>96</v>
      </c>
      <c r="H343" s="28">
        <v>42878</v>
      </c>
      <c r="I343" s="28">
        <v>42880</v>
      </c>
      <c r="J343" s="52">
        <v>2575.25</v>
      </c>
      <c r="K343" s="52">
        <v>40</v>
      </c>
      <c r="L343" s="52"/>
      <c r="M343" s="52"/>
      <c r="N343" s="52">
        <v>10</v>
      </c>
      <c r="O343" s="52">
        <v>1201</v>
      </c>
      <c r="P343" s="52">
        <v>4265</v>
      </c>
      <c r="Q343" s="52">
        <v>5411</v>
      </c>
      <c r="R343">
        <v>2000</v>
      </c>
      <c r="S343"/>
      <c r="T343" t="s">
        <v>1903</v>
      </c>
      <c r="U343"/>
      <c r="V343" s="74"/>
      <c r="W343" s="47"/>
      <c r="X343" s="47"/>
      <c r="Y343" s="47"/>
      <c r="Z343" s="47"/>
      <c r="AA343" s="47"/>
      <c r="AB343" s="47"/>
      <c r="AC343" s="47"/>
      <c r="AD343" s="47"/>
      <c r="AE343" s="47"/>
      <c r="AF343" s="47"/>
      <c r="AG343" s="47"/>
      <c r="AH343" s="66"/>
      <c r="AI343" s="67"/>
      <c r="AJ343" s="66"/>
      <c r="AK343" s="54"/>
      <c r="AL343" s="54"/>
      <c r="AM343" s="54"/>
      <c r="AN343" s="66"/>
      <c r="AO343" s="67"/>
      <c r="AP343" s="66"/>
      <c r="AQ343" s="47"/>
      <c r="AR343" s="47"/>
      <c r="AS343" s="47"/>
      <c r="AT343" s="47"/>
      <c r="AU343" s="47"/>
      <c r="AV343" s="47"/>
      <c r="AW343" s="47"/>
      <c r="AX343" s="47"/>
      <c r="AY343" s="47"/>
      <c r="AZ343" s="47"/>
      <c r="BA343" s="47"/>
      <c r="BB343" s="47"/>
      <c r="BC343" s="47"/>
      <c r="BD343" s="47"/>
      <c r="BE343" s="47"/>
      <c r="BF343" s="47"/>
      <c r="BG343" s="47"/>
      <c r="BH343" s="47"/>
      <c r="BI343" s="47"/>
      <c r="BJ343" s="47"/>
      <c r="BK343" s="47">
        <v>40</v>
      </c>
      <c r="BL343" s="47"/>
      <c r="BM343" s="47" t="e">
        <f>IF(BN343=0,"",#REF!)</f>
        <v>#REF!</v>
      </c>
      <c r="BN343" s="57">
        <f t="shared" si="19"/>
        <v>40</v>
      </c>
      <c r="BO343" s="47">
        <f t="shared" si="20"/>
        <v>0</v>
      </c>
      <c r="BP343" s="48" t="str">
        <f t="shared" si="21"/>
        <v>Complete - With Adjustment</v>
      </c>
    </row>
    <row r="344" spans="1:68" s="10" customFormat="1" hidden="1" x14ac:dyDescent="0.2">
      <c r="A344" s="34">
        <v>398</v>
      </c>
      <c r="B344" t="s">
        <v>1208</v>
      </c>
      <c r="C344" t="s">
        <v>1750</v>
      </c>
      <c r="D344">
        <v>251430</v>
      </c>
      <c r="E344" t="s">
        <v>1902</v>
      </c>
      <c r="F344" t="s">
        <v>1223</v>
      </c>
      <c r="G344" t="s">
        <v>96</v>
      </c>
      <c r="H344" s="28">
        <v>42878</v>
      </c>
      <c r="I344" s="28">
        <v>42880</v>
      </c>
      <c r="J344" s="52">
        <v>2575.25</v>
      </c>
      <c r="K344" s="52">
        <v>649.76</v>
      </c>
      <c r="L344" s="52"/>
      <c r="M344" s="52"/>
      <c r="N344" s="52">
        <v>10</v>
      </c>
      <c r="O344" s="52">
        <v>1201</v>
      </c>
      <c r="P344" s="52">
        <v>4265</v>
      </c>
      <c r="Q344" s="52">
        <v>5414</v>
      </c>
      <c r="R344">
        <v>2000</v>
      </c>
      <c r="S344"/>
      <c r="T344" t="s">
        <v>1903</v>
      </c>
      <c r="U344"/>
      <c r="V344" s="74"/>
      <c r="W344" s="47"/>
      <c r="X344" s="47"/>
      <c r="Y344" s="47"/>
      <c r="Z344" s="47"/>
      <c r="AA344" s="47"/>
      <c r="AB344" s="47"/>
      <c r="AC344" s="47"/>
      <c r="AD344" s="47"/>
      <c r="AE344" s="47"/>
      <c r="AF344" s="47"/>
      <c r="AG344" s="47"/>
      <c r="AH344" s="66"/>
      <c r="AI344" s="67"/>
      <c r="AJ344" s="66"/>
      <c r="AK344" s="54"/>
      <c r="AL344" s="54"/>
      <c r="AM344" s="54"/>
      <c r="AN344" s="66">
        <f>(289-150)*2</f>
        <v>278</v>
      </c>
      <c r="AO344" s="67"/>
      <c r="AP344" s="66">
        <f>(289-250)*2</f>
        <v>78</v>
      </c>
      <c r="AQ344" s="47"/>
      <c r="AR344" s="47"/>
      <c r="AS344" s="47"/>
      <c r="AT344" s="47"/>
      <c r="AU344" s="47"/>
      <c r="AV344" s="47"/>
      <c r="AW344" s="47"/>
      <c r="AX344" s="47"/>
      <c r="AY344" s="47"/>
      <c r="AZ344" s="47"/>
      <c r="BA344" s="47"/>
      <c r="BB344" s="47"/>
      <c r="BC344" s="47"/>
      <c r="BD344" s="47"/>
      <c r="BE344" s="47"/>
      <c r="BF344" s="47"/>
      <c r="BG344" s="47"/>
      <c r="BH344" s="47">
        <v>371.76</v>
      </c>
      <c r="BI344" s="47"/>
      <c r="BJ344" s="47"/>
      <c r="BK344" s="47"/>
      <c r="BL344" s="47"/>
      <c r="BM344" s="47" t="e">
        <f>IF(BN344=0,"",#REF!)</f>
        <v>#REF!</v>
      </c>
      <c r="BN344" s="57">
        <f t="shared" si="19"/>
        <v>649.76</v>
      </c>
      <c r="BO344" s="47">
        <f t="shared" si="20"/>
        <v>0</v>
      </c>
      <c r="BP344" s="48" t="str">
        <f t="shared" si="21"/>
        <v>Complete - With Adjustment</v>
      </c>
    </row>
    <row r="345" spans="1:68" s="10" customFormat="1" hidden="1" x14ac:dyDescent="0.2">
      <c r="A345" s="34">
        <v>399</v>
      </c>
      <c r="B345" t="s">
        <v>1208</v>
      </c>
      <c r="C345" t="s">
        <v>1750</v>
      </c>
      <c r="D345">
        <v>251430</v>
      </c>
      <c r="E345" t="s">
        <v>1902</v>
      </c>
      <c r="F345" t="s">
        <v>1223</v>
      </c>
      <c r="G345" t="s">
        <v>96</v>
      </c>
      <c r="H345" s="28">
        <v>42878</v>
      </c>
      <c r="I345" s="28">
        <v>42880</v>
      </c>
      <c r="J345" s="52">
        <v>2575.25</v>
      </c>
      <c r="K345" s="52">
        <v>33</v>
      </c>
      <c r="L345" s="52"/>
      <c r="M345" s="52"/>
      <c r="N345" s="52">
        <v>10</v>
      </c>
      <c r="O345" s="52">
        <v>1201</v>
      </c>
      <c r="P345" s="52">
        <v>4265</v>
      </c>
      <c r="Q345" s="52">
        <v>5411</v>
      </c>
      <c r="R345">
        <v>2000</v>
      </c>
      <c r="S345"/>
      <c r="T345" t="s">
        <v>1903</v>
      </c>
      <c r="U345"/>
      <c r="V345" s="74"/>
      <c r="W345" s="47"/>
      <c r="X345" s="47"/>
      <c r="Y345" s="47"/>
      <c r="Z345" s="47"/>
      <c r="AA345" s="47"/>
      <c r="AB345" s="47"/>
      <c r="AC345" s="47"/>
      <c r="AD345" s="47"/>
      <c r="AE345" s="47"/>
      <c r="AF345" s="47"/>
      <c r="AG345" s="47"/>
      <c r="AH345" s="66"/>
      <c r="AI345" s="67"/>
      <c r="AJ345" s="66"/>
      <c r="AK345" s="54"/>
      <c r="AL345" s="54"/>
      <c r="AM345" s="54"/>
      <c r="AN345" s="66"/>
      <c r="AO345" s="67"/>
      <c r="AP345" s="66"/>
      <c r="AQ345" s="47"/>
      <c r="AR345" s="47"/>
      <c r="AS345" s="47"/>
      <c r="AT345" s="47"/>
      <c r="AU345" s="47"/>
      <c r="AV345" s="47"/>
      <c r="AW345" s="47"/>
      <c r="AX345" s="47"/>
      <c r="AY345" s="47"/>
      <c r="AZ345" s="47"/>
      <c r="BA345" s="47"/>
      <c r="BB345" s="47"/>
      <c r="BC345" s="47"/>
      <c r="BD345" s="47"/>
      <c r="BE345" s="47"/>
      <c r="BF345" s="47"/>
      <c r="BG345" s="47"/>
      <c r="BH345" s="47"/>
      <c r="BI345" s="47"/>
      <c r="BJ345" s="47"/>
      <c r="BK345" s="68">
        <v>33</v>
      </c>
      <c r="BL345" s="47"/>
      <c r="BM345" s="47" t="e">
        <f>IF(BN345=0,"",#REF!)</f>
        <v>#REF!</v>
      </c>
      <c r="BN345" s="57">
        <f t="shared" si="19"/>
        <v>33</v>
      </c>
      <c r="BO345" s="47">
        <f t="shared" si="20"/>
        <v>0</v>
      </c>
      <c r="BP345" s="48" t="str">
        <f t="shared" si="21"/>
        <v>Complete - With Adjustment</v>
      </c>
    </row>
    <row r="346" spans="1:68" s="10" customFormat="1" hidden="1" x14ac:dyDescent="0.2">
      <c r="A346" s="34">
        <v>400</v>
      </c>
      <c r="B346" t="s">
        <v>1208</v>
      </c>
      <c r="C346" t="s">
        <v>1750</v>
      </c>
      <c r="D346">
        <v>251430</v>
      </c>
      <c r="E346" t="s">
        <v>1902</v>
      </c>
      <c r="F346" t="s">
        <v>1223</v>
      </c>
      <c r="G346" t="s">
        <v>96</v>
      </c>
      <c r="H346" s="28">
        <v>42878</v>
      </c>
      <c r="I346" s="28">
        <v>42880</v>
      </c>
      <c r="J346" s="52">
        <v>2575.25</v>
      </c>
      <c r="K346" s="52">
        <v>103.09</v>
      </c>
      <c r="L346" s="52"/>
      <c r="M346" s="52"/>
      <c r="N346" s="52">
        <v>10</v>
      </c>
      <c r="O346" s="52">
        <v>1201</v>
      </c>
      <c r="P346" s="52">
        <v>4265</v>
      </c>
      <c r="Q346" s="52">
        <v>5413</v>
      </c>
      <c r="R346">
        <v>2000</v>
      </c>
      <c r="S346"/>
      <c r="T346" t="s">
        <v>1903</v>
      </c>
      <c r="U346"/>
      <c r="V346" s="74"/>
      <c r="W346" s="47"/>
      <c r="X346" s="47"/>
      <c r="Y346" s="47"/>
      <c r="Z346" s="47"/>
      <c r="AA346" s="47"/>
      <c r="AB346" s="47"/>
      <c r="AC346" s="47"/>
      <c r="AD346" s="47"/>
      <c r="AE346" s="47"/>
      <c r="AF346" s="47"/>
      <c r="AG346" s="47"/>
      <c r="AH346" s="66"/>
      <c r="AI346" s="67"/>
      <c r="AJ346" s="66"/>
      <c r="AK346" s="54"/>
      <c r="AL346" s="54"/>
      <c r="AM346" s="54"/>
      <c r="AN346" s="66"/>
      <c r="AO346" s="67"/>
      <c r="AP346" s="66"/>
      <c r="AQ346" s="47"/>
      <c r="AR346" s="47"/>
      <c r="AS346" s="47"/>
      <c r="AT346" s="47"/>
      <c r="AU346" s="47"/>
      <c r="AV346" s="47"/>
      <c r="AW346" s="47"/>
      <c r="AX346" s="47"/>
      <c r="AY346" s="47"/>
      <c r="AZ346" s="47"/>
      <c r="BA346" s="47"/>
      <c r="BB346" s="47"/>
      <c r="BC346" s="47"/>
      <c r="BD346" s="47"/>
      <c r="BE346" s="47"/>
      <c r="BF346" s="47"/>
      <c r="BG346" s="47"/>
      <c r="BH346" s="47">
        <v>103.09</v>
      </c>
      <c r="BI346" s="47"/>
      <c r="BJ346" s="47"/>
      <c r="BK346" s="47"/>
      <c r="BL346" s="47"/>
      <c r="BM346" s="47" t="e">
        <f>IF(BN346=0,"",#REF!)</f>
        <v>#REF!</v>
      </c>
      <c r="BN346" s="57">
        <f t="shared" si="19"/>
        <v>103.09</v>
      </c>
      <c r="BO346" s="47">
        <f t="shared" si="20"/>
        <v>0</v>
      </c>
      <c r="BP346" s="48" t="str">
        <f t="shared" si="21"/>
        <v>Complete - With Adjustment</v>
      </c>
    </row>
    <row r="347" spans="1:68" s="10" customFormat="1" hidden="1" x14ac:dyDescent="0.2">
      <c r="A347" s="34">
        <v>401</v>
      </c>
      <c r="B347" t="s">
        <v>1208</v>
      </c>
      <c r="C347" t="s">
        <v>1750</v>
      </c>
      <c r="D347">
        <v>251430</v>
      </c>
      <c r="E347" t="s">
        <v>1902</v>
      </c>
      <c r="F347" t="s">
        <v>1223</v>
      </c>
      <c r="G347" t="s">
        <v>96</v>
      </c>
      <c r="H347" s="28">
        <v>42878</v>
      </c>
      <c r="I347" s="28">
        <v>42880</v>
      </c>
      <c r="J347" s="52">
        <v>2575.25</v>
      </c>
      <c r="K347" s="52">
        <v>60</v>
      </c>
      <c r="L347" s="52"/>
      <c r="M347" s="52"/>
      <c r="N347" s="52">
        <v>10</v>
      </c>
      <c r="O347" s="52">
        <v>1201</v>
      </c>
      <c r="P347" s="52">
        <v>4265</v>
      </c>
      <c r="Q347" s="52">
        <v>5419</v>
      </c>
      <c r="R347">
        <v>2000</v>
      </c>
      <c r="S347"/>
      <c r="T347" t="s">
        <v>1903</v>
      </c>
      <c r="U347"/>
      <c r="V347" s="74"/>
      <c r="W347" s="47"/>
      <c r="X347" s="47"/>
      <c r="Y347" s="47"/>
      <c r="Z347" s="47"/>
      <c r="AA347" s="47"/>
      <c r="AB347" s="47"/>
      <c r="AC347" s="47"/>
      <c r="AD347" s="47"/>
      <c r="AE347" s="47"/>
      <c r="AF347" s="47"/>
      <c r="AG347" s="47"/>
      <c r="AH347" s="66"/>
      <c r="AI347" s="67"/>
      <c r="AJ347" s="66"/>
      <c r="AK347" s="54"/>
      <c r="AL347" s="54"/>
      <c r="AM347" s="54"/>
      <c r="AN347" s="66"/>
      <c r="AO347" s="67"/>
      <c r="AP347" s="66"/>
      <c r="AQ347" s="47"/>
      <c r="AR347" s="47"/>
      <c r="AS347" s="47"/>
      <c r="AT347" s="47"/>
      <c r="AU347" s="47"/>
      <c r="AV347" s="47"/>
      <c r="AW347" s="47"/>
      <c r="AX347" s="47"/>
      <c r="AY347" s="47"/>
      <c r="AZ347" s="47"/>
      <c r="BA347" s="47"/>
      <c r="BB347" s="47"/>
      <c r="BC347" s="47"/>
      <c r="BD347" s="47"/>
      <c r="BE347" s="47"/>
      <c r="BF347" s="47"/>
      <c r="BG347" s="47"/>
      <c r="BH347" s="47">
        <v>60</v>
      </c>
      <c r="BI347" s="47"/>
      <c r="BJ347" s="47"/>
      <c r="BK347" s="47"/>
      <c r="BL347" s="47"/>
      <c r="BM347" s="47"/>
      <c r="BN347" s="57">
        <f t="shared" si="19"/>
        <v>60</v>
      </c>
      <c r="BO347" s="47">
        <f t="shared" si="20"/>
        <v>0</v>
      </c>
      <c r="BP347" s="48" t="str">
        <f t="shared" si="21"/>
        <v>Complete - With Adjustment</v>
      </c>
    </row>
    <row r="348" spans="1:68" s="10" customFormat="1" hidden="1" x14ac:dyDescent="0.2">
      <c r="A348" s="34">
        <v>404</v>
      </c>
      <c r="B348" t="s">
        <v>1208</v>
      </c>
      <c r="C348" t="s">
        <v>1813</v>
      </c>
      <c r="D348">
        <v>258468</v>
      </c>
      <c r="E348" t="s">
        <v>1904</v>
      </c>
      <c r="F348" t="s">
        <v>1248</v>
      </c>
      <c r="G348" t="s">
        <v>96</v>
      </c>
      <c r="H348" s="28">
        <v>42879</v>
      </c>
      <c r="I348" s="28">
        <v>42881</v>
      </c>
      <c r="J348" s="52">
        <v>3711.56</v>
      </c>
      <c r="K348" s="52">
        <v>67.06</v>
      </c>
      <c r="L348" s="52"/>
      <c r="M348" s="52"/>
      <c r="N348" s="52">
        <v>10</v>
      </c>
      <c r="O348" s="52">
        <v>1001</v>
      </c>
      <c r="P348" s="52">
        <v>4265</v>
      </c>
      <c r="Q348" s="52">
        <v>5413</v>
      </c>
      <c r="R348">
        <v>2000</v>
      </c>
      <c r="S348"/>
      <c r="T348" t="s">
        <v>1905</v>
      </c>
      <c r="U348"/>
      <c r="V348" s="74"/>
      <c r="W348" s="47"/>
      <c r="X348" s="47"/>
      <c r="Y348" s="47"/>
      <c r="Z348" s="47"/>
      <c r="AA348" s="47"/>
      <c r="AB348" s="47"/>
      <c r="AC348" s="47"/>
      <c r="AD348" s="47"/>
      <c r="AE348" s="47"/>
      <c r="AF348" s="47"/>
      <c r="AG348" s="47"/>
      <c r="AH348" s="66"/>
      <c r="AI348" s="67"/>
      <c r="AJ348" s="66"/>
      <c r="AK348" s="54"/>
      <c r="AL348" s="54"/>
      <c r="AM348" s="54"/>
      <c r="AN348" s="66"/>
      <c r="AO348" s="67"/>
      <c r="AP348" s="66"/>
      <c r="AQ348" s="47"/>
      <c r="AR348" s="47"/>
      <c r="AS348" s="47"/>
      <c r="AT348" s="47"/>
      <c r="AU348" s="47"/>
      <c r="AV348" s="47"/>
      <c r="AW348" s="47"/>
      <c r="AX348" s="47"/>
      <c r="AY348" s="47"/>
      <c r="AZ348" s="47"/>
      <c r="BA348" s="47"/>
      <c r="BB348" s="47"/>
      <c r="BC348" s="47"/>
      <c r="BD348" s="47"/>
      <c r="BE348" s="47"/>
      <c r="BF348" s="47"/>
      <c r="BG348" s="47"/>
      <c r="BH348" s="47">
        <v>67.06</v>
      </c>
      <c r="BI348" s="47"/>
      <c r="BJ348" s="47"/>
      <c r="BK348" s="47"/>
      <c r="BL348" s="47"/>
      <c r="BM348" s="47" t="e">
        <f>IF(BN348=0,"",#REF!)</f>
        <v>#REF!</v>
      </c>
      <c r="BN348" s="57">
        <f t="shared" si="19"/>
        <v>67.06</v>
      </c>
      <c r="BO348" s="47">
        <f t="shared" si="20"/>
        <v>0</v>
      </c>
      <c r="BP348" s="48" t="str">
        <f t="shared" ref="BP348:BP409" si="22">IF(BN348&lt;&gt;0,"Complete - With Adjustment","Complete - No Adjustment")</f>
        <v>Complete - With Adjustment</v>
      </c>
    </row>
    <row r="349" spans="1:68" s="10" customFormat="1" hidden="1" x14ac:dyDescent="0.2">
      <c r="A349" s="34">
        <v>405</v>
      </c>
      <c r="B349" t="s">
        <v>1208</v>
      </c>
      <c r="C349" t="s">
        <v>1813</v>
      </c>
      <c r="D349">
        <v>258468</v>
      </c>
      <c r="E349" t="s">
        <v>1904</v>
      </c>
      <c r="F349" t="s">
        <v>1248</v>
      </c>
      <c r="G349" t="s">
        <v>96</v>
      </c>
      <c r="H349" s="28">
        <v>42879</v>
      </c>
      <c r="I349" s="28">
        <v>42881</v>
      </c>
      <c r="J349" s="52">
        <v>3711.56</v>
      </c>
      <c r="K349" s="52">
        <v>15</v>
      </c>
      <c r="L349" s="52"/>
      <c r="M349" s="52"/>
      <c r="N349" s="52">
        <v>10</v>
      </c>
      <c r="O349" s="52">
        <v>1001</v>
      </c>
      <c r="P349" s="52">
        <v>4265</v>
      </c>
      <c r="Q349" s="52">
        <v>5419</v>
      </c>
      <c r="R349">
        <v>2000</v>
      </c>
      <c r="S349"/>
      <c r="T349" t="s">
        <v>1905</v>
      </c>
      <c r="U349"/>
      <c r="V349" s="74"/>
      <c r="W349" s="47"/>
      <c r="X349" s="47"/>
      <c r="Y349" s="47"/>
      <c r="Z349" s="47"/>
      <c r="AA349" s="47"/>
      <c r="AB349" s="47"/>
      <c r="AC349" s="47"/>
      <c r="AD349" s="47"/>
      <c r="AE349" s="47"/>
      <c r="AF349" s="47"/>
      <c r="AG349" s="47"/>
      <c r="AH349" s="66"/>
      <c r="AI349" s="67"/>
      <c r="AJ349" s="66"/>
      <c r="AK349" s="54"/>
      <c r="AL349" s="54"/>
      <c r="AM349" s="54"/>
      <c r="AN349" s="66"/>
      <c r="AO349" s="67"/>
      <c r="AP349" s="66"/>
      <c r="AQ349" s="47"/>
      <c r="AR349" s="47"/>
      <c r="AS349" s="47"/>
      <c r="AT349" s="47"/>
      <c r="AU349" s="47"/>
      <c r="AV349" s="47"/>
      <c r="AW349" s="47"/>
      <c r="AX349" s="47"/>
      <c r="AY349" s="47"/>
      <c r="AZ349" s="47"/>
      <c r="BA349" s="47"/>
      <c r="BB349" s="47"/>
      <c r="BC349" s="47"/>
      <c r="BD349" s="47"/>
      <c r="BE349" s="47"/>
      <c r="BF349" s="47"/>
      <c r="BG349" s="47"/>
      <c r="BH349" s="47">
        <v>15</v>
      </c>
      <c r="BI349" s="47"/>
      <c r="BJ349" s="47"/>
      <c r="BK349" s="47"/>
      <c r="BL349" s="47"/>
      <c r="BM349" s="47" t="e">
        <f>IF(BN349=0,"",#REF!)</f>
        <v>#REF!</v>
      </c>
      <c r="BN349" s="57">
        <f t="shared" si="19"/>
        <v>15</v>
      </c>
      <c r="BO349" s="47">
        <f t="shared" si="20"/>
        <v>0</v>
      </c>
      <c r="BP349" s="48" t="str">
        <f t="shared" si="22"/>
        <v>Complete - With Adjustment</v>
      </c>
    </row>
    <row r="350" spans="1:68" s="10" customFormat="1" hidden="1" x14ac:dyDescent="0.2">
      <c r="A350" s="34">
        <v>406</v>
      </c>
      <c r="B350" t="s">
        <v>1208</v>
      </c>
      <c r="C350" t="s">
        <v>1813</v>
      </c>
      <c r="D350">
        <v>258468</v>
      </c>
      <c r="E350" t="s">
        <v>1904</v>
      </c>
      <c r="F350" t="s">
        <v>1248</v>
      </c>
      <c r="G350" t="s">
        <v>96</v>
      </c>
      <c r="H350" s="28">
        <v>42879</v>
      </c>
      <c r="I350" s="28">
        <v>42881</v>
      </c>
      <c r="J350" s="52">
        <v>3711.56</v>
      </c>
      <c r="K350" s="52">
        <v>600.87</v>
      </c>
      <c r="L350" s="52"/>
      <c r="M350" s="52"/>
      <c r="N350" s="52">
        <v>10</v>
      </c>
      <c r="O350" s="52">
        <v>1001</v>
      </c>
      <c r="P350" s="52">
        <v>4265</v>
      </c>
      <c r="Q350" s="52">
        <v>5414</v>
      </c>
      <c r="R350">
        <v>2000</v>
      </c>
      <c r="S350"/>
      <c r="T350" t="s">
        <v>1905</v>
      </c>
      <c r="U350"/>
      <c r="V350" s="74"/>
      <c r="W350" s="47"/>
      <c r="X350" s="47"/>
      <c r="Y350" s="47"/>
      <c r="Z350" s="47"/>
      <c r="AA350" s="47"/>
      <c r="AB350" s="47"/>
      <c r="AC350" s="47"/>
      <c r="AD350" s="47"/>
      <c r="AE350" s="47"/>
      <c r="AF350" s="47"/>
      <c r="AG350" s="47"/>
      <c r="AH350" s="66"/>
      <c r="AI350" s="67"/>
      <c r="AJ350" s="66"/>
      <c r="AK350" s="54"/>
      <c r="AL350" s="54"/>
      <c r="AM350" s="54"/>
      <c r="AN350" s="66">
        <f>(525-150)</f>
        <v>375</v>
      </c>
      <c r="AO350" s="67"/>
      <c r="AP350" s="66"/>
      <c r="AQ350" s="47"/>
      <c r="AR350" s="47"/>
      <c r="AS350" s="47"/>
      <c r="AT350" s="47"/>
      <c r="AU350" s="47"/>
      <c r="AV350" s="47"/>
      <c r="AW350" s="47"/>
      <c r="AX350" s="47"/>
      <c r="AY350" s="47"/>
      <c r="AZ350" s="47"/>
      <c r="BA350" s="47"/>
      <c r="BB350" s="47"/>
      <c r="BC350" s="47"/>
      <c r="BD350" s="47"/>
      <c r="BE350" s="47"/>
      <c r="BF350" s="47"/>
      <c r="BG350" s="47"/>
      <c r="BH350" s="47">
        <v>225.87</v>
      </c>
      <c r="BI350" s="47"/>
      <c r="BJ350" s="47"/>
      <c r="BK350" s="68"/>
      <c r="BL350" s="47"/>
      <c r="BM350" s="47" t="e">
        <f>IF(BN350=0,"",#REF!)</f>
        <v>#REF!</v>
      </c>
      <c r="BN350" s="57">
        <f t="shared" si="19"/>
        <v>600.87</v>
      </c>
      <c r="BO350" s="47">
        <f t="shared" si="20"/>
        <v>0</v>
      </c>
      <c r="BP350" s="48" t="str">
        <f t="shared" si="22"/>
        <v>Complete - With Adjustment</v>
      </c>
    </row>
    <row r="351" spans="1:68" s="10" customFormat="1" hidden="1" x14ac:dyDescent="0.2">
      <c r="A351" s="34">
        <v>407</v>
      </c>
      <c r="B351" t="s">
        <v>1208</v>
      </c>
      <c r="C351" t="s">
        <v>1813</v>
      </c>
      <c r="D351">
        <v>258468</v>
      </c>
      <c r="E351" t="s">
        <v>1904</v>
      </c>
      <c r="F351" t="s">
        <v>1248</v>
      </c>
      <c r="G351" t="s">
        <v>96</v>
      </c>
      <c r="H351" s="28">
        <v>42879</v>
      </c>
      <c r="I351" s="28">
        <v>42881</v>
      </c>
      <c r="J351" s="52">
        <v>3711.56</v>
      </c>
      <c r="K351" s="52">
        <v>67.06</v>
      </c>
      <c r="L351" s="52"/>
      <c r="M351" s="52"/>
      <c r="N351" s="52">
        <v>10</v>
      </c>
      <c r="O351" s="52">
        <v>1001</v>
      </c>
      <c r="P351" s="52">
        <v>4265</v>
      </c>
      <c r="Q351" s="52">
        <v>5413</v>
      </c>
      <c r="R351">
        <v>2000</v>
      </c>
      <c r="S351"/>
      <c r="T351" t="s">
        <v>1905</v>
      </c>
      <c r="U351"/>
      <c r="V351" s="74"/>
      <c r="W351" s="47"/>
      <c r="X351" s="47"/>
      <c r="Y351" s="47"/>
      <c r="Z351" s="47"/>
      <c r="AA351" s="47"/>
      <c r="AB351" s="47"/>
      <c r="AC351" s="47"/>
      <c r="AD351" s="47"/>
      <c r="AE351" s="47"/>
      <c r="AF351" s="47"/>
      <c r="AG351" s="47"/>
      <c r="AH351" s="66"/>
      <c r="AI351" s="67"/>
      <c r="AJ351" s="66"/>
      <c r="AK351" s="54"/>
      <c r="AL351" s="54"/>
      <c r="AM351" s="54"/>
      <c r="AN351" s="66"/>
      <c r="AO351" s="67"/>
      <c r="AP351" s="66"/>
      <c r="AQ351" s="47"/>
      <c r="AR351" s="47"/>
      <c r="AS351" s="47"/>
      <c r="AT351" s="47"/>
      <c r="AU351" s="47"/>
      <c r="AV351" s="47"/>
      <c r="AW351" s="47"/>
      <c r="AX351" s="47"/>
      <c r="AY351" s="47"/>
      <c r="AZ351" s="47"/>
      <c r="BA351" s="47"/>
      <c r="BB351" s="47"/>
      <c r="BC351" s="47"/>
      <c r="BD351" s="47"/>
      <c r="BE351" s="47"/>
      <c r="BF351" s="47"/>
      <c r="BG351" s="47"/>
      <c r="BH351" s="47">
        <v>67.06</v>
      </c>
      <c r="BI351" s="47"/>
      <c r="BJ351" s="47"/>
      <c r="BK351" s="47"/>
      <c r="BL351" s="47"/>
      <c r="BM351" s="47" t="e">
        <f>IF(BN351=0,"",#REF!)</f>
        <v>#REF!</v>
      </c>
      <c r="BN351" s="57">
        <f t="shared" si="19"/>
        <v>67.06</v>
      </c>
      <c r="BO351" s="47">
        <f t="shared" si="20"/>
        <v>0</v>
      </c>
      <c r="BP351" s="48" t="str">
        <f t="shared" si="22"/>
        <v>Complete - With Adjustment</v>
      </c>
    </row>
    <row r="352" spans="1:68" s="10" customFormat="1" hidden="1" x14ac:dyDescent="0.2">
      <c r="A352" s="34">
        <v>408</v>
      </c>
      <c r="B352" t="s">
        <v>1208</v>
      </c>
      <c r="C352" t="s">
        <v>1813</v>
      </c>
      <c r="D352">
        <v>258468</v>
      </c>
      <c r="E352" t="s">
        <v>1904</v>
      </c>
      <c r="F352" t="s">
        <v>1248</v>
      </c>
      <c r="G352" t="s">
        <v>96</v>
      </c>
      <c r="H352" s="28">
        <v>42879</v>
      </c>
      <c r="I352" s="28">
        <v>42885</v>
      </c>
      <c r="J352" s="52">
        <v>3711.56</v>
      </c>
      <c r="K352" s="52">
        <v>730</v>
      </c>
      <c r="L352" s="52"/>
      <c r="M352" s="52"/>
      <c r="N352" s="52">
        <v>10</v>
      </c>
      <c r="O352" s="52">
        <v>1001</v>
      </c>
      <c r="P352" s="52">
        <v>4265</v>
      </c>
      <c r="Q352" s="52">
        <v>6111</v>
      </c>
      <c r="R352">
        <v>2000</v>
      </c>
      <c r="S352"/>
      <c r="T352" t="s">
        <v>1906</v>
      </c>
      <c r="U352"/>
      <c r="V352" s="74"/>
      <c r="W352" s="47"/>
      <c r="X352" s="47"/>
      <c r="Y352" s="47"/>
      <c r="Z352" s="47"/>
      <c r="AA352" s="47"/>
      <c r="AB352" s="47"/>
      <c r="AC352" s="47"/>
      <c r="AD352" s="47"/>
      <c r="AE352" s="47"/>
      <c r="AF352" s="47"/>
      <c r="AG352" s="47"/>
      <c r="AH352" s="66"/>
      <c r="AI352" s="67"/>
      <c r="AJ352" s="66"/>
      <c r="AK352" s="54"/>
      <c r="AL352" s="54"/>
      <c r="AM352" s="54"/>
      <c r="AN352" s="66"/>
      <c r="AO352" s="67"/>
      <c r="AP352" s="66"/>
      <c r="AQ352" s="47"/>
      <c r="AR352" s="47"/>
      <c r="AS352" s="47"/>
      <c r="AT352" s="47"/>
      <c r="AU352" s="47"/>
      <c r="AV352" s="47"/>
      <c r="AW352" s="47"/>
      <c r="AX352" s="47"/>
      <c r="AY352" s="47"/>
      <c r="AZ352" s="47"/>
      <c r="BA352" s="47"/>
      <c r="BB352" s="47"/>
      <c r="BC352" s="47"/>
      <c r="BD352" s="47"/>
      <c r="BE352" s="47"/>
      <c r="BF352" s="47"/>
      <c r="BG352" s="47"/>
      <c r="BH352" s="47">
        <v>730</v>
      </c>
      <c r="BI352" s="47"/>
      <c r="BJ352" s="47"/>
      <c r="BK352" s="68"/>
      <c r="BL352" s="47"/>
      <c r="BM352" s="47" t="e">
        <f>IF(BN352=0,"",#REF!)</f>
        <v>#REF!</v>
      </c>
      <c r="BN352" s="57">
        <f t="shared" si="19"/>
        <v>730</v>
      </c>
      <c r="BO352" s="47">
        <f t="shared" si="20"/>
        <v>0</v>
      </c>
      <c r="BP352" s="48" t="str">
        <f t="shared" si="22"/>
        <v>Complete - With Adjustment</v>
      </c>
    </row>
    <row r="353" spans="1:68" s="10" customFormat="1" hidden="1" x14ac:dyDescent="0.2">
      <c r="A353" s="34">
        <v>409</v>
      </c>
      <c r="B353" t="s">
        <v>1208</v>
      </c>
      <c r="C353" t="s">
        <v>1813</v>
      </c>
      <c r="D353">
        <v>258468</v>
      </c>
      <c r="E353" t="s">
        <v>1904</v>
      </c>
      <c r="F353" t="s">
        <v>1248</v>
      </c>
      <c r="G353" t="s">
        <v>96</v>
      </c>
      <c r="H353" s="28">
        <v>42879</v>
      </c>
      <c r="I353" s="28">
        <v>42881</v>
      </c>
      <c r="J353" s="52">
        <v>3711.56</v>
      </c>
      <c r="K353" s="52">
        <v>150.6</v>
      </c>
      <c r="L353" s="52"/>
      <c r="M353" s="52"/>
      <c r="N353" s="52">
        <v>10</v>
      </c>
      <c r="O353" s="52">
        <v>1001</v>
      </c>
      <c r="P353" s="52">
        <v>4265</v>
      </c>
      <c r="Q353" s="52">
        <v>5414</v>
      </c>
      <c r="R353">
        <v>2000</v>
      </c>
      <c r="S353"/>
      <c r="T353" t="s">
        <v>1905</v>
      </c>
      <c r="U353"/>
      <c r="V353" s="74"/>
      <c r="W353" s="47"/>
      <c r="X353" s="47"/>
      <c r="Y353" s="47"/>
      <c r="Z353" s="47"/>
      <c r="AA353" s="47"/>
      <c r="AB353" s="47"/>
      <c r="AC353" s="47"/>
      <c r="AD353" s="47"/>
      <c r="AE353" s="47"/>
      <c r="AF353" s="47"/>
      <c r="AG353" s="47"/>
      <c r="AH353" s="66"/>
      <c r="AI353" s="67"/>
      <c r="AJ353" s="66"/>
      <c r="AK353" s="54"/>
      <c r="AL353" s="54"/>
      <c r="AM353" s="54"/>
      <c r="AN353" s="66"/>
      <c r="AO353" s="67"/>
      <c r="AP353" s="66"/>
      <c r="AQ353" s="47"/>
      <c r="AR353" s="47"/>
      <c r="AS353" s="47"/>
      <c r="AT353" s="47"/>
      <c r="AU353" s="47"/>
      <c r="AV353" s="47"/>
      <c r="AW353" s="47"/>
      <c r="AX353" s="47"/>
      <c r="AY353" s="47"/>
      <c r="AZ353" s="47"/>
      <c r="BA353" s="47"/>
      <c r="BB353" s="47"/>
      <c r="BC353" s="47"/>
      <c r="BD353" s="47"/>
      <c r="BE353" s="47"/>
      <c r="BF353" s="47"/>
      <c r="BG353" s="47"/>
      <c r="BH353" s="47">
        <v>150.6</v>
      </c>
      <c r="BI353" s="47"/>
      <c r="BJ353" s="47"/>
      <c r="BK353" s="47"/>
      <c r="BL353" s="47"/>
      <c r="BM353" s="47" t="e">
        <f>IF(BN353=0,"",#REF!)</f>
        <v>#REF!</v>
      </c>
      <c r="BN353" s="57">
        <f t="shared" si="19"/>
        <v>150.6</v>
      </c>
      <c r="BO353" s="47">
        <f t="shared" si="20"/>
        <v>0</v>
      </c>
      <c r="BP353" s="48" t="str">
        <f t="shared" si="22"/>
        <v>Complete - With Adjustment</v>
      </c>
    </row>
    <row r="354" spans="1:68" s="10" customFormat="1" hidden="1" x14ac:dyDescent="0.2">
      <c r="A354" s="34">
        <v>410</v>
      </c>
      <c r="B354" t="s">
        <v>1208</v>
      </c>
      <c r="C354" t="s">
        <v>1813</v>
      </c>
      <c r="D354">
        <v>258468</v>
      </c>
      <c r="E354" t="s">
        <v>1904</v>
      </c>
      <c r="F354" t="s">
        <v>1248</v>
      </c>
      <c r="G354" t="s">
        <v>96</v>
      </c>
      <c r="H354" s="28">
        <v>42879</v>
      </c>
      <c r="I354" s="28">
        <v>42881</v>
      </c>
      <c r="J354" s="52">
        <v>3711.56</v>
      </c>
      <c r="K354" s="52">
        <v>129.12</v>
      </c>
      <c r="L354" s="52"/>
      <c r="M354" s="52"/>
      <c r="N354" s="52">
        <v>10</v>
      </c>
      <c r="O354" s="52">
        <v>1001</v>
      </c>
      <c r="P354" s="52">
        <v>4265</v>
      </c>
      <c r="Q354" s="52">
        <v>5413</v>
      </c>
      <c r="R354">
        <v>2000</v>
      </c>
      <c r="S354"/>
      <c r="T354" t="s">
        <v>1905</v>
      </c>
      <c r="U354"/>
      <c r="V354" s="74"/>
      <c r="W354" s="47"/>
      <c r="X354" s="47"/>
      <c r="Y354" s="47"/>
      <c r="Z354" s="47"/>
      <c r="AA354" s="47"/>
      <c r="AB354" s="47"/>
      <c r="AC354" s="47"/>
      <c r="AD354" s="47"/>
      <c r="AE354" s="47"/>
      <c r="AF354" s="47"/>
      <c r="AG354" s="47"/>
      <c r="AH354" s="66"/>
      <c r="AI354" s="67"/>
      <c r="AJ354" s="66"/>
      <c r="AK354" s="54"/>
      <c r="AL354" s="54"/>
      <c r="AM354" s="54"/>
      <c r="AN354" s="66"/>
      <c r="AO354" s="67"/>
      <c r="AP354" s="66"/>
      <c r="AQ354" s="47"/>
      <c r="AR354" s="47"/>
      <c r="AS354" s="47"/>
      <c r="AT354" s="47"/>
      <c r="AU354" s="47"/>
      <c r="AV354" s="47"/>
      <c r="AW354" s="47"/>
      <c r="AX354" s="47"/>
      <c r="AY354" s="47"/>
      <c r="AZ354" s="47"/>
      <c r="BA354" s="47"/>
      <c r="BB354" s="47"/>
      <c r="BC354" s="47"/>
      <c r="BD354" s="47"/>
      <c r="BE354" s="47"/>
      <c r="BF354" s="47"/>
      <c r="BG354" s="47"/>
      <c r="BH354" s="47">
        <v>129.12</v>
      </c>
      <c r="BI354" s="47"/>
      <c r="BJ354" s="47"/>
      <c r="BK354" s="47"/>
      <c r="BL354" s="47"/>
      <c r="BM354" s="47" t="e">
        <f>IF(BN354=0,"",#REF!)</f>
        <v>#REF!</v>
      </c>
      <c r="BN354" s="57">
        <f t="shared" si="19"/>
        <v>129.12</v>
      </c>
      <c r="BO354" s="47">
        <f t="shared" si="20"/>
        <v>0</v>
      </c>
      <c r="BP354" s="48" t="str">
        <f t="shared" si="22"/>
        <v>Complete - With Adjustment</v>
      </c>
    </row>
    <row r="355" spans="1:68" s="10" customFormat="1" hidden="1" x14ac:dyDescent="0.2">
      <c r="A355" s="34">
        <v>411</v>
      </c>
      <c r="B355" t="s">
        <v>1208</v>
      </c>
      <c r="C355" t="s">
        <v>1813</v>
      </c>
      <c r="D355">
        <v>258468</v>
      </c>
      <c r="E355" t="s">
        <v>1904</v>
      </c>
      <c r="F355" t="s">
        <v>1248</v>
      </c>
      <c r="G355" t="s">
        <v>96</v>
      </c>
      <c r="H355" s="28">
        <v>42879</v>
      </c>
      <c r="I355" s="28">
        <v>42881</v>
      </c>
      <c r="J355" s="52">
        <v>3711.56</v>
      </c>
      <c r="K355" s="52">
        <v>25</v>
      </c>
      <c r="L355" s="52"/>
      <c r="M355" s="52"/>
      <c r="N355" s="52">
        <v>10</v>
      </c>
      <c r="O355" s="52">
        <v>1001</v>
      </c>
      <c r="P355" s="52">
        <v>4265</v>
      </c>
      <c r="Q355" s="52">
        <v>5419</v>
      </c>
      <c r="R355">
        <v>2000</v>
      </c>
      <c r="S355"/>
      <c r="T355" t="s">
        <v>1905</v>
      </c>
      <c r="U355"/>
      <c r="V355" s="74"/>
      <c r="W355" s="47"/>
      <c r="X355" s="47"/>
      <c r="Y355" s="47"/>
      <c r="Z355" s="47"/>
      <c r="AA355" s="47"/>
      <c r="AB355" s="47"/>
      <c r="AC355" s="47"/>
      <c r="AD355" s="47"/>
      <c r="AE355" s="47"/>
      <c r="AF355" s="47"/>
      <c r="AG355" s="47"/>
      <c r="AH355" s="66"/>
      <c r="AI355" s="67"/>
      <c r="AJ355" s="66"/>
      <c r="AK355" s="54"/>
      <c r="AL355" s="54"/>
      <c r="AM355" s="54"/>
      <c r="AN355" s="66"/>
      <c r="AO355" s="67"/>
      <c r="AP355" s="66"/>
      <c r="AQ355" s="47"/>
      <c r="AR355" s="47"/>
      <c r="AS355" s="47"/>
      <c r="AT355" s="47"/>
      <c r="AU355" s="47"/>
      <c r="AV355" s="47"/>
      <c r="AW355" s="47"/>
      <c r="AX355" s="47"/>
      <c r="AY355" s="47"/>
      <c r="AZ355" s="47"/>
      <c r="BA355" s="47"/>
      <c r="BB355" s="47"/>
      <c r="BC355" s="47"/>
      <c r="BD355" s="47"/>
      <c r="BE355" s="47"/>
      <c r="BF355" s="47"/>
      <c r="BG355" s="47"/>
      <c r="BH355" s="47">
        <v>25</v>
      </c>
      <c r="BI355" s="47"/>
      <c r="BJ355" s="47"/>
      <c r="BK355" s="47"/>
      <c r="BL355" s="47"/>
      <c r="BM355" s="47" t="e">
        <f>IF(BN355=0,"",#REF!)</f>
        <v>#REF!</v>
      </c>
      <c r="BN355" s="57">
        <f t="shared" si="19"/>
        <v>25</v>
      </c>
      <c r="BO355" s="47">
        <f t="shared" si="20"/>
        <v>0</v>
      </c>
      <c r="BP355" s="48" t="str">
        <f t="shared" si="22"/>
        <v>Complete - With Adjustment</v>
      </c>
    </row>
    <row r="356" spans="1:68" s="10" customFormat="1" hidden="1" x14ac:dyDescent="0.2">
      <c r="A356" s="34">
        <v>412</v>
      </c>
      <c r="B356" t="s">
        <v>1208</v>
      </c>
      <c r="C356" t="s">
        <v>1813</v>
      </c>
      <c r="D356">
        <v>258468</v>
      </c>
      <c r="E356" t="s">
        <v>1904</v>
      </c>
      <c r="F356" t="s">
        <v>1248</v>
      </c>
      <c r="G356" t="s">
        <v>96</v>
      </c>
      <c r="H356" s="28">
        <v>42879</v>
      </c>
      <c r="I356" s="28">
        <v>42881</v>
      </c>
      <c r="J356" s="52">
        <v>3711.56</v>
      </c>
      <c r="K356" s="52">
        <v>42.21</v>
      </c>
      <c r="L356" s="52"/>
      <c r="M356" s="52"/>
      <c r="N356" s="52">
        <v>10</v>
      </c>
      <c r="O356" s="52">
        <v>1001</v>
      </c>
      <c r="P356" s="52">
        <v>4265</v>
      </c>
      <c r="Q356" s="52">
        <v>5411</v>
      </c>
      <c r="R356">
        <v>2000</v>
      </c>
      <c r="S356"/>
      <c r="T356" t="s">
        <v>1905</v>
      </c>
      <c r="U356"/>
      <c r="V356" s="74"/>
      <c r="W356" s="47"/>
      <c r="X356" s="47"/>
      <c r="Y356" s="47">
        <v>42.21</v>
      </c>
      <c r="Z356" s="47"/>
      <c r="AA356" s="47"/>
      <c r="AB356" s="47"/>
      <c r="AC356" s="47"/>
      <c r="AD356" s="47"/>
      <c r="AE356" s="47"/>
      <c r="AF356" s="47"/>
      <c r="AG356" s="47"/>
      <c r="AH356" s="66"/>
      <c r="AI356" s="67"/>
      <c r="AJ356" s="66"/>
      <c r="AK356" s="54"/>
      <c r="AL356" s="54"/>
      <c r="AM356" s="54"/>
      <c r="AN356" s="66"/>
      <c r="AO356" s="67"/>
      <c r="AP356" s="66"/>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t="s">
        <v>1907</v>
      </c>
      <c r="BN356" s="57">
        <f t="shared" si="19"/>
        <v>42.21</v>
      </c>
      <c r="BO356" s="47">
        <f t="shared" si="20"/>
        <v>0</v>
      </c>
      <c r="BP356" s="48" t="str">
        <f t="shared" si="22"/>
        <v>Complete - With Adjustment</v>
      </c>
    </row>
    <row r="357" spans="1:68" s="10" customFormat="1" hidden="1" x14ac:dyDescent="0.2">
      <c r="A357" s="34">
        <v>413</v>
      </c>
      <c r="B357" t="s">
        <v>1208</v>
      </c>
      <c r="C357" t="s">
        <v>1813</v>
      </c>
      <c r="D357">
        <v>258468</v>
      </c>
      <c r="E357" t="s">
        <v>1904</v>
      </c>
      <c r="F357" t="s">
        <v>1248</v>
      </c>
      <c r="G357" t="s">
        <v>96</v>
      </c>
      <c r="H357" s="28">
        <v>42879</v>
      </c>
      <c r="I357" s="28">
        <v>42881</v>
      </c>
      <c r="J357" s="52">
        <v>3711.56</v>
      </c>
      <c r="K357" s="52">
        <v>974.64</v>
      </c>
      <c r="L357" s="52"/>
      <c r="M357" s="52"/>
      <c r="N357" s="52">
        <v>10</v>
      </c>
      <c r="O357" s="52">
        <v>1001</v>
      </c>
      <c r="P357" s="52">
        <v>4265</v>
      </c>
      <c r="Q357" s="52">
        <v>5414</v>
      </c>
      <c r="R357">
        <v>2000</v>
      </c>
      <c r="S357"/>
      <c r="T357" t="s">
        <v>1905</v>
      </c>
      <c r="U357"/>
      <c r="V357" s="74"/>
      <c r="W357" s="47"/>
      <c r="X357" s="47"/>
      <c r="Y357" s="47">
        <v>974.64</v>
      </c>
      <c r="Z357" s="47"/>
      <c r="AA357" s="47"/>
      <c r="AB357" s="47"/>
      <c r="AC357" s="47"/>
      <c r="AD357" s="47"/>
      <c r="AE357" s="47"/>
      <c r="AF357" s="47"/>
      <c r="AG357" s="47"/>
      <c r="AH357" s="66"/>
      <c r="AI357" s="67"/>
      <c r="AJ357" s="66"/>
      <c r="AK357" s="54"/>
      <c r="AL357" s="54"/>
      <c r="AM357" s="54"/>
      <c r="AN357" s="66"/>
      <c r="AO357" s="67"/>
      <c r="AP357" s="66"/>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t="s">
        <v>1908</v>
      </c>
      <c r="BN357" s="57">
        <f t="shared" ref="BN357:BN391" si="23">SUM(W357:AH357)+SUM(AK357:AN357)+SUM(AQ357:BK357)</f>
        <v>974.64</v>
      </c>
      <c r="BO357" s="47">
        <f t="shared" si="20"/>
        <v>0</v>
      </c>
      <c r="BP357" s="48" t="str">
        <f t="shared" si="22"/>
        <v>Complete - With Adjustment</v>
      </c>
    </row>
    <row r="358" spans="1:68" s="10" customFormat="1" hidden="1" x14ac:dyDescent="0.2">
      <c r="A358" s="34">
        <v>414</v>
      </c>
      <c r="B358" t="s">
        <v>1208</v>
      </c>
      <c r="C358" t="s">
        <v>1813</v>
      </c>
      <c r="D358">
        <v>258468</v>
      </c>
      <c r="E358" t="s">
        <v>1904</v>
      </c>
      <c r="F358" t="s">
        <v>1248</v>
      </c>
      <c r="G358" t="s">
        <v>96</v>
      </c>
      <c r="H358" s="28">
        <v>42879</v>
      </c>
      <c r="I358" s="28">
        <v>42881</v>
      </c>
      <c r="J358" s="52">
        <v>3711.56</v>
      </c>
      <c r="K358" s="52">
        <v>895</v>
      </c>
      <c r="L358" s="52"/>
      <c r="M358" s="52"/>
      <c r="N358" s="52">
        <v>10</v>
      </c>
      <c r="O358" s="52">
        <v>1001</v>
      </c>
      <c r="P358" s="52">
        <v>4265</v>
      </c>
      <c r="Q358" s="52">
        <v>5420</v>
      </c>
      <c r="R358">
        <v>2000</v>
      </c>
      <c r="S358"/>
      <c r="T358" t="s">
        <v>1905</v>
      </c>
      <c r="U358"/>
      <c r="V358" s="74"/>
      <c r="W358" s="47"/>
      <c r="X358" s="47"/>
      <c r="Y358" s="47"/>
      <c r="Z358" s="47"/>
      <c r="AA358" s="47"/>
      <c r="AB358" s="47"/>
      <c r="AC358" s="47"/>
      <c r="AD358" s="47"/>
      <c r="AE358" s="47"/>
      <c r="AF358" s="47"/>
      <c r="AG358" s="47"/>
      <c r="AH358" s="66"/>
      <c r="AI358" s="67"/>
      <c r="AJ358" s="66"/>
      <c r="AK358" s="54"/>
      <c r="AL358" s="54"/>
      <c r="AM358" s="54"/>
      <c r="AN358" s="66"/>
      <c r="AO358" s="67"/>
      <c r="AP358" s="66"/>
      <c r="AQ358" s="47"/>
      <c r="AR358" s="47"/>
      <c r="AS358" s="47"/>
      <c r="AT358" s="47"/>
      <c r="AU358" s="47"/>
      <c r="AV358" s="47"/>
      <c r="AW358" s="47"/>
      <c r="AX358" s="47"/>
      <c r="AY358" s="47"/>
      <c r="AZ358" s="47"/>
      <c r="BA358" s="47"/>
      <c r="BB358" s="47"/>
      <c r="BC358" s="47"/>
      <c r="BD358" s="47"/>
      <c r="BE358" s="47"/>
      <c r="BF358" s="47"/>
      <c r="BG358" s="47"/>
      <c r="BH358" s="47">
        <v>895</v>
      </c>
      <c r="BI358" s="47"/>
      <c r="BJ358" s="47"/>
      <c r="BK358" s="47"/>
      <c r="BL358" s="47"/>
      <c r="BM358" s="47" t="e">
        <f>IF(BN358=0,"",#REF!)</f>
        <v>#REF!</v>
      </c>
      <c r="BN358" s="57">
        <f t="shared" si="23"/>
        <v>895</v>
      </c>
      <c r="BO358" s="47">
        <f t="shared" si="20"/>
        <v>0</v>
      </c>
      <c r="BP358" s="48" t="str">
        <f t="shared" si="22"/>
        <v>Complete - With Adjustment</v>
      </c>
    </row>
    <row r="359" spans="1:68" s="10" customFormat="1" hidden="1" x14ac:dyDescent="0.2">
      <c r="A359" s="34">
        <v>415</v>
      </c>
      <c r="B359" t="s">
        <v>1208</v>
      </c>
      <c r="C359" t="s">
        <v>1813</v>
      </c>
      <c r="D359">
        <v>258468</v>
      </c>
      <c r="E359" t="s">
        <v>1904</v>
      </c>
      <c r="F359" t="s">
        <v>1248</v>
      </c>
      <c r="G359" t="s">
        <v>96</v>
      </c>
      <c r="H359" s="28">
        <v>42879</v>
      </c>
      <c r="I359" s="28">
        <v>42881</v>
      </c>
      <c r="J359" s="52">
        <v>3711.56</v>
      </c>
      <c r="K359" s="52">
        <v>15</v>
      </c>
      <c r="L359" s="52"/>
      <c r="M359" s="52"/>
      <c r="N359" s="52">
        <v>10</v>
      </c>
      <c r="O359" s="52">
        <v>1001</v>
      </c>
      <c r="P359" s="52">
        <v>4265</v>
      </c>
      <c r="Q359" s="52">
        <v>5419</v>
      </c>
      <c r="R359">
        <v>2000</v>
      </c>
      <c r="S359"/>
      <c r="T359" t="s">
        <v>1905</v>
      </c>
      <c r="U359"/>
      <c r="V359" s="74"/>
      <c r="W359" s="47"/>
      <c r="X359" s="47"/>
      <c r="Y359" s="47"/>
      <c r="Z359" s="47"/>
      <c r="AA359" s="47"/>
      <c r="AB359" s="47"/>
      <c r="AC359" s="47"/>
      <c r="AD359" s="47"/>
      <c r="AE359" s="47"/>
      <c r="AF359" s="47"/>
      <c r="AG359" s="47"/>
      <c r="AH359" s="66"/>
      <c r="AI359" s="67"/>
      <c r="AJ359" s="66"/>
      <c r="AK359" s="54"/>
      <c r="AL359" s="54"/>
      <c r="AM359" s="54"/>
      <c r="AN359" s="66"/>
      <c r="AO359" s="67"/>
      <c r="AP359" s="66"/>
      <c r="AQ359" s="47"/>
      <c r="AR359" s="47"/>
      <c r="AS359" s="47"/>
      <c r="AT359" s="47"/>
      <c r="AU359" s="47"/>
      <c r="AV359" s="47"/>
      <c r="AW359" s="47"/>
      <c r="AX359" s="47"/>
      <c r="AY359" s="47"/>
      <c r="AZ359" s="47"/>
      <c r="BA359" s="47"/>
      <c r="BB359" s="47"/>
      <c r="BC359" s="47"/>
      <c r="BD359" s="47"/>
      <c r="BE359" s="47"/>
      <c r="BF359" s="47"/>
      <c r="BG359" s="47"/>
      <c r="BH359" s="47">
        <v>15</v>
      </c>
      <c r="BI359" s="47"/>
      <c r="BJ359" s="47"/>
      <c r="BK359" s="47"/>
      <c r="BL359" s="47"/>
      <c r="BM359" s="47" t="e">
        <f>IF(BN359=0,"",#REF!)</f>
        <v>#REF!</v>
      </c>
      <c r="BN359" s="57">
        <f t="shared" si="23"/>
        <v>15</v>
      </c>
      <c r="BO359" s="47">
        <f t="shared" si="20"/>
        <v>0</v>
      </c>
      <c r="BP359" s="48" t="str">
        <f t="shared" si="22"/>
        <v>Complete - With Adjustment</v>
      </c>
    </row>
    <row r="360" spans="1:68" s="10" customFormat="1" hidden="1" x14ac:dyDescent="0.2">
      <c r="A360" s="34">
        <v>416</v>
      </c>
      <c r="B360" t="s">
        <v>1208</v>
      </c>
      <c r="C360" t="s">
        <v>1813</v>
      </c>
      <c r="D360">
        <v>258468</v>
      </c>
      <c r="E360" t="s">
        <v>1909</v>
      </c>
      <c r="F360" t="s">
        <v>1253</v>
      </c>
      <c r="G360" t="s">
        <v>96</v>
      </c>
      <c r="H360" s="28">
        <v>42852</v>
      </c>
      <c r="I360" s="28">
        <v>42856</v>
      </c>
      <c r="J360" s="52">
        <v>3851.1</v>
      </c>
      <c r="K360" s="52">
        <v>628.4</v>
      </c>
      <c r="L360" s="52"/>
      <c r="M360" s="52"/>
      <c r="N360" s="52">
        <v>10</v>
      </c>
      <c r="O360" s="52">
        <v>1001</v>
      </c>
      <c r="P360" s="52">
        <v>4265</v>
      </c>
      <c r="Q360" s="52">
        <v>5413</v>
      </c>
      <c r="R360">
        <v>2000</v>
      </c>
      <c r="S360"/>
      <c r="T360" t="s">
        <v>1910</v>
      </c>
      <c r="U360"/>
      <c r="V360" s="74"/>
      <c r="W360" s="47"/>
      <c r="X360" s="47"/>
      <c r="Y360" s="47"/>
      <c r="Z360" s="47"/>
      <c r="AA360" s="47"/>
      <c r="AB360" s="47"/>
      <c r="AC360" s="47"/>
      <c r="AD360" s="47"/>
      <c r="AE360" s="47"/>
      <c r="AF360" s="47"/>
      <c r="AG360" s="47"/>
      <c r="AH360" s="66"/>
      <c r="AI360" s="67"/>
      <c r="AJ360" s="66"/>
      <c r="AK360" s="54"/>
      <c r="AL360" s="54">
        <f>361+164</f>
        <v>525</v>
      </c>
      <c r="AM360" s="54"/>
      <c r="AN360" s="66"/>
      <c r="AO360" s="67"/>
      <c r="AP360" s="66"/>
      <c r="AQ360" s="47"/>
      <c r="AR360" s="47"/>
      <c r="AS360" s="47"/>
      <c r="AT360" s="47"/>
      <c r="AU360" s="47"/>
      <c r="AV360" s="47"/>
      <c r="AW360" s="47"/>
      <c r="AX360" s="47"/>
      <c r="AY360" s="47"/>
      <c r="AZ360" s="47"/>
      <c r="BA360" s="47"/>
      <c r="BB360" s="47"/>
      <c r="BC360" s="47"/>
      <c r="BD360" s="47"/>
      <c r="BE360" s="47"/>
      <c r="BF360" s="47"/>
      <c r="BG360" s="47"/>
      <c r="BH360" s="47">
        <v>103.4</v>
      </c>
      <c r="BI360" s="47"/>
      <c r="BJ360" s="47"/>
      <c r="BK360" s="47"/>
      <c r="BL360" s="47"/>
      <c r="BM360" s="47" t="s">
        <v>1821</v>
      </c>
      <c r="BN360" s="57">
        <f t="shared" si="23"/>
        <v>628.4</v>
      </c>
      <c r="BO360" s="47">
        <f t="shared" si="20"/>
        <v>0</v>
      </c>
      <c r="BP360" s="48" t="str">
        <f t="shared" si="22"/>
        <v>Complete - With Adjustment</v>
      </c>
    </row>
    <row r="361" spans="1:68" s="10" customFormat="1" hidden="1" x14ac:dyDescent="0.2">
      <c r="A361" s="34">
        <v>417</v>
      </c>
      <c r="B361" t="s">
        <v>1208</v>
      </c>
      <c r="C361" t="s">
        <v>1813</v>
      </c>
      <c r="D361">
        <v>258468</v>
      </c>
      <c r="E361" t="s">
        <v>1909</v>
      </c>
      <c r="F361" t="s">
        <v>1253</v>
      </c>
      <c r="G361" t="s">
        <v>96</v>
      </c>
      <c r="H361" s="28">
        <v>42852</v>
      </c>
      <c r="I361" s="28">
        <v>42856</v>
      </c>
      <c r="J361" s="52">
        <v>3851.1</v>
      </c>
      <c r="K361" s="52">
        <v>55.550000000000004</v>
      </c>
      <c r="L361" s="52"/>
      <c r="M361" s="52"/>
      <c r="N361" s="52">
        <v>10</v>
      </c>
      <c r="O361" s="52">
        <v>1001</v>
      </c>
      <c r="P361" s="52">
        <v>4265</v>
      </c>
      <c r="Q361" s="52">
        <v>5411</v>
      </c>
      <c r="R361">
        <v>2000</v>
      </c>
      <c r="S361"/>
      <c r="T361" t="s">
        <v>1910</v>
      </c>
      <c r="U361"/>
      <c r="V361" s="74"/>
      <c r="W361" s="47"/>
      <c r="X361" s="47"/>
      <c r="Y361" s="47"/>
      <c r="Z361" s="47"/>
      <c r="AA361" s="47"/>
      <c r="AB361" s="47"/>
      <c r="AC361" s="47"/>
      <c r="AD361" s="47"/>
      <c r="AE361" s="47"/>
      <c r="AF361" s="47"/>
      <c r="AG361" s="47"/>
      <c r="AH361" s="66"/>
      <c r="AI361" s="67"/>
      <c r="AJ361" s="66"/>
      <c r="AK361" s="54"/>
      <c r="AL361" s="54"/>
      <c r="AM361" s="54"/>
      <c r="AN361" s="66"/>
      <c r="AO361" s="67"/>
      <c r="AP361" s="66"/>
      <c r="AQ361" s="47"/>
      <c r="AR361" s="47"/>
      <c r="AS361" s="47"/>
      <c r="AT361" s="47"/>
      <c r="AU361" s="47"/>
      <c r="AV361" s="47"/>
      <c r="AW361" s="47"/>
      <c r="AX361" s="47"/>
      <c r="AY361" s="47"/>
      <c r="AZ361" s="47"/>
      <c r="BA361" s="47"/>
      <c r="BB361" s="47"/>
      <c r="BC361" s="47"/>
      <c r="BD361" s="47"/>
      <c r="BE361" s="47"/>
      <c r="BF361" s="47"/>
      <c r="BG361" s="47"/>
      <c r="BH361" s="47">
        <v>55.550000000000004</v>
      </c>
      <c r="BI361" s="47"/>
      <c r="BJ361" s="47"/>
      <c r="BK361" s="47"/>
      <c r="BL361" s="47"/>
      <c r="BM361" s="47" t="e">
        <f>IF(BN361=0,"",#REF!)</f>
        <v>#REF!</v>
      </c>
      <c r="BN361" s="57">
        <f t="shared" si="23"/>
        <v>55.550000000000004</v>
      </c>
      <c r="BO361" s="47">
        <f t="shared" si="20"/>
        <v>0</v>
      </c>
      <c r="BP361" s="48" t="str">
        <f t="shared" si="22"/>
        <v>Complete - With Adjustment</v>
      </c>
    </row>
    <row r="362" spans="1:68" s="10" customFormat="1" hidden="1" x14ac:dyDescent="0.2">
      <c r="A362" s="34">
        <v>418</v>
      </c>
      <c r="B362" t="s">
        <v>1208</v>
      </c>
      <c r="C362" t="s">
        <v>1813</v>
      </c>
      <c r="D362">
        <v>258468</v>
      </c>
      <c r="E362" t="s">
        <v>1909</v>
      </c>
      <c r="F362" t="s">
        <v>1253</v>
      </c>
      <c r="G362" t="s">
        <v>96</v>
      </c>
      <c r="H362" s="28">
        <v>42852</v>
      </c>
      <c r="I362" s="28">
        <v>42856</v>
      </c>
      <c r="J362" s="52">
        <v>3851.1</v>
      </c>
      <c r="K362" s="52">
        <v>251.55</v>
      </c>
      <c r="L362" s="52"/>
      <c r="M362" s="52"/>
      <c r="N362" s="52">
        <v>10</v>
      </c>
      <c r="O362" s="52">
        <v>1001</v>
      </c>
      <c r="P362" s="52">
        <v>4265</v>
      </c>
      <c r="Q362" s="52">
        <v>5414</v>
      </c>
      <c r="R362">
        <v>2000</v>
      </c>
      <c r="S362"/>
      <c r="T362" t="s">
        <v>1910</v>
      </c>
      <c r="U362"/>
      <c r="V362" s="74"/>
      <c r="W362" s="47"/>
      <c r="X362" s="47"/>
      <c r="Y362" s="47"/>
      <c r="Z362" s="47"/>
      <c r="AA362" s="47"/>
      <c r="AB362" s="47"/>
      <c r="AC362" s="47"/>
      <c r="AD362" s="47"/>
      <c r="AE362" s="47"/>
      <c r="AF362" s="47"/>
      <c r="AG362" s="47"/>
      <c r="AH362" s="66"/>
      <c r="AI362" s="67"/>
      <c r="AJ362" s="66"/>
      <c r="AK362" s="54"/>
      <c r="AL362" s="54"/>
      <c r="AM362" s="54"/>
      <c r="AN362" s="66"/>
      <c r="AO362" s="67"/>
      <c r="AP362" s="66"/>
      <c r="AQ362" s="47"/>
      <c r="AR362" s="47"/>
      <c r="AS362" s="47"/>
      <c r="AT362" s="47"/>
      <c r="AU362" s="47"/>
      <c r="AV362" s="47"/>
      <c r="AW362" s="47"/>
      <c r="AX362" s="47"/>
      <c r="AY362" s="47"/>
      <c r="AZ362" s="47"/>
      <c r="BA362" s="47"/>
      <c r="BB362" s="47"/>
      <c r="BC362" s="47"/>
      <c r="BD362" s="47"/>
      <c r="BE362" s="47"/>
      <c r="BF362" s="47"/>
      <c r="BG362" s="47"/>
      <c r="BH362" s="47"/>
      <c r="BI362" s="47"/>
      <c r="BJ362" s="47"/>
      <c r="BK362" s="47">
        <v>251.55</v>
      </c>
      <c r="BL362" s="47"/>
      <c r="BM362" s="47" t="s">
        <v>1759</v>
      </c>
      <c r="BN362" s="57">
        <f t="shared" si="23"/>
        <v>251.55</v>
      </c>
      <c r="BO362" s="47">
        <f t="shared" si="20"/>
        <v>0</v>
      </c>
      <c r="BP362" s="48" t="str">
        <f t="shared" si="22"/>
        <v>Complete - With Adjustment</v>
      </c>
    </row>
    <row r="363" spans="1:68" s="10" customFormat="1" hidden="1" x14ac:dyDescent="0.2">
      <c r="A363" s="34">
        <v>419</v>
      </c>
      <c r="B363" t="s">
        <v>1208</v>
      </c>
      <c r="C363" t="s">
        <v>1813</v>
      </c>
      <c r="D363">
        <v>258468</v>
      </c>
      <c r="E363" t="s">
        <v>1909</v>
      </c>
      <c r="F363" t="s">
        <v>1253</v>
      </c>
      <c r="G363" t="s">
        <v>96</v>
      </c>
      <c r="H363" s="28">
        <v>42852</v>
      </c>
      <c r="I363" s="28">
        <v>42856</v>
      </c>
      <c r="J363" s="52">
        <v>3851.1</v>
      </c>
      <c r="K363" s="52">
        <v>838.4</v>
      </c>
      <c r="L363" s="52"/>
      <c r="M363" s="52"/>
      <c r="N363" s="52">
        <v>10</v>
      </c>
      <c r="O363" s="52">
        <v>1001</v>
      </c>
      <c r="P363" s="52">
        <v>4265</v>
      </c>
      <c r="Q363" s="52">
        <v>5413</v>
      </c>
      <c r="R363">
        <v>2000</v>
      </c>
      <c r="S363"/>
      <c r="T363" t="s">
        <v>1910</v>
      </c>
      <c r="U363"/>
      <c r="V363" s="74"/>
      <c r="W363" s="47"/>
      <c r="X363" s="47"/>
      <c r="Y363" s="47"/>
      <c r="Z363" s="47"/>
      <c r="AA363" s="47"/>
      <c r="AB363" s="47"/>
      <c r="AC363" s="47"/>
      <c r="AD363" s="47"/>
      <c r="AE363" s="47"/>
      <c r="AF363" s="47"/>
      <c r="AG363" s="47"/>
      <c r="AH363" s="66"/>
      <c r="AI363" s="67"/>
      <c r="AJ363" s="66"/>
      <c r="AK363" s="54"/>
      <c r="AL363" s="54"/>
      <c r="AM363" s="54"/>
      <c r="AN363" s="66"/>
      <c r="AO363" s="67"/>
      <c r="AP363" s="66"/>
      <c r="AQ363" s="47"/>
      <c r="AR363" s="47"/>
      <c r="AS363" s="47"/>
      <c r="AT363" s="47"/>
      <c r="AU363" s="47"/>
      <c r="AV363" s="47"/>
      <c r="AW363" s="47"/>
      <c r="AX363" s="47"/>
      <c r="AY363" s="47"/>
      <c r="AZ363" s="47"/>
      <c r="BA363" s="47"/>
      <c r="BB363" s="47"/>
      <c r="BC363" s="47"/>
      <c r="BD363" s="47"/>
      <c r="BE363" s="47"/>
      <c r="BF363" s="47"/>
      <c r="BG363" s="47"/>
      <c r="BH363" s="47">
        <v>838.4</v>
      </c>
      <c r="BI363" s="47"/>
      <c r="BJ363" s="47"/>
      <c r="BK363" s="47"/>
      <c r="BL363" s="47"/>
      <c r="BM363" s="47" t="e">
        <f>IF(BN363=0,"",#REF!)</f>
        <v>#REF!</v>
      </c>
      <c r="BN363" s="57">
        <f t="shared" si="23"/>
        <v>838.4</v>
      </c>
      <c r="BO363" s="47">
        <f t="shared" si="20"/>
        <v>0</v>
      </c>
      <c r="BP363" s="48" t="str">
        <f t="shared" si="22"/>
        <v>Complete - With Adjustment</v>
      </c>
    </row>
    <row r="364" spans="1:68" s="10" customFormat="1" hidden="1" x14ac:dyDescent="0.2">
      <c r="A364" s="34">
        <v>420</v>
      </c>
      <c r="B364" t="s">
        <v>1208</v>
      </c>
      <c r="C364" t="s">
        <v>1813</v>
      </c>
      <c r="D364">
        <v>258468</v>
      </c>
      <c r="E364" t="s">
        <v>1909</v>
      </c>
      <c r="F364" t="s">
        <v>1253</v>
      </c>
      <c r="G364" t="s">
        <v>96</v>
      </c>
      <c r="H364" s="28">
        <v>42852</v>
      </c>
      <c r="I364" s="28">
        <v>42856</v>
      </c>
      <c r="J364" s="52">
        <v>3851.1</v>
      </c>
      <c r="K364" s="52">
        <v>388.40000000000003</v>
      </c>
      <c r="L364" s="52"/>
      <c r="M364" s="52"/>
      <c r="N364" s="52">
        <v>10</v>
      </c>
      <c r="O364" s="52">
        <v>1001</v>
      </c>
      <c r="P364" s="52">
        <v>4265</v>
      </c>
      <c r="Q364" s="52">
        <v>5413</v>
      </c>
      <c r="R364">
        <v>2000</v>
      </c>
      <c r="S364"/>
      <c r="T364" t="s">
        <v>1910</v>
      </c>
      <c r="U364"/>
      <c r="V364" s="74"/>
      <c r="W364" s="47"/>
      <c r="X364" s="47"/>
      <c r="Y364" s="47"/>
      <c r="Z364" s="47"/>
      <c r="AA364" s="47"/>
      <c r="AB364" s="47"/>
      <c r="AC364" s="47"/>
      <c r="AD364" s="47"/>
      <c r="AE364" s="47"/>
      <c r="AF364" s="47"/>
      <c r="AG364" s="47"/>
      <c r="AH364" s="66"/>
      <c r="AI364" s="67"/>
      <c r="AJ364" s="66"/>
      <c r="AK364" s="54"/>
      <c r="AL364" s="54"/>
      <c r="AM364" s="54"/>
      <c r="AN364" s="66"/>
      <c r="AO364" s="67"/>
      <c r="AP364" s="66"/>
      <c r="AQ364" s="47"/>
      <c r="AR364" s="47"/>
      <c r="AS364" s="47"/>
      <c r="AT364" s="47"/>
      <c r="AU364" s="47"/>
      <c r="AV364" s="47"/>
      <c r="AW364" s="47"/>
      <c r="AX364" s="47"/>
      <c r="AY364" s="47"/>
      <c r="AZ364" s="47"/>
      <c r="BA364" s="47"/>
      <c r="BB364" s="47"/>
      <c r="BC364" s="47"/>
      <c r="BD364" s="47"/>
      <c r="BE364" s="47"/>
      <c r="BF364" s="47"/>
      <c r="BG364" s="47"/>
      <c r="BH364" s="47">
        <v>388.40000000000003</v>
      </c>
      <c r="BI364" s="47"/>
      <c r="BJ364" s="47"/>
      <c r="BK364" s="47"/>
      <c r="BL364" s="47"/>
      <c r="BM364" s="47" t="e">
        <f>IF(BN364=0,"",#REF!)</f>
        <v>#REF!</v>
      </c>
      <c r="BN364" s="57">
        <f t="shared" si="23"/>
        <v>388.40000000000003</v>
      </c>
      <c r="BO364" s="47">
        <f t="shared" si="20"/>
        <v>0</v>
      </c>
      <c r="BP364" s="48" t="str">
        <f t="shared" si="22"/>
        <v>Complete - With Adjustment</v>
      </c>
    </row>
    <row r="365" spans="1:68" s="10" customFormat="1" hidden="1" x14ac:dyDescent="0.2">
      <c r="A365" s="34">
        <v>421</v>
      </c>
      <c r="B365" t="s">
        <v>1208</v>
      </c>
      <c r="C365" t="s">
        <v>1813</v>
      </c>
      <c r="D365">
        <v>258468</v>
      </c>
      <c r="E365" t="s">
        <v>1909</v>
      </c>
      <c r="F365" t="s">
        <v>1253</v>
      </c>
      <c r="G365" t="s">
        <v>96</v>
      </c>
      <c r="H365" s="28">
        <v>42852</v>
      </c>
      <c r="I365" s="28">
        <v>42856</v>
      </c>
      <c r="J365" s="52">
        <v>3851.1</v>
      </c>
      <c r="K365" s="52">
        <v>844.4</v>
      </c>
      <c r="L365" s="52"/>
      <c r="M365" s="52"/>
      <c r="N365" s="52">
        <v>10</v>
      </c>
      <c r="O365" s="52">
        <v>1001</v>
      </c>
      <c r="P365" s="52">
        <v>4265</v>
      </c>
      <c r="Q365" s="52">
        <v>5412</v>
      </c>
      <c r="R365">
        <v>2000</v>
      </c>
      <c r="S365"/>
      <c r="T365" t="s">
        <v>1910</v>
      </c>
      <c r="U365"/>
      <c r="V365" s="74"/>
      <c r="W365" s="70"/>
      <c r="X365" s="47"/>
      <c r="Y365" s="47"/>
      <c r="Z365" s="47">
        <v>844.4</v>
      </c>
      <c r="AA365" s="47"/>
      <c r="AB365" s="47"/>
      <c r="AC365" s="47"/>
      <c r="AD365" s="47"/>
      <c r="AE365" s="47"/>
      <c r="AF365" s="47"/>
      <c r="AG365" s="47"/>
      <c r="AH365" s="66"/>
      <c r="AI365" s="67"/>
      <c r="AJ365" s="66"/>
      <c r="AK365" s="54"/>
      <c r="AL365" s="54"/>
      <c r="AM365" s="54"/>
      <c r="AN365" s="66"/>
      <c r="AO365" s="67"/>
      <c r="AP365" s="66"/>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t="e">
        <f>IF(BN365=0,"",#REF!)</f>
        <v>#REF!</v>
      </c>
      <c r="BN365" s="57">
        <f t="shared" si="23"/>
        <v>844.4</v>
      </c>
      <c r="BO365" s="47">
        <f t="shared" si="20"/>
        <v>0</v>
      </c>
      <c r="BP365" s="48" t="str">
        <f t="shared" si="22"/>
        <v>Complete - With Adjustment</v>
      </c>
    </row>
    <row r="366" spans="1:68" s="10" customFormat="1" hidden="1" x14ac:dyDescent="0.2">
      <c r="A366" s="34">
        <v>422</v>
      </c>
      <c r="B366" t="s">
        <v>1208</v>
      </c>
      <c r="C366" t="s">
        <v>1813</v>
      </c>
      <c r="D366">
        <v>258468</v>
      </c>
      <c r="E366" t="s">
        <v>1909</v>
      </c>
      <c r="F366" t="s">
        <v>1253</v>
      </c>
      <c r="G366" t="s">
        <v>96</v>
      </c>
      <c r="H366" s="28">
        <v>42852</v>
      </c>
      <c r="I366" s="28">
        <v>42856</v>
      </c>
      <c r="J366" s="52">
        <v>3851.1</v>
      </c>
      <c r="K366" s="52">
        <v>844.4</v>
      </c>
      <c r="L366" s="52"/>
      <c r="M366" s="52"/>
      <c r="N366" s="52">
        <v>10</v>
      </c>
      <c r="O366" s="52">
        <v>1001</v>
      </c>
      <c r="P366" s="52">
        <v>4265</v>
      </c>
      <c r="Q366" s="52">
        <v>5413</v>
      </c>
      <c r="R366">
        <v>2000</v>
      </c>
      <c r="S366"/>
      <c r="T366" t="s">
        <v>1910</v>
      </c>
      <c r="U366"/>
      <c r="V366" s="74"/>
      <c r="W366" s="47"/>
      <c r="X366" s="47"/>
      <c r="Y366" s="47">
        <v>844.4</v>
      </c>
      <c r="Z366" s="47"/>
      <c r="AA366" s="47"/>
      <c r="AB366" s="47"/>
      <c r="AC366" s="47"/>
      <c r="AD366" s="47"/>
      <c r="AE366" s="47"/>
      <c r="AF366" s="47"/>
      <c r="AG366" s="47"/>
      <c r="AH366" s="66"/>
      <c r="AI366" s="67"/>
      <c r="AJ366" s="66"/>
      <c r="AK366" s="54"/>
      <c r="AL366" s="54"/>
      <c r="AM366" s="54"/>
      <c r="AN366" s="66"/>
      <c r="AO366" s="67"/>
      <c r="AP366" s="66"/>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t="e">
        <f>IF(BN366=0,"",#REF!)</f>
        <v>#REF!</v>
      </c>
      <c r="BN366" s="57">
        <f t="shared" si="23"/>
        <v>844.4</v>
      </c>
      <c r="BO366" s="47">
        <f t="shared" si="20"/>
        <v>0</v>
      </c>
      <c r="BP366" s="48" t="str">
        <f t="shared" si="22"/>
        <v>Complete - With Adjustment</v>
      </c>
    </row>
    <row r="367" spans="1:68" s="10" customFormat="1" hidden="1" x14ac:dyDescent="0.2">
      <c r="A367" s="34">
        <v>426</v>
      </c>
      <c r="B367" t="s">
        <v>1208</v>
      </c>
      <c r="C367" t="s">
        <v>1783</v>
      </c>
      <c r="D367">
        <v>211887</v>
      </c>
      <c r="E367" t="s">
        <v>1911</v>
      </c>
      <c r="F367" t="s">
        <v>1280</v>
      </c>
      <c r="G367" t="s">
        <v>96</v>
      </c>
      <c r="H367" s="28">
        <v>42860</v>
      </c>
      <c r="I367" s="28">
        <v>42865</v>
      </c>
      <c r="J367" s="52">
        <v>6223.2</v>
      </c>
      <c r="K367" s="52">
        <v>493.88</v>
      </c>
      <c r="L367" s="52"/>
      <c r="M367" s="52"/>
      <c r="N367" s="52">
        <v>10</v>
      </c>
      <c r="O367" s="52">
        <v>1502</v>
      </c>
      <c r="P367" s="52">
        <v>4265</v>
      </c>
      <c r="Q367" s="52">
        <v>5413</v>
      </c>
      <c r="R367">
        <v>2000</v>
      </c>
      <c r="S367"/>
      <c r="T367" t="s">
        <v>1912</v>
      </c>
      <c r="U367"/>
      <c r="V367" s="74"/>
      <c r="W367" s="47"/>
      <c r="X367" s="47"/>
      <c r="Y367" s="47">
        <v>493.88</v>
      </c>
      <c r="Z367" s="47"/>
      <c r="AA367" s="47"/>
      <c r="AB367" s="47"/>
      <c r="AC367" s="47"/>
      <c r="AD367" s="47"/>
      <c r="AE367" s="47"/>
      <c r="AF367" s="47"/>
      <c r="AG367" s="47"/>
      <c r="AH367" s="66"/>
      <c r="AI367" s="67"/>
      <c r="AJ367" s="66"/>
      <c r="AK367" s="54"/>
      <c r="AL367" s="54"/>
      <c r="AM367" s="54"/>
      <c r="AN367" s="66"/>
      <c r="AO367" s="67"/>
      <c r="AP367" s="66"/>
      <c r="AQ367" s="62"/>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t="s">
        <v>1788</v>
      </c>
      <c r="BN367" s="57">
        <f t="shared" si="23"/>
        <v>493.88</v>
      </c>
      <c r="BO367" s="47">
        <f t="shared" si="20"/>
        <v>0</v>
      </c>
      <c r="BP367" s="48" t="str">
        <f t="shared" si="22"/>
        <v>Complete - With Adjustment</v>
      </c>
    </row>
    <row r="368" spans="1:68" s="10" customFormat="1" hidden="1" x14ac:dyDescent="0.2">
      <c r="A368" s="34">
        <v>427</v>
      </c>
      <c r="B368" t="s">
        <v>1208</v>
      </c>
      <c r="C368" t="s">
        <v>1783</v>
      </c>
      <c r="D368">
        <v>211887</v>
      </c>
      <c r="E368" t="s">
        <v>1911</v>
      </c>
      <c r="F368" t="s">
        <v>1280</v>
      </c>
      <c r="G368" t="s">
        <v>96</v>
      </c>
      <c r="H368" s="28">
        <v>42860</v>
      </c>
      <c r="I368" s="28">
        <v>42865</v>
      </c>
      <c r="J368" s="52">
        <v>6223.2</v>
      </c>
      <c r="K368" s="52">
        <v>241.20000000000002</v>
      </c>
      <c r="L368" s="52"/>
      <c r="M368" s="52"/>
      <c r="N368" s="52">
        <v>10</v>
      </c>
      <c r="O368" s="52">
        <v>1502</v>
      </c>
      <c r="P368" s="52">
        <v>4265</v>
      </c>
      <c r="Q368" s="52">
        <v>5413</v>
      </c>
      <c r="R368">
        <v>2000</v>
      </c>
      <c r="S368"/>
      <c r="T368" t="s">
        <v>1912</v>
      </c>
      <c r="U368"/>
      <c r="V368" s="74"/>
      <c r="W368" s="47"/>
      <c r="X368" s="47"/>
      <c r="Y368" s="47">
        <v>241.2</v>
      </c>
      <c r="Z368" s="47"/>
      <c r="AA368" s="47"/>
      <c r="AB368" s="47"/>
      <c r="AC368" s="47"/>
      <c r="AD368" s="47"/>
      <c r="AE368" s="47"/>
      <c r="AF368" s="47"/>
      <c r="AG368" s="47"/>
      <c r="AH368" s="66"/>
      <c r="AI368" s="67"/>
      <c r="AJ368" s="66"/>
      <c r="AK368" s="54"/>
      <c r="AL368" s="54"/>
      <c r="AM368" s="54"/>
      <c r="AN368" s="66"/>
      <c r="AO368" s="67"/>
      <c r="AP368" s="66"/>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t="s">
        <v>1913</v>
      </c>
      <c r="BN368" s="57">
        <f t="shared" si="23"/>
        <v>241.2</v>
      </c>
      <c r="BO368" s="47">
        <f t="shared" si="20"/>
        <v>0</v>
      </c>
      <c r="BP368" s="48" t="str">
        <f t="shared" si="22"/>
        <v>Complete - With Adjustment</v>
      </c>
    </row>
    <row r="369" spans="1:68" s="10" customFormat="1" hidden="1" x14ac:dyDescent="0.2">
      <c r="A369" s="34">
        <v>428</v>
      </c>
      <c r="B369" t="s">
        <v>1208</v>
      </c>
      <c r="C369" t="s">
        <v>1783</v>
      </c>
      <c r="D369">
        <v>211887</v>
      </c>
      <c r="E369" t="s">
        <v>1911</v>
      </c>
      <c r="F369" t="s">
        <v>1280</v>
      </c>
      <c r="G369" t="s">
        <v>96</v>
      </c>
      <c r="H369" s="28">
        <v>42860</v>
      </c>
      <c r="I369" s="28">
        <v>42865</v>
      </c>
      <c r="J369" s="52">
        <v>6223.2</v>
      </c>
      <c r="K369" s="52">
        <v>221.20000000000002</v>
      </c>
      <c r="L369" s="52"/>
      <c r="M369" s="52"/>
      <c r="N369" s="52">
        <v>10</v>
      </c>
      <c r="O369" s="52">
        <v>1502</v>
      </c>
      <c r="P369" s="52">
        <v>4265</v>
      </c>
      <c r="Q369" s="52">
        <v>5413</v>
      </c>
      <c r="R369">
        <v>2000</v>
      </c>
      <c r="S369"/>
      <c r="T369" t="s">
        <v>1912</v>
      </c>
      <c r="U369"/>
      <c r="V369" s="74"/>
      <c r="W369" s="47"/>
      <c r="X369" s="47"/>
      <c r="Y369" s="47">
        <v>221.2</v>
      </c>
      <c r="Z369" s="47"/>
      <c r="AA369" s="47"/>
      <c r="AB369" s="47"/>
      <c r="AC369" s="47"/>
      <c r="AD369" s="47"/>
      <c r="AE369" s="47"/>
      <c r="AF369" s="47"/>
      <c r="AG369" s="47"/>
      <c r="AH369" s="66"/>
      <c r="AI369" s="67"/>
      <c r="AJ369" s="66"/>
      <c r="AK369" s="54"/>
      <c r="AL369" s="54"/>
      <c r="AM369" s="54"/>
      <c r="AN369" s="66"/>
      <c r="AO369" s="67"/>
      <c r="AP369" s="66"/>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t="s">
        <v>1788</v>
      </c>
      <c r="BN369" s="57">
        <f t="shared" si="23"/>
        <v>221.2</v>
      </c>
      <c r="BO369" s="47">
        <f t="shared" si="20"/>
        <v>0</v>
      </c>
      <c r="BP369" s="48" t="str">
        <f t="shared" si="22"/>
        <v>Complete - With Adjustment</v>
      </c>
    </row>
    <row r="370" spans="1:68" s="10" customFormat="1" hidden="1" x14ac:dyDescent="0.2">
      <c r="A370" s="34">
        <v>429</v>
      </c>
      <c r="B370" t="s">
        <v>1208</v>
      </c>
      <c r="C370" t="s">
        <v>1783</v>
      </c>
      <c r="D370">
        <v>211887</v>
      </c>
      <c r="E370" t="s">
        <v>1911</v>
      </c>
      <c r="F370" t="s">
        <v>1280</v>
      </c>
      <c r="G370" t="s">
        <v>96</v>
      </c>
      <c r="H370" s="28">
        <v>42860</v>
      </c>
      <c r="I370" s="28">
        <v>42865</v>
      </c>
      <c r="J370" s="52">
        <v>6223.2</v>
      </c>
      <c r="K370" s="52">
        <v>660.4</v>
      </c>
      <c r="L370" s="52"/>
      <c r="M370" s="52"/>
      <c r="N370" s="52">
        <v>10</v>
      </c>
      <c r="O370" s="52">
        <v>1502</v>
      </c>
      <c r="P370" s="52">
        <v>4265</v>
      </c>
      <c r="Q370" s="52">
        <v>5413</v>
      </c>
      <c r="R370">
        <v>2000</v>
      </c>
      <c r="S370"/>
      <c r="T370" t="s">
        <v>1912</v>
      </c>
      <c r="U370"/>
      <c r="V370" s="74"/>
      <c r="W370" s="47"/>
      <c r="X370" s="47"/>
      <c r="Y370" s="47">
        <v>660.4</v>
      </c>
      <c r="Z370" s="47"/>
      <c r="AA370" s="47"/>
      <c r="AB370" s="47"/>
      <c r="AC370" s="47"/>
      <c r="AD370" s="47"/>
      <c r="AE370" s="47"/>
      <c r="AF370" s="47"/>
      <c r="AG370" s="47"/>
      <c r="AH370" s="66"/>
      <c r="AI370" s="67"/>
      <c r="AJ370" s="66"/>
      <c r="AK370" s="54"/>
      <c r="AL370" s="54"/>
      <c r="AM370" s="54"/>
      <c r="AN370" s="66"/>
      <c r="AO370" s="67"/>
      <c r="AP370" s="66"/>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t="s">
        <v>1788</v>
      </c>
      <c r="BN370" s="57">
        <f t="shared" si="23"/>
        <v>660.4</v>
      </c>
      <c r="BO370" s="47">
        <f t="shared" si="20"/>
        <v>0</v>
      </c>
      <c r="BP370" s="48" t="str">
        <f t="shared" si="22"/>
        <v>Complete - With Adjustment</v>
      </c>
    </row>
    <row r="371" spans="1:68" s="10" customFormat="1" hidden="1" x14ac:dyDescent="0.2">
      <c r="A371" s="34">
        <v>430</v>
      </c>
      <c r="B371" t="s">
        <v>1208</v>
      </c>
      <c r="C371" t="s">
        <v>1783</v>
      </c>
      <c r="D371">
        <v>211887</v>
      </c>
      <c r="E371" t="s">
        <v>1911</v>
      </c>
      <c r="F371" t="s">
        <v>1280</v>
      </c>
      <c r="G371" t="s">
        <v>96</v>
      </c>
      <c r="H371" s="28">
        <v>42860</v>
      </c>
      <c r="I371" s="28">
        <v>42865</v>
      </c>
      <c r="J371" s="52">
        <v>6223.2</v>
      </c>
      <c r="K371" s="52">
        <v>660.4</v>
      </c>
      <c r="L371" s="52"/>
      <c r="M371" s="52"/>
      <c r="N371" s="52">
        <v>10</v>
      </c>
      <c r="O371" s="52">
        <v>1502</v>
      </c>
      <c r="P371" s="52">
        <v>4265</v>
      </c>
      <c r="Q371" s="52">
        <v>5412</v>
      </c>
      <c r="R371">
        <v>2000</v>
      </c>
      <c r="S371"/>
      <c r="T371" t="s">
        <v>1912</v>
      </c>
      <c r="U371"/>
      <c r="V371" s="74"/>
      <c r="W371" s="47"/>
      <c r="X371" s="47"/>
      <c r="Y371" s="47"/>
      <c r="Z371" s="47">
        <v>660.4</v>
      </c>
      <c r="AA371" s="47"/>
      <c r="AB371" s="47"/>
      <c r="AC371" s="47"/>
      <c r="AD371" s="47"/>
      <c r="AE371" s="47"/>
      <c r="AF371" s="47"/>
      <c r="AG371" s="47"/>
      <c r="AH371" s="66"/>
      <c r="AI371" s="67"/>
      <c r="AJ371" s="66"/>
      <c r="AK371" s="54"/>
      <c r="AL371" s="54"/>
      <c r="AM371" s="54"/>
      <c r="AN371" s="66"/>
      <c r="AO371" s="67"/>
      <c r="AP371" s="66"/>
      <c r="AQ371" s="47"/>
      <c r="AR371" s="47"/>
      <c r="AS371" s="47"/>
      <c r="AT371" s="47"/>
      <c r="AU371" s="47"/>
      <c r="AV371" s="47"/>
      <c r="AW371" s="47"/>
      <c r="AX371" s="47"/>
      <c r="AY371" s="47"/>
      <c r="AZ371" s="47"/>
      <c r="BA371" s="47"/>
      <c r="BB371" s="47"/>
      <c r="BC371" s="47"/>
      <c r="BD371" s="47"/>
      <c r="BE371" s="47"/>
      <c r="BF371" s="47"/>
      <c r="BG371" s="47"/>
      <c r="BH371" s="47"/>
      <c r="BI371" s="47"/>
      <c r="BJ371" s="47"/>
      <c r="BK371" s="68"/>
      <c r="BL371" s="47"/>
      <c r="BM371" s="47" t="s">
        <v>1914</v>
      </c>
      <c r="BN371" s="57">
        <f t="shared" si="23"/>
        <v>660.4</v>
      </c>
      <c r="BO371" s="47">
        <f t="shared" si="20"/>
        <v>0</v>
      </c>
      <c r="BP371" s="48" t="str">
        <f t="shared" si="22"/>
        <v>Complete - With Adjustment</v>
      </c>
    </row>
    <row r="372" spans="1:68" s="10" customFormat="1" hidden="1" x14ac:dyDescent="0.2">
      <c r="A372" s="34">
        <v>431</v>
      </c>
      <c r="B372" t="s">
        <v>1208</v>
      </c>
      <c r="C372" t="s">
        <v>1783</v>
      </c>
      <c r="D372">
        <v>211887</v>
      </c>
      <c r="E372" t="s">
        <v>1911</v>
      </c>
      <c r="F372" t="s">
        <v>1280</v>
      </c>
      <c r="G372" t="s">
        <v>96</v>
      </c>
      <c r="H372" s="28">
        <v>42860</v>
      </c>
      <c r="I372" s="28">
        <v>42865</v>
      </c>
      <c r="J372" s="52">
        <v>6223.2</v>
      </c>
      <c r="K372" s="52">
        <v>386.35</v>
      </c>
      <c r="L372" s="52"/>
      <c r="M372" s="52"/>
      <c r="N372" s="52">
        <v>10</v>
      </c>
      <c r="O372" s="52">
        <v>1502</v>
      </c>
      <c r="P372" s="52">
        <v>4265</v>
      </c>
      <c r="Q372" s="52">
        <v>5414</v>
      </c>
      <c r="R372">
        <v>2000</v>
      </c>
      <c r="S372"/>
      <c r="T372" t="s">
        <v>1912</v>
      </c>
      <c r="U372"/>
      <c r="V372" s="74"/>
      <c r="W372" s="70"/>
      <c r="X372" s="47"/>
      <c r="Y372" s="47">
        <v>386.35</v>
      </c>
      <c r="Z372" s="47"/>
      <c r="AA372" s="47"/>
      <c r="AB372" s="47"/>
      <c r="AC372" s="47"/>
      <c r="AD372" s="47"/>
      <c r="AE372" s="47"/>
      <c r="AF372" s="47"/>
      <c r="AG372" s="47"/>
      <c r="AH372" s="66"/>
      <c r="AI372" s="67"/>
      <c r="AJ372" s="66"/>
      <c r="AK372" s="54"/>
      <c r="AL372" s="54"/>
      <c r="AM372" s="54"/>
      <c r="AN372" s="66"/>
      <c r="AO372" s="67"/>
      <c r="AP372" s="66"/>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t="s">
        <v>1908</v>
      </c>
      <c r="BN372" s="57">
        <f t="shared" si="23"/>
        <v>386.35</v>
      </c>
      <c r="BO372" s="47">
        <f t="shared" si="20"/>
        <v>0</v>
      </c>
      <c r="BP372" s="48" t="str">
        <f t="shared" si="22"/>
        <v>Complete - With Adjustment</v>
      </c>
    </row>
    <row r="373" spans="1:68" s="10" customFormat="1" hidden="1" x14ac:dyDescent="0.2">
      <c r="A373" s="34">
        <v>432</v>
      </c>
      <c r="B373" t="s">
        <v>1208</v>
      </c>
      <c r="C373" t="s">
        <v>1783</v>
      </c>
      <c r="D373">
        <v>211887</v>
      </c>
      <c r="E373" t="s">
        <v>1911</v>
      </c>
      <c r="F373" t="s">
        <v>1280</v>
      </c>
      <c r="G373" t="s">
        <v>96</v>
      </c>
      <c r="H373" s="28">
        <v>42860</v>
      </c>
      <c r="I373" s="28">
        <v>42865</v>
      </c>
      <c r="J373" s="52">
        <v>6223.2</v>
      </c>
      <c r="K373" s="52">
        <v>386.34000000000003</v>
      </c>
      <c r="L373" s="52"/>
      <c r="M373" s="52"/>
      <c r="N373" s="52">
        <v>10</v>
      </c>
      <c r="O373" s="52">
        <v>1502</v>
      </c>
      <c r="P373" s="52">
        <v>4265</v>
      </c>
      <c r="Q373" s="52">
        <v>5414</v>
      </c>
      <c r="R373">
        <v>2000</v>
      </c>
      <c r="S373"/>
      <c r="T373" t="s">
        <v>1912</v>
      </c>
      <c r="U373"/>
      <c r="V373" s="74"/>
      <c r="W373" s="68"/>
      <c r="X373" s="47"/>
      <c r="Y373" s="47">
        <v>386.34</v>
      </c>
      <c r="Z373" s="47"/>
      <c r="AA373" s="47"/>
      <c r="AB373" s="47"/>
      <c r="AC373" s="47"/>
      <c r="AD373" s="47"/>
      <c r="AE373" s="47"/>
      <c r="AF373" s="47"/>
      <c r="AG373" s="47"/>
      <c r="AH373" s="66"/>
      <c r="AI373" s="67"/>
      <c r="AJ373" s="66"/>
      <c r="AK373" s="54"/>
      <c r="AL373" s="54"/>
      <c r="AM373" s="54"/>
      <c r="AN373" s="66"/>
      <c r="AO373" s="67"/>
      <c r="AP373" s="66"/>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t="s">
        <v>1908</v>
      </c>
      <c r="BN373" s="57">
        <f t="shared" si="23"/>
        <v>386.34</v>
      </c>
      <c r="BO373" s="47">
        <f t="shared" si="20"/>
        <v>0</v>
      </c>
      <c r="BP373" s="48" t="str">
        <f t="shared" si="22"/>
        <v>Complete - With Adjustment</v>
      </c>
    </row>
    <row r="374" spans="1:68" s="10" customFormat="1" hidden="1" x14ac:dyDescent="0.2">
      <c r="A374" s="34">
        <v>433</v>
      </c>
      <c r="B374" t="s">
        <v>1208</v>
      </c>
      <c r="C374" t="s">
        <v>1783</v>
      </c>
      <c r="D374">
        <v>211887</v>
      </c>
      <c r="E374" t="s">
        <v>1911</v>
      </c>
      <c r="F374" t="s">
        <v>1280</v>
      </c>
      <c r="G374" t="s">
        <v>96</v>
      </c>
      <c r="H374" s="28">
        <v>42860</v>
      </c>
      <c r="I374" s="28">
        <v>42865</v>
      </c>
      <c r="J374" s="52">
        <v>6223.2</v>
      </c>
      <c r="K374" s="52">
        <v>386.35</v>
      </c>
      <c r="L374" s="52"/>
      <c r="M374" s="52"/>
      <c r="N374" s="52">
        <v>10</v>
      </c>
      <c r="O374" s="52">
        <v>1502</v>
      </c>
      <c r="P374" s="52">
        <v>4265</v>
      </c>
      <c r="Q374" s="52">
        <v>5414</v>
      </c>
      <c r="R374">
        <v>2000</v>
      </c>
      <c r="S374"/>
      <c r="T374" t="s">
        <v>1912</v>
      </c>
      <c r="U374"/>
      <c r="V374" s="74"/>
      <c r="W374" s="47"/>
      <c r="X374" s="47"/>
      <c r="Y374" s="47">
        <v>386.35</v>
      </c>
      <c r="Z374" s="47"/>
      <c r="AA374" s="47"/>
      <c r="AB374" s="47"/>
      <c r="AC374" s="47"/>
      <c r="AD374" s="47"/>
      <c r="AE374" s="47"/>
      <c r="AF374" s="47"/>
      <c r="AG374" s="47"/>
      <c r="AH374" s="66"/>
      <c r="AI374" s="67"/>
      <c r="AJ374" s="66"/>
      <c r="AK374" s="54"/>
      <c r="AL374" s="54"/>
      <c r="AM374" s="54"/>
      <c r="AN374" s="66"/>
      <c r="AO374" s="67"/>
      <c r="AP374" s="66"/>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t="s">
        <v>1908</v>
      </c>
      <c r="BN374" s="57">
        <f t="shared" si="23"/>
        <v>386.35</v>
      </c>
      <c r="BO374" s="47">
        <f t="shared" si="20"/>
        <v>0</v>
      </c>
      <c r="BP374" s="48" t="str">
        <f t="shared" si="22"/>
        <v>Complete - With Adjustment</v>
      </c>
    </row>
    <row r="375" spans="1:68" s="10" customFormat="1" hidden="1" x14ac:dyDescent="0.2">
      <c r="A375" s="34">
        <v>434</v>
      </c>
      <c r="B375" t="s">
        <v>1208</v>
      </c>
      <c r="C375" t="s">
        <v>1783</v>
      </c>
      <c r="D375">
        <v>211887</v>
      </c>
      <c r="E375" t="s">
        <v>1911</v>
      </c>
      <c r="F375" t="s">
        <v>1280</v>
      </c>
      <c r="G375" t="s">
        <v>96</v>
      </c>
      <c r="H375" s="28">
        <v>42860</v>
      </c>
      <c r="I375" s="28">
        <v>42865</v>
      </c>
      <c r="J375" s="52">
        <v>6223.2</v>
      </c>
      <c r="K375" s="52">
        <v>754.24</v>
      </c>
      <c r="L375" s="52"/>
      <c r="M375" s="52"/>
      <c r="N375" s="52">
        <v>10</v>
      </c>
      <c r="O375" s="52">
        <v>1502</v>
      </c>
      <c r="P375" s="52">
        <v>4265</v>
      </c>
      <c r="Q375" s="52">
        <v>5414</v>
      </c>
      <c r="R375">
        <v>2000</v>
      </c>
      <c r="S375"/>
      <c r="T375" t="s">
        <v>1912</v>
      </c>
      <c r="U375"/>
      <c r="V375" s="74"/>
      <c r="W375" s="47"/>
      <c r="X375" s="47"/>
      <c r="Y375" s="47">
        <v>754.24</v>
      </c>
      <c r="Z375" s="47"/>
      <c r="AA375" s="47"/>
      <c r="AB375" s="47"/>
      <c r="AC375" s="47"/>
      <c r="AD375" s="47"/>
      <c r="AE375" s="47"/>
      <c r="AF375" s="47"/>
      <c r="AG375" s="47"/>
      <c r="AH375" s="66"/>
      <c r="AI375" s="67"/>
      <c r="AJ375" s="66"/>
      <c r="AK375" s="54"/>
      <c r="AL375" s="54"/>
      <c r="AM375" s="54"/>
      <c r="AN375" s="66"/>
      <c r="AO375" s="67"/>
      <c r="AP375" s="66"/>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t="s">
        <v>1788</v>
      </c>
      <c r="BN375" s="57">
        <f t="shared" si="23"/>
        <v>754.24</v>
      </c>
      <c r="BO375" s="47">
        <f t="shared" si="20"/>
        <v>0</v>
      </c>
      <c r="BP375" s="48" t="str">
        <f t="shared" si="22"/>
        <v>Complete - With Adjustment</v>
      </c>
    </row>
    <row r="376" spans="1:68" s="10" customFormat="1" hidden="1" x14ac:dyDescent="0.2">
      <c r="A376" s="34">
        <v>435</v>
      </c>
      <c r="B376" t="s">
        <v>1208</v>
      </c>
      <c r="C376" t="s">
        <v>1783</v>
      </c>
      <c r="D376">
        <v>211887</v>
      </c>
      <c r="E376" t="s">
        <v>1911</v>
      </c>
      <c r="F376" t="s">
        <v>1280</v>
      </c>
      <c r="G376" t="s">
        <v>96</v>
      </c>
      <c r="H376" s="28">
        <v>42860</v>
      </c>
      <c r="I376" s="28">
        <v>42865</v>
      </c>
      <c r="J376" s="52">
        <v>6223.2</v>
      </c>
      <c r="K376" s="52">
        <v>60.620000000000005</v>
      </c>
      <c r="L376" s="52"/>
      <c r="M376" s="52"/>
      <c r="N376" s="52">
        <v>10</v>
      </c>
      <c r="O376" s="52">
        <v>1502</v>
      </c>
      <c r="P376" s="52">
        <v>4265</v>
      </c>
      <c r="Q376" s="52">
        <v>5413</v>
      </c>
      <c r="R376">
        <v>2000</v>
      </c>
      <c r="S376"/>
      <c r="T376" t="s">
        <v>1912</v>
      </c>
      <c r="U376"/>
      <c r="V376" s="74"/>
      <c r="W376" s="47"/>
      <c r="X376" s="47"/>
      <c r="Y376" s="47">
        <v>60.62</v>
      </c>
      <c r="Z376" s="47"/>
      <c r="AA376" s="47"/>
      <c r="AB376" s="47"/>
      <c r="AC376" s="47"/>
      <c r="AD376" s="47"/>
      <c r="AE376" s="47"/>
      <c r="AF376" s="47"/>
      <c r="AG376" s="47"/>
      <c r="AH376" s="66"/>
      <c r="AI376" s="67"/>
      <c r="AJ376" s="66"/>
      <c r="AK376" s="54"/>
      <c r="AL376" s="54"/>
      <c r="AM376" s="54"/>
      <c r="AN376" s="66"/>
      <c r="AO376" s="67"/>
      <c r="AP376" s="66"/>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t="s">
        <v>1915</v>
      </c>
      <c r="BN376" s="57">
        <f t="shared" si="23"/>
        <v>60.62</v>
      </c>
      <c r="BO376" s="47">
        <f t="shared" si="20"/>
        <v>0</v>
      </c>
      <c r="BP376" s="48" t="str">
        <f t="shared" si="22"/>
        <v>Complete - With Adjustment</v>
      </c>
    </row>
    <row r="377" spans="1:68" s="10" customFormat="1" hidden="1" x14ac:dyDescent="0.2">
      <c r="A377" s="34">
        <v>436</v>
      </c>
      <c r="B377" t="s">
        <v>1208</v>
      </c>
      <c r="C377" t="s">
        <v>1783</v>
      </c>
      <c r="D377">
        <v>211887</v>
      </c>
      <c r="E377" t="s">
        <v>1911</v>
      </c>
      <c r="F377" t="s">
        <v>1280</v>
      </c>
      <c r="G377" t="s">
        <v>96</v>
      </c>
      <c r="H377" s="28">
        <v>42860</v>
      </c>
      <c r="I377" s="28">
        <v>42865</v>
      </c>
      <c r="J377" s="52">
        <v>6223.2</v>
      </c>
      <c r="K377" s="52">
        <v>340.25</v>
      </c>
      <c r="L377" s="52"/>
      <c r="M377" s="52"/>
      <c r="N377" s="52">
        <v>10</v>
      </c>
      <c r="O377" s="52">
        <v>1502</v>
      </c>
      <c r="P377" s="52">
        <v>4265</v>
      </c>
      <c r="Q377" s="52">
        <v>5414</v>
      </c>
      <c r="R377">
        <v>2000</v>
      </c>
      <c r="S377"/>
      <c r="T377" t="s">
        <v>1912</v>
      </c>
      <c r="U377"/>
      <c r="V377" s="74"/>
      <c r="W377" s="47"/>
      <c r="X377" s="47"/>
      <c r="Y377" s="47">
        <v>340.25</v>
      </c>
      <c r="Z377" s="47"/>
      <c r="AA377" s="47"/>
      <c r="AB377" s="47"/>
      <c r="AC377" s="47"/>
      <c r="AD377" s="47"/>
      <c r="AE377" s="47"/>
      <c r="AF377" s="47"/>
      <c r="AG377" s="47"/>
      <c r="AH377" s="66"/>
      <c r="AI377" s="67"/>
      <c r="AJ377" s="66"/>
      <c r="AK377" s="54"/>
      <c r="AL377" s="54"/>
      <c r="AM377" s="54"/>
      <c r="AN377" s="66"/>
      <c r="AO377" s="67"/>
      <c r="AP377" s="66"/>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t="s">
        <v>1908</v>
      </c>
      <c r="BN377" s="57">
        <f t="shared" si="23"/>
        <v>340.25</v>
      </c>
      <c r="BO377" s="47">
        <f t="shared" si="20"/>
        <v>0</v>
      </c>
      <c r="BP377" s="48" t="str">
        <f t="shared" si="22"/>
        <v>Complete - With Adjustment</v>
      </c>
    </row>
    <row r="378" spans="1:68" s="10" customFormat="1" hidden="1" x14ac:dyDescent="0.2">
      <c r="A378" s="34">
        <v>437</v>
      </c>
      <c r="B378" t="s">
        <v>1208</v>
      </c>
      <c r="C378" t="s">
        <v>1783</v>
      </c>
      <c r="D378">
        <v>211887</v>
      </c>
      <c r="E378" t="s">
        <v>1911</v>
      </c>
      <c r="F378" t="s">
        <v>1280</v>
      </c>
      <c r="G378" t="s">
        <v>96</v>
      </c>
      <c r="H378" s="28">
        <v>42860</v>
      </c>
      <c r="I378" s="28">
        <v>42865</v>
      </c>
      <c r="J378" s="52">
        <v>6223.2</v>
      </c>
      <c r="K378" s="52">
        <v>32.31</v>
      </c>
      <c r="L378" s="52"/>
      <c r="M378" s="52"/>
      <c r="N378" s="52">
        <v>10</v>
      </c>
      <c r="O378" s="52">
        <v>1502</v>
      </c>
      <c r="P378" s="52">
        <v>4265</v>
      </c>
      <c r="Q378" s="52">
        <v>5413</v>
      </c>
      <c r="R378">
        <v>2000</v>
      </c>
      <c r="S378"/>
      <c r="T378" t="s">
        <v>1912</v>
      </c>
      <c r="U378"/>
      <c r="V378" s="74"/>
      <c r="W378" s="47"/>
      <c r="X378" s="47"/>
      <c r="Y378" s="47">
        <v>32.31</v>
      </c>
      <c r="Z378" s="47"/>
      <c r="AA378" s="47"/>
      <c r="AB378" s="47"/>
      <c r="AC378" s="47"/>
      <c r="AD378" s="47"/>
      <c r="AE378" s="47"/>
      <c r="AF378" s="47"/>
      <c r="AG378" s="47"/>
      <c r="AH378" s="66"/>
      <c r="AI378" s="67"/>
      <c r="AJ378" s="66"/>
      <c r="AK378" s="54"/>
      <c r="AL378" s="54"/>
      <c r="AM378" s="54"/>
      <c r="AN378" s="66"/>
      <c r="AO378" s="67"/>
      <c r="AP378" s="66"/>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t="s">
        <v>1915</v>
      </c>
      <c r="BN378" s="57">
        <f t="shared" si="23"/>
        <v>32.31</v>
      </c>
      <c r="BO378" s="47">
        <f t="shared" si="20"/>
        <v>0</v>
      </c>
      <c r="BP378" s="48" t="str">
        <f t="shared" si="22"/>
        <v>Complete - With Adjustment</v>
      </c>
    </row>
    <row r="379" spans="1:68" s="10" customFormat="1" hidden="1" x14ac:dyDescent="0.2">
      <c r="A379" s="34">
        <v>438</v>
      </c>
      <c r="B379" t="s">
        <v>1208</v>
      </c>
      <c r="C379" t="s">
        <v>1783</v>
      </c>
      <c r="D379">
        <v>211887</v>
      </c>
      <c r="E379" t="s">
        <v>1911</v>
      </c>
      <c r="F379" t="s">
        <v>1280</v>
      </c>
      <c r="G379" t="s">
        <v>96</v>
      </c>
      <c r="H379" s="28">
        <v>42860</v>
      </c>
      <c r="I379" s="28">
        <v>42865</v>
      </c>
      <c r="J379" s="52">
        <v>6223.2</v>
      </c>
      <c r="K379" s="52">
        <v>754.26</v>
      </c>
      <c r="L379" s="52"/>
      <c r="M379" s="52"/>
      <c r="N379" s="52">
        <v>10</v>
      </c>
      <c r="O379" s="52">
        <v>1502</v>
      </c>
      <c r="P379" s="52">
        <v>4265</v>
      </c>
      <c r="Q379" s="52">
        <v>5414</v>
      </c>
      <c r="R379">
        <v>2000</v>
      </c>
      <c r="S379"/>
      <c r="T379" t="s">
        <v>1912</v>
      </c>
      <c r="U379"/>
      <c r="V379" s="74"/>
      <c r="W379" s="47"/>
      <c r="X379" s="47"/>
      <c r="Y379" s="47">
        <v>754.26</v>
      </c>
      <c r="Z379" s="47"/>
      <c r="AA379" s="47"/>
      <c r="AB379" s="47"/>
      <c r="AC379" s="47"/>
      <c r="AD379" s="47"/>
      <c r="AE379" s="47"/>
      <c r="AF379" s="47"/>
      <c r="AG379" s="47"/>
      <c r="AH379" s="66"/>
      <c r="AI379" s="67"/>
      <c r="AJ379" s="66"/>
      <c r="AK379" s="54"/>
      <c r="AL379" s="54"/>
      <c r="AM379" s="54"/>
      <c r="AN379" s="66"/>
      <c r="AO379" s="67"/>
      <c r="AP379" s="66"/>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t="s">
        <v>1788</v>
      </c>
      <c r="BN379" s="57">
        <f t="shared" si="23"/>
        <v>754.26</v>
      </c>
      <c r="BO379" s="47">
        <f t="shared" si="20"/>
        <v>0</v>
      </c>
      <c r="BP379" s="48" t="str">
        <f t="shared" si="22"/>
        <v>Complete - With Adjustment</v>
      </c>
    </row>
    <row r="380" spans="1:68" s="10" customFormat="1" hidden="1" x14ac:dyDescent="0.2">
      <c r="A380" s="34">
        <v>439</v>
      </c>
      <c r="B380" t="s">
        <v>1208</v>
      </c>
      <c r="C380" t="s">
        <v>1783</v>
      </c>
      <c r="D380">
        <v>211887</v>
      </c>
      <c r="E380" t="s">
        <v>1911</v>
      </c>
      <c r="F380" t="s">
        <v>1280</v>
      </c>
      <c r="G380" t="s">
        <v>96</v>
      </c>
      <c r="H380" s="28">
        <v>42860</v>
      </c>
      <c r="I380" s="28">
        <v>42865</v>
      </c>
      <c r="J380" s="52">
        <v>6223.2</v>
      </c>
      <c r="K380" s="52">
        <v>37.86</v>
      </c>
      <c r="L380" s="52"/>
      <c r="M380" s="52"/>
      <c r="N380" s="52">
        <v>10</v>
      </c>
      <c r="O380" s="52">
        <v>1502</v>
      </c>
      <c r="P380" s="52">
        <v>4265</v>
      </c>
      <c r="Q380" s="52">
        <v>30743</v>
      </c>
      <c r="R380">
        <v>2000</v>
      </c>
      <c r="S380"/>
      <c r="T380" t="s">
        <v>1912</v>
      </c>
      <c r="U380"/>
      <c r="V380" s="74"/>
      <c r="W380" s="47"/>
      <c r="X380" s="47"/>
      <c r="Y380" s="47">
        <v>37.86</v>
      </c>
      <c r="Z380" s="47"/>
      <c r="AA380" s="47"/>
      <c r="AB380" s="47"/>
      <c r="AC380" s="47"/>
      <c r="AD380" s="47"/>
      <c r="AE380" s="47"/>
      <c r="AF380" s="47"/>
      <c r="AG380" s="47"/>
      <c r="AH380" s="66"/>
      <c r="AI380" s="67"/>
      <c r="AJ380" s="66"/>
      <c r="AK380" s="54"/>
      <c r="AL380" s="54"/>
      <c r="AM380" s="54"/>
      <c r="AN380" s="66"/>
      <c r="AO380" s="67"/>
      <c r="AP380" s="66"/>
      <c r="AQ380" s="47"/>
      <c r="AR380" s="47"/>
      <c r="AS380" s="47"/>
      <c r="AT380" s="47"/>
      <c r="AU380" s="47"/>
      <c r="AV380" s="47"/>
      <c r="AW380" s="47"/>
      <c r="AX380" s="47"/>
      <c r="AY380" s="47"/>
      <c r="AZ380" s="47"/>
      <c r="BA380" s="47"/>
      <c r="BB380" s="47"/>
      <c r="BC380" s="47"/>
      <c r="BD380" s="47"/>
      <c r="BE380" s="47"/>
      <c r="BF380" s="47"/>
      <c r="BG380" s="47"/>
      <c r="BH380" s="47"/>
      <c r="BI380" s="47"/>
      <c r="BJ380" s="47"/>
      <c r="BK380" s="68"/>
      <c r="BL380" s="47"/>
      <c r="BM380" s="47" t="s">
        <v>1916</v>
      </c>
      <c r="BN380" s="57">
        <f t="shared" si="23"/>
        <v>37.86</v>
      </c>
      <c r="BO380" s="47">
        <f t="shared" si="20"/>
        <v>0</v>
      </c>
      <c r="BP380" s="48" t="str">
        <f t="shared" si="22"/>
        <v>Complete - With Adjustment</v>
      </c>
    </row>
    <row r="381" spans="1:68" s="10" customFormat="1" hidden="1" x14ac:dyDescent="0.2">
      <c r="A381" s="34">
        <v>440</v>
      </c>
      <c r="B381" t="s">
        <v>1208</v>
      </c>
      <c r="C381" t="s">
        <v>1783</v>
      </c>
      <c r="D381">
        <v>211887</v>
      </c>
      <c r="E381" t="s">
        <v>1911</v>
      </c>
      <c r="F381" t="s">
        <v>1280</v>
      </c>
      <c r="G381" t="s">
        <v>96</v>
      </c>
      <c r="H381" s="28">
        <v>42860</v>
      </c>
      <c r="I381" s="28">
        <v>42865</v>
      </c>
      <c r="J381" s="52">
        <v>6223.2</v>
      </c>
      <c r="K381" s="52">
        <v>754.26</v>
      </c>
      <c r="L381" s="52"/>
      <c r="M381" s="52"/>
      <c r="N381" s="52">
        <v>10</v>
      </c>
      <c r="O381" s="52">
        <v>1502</v>
      </c>
      <c r="P381" s="52">
        <v>4265</v>
      </c>
      <c r="Q381" s="52">
        <v>5414</v>
      </c>
      <c r="R381">
        <v>2000</v>
      </c>
      <c r="S381"/>
      <c r="T381" t="s">
        <v>1912</v>
      </c>
      <c r="U381"/>
      <c r="V381" s="74"/>
      <c r="W381" s="47"/>
      <c r="X381" s="47"/>
      <c r="Y381" s="47">
        <v>754.26</v>
      </c>
      <c r="Z381" s="47"/>
      <c r="AA381" s="47"/>
      <c r="AB381" s="47"/>
      <c r="AC381" s="47"/>
      <c r="AD381" s="47"/>
      <c r="AE381" s="47"/>
      <c r="AF381" s="47"/>
      <c r="AG381" s="47"/>
      <c r="AH381" s="66"/>
      <c r="AI381" s="67"/>
      <c r="AJ381" s="66"/>
      <c r="AK381" s="54"/>
      <c r="AL381" s="54"/>
      <c r="AM381" s="54"/>
      <c r="AN381" s="66"/>
      <c r="AO381" s="67"/>
      <c r="AP381" s="66"/>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t="s">
        <v>1788</v>
      </c>
      <c r="BN381" s="57">
        <f t="shared" si="23"/>
        <v>754.26</v>
      </c>
      <c r="BO381" s="47">
        <f t="shared" si="20"/>
        <v>0</v>
      </c>
      <c r="BP381" s="48" t="str">
        <f t="shared" si="22"/>
        <v>Complete - With Adjustment</v>
      </c>
    </row>
    <row r="382" spans="1:68" s="10" customFormat="1" hidden="1" x14ac:dyDescent="0.2">
      <c r="A382" s="34">
        <v>441</v>
      </c>
      <c r="B382" t="s">
        <v>1208</v>
      </c>
      <c r="C382" t="s">
        <v>1783</v>
      </c>
      <c r="D382">
        <v>211887</v>
      </c>
      <c r="E382" t="s">
        <v>1911</v>
      </c>
      <c r="F382" t="s">
        <v>1280</v>
      </c>
      <c r="G382" t="s">
        <v>96</v>
      </c>
      <c r="H382" s="28">
        <v>42860</v>
      </c>
      <c r="I382" s="28">
        <v>42865</v>
      </c>
      <c r="J382" s="52">
        <v>6223.2</v>
      </c>
      <c r="K382" s="52">
        <v>53.28</v>
      </c>
      <c r="L382" s="52"/>
      <c r="M382" s="52"/>
      <c r="N382" s="52">
        <v>10</v>
      </c>
      <c r="O382" s="52">
        <v>1502</v>
      </c>
      <c r="P382" s="52">
        <v>4265</v>
      </c>
      <c r="Q382" s="52">
        <v>5411</v>
      </c>
      <c r="R382">
        <v>2000</v>
      </c>
      <c r="S382"/>
      <c r="T382" t="s">
        <v>1912</v>
      </c>
      <c r="U382"/>
      <c r="V382" s="74"/>
      <c r="W382" s="47"/>
      <c r="X382" s="47"/>
      <c r="Y382" s="47">
        <v>53.28</v>
      </c>
      <c r="Z382" s="47"/>
      <c r="AA382" s="47"/>
      <c r="AB382" s="70"/>
      <c r="AC382" s="47"/>
      <c r="AD382" s="47"/>
      <c r="AE382" s="47"/>
      <c r="AF382" s="47"/>
      <c r="AG382" s="47"/>
      <c r="AH382" s="66"/>
      <c r="AI382" s="67"/>
      <c r="AJ382" s="66"/>
      <c r="AK382" s="54"/>
      <c r="AL382" s="54"/>
      <c r="AM382" s="54"/>
      <c r="AN382" s="66"/>
      <c r="AO382" s="67"/>
      <c r="AP382" s="66"/>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t="s">
        <v>1907</v>
      </c>
      <c r="BN382" s="57">
        <f t="shared" si="23"/>
        <v>53.28</v>
      </c>
      <c r="BO382" s="47">
        <f t="shared" si="20"/>
        <v>0</v>
      </c>
      <c r="BP382" s="48" t="str">
        <f t="shared" si="22"/>
        <v>Complete - With Adjustment</v>
      </c>
    </row>
    <row r="383" spans="1:68" s="10" customFormat="1" hidden="1" x14ac:dyDescent="0.2">
      <c r="A383" s="34">
        <v>442</v>
      </c>
      <c r="B383" t="s">
        <v>1208</v>
      </c>
      <c r="C383" t="s">
        <v>1783</v>
      </c>
      <c r="D383">
        <v>211887</v>
      </c>
      <c r="E383" t="s">
        <v>1917</v>
      </c>
      <c r="F383" t="s">
        <v>1223</v>
      </c>
      <c r="G383" t="s">
        <v>96</v>
      </c>
      <c r="H383" s="28">
        <v>42877</v>
      </c>
      <c r="I383" s="28">
        <v>42880</v>
      </c>
      <c r="J383" s="52">
        <v>6520.62</v>
      </c>
      <c r="K383" s="52">
        <v>3230.87</v>
      </c>
      <c r="L383" s="52"/>
      <c r="M383" s="52"/>
      <c r="N383" s="52">
        <v>10</v>
      </c>
      <c r="O383" s="52">
        <v>1502</v>
      </c>
      <c r="P383" s="52">
        <v>4265</v>
      </c>
      <c r="Q383" s="52">
        <v>5411</v>
      </c>
      <c r="R383">
        <v>2000</v>
      </c>
      <c r="S383"/>
      <c r="T383" t="s">
        <v>1918</v>
      </c>
      <c r="U383"/>
      <c r="V383" s="74"/>
      <c r="W383" s="68"/>
      <c r="X383" s="47"/>
      <c r="Y383" s="47">
        <v>3230.87</v>
      </c>
      <c r="Z383" s="47"/>
      <c r="AA383" s="47"/>
      <c r="AB383" s="47"/>
      <c r="AC383" s="47"/>
      <c r="AD383" s="47"/>
      <c r="AE383" s="47"/>
      <c r="AF383" s="47"/>
      <c r="AG383" s="47"/>
      <c r="AH383" s="66"/>
      <c r="AI383" s="67"/>
      <c r="AJ383" s="66"/>
      <c r="AK383" s="54"/>
      <c r="AL383" s="54"/>
      <c r="AM383" s="54"/>
      <c r="AN383" s="66"/>
      <c r="AO383" s="67"/>
      <c r="AP383" s="66"/>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t="s">
        <v>1919</v>
      </c>
      <c r="BN383" s="57">
        <f t="shared" si="23"/>
        <v>3230.87</v>
      </c>
      <c r="BO383" s="47">
        <f t="shared" si="20"/>
        <v>0</v>
      </c>
      <c r="BP383" s="48" t="str">
        <f t="shared" si="22"/>
        <v>Complete - With Adjustment</v>
      </c>
    </row>
    <row r="384" spans="1:68" s="10" customFormat="1" hidden="1" x14ac:dyDescent="0.2">
      <c r="A384" s="34">
        <v>443</v>
      </c>
      <c r="B384" t="s">
        <v>1208</v>
      </c>
      <c r="C384" t="s">
        <v>1783</v>
      </c>
      <c r="D384">
        <v>211887</v>
      </c>
      <c r="E384" t="s">
        <v>1917</v>
      </c>
      <c r="F384" t="s">
        <v>1223</v>
      </c>
      <c r="G384" t="s">
        <v>96</v>
      </c>
      <c r="H384" s="28">
        <v>42877</v>
      </c>
      <c r="I384" s="28">
        <v>42880</v>
      </c>
      <c r="J384" s="52">
        <v>6520.62</v>
      </c>
      <c r="K384" s="52">
        <v>1286.01</v>
      </c>
      <c r="L384" s="52"/>
      <c r="M384" s="52"/>
      <c r="N384" s="52">
        <v>10</v>
      </c>
      <c r="O384" s="52">
        <v>1502</v>
      </c>
      <c r="P384" s="52">
        <v>4265</v>
      </c>
      <c r="Q384" s="52">
        <v>30740</v>
      </c>
      <c r="R384">
        <v>2000</v>
      </c>
      <c r="S384"/>
      <c r="T384" t="s">
        <v>1918</v>
      </c>
      <c r="U384"/>
      <c r="V384" s="74"/>
      <c r="W384" s="47"/>
      <c r="X384" s="47"/>
      <c r="Y384" s="47"/>
      <c r="Z384" s="47"/>
      <c r="AA384" s="47"/>
      <c r="AB384" s="47"/>
      <c r="AC384" s="47"/>
      <c r="AD384" s="47"/>
      <c r="AE384" s="47"/>
      <c r="AF384" s="47"/>
      <c r="AG384" s="47"/>
      <c r="AH384" s="66"/>
      <c r="AI384" s="67"/>
      <c r="AJ384" s="66"/>
      <c r="AK384" s="54"/>
      <c r="AL384" s="54"/>
      <c r="AM384" s="54"/>
      <c r="AN384" s="66"/>
      <c r="AO384" s="67"/>
      <c r="AP384" s="66"/>
      <c r="AQ384" s="47"/>
      <c r="AR384" s="47"/>
      <c r="AS384" s="47">
        <v>1286.01</v>
      </c>
      <c r="AT384" s="47"/>
      <c r="AU384" s="47"/>
      <c r="AV384" s="47"/>
      <c r="AW384" s="47"/>
      <c r="AX384" s="47"/>
      <c r="AY384" s="47"/>
      <c r="AZ384" s="47"/>
      <c r="BA384" s="47"/>
      <c r="BB384" s="47"/>
      <c r="BC384" s="47"/>
      <c r="BD384" s="47"/>
      <c r="BE384" s="47"/>
      <c r="BF384" s="47"/>
      <c r="BG384" s="47"/>
      <c r="BH384" s="47"/>
      <c r="BI384" s="47"/>
      <c r="BJ384" s="47"/>
      <c r="BK384" s="47"/>
      <c r="BL384" s="47"/>
      <c r="BM384" s="47" t="s">
        <v>51</v>
      </c>
      <c r="BN384" s="57">
        <f t="shared" si="23"/>
        <v>1286.01</v>
      </c>
      <c r="BO384" s="47">
        <f t="shared" si="20"/>
        <v>0</v>
      </c>
      <c r="BP384" s="48" t="str">
        <f t="shared" si="22"/>
        <v>Complete - With Adjustment</v>
      </c>
    </row>
    <row r="385" spans="1:68" s="10" customFormat="1" hidden="1" x14ac:dyDescent="0.2">
      <c r="A385" s="34">
        <v>445</v>
      </c>
      <c r="B385" t="s">
        <v>1208</v>
      </c>
      <c r="C385" t="s">
        <v>1783</v>
      </c>
      <c r="D385">
        <v>211887</v>
      </c>
      <c r="E385" t="s">
        <v>1917</v>
      </c>
      <c r="F385" t="s">
        <v>1223</v>
      </c>
      <c r="G385" t="s">
        <v>96</v>
      </c>
      <c r="H385" s="28">
        <v>42877</v>
      </c>
      <c r="I385" s="28">
        <v>42880</v>
      </c>
      <c r="J385" s="52">
        <v>6520.62</v>
      </c>
      <c r="K385" s="52">
        <v>1964.74</v>
      </c>
      <c r="L385" s="52"/>
      <c r="M385" s="52"/>
      <c r="N385" s="52">
        <v>10</v>
      </c>
      <c r="O385" s="52">
        <v>1502</v>
      </c>
      <c r="P385" s="52">
        <v>4265</v>
      </c>
      <c r="Q385" s="52">
        <v>5411</v>
      </c>
      <c r="R385">
        <v>2000</v>
      </c>
      <c r="S385"/>
      <c r="T385" t="s">
        <v>1918</v>
      </c>
      <c r="U385"/>
      <c r="V385" s="74"/>
      <c r="W385" s="47"/>
      <c r="X385" s="47"/>
      <c r="Y385" s="47">
        <v>1964.74</v>
      </c>
      <c r="Z385" s="47"/>
      <c r="AA385" s="47"/>
      <c r="AB385" s="47"/>
      <c r="AC385" s="47"/>
      <c r="AD385" s="47"/>
      <c r="AE385" s="47"/>
      <c r="AF385" s="47"/>
      <c r="AG385" s="47"/>
      <c r="AH385" s="66"/>
      <c r="AI385" s="67"/>
      <c r="AJ385" s="66"/>
      <c r="AK385" s="54"/>
      <c r="AL385" s="54"/>
      <c r="AM385" s="54"/>
      <c r="AN385" s="66"/>
      <c r="AO385" s="67"/>
      <c r="AP385" s="66"/>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t="s">
        <v>1920</v>
      </c>
      <c r="BN385" s="57">
        <f t="shared" si="23"/>
        <v>1964.74</v>
      </c>
      <c r="BO385" s="47">
        <f t="shared" si="20"/>
        <v>0</v>
      </c>
      <c r="BP385" s="48" t="str">
        <f t="shared" si="22"/>
        <v>Complete - With Adjustment</v>
      </c>
    </row>
    <row r="386" spans="1:68" s="10" customFormat="1" hidden="1" x14ac:dyDescent="0.2">
      <c r="A386" s="34">
        <v>446</v>
      </c>
      <c r="B386" t="s">
        <v>1208</v>
      </c>
      <c r="C386" t="s">
        <v>1830</v>
      </c>
      <c r="D386">
        <v>271354</v>
      </c>
      <c r="E386" t="s">
        <v>1921</v>
      </c>
      <c r="F386" t="s">
        <v>1250</v>
      </c>
      <c r="G386" t="s">
        <v>96</v>
      </c>
      <c r="H386" s="28">
        <v>42874</v>
      </c>
      <c r="I386" s="28">
        <v>42879</v>
      </c>
      <c r="J386" s="52">
        <v>282.54000000000002</v>
      </c>
      <c r="K386" s="52">
        <v>58.88</v>
      </c>
      <c r="L386" s="52"/>
      <c r="M386" s="52"/>
      <c r="N386" s="52">
        <v>10</v>
      </c>
      <c r="O386" s="52">
        <v>1403</v>
      </c>
      <c r="P386" s="52">
        <v>4265</v>
      </c>
      <c r="Q386" s="52">
        <v>5411</v>
      </c>
      <c r="R386">
        <v>2000</v>
      </c>
      <c r="S386"/>
      <c r="T386" t="s">
        <v>1922</v>
      </c>
      <c r="U386"/>
      <c r="V386" s="74"/>
      <c r="W386" s="47"/>
      <c r="X386" s="47"/>
      <c r="Y386" s="47"/>
      <c r="Z386" s="47"/>
      <c r="AA386" s="47"/>
      <c r="AB386" s="47"/>
      <c r="AC386" s="47"/>
      <c r="AD386" s="47"/>
      <c r="AE386" s="47"/>
      <c r="AF386" s="47"/>
      <c r="AG386" s="47"/>
      <c r="AH386" s="66"/>
      <c r="AI386" s="67"/>
      <c r="AJ386" s="66"/>
      <c r="AK386" s="54"/>
      <c r="AL386" s="54"/>
      <c r="AM386" s="54"/>
      <c r="AN386" s="66"/>
      <c r="AO386" s="67"/>
      <c r="AP386" s="66"/>
      <c r="AQ386" s="47"/>
      <c r="AR386" s="47"/>
      <c r="AS386" s="47"/>
      <c r="AT386" s="47"/>
      <c r="AU386" s="47"/>
      <c r="AV386" s="47"/>
      <c r="AW386" s="47"/>
      <c r="AX386" s="47"/>
      <c r="AY386" s="47"/>
      <c r="AZ386" s="47"/>
      <c r="BA386" s="47"/>
      <c r="BB386" s="47"/>
      <c r="BC386" s="47"/>
      <c r="BD386" s="47"/>
      <c r="BE386" s="47"/>
      <c r="BF386" s="47"/>
      <c r="BG386" s="47"/>
      <c r="BH386" s="47">
        <v>58.88</v>
      </c>
      <c r="BI386" s="47"/>
      <c r="BJ386" s="47"/>
      <c r="BK386" s="47"/>
      <c r="BL386" s="47"/>
      <c r="BM386" s="47" t="e">
        <f>IF(BN386=0,"",#REF!)</f>
        <v>#REF!</v>
      </c>
      <c r="BN386" s="57">
        <f t="shared" si="23"/>
        <v>58.88</v>
      </c>
      <c r="BO386" s="47">
        <f t="shared" si="20"/>
        <v>0</v>
      </c>
      <c r="BP386" s="48" t="str">
        <f t="shared" si="22"/>
        <v>Complete - With Adjustment</v>
      </c>
    </row>
    <row r="387" spans="1:68" s="10" customFormat="1" hidden="1" x14ac:dyDescent="0.2">
      <c r="A387" s="34">
        <v>447</v>
      </c>
      <c r="B387" t="s">
        <v>1208</v>
      </c>
      <c r="C387" t="s">
        <v>1830</v>
      </c>
      <c r="D387">
        <v>271354</v>
      </c>
      <c r="E387" t="s">
        <v>1921</v>
      </c>
      <c r="F387" t="s">
        <v>1250</v>
      </c>
      <c r="G387" t="s">
        <v>96</v>
      </c>
      <c r="H387" s="28">
        <v>42874</v>
      </c>
      <c r="I387" s="28">
        <v>42879</v>
      </c>
      <c r="J387" s="52">
        <v>282.54000000000002</v>
      </c>
      <c r="K387" s="52">
        <v>67.06</v>
      </c>
      <c r="L387" s="52"/>
      <c r="M387" s="52"/>
      <c r="N387" s="52">
        <v>10</v>
      </c>
      <c r="O387" s="52">
        <v>1403</v>
      </c>
      <c r="P387" s="52">
        <v>4265</v>
      </c>
      <c r="Q387" s="52">
        <v>5413</v>
      </c>
      <c r="R387">
        <v>2000</v>
      </c>
      <c r="S387"/>
      <c r="T387" t="s">
        <v>1922</v>
      </c>
      <c r="U387"/>
      <c r="V387" s="74"/>
      <c r="W387" s="47"/>
      <c r="X387" s="47"/>
      <c r="Y387" s="47"/>
      <c r="Z387" s="47"/>
      <c r="AA387" s="47"/>
      <c r="AB387" s="47"/>
      <c r="AC387" s="47"/>
      <c r="AD387" s="47"/>
      <c r="AE387" s="47"/>
      <c r="AF387" s="47"/>
      <c r="AG387" s="47"/>
      <c r="AH387" s="66"/>
      <c r="AI387" s="67"/>
      <c r="AJ387" s="66"/>
      <c r="AK387" s="54"/>
      <c r="AL387" s="54"/>
      <c r="AM387" s="54"/>
      <c r="AN387" s="66"/>
      <c r="AO387" s="67"/>
      <c r="AP387" s="66"/>
      <c r="AQ387" s="47"/>
      <c r="AR387" s="47"/>
      <c r="AS387" s="47"/>
      <c r="AT387" s="47"/>
      <c r="AU387" s="47"/>
      <c r="AV387" s="47"/>
      <c r="AW387" s="47"/>
      <c r="AX387" s="47"/>
      <c r="AY387" s="47"/>
      <c r="AZ387" s="47"/>
      <c r="BA387" s="47"/>
      <c r="BB387" s="47"/>
      <c r="BC387" s="47"/>
      <c r="BD387" s="47"/>
      <c r="BE387" s="47"/>
      <c r="BF387" s="47"/>
      <c r="BG387" s="47"/>
      <c r="BH387" s="47">
        <v>67.06</v>
      </c>
      <c r="BI387" s="47"/>
      <c r="BJ387" s="47"/>
      <c r="BK387" s="47"/>
      <c r="BL387" s="47"/>
      <c r="BM387" s="47" t="e">
        <f>IF(BN387=0,"",#REF!)</f>
        <v>#REF!</v>
      </c>
      <c r="BN387" s="57">
        <f t="shared" si="23"/>
        <v>67.06</v>
      </c>
      <c r="BO387" s="47">
        <f t="shared" si="20"/>
        <v>0</v>
      </c>
      <c r="BP387" s="48" t="str">
        <f t="shared" si="22"/>
        <v>Complete - With Adjustment</v>
      </c>
    </row>
    <row r="388" spans="1:68" s="10" customFormat="1" hidden="1" x14ac:dyDescent="0.2">
      <c r="A388" s="34">
        <v>448</v>
      </c>
      <c r="B388" t="s">
        <v>1208</v>
      </c>
      <c r="C388" t="s">
        <v>1830</v>
      </c>
      <c r="D388">
        <v>271354</v>
      </c>
      <c r="E388" t="s">
        <v>1921</v>
      </c>
      <c r="F388" t="s">
        <v>1250</v>
      </c>
      <c r="G388" t="s">
        <v>96</v>
      </c>
      <c r="H388" s="28">
        <v>42874</v>
      </c>
      <c r="I388" s="28">
        <v>42879</v>
      </c>
      <c r="J388" s="52">
        <v>282.54000000000002</v>
      </c>
      <c r="K388" s="52">
        <v>150.6</v>
      </c>
      <c r="L388" s="52"/>
      <c r="M388" s="52"/>
      <c r="N388" s="52">
        <v>10</v>
      </c>
      <c r="O388" s="52">
        <v>1403</v>
      </c>
      <c r="P388" s="52">
        <v>4265</v>
      </c>
      <c r="Q388" s="52">
        <v>5414</v>
      </c>
      <c r="R388">
        <v>2000</v>
      </c>
      <c r="S388"/>
      <c r="T388" t="s">
        <v>1922</v>
      </c>
      <c r="U388"/>
      <c r="V388" s="74"/>
      <c r="W388" s="47"/>
      <c r="X388" s="47"/>
      <c r="Y388" s="47"/>
      <c r="Z388" s="47"/>
      <c r="AA388" s="47"/>
      <c r="AB388" s="47"/>
      <c r="AC388" s="47"/>
      <c r="AD388" s="47"/>
      <c r="AE388" s="47"/>
      <c r="AF388" s="47"/>
      <c r="AG388" s="47"/>
      <c r="AH388" s="66"/>
      <c r="AI388" s="67"/>
      <c r="AJ388" s="66"/>
      <c r="AK388" s="54"/>
      <c r="AL388" s="54"/>
      <c r="AM388" s="54"/>
      <c r="AN388" s="66"/>
      <c r="AO388" s="67"/>
      <c r="AP388" s="66"/>
      <c r="AQ388" s="47"/>
      <c r="AR388" s="47"/>
      <c r="AS388" s="47"/>
      <c r="AT388" s="47"/>
      <c r="AU388" s="47"/>
      <c r="AV388" s="47"/>
      <c r="AW388" s="47"/>
      <c r="AX388" s="47"/>
      <c r="AY388" s="47"/>
      <c r="AZ388" s="47"/>
      <c r="BA388" s="47"/>
      <c r="BB388" s="47"/>
      <c r="BC388" s="47"/>
      <c r="BD388" s="47"/>
      <c r="BE388" s="47"/>
      <c r="BF388" s="47"/>
      <c r="BG388" s="47"/>
      <c r="BH388" s="47">
        <v>150.6</v>
      </c>
      <c r="BI388" s="47"/>
      <c r="BJ388" s="47"/>
      <c r="BK388" s="47"/>
      <c r="BL388" s="47"/>
      <c r="BM388" s="47" t="e">
        <f>IF(BN388=0,"",#REF!)</f>
        <v>#REF!</v>
      </c>
      <c r="BN388" s="57">
        <f t="shared" si="23"/>
        <v>150.6</v>
      </c>
      <c r="BO388" s="47">
        <f t="shared" si="20"/>
        <v>0</v>
      </c>
      <c r="BP388" s="48" t="str">
        <f t="shared" si="22"/>
        <v>Complete - With Adjustment</v>
      </c>
    </row>
    <row r="389" spans="1:68" s="10" customFormat="1" hidden="1" x14ac:dyDescent="0.2">
      <c r="A389" s="34">
        <v>449</v>
      </c>
      <c r="B389" t="s">
        <v>1208</v>
      </c>
      <c r="C389" t="s">
        <v>1830</v>
      </c>
      <c r="D389">
        <v>271354</v>
      </c>
      <c r="E389" t="s">
        <v>1921</v>
      </c>
      <c r="F389" t="s">
        <v>1250</v>
      </c>
      <c r="G389" t="s">
        <v>96</v>
      </c>
      <c r="H389" s="28">
        <v>42874</v>
      </c>
      <c r="I389" s="28">
        <v>42879</v>
      </c>
      <c r="J389" s="52">
        <v>282.54000000000002</v>
      </c>
      <c r="K389" s="52">
        <v>6</v>
      </c>
      <c r="L389" s="52"/>
      <c r="M389" s="52"/>
      <c r="N389" s="52">
        <v>10</v>
      </c>
      <c r="O389" s="52">
        <v>1403</v>
      </c>
      <c r="P389" s="52">
        <v>4265</v>
      </c>
      <c r="Q389" s="52">
        <v>5413</v>
      </c>
      <c r="R389">
        <v>2000</v>
      </c>
      <c r="S389"/>
      <c r="T389" t="s">
        <v>1922</v>
      </c>
      <c r="U389"/>
      <c r="V389" s="74"/>
      <c r="W389" s="47"/>
      <c r="X389" s="47"/>
      <c r="Y389" s="47"/>
      <c r="Z389" s="47"/>
      <c r="AA389" s="47"/>
      <c r="AB389" s="47"/>
      <c r="AC389" s="47"/>
      <c r="AD389" s="47"/>
      <c r="AE389" s="47"/>
      <c r="AF389" s="47"/>
      <c r="AG389" s="47"/>
      <c r="AH389" s="66"/>
      <c r="AI389" s="67"/>
      <c r="AJ389" s="66"/>
      <c r="AK389" s="54"/>
      <c r="AL389" s="54"/>
      <c r="AM389" s="54"/>
      <c r="AN389" s="66"/>
      <c r="AO389" s="67"/>
      <c r="AP389" s="66"/>
      <c r="AQ389" s="47"/>
      <c r="AR389" s="47"/>
      <c r="AS389" s="47"/>
      <c r="AT389" s="47"/>
      <c r="AU389" s="47"/>
      <c r="AV389" s="47"/>
      <c r="AW389" s="47"/>
      <c r="AX389" s="47"/>
      <c r="AY389" s="47"/>
      <c r="AZ389" s="47"/>
      <c r="BA389" s="47"/>
      <c r="BB389" s="47"/>
      <c r="BC389" s="47"/>
      <c r="BD389" s="47"/>
      <c r="BE389" s="47"/>
      <c r="BF389" s="47"/>
      <c r="BG389" s="47"/>
      <c r="BH389" s="47">
        <v>6</v>
      </c>
      <c r="BI389" s="47"/>
      <c r="BJ389" s="47"/>
      <c r="BK389" s="47"/>
      <c r="BL389" s="47"/>
      <c r="BM389" s="47" t="e">
        <f>IF(BN389=0,"",#REF!)</f>
        <v>#REF!</v>
      </c>
      <c r="BN389" s="57">
        <f t="shared" si="23"/>
        <v>6</v>
      </c>
      <c r="BO389" s="47">
        <f t="shared" si="20"/>
        <v>0</v>
      </c>
      <c r="BP389" s="48" t="str">
        <f t="shared" si="22"/>
        <v>Complete - With Adjustment</v>
      </c>
    </row>
    <row r="390" spans="1:68" s="10" customFormat="1" hidden="1" x14ac:dyDescent="0.2">
      <c r="A390" s="34">
        <v>450</v>
      </c>
      <c r="B390" t="s">
        <v>1208</v>
      </c>
      <c r="C390" t="s">
        <v>1830</v>
      </c>
      <c r="D390">
        <v>271354</v>
      </c>
      <c r="E390" t="s">
        <v>1923</v>
      </c>
      <c r="F390" t="s">
        <v>1249</v>
      </c>
      <c r="G390" t="s">
        <v>96</v>
      </c>
      <c r="H390" s="28">
        <v>42852</v>
      </c>
      <c r="I390" s="28">
        <v>42857</v>
      </c>
      <c r="J390" s="52">
        <v>469.08</v>
      </c>
      <c r="K390" s="52">
        <v>442.42</v>
      </c>
      <c r="L390" s="52"/>
      <c r="M390" s="52"/>
      <c r="N390" s="52">
        <v>10</v>
      </c>
      <c r="O390" s="52">
        <v>1403</v>
      </c>
      <c r="P390" s="52">
        <v>4265</v>
      </c>
      <c r="Q390" s="52">
        <v>5413</v>
      </c>
      <c r="R390">
        <v>2000</v>
      </c>
      <c r="S390"/>
      <c r="T390" t="s">
        <v>1924</v>
      </c>
      <c r="U390"/>
      <c r="V390" s="74"/>
      <c r="W390" s="47"/>
      <c r="X390" s="47"/>
      <c r="Y390" s="47"/>
      <c r="Z390" s="47"/>
      <c r="AA390" s="47"/>
      <c r="AB390" s="47"/>
      <c r="AC390" s="47"/>
      <c r="AD390" s="47"/>
      <c r="AE390" s="47"/>
      <c r="AF390" s="47"/>
      <c r="AG390" s="47"/>
      <c r="AH390" s="66"/>
      <c r="AI390" s="67"/>
      <c r="AJ390" s="66"/>
      <c r="AK390" s="54"/>
      <c r="AL390" s="54">
        <f>54.02</f>
        <v>54.02</v>
      </c>
      <c r="AM390" s="54"/>
      <c r="AN390" s="66"/>
      <c r="AO390" s="67"/>
      <c r="AP390" s="66"/>
      <c r="AQ390" s="47"/>
      <c r="AR390" s="47"/>
      <c r="AS390" s="47"/>
      <c r="AT390" s="47"/>
      <c r="AU390" s="47"/>
      <c r="AV390" s="47"/>
      <c r="AW390" s="47"/>
      <c r="AX390" s="47"/>
      <c r="AY390" s="47"/>
      <c r="AZ390" s="47"/>
      <c r="BA390" s="47"/>
      <c r="BB390" s="47"/>
      <c r="BC390" s="47"/>
      <c r="BD390" s="47"/>
      <c r="BE390" s="47"/>
      <c r="BF390" s="47"/>
      <c r="BG390" s="47"/>
      <c r="BH390" s="47">
        <v>388.4</v>
      </c>
      <c r="BI390" s="47"/>
      <c r="BJ390" s="47"/>
      <c r="BK390" s="47"/>
      <c r="BL390" s="47"/>
      <c r="BM390" s="47" t="s">
        <v>1892</v>
      </c>
      <c r="BN390" s="57">
        <f t="shared" si="23"/>
        <v>442.41999999999996</v>
      </c>
      <c r="BO390" s="47">
        <f t="shared" si="20"/>
        <v>0</v>
      </c>
      <c r="BP390" s="48" t="str">
        <f t="shared" si="22"/>
        <v>Complete - With Adjustment</v>
      </c>
    </row>
    <row r="391" spans="1:68" s="10" customFormat="1" hidden="1" x14ac:dyDescent="0.2">
      <c r="A391" s="34">
        <v>451</v>
      </c>
      <c r="B391" t="s">
        <v>1208</v>
      </c>
      <c r="C391" t="s">
        <v>1830</v>
      </c>
      <c r="D391">
        <v>271354</v>
      </c>
      <c r="E391" t="s">
        <v>1923</v>
      </c>
      <c r="F391" t="s">
        <v>1249</v>
      </c>
      <c r="G391" t="s">
        <v>96</v>
      </c>
      <c r="H391" s="28">
        <v>42852</v>
      </c>
      <c r="I391" s="28">
        <v>42857</v>
      </c>
      <c r="J391" s="52">
        <v>469.08</v>
      </c>
      <c r="K391" s="52">
        <v>26.66</v>
      </c>
      <c r="L391" s="52"/>
      <c r="M391" s="52"/>
      <c r="N391" s="52">
        <v>10</v>
      </c>
      <c r="O391" s="52">
        <v>1403</v>
      </c>
      <c r="P391" s="52">
        <v>4265</v>
      </c>
      <c r="Q391" s="52">
        <v>5411</v>
      </c>
      <c r="R391">
        <v>2000</v>
      </c>
      <c r="S391"/>
      <c r="T391" t="s">
        <v>1924</v>
      </c>
      <c r="U391"/>
      <c r="V391" s="74"/>
      <c r="W391" s="47"/>
      <c r="X391" s="47"/>
      <c r="Y391" s="47"/>
      <c r="Z391" s="47"/>
      <c r="AA391" s="47"/>
      <c r="AB391" s="47"/>
      <c r="AC391" s="47"/>
      <c r="AD391" s="47"/>
      <c r="AE391" s="47"/>
      <c r="AF391" s="47"/>
      <c r="AG391" s="47"/>
      <c r="AH391" s="57"/>
      <c r="AI391" s="58"/>
      <c r="AJ391" s="57"/>
      <c r="AK391" s="47"/>
      <c r="AL391" s="47"/>
      <c r="AM391" s="47"/>
      <c r="AN391" s="57"/>
      <c r="AO391" s="58"/>
      <c r="AP391" s="57"/>
      <c r="AQ391" s="47"/>
      <c r="AR391" s="47"/>
      <c r="AS391" s="47"/>
      <c r="AT391" s="47"/>
      <c r="AU391" s="47"/>
      <c r="AV391" s="47"/>
      <c r="AW391" s="47"/>
      <c r="AX391" s="47"/>
      <c r="AY391" s="47"/>
      <c r="AZ391" s="47"/>
      <c r="BA391" s="47"/>
      <c r="BB391" s="47"/>
      <c r="BC391" s="47"/>
      <c r="BD391" s="47"/>
      <c r="BE391" s="47"/>
      <c r="BF391" s="47"/>
      <c r="BG391" s="47"/>
      <c r="BH391" s="47">
        <v>26.66</v>
      </c>
      <c r="BI391" s="47"/>
      <c r="BJ391" s="47"/>
      <c r="BK391" s="47"/>
      <c r="BL391" s="47"/>
      <c r="BM391" s="47" t="e">
        <f>IF(BN391=0,"",#REF!)</f>
        <v>#REF!</v>
      </c>
      <c r="BN391" s="57">
        <f t="shared" si="23"/>
        <v>26.66</v>
      </c>
      <c r="BO391" s="47">
        <f t="shared" si="20"/>
        <v>0</v>
      </c>
      <c r="BP391" s="48" t="str">
        <f t="shared" si="22"/>
        <v>Complete - With Adjustment</v>
      </c>
    </row>
    <row r="392" spans="1:68" s="10" customFormat="1" hidden="1" x14ac:dyDescent="0.2">
      <c r="A392" s="34">
        <v>452</v>
      </c>
      <c r="B392" s="27" t="s">
        <v>94</v>
      </c>
      <c r="C392" s="27" t="s">
        <v>1747</v>
      </c>
      <c r="D392" s="27" t="s">
        <v>1748</v>
      </c>
      <c r="E392" s="27" t="s">
        <v>1925</v>
      </c>
      <c r="F392" s="27" t="s">
        <v>1480</v>
      </c>
      <c r="G392" s="27" t="s">
        <v>96</v>
      </c>
      <c r="H392" s="28">
        <v>42909</v>
      </c>
      <c r="I392" s="28">
        <v>42913</v>
      </c>
      <c r="J392" s="52">
        <v>5475.53</v>
      </c>
      <c r="K392" s="52">
        <v>120</v>
      </c>
      <c r="L392" s="35"/>
      <c r="M392" s="52"/>
      <c r="N392" s="35" t="s">
        <v>97</v>
      </c>
      <c r="O392" s="35" t="s">
        <v>1749</v>
      </c>
      <c r="P392" s="35" t="s">
        <v>120</v>
      </c>
      <c r="Q392" s="35" t="s">
        <v>101</v>
      </c>
      <c r="R392" s="35" t="s">
        <v>98</v>
      </c>
      <c r="S392" s="35"/>
      <c r="T392" s="27" t="s">
        <v>1926</v>
      </c>
      <c r="U392" s="27"/>
      <c r="V392" s="84"/>
      <c r="W392" s="54"/>
      <c r="X392" s="54"/>
      <c r="Y392" s="54"/>
      <c r="Z392" s="54"/>
      <c r="AA392" s="54"/>
      <c r="AB392" s="54"/>
      <c r="AC392" s="54"/>
      <c r="AD392" s="54"/>
      <c r="AE392" s="54"/>
      <c r="AF392" s="54"/>
      <c r="AG392" s="54"/>
      <c r="AH392" s="66"/>
      <c r="AI392" s="67"/>
      <c r="AJ392" s="66"/>
      <c r="AK392" s="54"/>
      <c r="AL392" s="54"/>
      <c r="AM392" s="54"/>
      <c r="AN392" s="66"/>
      <c r="AO392" s="67"/>
      <c r="AP392" s="66"/>
      <c r="AQ392" s="54"/>
      <c r="AR392" s="54"/>
      <c r="AS392" s="54"/>
      <c r="AT392" s="54"/>
      <c r="AU392" s="54"/>
      <c r="AV392" s="54"/>
      <c r="AW392" s="54"/>
      <c r="AX392" s="54"/>
      <c r="AY392" s="54"/>
      <c r="AZ392" s="54"/>
      <c r="BA392" s="54"/>
      <c r="BB392" s="54"/>
      <c r="BC392" s="54"/>
      <c r="BD392" s="54"/>
      <c r="BE392" s="54"/>
      <c r="BF392" s="54"/>
      <c r="BG392" s="54"/>
      <c r="BH392" s="47">
        <v>120</v>
      </c>
      <c r="BI392" s="54"/>
      <c r="BJ392" s="54"/>
      <c r="BK392" s="54"/>
      <c r="BL392" s="47"/>
      <c r="BM392" s="47" t="s">
        <v>392</v>
      </c>
      <c r="BN392" s="66">
        <f t="shared" ref="BN392:BN452" si="24">SUM(W392:AH392)+SUM(AK392:AN392)+SUM(AQ392:BK392)</f>
        <v>120</v>
      </c>
      <c r="BO392" s="54">
        <f t="shared" si="20"/>
        <v>0</v>
      </c>
      <c r="BP392" s="48" t="str">
        <f t="shared" si="22"/>
        <v>Complete - With Adjustment</v>
      </c>
    </row>
    <row r="393" spans="1:68" s="10" customFormat="1" hidden="1" x14ac:dyDescent="0.2">
      <c r="A393" s="34">
        <v>453</v>
      </c>
      <c r="B393" s="27" t="s">
        <v>94</v>
      </c>
      <c r="C393" s="27" t="s">
        <v>1747</v>
      </c>
      <c r="D393" s="27" t="s">
        <v>1748</v>
      </c>
      <c r="E393" s="27" t="s">
        <v>1925</v>
      </c>
      <c r="F393" s="27" t="s">
        <v>1480</v>
      </c>
      <c r="G393" s="27" t="s">
        <v>96</v>
      </c>
      <c r="H393" s="28">
        <v>42909</v>
      </c>
      <c r="I393" s="28">
        <v>42913</v>
      </c>
      <c r="J393" s="52">
        <v>5475.53</v>
      </c>
      <c r="K393" s="52">
        <v>622.4</v>
      </c>
      <c r="L393" s="35"/>
      <c r="M393" s="52"/>
      <c r="N393" s="35" t="s">
        <v>97</v>
      </c>
      <c r="O393" s="35" t="s">
        <v>1749</v>
      </c>
      <c r="P393" s="35" t="s">
        <v>120</v>
      </c>
      <c r="Q393" s="35" t="s">
        <v>108</v>
      </c>
      <c r="R393" s="35" t="s">
        <v>98</v>
      </c>
      <c r="S393" s="35"/>
      <c r="T393" s="27" t="s">
        <v>1926</v>
      </c>
      <c r="U393" s="27"/>
      <c r="V393" s="84"/>
      <c r="W393" s="54"/>
      <c r="X393" s="54"/>
      <c r="Y393" s="54"/>
      <c r="Z393" s="54"/>
      <c r="AA393" s="54"/>
      <c r="AB393" s="54"/>
      <c r="AC393" s="54"/>
      <c r="AD393" s="47"/>
      <c r="AE393" s="47"/>
      <c r="AF393" s="47"/>
      <c r="AG393" s="47"/>
      <c r="AH393" s="57"/>
      <c r="AI393" s="58"/>
      <c r="AJ393" s="57"/>
      <c r="AK393" s="47"/>
      <c r="AL393" s="47"/>
      <c r="AM393" s="47"/>
      <c r="AN393" s="57"/>
      <c r="AO393" s="58"/>
      <c r="AP393" s="57"/>
      <c r="AQ393" s="47"/>
      <c r="AR393" s="47"/>
      <c r="AS393" s="47"/>
      <c r="AT393" s="47"/>
      <c r="AU393" s="47"/>
      <c r="AV393" s="47"/>
      <c r="AW393" s="47"/>
      <c r="AX393" s="47"/>
      <c r="AY393" s="47"/>
      <c r="AZ393" s="47"/>
      <c r="BA393" s="47"/>
      <c r="BB393" s="47"/>
      <c r="BC393" s="47"/>
      <c r="BD393" s="47"/>
      <c r="BE393" s="47"/>
      <c r="BF393" s="47"/>
      <c r="BG393" s="47"/>
      <c r="BH393" s="47">
        <v>622.4</v>
      </c>
      <c r="BI393" s="47"/>
      <c r="BJ393" s="47"/>
      <c r="BK393" s="47"/>
      <c r="BL393" s="47"/>
      <c r="BM393" s="47" t="s">
        <v>392</v>
      </c>
      <c r="BN393" s="57">
        <f t="shared" si="24"/>
        <v>622.4</v>
      </c>
      <c r="BO393" s="47">
        <f t="shared" si="20"/>
        <v>0</v>
      </c>
      <c r="BP393" s="48" t="str">
        <f t="shared" si="22"/>
        <v>Complete - With Adjustment</v>
      </c>
    </row>
    <row r="394" spans="1:68" s="10" customFormat="1" hidden="1" x14ac:dyDescent="0.2">
      <c r="A394" s="34">
        <v>454</v>
      </c>
      <c r="B394" s="27" t="s">
        <v>94</v>
      </c>
      <c r="C394" s="27" t="s">
        <v>1747</v>
      </c>
      <c r="D394" s="27" t="s">
        <v>1748</v>
      </c>
      <c r="E394" s="27" t="s">
        <v>1925</v>
      </c>
      <c r="F394" s="27" t="s">
        <v>1480</v>
      </c>
      <c r="G394" s="27" t="s">
        <v>96</v>
      </c>
      <c r="H394" s="28">
        <v>42909</v>
      </c>
      <c r="I394" s="28">
        <v>42913</v>
      </c>
      <c r="J394" s="52">
        <v>5475.53</v>
      </c>
      <c r="K394" s="52">
        <v>751.96</v>
      </c>
      <c r="L394" s="35"/>
      <c r="M394" s="52"/>
      <c r="N394" s="35" t="s">
        <v>97</v>
      </c>
      <c r="O394" s="35" t="s">
        <v>1749</v>
      </c>
      <c r="P394" s="35" t="s">
        <v>120</v>
      </c>
      <c r="Q394" s="35" t="s">
        <v>101</v>
      </c>
      <c r="R394" s="35" t="s">
        <v>98</v>
      </c>
      <c r="S394" s="35"/>
      <c r="T394" s="27" t="s">
        <v>1926</v>
      </c>
      <c r="U394" s="27"/>
      <c r="V394" s="84"/>
      <c r="W394" s="54"/>
      <c r="X394" s="54"/>
      <c r="Y394" s="54"/>
      <c r="Z394" s="54"/>
      <c r="AA394" s="54"/>
      <c r="AB394" s="54"/>
      <c r="AC394" s="54"/>
      <c r="AD394" s="47"/>
      <c r="AE394" s="47"/>
      <c r="AF394" s="47"/>
      <c r="AG394" s="47"/>
      <c r="AH394" s="57"/>
      <c r="AI394" s="58"/>
      <c r="AJ394" s="57"/>
      <c r="AK394" s="47"/>
      <c r="AL394" s="47"/>
      <c r="AM394" s="47"/>
      <c r="AN394" s="57"/>
      <c r="AO394" s="58"/>
      <c r="AP394" s="57"/>
      <c r="AQ394" s="47"/>
      <c r="AR394" s="47"/>
      <c r="AS394" s="47"/>
      <c r="AT394" s="47"/>
      <c r="AU394" s="47"/>
      <c r="AV394" s="47"/>
      <c r="AW394" s="47"/>
      <c r="AX394" s="47"/>
      <c r="AY394" s="47"/>
      <c r="AZ394" s="47"/>
      <c r="BA394" s="47"/>
      <c r="BB394" s="47"/>
      <c r="BC394" s="47"/>
      <c r="BD394" s="47"/>
      <c r="BE394" s="47"/>
      <c r="BF394" s="47"/>
      <c r="BG394" s="47"/>
      <c r="BH394" s="47">
        <v>751.96</v>
      </c>
      <c r="BI394" s="47"/>
      <c r="BJ394" s="47"/>
      <c r="BK394" s="47"/>
      <c r="BL394" s="47"/>
      <c r="BM394" s="47" t="s">
        <v>392</v>
      </c>
      <c r="BN394" s="57">
        <f t="shared" si="24"/>
        <v>751.96</v>
      </c>
      <c r="BO394" s="47">
        <f t="shared" si="20"/>
        <v>0</v>
      </c>
      <c r="BP394" s="48" t="str">
        <f t="shared" si="22"/>
        <v>Complete - With Adjustment</v>
      </c>
    </row>
    <row r="395" spans="1:68" s="10" customFormat="1" hidden="1" x14ac:dyDescent="0.2">
      <c r="A395" s="34">
        <v>455</v>
      </c>
      <c r="B395" s="27" t="s">
        <v>94</v>
      </c>
      <c r="C395" s="27" t="s">
        <v>1747</v>
      </c>
      <c r="D395" s="27" t="s">
        <v>1748</v>
      </c>
      <c r="E395" s="27" t="s">
        <v>1925</v>
      </c>
      <c r="F395" s="27" t="s">
        <v>1480</v>
      </c>
      <c r="G395" s="27" t="s">
        <v>96</v>
      </c>
      <c r="H395" s="28">
        <v>42909</v>
      </c>
      <c r="I395" s="28">
        <v>42913</v>
      </c>
      <c r="J395" s="52">
        <v>5475.53</v>
      </c>
      <c r="K395" s="52">
        <v>730.4</v>
      </c>
      <c r="L395" s="35"/>
      <c r="M395" s="52"/>
      <c r="N395" s="35" t="s">
        <v>97</v>
      </c>
      <c r="O395" s="35" t="s">
        <v>1749</v>
      </c>
      <c r="P395" s="35" t="s">
        <v>120</v>
      </c>
      <c r="Q395" s="35" t="s">
        <v>101</v>
      </c>
      <c r="R395" s="35" t="s">
        <v>98</v>
      </c>
      <c r="S395" s="35"/>
      <c r="T395" s="27" t="s">
        <v>1926</v>
      </c>
      <c r="U395" s="27"/>
      <c r="V395" s="84"/>
      <c r="W395" s="54"/>
      <c r="X395" s="54"/>
      <c r="Y395" s="54"/>
      <c r="Z395" s="54"/>
      <c r="AA395" s="54"/>
      <c r="AB395" s="54"/>
      <c r="AC395" s="54"/>
      <c r="AD395" s="47"/>
      <c r="AE395" s="47"/>
      <c r="AF395" s="47"/>
      <c r="AG395" s="47"/>
      <c r="AH395" s="57"/>
      <c r="AI395" s="58"/>
      <c r="AJ395" s="57"/>
      <c r="AK395" s="47"/>
      <c r="AL395" s="47"/>
      <c r="AM395" s="47"/>
      <c r="AN395" s="57"/>
      <c r="AO395" s="58"/>
      <c r="AP395" s="57"/>
      <c r="AQ395" s="47"/>
      <c r="AR395" s="47"/>
      <c r="AS395" s="47"/>
      <c r="AT395" s="47"/>
      <c r="AU395" s="47"/>
      <c r="AV395" s="47"/>
      <c r="AW395" s="47"/>
      <c r="AX395" s="47"/>
      <c r="AY395" s="47"/>
      <c r="AZ395" s="47"/>
      <c r="BA395" s="47"/>
      <c r="BB395" s="47"/>
      <c r="BC395" s="47"/>
      <c r="BD395" s="47"/>
      <c r="BE395" s="47"/>
      <c r="BF395" s="47"/>
      <c r="BG395" s="47"/>
      <c r="BH395" s="47">
        <v>730.4</v>
      </c>
      <c r="BI395" s="47"/>
      <c r="BJ395" s="47"/>
      <c r="BK395" s="47"/>
      <c r="BL395" s="47"/>
      <c r="BM395" s="47" t="s">
        <v>392</v>
      </c>
      <c r="BN395" s="57">
        <f t="shared" si="24"/>
        <v>730.4</v>
      </c>
      <c r="BO395" s="47">
        <f t="shared" si="20"/>
        <v>0</v>
      </c>
      <c r="BP395" s="48" t="str">
        <f t="shared" si="22"/>
        <v>Complete - With Adjustment</v>
      </c>
    </row>
    <row r="396" spans="1:68" s="10" customFormat="1" hidden="1" x14ac:dyDescent="0.2">
      <c r="A396" s="34">
        <v>456</v>
      </c>
      <c r="B396" s="27" t="s">
        <v>94</v>
      </c>
      <c r="C396" s="27" t="s">
        <v>1747</v>
      </c>
      <c r="D396" s="27" t="s">
        <v>1748</v>
      </c>
      <c r="E396" s="27" t="s">
        <v>1925</v>
      </c>
      <c r="F396" s="27" t="s">
        <v>1480</v>
      </c>
      <c r="G396" s="27" t="s">
        <v>96</v>
      </c>
      <c r="H396" s="28">
        <v>42909</v>
      </c>
      <c r="I396" s="28">
        <v>42913</v>
      </c>
      <c r="J396" s="52">
        <v>5475.53</v>
      </c>
      <c r="K396" s="52">
        <v>75</v>
      </c>
      <c r="L396" s="35"/>
      <c r="M396" s="52"/>
      <c r="N396" s="35" t="s">
        <v>97</v>
      </c>
      <c r="O396" s="35" t="s">
        <v>1749</v>
      </c>
      <c r="P396" s="35" t="s">
        <v>120</v>
      </c>
      <c r="Q396" s="35" t="s">
        <v>101</v>
      </c>
      <c r="R396" s="35" t="s">
        <v>98</v>
      </c>
      <c r="S396" s="35"/>
      <c r="T396" s="27" t="s">
        <v>1926</v>
      </c>
      <c r="U396" s="27"/>
      <c r="V396" s="84"/>
      <c r="W396" s="54"/>
      <c r="X396" s="54"/>
      <c r="Y396" s="54"/>
      <c r="Z396" s="54"/>
      <c r="AA396" s="54"/>
      <c r="AB396" s="54"/>
      <c r="AC396" s="54"/>
      <c r="AD396" s="47"/>
      <c r="AE396" s="47"/>
      <c r="AF396" s="47"/>
      <c r="AG396" s="47"/>
      <c r="AH396" s="57"/>
      <c r="AI396" s="58"/>
      <c r="AJ396" s="57"/>
      <c r="AK396" s="47"/>
      <c r="AL396" s="47"/>
      <c r="AM396" s="47"/>
      <c r="AN396" s="57"/>
      <c r="AO396" s="58"/>
      <c r="AP396" s="57"/>
      <c r="AQ396" s="47"/>
      <c r="AR396" s="47"/>
      <c r="AS396" s="47"/>
      <c r="AT396" s="47"/>
      <c r="AU396" s="47"/>
      <c r="AV396" s="47"/>
      <c r="AW396" s="47"/>
      <c r="AX396" s="47"/>
      <c r="AY396" s="47"/>
      <c r="AZ396" s="47"/>
      <c r="BA396" s="47"/>
      <c r="BB396" s="47"/>
      <c r="BC396" s="47"/>
      <c r="BD396" s="47"/>
      <c r="BE396" s="47"/>
      <c r="BF396" s="47"/>
      <c r="BG396" s="47"/>
      <c r="BH396" s="47">
        <v>75</v>
      </c>
      <c r="BI396" s="47"/>
      <c r="BJ396" s="47"/>
      <c r="BK396" s="47"/>
      <c r="BL396" s="47"/>
      <c r="BM396" s="47" t="s">
        <v>392</v>
      </c>
      <c r="BN396" s="57">
        <f t="shared" si="24"/>
        <v>75</v>
      </c>
      <c r="BO396" s="47">
        <f t="shared" si="20"/>
        <v>0</v>
      </c>
      <c r="BP396" s="48" t="str">
        <f t="shared" si="22"/>
        <v>Complete - With Adjustment</v>
      </c>
    </row>
    <row r="397" spans="1:68" s="10" customFormat="1" hidden="1" x14ac:dyDescent="0.2">
      <c r="A397" s="34">
        <v>457</v>
      </c>
      <c r="B397" s="27" t="s">
        <v>94</v>
      </c>
      <c r="C397" s="27" t="s">
        <v>1747</v>
      </c>
      <c r="D397" s="27" t="s">
        <v>1748</v>
      </c>
      <c r="E397" s="27" t="s">
        <v>1925</v>
      </c>
      <c r="F397" s="27" t="s">
        <v>1480</v>
      </c>
      <c r="G397" s="27" t="s">
        <v>96</v>
      </c>
      <c r="H397" s="28">
        <v>42909</v>
      </c>
      <c r="I397" s="28">
        <v>42913</v>
      </c>
      <c r="J397" s="52">
        <v>5475.53</v>
      </c>
      <c r="K397" s="52">
        <v>763.92</v>
      </c>
      <c r="L397" s="35"/>
      <c r="M397" s="52"/>
      <c r="N397" s="35" t="s">
        <v>97</v>
      </c>
      <c r="O397" s="35" t="s">
        <v>1749</v>
      </c>
      <c r="P397" s="35" t="s">
        <v>120</v>
      </c>
      <c r="Q397" s="35" t="s">
        <v>101</v>
      </c>
      <c r="R397" s="35" t="s">
        <v>98</v>
      </c>
      <c r="S397" s="35"/>
      <c r="T397" s="27" t="s">
        <v>1926</v>
      </c>
      <c r="U397" s="27"/>
      <c r="V397" s="84"/>
      <c r="W397" s="54"/>
      <c r="X397" s="54"/>
      <c r="Y397" s="54"/>
      <c r="Z397" s="54"/>
      <c r="AA397" s="54"/>
      <c r="AB397" s="54"/>
      <c r="AC397" s="54"/>
      <c r="AD397" s="47"/>
      <c r="AE397" s="47"/>
      <c r="AF397" s="47"/>
      <c r="AG397" s="47"/>
      <c r="AH397" s="57"/>
      <c r="AI397" s="58"/>
      <c r="AJ397" s="57"/>
      <c r="AK397" s="47"/>
      <c r="AL397" s="47">
        <v>33.520000000000003</v>
      </c>
      <c r="AM397" s="47"/>
      <c r="AN397" s="57"/>
      <c r="AO397" s="58"/>
      <c r="AP397" s="57"/>
      <c r="AQ397" s="47"/>
      <c r="AR397" s="47"/>
      <c r="AS397" s="47"/>
      <c r="AT397" s="47"/>
      <c r="AU397" s="47"/>
      <c r="AV397" s="47"/>
      <c r="AW397" s="47"/>
      <c r="AX397" s="47"/>
      <c r="AY397" s="47"/>
      <c r="AZ397" s="47"/>
      <c r="BA397" s="47"/>
      <c r="BB397" s="47"/>
      <c r="BC397" s="47"/>
      <c r="BD397" s="47"/>
      <c r="BE397" s="47"/>
      <c r="BF397" s="47"/>
      <c r="BG397" s="47"/>
      <c r="BH397" s="47">
        <v>730.4</v>
      </c>
      <c r="BI397" s="47"/>
      <c r="BJ397" s="47"/>
      <c r="BK397" s="47"/>
      <c r="BL397" s="47"/>
      <c r="BM397" s="47" t="s">
        <v>1235</v>
      </c>
      <c r="BN397" s="57">
        <f t="shared" si="24"/>
        <v>763.92</v>
      </c>
      <c r="BO397" s="47">
        <f t="shared" si="20"/>
        <v>0</v>
      </c>
      <c r="BP397" s="48" t="str">
        <f t="shared" si="22"/>
        <v>Complete - With Adjustment</v>
      </c>
    </row>
    <row r="398" spans="1:68" s="10" customFormat="1" hidden="1" x14ac:dyDescent="0.2">
      <c r="A398" s="34">
        <v>458</v>
      </c>
      <c r="B398" s="27" t="s">
        <v>94</v>
      </c>
      <c r="C398" s="27" t="s">
        <v>1747</v>
      </c>
      <c r="D398" s="27" t="s">
        <v>1748</v>
      </c>
      <c r="E398" s="27" t="s">
        <v>1925</v>
      </c>
      <c r="F398" s="27" t="s">
        <v>1480</v>
      </c>
      <c r="G398" s="27" t="s">
        <v>96</v>
      </c>
      <c r="H398" s="28">
        <v>42909</v>
      </c>
      <c r="I398" s="28">
        <v>42913</v>
      </c>
      <c r="J398" s="52">
        <v>5475.53</v>
      </c>
      <c r="K398" s="52">
        <v>579.05999999999995</v>
      </c>
      <c r="L398" s="35"/>
      <c r="M398" s="52"/>
      <c r="N398" s="35" t="s">
        <v>97</v>
      </c>
      <c r="O398" s="35" t="s">
        <v>1749</v>
      </c>
      <c r="P398" s="35" t="s">
        <v>120</v>
      </c>
      <c r="Q398" s="35" t="s">
        <v>108</v>
      </c>
      <c r="R398" s="35" t="s">
        <v>98</v>
      </c>
      <c r="S398" s="35"/>
      <c r="T398" s="27" t="s">
        <v>1926</v>
      </c>
      <c r="U398" s="27"/>
      <c r="V398" s="84"/>
      <c r="W398" s="54"/>
      <c r="X398" s="54"/>
      <c r="Y398" s="54"/>
      <c r="Z398" s="54"/>
      <c r="AA398" s="54"/>
      <c r="AB398" s="54"/>
      <c r="AC398" s="54"/>
      <c r="AD398" s="47"/>
      <c r="AE398" s="47"/>
      <c r="AF398" s="47"/>
      <c r="AG398" s="47"/>
      <c r="AH398" s="57"/>
      <c r="AI398" s="58"/>
      <c r="AJ398" s="57"/>
      <c r="AK398" s="47"/>
      <c r="AL398" s="47"/>
      <c r="AM398" s="47"/>
      <c r="AN398" s="57">
        <f>(251.2-150)*2</f>
        <v>202.39999999999998</v>
      </c>
      <c r="AO398" s="58"/>
      <c r="AP398" s="57">
        <f>(251.2-250)*2</f>
        <v>2.3999999999999773</v>
      </c>
      <c r="AQ398" s="47"/>
      <c r="AR398" s="47"/>
      <c r="AS398" s="47"/>
      <c r="AT398" s="47"/>
      <c r="AU398" s="47"/>
      <c r="AV398" s="47"/>
      <c r="AW398" s="47"/>
      <c r="AX398" s="47"/>
      <c r="AY398" s="47"/>
      <c r="AZ398" s="47"/>
      <c r="BA398" s="47"/>
      <c r="BB398" s="47"/>
      <c r="BC398" s="47"/>
      <c r="BD398" s="47"/>
      <c r="BE398" s="47"/>
      <c r="BF398" s="47"/>
      <c r="BG398" s="47"/>
      <c r="BH398" s="47">
        <v>376.66</v>
      </c>
      <c r="BI398" s="47"/>
      <c r="BJ398" s="47"/>
      <c r="BK398" s="47"/>
      <c r="BL398" s="47"/>
      <c r="BM398" s="47" t="s">
        <v>376</v>
      </c>
      <c r="BN398" s="57">
        <f t="shared" si="24"/>
        <v>579.05999999999995</v>
      </c>
      <c r="BO398" s="47">
        <f t="shared" si="20"/>
        <v>0</v>
      </c>
      <c r="BP398" s="48" t="str">
        <f t="shared" si="22"/>
        <v>Complete - With Adjustment</v>
      </c>
    </row>
    <row r="399" spans="1:68" s="10" customFormat="1" hidden="1" x14ac:dyDescent="0.2">
      <c r="A399" s="34">
        <v>459</v>
      </c>
      <c r="B399" s="27" t="s">
        <v>94</v>
      </c>
      <c r="C399" s="27" t="s">
        <v>1747</v>
      </c>
      <c r="D399" s="27" t="s">
        <v>1748</v>
      </c>
      <c r="E399" s="27" t="s">
        <v>1925</v>
      </c>
      <c r="F399" s="27" t="s">
        <v>1480</v>
      </c>
      <c r="G399" s="27" t="s">
        <v>96</v>
      </c>
      <c r="H399" s="28">
        <v>42909</v>
      </c>
      <c r="I399" s="28">
        <v>42913</v>
      </c>
      <c r="J399" s="52">
        <v>5475.53</v>
      </c>
      <c r="K399" s="52">
        <v>22.38</v>
      </c>
      <c r="L399" s="35"/>
      <c r="M399" s="52"/>
      <c r="N399" s="35" t="s">
        <v>97</v>
      </c>
      <c r="O399" s="35" t="s">
        <v>1749</v>
      </c>
      <c r="P399" s="35" t="s">
        <v>120</v>
      </c>
      <c r="Q399" s="35" t="s">
        <v>124</v>
      </c>
      <c r="R399" s="35" t="s">
        <v>98</v>
      </c>
      <c r="S399" s="35"/>
      <c r="T399" s="27" t="s">
        <v>1926</v>
      </c>
      <c r="U399" s="27"/>
      <c r="V399" s="84"/>
      <c r="W399" s="54"/>
      <c r="X399" s="54"/>
      <c r="Y399" s="54"/>
      <c r="Z399" s="54"/>
      <c r="AA399" s="71">
        <v>22.38</v>
      </c>
      <c r="AB399" s="54"/>
      <c r="AC399" s="54"/>
      <c r="AD399" s="47"/>
      <c r="AE399" s="71"/>
      <c r="AF399" s="47"/>
      <c r="AG399" s="47"/>
      <c r="AH399" s="57"/>
      <c r="AI399" s="58"/>
      <c r="AJ399" s="57"/>
      <c r="AK399" s="47"/>
      <c r="AL399" s="47"/>
      <c r="AM399" s="47"/>
      <c r="AN399" s="57"/>
      <c r="AO399" s="58"/>
      <c r="AP399" s="5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t="s">
        <v>392</v>
      </c>
      <c r="BN399" s="57">
        <f t="shared" si="24"/>
        <v>22.38</v>
      </c>
      <c r="BO399" s="47">
        <f t="shared" si="20"/>
        <v>0</v>
      </c>
      <c r="BP399" s="48" t="str">
        <f t="shared" si="22"/>
        <v>Complete - With Adjustment</v>
      </c>
    </row>
    <row r="400" spans="1:68" s="10" customFormat="1" hidden="1" x14ac:dyDescent="0.2">
      <c r="A400" s="34">
        <v>460</v>
      </c>
      <c r="B400" s="27" t="s">
        <v>94</v>
      </c>
      <c r="C400" s="27" t="s">
        <v>1747</v>
      </c>
      <c r="D400" s="27" t="s">
        <v>1748</v>
      </c>
      <c r="E400" s="27" t="s">
        <v>1925</v>
      </c>
      <c r="F400" s="27" t="s">
        <v>1480</v>
      </c>
      <c r="G400" s="27" t="s">
        <v>96</v>
      </c>
      <c r="H400" s="28">
        <v>42909</v>
      </c>
      <c r="I400" s="28">
        <v>42913</v>
      </c>
      <c r="J400" s="52">
        <v>5475.53</v>
      </c>
      <c r="K400" s="52">
        <v>23.84</v>
      </c>
      <c r="L400" s="35"/>
      <c r="M400" s="52"/>
      <c r="N400" s="35" t="s">
        <v>97</v>
      </c>
      <c r="O400" s="35" t="s">
        <v>1749</v>
      </c>
      <c r="P400" s="35" t="s">
        <v>120</v>
      </c>
      <c r="Q400" s="35" t="s">
        <v>103</v>
      </c>
      <c r="R400" s="35" t="s">
        <v>98</v>
      </c>
      <c r="S400" s="35"/>
      <c r="T400" s="27" t="s">
        <v>1926</v>
      </c>
      <c r="U400" s="27"/>
      <c r="V400" s="84"/>
      <c r="W400" s="54"/>
      <c r="X400" s="54"/>
      <c r="Y400" s="54"/>
      <c r="Z400" s="54"/>
      <c r="AA400" s="54"/>
      <c r="AB400" s="54"/>
      <c r="AC400" s="54"/>
      <c r="AD400" s="47"/>
      <c r="AE400" s="47"/>
      <c r="AF400" s="47"/>
      <c r="AG400" s="47"/>
      <c r="AH400" s="57"/>
      <c r="AI400" s="58"/>
      <c r="AJ400" s="57"/>
      <c r="AK400" s="47"/>
      <c r="AL400" s="47"/>
      <c r="AM400" s="47"/>
      <c r="AN400" s="57"/>
      <c r="AO400" s="58"/>
      <c r="AP400" s="57"/>
      <c r="AQ400" s="47"/>
      <c r="AR400" s="47"/>
      <c r="AS400" s="47"/>
      <c r="AT400" s="47"/>
      <c r="AU400" s="47"/>
      <c r="AV400" s="47"/>
      <c r="AW400" s="47"/>
      <c r="AX400" s="47"/>
      <c r="AY400" s="47"/>
      <c r="AZ400" s="47"/>
      <c r="BA400" s="47"/>
      <c r="BB400" s="47"/>
      <c r="BC400" s="47"/>
      <c r="BD400" s="47"/>
      <c r="BE400" s="47"/>
      <c r="BF400" s="47"/>
      <c r="BG400" s="47"/>
      <c r="BH400" s="47">
        <v>23.84</v>
      </c>
      <c r="BI400" s="47"/>
      <c r="BJ400" s="47"/>
      <c r="BK400" s="47"/>
      <c r="BL400" s="47"/>
      <c r="BM400" s="47" t="s">
        <v>392</v>
      </c>
      <c r="BN400" s="57">
        <f t="shared" si="24"/>
        <v>23.84</v>
      </c>
      <c r="BO400" s="47">
        <f t="shared" si="20"/>
        <v>0</v>
      </c>
      <c r="BP400" s="48" t="str">
        <f t="shared" si="22"/>
        <v>Complete - With Adjustment</v>
      </c>
    </row>
    <row r="401" spans="1:68" s="10" customFormat="1" hidden="1" x14ac:dyDescent="0.2">
      <c r="A401" s="34">
        <v>461</v>
      </c>
      <c r="B401" s="27" t="s">
        <v>94</v>
      </c>
      <c r="C401" s="27" t="s">
        <v>1747</v>
      </c>
      <c r="D401" s="27" t="s">
        <v>1748</v>
      </c>
      <c r="E401" s="27" t="s">
        <v>1925</v>
      </c>
      <c r="F401" s="27" t="s">
        <v>1480</v>
      </c>
      <c r="G401" s="27" t="s">
        <v>96</v>
      </c>
      <c r="H401" s="28">
        <v>42909</v>
      </c>
      <c r="I401" s="28">
        <v>42913</v>
      </c>
      <c r="J401" s="52">
        <v>5475.53</v>
      </c>
      <c r="K401" s="52">
        <v>22.41</v>
      </c>
      <c r="L401" s="35"/>
      <c r="M401" s="52"/>
      <c r="N401" s="35" t="s">
        <v>97</v>
      </c>
      <c r="O401" s="35" t="s">
        <v>1749</v>
      </c>
      <c r="P401" s="35" t="s">
        <v>120</v>
      </c>
      <c r="Q401" s="35" t="s">
        <v>103</v>
      </c>
      <c r="R401" s="35" t="s">
        <v>98</v>
      </c>
      <c r="S401" s="35"/>
      <c r="T401" s="27" t="s">
        <v>1926</v>
      </c>
      <c r="U401" s="27"/>
      <c r="V401" s="84"/>
      <c r="W401" s="54"/>
      <c r="X401" s="54"/>
      <c r="Y401" s="54"/>
      <c r="Z401" s="54"/>
      <c r="AA401" s="54"/>
      <c r="AB401" s="54"/>
      <c r="AC401" s="54"/>
      <c r="AD401" s="47"/>
      <c r="AE401" s="47"/>
      <c r="AF401" s="47"/>
      <c r="AG401" s="47"/>
      <c r="AH401" s="57"/>
      <c r="AI401" s="58"/>
      <c r="AJ401" s="57"/>
      <c r="AK401" s="47">
        <f>4-18.4*20%</f>
        <v>0.32000000000000028</v>
      </c>
      <c r="AL401" s="47"/>
      <c r="AM401" s="47"/>
      <c r="AN401" s="57"/>
      <c r="AO401" s="58"/>
      <c r="AP401" s="57"/>
      <c r="AQ401" s="47"/>
      <c r="AR401" s="47"/>
      <c r="AS401" s="47"/>
      <c r="AT401" s="47"/>
      <c r="AU401" s="47"/>
      <c r="AV401" s="47"/>
      <c r="AW401" s="47"/>
      <c r="AX401" s="47"/>
      <c r="AY401" s="47"/>
      <c r="AZ401" s="47"/>
      <c r="BA401" s="47"/>
      <c r="BB401" s="47"/>
      <c r="BC401" s="47"/>
      <c r="BD401" s="47"/>
      <c r="BE401" s="47"/>
      <c r="BF401" s="47"/>
      <c r="BG401" s="47"/>
      <c r="BH401" s="47">
        <v>22.09</v>
      </c>
      <c r="BI401" s="47"/>
      <c r="BJ401" s="47"/>
      <c r="BK401" s="47"/>
      <c r="BL401" s="47"/>
      <c r="BM401" s="47" t="s">
        <v>375</v>
      </c>
      <c r="BN401" s="57">
        <f t="shared" si="24"/>
        <v>22.41</v>
      </c>
      <c r="BO401" s="47">
        <f t="shared" si="20"/>
        <v>0</v>
      </c>
      <c r="BP401" s="48" t="str">
        <f t="shared" si="22"/>
        <v>Complete - With Adjustment</v>
      </c>
    </row>
    <row r="402" spans="1:68" s="10" customFormat="1" hidden="1" x14ac:dyDescent="0.2">
      <c r="A402" s="34">
        <v>462</v>
      </c>
      <c r="B402" s="27" t="s">
        <v>94</v>
      </c>
      <c r="C402" s="27" t="s">
        <v>1747</v>
      </c>
      <c r="D402" s="27" t="s">
        <v>1748</v>
      </c>
      <c r="E402" s="27" t="s">
        <v>1925</v>
      </c>
      <c r="F402" s="27" t="s">
        <v>1480</v>
      </c>
      <c r="G402" s="27" t="s">
        <v>96</v>
      </c>
      <c r="H402" s="28">
        <v>42909</v>
      </c>
      <c r="I402" s="28">
        <v>42913</v>
      </c>
      <c r="J402" s="52">
        <v>5475.53</v>
      </c>
      <c r="K402" s="52">
        <v>12</v>
      </c>
      <c r="L402" s="35"/>
      <c r="M402" s="52"/>
      <c r="N402" s="35" t="s">
        <v>97</v>
      </c>
      <c r="O402" s="35" t="s">
        <v>1749</v>
      </c>
      <c r="P402" s="35" t="s">
        <v>120</v>
      </c>
      <c r="Q402" s="35" t="s">
        <v>103</v>
      </c>
      <c r="R402" s="35" t="s">
        <v>98</v>
      </c>
      <c r="S402" s="35"/>
      <c r="T402" s="27" t="s">
        <v>1926</v>
      </c>
      <c r="U402" s="27"/>
      <c r="V402" s="84"/>
      <c r="W402" s="54">
        <v>12</v>
      </c>
      <c r="X402" s="54"/>
      <c r="Y402" s="54"/>
      <c r="Z402" s="54"/>
      <c r="AA402" s="54"/>
      <c r="AB402" s="54"/>
      <c r="AC402" s="54"/>
      <c r="AD402" s="47"/>
      <c r="AE402" s="47"/>
      <c r="AF402" s="47"/>
      <c r="AG402" s="47"/>
      <c r="AH402" s="57"/>
      <c r="AI402" s="58"/>
      <c r="AJ402" s="57"/>
      <c r="AK402" s="47"/>
      <c r="AL402" s="47"/>
      <c r="AM402" s="47"/>
      <c r="AN402" s="57"/>
      <c r="AO402" s="58"/>
      <c r="AP402" s="5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t="s">
        <v>1</v>
      </c>
      <c r="BN402" s="57">
        <f t="shared" si="24"/>
        <v>12</v>
      </c>
      <c r="BO402" s="47">
        <f t="shared" ref="BO402:BO457" si="25">K402-BN402</f>
        <v>0</v>
      </c>
      <c r="BP402" s="48" t="str">
        <f t="shared" si="22"/>
        <v>Complete - With Adjustment</v>
      </c>
    </row>
    <row r="403" spans="1:68" s="10" customFormat="1" hidden="1" x14ac:dyDescent="0.2">
      <c r="A403" s="34">
        <v>463</v>
      </c>
      <c r="B403" s="27" t="s">
        <v>94</v>
      </c>
      <c r="C403" s="27" t="s">
        <v>1747</v>
      </c>
      <c r="D403" s="27" t="s">
        <v>1748</v>
      </c>
      <c r="E403" s="27" t="s">
        <v>1925</v>
      </c>
      <c r="F403" s="27" t="s">
        <v>1480</v>
      </c>
      <c r="G403" s="27" t="s">
        <v>96</v>
      </c>
      <c r="H403" s="28">
        <v>42909</v>
      </c>
      <c r="I403" s="28">
        <v>42913</v>
      </c>
      <c r="J403" s="52">
        <v>5475.53</v>
      </c>
      <c r="K403" s="52">
        <v>30.38</v>
      </c>
      <c r="L403" s="35"/>
      <c r="M403" s="52"/>
      <c r="N403" s="35" t="s">
        <v>97</v>
      </c>
      <c r="O403" s="35" t="s">
        <v>1749</v>
      </c>
      <c r="P403" s="35" t="s">
        <v>120</v>
      </c>
      <c r="Q403" s="35" t="s">
        <v>103</v>
      </c>
      <c r="R403" s="35" t="s">
        <v>98</v>
      </c>
      <c r="S403" s="35"/>
      <c r="T403" s="27" t="s">
        <v>1926</v>
      </c>
      <c r="U403" s="27"/>
      <c r="V403" s="84"/>
      <c r="W403" s="54"/>
      <c r="X403" s="54"/>
      <c r="Y403" s="54"/>
      <c r="Z403" s="54"/>
      <c r="AA403" s="54"/>
      <c r="AB403" s="54"/>
      <c r="AC403" s="54"/>
      <c r="AD403" s="47"/>
      <c r="AE403" s="47"/>
      <c r="AF403" s="47"/>
      <c r="AG403" s="47"/>
      <c r="AH403" s="57"/>
      <c r="AI403" s="58"/>
      <c r="AJ403" s="57"/>
      <c r="AK403" s="47"/>
      <c r="AL403" s="47"/>
      <c r="AM403" s="47"/>
      <c r="AN403" s="57"/>
      <c r="AO403" s="58"/>
      <c r="AP403" s="57"/>
      <c r="AQ403" s="47"/>
      <c r="AR403" s="47"/>
      <c r="AS403" s="47"/>
      <c r="AT403" s="47"/>
      <c r="AU403" s="47"/>
      <c r="AV403" s="47"/>
      <c r="AW403" s="47"/>
      <c r="AX403" s="47"/>
      <c r="AY403" s="47"/>
      <c r="AZ403" s="47"/>
      <c r="BA403" s="47"/>
      <c r="BB403" s="47"/>
      <c r="BC403" s="47"/>
      <c r="BD403" s="47"/>
      <c r="BE403" s="47"/>
      <c r="BF403" s="47"/>
      <c r="BG403" s="47"/>
      <c r="BH403" s="47">
        <v>30.38</v>
      </c>
      <c r="BI403" s="47"/>
      <c r="BJ403" s="47"/>
      <c r="BK403" s="47"/>
      <c r="BL403" s="47"/>
      <c r="BM403" s="47" t="s">
        <v>392</v>
      </c>
      <c r="BN403" s="57">
        <f t="shared" si="24"/>
        <v>30.38</v>
      </c>
      <c r="BO403" s="47">
        <f t="shared" si="25"/>
        <v>0</v>
      </c>
      <c r="BP403" s="48" t="str">
        <f t="shared" si="22"/>
        <v>Complete - With Adjustment</v>
      </c>
    </row>
    <row r="404" spans="1:68" s="10" customFormat="1" hidden="1" x14ac:dyDescent="0.2">
      <c r="A404" s="34">
        <v>464</v>
      </c>
      <c r="B404" s="27" t="s">
        <v>94</v>
      </c>
      <c r="C404" s="27" t="s">
        <v>1747</v>
      </c>
      <c r="D404" s="27" t="s">
        <v>1748</v>
      </c>
      <c r="E404" s="27" t="s">
        <v>1925</v>
      </c>
      <c r="F404" s="27" t="s">
        <v>1480</v>
      </c>
      <c r="G404" s="27" t="s">
        <v>96</v>
      </c>
      <c r="H404" s="28">
        <v>42909</v>
      </c>
      <c r="I404" s="28">
        <v>42913</v>
      </c>
      <c r="J404" s="52">
        <v>5475.53</v>
      </c>
      <c r="K404" s="52">
        <v>763.92</v>
      </c>
      <c r="L404" s="35"/>
      <c r="M404" s="52"/>
      <c r="N404" s="35" t="s">
        <v>97</v>
      </c>
      <c r="O404" s="35" t="s">
        <v>1749</v>
      </c>
      <c r="P404" s="35" t="s">
        <v>120</v>
      </c>
      <c r="Q404" s="35" t="s">
        <v>124</v>
      </c>
      <c r="R404" s="35" t="s">
        <v>98</v>
      </c>
      <c r="S404" s="35"/>
      <c r="T404" s="27" t="s">
        <v>1926</v>
      </c>
      <c r="U404" s="27"/>
      <c r="V404" s="84"/>
      <c r="W404" s="54"/>
      <c r="X404" s="54"/>
      <c r="Y404" s="54"/>
      <c r="Z404" s="54"/>
      <c r="AA404" s="71">
        <v>763.92</v>
      </c>
      <c r="AB404" s="54"/>
      <c r="AC404" s="54"/>
      <c r="AD404" s="47"/>
      <c r="AE404" s="71"/>
      <c r="AF404" s="47"/>
      <c r="AG404" s="47"/>
      <c r="AH404" s="57"/>
      <c r="AI404" s="58"/>
      <c r="AJ404" s="57"/>
      <c r="AK404" s="47"/>
      <c r="AL404" s="47"/>
      <c r="AM404" s="47"/>
      <c r="AN404" s="57"/>
      <c r="AO404" s="58"/>
      <c r="AP404" s="5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t="s">
        <v>392</v>
      </c>
      <c r="BN404" s="57">
        <f t="shared" si="24"/>
        <v>763.92</v>
      </c>
      <c r="BO404" s="47">
        <f t="shared" si="25"/>
        <v>0</v>
      </c>
      <c r="BP404" s="48" t="str">
        <f t="shared" si="22"/>
        <v>Complete - With Adjustment</v>
      </c>
    </row>
    <row r="405" spans="1:68" s="10" customFormat="1" hidden="1" x14ac:dyDescent="0.2">
      <c r="A405" s="34">
        <v>465</v>
      </c>
      <c r="B405" s="27" t="s">
        <v>94</v>
      </c>
      <c r="C405" s="27" t="s">
        <v>1747</v>
      </c>
      <c r="D405" s="27" t="s">
        <v>1748</v>
      </c>
      <c r="E405" s="27" t="s">
        <v>1925</v>
      </c>
      <c r="F405" s="27" t="s">
        <v>1480</v>
      </c>
      <c r="G405" s="27" t="s">
        <v>96</v>
      </c>
      <c r="H405" s="28">
        <v>42909</v>
      </c>
      <c r="I405" s="28">
        <v>42913</v>
      </c>
      <c r="J405" s="52">
        <v>5475.53</v>
      </c>
      <c r="K405" s="52">
        <v>64.819999999999993</v>
      </c>
      <c r="L405" s="35"/>
      <c r="M405" s="52"/>
      <c r="N405" s="35" t="s">
        <v>97</v>
      </c>
      <c r="O405" s="35" t="s">
        <v>1749</v>
      </c>
      <c r="P405" s="35" t="s">
        <v>120</v>
      </c>
      <c r="Q405" s="35" t="s">
        <v>124</v>
      </c>
      <c r="R405" s="35" t="s">
        <v>98</v>
      </c>
      <c r="S405" s="35"/>
      <c r="T405" s="27" t="s">
        <v>1926</v>
      </c>
      <c r="U405" s="27"/>
      <c r="V405" s="84"/>
      <c r="W405" s="54"/>
      <c r="X405" s="54"/>
      <c r="Y405" s="54"/>
      <c r="Z405" s="54"/>
      <c r="AA405" s="54">
        <v>64.819999999999993</v>
      </c>
      <c r="AB405" s="54"/>
      <c r="AC405" s="54"/>
      <c r="AD405" s="47"/>
      <c r="AE405" s="71"/>
      <c r="AF405" s="47"/>
      <c r="AG405" s="47"/>
      <c r="AH405" s="57"/>
      <c r="AI405" s="58"/>
      <c r="AJ405" s="57"/>
      <c r="AK405" s="47"/>
      <c r="AL405" s="47"/>
      <c r="AM405" s="47"/>
      <c r="AN405" s="57"/>
      <c r="AO405" s="58"/>
      <c r="AP405" s="5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t="s">
        <v>392</v>
      </c>
      <c r="BN405" s="57">
        <f t="shared" si="24"/>
        <v>64.819999999999993</v>
      </c>
      <c r="BO405" s="47">
        <f t="shared" si="25"/>
        <v>0</v>
      </c>
      <c r="BP405" s="48" t="str">
        <f t="shared" si="22"/>
        <v>Complete - With Adjustment</v>
      </c>
    </row>
    <row r="406" spans="1:68" s="10" customFormat="1" hidden="1" x14ac:dyDescent="0.2">
      <c r="A406" s="34">
        <v>466</v>
      </c>
      <c r="B406" s="27" t="s">
        <v>94</v>
      </c>
      <c r="C406" s="27" t="s">
        <v>1747</v>
      </c>
      <c r="D406" s="27" t="s">
        <v>1748</v>
      </c>
      <c r="E406" s="27" t="s">
        <v>1925</v>
      </c>
      <c r="F406" s="27" t="s">
        <v>1480</v>
      </c>
      <c r="G406" s="27" t="s">
        <v>96</v>
      </c>
      <c r="H406" s="28">
        <v>42909</v>
      </c>
      <c r="I406" s="28">
        <v>42913</v>
      </c>
      <c r="J406" s="52">
        <v>5475.53</v>
      </c>
      <c r="K406" s="52">
        <v>83.18</v>
      </c>
      <c r="L406" s="35"/>
      <c r="M406" s="52"/>
      <c r="N406" s="35" t="s">
        <v>97</v>
      </c>
      <c r="O406" s="35" t="s">
        <v>1749</v>
      </c>
      <c r="P406" s="35" t="s">
        <v>120</v>
      </c>
      <c r="Q406" s="35" t="s">
        <v>103</v>
      </c>
      <c r="R406" s="35" t="s">
        <v>98</v>
      </c>
      <c r="S406" s="35"/>
      <c r="T406" s="27" t="s">
        <v>1926</v>
      </c>
      <c r="U406" s="27"/>
      <c r="V406" s="84"/>
      <c r="W406" s="54"/>
      <c r="X406" s="54"/>
      <c r="Y406" s="54"/>
      <c r="Z406" s="54"/>
      <c r="AA406" s="54"/>
      <c r="AB406" s="54"/>
      <c r="AC406" s="54"/>
      <c r="AD406" s="47"/>
      <c r="AE406" s="47"/>
      <c r="AF406" s="47"/>
      <c r="AG406" s="47"/>
      <c r="AH406" s="57">
        <f>83.18-25</f>
        <v>58.180000000000007</v>
      </c>
      <c r="AI406" s="58"/>
      <c r="AJ406" s="57">
        <f>83.18-50</f>
        <v>33.180000000000007</v>
      </c>
      <c r="AK406" s="47">
        <f>30.37-129.63*20%</f>
        <v>4.4439999999999991</v>
      </c>
      <c r="AL406" s="47"/>
      <c r="AM406" s="47"/>
      <c r="AN406" s="57"/>
      <c r="AO406" s="58"/>
      <c r="AP406" s="57"/>
      <c r="AQ406" s="47"/>
      <c r="AR406" s="47"/>
      <c r="AS406" s="47"/>
      <c r="AT406" s="47"/>
      <c r="AU406" s="47"/>
      <c r="AV406" s="47"/>
      <c r="AW406" s="47"/>
      <c r="AX406" s="47"/>
      <c r="AY406" s="47"/>
      <c r="AZ406" s="47"/>
      <c r="BA406" s="47"/>
      <c r="BB406" s="47"/>
      <c r="BC406" s="47"/>
      <c r="BD406" s="47"/>
      <c r="BE406" s="47"/>
      <c r="BF406" s="47"/>
      <c r="BG406" s="47"/>
      <c r="BH406" s="47">
        <v>20.56</v>
      </c>
      <c r="BI406" s="47"/>
      <c r="BJ406" s="47"/>
      <c r="BK406" s="47"/>
      <c r="BL406" s="47"/>
      <c r="BM406" s="47" t="s">
        <v>393</v>
      </c>
      <c r="BN406" s="57">
        <f t="shared" si="24"/>
        <v>83.184000000000012</v>
      </c>
      <c r="BO406" s="47">
        <f t="shared" si="25"/>
        <v>-4.0000000000048885E-3</v>
      </c>
      <c r="BP406" s="48" t="str">
        <f t="shared" si="22"/>
        <v>Complete - With Adjustment</v>
      </c>
    </row>
    <row r="407" spans="1:68" s="10" customFormat="1" hidden="1" x14ac:dyDescent="0.2">
      <c r="A407" s="34">
        <v>467</v>
      </c>
      <c r="B407" s="27" t="s">
        <v>94</v>
      </c>
      <c r="C407" s="27" t="s">
        <v>1747</v>
      </c>
      <c r="D407" s="27" t="s">
        <v>1748</v>
      </c>
      <c r="E407" s="27" t="s">
        <v>1925</v>
      </c>
      <c r="F407" s="27" t="s">
        <v>1480</v>
      </c>
      <c r="G407" s="27" t="s">
        <v>96</v>
      </c>
      <c r="H407" s="28">
        <v>42909</v>
      </c>
      <c r="I407" s="28">
        <v>42913</v>
      </c>
      <c r="J407" s="52">
        <v>5475.53</v>
      </c>
      <c r="K407" s="52">
        <v>51</v>
      </c>
      <c r="L407" s="35"/>
      <c r="M407" s="52"/>
      <c r="N407" s="35" t="s">
        <v>97</v>
      </c>
      <c r="O407" s="35" t="s">
        <v>1749</v>
      </c>
      <c r="P407" s="35" t="s">
        <v>120</v>
      </c>
      <c r="Q407" s="35" t="s">
        <v>101</v>
      </c>
      <c r="R407" s="35" t="s">
        <v>98</v>
      </c>
      <c r="S407" s="35"/>
      <c r="T407" s="27" t="s">
        <v>1926</v>
      </c>
      <c r="U407" s="27"/>
      <c r="V407" s="84"/>
      <c r="W407" s="54"/>
      <c r="X407" s="54"/>
      <c r="Y407" s="54"/>
      <c r="Z407" s="54"/>
      <c r="AA407" s="54"/>
      <c r="AB407" s="54"/>
      <c r="AC407" s="54"/>
      <c r="AD407" s="47"/>
      <c r="AE407" s="47"/>
      <c r="AF407" s="47"/>
      <c r="AG407" s="47"/>
      <c r="AH407" s="57"/>
      <c r="AI407" s="58"/>
      <c r="AJ407" s="57"/>
      <c r="AK407" s="47"/>
      <c r="AL407" s="47"/>
      <c r="AM407" s="47"/>
      <c r="AN407" s="57"/>
      <c r="AO407" s="58"/>
      <c r="AP407" s="57"/>
      <c r="AQ407" s="47"/>
      <c r="AR407" s="47"/>
      <c r="AS407" s="47"/>
      <c r="AT407" s="47"/>
      <c r="AU407" s="47"/>
      <c r="AV407" s="47"/>
      <c r="AW407" s="68"/>
      <c r="AX407" s="47"/>
      <c r="AY407" s="47"/>
      <c r="AZ407" s="47"/>
      <c r="BA407" s="47"/>
      <c r="BB407" s="47"/>
      <c r="BC407" s="47"/>
      <c r="BD407" s="47"/>
      <c r="BE407" s="47"/>
      <c r="BF407" s="47"/>
      <c r="BG407" s="47"/>
      <c r="BH407" s="47">
        <v>51</v>
      </c>
      <c r="BI407" s="47"/>
      <c r="BJ407" s="47"/>
      <c r="BK407" s="47"/>
      <c r="BL407" s="47"/>
      <c r="BM407" s="47" t="s">
        <v>392</v>
      </c>
      <c r="BN407" s="57">
        <f t="shared" si="24"/>
        <v>51</v>
      </c>
      <c r="BO407" s="47">
        <f t="shared" si="25"/>
        <v>0</v>
      </c>
      <c r="BP407" s="48" t="str">
        <f t="shared" si="22"/>
        <v>Complete - With Adjustment</v>
      </c>
    </row>
    <row r="408" spans="1:68" s="10" customFormat="1" hidden="1" x14ac:dyDescent="0.2">
      <c r="A408" s="34">
        <v>468</v>
      </c>
      <c r="B408" s="27" t="s">
        <v>94</v>
      </c>
      <c r="C408" s="27" t="s">
        <v>1747</v>
      </c>
      <c r="D408" s="27" t="s">
        <v>1748</v>
      </c>
      <c r="E408" s="27" t="s">
        <v>1925</v>
      </c>
      <c r="F408" s="27" t="s">
        <v>1480</v>
      </c>
      <c r="G408" s="27" t="s">
        <v>96</v>
      </c>
      <c r="H408" s="28">
        <v>42909</v>
      </c>
      <c r="I408" s="28">
        <v>42913</v>
      </c>
      <c r="J408" s="52">
        <v>5475.53</v>
      </c>
      <c r="K408" s="52">
        <v>64.2</v>
      </c>
      <c r="L408" s="35"/>
      <c r="M408" s="52"/>
      <c r="N408" s="35" t="s">
        <v>97</v>
      </c>
      <c r="O408" s="35" t="s">
        <v>1749</v>
      </c>
      <c r="P408" s="35" t="s">
        <v>120</v>
      </c>
      <c r="Q408" s="35" t="s">
        <v>101</v>
      </c>
      <c r="R408" s="35" t="s">
        <v>98</v>
      </c>
      <c r="S408" s="35"/>
      <c r="T408" s="27" t="s">
        <v>1926</v>
      </c>
      <c r="U408" s="27"/>
      <c r="V408" s="84"/>
      <c r="W408" s="85"/>
      <c r="X408" s="85"/>
      <c r="Y408" s="85"/>
      <c r="Z408" s="85"/>
      <c r="AA408" s="85"/>
      <c r="AB408" s="85"/>
      <c r="AC408" s="85"/>
      <c r="AD408" s="69"/>
      <c r="AE408" s="69"/>
      <c r="AF408" s="69"/>
      <c r="AG408" s="69"/>
      <c r="AH408" s="81"/>
      <c r="AI408" s="82"/>
      <c r="AJ408" s="81"/>
      <c r="AK408" s="69"/>
      <c r="AL408" s="69"/>
      <c r="AM408" s="69"/>
      <c r="AN408" s="81"/>
      <c r="AO408" s="82"/>
      <c r="AP408" s="81"/>
      <c r="AQ408" s="69"/>
      <c r="AR408" s="69"/>
      <c r="AS408" s="69"/>
      <c r="AT408" s="69"/>
      <c r="AU408" s="69"/>
      <c r="AV408" s="69"/>
      <c r="AW408" s="69"/>
      <c r="AX408" s="69"/>
      <c r="AY408" s="69"/>
      <c r="AZ408" s="69"/>
      <c r="BA408" s="69"/>
      <c r="BB408" s="69"/>
      <c r="BC408" s="69"/>
      <c r="BD408" s="69"/>
      <c r="BE408" s="69"/>
      <c r="BF408" s="69"/>
      <c r="BG408" s="69"/>
      <c r="BH408" s="47">
        <v>64.2</v>
      </c>
      <c r="BI408" s="69"/>
      <c r="BJ408" s="69"/>
      <c r="BK408" s="69"/>
      <c r="BL408" s="69"/>
      <c r="BM408" s="47" t="s">
        <v>392</v>
      </c>
      <c r="BN408" s="57">
        <f t="shared" si="24"/>
        <v>64.2</v>
      </c>
      <c r="BO408" s="47">
        <f t="shared" si="25"/>
        <v>0</v>
      </c>
      <c r="BP408" s="48" t="str">
        <f t="shared" si="22"/>
        <v>Complete - With Adjustment</v>
      </c>
    </row>
    <row r="409" spans="1:68" s="10" customFormat="1" hidden="1" x14ac:dyDescent="0.2">
      <c r="A409" s="34">
        <v>469</v>
      </c>
      <c r="B409" s="27" t="s">
        <v>94</v>
      </c>
      <c r="C409" s="27" t="s">
        <v>1747</v>
      </c>
      <c r="D409" s="27" t="s">
        <v>1748</v>
      </c>
      <c r="E409" s="27" t="s">
        <v>1925</v>
      </c>
      <c r="F409" s="27" t="s">
        <v>1480</v>
      </c>
      <c r="G409" s="27" t="s">
        <v>96</v>
      </c>
      <c r="H409" s="28">
        <v>42909</v>
      </c>
      <c r="I409" s="28">
        <v>42913</v>
      </c>
      <c r="J409" s="52">
        <v>5475.53</v>
      </c>
      <c r="K409" s="52">
        <v>694.66</v>
      </c>
      <c r="L409" s="35"/>
      <c r="M409" s="52"/>
      <c r="N409" s="35" t="s">
        <v>97</v>
      </c>
      <c r="O409" s="35" t="s">
        <v>1749</v>
      </c>
      <c r="P409" s="35" t="s">
        <v>120</v>
      </c>
      <c r="Q409" s="35" t="s">
        <v>108</v>
      </c>
      <c r="R409" s="35" t="s">
        <v>98</v>
      </c>
      <c r="S409" s="35"/>
      <c r="T409" s="27" t="s">
        <v>1926</v>
      </c>
      <c r="U409" s="27"/>
      <c r="V409" s="84"/>
      <c r="W409" s="54"/>
      <c r="X409" s="54"/>
      <c r="Y409" s="54"/>
      <c r="Z409" s="54"/>
      <c r="AA409" s="54"/>
      <c r="AB409" s="54"/>
      <c r="AC409" s="54"/>
      <c r="AD409" s="47"/>
      <c r="AE409" s="47"/>
      <c r="AF409" s="47"/>
      <c r="AG409" s="47"/>
      <c r="AH409" s="57"/>
      <c r="AI409" s="58"/>
      <c r="AJ409" s="57"/>
      <c r="AK409" s="47"/>
      <c r="AL409" s="47"/>
      <c r="AM409" s="47"/>
      <c r="AN409" s="57">
        <f>(301.34-150)*2</f>
        <v>302.67999999999995</v>
      </c>
      <c r="AO409" s="58"/>
      <c r="AP409" s="57">
        <f>(301.34-250)*2</f>
        <v>102.67999999999995</v>
      </c>
      <c r="AQ409" s="47"/>
      <c r="AR409" s="47"/>
      <c r="AS409" s="47"/>
      <c r="AT409" s="47"/>
      <c r="AU409" s="47"/>
      <c r="AV409" s="47"/>
      <c r="AW409" s="47"/>
      <c r="AX409" s="47"/>
      <c r="AY409" s="47"/>
      <c r="AZ409" s="47"/>
      <c r="BA409" s="47"/>
      <c r="BB409" s="47"/>
      <c r="BC409" s="47"/>
      <c r="BD409" s="47"/>
      <c r="BE409" s="47"/>
      <c r="BF409" s="47"/>
      <c r="BG409" s="47"/>
      <c r="BH409" s="47">
        <v>391.98</v>
      </c>
      <c r="BI409" s="47"/>
      <c r="BJ409" s="47"/>
      <c r="BK409" s="47"/>
      <c r="BL409" s="47"/>
      <c r="BM409" s="47" t="s">
        <v>376</v>
      </c>
      <c r="BN409" s="57">
        <f t="shared" si="24"/>
        <v>694.66</v>
      </c>
      <c r="BO409" s="47">
        <f t="shared" si="25"/>
        <v>0</v>
      </c>
      <c r="BP409" s="48" t="str">
        <f t="shared" si="22"/>
        <v>Complete - With Adjustment</v>
      </c>
    </row>
    <row r="410" spans="1:68" s="10" customFormat="1" hidden="1" x14ac:dyDescent="0.2">
      <c r="A410" s="34">
        <v>473</v>
      </c>
      <c r="B410" s="27" t="s">
        <v>94</v>
      </c>
      <c r="C410" s="27" t="s">
        <v>1750</v>
      </c>
      <c r="D410" s="27" t="s">
        <v>1751</v>
      </c>
      <c r="E410" s="27" t="s">
        <v>1927</v>
      </c>
      <c r="F410" s="27" t="s">
        <v>1570</v>
      </c>
      <c r="G410" s="27" t="s">
        <v>96</v>
      </c>
      <c r="H410" s="28">
        <v>42891</v>
      </c>
      <c r="I410" s="28">
        <v>42894</v>
      </c>
      <c r="J410" s="52">
        <v>1991.82</v>
      </c>
      <c r="K410" s="52">
        <v>30</v>
      </c>
      <c r="L410" s="35"/>
      <c r="M410" s="52"/>
      <c r="N410" s="35" t="s">
        <v>97</v>
      </c>
      <c r="O410" s="35" t="s">
        <v>597</v>
      </c>
      <c r="P410" s="35" t="s">
        <v>120</v>
      </c>
      <c r="Q410" s="35" t="s">
        <v>147</v>
      </c>
      <c r="R410" s="35" t="s">
        <v>98</v>
      </c>
      <c r="S410" s="35"/>
      <c r="T410" s="27" t="s">
        <v>1928</v>
      </c>
      <c r="U410" s="27"/>
      <c r="V410" s="84"/>
      <c r="W410" s="54"/>
      <c r="X410" s="54"/>
      <c r="Y410" s="54"/>
      <c r="Z410" s="54"/>
      <c r="AA410" s="54"/>
      <c r="AB410" s="54"/>
      <c r="AC410" s="54"/>
      <c r="AD410" s="47"/>
      <c r="AE410" s="47"/>
      <c r="AF410" s="47"/>
      <c r="AG410" s="47"/>
      <c r="AH410" s="57"/>
      <c r="AI410" s="58"/>
      <c r="AJ410" s="57"/>
      <c r="AK410" s="47"/>
      <c r="AL410" s="47"/>
      <c r="AM410" s="47"/>
      <c r="AN410" s="57"/>
      <c r="AO410" s="58"/>
      <c r="AP410" s="57"/>
      <c r="AQ410" s="47"/>
      <c r="AR410" s="47"/>
      <c r="AS410" s="47"/>
      <c r="AT410" s="47"/>
      <c r="AU410" s="47"/>
      <c r="AV410" s="47"/>
      <c r="AW410" s="47"/>
      <c r="AX410" s="47"/>
      <c r="AY410" s="47"/>
      <c r="AZ410" s="47"/>
      <c r="BA410" s="47"/>
      <c r="BB410" s="47"/>
      <c r="BC410" s="47"/>
      <c r="BD410" s="47"/>
      <c r="BE410" s="47"/>
      <c r="BF410" s="47"/>
      <c r="BG410" s="47"/>
      <c r="BH410" s="47"/>
      <c r="BI410" s="47"/>
      <c r="BJ410" s="47"/>
      <c r="BK410" s="47">
        <v>30</v>
      </c>
      <c r="BL410" s="47"/>
      <c r="BM410" s="47" t="s">
        <v>379</v>
      </c>
      <c r="BN410" s="57">
        <f t="shared" si="24"/>
        <v>30</v>
      </c>
      <c r="BO410" s="47">
        <f t="shared" si="25"/>
        <v>0</v>
      </c>
      <c r="BP410" s="48" t="str">
        <f t="shared" ref="BP410:BP457" si="26">IF(BN410&lt;&gt;0,"Complete - With Adjustment","Complete - No Adjustment")</f>
        <v>Complete - With Adjustment</v>
      </c>
    </row>
    <row r="411" spans="1:68" s="10" customFormat="1" hidden="1" x14ac:dyDescent="0.2">
      <c r="A411" s="34">
        <v>474</v>
      </c>
      <c r="B411" s="27" t="s">
        <v>94</v>
      </c>
      <c r="C411" s="27" t="s">
        <v>1750</v>
      </c>
      <c r="D411" s="27" t="s">
        <v>1751</v>
      </c>
      <c r="E411" s="27" t="s">
        <v>1927</v>
      </c>
      <c r="F411" s="27" t="s">
        <v>1570</v>
      </c>
      <c r="G411" s="27" t="s">
        <v>96</v>
      </c>
      <c r="H411" s="28">
        <v>42891</v>
      </c>
      <c r="I411" s="28">
        <v>42894</v>
      </c>
      <c r="J411" s="52">
        <v>1991.82</v>
      </c>
      <c r="K411" s="52">
        <v>35</v>
      </c>
      <c r="L411" s="35"/>
      <c r="M411" s="52"/>
      <c r="N411" s="35" t="s">
        <v>97</v>
      </c>
      <c r="O411" s="35" t="s">
        <v>597</v>
      </c>
      <c r="P411" s="35" t="s">
        <v>120</v>
      </c>
      <c r="Q411" s="35" t="s">
        <v>103</v>
      </c>
      <c r="R411" s="35" t="s">
        <v>98</v>
      </c>
      <c r="S411" s="35"/>
      <c r="T411" s="27" t="s">
        <v>1928</v>
      </c>
      <c r="U411" s="27"/>
      <c r="V411" s="84"/>
      <c r="W411" s="54"/>
      <c r="X411" s="54"/>
      <c r="Y411" s="54"/>
      <c r="Z411" s="54"/>
      <c r="AA411" s="54"/>
      <c r="AB411" s="54"/>
      <c r="AC411" s="54"/>
      <c r="AD411" s="47"/>
      <c r="AE411" s="47"/>
      <c r="AF411" s="47"/>
      <c r="AG411" s="47"/>
      <c r="AH411" s="57"/>
      <c r="AI411" s="58"/>
      <c r="AJ411" s="57"/>
      <c r="AK411" s="47"/>
      <c r="AL411" s="47"/>
      <c r="AM411" s="47"/>
      <c r="AN411" s="57"/>
      <c r="AO411" s="58"/>
      <c r="AP411" s="57"/>
      <c r="AQ411" s="47"/>
      <c r="AR411" s="47"/>
      <c r="AS411" s="47"/>
      <c r="AT411" s="47"/>
      <c r="AU411" s="47"/>
      <c r="AV411" s="47"/>
      <c r="AW411" s="47"/>
      <c r="AX411" s="47"/>
      <c r="AY411" s="47"/>
      <c r="AZ411" s="47"/>
      <c r="BA411" s="47"/>
      <c r="BB411" s="47"/>
      <c r="BC411" s="47"/>
      <c r="BD411" s="47"/>
      <c r="BE411" s="47"/>
      <c r="BF411" s="47"/>
      <c r="BG411" s="47"/>
      <c r="BH411" s="47"/>
      <c r="BI411" s="47"/>
      <c r="BJ411" s="47"/>
      <c r="BK411" s="47">
        <v>35</v>
      </c>
      <c r="BL411" s="47"/>
      <c r="BM411" s="47" t="s">
        <v>379</v>
      </c>
      <c r="BN411" s="57">
        <f t="shared" si="24"/>
        <v>35</v>
      </c>
      <c r="BO411" s="47">
        <f t="shared" si="25"/>
        <v>0</v>
      </c>
      <c r="BP411" s="48" t="str">
        <f t="shared" si="26"/>
        <v>Complete - With Adjustment</v>
      </c>
    </row>
    <row r="412" spans="1:68" s="10" customFormat="1" hidden="1" x14ac:dyDescent="0.2">
      <c r="A412" s="34">
        <v>475</v>
      </c>
      <c r="B412" s="27" t="s">
        <v>94</v>
      </c>
      <c r="C412" s="27" t="s">
        <v>1750</v>
      </c>
      <c r="D412" s="27" t="s">
        <v>1751</v>
      </c>
      <c r="E412" s="27" t="s">
        <v>1927</v>
      </c>
      <c r="F412" s="27" t="s">
        <v>1570</v>
      </c>
      <c r="G412" s="27" t="s">
        <v>96</v>
      </c>
      <c r="H412" s="28">
        <v>42891</v>
      </c>
      <c r="I412" s="28">
        <v>42894</v>
      </c>
      <c r="J412" s="52">
        <v>1991.82</v>
      </c>
      <c r="K412" s="52">
        <v>375</v>
      </c>
      <c r="L412" s="35"/>
      <c r="M412" s="52"/>
      <c r="N412" s="35" t="s">
        <v>97</v>
      </c>
      <c r="O412" s="35" t="s">
        <v>597</v>
      </c>
      <c r="P412" s="35" t="s">
        <v>120</v>
      </c>
      <c r="Q412" s="35" t="s">
        <v>103</v>
      </c>
      <c r="R412" s="35" t="s">
        <v>98</v>
      </c>
      <c r="S412" s="35"/>
      <c r="T412" s="27" t="s">
        <v>1928</v>
      </c>
      <c r="U412" s="27"/>
      <c r="V412" s="84"/>
      <c r="W412" s="54"/>
      <c r="X412" s="54"/>
      <c r="Y412" s="54"/>
      <c r="Z412" s="54"/>
      <c r="AA412" s="54"/>
      <c r="AB412" s="54"/>
      <c r="AC412" s="54"/>
      <c r="AD412" s="47"/>
      <c r="AE412" s="47"/>
      <c r="AF412" s="47"/>
      <c r="AG412" s="47"/>
      <c r="AH412" s="57">
        <f>((264/3)-25)*3</f>
        <v>189</v>
      </c>
      <c r="AI412" s="58"/>
      <c r="AJ412" s="57">
        <f>((264/3)-50)*3</f>
        <v>114</v>
      </c>
      <c r="AK412" s="47">
        <f>74.24-300.76*20%</f>
        <v>14.087999999999994</v>
      </c>
      <c r="AL412" s="47"/>
      <c r="AM412" s="47"/>
      <c r="AN412" s="57"/>
      <c r="AO412" s="58"/>
      <c r="AP412" s="57"/>
      <c r="AQ412" s="47"/>
      <c r="AR412" s="47"/>
      <c r="AS412" s="47"/>
      <c r="AT412" s="47"/>
      <c r="AU412" s="47"/>
      <c r="AV412" s="47"/>
      <c r="AW412" s="47"/>
      <c r="AX412" s="47"/>
      <c r="AY412" s="47"/>
      <c r="AZ412" s="47"/>
      <c r="BA412" s="47"/>
      <c r="BB412" s="47"/>
      <c r="BC412" s="47"/>
      <c r="BD412" s="47"/>
      <c r="BE412" s="47"/>
      <c r="BF412" s="47"/>
      <c r="BG412" s="47"/>
      <c r="BH412" s="47">
        <v>171.91</v>
      </c>
      <c r="BI412" s="47"/>
      <c r="BJ412" s="47"/>
      <c r="BK412" s="47"/>
      <c r="BL412" s="47"/>
      <c r="BM412" s="47" t="s">
        <v>393</v>
      </c>
      <c r="BN412" s="57">
        <f t="shared" si="24"/>
        <v>374.99799999999999</v>
      </c>
      <c r="BO412" s="47">
        <f t="shared" si="25"/>
        <v>2.0000000000095497E-3</v>
      </c>
      <c r="BP412" s="48" t="str">
        <f t="shared" si="26"/>
        <v>Complete - With Adjustment</v>
      </c>
    </row>
    <row r="413" spans="1:68" s="10" customFormat="1" hidden="1" x14ac:dyDescent="0.2">
      <c r="A413" s="34">
        <v>476</v>
      </c>
      <c r="B413" s="27" t="s">
        <v>94</v>
      </c>
      <c r="C413" s="27" t="s">
        <v>1750</v>
      </c>
      <c r="D413" s="27" t="s">
        <v>1751</v>
      </c>
      <c r="E413" s="27" t="s">
        <v>1927</v>
      </c>
      <c r="F413" s="27" t="s">
        <v>1570</v>
      </c>
      <c r="G413" s="27" t="s">
        <v>96</v>
      </c>
      <c r="H413" s="28">
        <v>42891</v>
      </c>
      <c r="I413" s="28">
        <v>42894</v>
      </c>
      <c r="J413" s="52">
        <v>1991.82</v>
      </c>
      <c r="K413" s="52">
        <v>744.39</v>
      </c>
      <c r="L413" s="35"/>
      <c r="M413" s="52"/>
      <c r="N413" s="35" t="s">
        <v>97</v>
      </c>
      <c r="O413" s="35" t="s">
        <v>597</v>
      </c>
      <c r="P413" s="35" t="s">
        <v>120</v>
      </c>
      <c r="Q413" s="35" t="s">
        <v>101</v>
      </c>
      <c r="R413" s="35" t="s">
        <v>98</v>
      </c>
      <c r="S413" s="35"/>
      <c r="T413" s="27" t="s">
        <v>1928</v>
      </c>
      <c r="U413" s="27"/>
      <c r="V413" s="84"/>
      <c r="W413" s="54"/>
      <c r="X413" s="54"/>
      <c r="Y413" s="54"/>
      <c r="Z413" s="54"/>
      <c r="AA413" s="54"/>
      <c r="AB413" s="54"/>
      <c r="AC413" s="54"/>
      <c r="AD413" s="47"/>
      <c r="AE413" s="47"/>
      <c r="AF413" s="47"/>
      <c r="AG413" s="47"/>
      <c r="AH413" s="57"/>
      <c r="AI413" s="58"/>
      <c r="AJ413" s="57"/>
      <c r="AK413" s="47"/>
      <c r="AL413" s="47">
        <f>666.04-174</f>
        <v>492.03999999999996</v>
      </c>
      <c r="AM413" s="47"/>
      <c r="AN413" s="57"/>
      <c r="AO413" s="58"/>
      <c r="AP413" s="57"/>
      <c r="AQ413" s="47"/>
      <c r="AR413" s="47"/>
      <c r="AS413" s="47"/>
      <c r="AT413" s="47"/>
      <c r="AU413" s="47"/>
      <c r="AV413" s="47"/>
      <c r="AW413" s="47"/>
      <c r="AX413" s="47"/>
      <c r="AY413" s="47"/>
      <c r="AZ413" s="47"/>
      <c r="BA413" s="47"/>
      <c r="BB413" s="47"/>
      <c r="BC413" s="47"/>
      <c r="BD413" s="47"/>
      <c r="BE413" s="47"/>
      <c r="BF413" s="47"/>
      <c r="BG413" s="47"/>
      <c r="BH413" s="47">
        <v>252.35</v>
      </c>
      <c r="BI413" s="47"/>
      <c r="BJ413" s="47"/>
      <c r="BK413" s="47"/>
      <c r="BL413" s="47"/>
      <c r="BM413" s="47" t="s">
        <v>10</v>
      </c>
      <c r="BN413" s="57">
        <f t="shared" si="24"/>
        <v>744.39</v>
      </c>
      <c r="BO413" s="47">
        <f t="shared" si="25"/>
        <v>0</v>
      </c>
      <c r="BP413" s="48" t="str">
        <f t="shared" si="26"/>
        <v>Complete - With Adjustment</v>
      </c>
    </row>
    <row r="414" spans="1:68" s="10" customFormat="1" hidden="1" x14ac:dyDescent="0.2">
      <c r="A414" s="34">
        <v>477</v>
      </c>
      <c r="B414" s="27" t="s">
        <v>94</v>
      </c>
      <c r="C414" s="27" t="s">
        <v>1750</v>
      </c>
      <c r="D414" s="27" t="s">
        <v>1751</v>
      </c>
      <c r="E414" s="27" t="s">
        <v>1927</v>
      </c>
      <c r="F414" s="27" t="s">
        <v>1570</v>
      </c>
      <c r="G414" s="27" t="s">
        <v>96</v>
      </c>
      <c r="H414" s="28">
        <v>42891</v>
      </c>
      <c r="I414" s="28">
        <v>42894</v>
      </c>
      <c r="J414" s="52">
        <v>1991.82</v>
      </c>
      <c r="K414" s="52">
        <v>72.06</v>
      </c>
      <c r="L414" s="35"/>
      <c r="M414" s="52"/>
      <c r="N414" s="35" t="s">
        <v>97</v>
      </c>
      <c r="O414" s="35" t="s">
        <v>597</v>
      </c>
      <c r="P414" s="35" t="s">
        <v>120</v>
      </c>
      <c r="Q414" s="35" t="s">
        <v>101</v>
      </c>
      <c r="R414" s="35" t="s">
        <v>98</v>
      </c>
      <c r="S414" s="35"/>
      <c r="T414" s="27" t="s">
        <v>1928</v>
      </c>
      <c r="U414" s="27"/>
      <c r="V414" s="84"/>
      <c r="W414" s="54"/>
      <c r="X414" s="54"/>
      <c r="Y414" s="54"/>
      <c r="Z414" s="54"/>
      <c r="AA414" s="54"/>
      <c r="AB414" s="54"/>
      <c r="AC414" s="54"/>
      <c r="AD414" s="47"/>
      <c r="AE414" s="47"/>
      <c r="AF414" s="47"/>
      <c r="AG414" s="47"/>
      <c r="AH414" s="57"/>
      <c r="AI414" s="58"/>
      <c r="AJ414" s="57"/>
      <c r="AK414" s="47"/>
      <c r="AL414" s="47"/>
      <c r="AM414" s="47"/>
      <c r="AN414" s="57"/>
      <c r="AO414" s="58"/>
      <c r="AP414" s="57"/>
      <c r="AQ414" s="47"/>
      <c r="AR414" s="47"/>
      <c r="AS414" s="47"/>
      <c r="AT414" s="47"/>
      <c r="AU414" s="47"/>
      <c r="AV414" s="47"/>
      <c r="AW414" s="47"/>
      <c r="AX414" s="47"/>
      <c r="AY414" s="47"/>
      <c r="AZ414" s="47"/>
      <c r="BA414" s="47"/>
      <c r="BB414" s="47"/>
      <c r="BC414" s="47"/>
      <c r="BD414" s="47"/>
      <c r="BE414" s="47"/>
      <c r="BF414" s="47"/>
      <c r="BG414" s="47"/>
      <c r="BH414" s="47">
        <v>72.06</v>
      </c>
      <c r="BI414" s="47"/>
      <c r="BJ414" s="47"/>
      <c r="BK414" s="47"/>
      <c r="BL414" s="47"/>
      <c r="BM414" s="47" t="s">
        <v>392</v>
      </c>
      <c r="BN414" s="57">
        <f t="shared" si="24"/>
        <v>72.06</v>
      </c>
      <c r="BO414" s="47">
        <f t="shared" si="25"/>
        <v>0</v>
      </c>
      <c r="BP414" s="48" t="str">
        <f t="shared" si="26"/>
        <v>Complete - With Adjustment</v>
      </c>
    </row>
    <row r="415" spans="1:68" s="10" customFormat="1" hidden="1" x14ac:dyDescent="0.2">
      <c r="A415" s="34">
        <v>478</v>
      </c>
      <c r="B415" s="27" t="s">
        <v>94</v>
      </c>
      <c r="C415" s="27" t="s">
        <v>1750</v>
      </c>
      <c r="D415" s="27" t="s">
        <v>1751</v>
      </c>
      <c r="E415" s="27" t="s">
        <v>1927</v>
      </c>
      <c r="F415" s="27" t="s">
        <v>1570</v>
      </c>
      <c r="G415" s="27" t="s">
        <v>96</v>
      </c>
      <c r="H415" s="28">
        <v>42891</v>
      </c>
      <c r="I415" s="28">
        <v>42894</v>
      </c>
      <c r="J415" s="52">
        <v>1991.82</v>
      </c>
      <c r="K415" s="52">
        <v>9</v>
      </c>
      <c r="L415" s="35"/>
      <c r="M415" s="52"/>
      <c r="N415" s="35" t="s">
        <v>97</v>
      </c>
      <c r="O415" s="35" t="s">
        <v>597</v>
      </c>
      <c r="P415" s="35" t="s">
        <v>120</v>
      </c>
      <c r="Q415" s="35" t="s">
        <v>101</v>
      </c>
      <c r="R415" s="35" t="s">
        <v>98</v>
      </c>
      <c r="S415" s="35"/>
      <c r="T415" s="27" t="s">
        <v>1928</v>
      </c>
      <c r="U415" s="27"/>
      <c r="V415" s="84"/>
      <c r="W415" s="54"/>
      <c r="X415" s="54"/>
      <c r="Y415" s="54"/>
      <c r="Z415" s="54"/>
      <c r="AA415" s="54"/>
      <c r="AB415" s="54"/>
      <c r="AC415" s="54"/>
      <c r="AD415" s="47"/>
      <c r="AE415" s="47"/>
      <c r="AF415" s="47"/>
      <c r="AG415" s="47"/>
      <c r="AH415" s="57"/>
      <c r="AI415" s="58"/>
      <c r="AJ415" s="57"/>
      <c r="AK415" s="47"/>
      <c r="AL415" s="47"/>
      <c r="AM415" s="47"/>
      <c r="AN415" s="57"/>
      <c r="AO415" s="58"/>
      <c r="AP415" s="57"/>
      <c r="AQ415" s="47"/>
      <c r="AR415" s="47"/>
      <c r="AS415" s="47"/>
      <c r="AT415" s="47"/>
      <c r="AU415" s="47"/>
      <c r="AV415" s="47"/>
      <c r="AW415" s="47"/>
      <c r="AX415" s="47"/>
      <c r="AY415" s="47"/>
      <c r="AZ415" s="47"/>
      <c r="BA415" s="47"/>
      <c r="BB415" s="47"/>
      <c r="BC415" s="47"/>
      <c r="BD415" s="47"/>
      <c r="BE415" s="47"/>
      <c r="BF415" s="47"/>
      <c r="BG415" s="47"/>
      <c r="BH415" s="47">
        <v>9</v>
      </c>
      <c r="BI415" s="47"/>
      <c r="BJ415" s="47"/>
      <c r="BK415" s="47"/>
      <c r="BL415" s="47"/>
      <c r="BM415" s="47" t="s">
        <v>392</v>
      </c>
      <c r="BN415" s="57">
        <f t="shared" si="24"/>
        <v>9</v>
      </c>
      <c r="BO415" s="47">
        <f t="shared" si="25"/>
        <v>0</v>
      </c>
      <c r="BP415" s="48" t="str">
        <f t="shared" si="26"/>
        <v>Complete - With Adjustment</v>
      </c>
    </row>
    <row r="416" spans="1:68" s="10" customFormat="1" hidden="1" x14ac:dyDescent="0.2">
      <c r="A416" s="34">
        <v>479</v>
      </c>
      <c r="B416" s="27" t="s">
        <v>94</v>
      </c>
      <c r="C416" s="27" t="s">
        <v>1750</v>
      </c>
      <c r="D416" s="27" t="s">
        <v>1751</v>
      </c>
      <c r="E416" s="27" t="s">
        <v>1927</v>
      </c>
      <c r="F416" s="27" t="s">
        <v>1570</v>
      </c>
      <c r="G416" s="27" t="s">
        <v>96</v>
      </c>
      <c r="H416" s="28">
        <v>42891</v>
      </c>
      <c r="I416" s="28">
        <v>42894</v>
      </c>
      <c r="J416" s="52">
        <v>1991.82</v>
      </c>
      <c r="K416" s="52">
        <v>726.37</v>
      </c>
      <c r="L416" s="35"/>
      <c r="M416" s="52"/>
      <c r="N416" s="35" t="s">
        <v>97</v>
      </c>
      <c r="O416" s="35" t="s">
        <v>597</v>
      </c>
      <c r="P416" s="35" t="s">
        <v>120</v>
      </c>
      <c r="Q416" s="35" t="s">
        <v>108</v>
      </c>
      <c r="R416" s="35" t="s">
        <v>98</v>
      </c>
      <c r="S416" s="35"/>
      <c r="T416" s="27" t="s">
        <v>1928</v>
      </c>
      <c r="U416" s="27"/>
      <c r="V416" s="84"/>
      <c r="W416" s="86"/>
      <c r="X416" s="54"/>
      <c r="Y416" s="54"/>
      <c r="Z416" s="54"/>
      <c r="AA416" s="54"/>
      <c r="AB416" s="54"/>
      <c r="AC416" s="54"/>
      <c r="AD416" s="47"/>
      <c r="AE416" s="47"/>
      <c r="AF416" s="47"/>
      <c r="AG416" s="47"/>
      <c r="AH416" s="57"/>
      <c r="AI416" s="58"/>
      <c r="AJ416" s="57"/>
      <c r="AK416" s="47"/>
      <c r="AL416" s="47"/>
      <c r="AM416" s="47"/>
      <c r="AN416" s="57">
        <f>(499+125)-150</f>
        <v>474</v>
      </c>
      <c r="AO416" s="58"/>
      <c r="AP416" s="57">
        <f>(499+125)-250</f>
        <v>374</v>
      </c>
      <c r="AQ416" s="47"/>
      <c r="AR416" s="47"/>
      <c r="AS416" s="47"/>
      <c r="AT416" s="47"/>
      <c r="AU416" s="47"/>
      <c r="AV416" s="47"/>
      <c r="AW416" s="47"/>
      <c r="AX416" s="47"/>
      <c r="AY416" s="47"/>
      <c r="AZ416" s="47"/>
      <c r="BA416" s="47"/>
      <c r="BB416" s="47"/>
      <c r="BC416" s="47"/>
      <c r="BD416" s="47"/>
      <c r="BE416" s="47"/>
      <c r="BF416" s="47"/>
      <c r="BG416" s="47"/>
      <c r="BH416" s="47">
        <v>252.37</v>
      </c>
      <c r="BI416" s="47"/>
      <c r="BJ416" s="47"/>
      <c r="BK416" s="47"/>
      <c r="BL416" s="47"/>
      <c r="BM416" s="47" t="s">
        <v>376</v>
      </c>
      <c r="BN416" s="57">
        <f t="shared" si="24"/>
        <v>726.37</v>
      </c>
      <c r="BO416" s="47">
        <f t="shared" si="25"/>
        <v>0</v>
      </c>
      <c r="BP416" s="48" t="str">
        <f t="shared" si="26"/>
        <v>Complete - With Adjustment</v>
      </c>
    </row>
    <row r="417" spans="1:68" s="10" customFormat="1" hidden="1" x14ac:dyDescent="0.2">
      <c r="A417" s="34">
        <v>480</v>
      </c>
      <c r="B417" s="27" t="s">
        <v>94</v>
      </c>
      <c r="C417" s="27" t="s">
        <v>1764</v>
      </c>
      <c r="D417" s="27" t="s">
        <v>1765</v>
      </c>
      <c r="E417" s="27" t="s">
        <v>1929</v>
      </c>
      <c r="F417" s="27" t="s">
        <v>1540</v>
      </c>
      <c r="G417" s="27" t="s">
        <v>96</v>
      </c>
      <c r="H417" s="28">
        <v>42886</v>
      </c>
      <c r="I417" s="28">
        <v>42888</v>
      </c>
      <c r="J417" s="52">
        <v>2119.92</v>
      </c>
      <c r="K417" s="52">
        <v>35.49</v>
      </c>
      <c r="L417" s="35"/>
      <c r="M417" s="52"/>
      <c r="N417" s="35" t="s">
        <v>97</v>
      </c>
      <c r="O417" s="35" t="s">
        <v>1730</v>
      </c>
      <c r="P417" s="35" t="s">
        <v>120</v>
      </c>
      <c r="Q417" s="35" t="s">
        <v>101</v>
      </c>
      <c r="R417" s="35" t="s">
        <v>98</v>
      </c>
      <c r="S417" s="35"/>
      <c r="T417" s="27" t="s">
        <v>1930</v>
      </c>
      <c r="U417" s="27"/>
      <c r="V417" s="84"/>
      <c r="W417" s="54"/>
      <c r="X417" s="54"/>
      <c r="Y417" s="54"/>
      <c r="Z417" s="54"/>
      <c r="AA417" s="54"/>
      <c r="AB417" s="54"/>
      <c r="AC417" s="54"/>
      <c r="AD417" s="47"/>
      <c r="AE417" s="47"/>
      <c r="AF417" s="47"/>
      <c r="AG417" s="47"/>
      <c r="AH417" s="57"/>
      <c r="AI417" s="58"/>
      <c r="AJ417" s="57"/>
      <c r="AK417" s="47"/>
      <c r="AL417" s="47"/>
      <c r="AM417" s="47"/>
      <c r="AN417" s="57"/>
      <c r="AO417" s="58"/>
      <c r="AP417" s="57"/>
      <c r="AQ417" s="47"/>
      <c r="AR417" s="47"/>
      <c r="AS417" s="47"/>
      <c r="AT417" s="47"/>
      <c r="AU417" s="47"/>
      <c r="AV417" s="47"/>
      <c r="AW417" s="47"/>
      <c r="AX417" s="47"/>
      <c r="AY417" s="47"/>
      <c r="AZ417" s="47"/>
      <c r="BA417" s="47"/>
      <c r="BB417" s="47"/>
      <c r="BC417" s="47"/>
      <c r="BD417" s="47"/>
      <c r="BE417" s="47"/>
      <c r="BF417" s="47"/>
      <c r="BG417" s="47"/>
      <c r="BH417" s="47">
        <v>35.49</v>
      </c>
      <c r="BI417" s="47"/>
      <c r="BJ417" s="47"/>
      <c r="BK417" s="47"/>
      <c r="BL417" s="47"/>
      <c r="BM417" s="47" t="s">
        <v>392</v>
      </c>
      <c r="BN417" s="57">
        <f t="shared" si="24"/>
        <v>35.49</v>
      </c>
      <c r="BO417" s="47">
        <f t="shared" si="25"/>
        <v>0</v>
      </c>
      <c r="BP417" s="48" t="str">
        <f t="shared" si="26"/>
        <v>Complete - With Adjustment</v>
      </c>
    </row>
    <row r="418" spans="1:68" s="10" customFormat="1" hidden="1" x14ac:dyDescent="0.2">
      <c r="A418" s="34">
        <v>481</v>
      </c>
      <c r="B418" s="27" t="s">
        <v>94</v>
      </c>
      <c r="C418" s="27" t="s">
        <v>1764</v>
      </c>
      <c r="D418" s="27" t="s">
        <v>1765</v>
      </c>
      <c r="E418" s="27" t="s">
        <v>1929</v>
      </c>
      <c r="F418" s="27" t="s">
        <v>1540</v>
      </c>
      <c r="G418" s="27" t="s">
        <v>96</v>
      </c>
      <c r="H418" s="28">
        <v>42886</v>
      </c>
      <c r="I418" s="28">
        <v>42888</v>
      </c>
      <c r="J418" s="52">
        <v>2119.92</v>
      </c>
      <c r="K418" s="52">
        <v>67.260000000000005</v>
      </c>
      <c r="L418" s="35"/>
      <c r="M418" s="52"/>
      <c r="N418" s="35" t="s">
        <v>97</v>
      </c>
      <c r="O418" s="35" t="s">
        <v>1730</v>
      </c>
      <c r="P418" s="35" t="s">
        <v>120</v>
      </c>
      <c r="Q418" s="35" t="s">
        <v>101</v>
      </c>
      <c r="R418" s="35" t="s">
        <v>98</v>
      </c>
      <c r="S418" s="35"/>
      <c r="T418" s="27" t="s">
        <v>1930</v>
      </c>
      <c r="U418" s="27"/>
      <c r="V418" s="84"/>
      <c r="W418" s="54"/>
      <c r="X418" s="54"/>
      <c r="Y418" s="54"/>
      <c r="Z418" s="54"/>
      <c r="AA418" s="54"/>
      <c r="AB418" s="54"/>
      <c r="AC418" s="54"/>
      <c r="AD418" s="47"/>
      <c r="AE418" s="47"/>
      <c r="AF418" s="47"/>
      <c r="AG418" s="47"/>
      <c r="AH418" s="57"/>
      <c r="AI418" s="58"/>
      <c r="AJ418" s="57"/>
      <c r="AK418" s="47"/>
      <c r="AL418" s="47"/>
      <c r="AM418" s="47"/>
      <c r="AN418" s="57"/>
      <c r="AO418" s="58"/>
      <c r="AP418" s="57"/>
      <c r="AQ418" s="47"/>
      <c r="AR418" s="47"/>
      <c r="AS418" s="47"/>
      <c r="AT418" s="47"/>
      <c r="AU418" s="47"/>
      <c r="AV418" s="47"/>
      <c r="AW418" s="47"/>
      <c r="AX418" s="47"/>
      <c r="AY418" s="47"/>
      <c r="AZ418" s="47"/>
      <c r="BA418" s="47"/>
      <c r="BB418" s="47"/>
      <c r="BC418" s="47"/>
      <c r="BD418" s="47"/>
      <c r="BE418" s="47"/>
      <c r="BF418" s="47"/>
      <c r="BG418" s="47"/>
      <c r="BH418" s="47">
        <v>67.260000000000005</v>
      </c>
      <c r="BI418" s="47"/>
      <c r="BJ418" s="47"/>
      <c r="BK418" s="47"/>
      <c r="BL418" s="47"/>
      <c r="BM418" s="47" t="s">
        <v>392</v>
      </c>
      <c r="BN418" s="57">
        <f t="shared" si="24"/>
        <v>67.260000000000005</v>
      </c>
      <c r="BO418" s="47">
        <f t="shared" si="25"/>
        <v>0</v>
      </c>
      <c r="BP418" s="48" t="str">
        <f t="shared" si="26"/>
        <v>Complete - With Adjustment</v>
      </c>
    </row>
    <row r="419" spans="1:68" s="10" customFormat="1" hidden="1" x14ac:dyDescent="0.2">
      <c r="A419" s="34">
        <v>482</v>
      </c>
      <c r="B419" s="27" t="s">
        <v>94</v>
      </c>
      <c r="C419" s="27" t="s">
        <v>1764</v>
      </c>
      <c r="D419" s="27" t="s">
        <v>1765</v>
      </c>
      <c r="E419" s="27" t="s">
        <v>1929</v>
      </c>
      <c r="F419" s="27" t="s">
        <v>1540</v>
      </c>
      <c r="G419" s="27" t="s">
        <v>96</v>
      </c>
      <c r="H419" s="28">
        <v>42886</v>
      </c>
      <c r="I419" s="28">
        <v>42888</v>
      </c>
      <c r="J419" s="52">
        <v>2119.92</v>
      </c>
      <c r="K419" s="52">
        <v>203.75</v>
      </c>
      <c r="L419" s="35"/>
      <c r="M419" s="52"/>
      <c r="N419" s="35" t="s">
        <v>97</v>
      </c>
      <c r="O419" s="35" t="s">
        <v>1730</v>
      </c>
      <c r="P419" s="35" t="s">
        <v>120</v>
      </c>
      <c r="Q419" s="35" t="s">
        <v>207</v>
      </c>
      <c r="R419" s="35" t="s">
        <v>98</v>
      </c>
      <c r="S419" s="35"/>
      <c r="T419" s="27" t="s">
        <v>1930</v>
      </c>
      <c r="U419" s="27"/>
      <c r="V419" s="84"/>
      <c r="W419" s="54"/>
      <c r="X419" s="54"/>
      <c r="Y419" s="54"/>
      <c r="Z419" s="54"/>
      <c r="AA419" s="54"/>
      <c r="AB419" s="54"/>
      <c r="AC419" s="54"/>
      <c r="AD419" s="47"/>
      <c r="AE419" s="47"/>
      <c r="AF419" s="47"/>
      <c r="AG419" s="47"/>
      <c r="AH419" s="57"/>
      <c r="AI419" s="58"/>
      <c r="AJ419" s="57"/>
      <c r="AK419" s="47"/>
      <c r="AL419" s="47"/>
      <c r="AM419" s="47"/>
      <c r="AN419" s="57"/>
      <c r="AO419" s="58"/>
      <c r="AP419" s="57"/>
      <c r="AQ419" s="47"/>
      <c r="AR419" s="47"/>
      <c r="AS419" s="47"/>
      <c r="AT419" s="47"/>
      <c r="AU419" s="47"/>
      <c r="AV419" s="47"/>
      <c r="AW419" s="47"/>
      <c r="AX419" s="47"/>
      <c r="AY419" s="47"/>
      <c r="AZ419" s="47"/>
      <c r="BA419" s="47"/>
      <c r="BB419" s="47"/>
      <c r="BC419" s="68"/>
      <c r="BD419" s="47"/>
      <c r="BE419" s="47"/>
      <c r="BF419" s="47"/>
      <c r="BG419" s="47"/>
      <c r="BH419" s="47">
        <v>203.75</v>
      </c>
      <c r="BI419" s="47"/>
      <c r="BJ419" s="47"/>
      <c r="BK419" s="47"/>
      <c r="BL419" s="47"/>
      <c r="BM419" s="47" t="s">
        <v>392</v>
      </c>
      <c r="BN419" s="57">
        <f t="shared" si="24"/>
        <v>203.75</v>
      </c>
      <c r="BO419" s="47">
        <f t="shared" si="25"/>
        <v>0</v>
      </c>
      <c r="BP419" s="48" t="str">
        <f t="shared" si="26"/>
        <v>Complete - With Adjustment</v>
      </c>
    </row>
    <row r="420" spans="1:68" s="10" customFormat="1" hidden="1" x14ac:dyDescent="0.2">
      <c r="A420" s="34">
        <v>483</v>
      </c>
      <c r="B420" s="27" t="s">
        <v>94</v>
      </c>
      <c r="C420" s="27" t="s">
        <v>1764</v>
      </c>
      <c r="D420" s="27" t="s">
        <v>1765</v>
      </c>
      <c r="E420" s="27" t="s">
        <v>1929</v>
      </c>
      <c r="F420" s="27" t="s">
        <v>1540</v>
      </c>
      <c r="G420" s="27" t="s">
        <v>96</v>
      </c>
      <c r="H420" s="28">
        <v>42886</v>
      </c>
      <c r="I420" s="28">
        <v>42888</v>
      </c>
      <c r="J420" s="52">
        <v>2119.92</v>
      </c>
      <c r="K420" s="52">
        <v>150.6</v>
      </c>
      <c r="L420" s="35"/>
      <c r="M420" s="52"/>
      <c r="N420" s="35" t="s">
        <v>97</v>
      </c>
      <c r="O420" s="35" t="s">
        <v>1730</v>
      </c>
      <c r="P420" s="35" t="s">
        <v>120</v>
      </c>
      <c r="Q420" s="35" t="s">
        <v>108</v>
      </c>
      <c r="R420" s="35" t="s">
        <v>98</v>
      </c>
      <c r="S420" s="35"/>
      <c r="T420" s="27" t="s">
        <v>1930</v>
      </c>
      <c r="U420" s="27"/>
      <c r="V420" s="84"/>
      <c r="W420" s="54"/>
      <c r="X420" s="54"/>
      <c r="Y420" s="54"/>
      <c r="Z420" s="54"/>
      <c r="AA420" s="54"/>
      <c r="AB420" s="54"/>
      <c r="AC420" s="54"/>
      <c r="AD420" s="47"/>
      <c r="AE420" s="47"/>
      <c r="AF420" s="47"/>
      <c r="AG420" s="47"/>
      <c r="AH420" s="57"/>
      <c r="AI420" s="58"/>
      <c r="AJ420" s="57"/>
      <c r="AK420" s="47"/>
      <c r="AL420" s="47"/>
      <c r="AM420" s="47"/>
      <c r="AN420" s="57"/>
      <c r="AO420" s="58"/>
      <c r="AP420" s="57"/>
      <c r="AQ420" s="47"/>
      <c r="AR420" s="47"/>
      <c r="AS420" s="47"/>
      <c r="AT420" s="47"/>
      <c r="AU420" s="47"/>
      <c r="AV420" s="47"/>
      <c r="AW420" s="47"/>
      <c r="AX420" s="47"/>
      <c r="AY420" s="47"/>
      <c r="AZ420" s="47"/>
      <c r="BA420" s="47"/>
      <c r="BB420" s="47"/>
      <c r="BC420" s="47"/>
      <c r="BD420" s="47"/>
      <c r="BE420" s="47"/>
      <c r="BF420" s="47"/>
      <c r="BG420" s="47"/>
      <c r="BH420" s="47">
        <v>150.6</v>
      </c>
      <c r="BI420" s="47"/>
      <c r="BJ420" s="47"/>
      <c r="BK420" s="70"/>
      <c r="BL420" s="47"/>
      <c r="BM420" s="47" t="s">
        <v>392</v>
      </c>
      <c r="BN420" s="57">
        <f t="shared" si="24"/>
        <v>150.6</v>
      </c>
      <c r="BO420" s="47">
        <f t="shared" si="25"/>
        <v>0</v>
      </c>
      <c r="BP420" s="48" t="str">
        <f t="shared" si="26"/>
        <v>Complete - With Adjustment</v>
      </c>
    </row>
    <row r="421" spans="1:68" s="10" customFormat="1" hidden="1" x14ac:dyDescent="0.2">
      <c r="A421" s="34">
        <v>484</v>
      </c>
      <c r="B421" s="27" t="s">
        <v>94</v>
      </c>
      <c r="C421" s="27" t="s">
        <v>1764</v>
      </c>
      <c r="D421" s="27" t="s">
        <v>1765</v>
      </c>
      <c r="E421" s="27" t="s">
        <v>1929</v>
      </c>
      <c r="F421" s="27" t="s">
        <v>1540</v>
      </c>
      <c r="G421" s="27" t="s">
        <v>96</v>
      </c>
      <c r="H421" s="28">
        <v>42886</v>
      </c>
      <c r="I421" s="28">
        <v>42888</v>
      </c>
      <c r="J421" s="52">
        <v>2119.92</v>
      </c>
      <c r="K421" s="52">
        <v>649.76</v>
      </c>
      <c r="L421" s="35"/>
      <c r="M421" s="52"/>
      <c r="N421" s="35" t="s">
        <v>97</v>
      </c>
      <c r="O421" s="35" t="s">
        <v>1730</v>
      </c>
      <c r="P421" s="35" t="s">
        <v>120</v>
      </c>
      <c r="Q421" s="35" t="s">
        <v>108</v>
      </c>
      <c r="R421" s="35" t="s">
        <v>98</v>
      </c>
      <c r="S421" s="35"/>
      <c r="T421" s="27" t="s">
        <v>1930</v>
      </c>
      <c r="U421" s="27"/>
      <c r="V421" s="84"/>
      <c r="W421" s="54"/>
      <c r="X421" s="54"/>
      <c r="Y421" s="54"/>
      <c r="Z421" s="54"/>
      <c r="AA421" s="54"/>
      <c r="AB421" s="54"/>
      <c r="AC421" s="54"/>
      <c r="AD421" s="47"/>
      <c r="AE421" s="47"/>
      <c r="AF421" s="47"/>
      <c r="AG421" s="47"/>
      <c r="AH421" s="57"/>
      <c r="AI421" s="58"/>
      <c r="AJ421" s="57"/>
      <c r="AK421" s="47"/>
      <c r="AL421" s="47"/>
      <c r="AM421" s="47"/>
      <c r="AN421" s="57">
        <f>(289-150)*2</f>
        <v>278</v>
      </c>
      <c r="AO421" s="58"/>
      <c r="AP421" s="57">
        <f>(289-250)*2</f>
        <v>78</v>
      </c>
      <c r="AQ421" s="47"/>
      <c r="AR421" s="47"/>
      <c r="AS421" s="47"/>
      <c r="AT421" s="47"/>
      <c r="AU421" s="47"/>
      <c r="AV421" s="47"/>
      <c r="AW421" s="47"/>
      <c r="AX421" s="47"/>
      <c r="AY421" s="47"/>
      <c r="AZ421" s="47"/>
      <c r="BA421" s="47"/>
      <c r="BB421" s="47"/>
      <c r="BC421" s="47"/>
      <c r="BD421" s="47"/>
      <c r="BE421" s="47"/>
      <c r="BF421" s="47"/>
      <c r="BG421" s="47"/>
      <c r="BH421" s="47">
        <v>371.76</v>
      </c>
      <c r="BI421" s="47"/>
      <c r="BJ421" s="47"/>
      <c r="BK421" s="47"/>
      <c r="BL421" s="47"/>
      <c r="BM421" s="47" t="s">
        <v>376</v>
      </c>
      <c r="BN421" s="57">
        <f t="shared" si="24"/>
        <v>649.76</v>
      </c>
      <c r="BO421" s="47">
        <f t="shared" si="25"/>
        <v>0</v>
      </c>
      <c r="BP421" s="48" t="str">
        <f t="shared" si="26"/>
        <v>Complete - With Adjustment</v>
      </c>
    </row>
    <row r="422" spans="1:68" s="10" customFormat="1" hidden="1" x14ac:dyDescent="0.2">
      <c r="A422" s="34">
        <v>485</v>
      </c>
      <c r="B422" s="27" t="s">
        <v>94</v>
      </c>
      <c r="C422" s="27" t="s">
        <v>1764</v>
      </c>
      <c r="D422" s="27" t="s">
        <v>1765</v>
      </c>
      <c r="E422" s="27" t="s">
        <v>1929</v>
      </c>
      <c r="F422" s="27" t="s">
        <v>1540</v>
      </c>
      <c r="G422" s="27" t="s">
        <v>96</v>
      </c>
      <c r="H422" s="28">
        <v>42886</v>
      </c>
      <c r="I422" s="28">
        <v>42888</v>
      </c>
      <c r="J422" s="52">
        <v>2119.92</v>
      </c>
      <c r="K422" s="52">
        <v>600.87</v>
      </c>
      <c r="L422" s="35"/>
      <c r="M422" s="52"/>
      <c r="N422" s="35" t="s">
        <v>97</v>
      </c>
      <c r="O422" s="35" t="s">
        <v>1730</v>
      </c>
      <c r="P422" s="35" t="s">
        <v>120</v>
      </c>
      <c r="Q422" s="35" t="s">
        <v>108</v>
      </c>
      <c r="R422" s="35" t="s">
        <v>98</v>
      </c>
      <c r="S422" s="35"/>
      <c r="T422" s="27" t="s">
        <v>1930</v>
      </c>
      <c r="U422" s="27"/>
      <c r="V422" s="84"/>
      <c r="W422" s="54"/>
      <c r="X422" s="54"/>
      <c r="Y422" s="54"/>
      <c r="Z422" s="54"/>
      <c r="AA422" s="54"/>
      <c r="AB422" s="54"/>
      <c r="AC422" s="54"/>
      <c r="AD422" s="47"/>
      <c r="AE422" s="47"/>
      <c r="AF422" s="47"/>
      <c r="AG422" s="47"/>
      <c r="AH422" s="57"/>
      <c r="AI422" s="58"/>
      <c r="AJ422" s="57"/>
      <c r="AK422" s="47"/>
      <c r="AL422" s="47"/>
      <c r="AM422" s="47"/>
      <c r="AN422" s="57">
        <f>525-150</f>
        <v>375</v>
      </c>
      <c r="AO422" s="58"/>
      <c r="AP422" s="57">
        <f>525-250</f>
        <v>275</v>
      </c>
      <c r="AQ422" s="47"/>
      <c r="AR422" s="47"/>
      <c r="AS422" s="47"/>
      <c r="AT422" s="47"/>
      <c r="AU422" s="47"/>
      <c r="AV422" s="47"/>
      <c r="AW422" s="47"/>
      <c r="AX422" s="47"/>
      <c r="AY422" s="47"/>
      <c r="AZ422" s="47"/>
      <c r="BA422" s="47"/>
      <c r="BB422" s="47"/>
      <c r="BC422" s="47"/>
      <c r="BD422" s="47"/>
      <c r="BE422" s="47"/>
      <c r="BF422" s="47"/>
      <c r="BG422" s="47"/>
      <c r="BH422" s="47">
        <v>225.87</v>
      </c>
      <c r="BI422" s="47"/>
      <c r="BJ422" s="47"/>
      <c r="BK422" s="47"/>
      <c r="BL422" s="47"/>
      <c r="BM422" s="47" t="s">
        <v>376</v>
      </c>
      <c r="BN422" s="57">
        <f t="shared" si="24"/>
        <v>600.87</v>
      </c>
      <c r="BO422" s="47">
        <f t="shared" si="25"/>
        <v>0</v>
      </c>
      <c r="BP422" s="48" t="str">
        <f t="shared" si="26"/>
        <v>Complete - With Adjustment</v>
      </c>
    </row>
    <row r="423" spans="1:68" s="10" customFormat="1" hidden="1" x14ac:dyDescent="0.2">
      <c r="A423" s="34">
        <v>486</v>
      </c>
      <c r="B423" s="27" t="s">
        <v>94</v>
      </c>
      <c r="C423" s="27" t="s">
        <v>1764</v>
      </c>
      <c r="D423" s="27" t="s">
        <v>1765</v>
      </c>
      <c r="E423" s="27" t="s">
        <v>1929</v>
      </c>
      <c r="F423" s="27" t="s">
        <v>1540</v>
      </c>
      <c r="G423" s="27" t="s">
        <v>96</v>
      </c>
      <c r="H423" s="28">
        <v>42886</v>
      </c>
      <c r="I423" s="28">
        <v>42888</v>
      </c>
      <c r="J423" s="52">
        <v>2119.92</v>
      </c>
      <c r="K423" s="52">
        <v>46.94</v>
      </c>
      <c r="L423" s="35"/>
      <c r="M423" s="52"/>
      <c r="N423" s="35" t="s">
        <v>97</v>
      </c>
      <c r="O423" s="35" t="s">
        <v>1730</v>
      </c>
      <c r="P423" s="35" t="s">
        <v>120</v>
      </c>
      <c r="Q423" s="35" t="s">
        <v>101</v>
      </c>
      <c r="R423" s="35" t="s">
        <v>98</v>
      </c>
      <c r="S423" s="35"/>
      <c r="T423" s="27" t="s">
        <v>1930</v>
      </c>
      <c r="U423" s="27"/>
      <c r="V423" s="84"/>
      <c r="W423" s="54"/>
      <c r="X423" s="54"/>
      <c r="Y423" s="54"/>
      <c r="Z423" s="54"/>
      <c r="AA423" s="54"/>
      <c r="AB423" s="54"/>
      <c r="AC423" s="54"/>
      <c r="AD423" s="47"/>
      <c r="AE423" s="47"/>
      <c r="AF423" s="47"/>
      <c r="AG423" s="47"/>
      <c r="AH423" s="57"/>
      <c r="AI423" s="58"/>
      <c r="AJ423" s="57"/>
      <c r="AK423" s="47"/>
      <c r="AL423" s="47"/>
      <c r="AM423" s="47"/>
      <c r="AN423" s="57"/>
      <c r="AO423" s="58"/>
      <c r="AP423" s="57"/>
      <c r="AQ423" s="47"/>
      <c r="AR423" s="68"/>
      <c r="AS423" s="47"/>
      <c r="AT423" s="47"/>
      <c r="AU423" s="47"/>
      <c r="AV423" s="47"/>
      <c r="AW423" s="47"/>
      <c r="AX423" s="47"/>
      <c r="AY423" s="47"/>
      <c r="AZ423" s="47"/>
      <c r="BA423" s="47"/>
      <c r="BB423" s="47"/>
      <c r="BC423" s="47"/>
      <c r="BD423" s="47"/>
      <c r="BE423" s="47"/>
      <c r="BF423" s="47"/>
      <c r="BG423" s="47"/>
      <c r="BH423" s="47">
        <v>46.94</v>
      </c>
      <c r="BI423" s="47"/>
      <c r="BJ423" s="47"/>
      <c r="BK423" s="68"/>
      <c r="BL423" s="47"/>
      <c r="BM423" s="47" t="s">
        <v>392</v>
      </c>
      <c r="BN423" s="57">
        <f t="shared" si="24"/>
        <v>46.94</v>
      </c>
      <c r="BO423" s="47">
        <f t="shared" si="25"/>
        <v>0</v>
      </c>
      <c r="BP423" s="48" t="str">
        <f t="shared" si="26"/>
        <v>Complete - With Adjustment</v>
      </c>
    </row>
    <row r="424" spans="1:68" s="10" customFormat="1" hidden="1" x14ac:dyDescent="0.2">
      <c r="A424" s="34">
        <v>487</v>
      </c>
      <c r="B424" s="27" t="s">
        <v>94</v>
      </c>
      <c r="C424" s="27" t="s">
        <v>1764</v>
      </c>
      <c r="D424" s="27" t="s">
        <v>1765</v>
      </c>
      <c r="E424" s="27" t="s">
        <v>1929</v>
      </c>
      <c r="F424" s="27" t="s">
        <v>1540</v>
      </c>
      <c r="G424" s="27" t="s">
        <v>96</v>
      </c>
      <c r="H424" s="28">
        <v>42886</v>
      </c>
      <c r="I424" s="28">
        <v>42888</v>
      </c>
      <c r="J424" s="52">
        <v>2119.92</v>
      </c>
      <c r="K424" s="52">
        <v>54.06</v>
      </c>
      <c r="L424" s="35"/>
      <c r="M424" s="52"/>
      <c r="N424" s="35" t="s">
        <v>97</v>
      </c>
      <c r="O424" s="35" t="s">
        <v>1730</v>
      </c>
      <c r="P424" s="35" t="s">
        <v>120</v>
      </c>
      <c r="Q424" s="35" t="s">
        <v>103</v>
      </c>
      <c r="R424" s="35" t="s">
        <v>98</v>
      </c>
      <c r="S424" s="35"/>
      <c r="T424" s="27" t="s">
        <v>1930</v>
      </c>
      <c r="U424" s="27"/>
      <c r="V424" s="84"/>
      <c r="W424" s="54"/>
      <c r="X424" s="54"/>
      <c r="Y424" s="54"/>
      <c r="Z424" s="54"/>
      <c r="AA424" s="54"/>
      <c r="AB424" s="54"/>
      <c r="AC424" s="54"/>
      <c r="AD424" s="47"/>
      <c r="AE424" s="47"/>
      <c r="AF424" s="47"/>
      <c r="AG424" s="47"/>
      <c r="AH424" s="57"/>
      <c r="AI424" s="58"/>
      <c r="AJ424" s="57"/>
      <c r="AK424" s="47"/>
      <c r="AL424" s="47"/>
      <c r="AM424" s="47"/>
      <c r="AN424" s="57"/>
      <c r="AO424" s="58"/>
      <c r="AP424" s="57"/>
      <c r="AQ424" s="47"/>
      <c r="AR424" s="47"/>
      <c r="AS424" s="47"/>
      <c r="AT424" s="47"/>
      <c r="AU424" s="47"/>
      <c r="AV424" s="47"/>
      <c r="AW424" s="47"/>
      <c r="AX424" s="47"/>
      <c r="AY424" s="47"/>
      <c r="AZ424" s="47"/>
      <c r="BA424" s="47"/>
      <c r="BB424" s="47"/>
      <c r="BC424" s="47"/>
      <c r="BD424" s="47"/>
      <c r="BE424" s="47"/>
      <c r="BF424" s="47"/>
      <c r="BG424" s="47"/>
      <c r="BH424" s="47">
        <v>54.06</v>
      </c>
      <c r="BI424" s="47"/>
      <c r="BJ424" s="47"/>
      <c r="BK424" s="47"/>
      <c r="BL424" s="47"/>
      <c r="BM424" s="47" t="s">
        <v>392</v>
      </c>
      <c r="BN424" s="57">
        <f t="shared" si="24"/>
        <v>54.06</v>
      </c>
      <c r="BO424" s="47">
        <f t="shared" si="25"/>
        <v>0</v>
      </c>
      <c r="BP424" s="48" t="str">
        <f t="shared" si="26"/>
        <v>Complete - With Adjustment</v>
      </c>
    </row>
    <row r="425" spans="1:68" s="10" customFormat="1" hidden="1" x14ac:dyDescent="0.2">
      <c r="A425" s="34">
        <v>488</v>
      </c>
      <c r="B425" s="27" t="s">
        <v>94</v>
      </c>
      <c r="C425" s="27" t="s">
        <v>1764</v>
      </c>
      <c r="D425" s="27" t="s">
        <v>1765</v>
      </c>
      <c r="E425" s="27" t="s">
        <v>1929</v>
      </c>
      <c r="F425" s="27" t="s">
        <v>1540</v>
      </c>
      <c r="G425" s="27" t="s">
        <v>96</v>
      </c>
      <c r="H425" s="28">
        <v>42886</v>
      </c>
      <c r="I425" s="28">
        <v>42888</v>
      </c>
      <c r="J425" s="52">
        <v>2119.92</v>
      </c>
      <c r="K425" s="52">
        <v>5.32</v>
      </c>
      <c r="L425" s="35"/>
      <c r="M425" s="52"/>
      <c r="N425" s="35" t="s">
        <v>97</v>
      </c>
      <c r="O425" s="35" t="s">
        <v>1730</v>
      </c>
      <c r="P425" s="35" t="s">
        <v>120</v>
      </c>
      <c r="Q425" s="35" t="s">
        <v>103</v>
      </c>
      <c r="R425" s="35" t="s">
        <v>98</v>
      </c>
      <c r="S425" s="35"/>
      <c r="T425" s="27" t="s">
        <v>1930</v>
      </c>
      <c r="U425" s="27"/>
      <c r="V425" s="84"/>
      <c r="W425" s="54"/>
      <c r="X425" s="54"/>
      <c r="Y425" s="54"/>
      <c r="Z425" s="54"/>
      <c r="AA425" s="54"/>
      <c r="AB425" s="54"/>
      <c r="AC425" s="54"/>
      <c r="AD425" s="47"/>
      <c r="AE425" s="47"/>
      <c r="AF425" s="47"/>
      <c r="AG425" s="47"/>
      <c r="AH425" s="57"/>
      <c r="AI425" s="58"/>
      <c r="AJ425" s="57"/>
      <c r="AK425" s="47"/>
      <c r="AL425" s="47"/>
      <c r="AM425" s="47"/>
      <c r="AN425" s="57"/>
      <c r="AO425" s="58"/>
      <c r="AP425" s="57"/>
      <c r="AQ425" s="47"/>
      <c r="AR425" s="47"/>
      <c r="AS425" s="47"/>
      <c r="AT425" s="47"/>
      <c r="AU425" s="47"/>
      <c r="AV425" s="47"/>
      <c r="AW425" s="47"/>
      <c r="AX425" s="47"/>
      <c r="AY425" s="47"/>
      <c r="AZ425" s="47"/>
      <c r="BA425" s="47"/>
      <c r="BB425" s="47"/>
      <c r="BC425" s="47"/>
      <c r="BD425" s="47"/>
      <c r="BE425" s="47"/>
      <c r="BF425" s="47"/>
      <c r="BG425" s="47"/>
      <c r="BH425" s="47">
        <v>5.32</v>
      </c>
      <c r="BI425" s="47"/>
      <c r="BJ425" s="47"/>
      <c r="BK425" s="47"/>
      <c r="BL425" s="47"/>
      <c r="BM425" s="47">
        <v>5.32</v>
      </c>
      <c r="BN425" s="57">
        <f t="shared" si="24"/>
        <v>5.32</v>
      </c>
      <c r="BO425" s="47">
        <f t="shared" si="25"/>
        <v>0</v>
      </c>
      <c r="BP425" s="48" t="str">
        <f t="shared" si="26"/>
        <v>Complete - With Adjustment</v>
      </c>
    </row>
    <row r="426" spans="1:68" s="10" customFormat="1" hidden="1" x14ac:dyDescent="0.2">
      <c r="A426" s="34">
        <v>489</v>
      </c>
      <c r="B426" s="27" t="s">
        <v>94</v>
      </c>
      <c r="C426" s="27" t="s">
        <v>1764</v>
      </c>
      <c r="D426" s="27" t="s">
        <v>1765</v>
      </c>
      <c r="E426" s="27" t="s">
        <v>1929</v>
      </c>
      <c r="F426" s="27" t="s">
        <v>1540</v>
      </c>
      <c r="G426" s="27" t="s">
        <v>96</v>
      </c>
      <c r="H426" s="28">
        <v>42886</v>
      </c>
      <c r="I426" s="28">
        <v>42888</v>
      </c>
      <c r="J426" s="52">
        <v>2119.92</v>
      </c>
      <c r="K426" s="52">
        <v>41.21</v>
      </c>
      <c r="L426" s="35"/>
      <c r="M426" s="52"/>
      <c r="N426" s="35" t="s">
        <v>97</v>
      </c>
      <c r="O426" s="35" t="s">
        <v>1730</v>
      </c>
      <c r="P426" s="35" t="s">
        <v>120</v>
      </c>
      <c r="Q426" s="35" t="s">
        <v>103</v>
      </c>
      <c r="R426" s="35" t="s">
        <v>98</v>
      </c>
      <c r="S426" s="35"/>
      <c r="T426" s="27" t="s">
        <v>1930</v>
      </c>
      <c r="U426" s="27"/>
      <c r="V426" s="84"/>
      <c r="W426" s="87"/>
      <c r="X426" s="54"/>
      <c r="Y426" s="54"/>
      <c r="Z426" s="54"/>
      <c r="AA426" s="54"/>
      <c r="AB426" s="54"/>
      <c r="AC426" s="54"/>
      <c r="AD426" s="47"/>
      <c r="AE426" s="47"/>
      <c r="AF426" s="47"/>
      <c r="AG426" s="47"/>
      <c r="AH426" s="57"/>
      <c r="AI426" s="58"/>
      <c r="AJ426" s="57"/>
      <c r="AK426" s="47"/>
      <c r="AL426" s="47"/>
      <c r="AM426" s="47"/>
      <c r="AN426" s="57"/>
      <c r="AO426" s="58"/>
      <c r="AP426" s="57"/>
      <c r="AQ426" s="47"/>
      <c r="AR426" s="47"/>
      <c r="AS426" s="47"/>
      <c r="AT426" s="47"/>
      <c r="AU426" s="47"/>
      <c r="AV426" s="47"/>
      <c r="AW426" s="47"/>
      <c r="AX426" s="47"/>
      <c r="AY426" s="47"/>
      <c r="AZ426" s="47"/>
      <c r="BA426" s="47"/>
      <c r="BB426" s="47"/>
      <c r="BC426" s="47"/>
      <c r="BD426" s="47"/>
      <c r="BE426" s="47"/>
      <c r="BF426" s="47"/>
      <c r="BG426" s="47"/>
      <c r="BH426" s="47">
        <v>41.21</v>
      </c>
      <c r="BI426" s="47"/>
      <c r="BJ426" s="47"/>
      <c r="BK426" s="70"/>
      <c r="BL426" s="47"/>
      <c r="BM426" s="47">
        <v>41.21</v>
      </c>
      <c r="BN426" s="57">
        <f t="shared" si="24"/>
        <v>41.21</v>
      </c>
      <c r="BO426" s="47">
        <f t="shared" si="25"/>
        <v>0</v>
      </c>
      <c r="BP426" s="48" t="str">
        <f t="shared" si="26"/>
        <v>Complete - With Adjustment</v>
      </c>
    </row>
    <row r="427" spans="1:68" s="10" customFormat="1" hidden="1" x14ac:dyDescent="0.2">
      <c r="A427" s="34">
        <v>490</v>
      </c>
      <c r="B427" s="27" t="s">
        <v>94</v>
      </c>
      <c r="C427" s="27" t="s">
        <v>1764</v>
      </c>
      <c r="D427" s="27" t="s">
        <v>1765</v>
      </c>
      <c r="E427" s="27" t="s">
        <v>1929</v>
      </c>
      <c r="F427" s="27" t="s">
        <v>1540</v>
      </c>
      <c r="G427" s="27" t="s">
        <v>96</v>
      </c>
      <c r="H427" s="28">
        <v>42886</v>
      </c>
      <c r="I427" s="28">
        <v>42888</v>
      </c>
      <c r="J427" s="52">
        <v>2119.92</v>
      </c>
      <c r="K427" s="52">
        <v>21.35</v>
      </c>
      <c r="L427" s="35"/>
      <c r="M427" s="52"/>
      <c r="N427" s="35" t="s">
        <v>97</v>
      </c>
      <c r="O427" s="35" t="s">
        <v>1730</v>
      </c>
      <c r="P427" s="35" t="s">
        <v>120</v>
      </c>
      <c r="Q427" s="35" t="s">
        <v>103</v>
      </c>
      <c r="R427" s="35" t="s">
        <v>98</v>
      </c>
      <c r="S427" s="35"/>
      <c r="T427" s="27" t="s">
        <v>1930</v>
      </c>
      <c r="U427" s="27"/>
      <c r="V427" s="84"/>
      <c r="W427" s="54"/>
      <c r="X427" s="54"/>
      <c r="Y427" s="54"/>
      <c r="Z427" s="54"/>
      <c r="AA427" s="54"/>
      <c r="AB427" s="54"/>
      <c r="AC427" s="54"/>
      <c r="AD427" s="47"/>
      <c r="AE427" s="47"/>
      <c r="AF427" s="47"/>
      <c r="AG427" s="47"/>
      <c r="AH427" s="57"/>
      <c r="AI427" s="58"/>
      <c r="AJ427" s="57"/>
      <c r="AK427" s="47"/>
      <c r="AL427" s="47"/>
      <c r="AM427" s="47"/>
      <c r="AN427" s="57"/>
      <c r="AO427" s="58"/>
      <c r="AP427" s="57"/>
      <c r="AQ427" s="47"/>
      <c r="AR427" s="47"/>
      <c r="AS427" s="47"/>
      <c r="AT427" s="47"/>
      <c r="AU427" s="47"/>
      <c r="AV427" s="47"/>
      <c r="AW427" s="47"/>
      <c r="AX427" s="47"/>
      <c r="AY427" s="47"/>
      <c r="AZ427" s="47"/>
      <c r="BA427" s="47"/>
      <c r="BB427" s="47"/>
      <c r="BC427" s="47"/>
      <c r="BD427" s="47"/>
      <c r="BE427" s="47"/>
      <c r="BF427" s="47"/>
      <c r="BG427" s="47"/>
      <c r="BH427" s="47"/>
      <c r="BI427" s="47"/>
      <c r="BJ427" s="47"/>
      <c r="BK427" s="47">
        <v>21.35</v>
      </c>
      <c r="BL427" s="47"/>
      <c r="BM427" s="47" t="s">
        <v>379</v>
      </c>
      <c r="BN427" s="57">
        <f t="shared" si="24"/>
        <v>21.35</v>
      </c>
      <c r="BO427" s="47">
        <f t="shared" si="25"/>
        <v>0</v>
      </c>
      <c r="BP427" s="48" t="str">
        <f t="shared" si="26"/>
        <v>Complete - With Adjustment</v>
      </c>
    </row>
    <row r="428" spans="1:68" s="10" customFormat="1" hidden="1" x14ac:dyDescent="0.2">
      <c r="A428" s="34">
        <v>491</v>
      </c>
      <c r="B428" s="27" t="s">
        <v>94</v>
      </c>
      <c r="C428" s="27" t="s">
        <v>1764</v>
      </c>
      <c r="D428" s="27" t="s">
        <v>1765</v>
      </c>
      <c r="E428" s="27" t="s">
        <v>1929</v>
      </c>
      <c r="F428" s="27" t="s">
        <v>1540</v>
      </c>
      <c r="G428" s="27" t="s">
        <v>96</v>
      </c>
      <c r="H428" s="28">
        <v>42886</v>
      </c>
      <c r="I428" s="28">
        <v>42888</v>
      </c>
      <c r="J428" s="52">
        <v>2119.92</v>
      </c>
      <c r="K428" s="52">
        <v>25.87</v>
      </c>
      <c r="L428" s="35"/>
      <c r="M428" s="52"/>
      <c r="N428" s="35" t="s">
        <v>97</v>
      </c>
      <c r="O428" s="35" t="s">
        <v>1730</v>
      </c>
      <c r="P428" s="35" t="s">
        <v>120</v>
      </c>
      <c r="Q428" s="35" t="s">
        <v>103</v>
      </c>
      <c r="R428" s="35" t="s">
        <v>98</v>
      </c>
      <c r="S428" s="35"/>
      <c r="T428" s="27" t="s">
        <v>1930</v>
      </c>
      <c r="U428" s="27"/>
      <c r="V428" s="84"/>
      <c r="W428" s="54"/>
      <c r="X428" s="54"/>
      <c r="Y428" s="54"/>
      <c r="Z428" s="54"/>
      <c r="AA428" s="54"/>
      <c r="AB428" s="54"/>
      <c r="AC428" s="54"/>
      <c r="AD428" s="47"/>
      <c r="AE428" s="47"/>
      <c r="AF428" s="47"/>
      <c r="AG428" s="47"/>
      <c r="AH428" s="57"/>
      <c r="AI428" s="58"/>
      <c r="AJ428" s="57"/>
      <c r="AK428" s="47"/>
      <c r="AL428" s="47"/>
      <c r="AM428" s="47"/>
      <c r="AN428" s="57"/>
      <c r="AO428" s="58"/>
      <c r="AP428" s="57"/>
      <c r="AQ428" s="47"/>
      <c r="AR428" s="47"/>
      <c r="AS428" s="47"/>
      <c r="AT428" s="47"/>
      <c r="AU428" s="47"/>
      <c r="AV428" s="47"/>
      <c r="AW428" s="47"/>
      <c r="AX428" s="47"/>
      <c r="AY428" s="47"/>
      <c r="AZ428" s="47"/>
      <c r="BA428" s="47"/>
      <c r="BB428" s="47"/>
      <c r="BC428" s="47"/>
      <c r="BD428" s="47"/>
      <c r="BE428" s="47"/>
      <c r="BF428" s="47"/>
      <c r="BG428" s="47"/>
      <c r="BH428" s="47">
        <v>25.87</v>
      </c>
      <c r="BI428" s="47"/>
      <c r="BJ428" s="47"/>
      <c r="BK428" s="47"/>
      <c r="BL428" s="47"/>
      <c r="BM428" s="47" t="s">
        <v>392</v>
      </c>
      <c r="BN428" s="57">
        <f t="shared" si="24"/>
        <v>25.87</v>
      </c>
      <c r="BO428" s="47">
        <f t="shared" si="25"/>
        <v>0</v>
      </c>
      <c r="BP428" s="48" t="str">
        <f t="shared" si="26"/>
        <v>Complete - With Adjustment</v>
      </c>
    </row>
    <row r="429" spans="1:68" s="10" customFormat="1" hidden="1" x14ac:dyDescent="0.2">
      <c r="A429" s="34">
        <v>492</v>
      </c>
      <c r="B429" s="27" t="s">
        <v>94</v>
      </c>
      <c r="C429" s="27" t="s">
        <v>1764</v>
      </c>
      <c r="D429" s="27" t="s">
        <v>1765</v>
      </c>
      <c r="E429" s="27" t="s">
        <v>1929</v>
      </c>
      <c r="F429" s="27" t="s">
        <v>1540</v>
      </c>
      <c r="G429" s="27" t="s">
        <v>96</v>
      </c>
      <c r="H429" s="28">
        <v>42886</v>
      </c>
      <c r="I429" s="28">
        <v>42888</v>
      </c>
      <c r="J429" s="52">
        <v>2119.92</v>
      </c>
      <c r="K429" s="52">
        <v>72.06</v>
      </c>
      <c r="L429" s="35"/>
      <c r="M429" s="52"/>
      <c r="N429" s="35" t="s">
        <v>97</v>
      </c>
      <c r="O429" s="35" t="s">
        <v>1730</v>
      </c>
      <c r="P429" s="35" t="s">
        <v>120</v>
      </c>
      <c r="Q429" s="35" t="s">
        <v>101</v>
      </c>
      <c r="R429" s="35" t="s">
        <v>98</v>
      </c>
      <c r="S429" s="35"/>
      <c r="T429" s="27" t="s">
        <v>1930</v>
      </c>
      <c r="U429" s="27"/>
      <c r="V429" s="84"/>
      <c r="W429" s="54"/>
      <c r="X429" s="54"/>
      <c r="Y429" s="54"/>
      <c r="Z429" s="54"/>
      <c r="AA429" s="54"/>
      <c r="AB429" s="54"/>
      <c r="AC429" s="54"/>
      <c r="AD429" s="47"/>
      <c r="AE429" s="47"/>
      <c r="AF429" s="47"/>
      <c r="AG429" s="47"/>
      <c r="AH429" s="57"/>
      <c r="AI429" s="58"/>
      <c r="AJ429" s="57"/>
      <c r="AK429" s="47"/>
      <c r="AL429" s="47"/>
      <c r="AM429" s="47"/>
      <c r="AN429" s="57"/>
      <c r="AO429" s="58"/>
      <c r="AP429" s="57"/>
      <c r="AQ429" s="47"/>
      <c r="AR429" s="47"/>
      <c r="AS429" s="47"/>
      <c r="AT429" s="47"/>
      <c r="AU429" s="47"/>
      <c r="AV429" s="47"/>
      <c r="AW429" s="47"/>
      <c r="AX429" s="47"/>
      <c r="AY429" s="47"/>
      <c r="AZ429" s="47"/>
      <c r="BA429" s="47"/>
      <c r="BB429" s="47"/>
      <c r="BC429" s="47"/>
      <c r="BD429" s="47"/>
      <c r="BE429" s="47"/>
      <c r="BF429" s="47"/>
      <c r="BG429" s="47"/>
      <c r="BH429" s="47">
        <v>72.06</v>
      </c>
      <c r="BI429" s="47"/>
      <c r="BJ429" s="47"/>
      <c r="BK429" s="47"/>
      <c r="BL429" s="47"/>
      <c r="BM429" s="47" t="s">
        <v>392</v>
      </c>
      <c r="BN429" s="57">
        <f t="shared" si="24"/>
        <v>72.06</v>
      </c>
      <c r="BO429" s="47">
        <f t="shared" si="25"/>
        <v>0</v>
      </c>
      <c r="BP429" s="48" t="str">
        <f t="shared" si="26"/>
        <v>Complete - With Adjustment</v>
      </c>
    </row>
    <row r="430" spans="1:68" s="10" customFormat="1" hidden="1" x14ac:dyDescent="0.2">
      <c r="A430" s="34">
        <v>493</v>
      </c>
      <c r="B430" s="27" t="s">
        <v>94</v>
      </c>
      <c r="C430" s="27" t="s">
        <v>1764</v>
      </c>
      <c r="D430" s="27" t="s">
        <v>1765</v>
      </c>
      <c r="E430" s="27" t="s">
        <v>1929</v>
      </c>
      <c r="F430" s="27" t="s">
        <v>1540</v>
      </c>
      <c r="G430" s="27" t="s">
        <v>96</v>
      </c>
      <c r="H430" s="28">
        <v>42886</v>
      </c>
      <c r="I430" s="28">
        <v>42888</v>
      </c>
      <c r="J430" s="52">
        <v>2119.92</v>
      </c>
      <c r="K430" s="52">
        <v>42.29</v>
      </c>
      <c r="L430" s="35"/>
      <c r="M430" s="52"/>
      <c r="N430" s="35" t="s">
        <v>97</v>
      </c>
      <c r="O430" s="35" t="s">
        <v>1730</v>
      </c>
      <c r="P430" s="35" t="s">
        <v>120</v>
      </c>
      <c r="Q430" s="35" t="s">
        <v>101</v>
      </c>
      <c r="R430" s="35" t="s">
        <v>98</v>
      </c>
      <c r="S430" s="35"/>
      <c r="T430" s="27" t="s">
        <v>1930</v>
      </c>
      <c r="U430" s="27"/>
      <c r="V430" s="84"/>
      <c r="W430" s="54"/>
      <c r="X430" s="54"/>
      <c r="Y430" s="54">
        <v>42.29</v>
      </c>
      <c r="Z430" s="54"/>
      <c r="AA430" s="54"/>
      <c r="AB430" s="54"/>
      <c r="AC430" s="54"/>
      <c r="AD430" s="47"/>
      <c r="AE430" s="47"/>
      <c r="AF430" s="47"/>
      <c r="AG430" s="47"/>
      <c r="AH430" s="57"/>
      <c r="AI430" s="58"/>
      <c r="AJ430" s="57"/>
      <c r="AK430" s="47"/>
      <c r="AL430" s="47"/>
      <c r="AM430" s="47"/>
      <c r="AN430" s="57"/>
      <c r="AO430" s="58"/>
      <c r="AP430" s="5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t="s">
        <v>1931</v>
      </c>
      <c r="BN430" s="57">
        <f t="shared" si="24"/>
        <v>42.29</v>
      </c>
      <c r="BO430" s="47">
        <f t="shared" si="25"/>
        <v>0</v>
      </c>
      <c r="BP430" s="48" t="str">
        <f t="shared" si="26"/>
        <v>Complete - With Adjustment</v>
      </c>
    </row>
    <row r="431" spans="1:68" s="10" customFormat="1" hidden="1" x14ac:dyDescent="0.2">
      <c r="A431" s="34">
        <v>494</v>
      </c>
      <c r="B431" s="27" t="s">
        <v>94</v>
      </c>
      <c r="C431" s="27" t="s">
        <v>1764</v>
      </c>
      <c r="D431" s="27" t="s">
        <v>1765</v>
      </c>
      <c r="E431" s="27" t="s">
        <v>1929</v>
      </c>
      <c r="F431" s="27" t="s">
        <v>1540</v>
      </c>
      <c r="G431" s="27" t="s">
        <v>96</v>
      </c>
      <c r="H431" s="28">
        <v>42886</v>
      </c>
      <c r="I431" s="28">
        <v>42888</v>
      </c>
      <c r="J431" s="52">
        <v>2119.92</v>
      </c>
      <c r="K431" s="52">
        <v>103.09</v>
      </c>
      <c r="L431" s="35"/>
      <c r="M431" s="52"/>
      <c r="N431" s="35" t="s">
        <v>97</v>
      </c>
      <c r="O431" s="35" t="s">
        <v>1730</v>
      </c>
      <c r="P431" s="35" t="s">
        <v>120</v>
      </c>
      <c r="Q431" s="35" t="s">
        <v>101</v>
      </c>
      <c r="R431" s="35" t="s">
        <v>98</v>
      </c>
      <c r="S431" s="35"/>
      <c r="T431" s="27" t="s">
        <v>1930</v>
      </c>
      <c r="U431" s="27"/>
      <c r="V431" s="84"/>
      <c r="W431" s="54"/>
      <c r="X431" s="54"/>
      <c r="Y431" s="54"/>
      <c r="Z431" s="54"/>
      <c r="AA431" s="54"/>
      <c r="AB431" s="54"/>
      <c r="AC431" s="54"/>
      <c r="AD431" s="47"/>
      <c r="AE431" s="47"/>
      <c r="AF431" s="47"/>
      <c r="AG431" s="47"/>
      <c r="AH431" s="57"/>
      <c r="AI431" s="58"/>
      <c r="AJ431" s="57"/>
      <c r="AK431" s="47"/>
      <c r="AL431" s="47"/>
      <c r="AM431" s="47"/>
      <c r="AN431" s="57"/>
      <c r="AO431" s="58"/>
      <c r="AP431" s="57"/>
      <c r="AQ431" s="47"/>
      <c r="AR431" s="47"/>
      <c r="AS431" s="47"/>
      <c r="AT431" s="47"/>
      <c r="AU431" s="47"/>
      <c r="AV431" s="47"/>
      <c r="AW431" s="47"/>
      <c r="AX431" s="47"/>
      <c r="AY431" s="47"/>
      <c r="AZ431" s="47"/>
      <c r="BA431" s="47"/>
      <c r="BB431" s="47"/>
      <c r="BC431" s="47"/>
      <c r="BD431" s="47"/>
      <c r="BE431" s="47"/>
      <c r="BF431" s="47"/>
      <c r="BG431" s="47"/>
      <c r="BH431" s="47">
        <v>103.09</v>
      </c>
      <c r="BI431" s="47"/>
      <c r="BJ431" s="47"/>
      <c r="BK431" s="47"/>
      <c r="BL431" s="47"/>
      <c r="BM431" s="47" t="s">
        <v>392</v>
      </c>
      <c r="BN431" s="57">
        <f t="shared" si="24"/>
        <v>103.09</v>
      </c>
      <c r="BO431" s="47">
        <f t="shared" si="25"/>
        <v>0</v>
      </c>
      <c r="BP431" s="48" t="str">
        <f t="shared" si="26"/>
        <v>Complete - With Adjustment</v>
      </c>
    </row>
    <row r="432" spans="1:68" s="10" customFormat="1" hidden="1" x14ac:dyDescent="0.2">
      <c r="A432" s="34">
        <v>495</v>
      </c>
      <c r="B432" s="27" t="s">
        <v>94</v>
      </c>
      <c r="C432" s="27" t="s">
        <v>1813</v>
      </c>
      <c r="D432" s="27" t="s">
        <v>1814</v>
      </c>
      <c r="E432" s="27" t="s">
        <v>1932</v>
      </c>
      <c r="F432" s="27" t="s">
        <v>1570</v>
      </c>
      <c r="G432" s="27" t="s">
        <v>96</v>
      </c>
      <c r="H432" s="28">
        <v>42891</v>
      </c>
      <c r="I432" s="28">
        <v>42894</v>
      </c>
      <c r="J432" s="52">
        <v>1407.51</v>
      </c>
      <c r="K432" s="52">
        <v>744.39</v>
      </c>
      <c r="L432" s="35"/>
      <c r="M432" s="52"/>
      <c r="N432" s="35" t="s">
        <v>97</v>
      </c>
      <c r="O432" s="35" t="s">
        <v>605</v>
      </c>
      <c r="P432" s="35" t="s">
        <v>120</v>
      </c>
      <c r="Q432" s="35" t="s">
        <v>101</v>
      </c>
      <c r="R432" s="35" t="s">
        <v>98</v>
      </c>
      <c r="S432" s="35"/>
      <c r="T432" s="27" t="s">
        <v>1933</v>
      </c>
      <c r="U432" s="27"/>
      <c r="V432" s="84"/>
      <c r="W432" s="54"/>
      <c r="X432" s="54"/>
      <c r="Y432" s="54"/>
      <c r="Z432" s="54"/>
      <c r="AA432" s="54"/>
      <c r="AB432" s="54"/>
      <c r="AC432" s="54"/>
      <c r="AD432" s="47"/>
      <c r="AE432" s="47"/>
      <c r="AF432" s="47"/>
      <c r="AG432" s="47"/>
      <c r="AH432" s="57"/>
      <c r="AI432" s="58"/>
      <c r="AJ432" s="57"/>
      <c r="AK432" s="47"/>
      <c r="AL432" s="47">
        <f>666.04-174</f>
        <v>492.03999999999996</v>
      </c>
      <c r="AM432" s="47"/>
      <c r="AN432" s="57"/>
      <c r="AO432" s="58"/>
      <c r="AP432" s="57"/>
      <c r="AQ432" s="47"/>
      <c r="AR432" s="47"/>
      <c r="AS432" s="47"/>
      <c r="AT432" s="47"/>
      <c r="AU432" s="47"/>
      <c r="AV432" s="47"/>
      <c r="AW432" s="47"/>
      <c r="AX432" s="47"/>
      <c r="AY432" s="47"/>
      <c r="AZ432" s="47"/>
      <c r="BA432" s="47"/>
      <c r="BB432" s="47"/>
      <c r="BC432" s="47"/>
      <c r="BD432" s="47"/>
      <c r="BE432" s="47"/>
      <c r="BF432" s="47"/>
      <c r="BG432" s="47"/>
      <c r="BH432" s="47">
        <v>252.35</v>
      </c>
      <c r="BI432" s="47"/>
      <c r="BJ432" s="47"/>
      <c r="BK432" s="47"/>
      <c r="BL432" s="47"/>
      <c r="BM432" s="47" t="s">
        <v>10</v>
      </c>
      <c r="BN432" s="57">
        <f t="shared" si="24"/>
        <v>744.39</v>
      </c>
      <c r="BO432" s="47">
        <f t="shared" si="25"/>
        <v>0</v>
      </c>
      <c r="BP432" s="48" t="str">
        <f t="shared" si="26"/>
        <v>Complete - With Adjustment</v>
      </c>
    </row>
    <row r="433" spans="1:68" s="10" customFormat="1" hidden="1" x14ac:dyDescent="0.2">
      <c r="A433" s="34">
        <v>496</v>
      </c>
      <c r="B433" s="27" t="s">
        <v>94</v>
      </c>
      <c r="C433" s="27" t="s">
        <v>1813</v>
      </c>
      <c r="D433" s="27" t="s">
        <v>1814</v>
      </c>
      <c r="E433" s="27" t="s">
        <v>1932</v>
      </c>
      <c r="F433" s="27" t="s">
        <v>1570</v>
      </c>
      <c r="G433" s="27" t="s">
        <v>96</v>
      </c>
      <c r="H433" s="28">
        <v>42891</v>
      </c>
      <c r="I433" s="28">
        <v>42894</v>
      </c>
      <c r="J433" s="52">
        <v>1407.51</v>
      </c>
      <c r="K433" s="52">
        <v>67.06</v>
      </c>
      <c r="L433" s="35"/>
      <c r="M433" s="52"/>
      <c r="N433" s="35" t="s">
        <v>97</v>
      </c>
      <c r="O433" s="35" t="s">
        <v>605</v>
      </c>
      <c r="P433" s="35" t="s">
        <v>120</v>
      </c>
      <c r="Q433" s="35" t="s">
        <v>101</v>
      </c>
      <c r="R433" s="35" t="s">
        <v>98</v>
      </c>
      <c r="S433" s="35"/>
      <c r="T433" s="27" t="s">
        <v>1933</v>
      </c>
      <c r="U433" s="27"/>
      <c r="V433" s="84"/>
      <c r="W433" s="54"/>
      <c r="X433" s="54"/>
      <c r="Y433" s="54"/>
      <c r="Z433" s="54"/>
      <c r="AA433" s="54"/>
      <c r="AB433" s="54"/>
      <c r="AC433" s="54"/>
      <c r="AD433" s="47"/>
      <c r="AE433" s="47"/>
      <c r="AF433" s="47"/>
      <c r="AG433" s="47"/>
      <c r="AH433" s="57"/>
      <c r="AI433" s="58"/>
      <c r="AJ433" s="57"/>
      <c r="AK433" s="47"/>
      <c r="AL433" s="47"/>
      <c r="AM433" s="47"/>
      <c r="AN433" s="57"/>
      <c r="AO433" s="58"/>
      <c r="AP433" s="57"/>
      <c r="AQ433" s="47"/>
      <c r="AR433" s="47"/>
      <c r="AS433" s="47"/>
      <c r="AT433" s="47"/>
      <c r="AU433" s="47"/>
      <c r="AV433" s="47"/>
      <c r="AW433" s="47"/>
      <c r="AX433" s="47"/>
      <c r="AY433" s="47"/>
      <c r="AZ433" s="47"/>
      <c r="BA433" s="47"/>
      <c r="BB433" s="47"/>
      <c r="BC433" s="47"/>
      <c r="BD433" s="47"/>
      <c r="BE433" s="47"/>
      <c r="BF433" s="47"/>
      <c r="BG433" s="47"/>
      <c r="BH433" s="47">
        <v>67.06</v>
      </c>
      <c r="BI433" s="47"/>
      <c r="BJ433" s="47"/>
      <c r="BK433" s="47"/>
      <c r="BL433" s="47"/>
      <c r="BM433" s="47" t="s">
        <v>392</v>
      </c>
      <c r="BN433" s="57">
        <f t="shared" si="24"/>
        <v>67.06</v>
      </c>
      <c r="BO433" s="47">
        <f t="shared" si="25"/>
        <v>0</v>
      </c>
      <c r="BP433" s="48" t="str">
        <f t="shared" si="26"/>
        <v>Complete - With Adjustment</v>
      </c>
    </row>
    <row r="434" spans="1:68" s="10" customFormat="1" hidden="1" x14ac:dyDescent="0.2">
      <c r="A434" s="34">
        <v>497</v>
      </c>
      <c r="B434" s="27" t="s">
        <v>94</v>
      </c>
      <c r="C434" s="27" t="s">
        <v>1813</v>
      </c>
      <c r="D434" s="27" t="s">
        <v>1814</v>
      </c>
      <c r="E434" s="27" t="s">
        <v>1932</v>
      </c>
      <c r="F434" s="27" t="s">
        <v>1570</v>
      </c>
      <c r="G434" s="27" t="s">
        <v>96</v>
      </c>
      <c r="H434" s="28">
        <v>42891</v>
      </c>
      <c r="I434" s="28">
        <v>42894</v>
      </c>
      <c r="J434" s="52">
        <v>1407.51</v>
      </c>
      <c r="K434" s="52">
        <v>15</v>
      </c>
      <c r="L434" s="35"/>
      <c r="M434" s="52"/>
      <c r="N434" s="35" t="s">
        <v>97</v>
      </c>
      <c r="O434" s="35" t="s">
        <v>605</v>
      </c>
      <c r="P434" s="35" t="s">
        <v>120</v>
      </c>
      <c r="Q434" s="35" t="s">
        <v>147</v>
      </c>
      <c r="R434" s="35" t="s">
        <v>98</v>
      </c>
      <c r="S434" s="35"/>
      <c r="T434" s="27" t="s">
        <v>1933</v>
      </c>
      <c r="U434" s="27"/>
      <c r="V434" s="84"/>
      <c r="W434" s="54"/>
      <c r="X434" s="54"/>
      <c r="Y434" s="54"/>
      <c r="Z434" s="54"/>
      <c r="AA434" s="54"/>
      <c r="AB434" s="54"/>
      <c r="AC434" s="54"/>
      <c r="AD434" s="47"/>
      <c r="AE434" s="47"/>
      <c r="AF434" s="47"/>
      <c r="AG434" s="47"/>
      <c r="AH434" s="57"/>
      <c r="AI434" s="58"/>
      <c r="AJ434" s="57"/>
      <c r="AK434" s="47"/>
      <c r="AL434" s="47"/>
      <c r="AM434" s="47"/>
      <c r="AN434" s="57"/>
      <c r="AO434" s="58"/>
      <c r="AP434" s="57"/>
      <c r="AQ434" s="47"/>
      <c r="AR434" s="47"/>
      <c r="AS434" s="47"/>
      <c r="AT434" s="47"/>
      <c r="AU434" s="47"/>
      <c r="AV434" s="47"/>
      <c r="AW434" s="47"/>
      <c r="AX434" s="47"/>
      <c r="AY434" s="47"/>
      <c r="AZ434" s="47"/>
      <c r="BA434" s="47"/>
      <c r="BB434" s="47"/>
      <c r="BC434" s="47"/>
      <c r="BD434" s="47"/>
      <c r="BE434" s="47"/>
      <c r="BF434" s="47"/>
      <c r="BG434" s="47"/>
      <c r="BH434" s="47"/>
      <c r="BI434" s="47"/>
      <c r="BJ434" s="47"/>
      <c r="BK434" s="47">
        <v>15</v>
      </c>
      <c r="BL434" s="47"/>
      <c r="BM434" s="47" t="s">
        <v>379</v>
      </c>
      <c r="BN434" s="57">
        <f t="shared" si="24"/>
        <v>15</v>
      </c>
      <c r="BO434" s="47">
        <f t="shared" si="25"/>
        <v>0</v>
      </c>
      <c r="BP434" s="48" t="str">
        <f t="shared" si="26"/>
        <v>Complete - With Adjustment</v>
      </c>
    </row>
    <row r="435" spans="1:68" s="10" customFormat="1" hidden="1" x14ac:dyDescent="0.2">
      <c r="A435" s="34">
        <v>498</v>
      </c>
      <c r="B435" s="27" t="s">
        <v>94</v>
      </c>
      <c r="C435" s="27" t="s">
        <v>1813</v>
      </c>
      <c r="D435" s="27" t="s">
        <v>1814</v>
      </c>
      <c r="E435" s="27" t="s">
        <v>1932</v>
      </c>
      <c r="F435" s="27" t="s">
        <v>1570</v>
      </c>
      <c r="G435" s="27" t="s">
        <v>96</v>
      </c>
      <c r="H435" s="28">
        <v>42891</v>
      </c>
      <c r="I435" s="28">
        <v>42894</v>
      </c>
      <c r="J435" s="52">
        <v>1407.51</v>
      </c>
      <c r="K435" s="52">
        <v>581.05999999999995</v>
      </c>
      <c r="L435" s="35"/>
      <c r="M435" s="52"/>
      <c r="N435" s="35" t="s">
        <v>97</v>
      </c>
      <c r="O435" s="35" t="s">
        <v>605</v>
      </c>
      <c r="P435" s="35" t="s">
        <v>120</v>
      </c>
      <c r="Q435" s="35" t="s">
        <v>108</v>
      </c>
      <c r="R435" s="35" t="s">
        <v>98</v>
      </c>
      <c r="S435" s="35"/>
      <c r="T435" s="27" t="s">
        <v>1933</v>
      </c>
      <c r="U435" s="27"/>
      <c r="V435" s="84"/>
      <c r="W435" s="54"/>
      <c r="X435" s="54"/>
      <c r="Y435" s="54"/>
      <c r="Z435" s="54"/>
      <c r="AA435" s="54"/>
      <c r="AB435" s="54"/>
      <c r="AC435" s="54"/>
      <c r="AD435" s="47"/>
      <c r="AE435" s="47"/>
      <c r="AF435" s="47"/>
      <c r="AG435" s="47"/>
      <c r="AH435" s="57"/>
      <c r="AI435" s="58"/>
      <c r="AJ435" s="57"/>
      <c r="AK435" s="47"/>
      <c r="AL435" s="47"/>
      <c r="AM435" s="47"/>
      <c r="AN435" s="57">
        <f>499-150</f>
        <v>349</v>
      </c>
      <c r="AO435" s="58"/>
      <c r="AP435" s="57">
        <f>499-250</f>
        <v>249</v>
      </c>
      <c r="AQ435" s="47"/>
      <c r="AR435" s="47"/>
      <c r="AS435" s="47"/>
      <c r="AT435" s="47"/>
      <c r="AU435" s="47"/>
      <c r="AV435" s="47"/>
      <c r="AW435" s="47"/>
      <c r="AX435" s="47"/>
      <c r="AY435" s="47"/>
      <c r="AZ435" s="47"/>
      <c r="BA435" s="47"/>
      <c r="BB435" s="47"/>
      <c r="BC435" s="47"/>
      <c r="BD435" s="47"/>
      <c r="BE435" s="47"/>
      <c r="BF435" s="47"/>
      <c r="BG435" s="47"/>
      <c r="BH435" s="47">
        <v>232.06</v>
      </c>
      <c r="BI435" s="47"/>
      <c r="BJ435" s="47"/>
      <c r="BK435" s="47"/>
      <c r="BL435" s="47"/>
      <c r="BM435" s="47" t="s">
        <v>376</v>
      </c>
      <c r="BN435" s="57">
        <f t="shared" si="24"/>
        <v>581.05999999999995</v>
      </c>
      <c r="BO435" s="47">
        <f t="shared" si="25"/>
        <v>0</v>
      </c>
      <c r="BP435" s="48" t="str">
        <f t="shared" si="26"/>
        <v>Complete - With Adjustment</v>
      </c>
    </row>
    <row r="436" spans="1:68" s="10" customFormat="1" hidden="1" x14ac:dyDescent="0.2">
      <c r="A436" s="34">
        <v>506</v>
      </c>
      <c r="B436" s="27" t="s">
        <v>94</v>
      </c>
      <c r="C436" s="27" t="s">
        <v>1783</v>
      </c>
      <c r="D436" s="27" t="s">
        <v>1784</v>
      </c>
      <c r="E436" s="27" t="s">
        <v>1934</v>
      </c>
      <c r="F436" s="27" t="s">
        <v>1557</v>
      </c>
      <c r="G436" s="27" t="s">
        <v>96</v>
      </c>
      <c r="H436" s="28">
        <v>42906</v>
      </c>
      <c r="I436" s="28">
        <v>42907</v>
      </c>
      <c r="J436" s="52">
        <v>3456.98</v>
      </c>
      <c r="K436" s="52">
        <v>425.2</v>
      </c>
      <c r="L436" s="35"/>
      <c r="M436" s="52"/>
      <c r="N436" s="35" t="s">
        <v>97</v>
      </c>
      <c r="O436" s="35" t="s">
        <v>180</v>
      </c>
      <c r="P436" s="35" t="s">
        <v>120</v>
      </c>
      <c r="Q436" s="35" t="s">
        <v>101</v>
      </c>
      <c r="R436" s="35" t="s">
        <v>98</v>
      </c>
      <c r="S436" s="35"/>
      <c r="T436" s="27" t="s">
        <v>1935</v>
      </c>
      <c r="U436" s="27"/>
      <c r="V436" s="84"/>
      <c r="W436" s="54"/>
      <c r="X436" s="54"/>
      <c r="Y436" s="54">
        <v>425.2</v>
      </c>
      <c r="Z436" s="54"/>
      <c r="AA436" s="54"/>
      <c r="AB436" s="54"/>
      <c r="AC436" s="54"/>
      <c r="AD436" s="47"/>
      <c r="AE436" s="47"/>
      <c r="AF436" s="47"/>
      <c r="AG436" s="47"/>
      <c r="AH436" s="57"/>
      <c r="AI436" s="58"/>
      <c r="AJ436" s="57"/>
      <c r="AK436" s="47"/>
      <c r="AL436" s="47"/>
      <c r="AM436" s="47"/>
      <c r="AN436" s="57"/>
      <c r="AO436" s="58"/>
      <c r="AP436" s="5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t="s">
        <v>1931</v>
      </c>
      <c r="BN436" s="57">
        <f t="shared" si="24"/>
        <v>425.2</v>
      </c>
      <c r="BO436" s="47">
        <f t="shared" si="25"/>
        <v>0</v>
      </c>
      <c r="BP436" s="48" t="str">
        <f t="shared" si="26"/>
        <v>Complete - With Adjustment</v>
      </c>
    </row>
    <row r="437" spans="1:68" s="10" customFormat="1" hidden="1" x14ac:dyDescent="0.2">
      <c r="A437" s="34">
        <v>507</v>
      </c>
      <c r="B437" s="27" t="s">
        <v>94</v>
      </c>
      <c r="C437" s="27" t="s">
        <v>1783</v>
      </c>
      <c r="D437" s="27" t="s">
        <v>1784</v>
      </c>
      <c r="E437" s="27" t="s">
        <v>1934</v>
      </c>
      <c r="F437" s="27" t="s">
        <v>1557</v>
      </c>
      <c r="G437" s="27" t="s">
        <v>96</v>
      </c>
      <c r="H437" s="28">
        <v>42906</v>
      </c>
      <c r="I437" s="28">
        <v>42907</v>
      </c>
      <c r="J437" s="52">
        <v>3456.98</v>
      </c>
      <c r="K437" s="52">
        <v>1828.9</v>
      </c>
      <c r="L437" s="35"/>
      <c r="M437" s="52"/>
      <c r="N437" s="35" t="s">
        <v>97</v>
      </c>
      <c r="O437" s="35" t="s">
        <v>180</v>
      </c>
      <c r="P437" s="35" t="s">
        <v>120</v>
      </c>
      <c r="Q437" s="35" t="s">
        <v>101</v>
      </c>
      <c r="R437" s="35" t="s">
        <v>98</v>
      </c>
      <c r="S437" s="35"/>
      <c r="T437" s="27" t="s">
        <v>1935</v>
      </c>
      <c r="U437" s="27"/>
      <c r="V437" s="84"/>
      <c r="W437" s="54"/>
      <c r="X437" s="54"/>
      <c r="Y437" s="54">
        <v>1828.9</v>
      </c>
      <c r="Z437" s="54"/>
      <c r="AA437" s="54"/>
      <c r="AB437" s="54"/>
      <c r="AC437" s="54"/>
      <c r="AD437" s="47"/>
      <c r="AE437" s="47"/>
      <c r="AF437" s="47"/>
      <c r="AG437" s="47"/>
      <c r="AH437" s="57"/>
      <c r="AI437" s="58"/>
      <c r="AJ437" s="57"/>
      <c r="AK437" s="47"/>
      <c r="AL437" s="47"/>
      <c r="AM437" s="47"/>
      <c r="AN437" s="57"/>
      <c r="AO437" s="58"/>
      <c r="AP437" s="5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t="s">
        <v>1931</v>
      </c>
      <c r="BN437" s="57">
        <f t="shared" si="24"/>
        <v>1828.9</v>
      </c>
      <c r="BO437" s="47">
        <f t="shared" si="25"/>
        <v>0</v>
      </c>
      <c r="BP437" s="48" t="str">
        <f t="shared" si="26"/>
        <v>Complete - With Adjustment</v>
      </c>
    </row>
    <row r="438" spans="1:68" s="10" customFormat="1" hidden="1" x14ac:dyDescent="0.2">
      <c r="A438" s="34">
        <v>508</v>
      </c>
      <c r="B438" s="27" t="s">
        <v>94</v>
      </c>
      <c r="C438" s="27" t="s">
        <v>1783</v>
      </c>
      <c r="D438" s="27" t="s">
        <v>1784</v>
      </c>
      <c r="E438" s="27" t="s">
        <v>1934</v>
      </c>
      <c r="F438" s="27" t="s">
        <v>1557</v>
      </c>
      <c r="G438" s="27" t="s">
        <v>96</v>
      </c>
      <c r="H438" s="28">
        <v>42906</v>
      </c>
      <c r="I438" s="28">
        <v>42907</v>
      </c>
      <c r="J438" s="52">
        <v>3456.98</v>
      </c>
      <c r="K438" s="52">
        <v>757.9</v>
      </c>
      <c r="L438" s="35"/>
      <c r="M438" s="52"/>
      <c r="N438" s="35" t="s">
        <v>97</v>
      </c>
      <c r="O438" s="35" t="s">
        <v>180</v>
      </c>
      <c r="P438" s="35" t="s">
        <v>120</v>
      </c>
      <c r="Q438" s="35" t="s">
        <v>101</v>
      </c>
      <c r="R438" s="35" t="s">
        <v>98</v>
      </c>
      <c r="S438" s="35"/>
      <c r="T438" s="27" t="s">
        <v>1935</v>
      </c>
      <c r="U438" s="27"/>
      <c r="V438" s="84"/>
      <c r="W438" s="54"/>
      <c r="X438" s="54"/>
      <c r="Y438" s="54">
        <v>757.9</v>
      </c>
      <c r="Z438" s="54"/>
      <c r="AA438" s="54"/>
      <c r="AB438" s="54"/>
      <c r="AC438" s="54"/>
      <c r="AD438" s="47"/>
      <c r="AE438" s="47"/>
      <c r="AF438" s="47"/>
      <c r="AG438" s="47"/>
      <c r="AH438" s="57"/>
      <c r="AI438" s="58"/>
      <c r="AJ438" s="57"/>
      <c r="AK438" s="47"/>
      <c r="AL438" s="47"/>
      <c r="AM438" s="47"/>
      <c r="AN438" s="57"/>
      <c r="AO438" s="58"/>
      <c r="AP438" s="5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t="s">
        <v>1931</v>
      </c>
      <c r="BN438" s="57">
        <f t="shared" si="24"/>
        <v>757.9</v>
      </c>
      <c r="BO438" s="47">
        <f t="shared" si="25"/>
        <v>0</v>
      </c>
      <c r="BP438" s="48" t="str">
        <f t="shared" si="26"/>
        <v>Complete - With Adjustment</v>
      </c>
    </row>
    <row r="439" spans="1:68" s="10" customFormat="1" hidden="1" x14ac:dyDescent="0.2">
      <c r="A439" s="34">
        <v>509</v>
      </c>
      <c r="B439" s="27" t="s">
        <v>94</v>
      </c>
      <c r="C439" s="27" t="s">
        <v>1783</v>
      </c>
      <c r="D439" s="27" t="s">
        <v>1784</v>
      </c>
      <c r="E439" s="27" t="s">
        <v>1934</v>
      </c>
      <c r="F439" s="27" t="s">
        <v>1557</v>
      </c>
      <c r="G439" s="27" t="s">
        <v>96</v>
      </c>
      <c r="H439" s="28">
        <v>42906</v>
      </c>
      <c r="I439" s="28">
        <v>42907</v>
      </c>
      <c r="J439" s="52">
        <v>3456.98</v>
      </c>
      <c r="K439" s="52">
        <v>444.98</v>
      </c>
      <c r="L439" s="35"/>
      <c r="M439" s="52"/>
      <c r="N439" s="35" t="s">
        <v>97</v>
      </c>
      <c r="O439" s="35" t="s">
        <v>180</v>
      </c>
      <c r="P439" s="35" t="s">
        <v>120</v>
      </c>
      <c r="Q439" s="35" t="s">
        <v>101</v>
      </c>
      <c r="R439" s="35" t="s">
        <v>98</v>
      </c>
      <c r="S439" s="35"/>
      <c r="T439" s="27" t="s">
        <v>1935</v>
      </c>
      <c r="U439" s="27"/>
      <c r="V439" s="84"/>
      <c r="W439" s="54"/>
      <c r="X439" s="54"/>
      <c r="Y439" s="54">
        <v>444.98</v>
      </c>
      <c r="Z439" s="54"/>
      <c r="AA439" s="54"/>
      <c r="AB439" s="54"/>
      <c r="AC439" s="54"/>
      <c r="AD439" s="47"/>
      <c r="AE439" s="47"/>
      <c r="AF439" s="47"/>
      <c r="AG439" s="47"/>
      <c r="AH439" s="57"/>
      <c r="AI439" s="58"/>
      <c r="AJ439" s="57"/>
      <c r="AK439" s="47"/>
      <c r="AL439" s="47"/>
      <c r="AM439" s="47"/>
      <c r="AN439" s="57"/>
      <c r="AO439" s="58"/>
      <c r="AP439" s="57"/>
      <c r="AQ439" s="47"/>
      <c r="AR439" s="47"/>
      <c r="AS439" s="47"/>
      <c r="AT439" s="47"/>
      <c r="AU439" s="47"/>
      <c r="AV439" s="47"/>
      <c r="AW439" s="47"/>
      <c r="AX439" s="47"/>
      <c r="AY439" s="47"/>
      <c r="AZ439" s="47"/>
      <c r="BA439" s="47"/>
      <c r="BB439" s="47"/>
      <c r="BC439" s="47"/>
      <c r="BD439" s="47"/>
      <c r="BE439" s="47"/>
      <c r="BF439" s="47"/>
      <c r="BG439" s="47"/>
      <c r="BH439" s="47"/>
      <c r="BI439" s="47"/>
      <c r="BJ439" s="47"/>
      <c r="BK439" s="68"/>
      <c r="BL439" s="47"/>
      <c r="BM439" s="47" t="s">
        <v>1931</v>
      </c>
      <c r="BN439" s="57">
        <f t="shared" si="24"/>
        <v>444.98</v>
      </c>
      <c r="BO439" s="47">
        <f t="shared" si="25"/>
        <v>0</v>
      </c>
      <c r="BP439" s="48" t="str">
        <f t="shared" si="26"/>
        <v>Complete - With Adjustment</v>
      </c>
    </row>
    <row r="440" spans="1:68" s="10" customFormat="1" hidden="1" x14ac:dyDescent="0.2">
      <c r="A440" s="34">
        <v>510</v>
      </c>
      <c r="B440" s="27" t="s">
        <v>94</v>
      </c>
      <c r="C440" s="27" t="s">
        <v>1783</v>
      </c>
      <c r="D440" s="27" t="s">
        <v>1784</v>
      </c>
      <c r="E440" s="27" t="s">
        <v>1936</v>
      </c>
      <c r="F440" s="27" t="s">
        <v>1493</v>
      </c>
      <c r="G440" s="27" t="s">
        <v>96</v>
      </c>
      <c r="H440" s="28">
        <v>42898</v>
      </c>
      <c r="I440" s="28">
        <v>42899</v>
      </c>
      <c r="J440" s="52">
        <v>5543.04</v>
      </c>
      <c r="K440" s="52">
        <v>390.4</v>
      </c>
      <c r="L440" s="35"/>
      <c r="M440" s="52"/>
      <c r="N440" s="35" t="s">
        <v>97</v>
      </c>
      <c r="O440" s="35" t="s">
        <v>180</v>
      </c>
      <c r="P440" s="35" t="s">
        <v>120</v>
      </c>
      <c r="Q440" s="35" t="s">
        <v>101</v>
      </c>
      <c r="R440" s="35" t="s">
        <v>98</v>
      </c>
      <c r="S440" s="35"/>
      <c r="T440" s="27" t="s">
        <v>1937</v>
      </c>
      <c r="U440" s="27"/>
      <c r="V440" s="84"/>
      <c r="W440" s="54"/>
      <c r="X440" s="54"/>
      <c r="Y440" s="54">
        <v>390.4</v>
      </c>
      <c r="Z440" s="54"/>
      <c r="AA440" s="54"/>
      <c r="AB440" s="54"/>
      <c r="AC440" s="54"/>
      <c r="AD440" s="47"/>
      <c r="AE440" s="47"/>
      <c r="AF440" s="47"/>
      <c r="AG440" s="47"/>
      <c r="AH440" s="57"/>
      <c r="AI440" s="58"/>
      <c r="AJ440" s="57"/>
      <c r="AK440" s="47"/>
      <c r="AL440" s="47"/>
      <c r="AM440" s="47"/>
      <c r="AN440" s="57"/>
      <c r="AO440" s="58"/>
      <c r="AP440" s="5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t="s">
        <v>1931</v>
      </c>
      <c r="BN440" s="57">
        <f t="shared" si="24"/>
        <v>390.4</v>
      </c>
      <c r="BO440" s="47">
        <f t="shared" si="25"/>
        <v>0</v>
      </c>
      <c r="BP440" s="48" t="str">
        <f t="shared" si="26"/>
        <v>Complete - With Adjustment</v>
      </c>
    </row>
    <row r="441" spans="1:68" s="10" customFormat="1" hidden="1" x14ac:dyDescent="0.2">
      <c r="A441" s="34">
        <v>511</v>
      </c>
      <c r="B441" s="27" t="s">
        <v>94</v>
      </c>
      <c r="C441" s="27" t="s">
        <v>1783</v>
      </c>
      <c r="D441" s="27" t="s">
        <v>1784</v>
      </c>
      <c r="E441" s="27" t="s">
        <v>1936</v>
      </c>
      <c r="F441" s="27" t="s">
        <v>1493</v>
      </c>
      <c r="G441" s="27" t="s">
        <v>96</v>
      </c>
      <c r="H441" s="28">
        <v>42898</v>
      </c>
      <c r="I441" s="28">
        <v>42899</v>
      </c>
      <c r="J441" s="52">
        <v>5543.04</v>
      </c>
      <c r="K441" s="52">
        <v>960.4</v>
      </c>
      <c r="L441" s="35"/>
      <c r="M441" s="52"/>
      <c r="N441" s="35" t="s">
        <v>97</v>
      </c>
      <c r="O441" s="35" t="s">
        <v>180</v>
      </c>
      <c r="P441" s="35" t="s">
        <v>120</v>
      </c>
      <c r="Q441" s="35" t="s">
        <v>101</v>
      </c>
      <c r="R441" s="35" t="s">
        <v>98</v>
      </c>
      <c r="S441" s="35"/>
      <c r="T441" s="27" t="s">
        <v>1937</v>
      </c>
      <c r="U441" s="27"/>
      <c r="V441" s="84"/>
      <c r="W441" s="54"/>
      <c r="X441" s="54"/>
      <c r="Y441" s="54">
        <v>960.4</v>
      </c>
      <c r="Z441" s="54"/>
      <c r="AA441" s="54"/>
      <c r="AB441" s="54"/>
      <c r="AC441" s="54"/>
      <c r="AD441" s="47"/>
      <c r="AE441" s="47"/>
      <c r="AF441" s="47"/>
      <c r="AG441" s="47"/>
      <c r="AH441" s="57"/>
      <c r="AI441" s="58"/>
      <c r="AJ441" s="57"/>
      <c r="AK441" s="47"/>
      <c r="AL441" s="47"/>
      <c r="AM441" s="47"/>
      <c r="AN441" s="57"/>
      <c r="AO441" s="58"/>
      <c r="AP441" s="57"/>
      <c r="AQ441" s="47"/>
      <c r="AR441" s="47"/>
      <c r="AS441" s="47"/>
      <c r="AT441" s="47"/>
      <c r="AU441" s="47"/>
      <c r="AV441" s="47"/>
      <c r="AW441" s="47"/>
      <c r="AX441" s="47"/>
      <c r="AY441" s="47"/>
      <c r="AZ441" s="47"/>
      <c r="BA441" s="47"/>
      <c r="BB441" s="47"/>
      <c r="BC441" s="47"/>
      <c r="BD441" s="47"/>
      <c r="BE441" s="47"/>
      <c r="BF441" s="47"/>
      <c r="BG441" s="47"/>
      <c r="BH441" s="47"/>
      <c r="BI441" s="47"/>
      <c r="BJ441" s="47"/>
      <c r="BK441" s="68"/>
      <c r="BL441" s="47"/>
      <c r="BM441" s="47" t="s">
        <v>1931</v>
      </c>
      <c r="BN441" s="57">
        <f t="shared" si="24"/>
        <v>960.4</v>
      </c>
      <c r="BO441" s="47">
        <f t="shared" si="25"/>
        <v>0</v>
      </c>
      <c r="BP441" s="48" t="str">
        <f t="shared" si="26"/>
        <v>Complete - With Adjustment</v>
      </c>
    </row>
    <row r="442" spans="1:68" s="10" customFormat="1" hidden="1" x14ac:dyDescent="0.2">
      <c r="A442" s="34">
        <v>512</v>
      </c>
      <c r="B442" s="27" t="s">
        <v>94</v>
      </c>
      <c r="C442" s="27" t="s">
        <v>1783</v>
      </c>
      <c r="D442" s="27" t="s">
        <v>1784</v>
      </c>
      <c r="E442" s="27" t="s">
        <v>1936</v>
      </c>
      <c r="F442" s="27" t="s">
        <v>1493</v>
      </c>
      <c r="G442" s="27" t="s">
        <v>96</v>
      </c>
      <c r="H442" s="28">
        <v>42898</v>
      </c>
      <c r="I442" s="28">
        <v>42899</v>
      </c>
      <c r="J442" s="52">
        <v>5543.04</v>
      </c>
      <c r="K442" s="52">
        <v>348.2</v>
      </c>
      <c r="L442" s="35"/>
      <c r="M442" s="52"/>
      <c r="N442" s="35" t="s">
        <v>97</v>
      </c>
      <c r="O442" s="35" t="s">
        <v>180</v>
      </c>
      <c r="P442" s="35" t="s">
        <v>120</v>
      </c>
      <c r="Q442" s="35" t="s">
        <v>101</v>
      </c>
      <c r="R442" s="35" t="s">
        <v>98</v>
      </c>
      <c r="S442" s="35"/>
      <c r="T442" s="27" t="s">
        <v>1937</v>
      </c>
      <c r="U442" s="27"/>
      <c r="V442" s="84"/>
      <c r="W442" s="54"/>
      <c r="X442" s="54"/>
      <c r="Y442" s="54">
        <v>348.2</v>
      </c>
      <c r="Z442" s="54"/>
      <c r="AA442" s="54"/>
      <c r="AB442" s="54"/>
      <c r="AC442" s="54"/>
      <c r="AD442" s="47"/>
      <c r="AE442" s="47"/>
      <c r="AF442" s="47"/>
      <c r="AG442" s="47"/>
      <c r="AH442" s="57"/>
      <c r="AI442" s="58"/>
      <c r="AJ442" s="57"/>
      <c r="AK442" s="47"/>
      <c r="AL442" s="47"/>
      <c r="AM442" s="47"/>
      <c r="AN442" s="57"/>
      <c r="AO442" s="58"/>
      <c r="AP442" s="5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t="s">
        <v>1931</v>
      </c>
      <c r="BN442" s="57">
        <f t="shared" si="24"/>
        <v>348.2</v>
      </c>
      <c r="BO442" s="47">
        <f t="shared" si="25"/>
        <v>0</v>
      </c>
      <c r="BP442" s="48" t="str">
        <f t="shared" si="26"/>
        <v>Complete - With Adjustment</v>
      </c>
    </row>
    <row r="443" spans="1:68" s="10" customFormat="1" hidden="1" x14ac:dyDescent="0.2">
      <c r="A443" s="34">
        <v>513</v>
      </c>
      <c r="B443" s="27" t="s">
        <v>94</v>
      </c>
      <c r="C443" s="27" t="s">
        <v>1783</v>
      </c>
      <c r="D443" s="27" t="s">
        <v>1784</v>
      </c>
      <c r="E443" s="27" t="s">
        <v>1936</v>
      </c>
      <c r="F443" s="27" t="s">
        <v>1493</v>
      </c>
      <c r="G443" s="27" t="s">
        <v>96</v>
      </c>
      <c r="H443" s="28">
        <v>42898</v>
      </c>
      <c r="I443" s="28">
        <v>42899</v>
      </c>
      <c r="J443" s="52">
        <v>5543.04</v>
      </c>
      <c r="K443" s="52">
        <v>372.2</v>
      </c>
      <c r="L443" s="35"/>
      <c r="M443" s="52"/>
      <c r="N443" s="35" t="s">
        <v>97</v>
      </c>
      <c r="O443" s="35" t="s">
        <v>180</v>
      </c>
      <c r="P443" s="35" t="s">
        <v>120</v>
      </c>
      <c r="Q443" s="35" t="s">
        <v>101</v>
      </c>
      <c r="R443" s="35" t="s">
        <v>98</v>
      </c>
      <c r="S443" s="35"/>
      <c r="T443" s="27" t="s">
        <v>1937</v>
      </c>
      <c r="U443" s="27"/>
      <c r="V443" s="84"/>
      <c r="W443" s="54"/>
      <c r="X443" s="54"/>
      <c r="Y443" s="54">
        <v>372.2</v>
      </c>
      <c r="Z443" s="54"/>
      <c r="AA443" s="54"/>
      <c r="AB443" s="54"/>
      <c r="AC443" s="54"/>
      <c r="AD443" s="47"/>
      <c r="AE443" s="47"/>
      <c r="AF443" s="47"/>
      <c r="AG443" s="47"/>
      <c r="AH443" s="57"/>
      <c r="AI443" s="58"/>
      <c r="AJ443" s="57"/>
      <c r="AK443" s="47"/>
      <c r="AL443" s="47"/>
      <c r="AM443" s="47"/>
      <c r="AN443" s="57"/>
      <c r="AO443" s="58"/>
      <c r="AP443" s="57"/>
      <c r="AQ443" s="47"/>
      <c r="AR443" s="47"/>
      <c r="AS443" s="47"/>
      <c r="AT443" s="47"/>
      <c r="AU443" s="47"/>
      <c r="AV443" s="47"/>
      <c r="AW443" s="47"/>
      <c r="AX443" s="47"/>
      <c r="AY443" s="47"/>
      <c r="AZ443" s="47"/>
      <c r="BA443" s="47"/>
      <c r="BB443" s="47"/>
      <c r="BC443" s="47"/>
      <c r="BD443" s="47"/>
      <c r="BE443" s="47"/>
      <c r="BF443" s="47"/>
      <c r="BG443" s="47"/>
      <c r="BH443" s="47"/>
      <c r="BI443" s="47"/>
      <c r="BJ443" s="47"/>
      <c r="BK443" s="68"/>
      <c r="BL443" s="47"/>
      <c r="BM443" s="47" t="s">
        <v>1931</v>
      </c>
      <c r="BN443" s="57">
        <f t="shared" si="24"/>
        <v>372.2</v>
      </c>
      <c r="BO443" s="47">
        <f t="shared" si="25"/>
        <v>0</v>
      </c>
      <c r="BP443" s="48" t="str">
        <f t="shared" si="26"/>
        <v>Complete - With Adjustment</v>
      </c>
    </row>
    <row r="444" spans="1:68" s="10" customFormat="1" hidden="1" x14ac:dyDescent="0.2">
      <c r="A444" s="34">
        <v>514</v>
      </c>
      <c r="B444" s="27" t="s">
        <v>94</v>
      </c>
      <c r="C444" s="27" t="s">
        <v>1783</v>
      </c>
      <c r="D444" s="27" t="s">
        <v>1784</v>
      </c>
      <c r="E444" s="27" t="s">
        <v>1936</v>
      </c>
      <c r="F444" s="27" t="s">
        <v>1493</v>
      </c>
      <c r="G444" s="27" t="s">
        <v>96</v>
      </c>
      <c r="H444" s="28">
        <v>42898</v>
      </c>
      <c r="I444" s="28">
        <v>42899</v>
      </c>
      <c r="J444" s="52">
        <v>5543.04</v>
      </c>
      <c r="K444" s="52">
        <v>2511.44</v>
      </c>
      <c r="L444" s="35"/>
      <c r="M444" s="52"/>
      <c r="N444" s="35" t="s">
        <v>97</v>
      </c>
      <c r="O444" s="35" t="s">
        <v>180</v>
      </c>
      <c r="P444" s="35" t="s">
        <v>120</v>
      </c>
      <c r="Q444" s="35" t="s">
        <v>103</v>
      </c>
      <c r="R444" s="35" t="s">
        <v>98</v>
      </c>
      <c r="S444" s="35"/>
      <c r="T444" s="27" t="s">
        <v>1937</v>
      </c>
      <c r="U444" s="27"/>
      <c r="V444" s="84"/>
      <c r="W444" s="54"/>
      <c r="X444" s="54"/>
      <c r="Y444" s="54">
        <v>2511.44</v>
      </c>
      <c r="Z444" s="54"/>
      <c r="AA444" s="54"/>
      <c r="AB444" s="54"/>
      <c r="AC444" s="54"/>
      <c r="AD444" s="47"/>
      <c r="AE444" s="47"/>
      <c r="AF444" s="47"/>
      <c r="AG444" s="47"/>
      <c r="AH444" s="57"/>
      <c r="AI444" s="58"/>
      <c r="AJ444" s="57"/>
      <c r="AK444" s="47"/>
      <c r="AL444" s="47"/>
      <c r="AM444" s="47"/>
      <c r="AN444" s="57"/>
      <c r="AO444" s="58"/>
      <c r="AP444" s="5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t="s">
        <v>1931</v>
      </c>
      <c r="BN444" s="57">
        <f t="shared" si="24"/>
        <v>2511.44</v>
      </c>
      <c r="BO444" s="47">
        <f t="shared" si="25"/>
        <v>0</v>
      </c>
      <c r="BP444" s="48" t="str">
        <f t="shared" si="26"/>
        <v>Complete - With Adjustment</v>
      </c>
    </row>
    <row r="445" spans="1:68" s="10" customFormat="1" hidden="1" x14ac:dyDescent="0.2">
      <c r="A445" s="34">
        <v>515</v>
      </c>
      <c r="B445" s="27" t="s">
        <v>94</v>
      </c>
      <c r="C445" s="27" t="s">
        <v>1783</v>
      </c>
      <c r="D445" s="27" t="s">
        <v>1784</v>
      </c>
      <c r="E445" s="27" t="s">
        <v>1936</v>
      </c>
      <c r="F445" s="27" t="s">
        <v>1493</v>
      </c>
      <c r="G445" s="27" t="s">
        <v>96</v>
      </c>
      <c r="H445" s="28">
        <v>42898</v>
      </c>
      <c r="I445" s="28">
        <v>42899</v>
      </c>
      <c r="J445" s="52">
        <v>5543.04</v>
      </c>
      <c r="K445" s="52">
        <v>960.4</v>
      </c>
      <c r="L445" s="35"/>
      <c r="M445" s="52"/>
      <c r="N445" s="35" t="s">
        <v>97</v>
      </c>
      <c r="O445" s="35" t="s">
        <v>180</v>
      </c>
      <c r="P445" s="35" t="s">
        <v>120</v>
      </c>
      <c r="Q445" s="35" t="s">
        <v>124</v>
      </c>
      <c r="R445" s="35" t="s">
        <v>98</v>
      </c>
      <c r="S445" s="35"/>
      <c r="T445" s="27" t="s">
        <v>1937</v>
      </c>
      <c r="U445" s="27"/>
      <c r="V445" s="84"/>
      <c r="W445" s="54"/>
      <c r="X445" s="54"/>
      <c r="Y445" s="54"/>
      <c r="Z445" s="54"/>
      <c r="AA445" s="71">
        <v>960.4</v>
      </c>
      <c r="AB445" s="54"/>
      <c r="AC445" s="54"/>
      <c r="AD445" s="47"/>
      <c r="AE445" s="71"/>
      <c r="AF445" s="47"/>
      <c r="AG445" s="47"/>
      <c r="AH445" s="57"/>
      <c r="AI445" s="58"/>
      <c r="AJ445" s="57"/>
      <c r="AK445" s="47"/>
      <c r="AL445" s="47"/>
      <c r="AM445" s="47"/>
      <c r="AN445" s="57"/>
      <c r="AO445" s="58"/>
      <c r="AP445" s="5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t="s">
        <v>392</v>
      </c>
      <c r="BN445" s="57">
        <f t="shared" si="24"/>
        <v>960.4</v>
      </c>
      <c r="BO445" s="47">
        <f t="shared" si="25"/>
        <v>0</v>
      </c>
      <c r="BP445" s="48" t="str">
        <f t="shared" si="26"/>
        <v>Complete - With Adjustment</v>
      </c>
    </row>
    <row r="446" spans="1:68" s="10" customFormat="1" hidden="1" x14ac:dyDescent="0.2">
      <c r="A446" s="34">
        <v>516</v>
      </c>
      <c r="B446" s="27" t="s">
        <v>94</v>
      </c>
      <c r="C446" s="27" t="s">
        <v>1795</v>
      </c>
      <c r="D446" s="27" t="s">
        <v>1796</v>
      </c>
      <c r="E446" s="27" t="s">
        <v>1938</v>
      </c>
      <c r="F446" s="27" t="s">
        <v>1518</v>
      </c>
      <c r="G446" s="27" t="s">
        <v>96</v>
      </c>
      <c r="H446" s="28">
        <v>42888</v>
      </c>
      <c r="I446" s="28">
        <v>42893</v>
      </c>
      <c r="J446" s="52">
        <v>1300.03</v>
      </c>
      <c r="K446" s="52">
        <v>67.290000000000006</v>
      </c>
      <c r="L446" s="35"/>
      <c r="M446" s="52"/>
      <c r="N446" s="35" t="s">
        <v>97</v>
      </c>
      <c r="O446" s="35" t="s">
        <v>902</v>
      </c>
      <c r="P446" s="35" t="s">
        <v>120</v>
      </c>
      <c r="Q446" s="35" t="s">
        <v>101</v>
      </c>
      <c r="R446" s="35" t="s">
        <v>98</v>
      </c>
      <c r="S446" s="35"/>
      <c r="T446" s="27" t="s">
        <v>1939</v>
      </c>
      <c r="U446" s="27"/>
      <c r="V446" s="84"/>
      <c r="W446" s="54"/>
      <c r="X446" s="54"/>
      <c r="Y446" s="54"/>
      <c r="Z446" s="54"/>
      <c r="AA446" s="54"/>
      <c r="AB446" s="54"/>
      <c r="AC446" s="54"/>
      <c r="AD446" s="47"/>
      <c r="AE446" s="47"/>
      <c r="AF446" s="47"/>
      <c r="AG446" s="47"/>
      <c r="AH446" s="57"/>
      <c r="AI446" s="58"/>
      <c r="AJ446" s="57"/>
      <c r="AK446" s="47"/>
      <c r="AL446" s="47"/>
      <c r="AM446" s="47"/>
      <c r="AN446" s="57"/>
      <c r="AO446" s="58"/>
      <c r="AP446" s="57"/>
      <c r="AQ446" s="47"/>
      <c r="AR446" s="47"/>
      <c r="AS446" s="47"/>
      <c r="AT446" s="47"/>
      <c r="AU446" s="47"/>
      <c r="AV446" s="47"/>
      <c r="AW446" s="47"/>
      <c r="AX446" s="47"/>
      <c r="AY446" s="47"/>
      <c r="AZ446" s="47"/>
      <c r="BA446" s="47"/>
      <c r="BB446" s="47"/>
      <c r="BC446" s="47"/>
      <c r="BD446" s="47"/>
      <c r="BE446" s="47"/>
      <c r="BF446" s="47"/>
      <c r="BG446" s="47"/>
      <c r="BH446" s="47">
        <v>67.290000000000006</v>
      </c>
      <c r="BI446" s="47"/>
      <c r="BJ446" s="47"/>
      <c r="BK446" s="47"/>
      <c r="BL446" s="47"/>
      <c r="BM446" s="47" t="s">
        <v>392</v>
      </c>
      <c r="BN446" s="57">
        <f t="shared" si="24"/>
        <v>67.290000000000006</v>
      </c>
      <c r="BO446" s="47">
        <f t="shared" si="25"/>
        <v>0</v>
      </c>
      <c r="BP446" s="48" t="str">
        <f t="shared" si="26"/>
        <v>Complete - With Adjustment</v>
      </c>
    </row>
    <row r="447" spans="1:68" s="10" customFormat="1" hidden="1" x14ac:dyDescent="0.2">
      <c r="A447" s="34">
        <v>517</v>
      </c>
      <c r="B447" s="27" t="s">
        <v>94</v>
      </c>
      <c r="C447" s="27" t="s">
        <v>1795</v>
      </c>
      <c r="D447" s="27" t="s">
        <v>1796</v>
      </c>
      <c r="E447" s="27" t="s">
        <v>1938</v>
      </c>
      <c r="F447" s="27" t="s">
        <v>1518</v>
      </c>
      <c r="G447" s="27" t="s">
        <v>96</v>
      </c>
      <c r="H447" s="28">
        <v>42888</v>
      </c>
      <c r="I447" s="28">
        <v>42893</v>
      </c>
      <c r="J447" s="52">
        <v>1300.03</v>
      </c>
      <c r="K447" s="52">
        <v>150.6</v>
      </c>
      <c r="L447" s="35"/>
      <c r="M447" s="52"/>
      <c r="N447" s="35" t="s">
        <v>97</v>
      </c>
      <c r="O447" s="35" t="s">
        <v>902</v>
      </c>
      <c r="P447" s="35" t="s">
        <v>120</v>
      </c>
      <c r="Q447" s="35" t="s">
        <v>108</v>
      </c>
      <c r="R447" s="35" t="s">
        <v>98</v>
      </c>
      <c r="S447" s="35"/>
      <c r="T447" s="27" t="s">
        <v>1939</v>
      </c>
      <c r="U447" s="27"/>
      <c r="V447" s="84"/>
      <c r="W447" s="54"/>
      <c r="X447" s="54"/>
      <c r="Y447" s="54"/>
      <c r="Z447" s="54"/>
      <c r="AA447" s="54"/>
      <c r="AB447" s="54"/>
      <c r="AC447" s="54"/>
      <c r="AD447" s="47"/>
      <c r="AE447" s="47"/>
      <c r="AF447" s="47"/>
      <c r="AG447" s="47"/>
      <c r="AH447" s="57"/>
      <c r="AI447" s="58"/>
      <c r="AJ447" s="57"/>
      <c r="AK447" s="47"/>
      <c r="AL447" s="47"/>
      <c r="AM447" s="47"/>
      <c r="AN447" s="57"/>
      <c r="AO447" s="58"/>
      <c r="AP447" s="57"/>
      <c r="AQ447" s="47"/>
      <c r="AR447" s="47"/>
      <c r="AS447" s="47"/>
      <c r="AT447" s="47"/>
      <c r="AU447" s="47"/>
      <c r="AV447" s="47"/>
      <c r="AW447" s="47"/>
      <c r="AX447" s="47"/>
      <c r="AY447" s="47"/>
      <c r="AZ447" s="47"/>
      <c r="BA447" s="47"/>
      <c r="BB447" s="47"/>
      <c r="BC447" s="47"/>
      <c r="BD447" s="47"/>
      <c r="BE447" s="47"/>
      <c r="BF447" s="47"/>
      <c r="BG447" s="47"/>
      <c r="BH447" s="47">
        <v>150.6</v>
      </c>
      <c r="BI447" s="47"/>
      <c r="BJ447" s="47"/>
      <c r="BK447" s="47"/>
      <c r="BL447" s="47"/>
      <c r="BM447" s="47" t="s">
        <v>392</v>
      </c>
      <c r="BN447" s="57">
        <f t="shared" si="24"/>
        <v>150.6</v>
      </c>
      <c r="BO447" s="47">
        <f t="shared" si="25"/>
        <v>0</v>
      </c>
      <c r="BP447" s="48" t="str">
        <f t="shared" si="26"/>
        <v>Complete - With Adjustment</v>
      </c>
    </row>
    <row r="448" spans="1:68" s="10" customFormat="1" hidden="1" x14ac:dyDescent="0.2">
      <c r="A448" s="34">
        <v>518</v>
      </c>
      <c r="B448" s="27" t="s">
        <v>94</v>
      </c>
      <c r="C448" s="27" t="s">
        <v>1795</v>
      </c>
      <c r="D448" s="27" t="s">
        <v>1796</v>
      </c>
      <c r="E448" s="27" t="s">
        <v>1938</v>
      </c>
      <c r="F448" s="27" t="s">
        <v>1518</v>
      </c>
      <c r="G448" s="27" t="s">
        <v>96</v>
      </c>
      <c r="H448" s="28">
        <v>42888</v>
      </c>
      <c r="I448" s="28">
        <v>42893</v>
      </c>
      <c r="J448" s="52">
        <v>1300.03</v>
      </c>
      <c r="K448" s="52">
        <v>135.59</v>
      </c>
      <c r="L448" s="35"/>
      <c r="M448" s="52"/>
      <c r="N448" s="35" t="s">
        <v>97</v>
      </c>
      <c r="O448" s="35" t="s">
        <v>902</v>
      </c>
      <c r="P448" s="35" t="s">
        <v>120</v>
      </c>
      <c r="Q448" s="35" t="s">
        <v>108</v>
      </c>
      <c r="R448" s="35" t="s">
        <v>98</v>
      </c>
      <c r="S448" s="35"/>
      <c r="T448" s="27" t="s">
        <v>1939</v>
      </c>
      <c r="U448" s="27"/>
      <c r="V448" s="84"/>
      <c r="W448" s="54"/>
      <c r="X448" s="54"/>
      <c r="Y448" s="54"/>
      <c r="Z448" s="54"/>
      <c r="AA448" s="54"/>
      <c r="AB448" s="54"/>
      <c r="AC448" s="54"/>
      <c r="AD448" s="47"/>
      <c r="AE448" s="47"/>
      <c r="AF448" s="47"/>
      <c r="AG448" s="47"/>
      <c r="AH448" s="57"/>
      <c r="AI448" s="58"/>
      <c r="AJ448" s="57"/>
      <c r="AK448" s="47"/>
      <c r="AL448" s="47"/>
      <c r="AM448" s="47"/>
      <c r="AN448" s="57"/>
      <c r="AO448" s="58"/>
      <c r="AP448" s="57"/>
      <c r="AQ448" s="47"/>
      <c r="AR448" s="47"/>
      <c r="AS448" s="47"/>
      <c r="AT448" s="47"/>
      <c r="AU448" s="47"/>
      <c r="AV448" s="47"/>
      <c r="AW448" s="47"/>
      <c r="AX448" s="47"/>
      <c r="AY448" s="47"/>
      <c r="AZ448" s="47"/>
      <c r="BA448" s="47"/>
      <c r="BB448" s="47"/>
      <c r="BC448" s="47"/>
      <c r="BD448" s="47"/>
      <c r="BE448" s="47"/>
      <c r="BF448" s="47"/>
      <c r="BG448" s="47"/>
      <c r="BH448" s="47">
        <v>135.59</v>
      </c>
      <c r="BI448" s="47"/>
      <c r="BJ448" s="47"/>
      <c r="BK448" s="47"/>
      <c r="BL448" s="47"/>
      <c r="BM448" s="47" t="s">
        <v>392</v>
      </c>
      <c r="BN448" s="57">
        <f t="shared" si="24"/>
        <v>135.59</v>
      </c>
      <c r="BO448" s="47">
        <f t="shared" si="25"/>
        <v>0</v>
      </c>
      <c r="BP448" s="48" t="str">
        <f t="shared" si="26"/>
        <v>Complete - With Adjustment</v>
      </c>
    </row>
    <row r="449" spans="1:68" s="10" customFormat="1" hidden="1" x14ac:dyDescent="0.2">
      <c r="A449" s="34">
        <v>519</v>
      </c>
      <c r="B449" s="27" t="s">
        <v>94</v>
      </c>
      <c r="C449" s="27" t="s">
        <v>1795</v>
      </c>
      <c r="D449" s="27" t="s">
        <v>1796</v>
      </c>
      <c r="E449" s="27" t="s">
        <v>1938</v>
      </c>
      <c r="F449" s="27" t="s">
        <v>1518</v>
      </c>
      <c r="G449" s="27" t="s">
        <v>96</v>
      </c>
      <c r="H449" s="28">
        <v>42888</v>
      </c>
      <c r="I449" s="28">
        <v>42893</v>
      </c>
      <c r="J449" s="52">
        <v>1300.03</v>
      </c>
      <c r="K449" s="52">
        <v>15.98</v>
      </c>
      <c r="L449" s="35"/>
      <c r="M449" s="52"/>
      <c r="N449" s="35" t="s">
        <v>97</v>
      </c>
      <c r="O449" s="35" t="s">
        <v>902</v>
      </c>
      <c r="P449" s="35" t="s">
        <v>120</v>
      </c>
      <c r="Q449" s="35" t="s">
        <v>103</v>
      </c>
      <c r="R449" s="35" t="s">
        <v>98</v>
      </c>
      <c r="S449" s="35"/>
      <c r="T449" s="27" t="s">
        <v>1939</v>
      </c>
      <c r="U449" s="27"/>
      <c r="V449" s="84"/>
      <c r="W449" s="54"/>
      <c r="X449" s="54"/>
      <c r="Y449" s="54"/>
      <c r="Z449" s="54"/>
      <c r="AA449" s="54"/>
      <c r="AB449" s="54"/>
      <c r="AC449" s="54"/>
      <c r="AD449" s="47"/>
      <c r="AE449" s="47"/>
      <c r="AF449" s="47"/>
      <c r="AG449" s="47"/>
      <c r="AH449" s="57"/>
      <c r="AI449" s="58"/>
      <c r="AJ449" s="57"/>
      <c r="AK449" s="47"/>
      <c r="AL449" s="47"/>
      <c r="AM449" s="47"/>
      <c r="AN449" s="57"/>
      <c r="AO449" s="58"/>
      <c r="AP449" s="57"/>
      <c r="AQ449" s="47"/>
      <c r="AR449" s="47"/>
      <c r="AS449" s="47"/>
      <c r="AT449" s="47"/>
      <c r="AU449" s="47"/>
      <c r="AV449" s="47"/>
      <c r="AW449" s="47"/>
      <c r="AX449" s="47"/>
      <c r="AY449" s="47"/>
      <c r="AZ449" s="47"/>
      <c r="BA449" s="47"/>
      <c r="BB449" s="47"/>
      <c r="BC449" s="47"/>
      <c r="BD449" s="47"/>
      <c r="BE449" s="47"/>
      <c r="BF449" s="47"/>
      <c r="BG449" s="47"/>
      <c r="BH449" s="47"/>
      <c r="BI449" s="47"/>
      <c r="BJ449" s="47"/>
      <c r="BK449" s="47">
        <v>15.98</v>
      </c>
      <c r="BL449" s="47"/>
      <c r="BM449" s="47" t="s">
        <v>379</v>
      </c>
      <c r="BN449" s="57">
        <f t="shared" si="24"/>
        <v>15.98</v>
      </c>
      <c r="BO449" s="47">
        <f t="shared" si="25"/>
        <v>0</v>
      </c>
      <c r="BP449" s="48" t="str">
        <f t="shared" si="26"/>
        <v>Complete - With Adjustment</v>
      </c>
    </row>
    <row r="450" spans="1:68" s="10" customFormat="1" hidden="1" x14ac:dyDescent="0.2">
      <c r="A450" s="34">
        <v>520</v>
      </c>
      <c r="B450" s="27" t="s">
        <v>94</v>
      </c>
      <c r="C450" s="27" t="s">
        <v>1795</v>
      </c>
      <c r="D450" s="27" t="s">
        <v>1796</v>
      </c>
      <c r="E450" s="27" t="s">
        <v>1938</v>
      </c>
      <c r="F450" s="27" t="s">
        <v>1518</v>
      </c>
      <c r="G450" s="27" t="s">
        <v>96</v>
      </c>
      <c r="H450" s="28">
        <v>42888</v>
      </c>
      <c r="I450" s="28">
        <v>42893</v>
      </c>
      <c r="J450" s="52">
        <v>1300.03</v>
      </c>
      <c r="K450" s="52">
        <v>230</v>
      </c>
      <c r="L450" s="35"/>
      <c r="M450" s="52"/>
      <c r="N450" s="35" t="s">
        <v>97</v>
      </c>
      <c r="O450" s="35" t="s">
        <v>902</v>
      </c>
      <c r="P450" s="35" t="s">
        <v>120</v>
      </c>
      <c r="Q450" s="35" t="s">
        <v>138</v>
      </c>
      <c r="R450" s="35" t="s">
        <v>98</v>
      </c>
      <c r="S450" s="35"/>
      <c r="T450" s="27" t="s">
        <v>1939</v>
      </c>
      <c r="U450" s="27"/>
      <c r="V450" s="84"/>
      <c r="W450" s="54"/>
      <c r="X450" s="54"/>
      <c r="Y450" s="54"/>
      <c r="Z450" s="54"/>
      <c r="AA450" s="54"/>
      <c r="AB450" s="54"/>
      <c r="AC450" s="54"/>
      <c r="AD450" s="47"/>
      <c r="AE450" s="47"/>
      <c r="AF450" s="47"/>
      <c r="AG450" s="47"/>
      <c r="AH450" s="57"/>
      <c r="AI450" s="58"/>
      <c r="AJ450" s="57"/>
      <c r="AK450" s="47"/>
      <c r="AL450" s="47"/>
      <c r="AM450" s="47"/>
      <c r="AN450" s="57"/>
      <c r="AO450" s="58"/>
      <c r="AP450" s="57"/>
      <c r="AQ450" s="47"/>
      <c r="AR450" s="47"/>
      <c r="AS450" s="47"/>
      <c r="AT450" s="47"/>
      <c r="AU450" s="47"/>
      <c r="AV450" s="47"/>
      <c r="AW450" s="47"/>
      <c r="AX450" s="47"/>
      <c r="AY450" s="47"/>
      <c r="AZ450" s="47"/>
      <c r="BA450" s="47"/>
      <c r="BB450" s="47"/>
      <c r="BC450" s="47"/>
      <c r="BD450" s="47"/>
      <c r="BE450" s="47"/>
      <c r="BF450" s="47"/>
      <c r="BG450" s="47"/>
      <c r="BH450" s="47">
        <v>230</v>
      </c>
      <c r="BI450" s="47"/>
      <c r="BJ450" s="47"/>
      <c r="BK450" s="47"/>
      <c r="BL450" s="47"/>
      <c r="BM450" s="47" t="s">
        <v>392</v>
      </c>
      <c r="BN450" s="57">
        <f t="shared" si="24"/>
        <v>230</v>
      </c>
      <c r="BO450" s="47">
        <f t="shared" si="25"/>
        <v>0</v>
      </c>
      <c r="BP450" s="48" t="str">
        <f t="shared" si="26"/>
        <v>Complete - With Adjustment</v>
      </c>
    </row>
    <row r="451" spans="1:68" s="10" customFormat="1" hidden="1" x14ac:dyDescent="0.2">
      <c r="A451" s="34">
        <v>521</v>
      </c>
      <c r="B451" s="27" t="s">
        <v>94</v>
      </c>
      <c r="C451" s="27" t="s">
        <v>1795</v>
      </c>
      <c r="D451" s="27" t="s">
        <v>1796</v>
      </c>
      <c r="E451" s="27" t="s">
        <v>1938</v>
      </c>
      <c r="F451" s="27" t="s">
        <v>1518</v>
      </c>
      <c r="G451" s="27" t="s">
        <v>96</v>
      </c>
      <c r="H451" s="28">
        <v>42888</v>
      </c>
      <c r="I451" s="28">
        <v>42893</v>
      </c>
      <c r="J451" s="52">
        <v>1300.03</v>
      </c>
      <c r="K451" s="52">
        <v>70.86</v>
      </c>
      <c r="L451" s="35"/>
      <c r="M451" s="52"/>
      <c r="N451" s="35" t="s">
        <v>97</v>
      </c>
      <c r="O451" s="35" t="s">
        <v>902</v>
      </c>
      <c r="P451" s="35" t="s">
        <v>120</v>
      </c>
      <c r="Q451" s="35" t="s">
        <v>101</v>
      </c>
      <c r="R451" s="35" t="s">
        <v>98</v>
      </c>
      <c r="S451" s="35"/>
      <c r="T451" s="27" t="s">
        <v>1939</v>
      </c>
      <c r="U451" s="27"/>
      <c r="V451" s="84"/>
      <c r="W451" s="86"/>
      <c r="X451" s="54"/>
      <c r="Y451" s="54"/>
      <c r="Z451" s="54"/>
      <c r="AA451" s="54"/>
      <c r="AB451" s="54"/>
      <c r="AC451" s="54"/>
      <c r="AD451" s="47"/>
      <c r="AE451" s="47"/>
      <c r="AF451" s="47"/>
      <c r="AG451" s="47"/>
      <c r="AH451" s="57"/>
      <c r="AI451" s="58"/>
      <c r="AJ451" s="57"/>
      <c r="AK451" s="47"/>
      <c r="AL451" s="47"/>
      <c r="AM451" s="47"/>
      <c r="AN451" s="57"/>
      <c r="AO451" s="58"/>
      <c r="AP451" s="57"/>
      <c r="AQ451" s="47"/>
      <c r="AR451" s="47"/>
      <c r="AS451" s="47"/>
      <c r="AT451" s="47"/>
      <c r="AU451" s="47"/>
      <c r="AV451" s="47"/>
      <c r="AW451" s="47"/>
      <c r="AX451" s="47"/>
      <c r="AY451" s="47"/>
      <c r="AZ451" s="47"/>
      <c r="BA451" s="47"/>
      <c r="BB451" s="47"/>
      <c r="BC451" s="47"/>
      <c r="BD451" s="47"/>
      <c r="BE451" s="47"/>
      <c r="BF451" s="47"/>
      <c r="BG451" s="47"/>
      <c r="BH451" s="47">
        <v>70.86</v>
      </c>
      <c r="BI451" s="47"/>
      <c r="BJ451" s="47"/>
      <c r="BK451" s="47"/>
      <c r="BL451" s="47"/>
      <c r="BM451" s="47" t="s">
        <v>392</v>
      </c>
      <c r="BN451" s="57">
        <f t="shared" si="24"/>
        <v>70.86</v>
      </c>
      <c r="BO451" s="47">
        <f t="shared" si="25"/>
        <v>0</v>
      </c>
      <c r="BP451" s="48" t="str">
        <f t="shared" si="26"/>
        <v>Complete - With Adjustment</v>
      </c>
    </row>
    <row r="452" spans="1:68" s="10" customFormat="1" hidden="1" x14ac:dyDescent="0.2">
      <c r="A452" s="34">
        <v>522</v>
      </c>
      <c r="B452" s="27" t="s">
        <v>94</v>
      </c>
      <c r="C452" s="27" t="s">
        <v>1795</v>
      </c>
      <c r="D452" s="27" t="s">
        <v>1796</v>
      </c>
      <c r="E452" s="27" t="s">
        <v>1938</v>
      </c>
      <c r="F452" s="27" t="s">
        <v>1518</v>
      </c>
      <c r="G452" s="27" t="s">
        <v>96</v>
      </c>
      <c r="H452" s="28">
        <v>42888</v>
      </c>
      <c r="I452" s="28">
        <v>42893</v>
      </c>
      <c r="J452" s="52">
        <v>1300.03</v>
      </c>
      <c r="K452" s="52">
        <v>507.62</v>
      </c>
      <c r="L452" s="35"/>
      <c r="M452" s="52"/>
      <c r="N452" s="35" t="s">
        <v>97</v>
      </c>
      <c r="O452" s="35" t="s">
        <v>902</v>
      </c>
      <c r="P452" s="35" t="s">
        <v>120</v>
      </c>
      <c r="Q452" s="35" t="s">
        <v>101</v>
      </c>
      <c r="R452" s="35" t="s">
        <v>98</v>
      </c>
      <c r="S452" s="35"/>
      <c r="T452" s="27" t="s">
        <v>1939</v>
      </c>
      <c r="U452" s="27"/>
      <c r="V452" s="84"/>
      <c r="W452" s="54"/>
      <c r="X452" s="54"/>
      <c r="Y452" s="54"/>
      <c r="Z452" s="54"/>
      <c r="AA452" s="54"/>
      <c r="AB452" s="54"/>
      <c r="AC452" s="54"/>
      <c r="AD452" s="47"/>
      <c r="AE452" s="47"/>
      <c r="AF452" s="47"/>
      <c r="AG452" s="47"/>
      <c r="AH452" s="57"/>
      <c r="AI452" s="58"/>
      <c r="AJ452" s="57"/>
      <c r="AK452" s="47"/>
      <c r="AL452" s="47">
        <f>27.01+26.21</f>
        <v>53.22</v>
      </c>
      <c r="AM452" s="47"/>
      <c r="AN452" s="57"/>
      <c r="AO452" s="58"/>
      <c r="AP452" s="57"/>
      <c r="AQ452" s="47"/>
      <c r="AR452" s="47"/>
      <c r="AS452" s="47"/>
      <c r="AT452" s="47"/>
      <c r="AU452" s="47"/>
      <c r="AV452" s="47"/>
      <c r="AW452" s="47"/>
      <c r="AX452" s="47"/>
      <c r="AY452" s="47"/>
      <c r="AZ452" s="47"/>
      <c r="BA452" s="47"/>
      <c r="BB452" s="47"/>
      <c r="BC452" s="47"/>
      <c r="BD452" s="47"/>
      <c r="BE452" s="47"/>
      <c r="BF452" s="47"/>
      <c r="BG452" s="47"/>
      <c r="BH452" s="47">
        <v>454.4</v>
      </c>
      <c r="BI452" s="47"/>
      <c r="BJ452" s="47"/>
      <c r="BK452" s="47"/>
      <c r="BL452" s="47"/>
      <c r="BM452" s="47" t="s">
        <v>1235</v>
      </c>
      <c r="BN452" s="57">
        <f t="shared" si="24"/>
        <v>507.62</v>
      </c>
      <c r="BO452" s="47">
        <f t="shared" si="25"/>
        <v>0</v>
      </c>
      <c r="BP452" s="48" t="str">
        <f t="shared" si="26"/>
        <v>Complete - With Adjustment</v>
      </c>
    </row>
    <row r="453" spans="1:68" s="10" customFormat="1" hidden="1" x14ac:dyDescent="0.2">
      <c r="A453" s="34">
        <v>523</v>
      </c>
      <c r="B453" s="27" t="s">
        <v>94</v>
      </c>
      <c r="C453" s="27" t="s">
        <v>1795</v>
      </c>
      <c r="D453" s="27" t="s">
        <v>1796</v>
      </c>
      <c r="E453" s="27" t="s">
        <v>1938</v>
      </c>
      <c r="F453" s="27" t="s">
        <v>1518</v>
      </c>
      <c r="G453" s="27" t="s">
        <v>96</v>
      </c>
      <c r="H453" s="28">
        <v>42888</v>
      </c>
      <c r="I453" s="28">
        <v>42893</v>
      </c>
      <c r="J453" s="52">
        <v>1300.03</v>
      </c>
      <c r="K453" s="52">
        <v>6</v>
      </c>
      <c r="L453" s="35"/>
      <c r="M453" s="52"/>
      <c r="N453" s="35" t="s">
        <v>97</v>
      </c>
      <c r="O453" s="35" t="s">
        <v>902</v>
      </c>
      <c r="P453" s="35" t="s">
        <v>120</v>
      </c>
      <c r="Q453" s="35" t="s">
        <v>101</v>
      </c>
      <c r="R453" s="35" t="s">
        <v>98</v>
      </c>
      <c r="S453" s="35"/>
      <c r="T453" s="27" t="s">
        <v>1939</v>
      </c>
      <c r="U453" s="27"/>
      <c r="V453" s="84"/>
      <c r="W453" s="54"/>
      <c r="X453" s="54"/>
      <c r="Y453" s="54"/>
      <c r="Z453" s="54"/>
      <c r="AA453" s="54"/>
      <c r="AB453" s="54"/>
      <c r="AC453" s="54"/>
      <c r="AD453" s="47"/>
      <c r="AE453" s="47"/>
      <c r="AF453" s="47"/>
      <c r="AG453" s="47"/>
      <c r="AH453" s="57"/>
      <c r="AI453" s="58"/>
      <c r="AJ453" s="57"/>
      <c r="AK453" s="47"/>
      <c r="AL453" s="47"/>
      <c r="AM453" s="47"/>
      <c r="AN453" s="57"/>
      <c r="AO453" s="58"/>
      <c r="AP453" s="57"/>
      <c r="AQ453" s="62"/>
      <c r="AR453" s="47"/>
      <c r="AS453" s="47"/>
      <c r="AT453" s="47"/>
      <c r="AU453" s="47"/>
      <c r="AV453" s="47"/>
      <c r="AW453" s="47"/>
      <c r="AX453" s="47"/>
      <c r="AY453" s="47"/>
      <c r="AZ453" s="47"/>
      <c r="BA453" s="47"/>
      <c r="BB453" s="47"/>
      <c r="BC453" s="47"/>
      <c r="BD453" s="47"/>
      <c r="BE453" s="47"/>
      <c r="BF453" s="47"/>
      <c r="BG453" s="47"/>
      <c r="BH453" s="47">
        <v>6</v>
      </c>
      <c r="BI453" s="47"/>
      <c r="BJ453" s="47"/>
      <c r="BK453" s="47"/>
      <c r="BL453" s="47"/>
      <c r="BM453" s="47" t="s">
        <v>392</v>
      </c>
      <c r="BN453" s="57">
        <f t="shared" ref="BN453:BN457" si="27">SUM(W453:AH453)+SUM(AK453:AN453)+SUM(AQ453:BK453)</f>
        <v>6</v>
      </c>
      <c r="BO453" s="47">
        <f t="shared" si="25"/>
        <v>0</v>
      </c>
      <c r="BP453" s="48" t="str">
        <f t="shared" si="26"/>
        <v>Complete - With Adjustment</v>
      </c>
    </row>
    <row r="454" spans="1:68" s="10" customFormat="1" hidden="1" x14ac:dyDescent="0.2">
      <c r="A454" s="34">
        <v>524</v>
      </c>
      <c r="B454" s="27" t="s">
        <v>94</v>
      </c>
      <c r="C454" s="27" t="s">
        <v>1795</v>
      </c>
      <c r="D454" s="27" t="s">
        <v>1796</v>
      </c>
      <c r="E454" s="27" t="s">
        <v>1938</v>
      </c>
      <c r="F454" s="27" t="s">
        <v>1518</v>
      </c>
      <c r="G454" s="27" t="s">
        <v>96</v>
      </c>
      <c r="H454" s="28">
        <v>42888</v>
      </c>
      <c r="I454" s="28">
        <v>42893</v>
      </c>
      <c r="J454" s="52">
        <v>1300.03</v>
      </c>
      <c r="K454" s="52">
        <v>42.8</v>
      </c>
      <c r="L454" s="35"/>
      <c r="M454" s="52"/>
      <c r="N454" s="35" t="s">
        <v>97</v>
      </c>
      <c r="O454" s="35" t="s">
        <v>902</v>
      </c>
      <c r="P454" s="35" t="s">
        <v>120</v>
      </c>
      <c r="Q454" s="35" t="s">
        <v>101</v>
      </c>
      <c r="R454" s="35" t="s">
        <v>98</v>
      </c>
      <c r="S454" s="35"/>
      <c r="T454" s="27" t="s">
        <v>1939</v>
      </c>
      <c r="U454" s="27"/>
      <c r="V454" s="84"/>
      <c r="W454" s="54"/>
      <c r="X454" s="54"/>
      <c r="Y454" s="54"/>
      <c r="Z454" s="54"/>
      <c r="AA454" s="54"/>
      <c r="AB454" s="54"/>
      <c r="AC454" s="54"/>
      <c r="AD454" s="47"/>
      <c r="AE454" s="47"/>
      <c r="AF454" s="47"/>
      <c r="AG454" s="47"/>
      <c r="AH454" s="57"/>
      <c r="AI454" s="58"/>
      <c r="AJ454" s="57"/>
      <c r="AK454" s="47"/>
      <c r="AL454" s="47"/>
      <c r="AM454" s="47"/>
      <c r="AN454" s="57"/>
      <c r="AO454" s="58"/>
      <c r="AP454" s="57"/>
      <c r="AQ454" s="47"/>
      <c r="AR454" s="47"/>
      <c r="AS454" s="47"/>
      <c r="AT454" s="47"/>
      <c r="AU454" s="47"/>
      <c r="AV454" s="47"/>
      <c r="AW454" s="47"/>
      <c r="AX454" s="47"/>
      <c r="AY454" s="47"/>
      <c r="AZ454" s="47"/>
      <c r="BA454" s="47"/>
      <c r="BB454" s="47"/>
      <c r="BC454" s="47"/>
      <c r="BD454" s="47"/>
      <c r="BE454" s="47"/>
      <c r="BF454" s="47"/>
      <c r="BG454" s="47"/>
      <c r="BH454" s="47">
        <v>42.8</v>
      </c>
      <c r="BI454" s="47"/>
      <c r="BJ454" s="47"/>
      <c r="BK454" s="47"/>
      <c r="BL454" s="47"/>
      <c r="BM454" s="47" t="s">
        <v>392</v>
      </c>
      <c r="BN454" s="57">
        <f t="shared" si="27"/>
        <v>42.8</v>
      </c>
      <c r="BO454" s="47">
        <f t="shared" si="25"/>
        <v>0</v>
      </c>
      <c r="BP454" s="48" t="str">
        <f t="shared" si="26"/>
        <v>Complete - With Adjustment</v>
      </c>
    </row>
    <row r="455" spans="1:68" s="10" customFormat="1" hidden="1" x14ac:dyDescent="0.2">
      <c r="A455" s="34">
        <v>525</v>
      </c>
      <c r="B455" s="27" t="s">
        <v>94</v>
      </c>
      <c r="C455" s="27" t="s">
        <v>1795</v>
      </c>
      <c r="D455" s="27" t="s">
        <v>1796</v>
      </c>
      <c r="E455" s="27" t="s">
        <v>1938</v>
      </c>
      <c r="F455" s="27" t="s">
        <v>1518</v>
      </c>
      <c r="G455" s="27" t="s">
        <v>96</v>
      </c>
      <c r="H455" s="28">
        <v>42888</v>
      </c>
      <c r="I455" s="28">
        <v>42893</v>
      </c>
      <c r="J455" s="52">
        <v>1300.03</v>
      </c>
      <c r="K455" s="52">
        <v>6</v>
      </c>
      <c r="L455" s="35"/>
      <c r="M455" s="52"/>
      <c r="N455" s="35" t="s">
        <v>97</v>
      </c>
      <c r="O455" s="35" t="s">
        <v>902</v>
      </c>
      <c r="P455" s="35" t="s">
        <v>120</v>
      </c>
      <c r="Q455" s="35" t="s">
        <v>101</v>
      </c>
      <c r="R455" s="35" t="s">
        <v>98</v>
      </c>
      <c r="S455" s="35"/>
      <c r="T455" s="27" t="s">
        <v>1939</v>
      </c>
      <c r="U455" s="27"/>
      <c r="V455" s="84"/>
      <c r="W455" s="54"/>
      <c r="X455" s="54"/>
      <c r="Y455" s="54"/>
      <c r="Z455" s="54"/>
      <c r="AA455" s="54"/>
      <c r="AB455" s="54"/>
      <c r="AC455" s="54"/>
      <c r="AD455" s="47"/>
      <c r="AE455" s="47"/>
      <c r="AF455" s="47"/>
      <c r="AG455" s="47"/>
      <c r="AH455" s="57"/>
      <c r="AI455" s="58"/>
      <c r="AJ455" s="57"/>
      <c r="AK455" s="47"/>
      <c r="AL455" s="47"/>
      <c r="AM455" s="47"/>
      <c r="AN455" s="57"/>
      <c r="AO455" s="58"/>
      <c r="AP455" s="57"/>
      <c r="AQ455" s="47"/>
      <c r="AR455" s="47"/>
      <c r="AS455" s="47"/>
      <c r="AT455" s="47"/>
      <c r="AU455" s="47"/>
      <c r="AV455" s="47"/>
      <c r="AW455" s="47"/>
      <c r="AX455" s="47"/>
      <c r="AY455" s="47"/>
      <c r="AZ455" s="47"/>
      <c r="BA455" s="47"/>
      <c r="BB455" s="47"/>
      <c r="BC455" s="47"/>
      <c r="BD455" s="47"/>
      <c r="BE455" s="47"/>
      <c r="BF455" s="47"/>
      <c r="BG455" s="47"/>
      <c r="BH455" s="47">
        <v>6</v>
      </c>
      <c r="BI455" s="47"/>
      <c r="BJ455" s="47"/>
      <c r="BK455" s="47"/>
      <c r="BL455" s="47"/>
      <c r="BM455" s="47" t="s">
        <v>392</v>
      </c>
      <c r="BN455" s="57">
        <f t="shared" si="27"/>
        <v>6</v>
      </c>
      <c r="BO455" s="47">
        <f t="shared" si="25"/>
        <v>0</v>
      </c>
      <c r="BP455" s="48" t="str">
        <f t="shared" si="26"/>
        <v>Complete - With Adjustment</v>
      </c>
    </row>
    <row r="456" spans="1:68" s="10" customFormat="1" hidden="1" x14ac:dyDescent="0.2">
      <c r="A456" s="34">
        <v>526</v>
      </c>
      <c r="B456" s="27" t="s">
        <v>94</v>
      </c>
      <c r="C456" s="27" t="s">
        <v>1795</v>
      </c>
      <c r="D456" s="27" t="s">
        <v>1796</v>
      </c>
      <c r="E456" s="27" t="s">
        <v>1938</v>
      </c>
      <c r="F456" s="27" t="s">
        <v>1518</v>
      </c>
      <c r="G456" s="27" t="s">
        <v>96</v>
      </c>
      <c r="H456" s="28">
        <v>42888</v>
      </c>
      <c r="I456" s="28">
        <v>42893</v>
      </c>
      <c r="J456" s="52">
        <v>1300.03</v>
      </c>
      <c r="K456" s="52">
        <v>67.290000000000006</v>
      </c>
      <c r="L456" s="35"/>
      <c r="M456" s="52"/>
      <c r="N456" s="35" t="s">
        <v>97</v>
      </c>
      <c r="O456" s="35" t="s">
        <v>902</v>
      </c>
      <c r="P456" s="35" t="s">
        <v>120</v>
      </c>
      <c r="Q456" s="35" t="s">
        <v>101</v>
      </c>
      <c r="R456" s="35" t="s">
        <v>98</v>
      </c>
      <c r="S456" s="35"/>
      <c r="T456" s="27" t="s">
        <v>1939</v>
      </c>
      <c r="U456" s="27"/>
      <c r="V456" s="84"/>
      <c r="W456" s="54"/>
      <c r="X456" s="54"/>
      <c r="Y456" s="54"/>
      <c r="Z456" s="54"/>
      <c r="AA456" s="54"/>
      <c r="AB456" s="54"/>
      <c r="AC456" s="54"/>
      <c r="AD456" s="47"/>
      <c r="AE456" s="47"/>
      <c r="AF456" s="47"/>
      <c r="AG456" s="47"/>
      <c r="AH456" s="57"/>
      <c r="AI456" s="58"/>
      <c r="AJ456" s="57"/>
      <c r="AK456" s="47"/>
      <c r="AL456" s="47"/>
      <c r="AM456" s="47"/>
      <c r="AN456" s="57"/>
      <c r="AO456" s="58"/>
      <c r="AP456" s="57"/>
      <c r="AQ456" s="47"/>
      <c r="AR456" s="47"/>
      <c r="AS456" s="47"/>
      <c r="AT456" s="47"/>
      <c r="AU456" s="47"/>
      <c r="AV456" s="47"/>
      <c r="AW456" s="47"/>
      <c r="AX456" s="47"/>
      <c r="AY456" s="47"/>
      <c r="AZ456" s="47"/>
      <c r="BA456" s="47"/>
      <c r="BB456" s="47"/>
      <c r="BC456" s="47"/>
      <c r="BD456" s="47"/>
      <c r="BE456" s="47"/>
      <c r="BF456" s="47"/>
      <c r="BG456" s="47"/>
      <c r="BH456" s="47">
        <v>67.290000000000006</v>
      </c>
      <c r="BI456" s="47"/>
      <c r="BJ456" s="47"/>
      <c r="BK456" s="47"/>
      <c r="BL456" s="47"/>
      <c r="BM456" s="47" t="s">
        <v>392</v>
      </c>
      <c r="BN456" s="57">
        <f t="shared" si="27"/>
        <v>67.290000000000006</v>
      </c>
      <c r="BO456" s="47">
        <f t="shared" si="25"/>
        <v>0</v>
      </c>
      <c r="BP456" s="48" t="str">
        <f t="shared" si="26"/>
        <v>Complete - With Adjustment</v>
      </c>
    </row>
    <row r="457" spans="1:68" s="10" customFormat="1" hidden="1" x14ac:dyDescent="0.2">
      <c r="A457" s="34">
        <v>528</v>
      </c>
      <c r="B457" s="27" t="s">
        <v>94</v>
      </c>
      <c r="C457" s="27" t="s">
        <v>1830</v>
      </c>
      <c r="D457" s="27" t="s">
        <v>1831</v>
      </c>
      <c r="E457" s="27" t="s">
        <v>1940</v>
      </c>
      <c r="F457" s="27" t="s">
        <v>1534</v>
      </c>
      <c r="G457" s="27" t="s">
        <v>96</v>
      </c>
      <c r="H457" s="28">
        <v>42907</v>
      </c>
      <c r="I457" s="28">
        <v>42909</v>
      </c>
      <c r="J457" s="52">
        <v>332.54</v>
      </c>
      <c r="K457" s="52">
        <v>52</v>
      </c>
      <c r="L457" s="35"/>
      <c r="M457" s="52"/>
      <c r="N457" s="35" t="s">
        <v>97</v>
      </c>
      <c r="O457" s="35" t="s">
        <v>491</v>
      </c>
      <c r="P457" s="35" t="s">
        <v>120</v>
      </c>
      <c r="Q457" s="35" t="s">
        <v>103</v>
      </c>
      <c r="R457" s="35" t="s">
        <v>98</v>
      </c>
      <c r="S457" s="35"/>
      <c r="T457" s="27" t="s">
        <v>1941</v>
      </c>
      <c r="U457" s="27"/>
      <c r="V457" s="84"/>
      <c r="W457" s="86">
        <v>52</v>
      </c>
      <c r="X457" s="54"/>
      <c r="Y457" s="54"/>
      <c r="Z457" s="54"/>
      <c r="AA457" s="54"/>
      <c r="AB457" s="54"/>
      <c r="AC457" s="54"/>
      <c r="AD457" s="47"/>
      <c r="AE457" s="47"/>
      <c r="AF457" s="47"/>
      <c r="AG457" s="47"/>
      <c r="AH457" s="57"/>
      <c r="AI457" s="58"/>
      <c r="AJ457" s="57"/>
      <c r="AK457" s="47"/>
      <c r="AL457" s="47"/>
      <c r="AM457" s="47"/>
      <c r="AN457" s="57"/>
      <c r="AO457" s="58"/>
      <c r="AP457" s="5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t="s">
        <v>1</v>
      </c>
      <c r="BN457" s="57">
        <f t="shared" si="27"/>
        <v>52</v>
      </c>
      <c r="BO457" s="47">
        <f t="shared" si="25"/>
        <v>0</v>
      </c>
      <c r="BP457" s="48" t="str">
        <f t="shared" si="26"/>
        <v>Complete - With Adjustment</v>
      </c>
    </row>
    <row r="458" spans="1:68" s="10" customFormat="1" x14ac:dyDescent="0.2">
      <c r="B458" s="35"/>
      <c r="C458" s="35"/>
      <c r="D458" s="35"/>
      <c r="E458" s="35"/>
      <c r="F458" s="35"/>
      <c r="G458" s="35"/>
      <c r="H458" s="37"/>
      <c r="I458" s="37"/>
      <c r="J458" s="36"/>
      <c r="K458" s="36"/>
      <c r="L458" s="35"/>
      <c r="M458" s="39"/>
      <c r="N458" s="35"/>
      <c r="O458" s="35"/>
      <c r="P458" s="35"/>
      <c r="Q458" s="35"/>
      <c r="R458" s="35"/>
      <c r="S458" s="35"/>
      <c r="T458" s="35"/>
      <c r="U458" s="35"/>
      <c r="V458" s="84"/>
      <c r="W458" s="54"/>
      <c r="X458" s="54"/>
      <c r="Y458" s="54"/>
      <c r="Z458" s="54"/>
      <c r="AA458" s="54"/>
      <c r="AB458" s="54"/>
      <c r="AC458" s="54"/>
      <c r="AD458" s="47"/>
      <c r="AE458" s="47"/>
      <c r="AF458" s="47"/>
      <c r="AG458" s="47"/>
      <c r="AH458" s="57"/>
      <c r="AI458" s="58"/>
      <c r="AJ458" s="57"/>
      <c r="AK458" s="47"/>
      <c r="AL458" s="47"/>
      <c r="AM458" s="47"/>
      <c r="AN458" s="57"/>
      <c r="AO458" s="58"/>
      <c r="AP458" s="57"/>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7" t="s">
        <v>92</v>
      </c>
      <c r="BO458" s="47" t="s">
        <v>92</v>
      </c>
      <c r="BP458" s="48"/>
    </row>
    <row r="459" spans="1:68" s="10" customFormat="1" ht="13.5" thickBot="1" x14ac:dyDescent="0.25">
      <c r="B459" s="38"/>
      <c r="C459" s="38"/>
      <c r="D459" s="40"/>
      <c r="E459" s="38"/>
      <c r="F459" s="38"/>
      <c r="G459" s="38"/>
      <c r="H459" s="38"/>
      <c r="I459" s="38"/>
      <c r="J459" s="41"/>
      <c r="K459" s="42">
        <v>161568.03999999998</v>
      </c>
      <c r="L459" s="38"/>
      <c r="M459" s="43"/>
      <c r="N459" s="38"/>
      <c r="O459" s="38"/>
      <c r="P459" s="38"/>
      <c r="Q459" s="38"/>
      <c r="R459" s="38"/>
      <c r="S459" s="38"/>
      <c r="T459" s="38"/>
      <c r="U459" s="38"/>
      <c r="V459" s="49"/>
      <c r="W459" s="88">
        <v>3784.0277010000004</v>
      </c>
      <c r="X459" s="88">
        <v>0</v>
      </c>
      <c r="Y459" s="88">
        <v>26521.520000000011</v>
      </c>
      <c r="Z459" s="88">
        <v>1687.1999999999998</v>
      </c>
      <c r="AA459" s="88">
        <v>1811.52</v>
      </c>
      <c r="AB459" s="88">
        <v>8118.44</v>
      </c>
      <c r="AC459" s="88">
        <v>0</v>
      </c>
      <c r="AD459" s="88">
        <v>0</v>
      </c>
      <c r="AE459" s="88">
        <v>65</v>
      </c>
      <c r="AF459" s="88">
        <v>0</v>
      </c>
      <c r="AG459" s="88">
        <v>0</v>
      </c>
      <c r="AH459" s="59">
        <v>6267.0600581923227</v>
      </c>
      <c r="AI459" s="58"/>
      <c r="AJ459" s="59">
        <v>147.18</v>
      </c>
      <c r="AK459" s="88">
        <v>131.68494288892373</v>
      </c>
      <c r="AL459" s="88">
        <v>6491.0900000000011</v>
      </c>
      <c r="AM459" s="88">
        <v>1224.23</v>
      </c>
      <c r="AN459" s="59">
        <v>6148.1902408244823</v>
      </c>
      <c r="AO459" s="58"/>
      <c r="AP459" s="59">
        <v>1836.8799999999999</v>
      </c>
      <c r="AQ459" s="88">
        <v>0</v>
      </c>
      <c r="AR459" s="88">
        <v>0</v>
      </c>
      <c r="AS459" s="88">
        <v>2314.3900000000003</v>
      </c>
      <c r="AT459" s="88">
        <v>0</v>
      </c>
      <c r="AU459" s="88">
        <v>0</v>
      </c>
      <c r="AV459" s="88">
        <v>607.52</v>
      </c>
      <c r="AW459" s="88">
        <v>37.08</v>
      </c>
      <c r="AX459" s="88">
        <v>0</v>
      </c>
      <c r="AY459" s="88">
        <v>2524.9499999999998</v>
      </c>
      <c r="AZ459" s="88">
        <v>0</v>
      </c>
      <c r="BA459" s="88">
        <v>0</v>
      </c>
      <c r="BB459" s="88">
        <v>0</v>
      </c>
      <c r="BC459" s="88">
        <v>0</v>
      </c>
      <c r="BD459" s="88">
        <v>0</v>
      </c>
      <c r="BE459" s="88">
        <v>0</v>
      </c>
      <c r="BF459" s="88">
        <v>0</v>
      </c>
      <c r="BG459" s="88">
        <v>0</v>
      </c>
      <c r="BH459" s="88">
        <v>90195.189999999944</v>
      </c>
      <c r="BI459" s="88">
        <v>0</v>
      </c>
      <c r="BJ459" s="88">
        <v>0</v>
      </c>
      <c r="BK459" s="88">
        <v>3638.93</v>
      </c>
      <c r="BL459" s="56"/>
      <c r="BM459" s="56"/>
      <c r="BN459" s="59">
        <v>161568.04294290565</v>
      </c>
      <c r="BO459" s="60">
        <v>-2.9429056739900261E-3</v>
      </c>
      <c r="BP459" s="48"/>
    </row>
    <row r="460" spans="1:68" ht="13.5" thickTop="1" x14ac:dyDescent="0.2">
      <c r="A460" s="10"/>
      <c r="B460" s="38"/>
      <c r="C460" s="38"/>
      <c r="D460" s="40"/>
      <c r="E460" s="38"/>
      <c r="F460" s="38"/>
      <c r="G460" s="38"/>
      <c r="H460" s="38"/>
      <c r="I460" s="38"/>
      <c r="J460" s="41"/>
      <c r="K460" s="61"/>
      <c r="L460" s="38"/>
      <c r="M460" s="43"/>
      <c r="N460" s="38"/>
      <c r="O460" s="38"/>
      <c r="P460" s="38"/>
      <c r="Q460" s="38"/>
      <c r="R460" s="38"/>
      <c r="S460" s="38"/>
      <c r="T460" s="38"/>
      <c r="U460" s="38"/>
      <c r="V460" s="49"/>
      <c r="W460" s="54"/>
      <c r="X460" s="54"/>
      <c r="Y460" s="54"/>
      <c r="Z460" s="54"/>
      <c r="AA460" s="54"/>
      <c r="AB460" s="54"/>
      <c r="AC460" s="54"/>
      <c r="AD460" s="56"/>
      <c r="AE460" s="56"/>
      <c r="AF460" s="56"/>
      <c r="AG460" s="56"/>
      <c r="AK460" s="56"/>
      <c r="AL460" s="56"/>
      <c r="AM460" s="56"/>
      <c r="AQ460" s="56"/>
      <c r="AR460" s="56"/>
      <c r="AS460" s="56"/>
      <c r="AT460" s="56"/>
      <c r="AU460" s="56"/>
      <c r="AV460" s="56"/>
      <c r="AW460" s="56"/>
      <c r="AX460" s="56"/>
      <c r="AY460" s="56"/>
      <c r="AZ460" s="56"/>
      <c r="BA460" s="56"/>
      <c r="BB460" s="56"/>
      <c r="BC460" s="56"/>
      <c r="BD460" s="56"/>
      <c r="BE460" s="56"/>
      <c r="BF460" s="56"/>
      <c r="BG460" s="56"/>
      <c r="BH460" s="56"/>
      <c r="BI460" s="56"/>
      <c r="BJ460" s="56"/>
      <c r="BK460" s="56"/>
      <c r="BL460" s="56"/>
      <c r="BM460" s="56"/>
      <c r="BP460" s="48"/>
    </row>
    <row r="461" spans="1:68" ht="13.5" thickBot="1" x14ac:dyDescent="0.25">
      <c r="A461" s="10"/>
      <c r="B461" s="38"/>
      <c r="C461" s="38"/>
      <c r="D461" s="40"/>
      <c r="E461" s="38"/>
      <c r="F461" s="38"/>
      <c r="G461" s="38"/>
      <c r="H461" s="38"/>
      <c r="I461" s="38"/>
      <c r="J461" s="41"/>
      <c r="K461" s="61"/>
      <c r="L461" s="38"/>
      <c r="M461" s="43"/>
      <c r="N461" s="38"/>
      <c r="O461" s="38"/>
      <c r="P461" s="38"/>
      <c r="Q461" s="38"/>
      <c r="R461" s="38"/>
      <c r="S461" s="38"/>
      <c r="T461" s="38"/>
      <c r="U461" s="38"/>
      <c r="V461" s="49"/>
      <c r="W461" s="54"/>
      <c r="X461" s="54"/>
      <c r="Y461" s="54"/>
      <c r="Z461" s="54"/>
      <c r="AA461" s="54"/>
      <c r="AB461" s="54"/>
      <c r="AC461" s="54"/>
      <c r="AD461" s="56"/>
      <c r="AE461" s="56"/>
      <c r="AF461" s="56"/>
      <c r="AG461" s="56"/>
      <c r="AK461" s="56"/>
      <c r="AL461" s="56"/>
      <c r="AM461" s="56"/>
      <c r="AQ461" s="56"/>
      <c r="AR461" s="56"/>
      <c r="AS461" s="56"/>
      <c r="AT461" s="56"/>
      <c r="AU461" s="56"/>
      <c r="AV461" s="56"/>
      <c r="AW461" s="56"/>
      <c r="AX461" s="56"/>
      <c r="AY461" s="56"/>
      <c r="AZ461" s="56"/>
      <c r="BA461" s="56"/>
      <c r="BB461" s="56"/>
      <c r="BC461" s="56"/>
      <c r="BD461" s="56"/>
      <c r="BE461" s="56"/>
      <c r="BF461" s="56"/>
      <c r="BG461" s="56"/>
      <c r="BH461" s="56"/>
      <c r="BI461" s="56"/>
      <c r="BJ461" s="56"/>
      <c r="BK461" s="56"/>
      <c r="BL461" s="56"/>
      <c r="BM461" s="56"/>
      <c r="BN461" s="65">
        <v>161568.04294290568</v>
      </c>
      <c r="BO461" s="65">
        <v>-2.9429057293239684E-3</v>
      </c>
      <c r="BP461" s="48"/>
    </row>
    <row r="462" spans="1:68" ht="13.5" thickTop="1" x14ac:dyDescent="0.2">
      <c r="A462" s="10"/>
      <c r="B462" s="38"/>
      <c r="C462" s="38"/>
      <c r="D462" s="38"/>
      <c r="E462" s="38"/>
      <c r="F462" s="38"/>
      <c r="G462" s="38"/>
      <c r="H462" s="44"/>
      <c r="I462" s="44"/>
      <c r="J462" s="41"/>
      <c r="K462" s="41"/>
      <c r="L462" s="38"/>
      <c r="M462" s="43"/>
      <c r="N462" s="38"/>
      <c r="O462" s="38"/>
      <c r="P462" s="38"/>
      <c r="Q462" s="38"/>
      <c r="R462" s="38"/>
      <c r="S462" s="38"/>
      <c r="T462" s="38"/>
      <c r="U462" s="38"/>
      <c r="V462" s="49"/>
      <c r="W462" s="54">
        <v>504.90770099999997</v>
      </c>
      <c r="X462" s="54">
        <v>0</v>
      </c>
      <c r="Y462" s="54">
        <v>0</v>
      </c>
      <c r="Z462" s="54">
        <v>0</v>
      </c>
      <c r="AA462" s="54">
        <v>0</v>
      </c>
      <c r="AB462" s="54">
        <v>0</v>
      </c>
      <c r="AC462" s="54">
        <v>0</v>
      </c>
      <c r="AD462" s="54">
        <v>0</v>
      </c>
      <c r="AE462" s="54">
        <v>0</v>
      </c>
      <c r="AF462" s="54">
        <v>0</v>
      </c>
      <c r="AG462" s="54">
        <v>0</v>
      </c>
      <c r="AH462" s="54">
        <v>2688.63</v>
      </c>
      <c r="AI462" s="54">
        <v>0</v>
      </c>
      <c r="AJ462" s="54">
        <v>0</v>
      </c>
      <c r="AK462" s="54">
        <v>39.322942888923755</v>
      </c>
      <c r="AL462" s="54">
        <v>40</v>
      </c>
      <c r="AM462" s="54">
        <v>0</v>
      </c>
      <c r="AN462" s="54">
        <v>422.69024082448209</v>
      </c>
      <c r="AO462" s="54">
        <v>0</v>
      </c>
      <c r="AP462" s="54">
        <v>15</v>
      </c>
      <c r="AQ462" s="54">
        <v>0</v>
      </c>
      <c r="AR462" s="54">
        <v>0</v>
      </c>
      <c r="AS462" s="54">
        <v>0</v>
      </c>
      <c r="AT462" s="54">
        <v>0</v>
      </c>
      <c r="AU462" s="54">
        <v>0</v>
      </c>
      <c r="AV462" s="54">
        <v>0</v>
      </c>
      <c r="AW462" s="54">
        <v>37.08</v>
      </c>
      <c r="AX462" s="54">
        <v>0</v>
      </c>
      <c r="AY462" s="54">
        <v>0</v>
      </c>
      <c r="AZ462" s="54">
        <v>0</v>
      </c>
      <c r="BA462" s="54">
        <v>0</v>
      </c>
      <c r="BB462" s="54">
        <v>0</v>
      </c>
      <c r="BC462" s="54">
        <v>0</v>
      </c>
      <c r="BD462" s="54">
        <v>0</v>
      </c>
      <c r="BE462" s="54">
        <v>0</v>
      </c>
      <c r="BF462" s="54">
        <v>0</v>
      </c>
      <c r="BG462" s="54">
        <v>0</v>
      </c>
      <c r="BH462" s="54">
        <v>18738.930000000004</v>
      </c>
      <c r="BI462" s="54">
        <v>0</v>
      </c>
      <c r="BJ462" s="54">
        <v>0</v>
      </c>
      <c r="BK462" s="54">
        <v>1019.8299999999999</v>
      </c>
      <c r="BL462" s="54">
        <v>0</v>
      </c>
      <c r="BM462" s="54"/>
      <c r="BN462" s="54">
        <v>23491.390884713412</v>
      </c>
      <c r="BO462" s="47"/>
      <c r="BP462" s="48"/>
    </row>
    <row r="463" spans="1:68" x14ac:dyDescent="0.2">
      <c r="A463" s="10"/>
      <c r="B463" s="38"/>
      <c r="C463" s="38"/>
      <c r="D463" s="38"/>
      <c r="E463" s="38"/>
      <c r="F463" s="38"/>
      <c r="G463" s="38"/>
      <c r="H463" s="44"/>
      <c r="I463" s="44"/>
      <c r="J463" s="41"/>
      <c r="K463" s="76">
        <v>27574.440000000021</v>
      </c>
      <c r="L463" s="38" t="s">
        <v>1737</v>
      </c>
      <c r="M463" s="43"/>
      <c r="N463" s="38"/>
      <c r="O463" s="38"/>
      <c r="P463" s="38"/>
      <c r="Q463" s="38"/>
      <c r="R463" s="38"/>
      <c r="S463" s="38"/>
      <c r="T463" s="38"/>
      <c r="U463" s="38"/>
      <c r="V463" s="49"/>
      <c r="W463" s="54"/>
      <c r="X463" s="54"/>
      <c r="Y463" s="54"/>
      <c r="Z463" s="54"/>
      <c r="AA463" s="54"/>
      <c r="AB463" s="54"/>
      <c r="AC463" s="54"/>
      <c r="AD463" s="56"/>
      <c r="AE463" s="56"/>
      <c r="AF463" s="56"/>
      <c r="AG463" s="56"/>
      <c r="AK463" s="56"/>
      <c r="AL463" s="56"/>
      <c r="AM463" s="56"/>
      <c r="AQ463" s="56"/>
      <c r="AR463" s="56"/>
      <c r="AS463" s="56"/>
      <c r="AT463" s="56"/>
      <c r="AU463" s="56"/>
      <c r="AV463" s="56"/>
      <c r="AW463" s="56"/>
      <c r="AX463" s="56"/>
      <c r="AY463" s="56"/>
      <c r="AZ463" s="56"/>
      <c r="BA463" s="56"/>
      <c r="BB463" s="56"/>
      <c r="BC463" s="56"/>
      <c r="BD463" s="56"/>
      <c r="BE463" s="56"/>
      <c r="BF463" s="56"/>
      <c r="BG463" s="56"/>
      <c r="BH463" s="56"/>
      <c r="BI463" s="56"/>
      <c r="BJ463" s="56"/>
      <c r="BK463" s="56"/>
      <c r="BL463" s="56"/>
      <c r="BM463" s="56"/>
      <c r="BO463" s="47"/>
      <c r="BP463" s="48"/>
    </row>
    <row r="464" spans="1:68" x14ac:dyDescent="0.2">
      <c r="A464" s="10"/>
      <c r="D464" s="2"/>
      <c r="H464" s="11"/>
      <c r="I464" s="11"/>
      <c r="K464" s="89">
        <v>15909.05</v>
      </c>
      <c r="L464" s="2" t="s">
        <v>1738</v>
      </c>
      <c r="N464" s="41"/>
      <c r="O464" s="91"/>
      <c r="V464" s="49"/>
      <c r="W464" s="54"/>
      <c r="X464" s="54"/>
      <c r="Y464" s="54"/>
      <c r="Z464" s="54"/>
      <c r="AA464" s="54"/>
      <c r="AB464" s="54"/>
      <c r="AC464" s="54"/>
      <c r="AK464" s="56"/>
      <c r="AL464" s="56"/>
      <c r="AM464" s="56"/>
      <c r="AQ464" s="56"/>
      <c r="AR464" s="56"/>
      <c r="AS464" s="56"/>
      <c r="AT464" s="56"/>
      <c r="AU464" s="56"/>
      <c r="AV464" s="56"/>
      <c r="AW464" s="56"/>
      <c r="AX464" s="56"/>
      <c r="AY464" s="56"/>
      <c r="AZ464" s="56"/>
      <c r="BA464" s="56"/>
      <c r="BB464" s="56"/>
      <c r="BC464" s="56"/>
      <c r="BD464" s="56"/>
      <c r="BE464" s="56"/>
      <c r="BF464" s="56"/>
      <c r="BG464" s="56"/>
      <c r="BH464" s="56"/>
      <c r="BI464" s="56"/>
      <c r="BJ464" s="56"/>
      <c r="BK464" s="56"/>
      <c r="BL464" s="56"/>
      <c r="BM464" s="56"/>
      <c r="BN464" s="76">
        <v>15146.929183713408</v>
      </c>
      <c r="BO464" s="38" t="s">
        <v>1737</v>
      </c>
      <c r="BP464" s="43"/>
    </row>
    <row r="465" spans="1:68" x14ac:dyDescent="0.2">
      <c r="A465" s="10"/>
      <c r="D465" s="2"/>
      <c r="H465" s="11"/>
      <c r="I465" s="11"/>
      <c r="K465" s="89">
        <v>34565.040000000001</v>
      </c>
      <c r="L465" s="2" t="s">
        <v>1739</v>
      </c>
      <c r="N465" s="29"/>
      <c r="O465" s="91"/>
      <c r="AK465" s="56"/>
      <c r="AL465" s="56"/>
      <c r="AM465" s="56"/>
      <c r="AQ465" s="56"/>
      <c r="AR465" s="56"/>
      <c r="AS465" s="56"/>
      <c r="AT465" s="56"/>
      <c r="AU465" s="56"/>
      <c r="AV465" s="56"/>
      <c r="AW465" s="56"/>
      <c r="AX465" s="56"/>
      <c r="AY465" s="56"/>
      <c r="AZ465" s="56"/>
      <c r="BA465" s="56"/>
      <c r="BB465" s="56"/>
      <c r="BC465" s="56"/>
      <c r="BD465" s="56"/>
      <c r="BE465" s="56"/>
      <c r="BF465" s="56"/>
      <c r="BG465" s="56"/>
      <c r="BH465" s="56"/>
      <c r="BI465" s="56"/>
      <c r="BJ465" s="56"/>
      <c r="BK465" s="56"/>
      <c r="BL465" s="56"/>
      <c r="BM465" s="56"/>
      <c r="BN465" s="89">
        <v>9235.1299999999992</v>
      </c>
      <c r="BO465" s="2" t="s">
        <v>1738</v>
      </c>
      <c r="BP465" s="96"/>
    </row>
    <row r="466" spans="1:68" x14ac:dyDescent="0.2">
      <c r="K466" s="77">
        <v>21395.730000000007</v>
      </c>
      <c r="L466" s="2" t="s">
        <v>1740</v>
      </c>
      <c r="N466" s="29"/>
      <c r="AK466" s="56"/>
      <c r="AL466" s="56"/>
      <c r="AM466" s="56"/>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89">
        <v>12955.349999999999</v>
      </c>
      <c r="BO466" s="2" t="s">
        <v>1739</v>
      </c>
      <c r="BP466" s="20"/>
    </row>
    <row r="467" spans="1:68" x14ac:dyDescent="0.2">
      <c r="K467" s="77">
        <v>38321.629999999997</v>
      </c>
      <c r="L467" s="2" t="s">
        <v>1741</v>
      </c>
      <c r="N467" s="29"/>
      <c r="O467" s="91"/>
      <c r="AK467" s="56"/>
      <c r="AL467" s="56"/>
      <c r="AM467" s="56"/>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77">
        <v>5746.165</v>
      </c>
      <c r="BO467" s="2" t="s">
        <v>1740</v>
      </c>
      <c r="BP467" s="20"/>
    </row>
    <row r="468" spans="1:68" x14ac:dyDescent="0.2">
      <c r="K468" s="78">
        <v>23802.15</v>
      </c>
      <c r="L468" s="2" t="s">
        <v>1742</v>
      </c>
      <c r="N468" s="29"/>
      <c r="O468" s="91"/>
      <c r="AK468" s="56"/>
      <c r="AL468" s="56"/>
      <c r="AM468" s="56"/>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77">
        <v>19201.000000000004</v>
      </c>
      <c r="BO468" s="2" t="s">
        <v>1741</v>
      </c>
      <c r="BP468" s="20"/>
    </row>
    <row r="469" spans="1:68" x14ac:dyDescent="0.2">
      <c r="K469" s="77">
        <v>161568.04000000004</v>
      </c>
      <c r="AK469" s="56"/>
      <c r="AL469" s="56"/>
      <c r="AM469" s="56"/>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78">
        <v>13509.98</v>
      </c>
      <c r="BO469" s="2" t="s">
        <v>1742</v>
      </c>
      <c r="BP469" s="96"/>
    </row>
    <row r="470" spans="1:68" x14ac:dyDescent="0.2">
      <c r="AK470" s="56"/>
      <c r="AL470" s="56"/>
      <c r="AM470" s="56"/>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77">
        <v>75794.554183713408</v>
      </c>
      <c r="BO470" s="2" t="s">
        <v>1943</v>
      </c>
      <c r="BP470" s="20"/>
    </row>
    <row r="471" spans="1:68" x14ac:dyDescent="0.2">
      <c r="AK471" s="56"/>
      <c r="AL471" s="56"/>
      <c r="AM471" s="56"/>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P471" s="48"/>
    </row>
    <row r="472" spans="1:68" x14ac:dyDescent="0.2">
      <c r="AK472" s="56"/>
      <c r="AL472" s="56"/>
      <c r="AM472" s="56"/>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P472" s="48"/>
    </row>
    <row r="473" spans="1:68" x14ac:dyDescent="0.2">
      <c r="AK473" s="56"/>
      <c r="AL473" s="56"/>
      <c r="AM473" s="56"/>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P473" s="48"/>
    </row>
    <row r="474" spans="1:68" x14ac:dyDescent="0.2">
      <c r="AK474" s="56"/>
      <c r="AL474" s="56"/>
      <c r="AM474" s="56"/>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P474" s="48"/>
    </row>
    <row r="475" spans="1:68" x14ac:dyDescent="0.2">
      <c r="AK475" s="56"/>
      <c r="AL475" s="56"/>
      <c r="AM475" s="56"/>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P475" s="48"/>
    </row>
    <row r="476" spans="1:68" x14ac:dyDescent="0.2">
      <c r="AK476" s="56"/>
      <c r="AL476" s="56"/>
      <c r="AM476" s="56"/>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P476" s="48"/>
    </row>
    <row r="477" spans="1:68" x14ac:dyDescent="0.2">
      <c r="AK477" s="56"/>
      <c r="AL477" s="56"/>
      <c r="AM477" s="56"/>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P477" s="48"/>
    </row>
    <row r="478" spans="1:68" x14ac:dyDescent="0.2">
      <c r="AK478" s="56"/>
      <c r="AL478" s="56"/>
      <c r="AM478" s="56"/>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P478" s="48"/>
    </row>
    <row r="479" spans="1:68" x14ac:dyDescent="0.2">
      <c r="AK479" s="56"/>
      <c r="AL479" s="56"/>
      <c r="AM479" s="56"/>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P479" s="48"/>
    </row>
    <row r="480" spans="1:68" x14ac:dyDescent="0.2">
      <c r="AK480" s="56"/>
      <c r="AL480" s="56"/>
      <c r="AM480" s="56"/>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P480" s="48"/>
    </row>
    <row r="481" spans="37:68" x14ac:dyDescent="0.2">
      <c r="AK481" s="56"/>
      <c r="AL481" s="56"/>
      <c r="AM481" s="56"/>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P481" s="48"/>
    </row>
    <row r="482" spans="37:68" x14ac:dyDescent="0.2">
      <c r="AK482" s="56"/>
      <c r="AL482" s="56"/>
      <c r="AM482" s="56"/>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P482" s="48"/>
    </row>
    <row r="483" spans="37:68" x14ac:dyDescent="0.2">
      <c r="AK483" s="56"/>
      <c r="AL483" s="56"/>
      <c r="AM483" s="56"/>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P483" s="48"/>
    </row>
    <row r="484" spans="37:68" x14ac:dyDescent="0.2">
      <c r="AK484" s="56"/>
      <c r="AL484" s="56"/>
      <c r="AM484" s="56"/>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P484" s="48"/>
    </row>
    <row r="485" spans="37:68" x14ac:dyDescent="0.2">
      <c r="AK485" s="56"/>
      <c r="AL485" s="56"/>
      <c r="AM485" s="56"/>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P485" s="48"/>
    </row>
    <row r="486" spans="37:68" x14ac:dyDescent="0.2">
      <c r="AK486" s="56"/>
      <c r="AL486" s="56"/>
      <c r="AM486" s="56"/>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P486" s="48"/>
    </row>
    <row r="487" spans="37:68" x14ac:dyDescent="0.2">
      <c r="AK487" s="56"/>
      <c r="AL487" s="56"/>
      <c r="AM487" s="56"/>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P487" s="48"/>
    </row>
    <row r="488" spans="37:68" x14ac:dyDescent="0.2">
      <c r="AK488" s="56"/>
      <c r="AL488" s="56"/>
      <c r="AM488" s="56"/>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P488" s="48"/>
    </row>
    <row r="489" spans="37:68" x14ac:dyDescent="0.2">
      <c r="AK489" s="56"/>
      <c r="AL489" s="56"/>
      <c r="AM489" s="56"/>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P489" s="48"/>
    </row>
    <row r="490" spans="37:68" x14ac:dyDescent="0.2">
      <c r="AK490" s="56"/>
      <c r="AL490" s="56"/>
      <c r="AM490" s="56"/>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P490" s="48"/>
    </row>
    <row r="491" spans="37:68" x14ac:dyDescent="0.2">
      <c r="AK491" s="56"/>
      <c r="AL491" s="56"/>
      <c r="AM491" s="56"/>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P491" s="48"/>
    </row>
    <row r="492" spans="37:68" x14ac:dyDescent="0.2">
      <c r="AK492" s="56"/>
      <c r="AL492" s="56"/>
      <c r="AM492" s="56"/>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P492" s="48"/>
    </row>
    <row r="493" spans="37:68" x14ac:dyDescent="0.2">
      <c r="AK493" s="56"/>
      <c r="AL493" s="56"/>
      <c r="AM493" s="56"/>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P493" s="48"/>
    </row>
    <row r="494" spans="37:68" x14ac:dyDescent="0.2">
      <c r="AK494" s="56"/>
      <c r="AL494" s="56"/>
      <c r="AM494" s="56"/>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P494" s="48"/>
    </row>
    <row r="495" spans="37:68" x14ac:dyDescent="0.2">
      <c r="AK495" s="56"/>
      <c r="AL495" s="56"/>
      <c r="AM495" s="56"/>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P495" s="48"/>
    </row>
    <row r="496" spans="37:68" x14ac:dyDescent="0.2">
      <c r="AK496" s="56"/>
      <c r="AL496" s="56"/>
      <c r="AM496" s="56"/>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P496" s="48"/>
    </row>
    <row r="497" spans="37:68" x14ac:dyDescent="0.2">
      <c r="AK497" s="56"/>
      <c r="AL497" s="56"/>
      <c r="AM497" s="56"/>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P497" s="48"/>
    </row>
    <row r="498" spans="37:68" x14ac:dyDescent="0.2">
      <c r="AK498" s="56"/>
      <c r="AL498" s="56"/>
      <c r="AM498" s="56"/>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P498" s="48"/>
    </row>
    <row r="499" spans="37:68" x14ac:dyDescent="0.2">
      <c r="AK499" s="56"/>
      <c r="AL499" s="56"/>
      <c r="AM499" s="56"/>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P499" s="48"/>
    </row>
    <row r="500" spans="37:68" x14ac:dyDescent="0.2">
      <c r="AK500" s="56"/>
      <c r="AL500" s="56"/>
      <c r="AM500" s="56"/>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P500" s="48"/>
    </row>
    <row r="501" spans="37:68" x14ac:dyDescent="0.2">
      <c r="AK501" s="56"/>
      <c r="AL501" s="56"/>
      <c r="AM501" s="56"/>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P501" s="48"/>
    </row>
    <row r="502" spans="37:68" x14ac:dyDescent="0.2">
      <c r="AK502" s="56"/>
      <c r="AL502" s="56"/>
      <c r="AM502" s="56"/>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P502" s="48"/>
    </row>
    <row r="503" spans="37:68" x14ac:dyDescent="0.2">
      <c r="AK503" s="56"/>
      <c r="AL503" s="56"/>
      <c r="AM503" s="56"/>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P503" s="48"/>
    </row>
    <row r="504" spans="37:68" x14ac:dyDescent="0.2">
      <c r="AK504" s="56"/>
      <c r="AL504" s="56"/>
      <c r="AM504" s="56"/>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P504" s="48"/>
    </row>
    <row r="505" spans="37:68" x14ac:dyDescent="0.2">
      <c r="AK505" s="56"/>
      <c r="AL505" s="56"/>
      <c r="AM505" s="56"/>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P505" s="48"/>
    </row>
    <row r="506" spans="37:68" x14ac:dyDescent="0.2">
      <c r="AK506" s="56"/>
      <c r="AL506" s="56"/>
      <c r="AM506" s="56"/>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P506" s="48"/>
    </row>
    <row r="507" spans="37:68" x14ac:dyDescent="0.2">
      <c r="AK507" s="56"/>
      <c r="AL507" s="56"/>
      <c r="AM507" s="56"/>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P507" s="48"/>
    </row>
    <row r="508" spans="37:68" x14ac:dyDescent="0.2">
      <c r="AK508" s="56"/>
      <c r="AL508" s="56"/>
      <c r="AM508" s="56"/>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P508" s="48"/>
    </row>
    <row r="509" spans="37:68" x14ac:dyDescent="0.2">
      <c r="AK509" s="56"/>
      <c r="AL509" s="56"/>
      <c r="AM509" s="56"/>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P509" s="48"/>
    </row>
    <row r="510" spans="37:68" x14ac:dyDescent="0.2">
      <c r="AK510" s="56"/>
      <c r="AL510" s="56"/>
      <c r="AM510" s="56"/>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P510" s="48"/>
    </row>
    <row r="511" spans="37:68" x14ac:dyDescent="0.2">
      <c r="AK511" s="56"/>
      <c r="AL511" s="56"/>
      <c r="AM511" s="56"/>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P511" s="48"/>
    </row>
    <row r="512" spans="37:68" x14ac:dyDescent="0.2">
      <c r="AK512" s="56"/>
      <c r="AL512" s="56"/>
      <c r="AM512" s="56"/>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P512" s="48"/>
    </row>
    <row r="513" spans="37:68" x14ac:dyDescent="0.2">
      <c r="AK513" s="56"/>
      <c r="AL513" s="56"/>
      <c r="AM513" s="56"/>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P513" s="48"/>
    </row>
    <row r="514" spans="37:68" x14ac:dyDescent="0.2">
      <c r="AK514" s="56"/>
      <c r="AL514" s="56"/>
      <c r="AM514" s="56"/>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P514" s="48"/>
    </row>
    <row r="515" spans="37:68" x14ac:dyDescent="0.2">
      <c r="AK515" s="56"/>
      <c r="AL515" s="56"/>
      <c r="AM515" s="56"/>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P515" s="48"/>
    </row>
    <row r="516" spans="37:68" x14ac:dyDescent="0.2">
      <c r="AK516" s="56"/>
      <c r="AL516" s="56"/>
      <c r="AM516" s="56"/>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P516" s="48"/>
    </row>
    <row r="517" spans="37:68" x14ac:dyDescent="0.2">
      <c r="AK517" s="56"/>
      <c r="AL517" s="56"/>
      <c r="AM517" s="56"/>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P517" s="48"/>
    </row>
    <row r="518" spans="37:68" x14ac:dyDescent="0.2">
      <c r="AK518" s="56"/>
      <c r="AL518" s="56"/>
      <c r="AM518" s="56"/>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P518" s="48"/>
    </row>
    <row r="519" spans="37:68" x14ac:dyDescent="0.2">
      <c r="AK519" s="56"/>
      <c r="AL519" s="56"/>
      <c r="AM519" s="56"/>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P519" s="48"/>
    </row>
    <row r="520" spans="37:68" x14ac:dyDescent="0.2">
      <c r="AK520" s="56"/>
      <c r="AL520" s="56"/>
      <c r="AM520" s="56"/>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P520" s="48"/>
    </row>
    <row r="521" spans="37:68" x14ac:dyDescent="0.2">
      <c r="AK521" s="56"/>
      <c r="AL521" s="56"/>
      <c r="AM521" s="56"/>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P521" s="48"/>
    </row>
    <row r="522" spans="37:68" x14ac:dyDescent="0.2">
      <c r="AK522" s="56"/>
      <c r="AL522" s="56"/>
      <c r="AM522" s="56"/>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P522" s="48"/>
    </row>
    <row r="523" spans="37:68" x14ac:dyDescent="0.2">
      <c r="AK523" s="56"/>
      <c r="AL523" s="56"/>
      <c r="AM523" s="56"/>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P523" s="48"/>
    </row>
    <row r="524" spans="37:68" x14ac:dyDescent="0.2">
      <c r="AK524" s="56"/>
      <c r="AL524" s="56"/>
      <c r="AM524" s="56"/>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P524" s="48"/>
    </row>
    <row r="525" spans="37:68" x14ac:dyDescent="0.2">
      <c r="AK525" s="56"/>
      <c r="AL525" s="56"/>
      <c r="AM525" s="56"/>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P525" s="48"/>
    </row>
    <row r="526" spans="37:68" x14ac:dyDescent="0.2">
      <c r="AK526" s="56"/>
      <c r="AL526" s="56"/>
      <c r="AM526" s="56"/>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P526" s="48"/>
    </row>
    <row r="527" spans="37:68" x14ac:dyDescent="0.2">
      <c r="AK527" s="56"/>
      <c r="AL527" s="56"/>
      <c r="AM527" s="56"/>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P527" s="48"/>
    </row>
    <row r="528" spans="37:68" x14ac:dyDescent="0.2">
      <c r="AK528" s="56"/>
      <c r="AL528" s="56"/>
      <c r="AM528" s="56"/>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P528" s="48"/>
    </row>
    <row r="529" spans="37:68" x14ac:dyDescent="0.2">
      <c r="AK529" s="56"/>
      <c r="AL529" s="56"/>
      <c r="AM529" s="56"/>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P529" s="48"/>
    </row>
    <row r="530" spans="37:68" x14ac:dyDescent="0.2">
      <c r="AK530" s="56"/>
      <c r="AL530" s="56"/>
      <c r="AM530" s="56"/>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P530" s="48"/>
    </row>
    <row r="531" spans="37:68" x14ac:dyDescent="0.2">
      <c r="AK531" s="56"/>
      <c r="AL531" s="56"/>
      <c r="AM531" s="56"/>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P531" s="48"/>
    </row>
    <row r="532" spans="37:68" x14ac:dyDescent="0.2">
      <c r="AK532" s="56"/>
      <c r="AL532" s="56"/>
      <c r="AM532" s="56"/>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P532" s="48"/>
    </row>
    <row r="533" spans="37:68" x14ac:dyDescent="0.2">
      <c r="AK533" s="56"/>
      <c r="AL533" s="56"/>
      <c r="AM533" s="56"/>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P533" s="48"/>
    </row>
    <row r="534" spans="37:68" x14ac:dyDescent="0.2">
      <c r="AK534" s="56"/>
      <c r="AL534" s="56"/>
      <c r="AM534" s="56"/>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P534" s="48"/>
    </row>
    <row r="535" spans="37:68" x14ac:dyDescent="0.2">
      <c r="AK535" s="56"/>
      <c r="AL535" s="56"/>
      <c r="AM535" s="56"/>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P535" s="48"/>
    </row>
    <row r="536" spans="37:68" x14ac:dyDescent="0.2">
      <c r="AK536" s="56"/>
      <c r="AL536" s="56"/>
      <c r="AM536" s="56"/>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P536" s="48"/>
    </row>
    <row r="537" spans="37:68" x14ac:dyDescent="0.2">
      <c r="AK537" s="56"/>
      <c r="AL537" s="56"/>
      <c r="AM537" s="56"/>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P537" s="48"/>
    </row>
    <row r="538" spans="37:68" x14ac:dyDescent="0.2">
      <c r="AK538" s="56"/>
      <c r="AL538" s="56"/>
      <c r="AM538" s="56"/>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P538" s="48"/>
    </row>
    <row r="539" spans="37:68" x14ac:dyDescent="0.2">
      <c r="AK539" s="56"/>
      <c r="AL539" s="56"/>
      <c r="AM539" s="56"/>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P539" s="48"/>
    </row>
    <row r="540" spans="37:68" x14ac:dyDescent="0.2">
      <c r="AK540" s="56"/>
      <c r="AL540" s="56"/>
      <c r="AM540" s="56"/>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P540" s="48"/>
    </row>
    <row r="541" spans="37:68" x14ac:dyDescent="0.2">
      <c r="AK541" s="56"/>
      <c r="AL541" s="56"/>
      <c r="AM541" s="56"/>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P541" s="48"/>
    </row>
    <row r="542" spans="37:68" x14ac:dyDescent="0.2">
      <c r="AK542" s="56"/>
      <c r="AL542" s="56"/>
      <c r="AM542" s="56"/>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P542" s="48"/>
    </row>
    <row r="543" spans="37:68" x14ac:dyDescent="0.2">
      <c r="AK543" s="56"/>
      <c r="AL543" s="56"/>
      <c r="AM543" s="56"/>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P543" s="48"/>
    </row>
    <row r="544" spans="37:68" x14ac:dyDescent="0.2">
      <c r="AK544" s="56"/>
      <c r="AL544" s="56"/>
      <c r="AM544" s="56"/>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P544" s="48"/>
    </row>
    <row r="545" spans="37:68" x14ac:dyDescent="0.2">
      <c r="AK545" s="56"/>
      <c r="AL545" s="56"/>
      <c r="AM545" s="56"/>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P545" s="48"/>
    </row>
    <row r="546" spans="37:68" x14ac:dyDescent="0.2">
      <c r="AK546" s="56"/>
      <c r="AL546" s="56"/>
      <c r="AM546" s="56"/>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P546" s="48"/>
    </row>
    <row r="547" spans="37:68" x14ac:dyDescent="0.2">
      <c r="AK547" s="56"/>
      <c r="AL547" s="56"/>
      <c r="AM547" s="56"/>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P547" s="48"/>
    </row>
    <row r="548" spans="37:68" x14ac:dyDescent="0.2">
      <c r="AK548" s="56"/>
      <c r="AL548" s="56"/>
      <c r="AM548" s="56"/>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P548" s="48"/>
    </row>
    <row r="549" spans="37:68" x14ac:dyDescent="0.2">
      <c r="AK549" s="56"/>
      <c r="AL549" s="56"/>
      <c r="AM549" s="56"/>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P549" s="48"/>
    </row>
    <row r="550" spans="37:68" x14ac:dyDescent="0.2">
      <c r="AK550" s="56"/>
      <c r="AL550" s="56"/>
      <c r="AM550" s="56"/>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P550" s="48"/>
    </row>
    <row r="551" spans="37:68" x14ac:dyDescent="0.2">
      <c r="AK551" s="56"/>
      <c r="AL551" s="56"/>
      <c r="AM551" s="56"/>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P551" s="48"/>
    </row>
    <row r="552" spans="37:68" x14ac:dyDescent="0.2">
      <c r="AK552" s="56"/>
      <c r="AL552" s="56"/>
      <c r="AM552" s="56"/>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P552" s="48"/>
    </row>
    <row r="553" spans="37:68" x14ac:dyDescent="0.2">
      <c r="AK553" s="56"/>
      <c r="AL553" s="56"/>
      <c r="AM553" s="56"/>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P553" s="48"/>
    </row>
    <row r="554" spans="37:68" x14ac:dyDescent="0.2">
      <c r="AK554" s="56"/>
      <c r="AL554" s="56"/>
      <c r="AM554" s="56"/>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P554" s="48"/>
    </row>
    <row r="555" spans="37:68" x14ac:dyDescent="0.2">
      <c r="AK555" s="56"/>
      <c r="AL555" s="56"/>
      <c r="AM555" s="56"/>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P555" s="48"/>
    </row>
    <row r="556" spans="37:68" x14ac:dyDescent="0.2">
      <c r="AK556" s="56"/>
      <c r="AL556" s="56"/>
      <c r="AM556" s="56"/>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P556" s="48"/>
    </row>
    <row r="557" spans="37:68" x14ac:dyDescent="0.2">
      <c r="AK557" s="56"/>
      <c r="AL557" s="56"/>
      <c r="AM557" s="56"/>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P557" s="48"/>
    </row>
    <row r="558" spans="37:68" x14ac:dyDescent="0.2">
      <c r="AK558" s="56"/>
      <c r="AL558" s="56"/>
      <c r="AM558" s="56"/>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P558" s="48"/>
    </row>
    <row r="559" spans="37:68" x14ac:dyDescent="0.2">
      <c r="AK559" s="56"/>
      <c r="AL559" s="56"/>
      <c r="AM559" s="56"/>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P559" s="48"/>
    </row>
    <row r="560" spans="37:68" x14ac:dyDescent="0.2">
      <c r="AK560" s="56"/>
      <c r="AL560" s="56"/>
      <c r="AM560" s="56"/>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P560" s="48"/>
    </row>
    <row r="561" spans="37:68" x14ac:dyDescent="0.2">
      <c r="AK561" s="56"/>
      <c r="AL561" s="56"/>
      <c r="AM561" s="56"/>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P561" s="48"/>
    </row>
    <row r="562" spans="37:68" x14ac:dyDescent="0.2">
      <c r="AK562" s="56"/>
      <c r="AL562" s="56"/>
      <c r="AM562" s="56"/>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P562" s="48"/>
    </row>
    <row r="563" spans="37:68" x14ac:dyDescent="0.2">
      <c r="AK563" s="56"/>
      <c r="AL563" s="56"/>
      <c r="AM563" s="56"/>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P563" s="48"/>
    </row>
    <row r="564" spans="37:68" x14ac:dyDescent="0.2">
      <c r="AK564" s="56"/>
      <c r="AL564" s="56"/>
      <c r="AM564" s="56"/>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P564" s="48"/>
    </row>
    <row r="565" spans="37:68" x14ac:dyDescent="0.2">
      <c r="AK565" s="56"/>
      <c r="AL565" s="56"/>
      <c r="AM565" s="56"/>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P565" s="48"/>
    </row>
    <row r="566" spans="37:68" x14ac:dyDescent="0.2">
      <c r="AK566" s="56"/>
      <c r="AL566" s="56"/>
      <c r="AM566" s="56"/>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P566" s="48"/>
    </row>
    <row r="567" spans="37:68" x14ac:dyDescent="0.2">
      <c r="AK567" s="56"/>
      <c r="AL567" s="56"/>
      <c r="AM567" s="56"/>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P567" s="48"/>
    </row>
    <row r="568" spans="37:68" x14ac:dyDescent="0.2">
      <c r="AK568" s="56"/>
      <c r="AL568" s="56"/>
      <c r="AM568" s="56"/>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P568" s="48"/>
    </row>
    <row r="569" spans="37:68" x14ac:dyDescent="0.2">
      <c r="AK569" s="56"/>
      <c r="AL569" s="56"/>
      <c r="AM569" s="56"/>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P569" s="48"/>
    </row>
    <row r="570" spans="37:68" x14ac:dyDescent="0.2">
      <c r="AK570" s="56"/>
      <c r="AL570" s="56"/>
      <c r="AM570" s="56"/>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P570" s="48"/>
    </row>
    <row r="571" spans="37:68" x14ac:dyDescent="0.2">
      <c r="AK571" s="56"/>
      <c r="AL571" s="56"/>
      <c r="AM571" s="56"/>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P571" s="48"/>
    </row>
    <row r="572" spans="37:68" x14ac:dyDescent="0.2">
      <c r="AK572" s="56"/>
      <c r="AL572" s="56"/>
      <c r="AM572" s="56"/>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P572" s="48"/>
    </row>
    <row r="573" spans="37:68" x14ac:dyDescent="0.2">
      <c r="AK573" s="56"/>
      <c r="AL573" s="56"/>
      <c r="AM573" s="56"/>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P573" s="48"/>
    </row>
    <row r="574" spans="37:68" x14ac:dyDescent="0.2">
      <c r="AK574" s="56"/>
      <c r="AL574" s="56"/>
      <c r="AM574" s="56"/>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P574" s="48"/>
    </row>
    <row r="575" spans="37:68" x14ac:dyDescent="0.2">
      <c r="AK575" s="56"/>
      <c r="AL575" s="56"/>
      <c r="AM575" s="56"/>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P575" s="48"/>
    </row>
    <row r="576" spans="37:68" x14ac:dyDescent="0.2">
      <c r="AK576" s="56"/>
      <c r="AL576" s="56"/>
      <c r="AM576" s="56"/>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P576" s="48"/>
    </row>
    <row r="577" spans="37:68" x14ac:dyDescent="0.2">
      <c r="AK577" s="56"/>
      <c r="AL577" s="56"/>
      <c r="AM577" s="56"/>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P577" s="48"/>
    </row>
    <row r="578" spans="37:68" x14ac:dyDescent="0.2">
      <c r="AK578" s="56"/>
      <c r="AL578" s="56"/>
      <c r="AM578" s="56"/>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P578" s="48"/>
    </row>
    <row r="579" spans="37:68" x14ac:dyDescent="0.2">
      <c r="AK579" s="56"/>
      <c r="AL579" s="56"/>
      <c r="AM579" s="56"/>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P579" s="48"/>
    </row>
    <row r="580" spans="37:68" x14ac:dyDescent="0.2">
      <c r="AK580" s="56"/>
      <c r="AL580" s="56"/>
      <c r="AM580" s="56"/>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P580" s="48"/>
    </row>
    <row r="581" spans="37:68" x14ac:dyDescent="0.2">
      <c r="AK581" s="56"/>
      <c r="AL581" s="56"/>
      <c r="AM581" s="56"/>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P581" s="48"/>
    </row>
    <row r="582" spans="37:68" x14ac:dyDescent="0.2">
      <c r="AK582" s="56"/>
      <c r="AL582" s="56"/>
      <c r="AM582" s="56"/>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P582" s="48"/>
    </row>
    <row r="583" spans="37:68" x14ac:dyDescent="0.2">
      <c r="AK583" s="56"/>
      <c r="AL583" s="56"/>
      <c r="AM583" s="56"/>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P583" s="48"/>
    </row>
    <row r="584" spans="37:68" x14ac:dyDescent="0.2">
      <c r="AK584" s="56"/>
      <c r="AL584" s="56"/>
      <c r="AM584" s="56"/>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P584" s="48"/>
    </row>
    <row r="585" spans="37:68" x14ac:dyDescent="0.2">
      <c r="AK585" s="56"/>
      <c r="AL585" s="56"/>
      <c r="AM585" s="56"/>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P585" s="48"/>
    </row>
    <row r="586" spans="37:68" x14ac:dyDescent="0.2">
      <c r="AK586" s="56"/>
      <c r="AL586" s="56"/>
      <c r="AM586" s="56"/>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P586" s="48"/>
    </row>
    <row r="587" spans="37:68" x14ac:dyDescent="0.2">
      <c r="AK587" s="56"/>
      <c r="AL587" s="56"/>
      <c r="AM587" s="56"/>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P587" s="48"/>
    </row>
    <row r="588" spans="37:68" x14ac:dyDescent="0.2">
      <c r="AK588" s="56"/>
      <c r="AL588" s="56"/>
      <c r="AM588" s="56"/>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P588" s="48"/>
    </row>
    <row r="589" spans="37:68" x14ac:dyDescent="0.2">
      <c r="AK589" s="56"/>
      <c r="AL589" s="56"/>
      <c r="AM589" s="56"/>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P589" s="48"/>
    </row>
    <row r="590" spans="37:68" x14ac:dyDescent="0.2">
      <c r="AK590" s="56"/>
      <c r="AL590" s="56"/>
      <c r="AM590" s="56"/>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P590" s="48"/>
    </row>
    <row r="591" spans="37:68" x14ac:dyDescent="0.2">
      <c r="AK591" s="56"/>
      <c r="AL591" s="56"/>
      <c r="AM591" s="56"/>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P591" s="48"/>
    </row>
    <row r="592" spans="37:68" x14ac:dyDescent="0.2">
      <c r="AK592" s="56"/>
      <c r="AL592" s="56"/>
      <c r="AM592" s="56"/>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P592" s="48"/>
    </row>
    <row r="593" spans="37:68" x14ac:dyDescent="0.2">
      <c r="AK593" s="56"/>
      <c r="AL593" s="56"/>
      <c r="AM593" s="56"/>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P593" s="48"/>
    </row>
    <row r="594" spans="37:68" x14ac:dyDescent="0.2">
      <c r="AK594" s="56"/>
      <c r="AL594" s="56"/>
      <c r="AM594" s="56"/>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P594" s="48"/>
    </row>
    <row r="595" spans="37:68" x14ac:dyDescent="0.2">
      <c r="AK595" s="56"/>
      <c r="AL595" s="56"/>
      <c r="AM595" s="56"/>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P595" s="48"/>
    </row>
    <row r="596" spans="37:68" x14ac:dyDescent="0.2">
      <c r="AK596" s="56"/>
      <c r="AL596" s="56"/>
      <c r="AM596" s="56"/>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P596" s="48"/>
    </row>
    <row r="597" spans="37:68" x14ac:dyDescent="0.2">
      <c r="AK597" s="56"/>
      <c r="AL597" s="56"/>
      <c r="AM597" s="56"/>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P597" s="48"/>
    </row>
    <row r="598" spans="37:68" x14ac:dyDescent="0.2">
      <c r="AK598" s="56"/>
      <c r="AL598" s="56"/>
      <c r="AM598" s="56"/>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P598" s="48"/>
    </row>
    <row r="599" spans="37:68" x14ac:dyDescent="0.2">
      <c r="AK599" s="56"/>
      <c r="AL599" s="56"/>
      <c r="AM599" s="56"/>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P599" s="48"/>
    </row>
    <row r="600" spans="37:68" x14ac:dyDescent="0.2">
      <c r="AK600" s="56"/>
      <c r="AL600" s="56"/>
      <c r="AM600" s="56"/>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P600" s="48"/>
    </row>
    <row r="601" spans="37:68" x14ac:dyDescent="0.2">
      <c r="AK601" s="56"/>
      <c r="AL601" s="56"/>
      <c r="AM601" s="56"/>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P601" s="48"/>
    </row>
    <row r="602" spans="37:68" x14ac:dyDescent="0.2">
      <c r="AK602" s="56"/>
      <c r="AL602" s="56"/>
      <c r="AM602" s="56"/>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P602" s="48"/>
    </row>
    <row r="603" spans="37:68" x14ac:dyDescent="0.2">
      <c r="AK603" s="56"/>
      <c r="AL603" s="56"/>
      <c r="AM603" s="56"/>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P603" s="48"/>
    </row>
    <row r="604" spans="37:68" x14ac:dyDescent="0.2">
      <c r="AK604" s="56"/>
      <c r="AL604" s="56"/>
      <c r="AM604" s="56"/>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P604" s="48"/>
    </row>
    <row r="605" spans="37:68" x14ac:dyDescent="0.2">
      <c r="AK605" s="56"/>
      <c r="AL605" s="56"/>
      <c r="AM605" s="56"/>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P605" s="48"/>
    </row>
    <row r="606" spans="37:68" x14ac:dyDescent="0.2">
      <c r="AK606" s="56"/>
      <c r="AL606" s="56"/>
      <c r="AM606" s="56"/>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P606" s="48"/>
    </row>
    <row r="607" spans="37:68" x14ac:dyDescent="0.2">
      <c r="AK607" s="56"/>
      <c r="AL607" s="56"/>
      <c r="AM607" s="56"/>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P607" s="48"/>
    </row>
    <row r="608" spans="37:68" x14ac:dyDescent="0.2">
      <c r="AK608" s="56"/>
      <c r="AL608" s="56"/>
      <c r="AM608" s="56"/>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P608" s="48"/>
    </row>
    <row r="609" spans="37:68" x14ac:dyDescent="0.2">
      <c r="AK609" s="56"/>
      <c r="AL609" s="56"/>
      <c r="AM609" s="56"/>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P609" s="48"/>
    </row>
    <row r="610" spans="37:68" x14ac:dyDescent="0.2">
      <c r="AK610" s="56"/>
      <c r="AL610" s="56"/>
      <c r="AM610" s="56"/>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P610" s="48"/>
    </row>
    <row r="611" spans="37:68" x14ac:dyDescent="0.2">
      <c r="AK611" s="56"/>
      <c r="AL611" s="56"/>
      <c r="AM611" s="56"/>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P611" s="48"/>
    </row>
    <row r="612" spans="37:68" x14ac:dyDescent="0.2">
      <c r="AK612" s="56"/>
      <c r="AL612" s="56"/>
      <c r="AM612" s="56"/>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P612" s="48"/>
    </row>
    <row r="613" spans="37:68" x14ac:dyDescent="0.2">
      <c r="AK613" s="56"/>
      <c r="AL613" s="56"/>
      <c r="AM613" s="56"/>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P613" s="48"/>
    </row>
    <row r="614" spans="37:68" x14ac:dyDescent="0.2">
      <c r="AK614" s="56"/>
      <c r="AL614" s="56"/>
      <c r="AM614" s="56"/>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P614" s="48"/>
    </row>
    <row r="615" spans="37:68" x14ac:dyDescent="0.2">
      <c r="AK615" s="56"/>
      <c r="AL615" s="56"/>
      <c r="AM615" s="56"/>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P615" s="48"/>
    </row>
    <row r="616" spans="37:68" x14ac:dyDescent="0.2">
      <c r="AK616" s="56"/>
      <c r="AL616" s="56"/>
      <c r="AM616" s="56"/>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P616" s="48"/>
    </row>
    <row r="617" spans="37:68" x14ac:dyDescent="0.2">
      <c r="AK617" s="56"/>
      <c r="AL617" s="56"/>
      <c r="AM617" s="56"/>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P617" s="48"/>
    </row>
    <row r="618" spans="37:68" x14ac:dyDescent="0.2">
      <c r="AK618" s="56"/>
      <c r="AL618" s="56"/>
      <c r="AM618" s="56"/>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P618" s="48"/>
    </row>
    <row r="619" spans="37:68" x14ac:dyDescent="0.2">
      <c r="AK619" s="56"/>
      <c r="AL619" s="56"/>
      <c r="AM619" s="56"/>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P619" s="48"/>
    </row>
    <row r="620" spans="37:68" x14ac:dyDescent="0.2">
      <c r="AK620" s="56"/>
      <c r="AL620" s="56"/>
      <c r="AM620" s="56"/>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P620" s="48"/>
    </row>
    <row r="621" spans="37:68" x14ac:dyDescent="0.2">
      <c r="AK621" s="56"/>
      <c r="AL621" s="56"/>
      <c r="AM621" s="56"/>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P621" s="48"/>
    </row>
    <row r="622" spans="37:68" x14ac:dyDescent="0.2">
      <c r="AK622" s="56"/>
      <c r="AL622" s="56"/>
      <c r="AM622" s="56"/>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P622" s="48"/>
    </row>
    <row r="623" spans="37:68" x14ac:dyDescent="0.2">
      <c r="AK623" s="56"/>
      <c r="AL623" s="56"/>
      <c r="AM623" s="56"/>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P623" s="48"/>
    </row>
    <row r="624" spans="37:68" x14ac:dyDescent="0.2">
      <c r="AK624" s="56"/>
      <c r="AL624" s="56"/>
      <c r="AM624" s="56"/>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P624" s="48"/>
    </row>
    <row r="625" spans="37:68" x14ac:dyDescent="0.2">
      <c r="AK625" s="56"/>
      <c r="AL625" s="56"/>
      <c r="AM625" s="56"/>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P625" s="48"/>
    </row>
    <row r="626" spans="37:68" x14ac:dyDescent="0.2">
      <c r="AK626" s="56"/>
      <c r="AL626" s="56"/>
      <c r="AM626" s="56"/>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P626" s="48"/>
    </row>
    <row r="627" spans="37:68" x14ac:dyDescent="0.2">
      <c r="AK627" s="56"/>
      <c r="AL627" s="56"/>
      <c r="AM627" s="56"/>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P627" s="48"/>
    </row>
    <row r="628" spans="37:68" x14ac:dyDescent="0.2">
      <c r="AK628" s="56"/>
      <c r="AL628" s="56"/>
      <c r="AM628" s="56"/>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P628" s="48"/>
    </row>
    <row r="629" spans="37:68" x14ac:dyDescent="0.2">
      <c r="AK629" s="56"/>
      <c r="AL629" s="56"/>
      <c r="AM629" s="56"/>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P629" s="48"/>
    </row>
    <row r="630" spans="37:68" x14ac:dyDescent="0.2">
      <c r="AK630" s="56"/>
      <c r="AL630" s="56"/>
      <c r="AM630" s="56"/>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P630" s="48"/>
    </row>
    <row r="631" spans="37:68" x14ac:dyDescent="0.2">
      <c r="AK631" s="56"/>
      <c r="AL631" s="56"/>
      <c r="AM631" s="56"/>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P631" s="48"/>
    </row>
    <row r="632" spans="37:68" x14ac:dyDescent="0.2">
      <c r="AK632" s="56"/>
      <c r="AL632" s="56"/>
      <c r="AM632" s="56"/>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P632" s="48"/>
    </row>
    <row r="633" spans="37:68" x14ac:dyDescent="0.2">
      <c r="AK633" s="56"/>
      <c r="AL633" s="56"/>
      <c r="AM633" s="56"/>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P633" s="48"/>
    </row>
    <row r="634" spans="37:68" x14ac:dyDescent="0.2">
      <c r="AK634" s="56"/>
      <c r="AL634" s="56"/>
      <c r="AM634" s="56"/>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P634" s="48"/>
    </row>
    <row r="635" spans="37:68" x14ac:dyDescent="0.2">
      <c r="AK635" s="56"/>
      <c r="AL635" s="56"/>
      <c r="AM635" s="56"/>
      <c r="BP635" s="48"/>
    </row>
    <row r="636" spans="37:68" x14ac:dyDescent="0.2">
      <c r="AK636" s="56"/>
      <c r="AL636" s="56"/>
      <c r="AM636" s="56"/>
      <c r="BP636" s="48"/>
    </row>
    <row r="637" spans="37:68" x14ac:dyDescent="0.2">
      <c r="AK637" s="56"/>
      <c r="AL637" s="56"/>
      <c r="AM637" s="56"/>
      <c r="BP637" s="48"/>
    </row>
    <row r="638" spans="37:68" x14ac:dyDescent="0.2">
      <c r="AK638" s="56"/>
      <c r="AL638" s="56"/>
      <c r="AM638" s="56"/>
      <c r="BP638" s="48"/>
    </row>
    <row r="639" spans="37:68" x14ac:dyDescent="0.2">
      <c r="AK639" s="56"/>
      <c r="AL639" s="56"/>
      <c r="AM639" s="56"/>
      <c r="BP639" s="48"/>
    </row>
    <row r="640" spans="37:68" x14ac:dyDescent="0.2">
      <c r="AK640" s="56"/>
      <c r="AL640" s="56"/>
      <c r="AM640" s="56"/>
      <c r="BP640" s="48"/>
    </row>
    <row r="641" spans="37:68" x14ac:dyDescent="0.2">
      <c r="AK641" s="56"/>
      <c r="AL641" s="56"/>
      <c r="AM641" s="56"/>
      <c r="BP641" s="48"/>
    </row>
    <row r="642" spans="37:68" x14ac:dyDescent="0.2">
      <c r="AK642" s="56"/>
      <c r="AL642" s="56"/>
      <c r="AM642" s="56"/>
      <c r="BP642" s="48"/>
    </row>
    <row r="643" spans="37:68" x14ac:dyDescent="0.2">
      <c r="AK643" s="56"/>
      <c r="AL643" s="56"/>
      <c r="AM643" s="56"/>
      <c r="BP643" s="48"/>
    </row>
    <row r="644" spans="37:68" x14ac:dyDescent="0.2">
      <c r="AK644" s="56"/>
      <c r="AL644" s="56"/>
      <c r="AM644" s="56"/>
      <c r="BP644" s="48"/>
    </row>
    <row r="645" spans="37:68" x14ac:dyDescent="0.2">
      <c r="AK645" s="56"/>
      <c r="AL645" s="56"/>
      <c r="AM645" s="56"/>
      <c r="BP645" s="48"/>
    </row>
    <row r="646" spans="37:68" x14ac:dyDescent="0.2">
      <c r="AK646" s="56"/>
      <c r="AL646" s="56"/>
      <c r="AM646" s="56"/>
      <c r="BP646" s="48"/>
    </row>
    <row r="647" spans="37:68" x14ac:dyDescent="0.2">
      <c r="AK647" s="56"/>
      <c r="AL647" s="56"/>
      <c r="AM647" s="56"/>
      <c r="BP647" s="48"/>
    </row>
    <row r="648" spans="37:68" x14ac:dyDescent="0.2">
      <c r="AK648" s="56"/>
      <c r="AL648" s="56"/>
      <c r="AM648" s="56"/>
      <c r="BP648" s="48"/>
    </row>
    <row r="649" spans="37:68" x14ac:dyDescent="0.2">
      <c r="AK649" s="56"/>
      <c r="AL649" s="56"/>
      <c r="AM649" s="56"/>
      <c r="BP649" s="48"/>
    </row>
    <row r="650" spans="37:68" x14ac:dyDescent="0.2">
      <c r="AK650" s="56"/>
      <c r="AL650" s="56"/>
      <c r="AM650" s="56"/>
      <c r="BP650" s="48"/>
    </row>
    <row r="651" spans="37:68" x14ac:dyDescent="0.2">
      <c r="AK651" s="56"/>
      <c r="AL651" s="56"/>
      <c r="AM651" s="56"/>
      <c r="BP651" s="48"/>
    </row>
    <row r="652" spans="37:68" x14ac:dyDescent="0.2">
      <c r="AK652" s="56"/>
      <c r="AL652" s="56"/>
      <c r="AM652" s="56"/>
      <c r="BP652" s="48"/>
    </row>
    <row r="653" spans="37:68" x14ac:dyDescent="0.2">
      <c r="AK653" s="56"/>
      <c r="AL653" s="56"/>
      <c r="AM653" s="56"/>
      <c r="BP653" s="48"/>
    </row>
    <row r="654" spans="37:68" x14ac:dyDescent="0.2">
      <c r="AK654" s="56"/>
      <c r="AL654" s="56"/>
      <c r="AM654" s="56"/>
      <c r="BP654" s="48"/>
    </row>
    <row r="655" spans="37:68" x14ac:dyDescent="0.2">
      <c r="AK655" s="56"/>
      <c r="AL655" s="56"/>
      <c r="AM655" s="56"/>
      <c r="BP655" s="48"/>
    </row>
    <row r="656" spans="37:68" x14ac:dyDescent="0.2">
      <c r="AK656" s="56"/>
      <c r="AL656" s="56"/>
      <c r="AM656" s="56"/>
      <c r="BP656" s="48"/>
    </row>
    <row r="657" spans="37:68" x14ac:dyDescent="0.2">
      <c r="AK657" s="56"/>
      <c r="AL657" s="56"/>
      <c r="AM657" s="56"/>
      <c r="BP657" s="48"/>
    </row>
    <row r="658" spans="37:68" x14ac:dyDescent="0.2">
      <c r="AK658" s="56"/>
      <c r="AL658" s="56"/>
      <c r="AM658" s="56"/>
      <c r="BP658" s="48"/>
    </row>
    <row r="659" spans="37:68" x14ac:dyDescent="0.2">
      <c r="AK659" s="56"/>
      <c r="AL659" s="56"/>
      <c r="AM659" s="56"/>
      <c r="BP659" s="48"/>
    </row>
    <row r="660" spans="37:68" x14ac:dyDescent="0.2">
      <c r="AK660" s="56"/>
      <c r="AL660" s="56"/>
      <c r="AM660" s="56"/>
      <c r="BP660" s="48"/>
    </row>
    <row r="661" spans="37:68" x14ac:dyDescent="0.2">
      <c r="AK661" s="56"/>
      <c r="AL661" s="56"/>
      <c r="AM661" s="56"/>
      <c r="BP661" s="48"/>
    </row>
    <row r="662" spans="37:68" x14ac:dyDescent="0.2">
      <c r="AK662" s="56"/>
      <c r="AL662" s="56"/>
      <c r="AM662" s="56"/>
      <c r="BP662" s="48"/>
    </row>
    <row r="663" spans="37:68" x14ac:dyDescent="0.2">
      <c r="AK663" s="56"/>
      <c r="AL663" s="56"/>
      <c r="AM663" s="56"/>
      <c r="BP663" s="48"/>
    </row>
    <row r="664" spans="37:68" x14ac:dyDescent="0.2">
      <c r="AK664" s="56"/>
      <c r="AL664" s="56"/>
      <c r="AM664" s="56"/>
      <c r="BP664" s="48"/>
    </row>
    <row r="665" spans="37:68" x14ac:dyDescent="0.2">
      <c r="AK665" s="56"/>
      <c r="AL665" s="56"/>
      <c r="AM665" s="56"/>
      <c r="BP665" s="48"/>
    </row>
    <row r="666" spans="37:68" x14ac:dyDescent="0.2">
      <c r="AK666" s="56"/>
      <c r="AL666" s="56"/>
      <c r="AM666" s="56"/>
      <c r="BP666" s="48"/>
    </row>
    <row r="667" spans="37:68" x14ac:dyDescent="0.2">
      <c r="AK667" s="56"/>
      <c r="AL667" s="56"/>
      <c r="AM667" s="56"/>
      <c r="BP667" s="48"/>
    </row>
    <row r="668" spans="37:68" x14ac:dyDescent="0.2">
      <c r="AK668" s="56"/>
      <c r="AL668" s="56"/>
      <c r="AM668" s="56"/>
      <c r="BP668" s="48"/>
    </row>
    <row r="669" spans="37:68" x14ac:dyDescent="0.2">
      <c r="AK669" s="56"/>
      <c r="AL669" s="56"/>
      <c r="AM669" s="56"/>
      <c r="BP669" s="48"/>
    </row>
    <row r="670" spans="37:68" x14ac:dyDescent="0.2">
      <c r="AK670" s="56"/>
      <c r="AL670" s="56"/>
      <c r="AM670" s="56"/>
      <c r="BP670" s="48"/>
    </row>
    <row r="671" spans="37:68" x14ac:dyDescent="0.2">
      <c r="AK671" s="56"/>
      <c r="AL671" s="56"/>
      <c r="AM671" s="56"/>
      <c r="BP671" s="48"/>
    </row>
    <row r="672" spans="37:68" x14ac:dyDescent="0.2">
      <c r="AK672" s="56"/>
      <c r="AL672" s="56"/>
      <c r="AM672" s="56"/>
      <c r="BP672" s="48"/>
    </row>
    <row r="673" spans="37:68" x14ac:dyDescent="0.2">
      <c r="AK673" s="56"/>
      <c r="AL673" s="56"/>
      <c r="AM673" s="56"/>
      <c r="BP673" s="48"/>
    </row>
    <row r="674" spans="37:68" x14ac:dyDescent="0.2">
      <c r="AK674" s="56"/>
      <c r="AL674" s="56"/>
      <c r="AM674" s="56"/>
      <c r="BP674" s="48"/>
    </row>
    <row r="675" spans="37:68" x14ac:dyDescent="0.2">
      <c r="AK675" s="56"/>
      <c r="AL675" s="56"/>
      <c r="AM675" s="56"/>
      <c r="BP675" s="48"/>
    </row>
    <row r="676" spans="37:68" x14ac:dyDescent="0.2">
      <c r="AK676" s="56"/>
      <c r="AL676" s="56"/>
      <c r="AM676" s="56"/>
      <c r="BP676" s="48"/>
    </row>
    <row r="677" spans="37:68" x14ac:dyDescent="0.2">
      <c r="AK677" s="56"/>
      <c r="AL677" s="56"/>
      <c r="AM677" s="56"/>
      <c r="BP677" s="48"/>
    </row>
    <row r="678" spans="37:68" x14ac:dyDescent="0.2">
      <c r="AK678" s="56"/>
      <c r="AL678" s="56"/>
      <c r="AM678" s="56"/>
      <c r="BP678" s="48"/>
    </row>
    <row r="679" spans="37:68" x14ac:dyDescent="0.2">
      <c r="AK679" s="56"/>
      <c r="AL679" s="56"/>
      <c r="AM679" s="56"/>
      <c r="BP679" s="48"/>
    </row>
    <row r="680" spans="37:68" x14ac:dyDescent="0.2">
      <c r="AK680" s="56"/>
      <c r="AL680" s="56"/>
      <c r="AM680" s="56"/>
      <c r="BP680" s="48"/>
    </row>
    <row r="681" spans="37:68" x14ac:dyDescent="0.2">
      <c r="AK681" s="56"/>
      <c r="AL681" s="56"/>
      <c r="AM681" s="56"/>
      <c r="BP681" s="48"/>
    </row>
    <row r="682" spans="37:68" x14ac:dyDescent="0.2">
      <c r="AK682" s="56"/>
      <c r="AL682" s="56"/>
      <c r="AM682" s="56"/>
      <c r="BP682" s="48"/>
    </row>
    <row r="683" spans="37:68" x14ac:dyDescent="0.2">
      <c r="AK683" s="56"/>
      <c r="AL683" s="56"/>
      <c r="AM683" s="56"/>
      <c r="BP683" s="48"/>
    </row>
    <row r="684" spans="37:68" x14ac:dyDescent="0.2">
      <c r="AK684" s="56"/>
      <c r="AL684" s="56"/>
      <c r="AM684" s="56"/>
      <c r="BP684" s="48"/>
    </row>
    <row r="685" spans="37:68" x14ac:dyDescent="0.2">
      <c r="AK685" s="56"/>
      <c r="AL685" s="56"/>
      <c r="AM685" s="56"/>
      <c r="BP685" s="48"/>
    </row>
    <row r="686" spans="37:68" x14ac:dyDescent="0.2">
      <c r="AK686" s="56"/>
      <c r="AL686" s="56"/>
      <c r="AM686" s="56"/>
      <c r="BP686" s="48"/>
    </row>
    <row r="687" spans="37:68" x14ac:dyDescent="0.2">
      <c r="AK687" s="56"/>
      <c r="AL687" s="56"/>
      <c r="AM687" s="56"/>
      <c r="BP687" s="48"/>
    </row>
    <row r="688" spans="37:68" x14ac:dyDescent="0.2">
      <c r="AK688" s="56"/>
      <c r="AL688" s="56"/>
      <c r="AM688" s="56"/>
      <c r="BP688" s="48"/>
    </row>
    <row r="689" spans="37:68" x14ac:dyDescent="0.2">
      <c r="AK689" s="56"/>
      <c r="AL689" s="56"/>
      <c r="AM689" s="56"/>
      <c r="BP689" s="48"/>
    </row>
    <row r="690" spans="37:68" x14ac:dyDescent="0.2">
      <c r="AK690" s="56"/>
      <c r="AL690" s="56"/>
      <c r="AM690" s="56"/>
      <c r="BP690" s="48"/>
    </row>
    <row r="691" spans="37:68" x14ac:dyDescent="0.2">
      <c r="AK691" s="56"/>
      <c r="AL691" s="56"/>
      <c r="AM691" s="56"/>
      <c r="BP691" s="48"/>
    </row>
    <row r="692" spans="37:68" x14ac:dyDescent="0.2">
      <c r="AK692" s="56"/>
      <c r="AL692" s="56"/>
      <c r="AM692" s="56"/>
      <c r="BP692" s="48"/>
    </row>
    <row r="693" spans="37:68" x14ac:dyDescent="0.2">
      <c r="AK693" s="56"/>
      <c r="AL693" s="56"/>
      <c r="AM693" s="56"/>
      <c r="BP693" s="48"/>
    </row>
    <row r="694" spans="37:68" x14ac:dyDescent="0.2">
      <c r="AK694" s="56"/>
      <c r="AL694" s="56"/>
      <c r="AM694" s="56"/>
      <c r="BP694" s="48"/>
    </row>
    <row r="695" spans="37:68" x14ac:dyDescent="0.2">
      <c r="AK695" s="56"/>
      <c r="AL695" s="56"/>
      <c r="AM695" s="56"/>
      <c r="BP695" s="48"/>
    </row>
    <row r="696" spans="37:68" x14ac:dyDescent="0.2">
      <c r="AK696" s="56"/>
      <c r="AL696" s="56"/>
      <c r="AM696" s="56"/>
      <c r="BP696" s="48"/>
    </row>
    <row r="697" spans="37:68" x14ac:dyDescent="0.2">
      <c r="AK697" s="56"/>
      <c r="AL697" s="56"/>
      <c r="AM697" s="56"/>
      <c r="BP697" s="48"/>
    </row>
    <row r="698" spans="37:68" x14ac:dyDescent="0.2">
      <c r="AK698" s="56"/>
      <c r="AL698" s="56"/>
      <c r="AM698" s="56"/>
      <c r="BP698" s="48"/>
    </row>
    <row r="699" spans="37:68" x14ac:dyDescent="0.2">
      <c r="AK699" s="56"/>
      <c r="AL699" s="56"/>
      <c r="AM699" s="56"/>
      <c r="BP699" s="48"/>
    </row>
    <row r="700" spans="37:68" x14ac:dyDescent="0.2">
      <c r="AK700" s="56"/>
      <c r="AL700" s="56"/>
      <c r="AM700" s="56"/>
      <c r="BP700" s="48"/>
    </row>
    <row r="701" spans="37:68" x14ac:dyDescent="0.2">
      <c r="AK701" s="56"/>
      <c r="AL701" s="56"/>
      <c r="AM701" s="56"/>
      <c r="BP701" s="48"/>
    </row>
    <row r="702" spans="37:68" x14ac:dyDescent="0.2">
      <c r="AK702" s="56"/>
      <c r="AL702" s="56"/>
      <c r="AM702" s="56"/>
      <c r="BP702" s="48"/>
    </row>
    <row r="703" spans="37:68" x14ac:dyDescent="0.2">
      <c r="AK703" s="56"/>
      <c r="AL703" s="56"/>
      <c r="AM703" s="56"/>
      <c r="BP703" s="48"/>
    </row>
    <row r="704" spans="37:68" x14ac:dyDescent="0.2">
      <c r="AK704" s="56"/>
      <c r="AL704" s="56"/>
      <c r="AM704" s="56"/>
      <c r="BP704" s="48"/>
    </row>
    <row r="705" spans="37:68" x14ac:dyDescent="0.2">
      <c r="AK705" s="56"/>
      <c r="AL705" s="56"/>
      <c r="AM705" s="56"/>
      <c r="BP705" s="48"/>
    </row>
    <row r="706" spans="37:68" x14ac:dyDescent="0.2">
      <c r="AK706" s="56"/>
      <c r="AL706" s="56"/>
      <c r="AM706" s="56"/>
      <c r="BP706" s="48"/>
    </row>
    <row r="707" spans="37:68" x14ac:dyDescent="0.2">
      <c r="AK707" s="56"/>
      <c r="AL707" s="56"/>
      <c r="AM707" s="56"/>
      <c r="BP707" s="48"/>
    </row>
    <row r="708" spans="37:68" x14ac:dyDescent="0.2">
      <c r="AK708" s="56"/>
      <c r="AL708" s="56"/>
      <c r="AM708" s="56"/>
      <c r="BP708" s="48"/>
    </row>
    <row r="709" spans="37:68" x14ac:dyDescent="0.2">
      <c r="AK709" s="56"/>
      <c r="AL709" s="56"/>
      <c r="AM709" s="56"/>
      <c r="BP709" s="48"/>
    </row>
    <row r="710" spans="37:68" x14ac:dyDescent="0.2">
      <c r="AK710" s="56"/>
      <c r="AL710" s="56"/>
      <c r="AM710" s="56"/>
      <c r="BP710" s="48"/>
    </row>
    <row r="711" spans="37:68" x14ac:dyDescent="0.2">
      <c r="AK711" s="56"/>
      <c r="AL711" s="56"/>
      <c r="AM711" s="56"/>
      <c r="BP711" s="48"/>
    </row>
    <row r="712" spans="37:68" x14ac:dyDescent="0.2">
      <c r="AK712" s="56"/>
      <c r="AL712" s="56"/>
      <c r="AM712" s="56"/>
      <c r="BP712" s="48"/>
    </row>
    <row r="713" spans="37:68" x14ac:dyDescent="0.2">
      <c r="AK713" s="56"/>
      <c r="AL713" s="56"/>
      <c r="AM713" s="56"/>
      <c r="BP713" s="48"/>
    </row>
    <row r="714" spans="37:68" x14ac:dyDescent="0.2">
      <c r="AK714" s="56"/>
      <c r="AL714" s="56"/>
      <c r="AM714" s="56"/>
      <c r="BP714" s="48"/>
    </row>
    <row r="715" spans="37:68" x14ac:dyDescent="0.2">
      <c r="AK715" s="56"/>
      <c r="AL715" s="56"/>
      <c r="AM715" s="56"/>
      <c r="BP715" s="48"/>
    </row>
    <row r="716" spans="37:68" x14ac:dyDescent="0.2">
      <c r="AK716" s="56"/>
      <c r="AL716" s="56"/>
      <c r="AM716" s="56"/>
      <c r="BP716" s="48"/>
    </row>
    <row r="717" spans="37:68" x14ac:dyDescent="0.2">
      <c r="AK717" s="56"/>
      <c r="AL717" s="56"/>
      <c r="AM717" s="56"/>
      <c r="BP717" s="48"/>
    </row>
    <row r="718" spans="37:68" x14ac:dyDescent="0.2">
      <c r="AK718" s="56"/>
      <c r="AL718" s="56"/>
      <c r="AM718" s="56"/>
      <c r="BP718" s="48"/>
    </row>
    <row r="719" spans="37:68" x14ac:dyDescent="0.2">
      <c r="AK719" s="56"/>
      <c r="AL719" s="56"/>
      <c r="AM719" s="56"/>
      <c r="BP719" s="48"/>
    </row>
    <row r="720" spans="37:68" x14ac:dyDescent="0.2">
      <c r="AK720" s="56"/>
      <c r="AL720" s="56"/>
      <c r="AM720" s="56"/>
      <c r="BP720" s="48"/>
    </row>
    <row r="721" spans="37:68" x14ac:dyDescent="0.2">
      <c r="AK721" s="56"/>
      <c r="AL721" s="56"/>
      <c r="AM721" s="56"/>
      <c r="BP721" s="48"/>
    </row>
    <row r="722" spans="37:68" x14ac:dyDescent="0.2">
      <c r="AK722" s="56"/>
      <c r="AL722" s="56"/>
      <c r="AM722" s="56"/>
      <c r="BP722" s="48"/>
    </row>
    <row r="723" spans="37:68" x14ac:dyDescent="0.2">
      <c r="AK723" s="56"/>
      <c r="AL723" s="56"/>
      <c r="AM723" s="56"/>
      <c r="BP723" s="48"/>
    </row>
    <row r="724" spans="37:68" x14ac:dyDescent="0.2">
      <c r="AK724" s="56"/>
      <c r="AL724" s="56"/>
      <c r="AM724" s="56"/>
      <c r="BP724" s="48"/>
    </row>
    <row r="725" spans="37:68" x14ac:dyDescent="0.2">
      <c r="AK725" s="56"/>
      <c r="AL725" s="56"/>
      <c r="AM725" s="56"/>
      <c r="BP725" s="48"/>
    </row>
    <row r="726" spans="37:68" x14ac:dyDescent="0.2">
      <c r="AK726" s="56"/>
      <c r="AL726" s="56"/>
      <c r="AM726" s="56"/>
      <c r="BP726" s="48"/>
    </row>
    <row r="727" spans="37:68" x14ac:dyDescent="0.2">
      <c r="AK727" s="56"/>
      <c r="AL727" s="56"/>
      <c r="AM727" s="56"/>
      <c r="BP727" s="48"/>
    </row>
    <row r="728" spans="37:68" x14ac:dyDescent="0.2">
      <c r="AK728" s="56"/>
      <c r="AL728" s="56"/>
      <c r="AM728" s="56"/>
      <c r="BP728" s="48"/>
    </row>
    <row r="729" spans="37:68" x14ac:dyDescent="0.2">
      <c r="AK729" s="56"/>
      <c r="AL729" s="56"/>
      <c r="AM729" s="56"/>
      <c r="BP729" s="48"/>
    </row>
    <row r="730" spans="37:68" x14ac:dyDescent="0.2">
      <c r="AK730" s="56"/>
      <c r="AL730" s="56"/>
      <c r="AM730" s="56"/>
      <c r="BP730" s="48"/>
    </row>
    <row r="731" spans="37:68" x14ac:dyDescent="0.2">
      <c r="AK731" s="56"/>
      <c r="AL731" s="56"/>
      <c r="AM731" s="56"/>
      <c r="BP731" s="48"/>
    </row>
    <row r="732" spans="37:68" x14ac:dyDescent="0.2">
      <c r="AK732" s="56"/>
      <c r="AL732" s="56"/>
      <c r="AM732" s="56"/>
      <c r="BP732" s="48"/>
    </row>
    <row r="733" spans="37:68" x14ac:dyDescent="0.2">
      <c r="AK733" s="56"/>
      <c r="AL733" s="56"/>
      <c r="AM733" s="56"/>
      <c r="BP733" s="48"/>
    </row>
    <row r="734" spans="37:68" x14ac:dyDescent="0.2">
      <c r="AK734" s="56"/>
      <c r="AL734" s="56"/>
      <c r="AM734" s="56"/>
      <c r="BP734" s="48"/>
    </row>
    <row r="735" spans="37:68" x14ac:dyDescent="0.2">
      <c r="AK735" s="56"/>
      <c r="AL735" s="56"/>
      <c r="AM735" s="56"/>
      <c r="BP735" s="48"/>
    </row>
    <row r="736" spans="37:68" x14ac:dyDescent="0.2">
      <c r="AK736" s="56"/>
      <c r="AL736" s="56"/>
      <c r="AM736" s="56"/>
      <c r="BP736" s="48"/>
    </row>
    <row r="737" spans="37:68" x14ac:dyDescent="0.2">
      <c r="AK737" s="56"/>
      <c r="AL737" s="56"/>
      <c r="AM737" s="56"/>
      <c r="BP737" s="48"/>
    </row>
    <row r="738" spans="37:68" x14ac:dyDescent="0.2">
      <c r="AK738" s="56"/>
      <c r="AL738" s="56"/>
      <c r="AM738" s="56"/>
      <c r="BP738" s="48"/>
    </row>
    <row r="739" spans="37:68" x14ac:dyDescent="0.2">
      <c r="AK739" s="56"/>
      <c r="AL739" s="56"/>
      <c r="AM739" s="56"/>
      <c r="BP739" s="48"/>
    </row>
    <row r="740" spans="37:68" x14ac:dyDescent="0.2">
      <c r="AK740" s="56"/>
      <c r="AL740" s="56"/>
      <c r="AM740" s="56"/>
      <c r="BP740" s="48"/>
    </row>
    <row r="741" spans="37:68" x14ac:dyDescent="0.2">
      <c r="AK741" s="56"/>
      <c r="AL741" s="56"/>
      <c r="AM741" s="56"/>
      <c r="BP741" s="48"/>
    </row>
    <row r="742" spans="37:68" x14ac:dyDescent="0.2">
      <c r="AK742" s="56"/>
      <c r="AL742" s="56"/>
      <c r="AM742" s="56"/>
      <c r="BP742" s="48"/>
    </row>
    <row r="743" spans="37:68" x14ac:dyDescent="0.2">
      <c r="AK743" s="56"/>
      <c r="AL743" s="56"/>
      <c r="AM743" s="56"/>
      <c r="BP743" s="48"/>
    </row>
    <row r="744" spans="37:68" x14ac:dyDescent="0.2">
      <c r="AK744" s="56"/>
      <c r="AL744" s="56"/>
      <c r="AM744" s="56"/>
      <c r="BP744" s="48"/>
    </row>
    <row r="745" spans="37:68" x14ac:dyDescent="0.2">
      <c r="AK745" s="56"/>
      <c r="AL745" s="56"/>
      <c r="AM745" s="56"/>
      <c r="BP745" s="48"/>
    </row>
    <row r="746" spans="37:68" x14ac:dyDescent="0.2">
      <c r="AK746" s="56"/>
      <c r="AL746" s="56"/>
      <c r="AM746" s="56"/>
      <c r="BP746" s="48"/>
    </row>
    <row r="747" spans="37:68" x14ac:dyDescent="0.2">
      <c r="AK747" s="56"/>
      <c r="AL747" s="56"/>
      <c r="AM747" s="56"/>
      <c r="BP747" s="48"/>
    </row>
    <row r="748" spans="37:68" x14ac:dyDescent="0.2">
      <c r="AK748" s="56"/>
      <c r="AL748" s="56"/>
      <c r="AM748" s="56"/>
      <c r="BP748" s="48"/>
    </row>
    <row r="749" spans="37:68" x14ac:dyDescent="0.2">
      <c r="AK749" s="56"/>
      <c r="AL749" s="56"/>
      <c r="AM749" s="56"/>
      <c r="BP749" s="48"/>
    </row>
    <row r="750" spans="37:68" x14ac:dyDescent="0.2">
      <c r="AK750" s="56"/>
      <c r="AL750" s="56"/>
      <c r="AM750" s="56"/>
      <c r="BP750" s="48"/>
    </row>
    <row r="751" spans="37:68" x14ac:dyDescent="0.2">
      <c r="AK751" s="56"/>
      <c r="AL751" s="56"/>
      <c r="AM751" s="56"/>
      <c r="BP751" s="48"/>
    </row>
    <row r="752" spans="37:68" x14ac:dyDescent="0.2">
      <c r="AK752" s="56"/>
      <c r="AL752" s="56"/>
      <c r="AM752" s="56"/>
      <c r="BP752" s="48"/>
    </row>
    <row r="753" spans="37:68" x14ac:dyDescent="0.2">
      <c r="AK753" s="56"/>
      <c r="AL753" s="56"/>
      <c r="AM753" s="56"/>
      <c r="BP753" s="48"/>
    </row>
    <row r="754" spans="37:68" x14ac:dyDescent="0.2">
      <c r="AK754" s="56"/>
      <c r="AL754" s="56"/>
      <c r="AM754" s="56"/>
      <c r="BP754" s="48"/>
    </row>
    <row r="755" spans="37:68" x14ac:dyDescent="0.2">
      <c r="AK755" s="56"/>
      <c r="AL755" s="56"/>
      <c r="AM755" s="56"/>
      <c r="BP755" s="48"/>
    </row>
    <row r="756" spans="37:68" x14ac:dyDescent="0.2">
      <c r="AK756" s="56"/>
      <c r="AL756" s="56"/>
      <c r="AM756" s="56"/>
      <c r="BP756" s="48"/>
    </row>
    <row r="757" spans="37:68" x14ac:dyDescent="0.2">
      <c r="AK757" s="56"/>
      <c r="AL757" s="56"/>
      <c r="AM757" s="56"/>
      <c r="BP757" s="48"/>
    </row>
    <row r="758" spans="37:68" x14ac:dyDescent="0.2">
      <c r="AK758" s="56"/>
      <c r="AL758" s="56"/>
      <c r="AM758" s="56"/>
      <c r="BP758" s="48"/>
    </row>
    <row r="759" spans="37:68" x14ac:dyDescent="0.2">
      <c r="AK759" s="56"/>
      <c r="AL759" s="56"/>
      <c r="AM759" s="56"/>
      <c r="BP759" s="48"/>
    </row>
    <row r="760" spans="37:68" x14ac:dyDescent="0.2">
      <c r="AK760" s="56"/>
      <c r="AL760" s="56"/>
      <c r="AM760" s="56"/>
      <c r="BP760" s="48"/>
    </row>
    <row r="761" spans="37:68" x14ac:dyDescent="0.2">
      <c r="AK761" s="56"/>
      <c r="AL761" s="56"/>
      <c r="AM761" s="56"/>
      <c r="BP761" s="48"/>
    </row>
    <row r="762" spans="37:68" x14ac:dyDescent="0.2">
      <c r="AK762" s="56"/>
      <c r="AL762" s="56"/>
      <c r="AM762" s="56"/>
      <c r="BP762" s="48"/>
    </row>
    <row r="763" spans="37:68" x14ac:dyDescent="0.2">
      <c r="AK763" s="56"/>
      <c r="AL763" s="56"/>
      <c r="AM763" s="56"/>
      <c r="BP763" s="48"/>
    </row>
    <row r="764" spans="37:68" x14ac:dyDescent="0.2">
      <c r="AK764" s="56"/>
      <c r="AL764" s="56"/>
      <c r="AM764" s="56"/>
      <c r="BP764" s="48"/>
    </row>
    <row r="765" spans="37:68" x14ac:dyDescent="0.2">
      <c r="AK765" s="56"/>
      <c r="AL765" s="56"/>
      <c r="AM765" s="56"/>
      <c r="BP765" s="48"/>
    </row>
    <row r="766" spans="37:68" x14ac:dyDescent="0.2">
      <c r="AK766" s="56"/>
      <c r="AL766" s="56"/>
      <c r="AM766" s="56"/>
      <c r="BP766" s="48"/>
    </row>
    <row r="767" spans="37:68" x14ac:dyDescent="0.2">
      <c r="AK767" s="56"/>
      <c r="AL767" s="56"/>
      <c r="AM767" s="56"/>
      <c r="BP767" s="48"/>
    </row>
    <row r="768" spans="37:68" x14ac:dyDescent="0.2">
      <c r="AK768" s="56"/>
      <c r="AL768" s="56"/>
      <c r="AM768" s="56"/>
      <c r="BP768" s="48"/>
    </row>
    <row r="769" spans="37:68" x14ac:dyDescent="0.2">
      <c r="AK769" s="56"/>
      <c r="AL769" s="56"/>
      <c r="AM769" s="56"/>
      <c r="BP769" s="48"/>
    </row>
    <row r="770" spans="37:68" x14ac:dyDescent="0.2">
      <c r="AK770" s="56"/>
      <c r="AL770" s="56"/>
      <c r="AM770" s="56"/>
      <c r="BP770" s="48"/>
    </row>
    <row r="771" spans="37:68" x14ac:dyDescent="0.2">
      <c r="AK771" s="56"/>
      <c r="AL771" s="56"/>
      <c r="AM771" s="56"/>
      <c r="BP771" s="48"/>
    </row>
    <row r="772" spans="37:68" x14ac:dyDescent="0.2">
      <c r="AK772" s="56"/>
      <c r="AL772" s="56"/>
      <c r="AM772" s="56"/>
      <c r="BP772" s="48"/>
    </row>
    <row r="773" spans="37:68" x14ac:dyDescent="0.2">
      <c r="AK773" s="56"/>
      <c r="AL773" s="56"/>
      <c r="AM773" s="56"/>
      <c r="BP773" s="48"/>
    </row>
    <row r="774" spans="37:68" x14ac:dyDescent="0.2">
      <c r="AK774" s="56"/>
      <c r="AL774" s="56"/>
      <c r="AM774" s="56"/>
      <c r="BP774" s="48"/>
    </row>
    <row r="775" spans="37:68" x14ac:dyDescent="0.2">
      <c r="AK775" s="56"/>
      <c r="AL775" s="56"/>
      <c r="AM775" s="56"/>
      <c r="BP775" s="48"/>
    </row>
    <row r="776" spans="37:68" x14ac:dyDescent="0.2">
      <c r="AK776" s="56"/>
      <c r="AL776" s="56"/>
      <c r="AM776" s="56"/>
      <c r="BP776" s="48"/>
    </row>
    <row r="777" spans="37:68" x14ac:dyDescent="0.2">
      <c r="AK777" s="56"/>
      <c r="AL777" s="56"/>
      <c r="AM777" s="56"/>
      <c r="BP777" s="48"/>
    </row>
    <row r="778" spans="37:68" x14ac:dyDescent="0.2">
      <c r="AK778" s="56"/>
      <c r="AL778" s="56"/>
      <c r="AM778" s="56"/>
      <c r="BP778" s="48"/>
    </row>
    <row r="779" spans="37:68" x14ac:dyDescent="0.2">
      <c r="AK779" s="56"/>
      <c r="AL779" s="56"/>
      <c r="AM779" s="56"/>
      <c r="BP779" s="48"/>
    </row>
    <row r="780" spans="37:68" x14ac:dyDescent="0.2">
      <c r="AK780" s="56"/>
      <c r="AL780" s="56"/>
      <c r="AM780" s="56"/>
      <c r="BP780" s="48"/>
    </row>
    <row r="781" spans="37:68" x14ac:dyDescent="0.2">
      <c r="AK781" s="56"/>
      <c r="AL781" s="56"/>
      <c r="AM781" s="56"/>
      <c r="BP781" s="48"/>
    </row>
    <row r="782" spans="37:68" x14ac:dyDescent="0.2">
      <c r="AK782" s="56"/>
      <c r="AL782" s="56"/>
      <c r="AM782" s="56"/>
      <c r="BP782" s="48"/>
    </row>
    <row r="783" spans="37:68" x14ac:dyDescent="0.2">
      <c r="AK783" s="56"/>
      <c r="AL783" s="56"/>
      <c r="AM783" s="56"/>
      <c r="BP783" s="48"/>
    </row>
    <row r="784" spans="37:68" x14ac:dyDescent="0.2">
      <c r="AK784" s="56"/>
      <c r="AL784" s="56"/>
      <c r="AM784" s="56"/>
      <c r="BP784" s="48"/>
    </row>
    <row r="785" spans="37:68" x14ac:dyDescent="0.2">
      <c r="AK785" s="56"/>
      <c r="AL785" s="56"/>
      <c r="AM785" s="56"/>
      <c r="BP785" s="48"/>
    </row>
    <row r="786" spans="37:68" x14ac:dyDescent="0.2">
      <c r="AK786" s="56"/>
      <c r="AL786" s="56"/>
      <c r="AM786" s="56"/>
      <c r="BP786" s="48"/>
    </row>
    <row r="787" spans="37:68" x14ac:dyDescent="0.2">
      <c r="AK787" s="56"/>
      <c r="AL787" s="56"/>
      <c r="AM787" s="56"/>
      <c r="BP787" s="48"/>
    </row>
    <row r="788" spans="37:68" x14ac:dyDescent="0.2">
      <c r="AK788" s="56"/>
      <c r="AL788" s="56"/>
      <c r="AM788" s="56"/>
      <c r="BP788" s="48"/>
    </row>
    <row r="789" spans="37:68" x14ac:dyDescent="0.2">
      <c r="AK789" s="56"/>
      <c r="AL789" s="56"/>
      <c r="AM789" s="56"/>
      <c r="BP789" s="48"/>
    </row>
    <row r="790" spans="37:68" x14ac:dyDescent="0.2">
      <c r="AK790" s="56"/>
      <c r="AL790" s="56"/>
      <c r="AM790" s="56"/>
      <c r="BP790" s="48"/>
    </row>
    <row r="791" spans="37:68" x14ac:dyDescent="0.2">
      <c r="AK791" s="56"/>
      <c r="AL791" s="56"/>
      <c r="AM791" s="56"/>
      <c r="BP791" s="48"/>
    </row>
    <row r="792" spans="37:68" x14ac:dyDescent="0.2">
      <c r="AK792" s="56"/>
      <c r="AL792" s="56"/>
      <c r="AM792" s="56"/>
      <c r="BP792" s="48"/>
    </row>
    <row r="793" spans="37:68" x14ac:dyDescent="0.2">
      <c r="AK793" s="56"/>
      <c r="AL793" s="56"/>
      <c r="AM793" s="56"/>
      <c r="BP793" s="48"/>
    </row>
    <row r="794" spans="37:68" x14ac:dyDescent="0.2">
      <c r="AK794" s="56"/>
      <c r="AL794" s="56"/>
      <c r="AM794" s="56"/>
      <c r="BP794" s="48"/>
    </row>
    <row r="795" spans="37:68" x14ac:dyDescent="0.2">
      <c r="AK795" s="56"/>
      <c r="AL795" s="56"/>
      <c r="AM795" s="56"/>
      <c r="BP795" s="48"/>
    </row>
    <row r="796" spans="37:68" x14ac:dyDescent="0.2">
      <c r="AK796" s="56"/>
      <c r="AL796" s="56"/>
      <c r="AM796" s="56"/>
      <c r="BP796" s="48"/>
    </row>
    <row r="797" spans="37:68" x14ac:dyDescent="0.2">
      <c r="AK797" s="56"/>
      <c r="AL797" s="56"/>
      <c r="AM797" s="56"/>
      <c r="BP797" s="48"/>
    </row>
    <row r="798" spans="37:68" x14ac:dyDescent="0.2">
      <c r="AK798" s="56"/>
      <c r="AL798" s="56"/>
      <c r="AM798" s="56"/>
      <c r="BP798" s="48"/>
    </row>
    <row r="799" spans="37:68" x14ac:dyDescent="0.2">
      <c r="AK799" s="56"/>
      <c r="AL799" s="56"/>
      <c r="AM799" s="56"/>
      <c r="BP799" s="48"/>
    </row>
    <row r="800" spans="37:68" x14ac:dyDescent="0.2">
      <c r="AK800" s="56"/>
      <c r="AL800" s="56"/>
      <c r="AM800" s="56"/>
      <c r="BP800" s="48"/>
    </row>
    <row r="801" spans="37:68" x14ac:dyDescent="0.2">
      <c r="AK801" s="56"/>
      <c r="AL801" s="56"/>
      <c r="AM801" s="56"/>
      <c r="BP801" s="48"/>
    </row>
    <row r="802" spans="37:68" x14ac:dyDescent="0.2">
      <c r="AK802" s="56"/>
      <c r="AL802" s="56"/>
      <c r="AM802" s="56"/>
      <c r="BP802" s="48"/>
    </row>
    <row r="803" spans="37:68" x14ac:dyDescent="0.2">
      <c r="AK803" s="56"/>
      <c r="AL803" s="56"/>
      <c r="AM803" s="56"/>
      <c r="BP803" s="48"/>
    </row>
    <row r="804" spans="37:68" x14ac:dyDescent="0.2">
      <c r="AK804" s="56"/>
      <c r="AL804" s="56"/>
      <c r="AM804" s="56"/>
      <c r="BP804" s="48"/>
    </row>
    <row r="805" spans="37:68" x14ac:dyDescent="0.2">
      <c r="AK805" s="56"/>
      <c r="AL805" s="56"/>
      <c r="AM805" s="56"/>
      <c r="BP805" s="48"/>
    </row>
    <row r="806" spans="37:68" x14ac:dyDescent="0.2">
      <c r="AK806" s="56"/>
      <c r="AL806" s="56"/>
      <c r="AM806" s="56"/>
      <c r="BP806" s="48"/>
    </row>
    <row r="807" spans="37:68" x14ac:dyDescent="0.2">
      <c r="AK807" s="56"/>
      <c r="AL807" s="56"/>
      <c r="AM807" s="56"/>
      <c r="BP807" s="48"/>
    </row>
    <row r="808" spans="37:68" x14ac:dyDescent="0.2">
      <c r="AK808" s="56"/>
      <c r="AL808" s="56"/>
      <c r="AM808" s="56"/>
      <c r="BP808" s="48"/>
    </row>
    <row r="809" spans="37:68" x14ac:dyDescent="0.2">
      <c r="AK809" s="56"/>
      <c r="AL809" s="56"/>
      <c r="AM809" s="56"/>
      <c r="BP809" s="48"/>
    </row>
    <row r="810" spans="37:68" x14ac:dyDescent="0.2">
      <c r="AK810" s="56"/>
      <c r="AL810" s="56"/>
      <c r="AM810" s="56"/>
      <c r="BP810" s="48"/>
    </row>
    <row r="811" spans="37:68" x14ac:dyDescent="0.2">
      <c r="AK811" s="56"/>
      <c r="AL811" s="56"/>
      <c r="AM811" s="56"/>
      <c r="BP811" s="48"/>
    </row>
    <row r="812" spans="37:68" x14ac:dyDescent="0.2">
      <c r="AK812" s="56"/>
      <c r="AL812" s="56"/>
      <c r="AM812" s="56"/>
      <c r="BP812" s="48"/>
    </row>
    <row r="813" spans="37:68" x14ac:dyDescent="0.2">
      <c r="AK813" s="56"/>
      <c r="AL813" s="56"/>
      <c r="AM813" s="56"/>
      <c r="BP813" s="48"/>
    </row>
    <row r="814" spans="37:68" x14ac:dyDescent="0.2">
      <c r="AK814" s="56"/>
      <c r="AL814" s="56"/>
      <c r="AM814" s="56"/>
      <c r="BP814" s="48"/>
    </row>
    <row r="815" spans="37:68" x14ac:dyDescent="0.2">
      <c r="AK815" s="56"/>
      <c r="AL815" s="56"/>
      <c r="AM815" s="56"/>
      <c r="BP815" s="48"/>
    </row>
    <row r="816" spans="37:68" x14ac:dyDescent="0.2">
      <c r="AK816" s="56"/>
      <c r="AL816" s="56"/>
      <c r="AM816" s="56"/>
      <c r="BP816" s="48"/>
    </row>
    <row r="817" spans="37:68" x14ac:dyDescent="0.2">
      <c r="AK817" s="56"/>
      <c r="AL817" s="56"/>
      <c r="AM817" s="56"/>
      <c r="BP817" s="48"/>
    </row>
    <row r="818" spans="37:68" x14ac:dyDescent="0.2">
      <c r="AK818" s="56"/>
      <c r="AL818" s="56"/>
      <c r="AM818" s="56"/>
      <c r="BP818" s="48"/>
    </row>
    <row r="819" spans="37:68" x14ac:dyDescent="0.2">
      <c r="AK819" s="56"/>
      <c r="AL819" s="56"/>
      <c r="AM819" s="56"/>
      <c r="BP819" s="48"/>
    </row>
    <row r="820" spans="37:68" x14ac:dyDescent="0.2">
      <c r="AK820" s="56"/>
      <c r="AL820" s="56"/>
      <c r="AM820" s="56"/>
      <c r="BP820" s="48"/>
    </row>
    <row r="821" spans="37:68" x14ac:dyDescent="0.2">
      <c r="AK821" s="56"/>
      <c r="AL821" s="56"/>
      <c r="AM821" s="56"/>
      <c r="BP821" s="48"/>
    </row>
    <row r="822" spans="37:68" x14ac:dyDescent="0.2">
      <c r="AK822" s="56"/>
      <c r="AL822" s="56"/>
      <c r="AM822" s="56"/>
      <c r="BP822" s="48"/>
    </row>
    <row r="823" spans="37:68" x14ac:dyDescent="0.2">
      <c r="AK823" s="56"/>
      <c r="AL823" s="56"/>
      <c r="AM823" s="56"/>
      <c r="BP823" s="48"/>
    </row>
    <row r="824" spans="37:68" x14ac:dyDescent="0.2">
      <c r="AK824" s="56"/>
      <c r="AL824" s="56"/>
      <c r="AM824" s="56"/>
      <c r="BP824" s="48"/>
    </row>
    <row r="825" spans="37:68" x14ac:dyDescent="0.2">
      <c r="AK825" s="56"/>
      <c r="AL825" s="56"/>
      <c r="AM825" s="56"/>
      <c r="BP825" s="48"/>
    </row>
    <row r="826" spans="37:68" x14ac:dyDescent="0.2">
      <c r="AK826" s="56"/>
      <c r="AL826" s="56"/>
      <c r="AM826" s="56"/>
      <c r="BP826" s="48"/>
    </row>
    <row r="827" spans="37:68" x14ac:dyDescent="0.2">
      <c r="AK827" s="56"/>
      <c r="AL827" s="56"/>
      <c r="AM827" s="56"/>
      <c r="BP827" s="48"/>
    </row>
    <row r="828" spans="37:68" x14ac:dyDescent="0.2">
      <c r="AK828" s="56"/>
      <c r="AL828" s="56"/>
      <c r="AM828" s="56"/>
      <c r="BP828" s="48"/>
    </row>
    <row r="829" spans="37:68" x14ac:dyDescent="0.2">
      <c r="AK829" s="56"/>
      <c r="AL829" s="56"/>
      <c r="AM829" s="56"/>
      <c r="BP829" s="48"/>
    </row>
    <row r="830" spans="37:68" x14ac:dyDescent="0.2">
      <c r="AK830" s="56"/>
      <c r="AL830" s="56"/>
      <c r="AM830" s="56"/>
      <c r="BP830" s="48"/>
    </row>
    <row r="831" spans="37:68" x14ac:dyDescent="0.2">
      <c r="AK831" s="56"/>
      <c r="AL831" s="56"/>
      <c r="AM831" s="56"/>
      <c r="BP831" s="48"/>
    </row>
    <row r="832" spans="37:68" x14ac:dyDescent="0.2">
      <c r="AK832" s="56"/>
      <c r="AL832" s="56"/>
      <c r="AM832" s="56"/>
      <c r="BP832" s="48"/>
    </row>
    <row r="833" spans="37:68" x14ac:dyDescent="0.2">
      <c r="AK833" s="56"/>
      <c r="AL833" s="56"/>
      <c r="AM833" s="56"/>
      <c r="BP833" s="48"/>
    </row>
    <row r="834" spans="37:68" x14ac:dyDescent="0.2">
      <c r="AK834" s="56"/>
      <c r="AL834" s="56"/>
      <c r="AM834" s="56"/>
      <c r="BP834" s="48"/>
    </row>
    <row r="835" spans="37:68" x14ac:dyDescent="0.2">
      <c r="AK835" s="56"/>
      <c r="AL835" s="56"/>
      <c r="AM835" s="56"/>
      <c r="BP835" s="48"/>
    </row>
    <row r="836" spans="37:68" x14ac:dyDescent="0.2">
      <c r="AK836" s="56"/>
      <c r="AL836" s="56"/>
      <c r="AM836" s="56"/>
      <c r="BP836" s="48"/>
    </row>
    <row r="837" spans="37:68" x14ac:dyDescent="0.2">
      <c r="AK837" s="56"/>
      <c r="AL837" s="56"/>
      <c r="AM837" s="56"/>
      <c r="BP837" s="48"/>
    </row>
    <row r="838" spans="37:68" x14ac:dyDescent="0.2">
      <c r="AK838" s="56"/>
      <c r="AL838" s="56"/>
      <c r="AM838" s="56"/>
      <c r="BP838" s="48"/>
    </row>
    <row r="839" spans="37:68" x14ac:dyDescent="0.2">
      <c r="AK839" s="56"/>
      <c r="AL839" s="56"/>
      <c r="AM839" s="56"/>
      <c r="BP839" s="48"/>
    </row>
    <row r="840" spans="37:68" x14ac:dyDescent="0.2">
      <c r="AK840" s="56"/>
      <c r="AL840" s="56"/>
      <c r="AM840" s="56"/>
      <c r="BP840" s="48"/>
    </row>
    <row r="841" spans="37:68" x14ac:dyDescent="0.2">
      <c r="AK841" s="56"/>
      <c r="AL841" s="56"/>
      <c r="AM841" s="56"/>
      <c r="BP841" s="48"/>
    </row>
    <row r="842" spans="37:68" x14ac:dyDescent="0.2">
      <c r="AK842" s="56"/>
      <c r="AL842" s="56"/>
      <c r="AM842" s="56"/>
      <c r="BP842" s="48"/>
    </row>
    <row r="843" spans="37:68" x14ac:dyDescent="0.2">
      <c r="AK843" s="56"/>
      <c r="AL843" s="56"/>
      <c r="AM843" s="56"/>
      <c r="BP843" s="48"/>
    </row>
    <row r="844" spans="37:68" x14ac:dyDescent="0.2">
      <c r="AK844" s="56"/>
      <c r="AL844" s="56"/>
      <c r="AM844" s="56"/>
      <c r="BP844" s="48"/>
    </row>
    <row r="845" spans="37:68" x14ac:dyDescent="0.2">
      <c r="AK845" s="56"/>
      <c r="AL845" s="56"/>
      <c r="AM845" s="56"/>
      <c r="BP845" s="48"/>
    </row>
    <row r="846" spans="37:68" x14ac:dyDescent="0.2">
      <c r="AK846" s="56"/>
      <c r="AL846" s="56"/>
      <c r="AM846" s="56"/>
      <c r="BP846" s="48"/>
    </row>
    <row r="847" spans="37:68" x14ac:dyDescent="0.2">
      <c r="AK847" s="56"/>
      <c r="AL847" s="56"/>
      <c r="AM847" s="56"/>
      <c r="BP847" s="48"/>
    </row>
    <row r="848" spans="37:68" x14ac:dyDescent="0.2">
      <c r="AK848" s="56"/>
      <c r="AL848" s="56"/>
      <c r="AM848" s="56"/>
      <c r="BP848" s="48"/>
    </row>
    <row r="849" spans="37:68" x14ac:dyDescent="0.2">
      <c r="AK849" s="56"/>
      <c r="AL849" s="56"/>
      <c r="AM849" s="56"/>
      <c r="BP849" s="48"/>
    </row>
    <row r="850" spans="37:68" x14ac:dyDescent="0.2">
      <c r="AK850" s="56"/>
      <c r="AL850" s="56"/>
      <c r="AM850" s="56"/>
      <c r="BP850" s="48"/>
    </row>
    <row r="851" spans="37:68" x14ac:dyDescent="0.2">
      <c r="AK851" s="56"/>
      <c r="AL851" s="56"/>
      <c r="AM851" s="56"/>
      <c r="BP851" s="48"/>
    </row>
    <row r="852" spans="37:68" x14ac:dyDescent="0.2">
      <c r="AK852" s="56"/>
      <c r="AL852" s="56"/>
      <c r="AM852" s="56"/>
      <c r="BP852" s="48"/>
    </row>
    <row r="853" spans="37:68" x14ac:dyDescent="0.2">
      <c r="AK853" s="56"/>
      <c r="AL853" s="56"/>
      <c r="AM853" s="56"/>
      <c r="BP853" s="48"/>
    </row>
    <row r="854" spans="37:68" x14ac:dyDescent="0.2">
      <c r="AK854" s="56"/>
      <c r="AL854" s="56"/>
      <c r="AM854" s="56"/>
      <c r="BP854" s="48"/>
    </row>
    <row r="855" spans="37:68" x14ac:dyDescent="0.2">
      <c r="AK855" s="56"/>
      <c r="AL855" s="56"/>
      <c r="AM855" s="56"/>
      <c r="BP855" s="48"/>
    </row>
    <row r="856" spans="37:68" x14ac:dyDescent="0.2">
      <c r="AK856" s="56"/>
      <c r="AL856" s="56"/>
      <c r="AM856" s="56"/>
      <c r="BP856" s="48"/>
    </row>
    <row r="857" spans="37:68" x14ac:dyDescent="0.2">
      <c r="AK857" s="56"/>
      <c r="AL857" s="56"/>
      <c r="AM857" s="56"/>
      <c r="BP857" s="48"/>
    </row>
    <row r="858" spans="37:68" x14ac:dyDescent="0.2">
      <c r="AK858" s="56"/>
      <c r="AL858" s="56"/>
      <c r="AM858" s="56"/>
      <c r="BP858" s="48"/>
    </row>
    <row r="859" spans="37:68" x14ac:dyDescent="0.2">
      <c r="AK859" s="56"/>
      <c r="AL859" s="56"/>
      <c r="AM859" s="56"/>
      <c r="BP859" s="48"/>
    </row>
    <row r="860" spans="37:68" x14ac:dyDescent="0.2">
      <c r="AK860" s="56"/>
      <c r="AL860" s="56"/>
      <c r="AM860" s="56"/>
      <c r="BP860" s="48"/>
    </row>
    <row r="861" spans="37:68" x14ac:dyDescent="0.2">
      <c r="AK861" s="56"/>
      <c r="AL861" s="56"/>
      <c r="AM861" s="56"/>
      <c r="BP861" s="48"/>
    </row>
    <row r="862" spans="37:68" x14ac:dyDescent="0.2">
      <c r="AK862" s="56"/>
      <c r="AL862" s="56"/>
      <c r="AM862" s="56"/>
      <c r="BP862" s="48"/>
    </row>
    <row r="863" spans="37:68" x14ac:dyDescent="0.2">
      <c r="AK863" s="56"/>
      <c r="AL863" s="56"/>
      <c r="AM863" s="56"/>
      <c r="BP863" s="48"/>
    </row>
    <row r="864" spans="37:68" x14ac:dyDescent="0.2">
      <c r="AK864" s="56"/>
      <c r="AL864" s="56"/>
      <c r="AM864" s="56"/>
      <c r="BP864" s="48"/>
    </row>
    <row r="865" spans="37:68" x14ac:dyDescent="0.2">
      <c r="AK865" s="56"/>
      <c r="AL865" s="56"/>
      <c r="AM865" s="56"/>
      <c r="BP865" s="48"/>
    </row>
    <row r="866" spans="37:68" x14ac:dyDescent="0.2">
      <c r="AK866" s="56"/>
      <c r="AL866" s="56"/>
      <c r="AM866" s="56"/>
      <c r="BP866" s="48"/>
    </row>
    <row r="867" spans="37:68" x14ac:dyDescent="0.2">
      <c r="AK867" s="56"/>
      <c r="AL867" s="56"/>
      <c r="AM867" s="56"/>
      <c r="BP867" s="48"/>
    </row>
    <row r="868" spans="37:68" x14ac:dyDescent="0.2">
      <c r="AK868" s="56"/>
      <c r="AL868" s="56"/>
      <c r="AM868" s="56"/>
      <c r="BP868" s="48"/>
    </row>
    <row r="869" spans="37:68" x14ac:dyDescent="0.2">
      <c r="AK869" s="56"/>
      <c r="AL869" s="56"/>
      <c r="AM869" s="56"/>
      <c r="BP869" s="48"/>
    </row>
    <row r="870" spans="37:68" x14ac:dyDescent="0.2">
      <c r="AK870" s="56"/>
      <c r="AL870" s="56"/>
      <c r="AM870" s="56"/>
      <c r="BP870" s="48"/>
    </row>
    <row r="871" spans="37:68" x14ac:dyDescent="0.2">
      <c r="AK871" s="56"/>
      <c r="AL871" s="56"/>
      <c r="AM871" s="56"/>
      <c r="BP871" s="48"/>
    </row>
    <row r="872" spans="37:68" x14ac:dyDescent="0.2">
      <c r="AK872" s="56"/>
      <c r="AL872" s="56"/>
      <c r="AM872" s="56"/>
      <c r="BP872" s="48"/>
    </row>
    <row r="873" spans="37:68" x14ac:dyDescent="0.2">
      <c r="AK873" s="56"/>
      <c r="AL873" s="56"/>
      <c r="AM873" s="56"/>
      <c r="BP873" s="48"/>
    </row>
    <row r="874" spans="37:68" x14ac:dyDescent="0.2">
      <c r="AK874" s="56"/>
      <c r="AL874" s="56"/>
      <c r="AM874" s="56"/>
      <c r="BP874" s="48"/>
    </row>
    <row r="875" spans="37:68" x14ac:dyDescent="0.2">
      <c r="AK875" s="56"/>
      <c r="AL875" s="56"/>
      <c r="AM875" s="56"/>
      <c r="BP875" s="48"/>
    </row>
    <row r="876" spans="37:68" x14ac:dyDescent="0.2">
      <c r="AK876" s="56"/>
      <c r="AL876" s="56"/>
      <c r="AM876" s="56"/>
      <c r="BP876" s="48"/>
    </row>
    <row r="877" spans="37:68" x14ac:dyDescent="0.2">
      <c r="AK877" s="56"/>
      <c r="AL877" s="56"/>
      <c r="AM877" s="56"/>
      <c r="BP877" s="48"/>
    </row>
    <row r="878" spans="37:68" x14ac:dyDescent="0.2">
      <c r="AK878" s="56"/>
      <c r="AL878" s="56"/>
      <c r="AM878" s="56"/>
      <c r="BP878" s="48"/>
    </row>
    <row r="879" spans="37:68" x14ac:dyDescent="0.2">
      <c r="AK879" s="56"/>
      <c r="AL879" s="56"/>
      <c r="AM879" s="56"/>
      <c r="BP879" s="48"/>
    </row>
    <row r="880" spans="37:68" x14ac:dyDescent="0.2">
      <c r="AK880" s="56"/>
      <c r="AL880" s="56"/>
      <c r="AM880" s="56"/>
      <c r="BP880" s="48"/>
    </row>
    <row r="881" spans="37:68" x14ac:dyDescent="0.2">
      <c r="AK881" s="56"/>
      <c r="AL881" s="56"/>
      <c r="AM881" s="56"/>
      <c r="BP881" s="48"/>
    </row>
    <row r="882" spans="37:68" x14ac:dyDescent="0.2">
      <c r="AK882" s="56"/>
      <c r="AL882" s="56"/>
      <c r="AM882" s="56"/>
      <c r="BP882" s="48"/>
    </row>
    <row r="883" spans="37:68" x14ac:dyDescent="0.2">
      <c r="AK883" s="56"/>
      <c r="AL883" s="56"/>
      <c r="AM883" s="56"/>
      <c r="BP883" s="48"/>
    </row>
    <row r="884" spans="37:68" x14ac:dyDescent="0.2">
      <c r="AK884" s="56"/>
      <c r="AL884" s="56"/>
      <c r="AM884" s="56"/>
      <c r="BP884" s="48"/>
    </row>
    <row r="885" spans="37:68" x14ac:dyDescent="0.2">
      <c r="AK885" s="56"/>
      <c r="AL885" s="56"/>
      <c r="AM885" s="56"/>
      <c r="BP885" s="48"/>
    </row>
    <row r="886" spans="37:68" x14ac:dyDescent="0.2">
      <c r="AK886" s="56"/>
      <c r="AL886" s="56"/>
      <c r="AM886" s="56"/>
      <c r="BP886" s="48"/>
    </row>
    <row r="887" spans="37:68" x14ac:dyDescent="0.2">
      <c r="AK887" s="56"/>
      <c r="AL887" s="56"/>
      <c r="AM887" s="56"/>
      <c r="BP887" s="48"/>
    </row>
    <row r="888" spans="37:68" x14ac:dyDescent="0.2">
      <c r="AK888" s="56"/>
      <c r="AL888" s="56"/>
      <c r="AM888" s="56"/>
      <c r="BP888" s="48"/>
    </row>
    <row r="889" spans="37:68" x14ac:dyDescent="0.2">
      <c r="AK889" s="56"/>
      <c r="AL889" s="56"/>
      <c r="AM889" s="56"/>
      <c r="BP889" s="48"/>
    </row>
    <row r="890" spans="37:68" x14ac:dyDescent="0.2">
      <c r="AK890" s="56"/>
      <c r="AL890" s="56"/>
      <c r="AM890" s="56"/>
      <c r="BP890" s="48"/>
    </row>
    <row r="891" spans="37:68" x14ac:dyDescent="0.2">
      <c r="AK891" s="56"/>
      <c r="AL891" s="56"/>
      <c r="AM891" s="56"/>
      <c r="BP891" s="48"/>
    </row>
    <row r="892" spans="37:68" x14ac:dyDescent="0.2">
      <c r="AK892" s="56"/>
      <c r="AL892" s="56"/>
      <c r="AM892" s="56"/>
      <c r="BP892" s="48"/>
    </row>
    <row r="893" spans="37:68" x14ac:dyDescent="0.2">
      <c r="AK893" s="56"/>
      <c r="AL893" s="56"/>
      <c r="AM893" s="56"/>
      <c r="BP893" s="48"/>
    </row>
    <row r="894" spans="37:68" x14ac:dyDescent="0.2">
      <c r="AK894" s="56"/>
      <c r="AL894" s="56"/>
      <c r="AM894" s="56"/>
      <c r="BP894" s="48"/>
    </row>
    <row r="895" spans="37:68" x14ac:dyDescent="0.2">
      <c r="AK895" s="56"/>
      <c r="AL895" s="56"/>
      <c r="AM895" s="56"/>
      <c r="BP895" s="48"/>
    </row>
    <row r="896" spans="37:68" x14ac:dyDescent="0.2">
      <c r="AK896" s="56"/>
      <c r="AL896" s="56"/>
      <c r="AM896" s="56"/>
      <c r="BP896" s="48"/>
    </row>
    <row r="897" spans="37:68" x14ac:dyDescent="0.2">
      <c r="AK897" s="56"/>
      <c r="AL897" s="56"/>
      <c r="AM897" s="56"/>
      <c r="BP897" s="48"/>
    </row>
    <row r="898" spans="37:68" x14ac:dyDescent="0.2">
      <c r="AK898" s="56"/>
      <c r="AL898" s="56"/>
      <c r="AM898" s="56"/>
      <c r="BP898" s="48"/>
    </row>
    <row r="899" spans="37:68" x14ac:dyDescent="0.2">
      <c r="AK899" s="56"/>
      <c r="AL899" s="56"/>
      <c r="AM899" s="56"/>
      <c r="BP899" s="48"/>
    </row>
    <row r="900" spans="37:68" x14ac:dyDescent="0.2">
      <c r="AK900" s="56"/>
      <c r="AL900" s="56"/>
      <c r="AM900" s="56"/>
      <c r="BP900" s="48"/>
    </row>
    <row r="901" spans="37:68" x14ac:dyDescent="0.2">
      <c r="AK901" s="56"/>
      <c r="AL901" s="56"/>
      <c r="AM901" s="56"/>
      <c r="BP901" s="48"/>
    </row>
    <row r="902" spans="37:68" x14ac:dyDescent="0.2">
      <c r="AK902" s="56"/>
      <c r="AL902" s="56"/>
      <c r="AM902" s="56"/>
      <c r="BP902" s="48"/>
    </row>
    <row r="903" spans="37:68" x14ac:dyDescent="0.2">
      <c r="AK903" s="56"/>
      <c r="AL903" s="56"/>
      <c r="AM903" s="56"/>
      <c r="BP903" s="48"/>
    </row>
    <row r="904" spans="37:68" x14ac:dyDescent="0.2">
      <c r="AK904" s="56"/>
      <c r="AL904" s="56"/>
      <c r="AM904" s="56"/>
      <c r="BP904" s="48"/>
    </row>
    <row r="905" spans="37:68" x14ac:dyDescent="0.2">
      <c r="AK905" s="56"/>
      <c r="AL905" s="56"/>
      <c r="AM905" s="56"/>
      <c r="BP905" s="48"/>
    </row>
    <row r="906" spans="37:68" x14ac:dyDescent="0.2">
      <c r="AK906" s="56"/>
      <c r="AL906" s="56"/>
      <c r="AM906" s="56"/>
      <c r="BP906" s="48"/>
    </row>
    <row r="907" spans="37:68" x14ac:dyDescent="0.2">
      <c r="AK907" s="56"/>
      <c r="AL907" s="56"/>
      <c r="AM907" s="56"/>
      <c r="BP907" s="48"/>
    </row>
    <row r="908" spans="37:68" x14ac:dyDescent="0.2">
      <c r="AK908" s="56"/>
      <c r="AL908" s="56"/>
      <c r="AM908" s="56"/>
      <c r="BP908" s="48"/>
    </row>
    <row r="909" spans="37:68" x14ac:dyDescent="0.2">
      <c r="AK909" s="56"/>
      <c r="AL909" s="56"/>
      <c r="AM909" s="56"/>
      <c r="BP909" s="48"/>
    </row>
    <row r="910" spans="37:68" x14ac:dyDescent="0.2">
      <c r="AK910" s="56"/>
      <c r="AL910" s="56"/>
      <c r="AM910" s="56"/>
      <c r="BP910" s="48"/>
    </row>
    <row r="911" spans="37:68" x14ac:dyDescent="0.2">
      <c r="AK911" s="56"/>
      <c r="AL911" s="56"/>
      <c r="AM911" s="56"/>
      <c r="BP911" s="48"/>
    </row>
    <row r="912" spans="37:68" x14ac:dyDescent="0.2">
      <c r="AK912" s="56"/>
      <c r="AL912" s="56"/>
      <c r="AM912" s="56"/>
      <c r="BP912" s="48"/>
    </row>
    <row r="913" spans="37:68" x14ac:dyDescent="0.2">
      <c r="AK913" s="56"/>
      <c r="AL913" s="56"/>
      <c r="AM913" s="56"/>
      <c r="BP913" s="48"/>
    </row>
    <row r="914" spans="37:68" x14ac:dyDescent="0.2">
      <c r="AK914" s="56"/>
      <c r="AL914" s="56"/>
      <c r="AM914" s="56"/>
      <c r="BP914" s="48"/>
    </row>
    <row r="915" spans="37:68" x14ac:dyDescent="0.2">
      <c r="AK915" s="56"/>
      <c r="AL915" s="56"/>
      <c r="AM915" s="56"/>
      <c r="BP915" s="48"/>
    </row>
    <row r="916" spans="37:68" x14ac:dyDescent="0.2">
      <c r="AK916" s="56"/>
      <c r="AL916" s="56"/>
      <c r="AM916" s="56"/>
      <c r="BP916" s="48"/>
    </row>
    <row r="917" spans="37:68" x14ac:dyDescent="0.2">
      <c r="AK917" s="56"/>
      <c r="AL917" s="56"/>
      <c r="AM917" s="56"/>
      <c r="BP917" s="48"/>
    </row>
    <row r="918" spans="37:68" x14ac:dyDescent="0.2">
      <c r="AK918" s="56"/>
      <c r="AL918" s="56"/>
      <c r="AM918" s="56"/>
      <c r="BP918" s="48"/>
    </row>
    <row r="919" spans="37:68" x14ac:dyDescent="0.2">
      <c r="AK919" s="56"/>
      <c r="AL919" s="56"/>
      <c r="AM919" s="56"/>
      <c r="BP919" s="48"/>
    </row>
    <row r="920" spans="37:68" x14ac:dyDescent="0.2">
      <c r="AK920" s="56"/>
      <c r="AL920" s="56"/>
      <c r="AM920" s="56"/>
      <c r="BP920" s="48"/>
    </row>
    <row r="921" spans="37:68" x14ac:dyDescent="0.2">
      <c r="AK921" s="56"/>
      <c r="AL921" s="56"/>
      <c r="AM921" s="56"/>
      <c r="BP921" s="48"/>
    </row>
    <row r="922" spans="37:68" x14ac:dyDescent="0.2">
      <c r="AK922" s="56"/>
      <c r="AL922" s="56"/>
      <c r="AM922" s="56"/>
      <c r="BP922" s="48"/>
    </row>
    <row r="923" spans="37:68" x14ac:dyDescent="0.2">
      <c r="AK923" s="56"/>
      <c r="AL923" s="56"/>
      <c r="AM923" s="56"/>
      <c r="BP923" s="48"/>
    </row>
    <row r="924" spans="37:68" x14ac:dyDescent="0.2">
      <c r="AK924" s="56"/>
      <c r="AL924" s="56"/>
      <c r="AM924" s="56"/>
      <c r="BP924" s="48"/>
    </row>
    <row r="925" spans="37:68" x14ac:dyDescent="0.2">
      <c r="AK925" s="56"/>
      <c r="AL925" s="56"/>
      <c r="AM925" s="56"/>
      <c r="BP925" s="48"/>
    </row>
    <row r="926" spans="37:68" x14ac:dyDescent="0.2">
      <c r="AK926" s="56"/>
      <c r="AL926" s="56"/>
      <c r="AM926" s="56"/>
      <c r="BP926" s="48"/>
    </row>
    <row r="927" spans="37:68" x14ac:dyDescent="0.2">
      <c r="AK927" s="56"/>
      <c r="AL927" s="56"/>
      <c r="AM927" s="56"/>
      <c r="BP927" s="48"/>
    </row>
    <row r="928" spans="37:68" x14ac:dyDescent="0.2">
      <c r="AK928" s="56"/>
      <c r="AL928" s="56"/>
      <c r="AM928" s="56"/>
      <c r="BP928" s="48"/>
    </row>
    <row r="929" spans="37:68" x14ac:dyDescent="0.2">
      <c r="AK929" s="56"/>
      <c r="AL929" s="56"/>
      <c r="AM929" s="56"/>
      <c r="BP929" s="48"/>
    </row>
    <row r="930" spans="37:68" x14ac:dyDescent="0.2">
      <c r="AK930" s="56"/>
      <c r="AL930" s="56"/>
      <c r="AM930" s="56"/>
      <c r="BP930" s="48"/>
    </row>
    <row r="931" spans="37:68" x14ac:dyDescent="0.2">
      <c r="AK931" s="56"/>
      <c r="AL931" s="56"/>
      <c r="AM931" s="56"/>
      <c r="BP931" s="48"/>
    </row>
    <row r="932" spans="37:68" x14ac:dyDescent="0.2">
      <c r="AK932" s="56"/>
      <c r="AL932" s="56"/>
      <c r="AM932" s="56"/>
      <c r="BP932" s="48"/>
    </row>
    <row r="933" spans="37:68" x14ac:dyDescent="0.2">
      <c r="AK933" s="56"/>
      <c r="AL933" s="56"/>
      <c r="AM933" s="56"/>
      <c r="BP933" s="48"/>
    </row>
    <row r="934" spans="37:68" x14ac:dyDescent="0.2">
      <c r="AK934" s="56"/>
      <c r="AL934" s="56"/>
      <c r="AM934" s="56"/>
      <c r="BP934" s="48"/>
    </row>
    <row r="935" spans="37:68" x14ac:dyDescent="0.2">
      <c r="AK935" s="56"/>
      <c r="AL935" s="56"/>
      <c r="AM935" s="56"/>
      <c r="BP935" s="48"/>
    </row>
    <row r="936" spans="37:68" x14ac:dyDescent="0.2">
      <c r="AK936" s="56"/>
      <c r="AL936" s="56"/>
      <c r="AM936" s="56"/>
      <c r="BP936" s="48"/>
    </row>
    <row r="937" spans="37:68" x14ac:dyDescent="0.2">
      <c r="AK937" s="56"/>
      <c r="AL937" s="56"/>
      <c r="AM937" s="56"/>
      <c r="BP937" s="48"/>
    </row>
    <row r="938" spans="37:68" x14ac:dyDescent="0.2">
      <c r="AK938" s="56"/>
      <c r="AL938" s="56"/>
      <c r="AM938" s="56"/>
      <c r="BP938" s="48"/>
    </row>
    <row r="939" spans="37:68" x14ac:dyDescent="0.2">
      <c r="AK939" s="56"/>
      <c r="AL939" s="56"/>
      <c r="AM939" s="56"/>
      <c r="BP939" s="48"/>
    </row>
    <row r="940" spans="37:68" x14ac:dyDescent="0.2">
      <c r="AK940" s="56"/>
      <c r="AL940" s="56"/>
      <c r="AM940" s="56"/>
      <c r="BP940" s="48"/>
    </row>
    <row r="941" spans="37:68" x14ac:dyDescent="0.2">
      <c r="AK941" s="56"/>
      <c r="AL941" s="56"/>
      <c r="AM941" s="56"/>
      <c r="BP941" s="48"/>
    </row>
    <row r="942" spans="37:68" x14ac:dyDescent="0.2">
      <c r="AK942" s="56"/>
      <c r="AL942" s="56"/>
      <c r="AM942" s="56"/>
      <c r="BP942" s="48"/>
    </row>
    <row r="943" spans="37:68" x14ac:dyDescent="0.2">
      <c r="AK943" s="56"/>
      <c r="AL943" s="56"/>
      <c r="AM943" s="56"/>
      <c r="BP943" s="48"/>
    </row>
    <row r="944" spans="37:68" x14ac:dyDescent="0.2">
      <c r="AK944" s="56"/>
      <c r="AL944" s="56"/>
      <c r="AM944" s="56"/>
      <c r="BP944" s="48"/>
    </row>
    <row r="945" spans="37:68" x14ac:dyDescent="0.2">
      <c r="AK945" s="56"/>
      <c r="AL945" s="56"/>
      <c r="AM945" s="56"/>
      <c r="BP945" s="48"/>
    </row>
    <row r="946" spans="37:68" x14ac:dyDescent="0.2">
      <c r="AK946" s="56"/>
      <c r="AL946" s="56"/>
      <c r="AM946" s="56"/>
      <c r="BP946" s="48"/>
    </row>
    <row r="947" spans="37:68" x14ac:dyDescent="0.2">
      <c r="AK947" s="56"/>
      <c r="AL947" s="56"/>
      <c r="AM947" s="56"/>
      <c r="BP947" s="48"/>
    </row>
    <row r="948" spans="37:68" x14ac:dyDescent="0.2">
      <c r="AK948" s="56"/>
      <c r="AL948" s="56"/>
      <c r="AM948" s="56"/>
      <c r="BP948" s="48"/>
    </row>
    <row r="949" spans="37:68" x14ac:dyDescent="0.2">
      <c r="AK949" s="56"/>
      <c r="AL949" s="56"/>
      <c r="AM949" s="56"/>
      <c r="BP949" s="48"/>
    </row>
    <row r="950" spans="37:68" x14ac:dyDescent="0.2">
      <c r="AK950" s="56"/>
      <c r="AL950" s="56"/>
      <c r="AM950" s="56"/>
      <c r="BP950" s="48"/>
    </row>
    <row r="951" spans="37:68" x14ac:dyDescent="0.2">
      <c r="AK951" s="56"/>
      <c r="AL951" s="56"/>
      <c r="AM951" s="56"/>
      <c r="BP951" s="48"/>
    </row>
    <row r="952" spans="37:68" x14ac:dyDescent="0.2">
      <c r="AK952" s="56"/>
      <c r="AL952" s="56"/>
      <c r="AM952" s="56"/>
      <c r="BP952" s="48"/>
    </row>
    <row r="953" spans="37:68" x14ac:dyDescent="0.2">
      <c r="AK953" s="56"/>
      <c r="AL953" s="56"/>
      <c r="AM953" s="56"/>
      <c r="BP953" s="48"/>
    </row>
    <row r="954" spans="37:68" x14ac:dyDescent="0.2">
      <c r="AK954" s="56"/>
      <c r="AL954" s="56"/>
      <c r="AM954" s="56"/>
      <c r="BP954" s="48"/>
    </row>
    <row r="955" spans="37:68" x14ac:dyDescent="0.2">
      <c r="AK955" s="56"/>
      <c r="AL955" s="56"/>
      <c r="AM955" s="56"/>
      <c r="BP955" s="48"/>
    </row>
    <row r="956" spans="37:68" x14ac:dyDescent="0.2">
      <c r="AK956" s="56"/>
      <c r="AL956" s="56"/>
      <c r="AM956" s="56"/>
      <c r="BP956" s="48"/>
    </row>
    <row r="957" spans="37:68" x14ac:dyDescent="0.2">
      <c r="AK957" s="56"/>
      <c r="AL957" s="56"/>
      <c r="AM957" s="56"/>
      <c r="BP957" s="48"/>
    </row>
    <row r="958" spans="37:68" x14ac:dyDescent="0.2">
      <c r="AK958" s="56"/>
      <c r="AL958" s="56"/>
      <c r="AM958" s="56"/>
      <c r="BP958" s="48"/>
    </row>
    <row r="959" spans="37:68" x14ac:dyDescent="0.2">
      <c r="AK959" s="56"/>
      <c r="AL959" s="56"/>
      <c r="AM959" s="56"/>
      <c r="BP959" s="48"/>
    </row>
    <row r="960" spans="37:68" x14ac:dyDescent="0.2">
      <c r="AK960" s="56"/>
      <c r="AL960" s="56"/>
      <c r="AM960" s="56"/>
      <c r="BP960" s="48"/>
    </row>
    <row r="961" spans="37:68" x14ac:dyDescent="0.2">
      <c r="AK961" s="56"/>
      <c r="AL961" s="56"/>
      <c r="AM961" s="56"/>
      <c r="BP961" s="48"/>
    </row>
    <row r="962" spans="37:68" x14ac:dyDescent="0.2">
      <c r="AK962" s="56"/>
      <c r="AL962" s="56"/>
      <c r="AM962" s="56"/>
      <c r="BP962" s="48"/>
    </row>
    <row r="963" spans="37:68" x14ac:dyDescent="0.2">
      <c r="AK963" s="56"/>
      <c r="AL963" s="56"/>
      <c r="AM963" s="56"/>
      <c r="BP963" s="48"/>
    </row>
    <row r="964" spans="37:68" x14ac:dyDescent="0.2">
      <c r="AK964" s="56"/>
      <c r="AL964" s="56"/>
      <c r="AM964" s="56"/>
      <c r="BP964" s="48"/>
    </row>
    <row r="965" spans="37:68" x14ac:dyDescent="0.2">
      <c r="AK965" s="56"/>
      <c r="AL965" s="56"/>
      <c r="AM965" s="56"/>
      <c r="BP965" s="48"/>
    </row>
    <row r="966" spans="37:68" x14ac:dyDescent="0.2">
      <c r="AK966" s="56"/>
      <c r="AL966" s="56"/>
      <c r="AM966" s="56"/>
      <c r="BP966" s="48"/>
    </row>
    <row r="967" spans="37:68" x14ac:dyDescent="0.2">
      <c r="AK967" s="56"/>
      <c r="AL967" s="56"/>
      <c r="AM967" s="56"/>
      <c r="BP967" s="48"/>
    </row>
    <row r="968" spans="37:68" x14ac:dyDescent="0.2">
      <c r="AK968" s="56"/>
      <c r="AL968" s="56"/>
      <c r="AM968" s="56"/>
      <c r="BP968" s="48"/>
    </row>
    <row r="969" spans="37:68" x14ac:dyDescent="0.2">
      <c r="AK969" s="56"/>
      <c r="AL969" s="56"/>
      <c r="AM969" s="56"/>
      <c r="BP969" s="48"/>
    </row>
    <row r="970" spans="37:68" x14ac:dyDescent="0.2">
      <c r="AK970" s="56"/>
      <c r="AL970" s="56"/>
      <c r="AM970" s="56"/>
      <c r="BP970" s="48"/>
    </row>
    <row r="971" spans="37:68" x14ac:dyDescent="0.2">
      <c r="AK971" s="56"/>
      <c r="AL971" s="56"/>
      <c r="AM971" s="56"/>
      <c r="BP971" s="48"/>
    </row>
    <row r="972" spans="37:68" x14ac:dyDescent="0.2">
      <c r="AK972" s="56"/>
      <c r="AL972" s="56"/>
      <c r="AM972" s="56"/>
      <c r="BP972" s="48"/>
    </row>
    <row r="973" spans="37:68" x14ac:dyDescent="0.2">
      <c r="AK973" s="56"/>
      <c r="AL973" s="56"/>
      <c r="AM973" s="56"/>
      <c r="BP973" s="48"/>
    </row>
    <row r="974" spans="37:68" x14ac:dyDescent="0.2">
      <c r="AK974" s="56"/>
      <c r="AL974" s="56"/>
      <c r="AM974" s="56"/>
      <c r="BP974" s="48"/>
    </row>
    <row r="975" spans="37:68" x14ac:dyDescent="0.2">
      <c r="AK975" s="56"/>
      <c r="AL975" s="56"/>
      <c r="AM975" s="56"/>
      <c r="BP975" s="48"/>
    </row>
    <row r="976" spans="37:68" x14ac:dyDescent="0.2">
      <c r="AK976" s="56"/>
      <c r="AL976" s="56"/>
      <c r="AM976" s="56"/>
      <c r="BP976" s="48"/>
    </row>
    <row r="977" spans="37:68" x14ac:dyDescent="0.2">
      <c r="AK977" s="56"/>
      <c r="AL977" s="56"/>
      <c r="AM977" s="56"/>
      <c r="BP977" s="48"/>
    </row>
    <row r="978" spans="37:68" x14ac:dyDescent="0.2">
      <c r="AK978" s="56"/>
      <c r="AL978" s="56"/>
      <c r="AM978" s="56"/>
      <c r="BP978" s="48"/>
    </row>
    <row r="979" spans="37:68" x14ac:dyDescent="0.2">
      <c r="AK979" s="56"/>
      <c r="AL979" s="56"/>
      <c r="AM979" s="56"/>
      <c r="BP979" s="48"/>
    </row>
    <row r="980" spans="37:68" x14ac:dyDescent="0.2">
      <c r="AK980" s="56"/>
      <c r="AL980" s="56"/>
      <c r="AM980" s="56"/>
      <c r="BP980" s="48"/>
    </row>
    <row r="981" spans="37:68" x14ac:dyDescent="0.2">
      <c r="AK981" s="56"/>
      <c r="AL981" s="56"/>
      <c r="AM981" s="56"/>
      <c r="BP981" s="48"/>
    </row>
    <row r="982" spans="37:68" x14ac:dyDescent="0.2">
      <c r="AK982" s="56"/>
      <c r="AL982" s="56"/>
      <c r="AM982" s="56"/>
      <c r="BP982" s="48"/>
    </row>
    <row r="983" spans="37:68" x14ac:dyDescent="0.2">
      <c r="AK983" s="56"/>
      <c r="AL983" s="56"/>
      <c r="AM983" s="56"/>
      <c r="BP983" s="48"/>
    </row>
    <row r="984" spans="37:68" x14ac:dyDescent="0.2">
      <c r="AK984" s="56"/>
      <c r="AL984" s="56"/>
      <c r="AM984" s="56"/>
      <c r="BP984" s="48"/>
    </row>
    <row r="985" spans="37:68" x14ac:dyDescent="0.2">
      <c r="AK985" s="56"/>
      <c r="AL985" s="56"/>
      <c r="AM985" s="56"/>
      <c r="BP985" s="48"/>
    </row>
    <row r="986" spans="37:68" x14ac:dyDescent="0.2">
      <c r="AK986" s="56"/>
      <c r="AL986" s="56"/>
      <c r="AM986" s="56"/>
      <c r="BP986" s="48"/>
    </row>
    <row r="987" spans="37:68" x14ac:dyDescent="0.2">
      <c r="AK987" s="56"/>
      <c r="AL987" s="56"/>
      <c r="AM987" s="56"/>
      <c r="BP987" s="48"/>
    </row>
    <row r="988" spans="37:68" x14ac:dyDescent="0.2">
      <c r="AK988" s="56"/>
      <c r="AL988" s="56"/>
      <c r="AM988" s="56"/>
      <c r="BP988" s="48"/>
    </row>
    <row r="989" spans="37:68" x14ac:dyDescent="0.2">
      <c r="AK989" s="56"/>
      <c r="AL989" s="56"/>
      <c r="AM989" s="56"/>
      <c r="BP989" s="48"/>
    </row>
    <row r="990" spans="37:68" x14ac:dyDescent="0.2">
      <c r="AK990" s="56"/>
      <c r="AL990" s="56"/>
      <c r="AM990" s="56"/>
      <c r="BP990" s="48"/>
    </row>
    <row r="991" spans="37:68" x14ac:dyDescent="0.2">
      <c r="AK991" s="56"/>
      <c r="AL991" s="56"/>
      <c r="AM991" s="56"/>
      <c r="BP991" s="48"/>
    </row>
    <row r="992" spans="37:68" x14ac:dyDescent="0.2">
      <c r="AK992" s="56"/>
      <c r="AL992" s="56"/>
      <c r="AM992" s="56"/>
      <c r="BP992" s="48"/>
    </row>
    <row r="993" spans="37:68" x14ac:dyDescent="0.2">
      <c r="AK993" s="56"/>
      <c r="AL993" s="56"/>
      <c r="AM993" s="56"/>
      <c r="BP993" s="48"/>
    </row>
    <row r="994" spans="37:68" x14ac:dyDescent="0.2">
      <c r="AK994" s="56"/>
      <c r="AL994" s="56"/>
      <c r="AM994" s="56"/>
      <c r="BP994" s="48"/>
    </row>
    <row r="995" spans="37:68" x14ac:dyDescent="0.2">
      <c r="AK995" s="56"/>
      <c r="AL995" s="56"/>
      <c r="AM995" s="56"/>
      <c r="BP995" s="48"/>
    </row>
    <row r="996" spans="37:68" x14ac:dyDescent="0.2">
      <c r="AK996" s="56"/>
      <c r="AL996" s="56"/>
      <c r="AM996" s="56"/>
      <c r="BP996" s="48"/>
    </row>
    <row r="997" spans="37:68" x14ac:dyDescent="0.2">
      <c r="AK997" s="56"/>
      <c r="AL997" s="56"/>
      <c r="AM997" s="56"/>
      <c r="BP997" s="48"/>
    </row>
    <row r="998" spans="37:68" x14ac:dyDescent="0.2">
      <c r="AK998" s="56"/>
      <c r="AL998" s="56"/>
      <c r="AM998" s="56"/>
      <c r="BP998" s="48"/>
    </row>
    <row r="999" spans="37:68" x14ac:dyDescent="0.2">
      <c r="AK999" s="56"/>
      <c r="AL999" s="56"/>
      <c r="AM999" s="56"/>
      <c r="BP999" s="48"/>
    </row>
    <row r="1000" spans="37:68" x14ac:dyDescent="0.2">
      <c r="AK1000" s="56"/>
      <c r="AL1000" s="56"/>
      <c r="AM1000" s="56"/>
      <c r="BP1000" s="48"/>
    </row>
    <row r="1001" spans="37:68" x14ac:dyDescent="0.2">
      <c r="AK1001" s="56"/>
      <c r="AL1001" s="56"/>
      <c r="AM1001" s="56"/>
      <c r="BP1001" s="48"/>
    </row>
    <row r="1002" spans="37:68" x14ac:dyDescent="0.2">
      <c r="AK1002" s="56"/>
      <c r="AL1002" s="56"/>
      <c r="AM1002" s="56"/>
      <c r="BP1002" s="48"/>
    </row>
    <row r="1003" spans="37:68" x14ac:dyDescent="0.2">
      <c r="AK1003" s="56"/>
      <c r="AL1003" s="56"/>
      <c r="AM1003" s="56"/>
      <c r="BP1003" s="48"/>
    </row>
    <row r="1004" spans="37:68" x14ac:dyDescent="0.2">
      <c r="AK1004" s="56"/>
      <c r="AL1004" s="56"/>
      <c r="AM1004" s="56"/>
      <c r="BP1004" s="48"/>
    </row>
    <row r="1005" spans="37:68" x14ac:dyDescent="0.2">
      <c r="AK1005" s="56"/>
      <c r="AL1005" s="56"/>
      <c r="AM1005" s="56"/>
      <c r="BP1005" s="48"/>
    </row>
    <row r="1006" spans="37:68" x14ac:dyDescent="0.2">
      <c r="AK1006" s="56"/>
      <c r="AL1006" s="56"/>
      <c r="AM1006" s="56"/>
      <c r="BP1006" s="48"/>
    </row>
    <row r="1007" spans="37:68" x14ac:dyDescent="0.2">
      <c r="AK1007" s="56"/>
      <c r="AL1007" s="56"/>
      <c r="AM1007" s="56"/>
      <c r="BP1007" s="48"/>
    </row>
    <row r="1008" spans="37:68" x14ac:dyDescent="0.2">
      <c r="AK1008" s="56"/>
      <c r="AL1008" s="56"/>
      <c r="AM1008" s="56"/>
      <c r="BP1008" s="48"/>
    </row>
    <row r="1009" spans="37:68" x14ac:dyDescent="0.2">
      <c r="AK1009" s="56"/>
      <c r="AL1009" s="56"/>
      <c r="AM1009" s="56"/>
      <c r="BP1009" s="48"/>
    </row>
    <row r="1010" spans="37:68" x14ac:dyDescent="0.2">
      <c r="AK1010" s="56"/>
      <c r="AL1010" s="56"/>
      <c r="AM1010" s="56"/>
      <c r="BP1010" s="48"/>
    </row>
    <row r="1011" spans="37:68" x14ac:dyDescent="0.2">
      <c r="AK1011" s="56"/>
      <c r="AL1011" s="56"/>
      <c r="AM1011" s="56"/>
      <c r="BP1011" s="48"/>
    </row>
    <row r="1012" spans="37:68" x14ac:dyDescent="0.2">
      <c r="AK1012" s="56"/>
      <c r="AL1012" s="56"/>
      <c r="AM1012" s="56"/>
      <c r="BP1012" s="48"/>
    </row>
    <row r="1013" spans="37:68" x14ac:dyDescent="0.2">
      <c r="AK1013" s="56"/>
      <c r="AL1013" s="56"/>
      <c r="AM1013" s="56"/>
      <c r="BP1013" s="48"/>
    </row>
    <row r="1014" spans="37:68" x14ac:dyDescent="0.2">
      <c r="AK1014" s="56"/>
      <c r="AL1014" s="56"/>
      <c r="AM1014" s="56"/>
      <c r="BP1014" s="48"/>
    </row>
    <row r="1015" spans="37:68" x14ac:dyDescent="0.2">
      <c r="AK1015" s="56"/>
      <c r="AL1015" s="56"/>
      <c r="AM1015" s="56"/>
      <c r="BP1015" s="48"/>
    </row>
    <row r="1016" spans="37:68" x14ac:dyDescent="0.2">
      <c r="AK1016" s="56"/>
      <c r="AL1016" s="56"/>
      <c r="AM1016" s="56"/>
      <c r="BP1016" s="48"/>
    </row>
    <row r="1017" spans="37:68" x14ac:dyDescent="0.2">
      <c r="AK1017" s="56"/>
      <c r="AL1017" s="56"/>
      <c r="AM1017" s="56"/>
      <c r="BP1017" s="48"/>
    </row>
    <row r="1018" spans="37:68" x14ac:dyDescent="0.2">
      <c r="AK1018" s="56"/>
      <c r="AL1018" s="56"/>
      <c r="AM1018" s="56"/>
      <c r="BP1018" s="48"/>
    </row>
    <row r="1019" spans="37:68" x14ac:dyDescent="0.2">
      <c r="AK1019" s="56"/>
      <c r="AL1019" s="56"/>
      <c r="AM1019" s="56"/>
      <c r="BP1019" s="48"/>
    </row>
    <row r="1020" spans="37:68" x14ac:dyDescent="0.2">
      <c r="AK1020" s="56"/>
      <c r="AL1020" s="56"/>
      <c r="AM1020" s="56"/>
      <c r="BP1020" s="48"/>
    </row>
    <row r="1021" spans="37:68" x14ac:dyDescent="0.2">
      <c r="AK1021" s="56"/>
      <c r="AL1021" s="56"/>
      <c r="AM1021" s="56"/>
      <c r="BP1021" s="48"/>
    </row>
    <row r="1022" spans="37:68" x14ac:dyDescent="0.2">
      <c r="AK1022" s="56"/>
      <c r="AL1022" s="56"/>
      <c r="AM1022" s="56"/>
      <c r="BP1022" s="48"/>
    </row>
    <row r="1023" spans="37:68" x14ac:dyDescent="0.2">
      <c r="AK1023" s="56"/>
      <c r="AL1023" s="56"/>
      <c r="AM1023" s="56"/>
      <c r="BP1023" s="48"/>
    </row>
    <row r="1024" spans="37:68" x14ac:dyDescent="0.2">
      <c r="AK1024" s="56"/>
      <c r="AL1024" s="56"/>
      <c r="AM1024" s="56"/>
      <c r="BP1024" s="48"/>
    </row>
    <row r="1025" spans="37:68" x14ac:dyDescent="0.2">
      <c r="AK1025" s="56"/>
      <c r="AL1025" s="56"/>
      <c r="AM1025" s="56"/>
      <c r="BP1025" s="48"/>
    </row>
    <row r="1026" spans="37:68" x14ac:dyDescent="0.2">
      <c r="AK1026" s="56"/>
      <c r="AL1026" s="56"/>
      <c r="AM1026" s="56"/>
      <c r="BP1026" s="48"/>
    </row>
    <row r="1027" spans="37:68" x14ac:dyDescent="0.2">
      <c r="AK1027" s="56"/>
      <c r="AL1027" s="56"/>
      <c r="AM1027" s="56"/>
      <c r="BP1027" s="48"/>
    </row>
    <row r="1028" spans="37:68" x14ac:dyDescent="0.2">
      <c r="AK1028" s="56"/>
      <c r="AL1028" s="56"/>
      <c r="AM1028" s="56"/>
      <c r="BP1028" s="48"/>
    </row>
    <row r="1029" spans="37:68" x14ac:dyDescent="0.2">
      <c r="AK1029" s="56"/>
      <c r="AL1029" s="56"/>
      <c r="AM1029" s="56"/>
      <c r="BP1029" s="48"/>
    </row>
    <row r="1030" spans="37:68" x14ac:dyDescent="0.2">
      <c r="AK1030" s="56"/>
      <c r="AL1030" s="56"/>
      <c r="AM1030" s="56"/>
      <c r="BP1030" s="48"/>
    </row>
    <row r="1031" spans="37:68" x14ac:dyDescent="0.2">
      <c r="AK1031" s="56"/>
      <c r="AL1031" s="56"/>
      <c r="AM1031" s="56"/>
      <c r="BP1031" s="48"/>
    </row>
    <row r="1032" spans="37:68" x14ac:dyDescent="0.2">
      <c r="AK1032" s="56"/>
      <c r="AL1032" s="56"/>
      <c r="AM1032" s="56"/>
      <c r="BP1032" s="48"/>
    </row>
    <row r="1033" spans="37:68" x14ac:dyDescent="0.2">
      <c r="AK1033" s="56"/>
      <c r="AL1033" s="56"/>
      <c r="AM1033" s="56"/>
      <c r="BP1033" s="48"/>
    </row>
    <row r="1034" spans="37:68" x14ac:dyDescent="0.2">
      <c r="AK1034" s="56"/>
      <c r="AL1034" s="56"/>
      <c r="AM1034" s="56"/>
      <c r="BP1034" s="48"/>
    </row>
    <row r="1035" spans="37:68" x14ac:dyDescent="0.2">
      <c r="AK1035" s="56"/>
      <c r="AL1035" s="56"/>
      <c r="AM1035" s="56"/>
      <c r="BP1035" s="48"/>
    </row>
    <row r="1036" spans="37:68" x14ac:dyDescent="0.2">
      <c r="AK1036" s="56"/>
      <c r="AL1036" s="56"/>
      <c r="AM1036" s="56"/>
      <c r="BP1036" s="48"/>
    </row>
    <row r="1037" spans="37:68" x14ac:dyDescent="0.2">
      <c r="AK1037" s="56"/>
      <c r="AL1037" s="56"/>
      <c r="AM1037" s="56"/>
      <c r="BP1037" s="48"/>
    </row>
    <row r="1038" spans="37:68" x14ac:dyDescent="0.2">
      <c r="AK1038" s="56"/>
      <c r="AL1038" s="56"/>
      <c r="AM1038" s="56"/>
      <c r="BP1038" s="48"/>
    </row>
    <row r="1039" spans="37:68" x14ac:dyDescent="0.2">
      <c r="AK1039" s="56"/>
      <c r="AL1039" s="56"/>
      <c r="AM1039" s="56"/>
      <c r="BP1039" s="48"/>
    </row>
    <row r="1040" spans="37:68" x14ac:dyDescent="0.2">
      <c r="AK1040" s="56"/>
      <c r="AL1040" s="56"/>
      <c r="AM1040" s="56"/>
      <c r="BP1040" s="48"/>
    </row>
    <row r="1041" spans="37:68" x14ac:dyDescent="0.2">
      <c r="AK1041" s="56"/>
      <c r="AL1041" s="56"/>
      <c r="AM1041" s="56"/>
      <c r="BP1041" s="48"/>
    </row>
    <row r="1042" spans="37:68" x14ac:dyDescent="0.2">
      <c r="AK1042" s="56"/>
      <c r="AL1042" s="56"/>
      <c r="AM1042" s="56"/>
      <c r="BP1042" s="48"/>
    </row>
    <row r="1043" spans="37:68" x14ac:dyDescent="0.2">
      <c r="AK1043" s="56"/>
      <c r="AL1043" s="56"/>
      <c r="AM1043" s="56"/>
      <c r="BP1043" s="48"/>
    </row>
    <row r="1044" spans="37:68" x14ac:dyDescent="0.2">
      <c r="AK1044" s="56"/>
      <c r="AL1044" s="56"/>
      <c r="AM1044" s="56"/>
      <c r="BP1044" s="48"/>
    </row>
    <row r="1045" spans="37:68" x14ac:dyDescent="0.2">
      <c r="AK1045" s="56"/>
      <c r="AL1045" s="56"/>
      <c r="AM1045" s="56"/>
      <c r="BP1045" s="48"/>
    </row>
    <row r="1046" spans="37:68" x14ac:dyDescent="0.2">
      <c r="AK1046" s="56"/>
      <c r="AL1046" s="56"/>
      <c r="AM1046" s="56"/>
      <c r="BP1046" s="48"/>
    </row>
    <row r="1047" spans="37:68" x14ac:dyDescent="0.2">
      <c r="AK1047" s="56"/>
      <c r="AL1047" s="56"/>
      <c r="AM1047" s="56"/>
      <c r="BP1047" s="48"/>
    </row>
    <row r="1048" spans="37:68" x14ac:dyDescent="0.2">
      <c r="AK1048" s="56"/>
      <c r="AL1048" s="56"/>
      <c r="AM1048" s="56"/>
      <c r="BP1048" s="48"/>
    </row>
    <row r="1049" spans="37:68" x14ac:dyDescent="0.2">
      <c r="AK1049" s="56"/>
      <c r="AL1049" s="56"/>
      <c r="AM1049" s="56"/>
      <c r="BP1049" s="48"/>
    </row>
    <row r="1050" spans="37:68" x14ac:dyDescent="0.2">
      <c r="AK1050" s="56"/>
      <c r="AL1050" s="56"/>
      <c r="AM1050" s="56"/>
      <c r="BP1050" s="48"/>
    </row>
    <row r="1051" spans="37:68" x14ac:dyDescent="0.2">
      <c r="AK1051" s="56"/>
      <c r="AL1051" s="56"/>
      <c r="AM1051" s="56"/>
      <c r="BP1051" s="48"/>
    </row>
    <row r="1052" spans="37:68" x14ac:dyDescent="0.2">
      <c r="AK1052" s="56"/>
      <c r="AL1052" s="56"/>
      <c r="AM1052" s="56"/>
      <c r="BP1052" s="48"/>
    </row>
    <row r="1053" spans="37:68" x14ac:dyDescent="0.2">
      <c r="AK1053" s="56"/>
      <c r="AL1053" s="56"/>
      <c r="AM1053" s="56"/>
      <c r="BP1053" s="48"/>
    </row>
    <row r="1054" spans="37:68" x14ac:dyDescent="0.2">
      <c r="AK1054" s="56"/>
      <c r="AL1054" s="56"/>
      <c r="AM1054" s="56"/>
      <c r="BP1054" s="48"/>
    </row>
    <row r="1055" spans="37:68" x14ac:dyDescent="0.2">
      <c r="AK1055" s="56"/>
      <c r="AL1055" s="56"/>
      <c r="AM1055" s="56"/>
      <c r="BP1055" s="48"/>
    </row>
    <row r="1056" spans="37:68" x14ac:dyDescent="0.2">
      <c r="AK1056" s="56"/>
      <c r="AL1056" s="56"/>
      <c r="AM1056" s="56"/>
      <c r="BP1056" s="48"/>
    </row>
    <row r="1057" spans="37:68" x14ac:dyDescent="0.2">
      <c r="AK1057" s="56"/>
      <c r="AL1057" s="56"/>
      <c r="AM1057" s="56"/>
      <c r="BP1057" s="48"/>
    </row>
    <row r="1058" spans="37:68" x14ac:dyDescent="0.2">
      <c r="AK1058" s="56"/>
      <c r="AL1058" s="56"/>
      <c r="AM1058" s="56"/>
      <c r="BP1058" s="48"/>
    </row>
    <row r="1059" spans="37:68" x14ac:dyDescent="0.2">
      <c r="AK1059" s="56"/>
      <c r="AL1059" s="56"/>
      <c r="AM1059" s="56"/>
      <c r="BP1059" s="48"/>
    </row>
    <row r="1060" spans="37:68" x14ac:dyDescent="0.2">
      <c r="AK1060" s="56"/>
      <c r="AL1060" s="56"/>
      <c r="AM1060" s="56"/>
      <c r="BP1060" s="48"/>
    </row>
    <row r="1061" spans="37:68" x14ac:dyDescent="0.2">
      <c r="AK1061" s="56"/>
      <c r="AL1061" s="56"/>
      <c r="AM1061" s="56"/>
      <c r="BP1061" s="48"/>
    </row>
    <row r="1062" spans="37:68" x14ac:dyDescent="0.2">
      <c r="AK1062" s="56"/>
      <c r="AL1062" s="56"/>
      <c r="AM1062" s="56"/>
      <c r="BP1062" s="48"/>
    </row>
    <row r="1063" spans="37:68" x14ac:dyDescent="0.2">
      <c r="AK1063" s="56"/>
      <c r="AL1063" s="56"/>
      <c r="AM1063" s="56"/>
      <c r="BP1063" s="48"/>
    </row>
    <row r="1064" spans="37:68" x14ac:dyDescent="0.2">
      <c r="AK1064" s="56"/>
      <c r="AL1064" s="56"/>
      <c r="AM1064" s="56"/>
      <c r="BP1064" s="48"/>
    </row>
    <row r="1065" spans="37:68" x14ac:dyDescent="0.2">
      <c r="AK1065" s="56"/>
      <c r="AL1065" s="56"/>
      <c r="AM1065" s="56"/>
      <c r="BP1065" s="48"/>
    </row>
    <row r="1066" spans="37:68" x14ac:dyDescent="0.2">
      <c r="AK1066" s="56"/>
      <c r="AL1066" s="56"/>
      <c r="AM1066" s="56"/>
      <c r="BP1066" s="48"/>
    </row>
    <row r="1067" spans="37:68" x14ac:dyDescent="0.2">
      <c r="AK1067" s="56"/>
      <c r="AL1067" s="56"/>
      <c r="AM1067" s="56"/>
      <c r="BP1067" s="48"/>
    </row>
    <row r="1068" spans="37:68" x14ac:dyDescent="0.2">
      <c r="AK1068" s="56"/>
      <c r="AL1068" s="56"/>
      <c r="AM1068" s="56"/>
      <c r="BP1068" s="48"/>
    </row>
    <row r="1069" spans="37:68" x14ac:dyDescent="0.2">
      <c r="AK1069" s="56"/>
      <c r="AL1069" s="56"/>
      <c r="AM1069" s="56"/>
      <c r="BP1069" s="48"/>
    </row>
    <row r="1070" spans="37:68" x14ac:dyDescent="0.2">
      <c r="AK1070" s="56"/>
      <c r="AL1070" s="56"/>
      <c r="AM1070" s="56"/>
      <c r="BP1070" s="48"/>
    </row>
    <row r="1071" spans="37:68" x14ac:dyDescent="0.2">
      <c r="AK1071" s="56"/>
      <c r="AL1071" s="56"/>
      <c r="AM1071" s="56"/>
      <c r="BP1071" s="48"/>
    </row>
    <row r="1072" spans="37:68" x14ac:dyDescent="0.2">
      <c r="AK1072" s="56"/>
      <c r="AL1072" s="56"/>
      <c r="AM1072" s="56"/>
      <c r="BP1072" s="48"/>
    </row>
    <row r="1073" spans="37:68" x14ac:dyDescent="0.2">
      <c r="AK1073" s="56"/>
      <c r="AL1073" s="56"/>
      <c r="AM1073" s="56"/>
      <c r="BP1073" s="48"/>
    </row>
    <row r="1074" spans="37:68" x14ac:dyDescent="0.2">
      <c r="AK1074" s="56"/>
      <c r="AL1074" s="56"/>
      <c r="AM1074" s="56"/>
      <c r="BP1074" s="48"/>
    </row>
    <row r="1075" spans="37:68" x14ac:dyDescent="0.2">
      <c r="AK1075" s="56"/>
      <c r="AL1075" s="56"/>
      <c r="AM1075" s="56"/>
      <c r="BP1075" s="48"/>
    </row>
    <row r="1076" spans="37:68" x14ac:dyDescent="0.2">
      <c r="AK1076" s="56"/>
      <c r="AL1076" s="56"/>
      <c r="AM1076" s="56"/>
      <c r="BP1076" s="48"/>
    </row>
    <row r="1077" spans="37:68" x14ac:dyDescent="0.2">
      <c r="AK1077" s="56"/>
      <c r="AL1077" s="56"/>
      <c r="AM1077" s="56"/>
      <c r="BP1077" s="48"/>
    </row>
    <row r="1078" spans="37:68" x14ac:dyDescent="0.2">
      <c r="AK1078" s="56"/>
      <c r="AL1078" s="56"/>
      <c r="AM1078" s="56"/>
      <c r="BP1078" s="48"/>
    </row>
    <row r="1079" spans="37:68" x14ac:dyDescent="0.2">
      <c r="AK1079" s="56"/>
      <c r="AL1079" s="56"/>
      <c r="AM1079" s="56"/>
      <c r="BP1079" s="48"/>
    </row>
    <row r="1080" spans="37:68" x14ac:dyDescent="0.2">
      <c r="AK1080" s="56"/>
      <c r="AL1080" s="56"/>
      <c r="AM1080" s="56"/>
      <c r="BP1080" s="48"/>
    </row>
    <row r="1081" spans="37:68" x14ac:dyDescent="0.2">
      <c r="AK1081" s="56"/>
      <c r="AL1081" s="56"/>
      <c r="AM1081" s="56"/>
      <c r="BP1081" s="48"/>
    </row>
    <row r="1082" spans="37:68" x14ac:dyDescent="0.2">
      <c r="AK1082" s="56"/>
      <c r="AL1082" s="56"/>
      <c r="AM1082" s="56"/>
      <c r="BP1082" s="48"/>
    </row>
    <row r="1083" spans="37:68" x14ac:dyDescent="0.2">
      <c r="AK1083" s="56"/>
      <c r="AL1083" s="56"/>
      <c r="AM1083" s="56"/>
      <c r="BP1083" s="48"/>
    </row>
    <row r="1084" spans="37:68" x14ac:dyDescent="0.2">
      <c r="AK1084" s="56"/>
      <c r="AL1084" s="56"/>
      <c r="AM1084" s="56"/>
      <c r="BP1084" s="48"/>
    </row>
    <row r="1085" spans="37:68" x14ac:dyDescent="0.2">
      <c r="AK1085" s="56"/>
      <c r="AL1085" s="56"/>
      <c r="AM1085" s="56"/>
      <c r="BP1085" s="48"/>
    </row>
    <row r="1086" spans="37:68" x14ac:dyDescent="0.2">
      <c r="AK1086" s="56"/>
      <c r="AL1086" s="56"/>
      <c r="AM1086" s="56"/>
      <c r="BP1086" s="48"/>
    </row>
    <row r="1087" spans="37:68" x14ac:dyDescent="0.2">
      <c r="AK1087" s="56"/>
      <c r="AL1087" s="56"/>
      <c r="AM1087" s="56"/>
      <c r="BP1087" s="48"/>
    </row>
    <row r="1088" spans="37:68" x14ac:dyDescent="0.2">
      <c r="AK1088" s="56"/>
      <c r="AL1088" s="56"/>
      <c r="AM1088" s="56"/>
      <c r="BP1088" s="48"/>
    </row>
    <row r="1089" spans="37:68" x14ac:dyDescent="0.2">
      <c r="AK1089" s="56"/>
      <c r="AL1089" s="56"/>
      <c r="AM1089" s="56"/>
      <c r="BP1089" s="48"/>
    </row>
    <row r="1090" spans="37:68" x14ac:dyDescent="0.2">
      <c r="BP1090" s="48"/>
    </row>
    <row r="1091" spans="37:68" x14ac:dyDescent="0.2">
      <c r="BP1091" s="48"/>
    </row>
    <row r="1092" spans="37:68" x14ac:dyDescent="0.2">
      <c r="BP1092" s="48"/>
    </row>
    <row r="1093" spans="37:68" x14ac:dyDescent="0.2">
      <c r="BP1093" s="48"/>
    </row>
    <row r="1094" spans="37:68" x14ac:dyDescent="0.2">
      <c r="BP1094" s="48"/>
    </row>
    <row r="1095" spans="37:68" x14ac:dyDescent="0.2">
      <c r="BP1095" s="48"/>
    </row>
    <row r="1096" spans="37:68" x14ac:dyDescent="0.2">
      <c r="BP1096" s="48"/>
    </row>
    <row r="1097" spans="37:68" x14ac:dyDescent="0.2">
      <c r="BP1097" s="48"/>
    </row>
    <row r="1098" spans="37:68" x14ac:dyDescent="0.2">
      <c r="BP1098" s="48"/>
    </row>
    <row r="1099" spans="37:68" x14ac:dyDescent="0.2">
      <c r="BP1099" s="48"/>
    </row>
    <row r="1100" spans="37:68" x14ac:dyDescent="0.2">
      <c r="BP1100" s="48"/>
    </row>
    <row r="1101" spans="37:68" x14ac:dyDescent="0.2">
      <c r="BP1101" s="48"/>
    </row>
    <row r="1102" spans="37:68" x14ac:dyDescent="0.2">
      <c r="BP1102" s="48"/>
    </row>
    <row r="1103" spans="37:68" x14ac:dyDescent="0.2">
      <c r="BP1103" s="48"/>
    </row>
    <row r="1104" spans="37:68" x14ac:dyDescent="0.2">
      <c r="BP1104" s="48"/>
    </row>
    <row r="1105" spans="68:68" x14ac:dyDescent="0.2">
      <c r="BP1105" s="48"/>
    </row>
    <row r="1106" spans="68:68" x14ac:dyDescent="0.2">
      <c r="BP1106" s="48"/>
    </row>
    <row r="1107" spans="68:68" x14ac:dyDescent="0.2">
      <c r="BP1107" s="48"/>
    </row>
    <row r="1108" spans="68:68" x14ac:dyDescent="0.2">
      <c r="BP1108" s="48"/>
    </row>
    <row r="1109" spans="68:68" x14ac:dyDescent="0.2">
      <c r="BP1109" s="48"/>
    </row>
    <row r="1110" spans="68:68" x14ac:dyDescent="0.2">
      <c r="BP1110" s="48"/>
    </row>
    <row r="1111" spans="68:68" x14ac:dyDescent="0.2">
      <c r="BP1111" s="48"/>
    </row>
    <row r="1112" spans="68:68" x14ac:dyDescent="0.2">
      <c r="BP1112" s="48"/>
    </row>
    <row r="1113" spans="68:68" x14ac:dyDescent="0.2">
      <c r="BP1113" s="48"/>
    </row>
    <row r="1114" spans="68:68" x14ac:dyDescent="0.2">
      <c r="BP1114" s="48"/>
    </row>
    <row r="1115" spans="68:68" x14ac:dyDescent="0.2">
      <c r="BP1115" s="48"/>
    </row>
    <row r="1116" spans="68:68" x14ac:dyDescent="0.2">
      <c r="BP1116" s="48"/>
    </row>
    <row r="1117" spans="68:68" x14ac:dyDescent="0.2">
      <c r="BP1117" s="48"/>
    </row>
    <row r="1118" spans="68:68" x14ac:dyDescent="0.2">
      <c r="BP1118" s="48"/>
    </row>
    <row r="1119" spans="68:68" x14ac:dyDescent="0.2">
      <c r="BP1119" s="48"/>
    </row>
    <row r="1120" spans="68:68" x14ac:dyDescent="0.2">
      <c r="BP1120" s="48"/>
    </row>
    <row r="1121" spans="68:68" x14ac:dyDescent="0.2">
      <c r="BP1121" s="48"/>
    </row>
    <row r="1122" spans="68:68" x14ac:dyDescent="0.2">
      <c r="BP1122" s="48"/>
    </row>
    <row r="1123" spans="68:68" x14ac:dyDescent="0.2">
      <c r="BP1123" s="48"/>
    </row>
    <row r="1124" spans="68:68" x14ac:dyDescent="0.2">
      <c r="BP1124" s="48"/>
    </row>
    <row r="1125" spans="68:68" x14ac:dyDescent="0.2">
      <c r="BP1125" s="48"/>
    </row>
    <row r="1126" spans="68:68" x14ac:dyDescent="0.2">
      <c r="BP1126" s="48"/>
    </row>
    <row r="1127" spans="68:68" x14ac:dyDescent="0.2">
      <c r="BP1127" s="48"/>
    </row>
    <row r="1128" spans="68:68" x14ac:dyDescent="0.2">
      <c r="BP1128" s="48"/>
    </row>
    <row r="1129" spans="68:68" x14ac:dyDescent="0.2">
      <c r="BP1129" s="48"/>
    </row>
    <row r="1130" spans="68:68" x14ac:dyDescent="0.2">
      <c r="BP1130" s="48"/>
    </row>
    <row r="1131" spans="68:68" x14ac:dyDescent="0.2">
      <c r="BP1131" s="48"/>
    </row>
    <row r="1132" spans="68:68" x14ac:dyDescent="0.2">
      <c r="BP1132" s="48"/>
    </row>
    <row r="1133" spans="68:68" x14ac:dyDescent="0.2">
      <c r="BP1133" s="48"/>
    </row>
    <row r="1134" spans="68:68" x14ac:dyDescent="0.2">
      <c r="BP1134" s="48"/>
    </row>
    <row r="1135" spans="68:68" x14ac:dyDescent="0.2">
      <c r="BP1135" s="48"/>
    </row>
    <row r="1136" spans="68:68" x14ac:dyDescent="0.2">
      <c r="BP1136" s="48"/>
    </row>
    <row r="1137" spans="68:68" x14ac:dyDescent="0.2">
      <c r="BP1137" s="48"/>
    </row>
    <row r="1138" spans="68:68" x14ac:dyDescent="0.2">
      <c r="BP1138" s="48"/>
    </row>
    <row r="1139" spans="68:68" x14ac:dyDescent="0.2">
      <c r="BP1139" s="48"/>
    </row>
    <row r="1140" spans="68:68" x14ac:dyDescent="0.2">
      <c r="BP1140" s="48"/>
    </row>
    <row r="1141" spans="68:68" x14ac:dyDescent="0.2">
      <c r="BP1141" s="48"/>
    </row>
    <row r="1142" spans="68:68" x14ac:dyDescent="0.2">
      <c r="BP1142" s="48"/>
    </row>
    <row r="1143" spans="68:68" x14ac:dyDescent="0.2">
      <c r="BP1143" s="48"/>
    </row>
    <row r="1144" spans="68:68" x14ac:dyDescent="0.2">
      <c r="BP1144" s="48"/>
    </row>
    <row r="1145" spans="68:68" x14ac:dyDescent="0.2">
      <c r="BP1145" s="48"/>
    </row>
    <row r="1146" spans="68:68" x14ac:dyDescent="0.2">
      <c r="BP1146" s="48"/>
    </row>
    <row r="1147" spans="68:68" x14ac:dyDescent="0.2">
      <c r="BP1147" s="48"/>
    </row>
    <row r="1148" spans="68:68" x14ac:dyDescent="0.2">
      <c r="BP1148" s="48"/>
    </row>
    <row r="1149" spans="68:68" x14ac:dyDescent="0.2">
      <c r="BP1149" s="48"/>
    </row>
    <row r="1150" spans="68:68" x14ac:dyDescent="0.2">
      <c r="BP1150" s="48"/>
    </row>
    <row r="1151" spans="68:68" x14ac:dyDescent="0.2">
      <c r="BP1151" s="48"/>
    </row>
    <row r="1152" spans="68:68" x14ac:dyDescent="0.2">
      <c r="BP1152" s="48"/>
    </row>
    <row r="1153" spans="68:68" x14ac:dyDescent="0.2">
      <c r="BP1153" s="48"/>
    </row>
    <row r="1154" spans="68:68" x14ac:dyDescent="0.2">
      <c r="BP1154" s="48"/>
    </row>
    <row r="1155" spans="68:68" x14ac:dyDescent="0.2">
      <c r="BP1155" s="48"/>
    </row>
    <row r="1156" spans="68:68" x14ac:dyDescent="0.2">
      <c r="BP1156" s="48"/>
    </row>
    <row r="1157" spans="68:68" x14ac:dyDescent="0.2">
      <c r="BP1157" s="48"/>
    </row>
    <row r="1158" spans="68:68" x14ac:dyDescent="0.2">
      <c r="BP1158" s="48"/>
    </row>
    <row r="1159" spans="68:68" x14ac:dyDescent="0.2">
      <c r="BP1159" s="48"/>
    </row>
    <row r="1160" spans="68:68" x14ac:dyDescent="0.2">
      <c r="BP1160" s="48"/>
    </row>
    <row r="1161" spans="68:68" x14ac:dyDescent="0.2">
      <c r="BP1161" s="48"/>
    </row>
    <row r="1162" spans="68:68" x14ac:dyDescent="0.2">
      <c r="BP1162" s="48"/>
    </row>
    <row r="1163" spans="68:68" x14ac:dyDescent="0.2">
      <c r="BP1163" s="48"/>
    </row>
    <row r="1164" spans="68:68" x14ac:dyDescent="0.2">
      <c r="BP1164" s="48"/>
    </row>
    <row r="1165" spans="68:68" x14ac:dyDescent="0.2">
      <c r="BP1165" s="48"/>
    </row>
    <row r="1166" spans="68:68" x14ac:dyDescent="0.2">
      <c r="BP1166" s="48"/>
    </row>
    <row r="1167" spans="68:68" x14ac:dyDescent="0.2">
      <c r="BP1167" s="48"/>
    </row>
    <row r="1168" spans="68:68" x14ac:dyDescent="0.2">
      <c r="BP1168" s="48"/>
    </row>
    <row r="1169" spans="68:68" x14ac:dyDescent="0.2">
      <c r="BP1169" s="48"/>
    </row>
    <row r="1170" spans="68:68" x14ac:dyDescent="0.2">
      <c r="BP1170" s="48"/>
    </row>
    <row r="1171" spans="68:68" x14ac:dyDescent="0.2">
      <c r="BP1171" s="48"/>
    </row>
    <row r="1172" spans="68:68" x14ac:dyDescent="0.2">
      <c r="BP1172" s="48"/>
    </row>
    <row r="1173" spans="68:68" x14ac:dyDescent="0.2">
      <c r="BP1173" s="48"/>
    </row>
    <row r="1174" spans="68:68" x14ac:dyDescent="0.2">
      <c r="BP1174" s="48"/>
    </row>
    <row r="1175" spans="68:68" x14ac:dyDescent="0.2">
      <c r="BP1175" s="48"/>
    </row>
    <row r="1176" spans="68:68" x14ac:dyDescent="0.2">
      <c r="BP1176" s="48"/>
    </row>
    <row r="1177" spans="68:68" x14ac:dyDescent="0.2">
      <c r="BP1177" s="48"/>
    </row>
    <row r="1178" spans="68:68" x14ac:dyDescent="0.2">
      <c r="BP1178" s="48"/>
    </row>
    <row r="1179" spans="68:68" x14ac:dyDescent="0.2">
      <c r="BP1179" s="48"/>
    </row>
    <row r="1180" spans="68:68" x14ac:dyDescent="0.2">
      <c r="BP1180" s="48"/>
    </row>
    <row r="1181" spans="68:68" x14ac:dyDescent="0.2">
      <c r="BP1181" s="48"/>
    </row>
    <row r="1182" spans="68:68" x14ac:dyDescent="0.2">
      <c r="BP1182" s="48"/>
    </row>
    <row r="1183" spans="68:68" x14ac:dyDescent="0.2">
      <c r="BP1183" s="48"/>
    </row>
    <row r="1184" spans="68:68" x14ac:dyDescent="0.2">
      <c r="BP1184" s="48"/>
    </row>
    <row r="1185" spans="68:68" x14ac:dyDescent="0.2">
      <c r="BP1185" s="48"/>
    </row>
    <row r="1186" spans="68:68" x14ac:dyDescent="0.2">
      <c r="BP1186" s="48"/>
    </row>
    <row r="1187" spans="68:68" x14ac:dyDescent="0.2">
      <c r="BP1187" s="48"/>
    </row>
    <row r="1188" spans="68:68" x14ac:dyDescent="0.2">
      <c r="BP1188" s="48"/>
    </row>
    <row r="1189" spans="68:68" x14ac:dyDescent="0.2">
      <c r="BP1189" s="48"/>
    </row>
    <row r="1190" spans="68:68" x14ac:dyDescent="0.2">
      <c r="BP1190" s="48"/>
    </row>
    <row r="1191" spans="68:68" x14ac:dyDescent="0.2">
      <c r="BP1191" s="48"/>
    </row>
    <row r="1192" spans="68:68" x14ac:dyDescent="0.2">
      <c r="BP1192" s="48"/>
    </row>
    <row r="1193" spans="68:68" x14ac:dyDescent="0.2">
      <c r="BP1193" s="48"/>
    </row>
    <row r="1194" spans="68:68" x14ac:dyDescent="0.2">
      <c r="BP1194" s="48"/>
    </row>
    <row r="1195" spans="68:68" x14ac:dyDescent="0.2">
      <c r="BP1195" s="48"/>
    </row>
    <row r="1196" spans="68:68" x14ac:dyDescent="0.2">
      <c r="BP1196" s="48"/>
    </row>
    <row r="1197" spans="68:68" x14ac:dyDescent="0.2">
      <c r="BP1197" s="48"/>
    </row>
    <row r="1198" spans="68:68" x14ac:dyDescent="0.2">
      <c r="BP1198" s="48"/>
    </row>
    <row r="1199" spans="68:68" x14ac:dyDescent="0.2">
      <c r="BP1199" s="48"/>
    </row>
    <row r="1200" spans="68:68" x14ac:dyDescent="0.2">
      <c r="BP1200" s="48"/>
    </row>
    <row r="1201" spans="68:68" x14ac:dyDescent="0.2">
      <c r="BP1201" s="48"/>
    </row>
    <row r="1202" spans="68:68" x14ac:dyDescent="0.2">
      <c r="BP1202" s="48"/>
    </row>
    <row r="1203" spans="68:68" x14ac:dyDescent="0.2">
      <c r="BP1203" s="48"/>
    </row>
    <row r="1204" spans="68:68" x14ac:dyDescent="0.2">
      <c r="BP1204" s="48"/>
    </row>
    <row r="1205" spans="68:68" x14ac:dyDescent="0.2">
      <c r="BP1205" s="48"/>
    </row>
    <row r="1206" spans="68:68" x14ac:dyDescent="0.2">
      <c r="BP1206" s="48"/>
    </row>
    <row r="1207" spans="68:68" x14ac:dyDescent="0.2">
      <c r="BP1207" s="48"/>
    </row>
    <row r="1208" spans="68:68" x14ac:dyDescent="0.2">
      <c r="BP1208" s="48"/>
    </row>
    <row r="1209" spans="68:68" x14ac:dyDescent="0.2">
      <c r="BP1209" s="48"/>
    </row>
    <row r="1210" spans="68:68" x14ac:dyDescent="0.2">
      <c r="BP1210" s="48"/>
    </row>
    <row r="1211" spans="68:68" x14ac:dyDescent="0.2">
      <c r="BP1211" s="48"/>
    </row>
    <row r="1212" spans="68:68" x14ac:dyDescent="0.2">
      <c r="BP1212" s="48"/>
    </row>
    <row r="1213" spans="68:68" x14ac:dyDescent="0.2">
      <c r="BP1213" s="48"/>
    </row>
    <row r="1214" spans="68:68" x14ac:dyDescent="0.2">
      <c r="BP1214" s="48"/>
    </row>
    <row r="1215" spans="68:68" x14ac:dyDescent="0.2">
      <c r="BP1215" s="48"/>
    </row>
    <row r="1216" spans="68:68" x14ac:dyDescent="0.2">
      <c r="BP1216" s="48"/>
    </row>
    <row r="1217" spans="68:68" x14ac:dyDescent="0.2">
      <c r="BP1217" s="48"/>
    </row>
    <row r="1218" spans="68:68" x14ac:dyDescent="0.2">
      <c r="BP1218" s="48"/>
    </row>
    <row r="1219" spans="68:68" x14ac:dyDescent="0.2">
      <c r="BP1219" s="48"/>
    </row>
    <row r="1220" spans="68:68" x14ac:dyDescent="0.2">
      <c r="BP1220" s="48"/>
    </row>
    <row r="1221" spans="68:68" x14ac:dyDescent="0.2">
      <c r="BP1221" s="48"/>
    </row>
    <row r="1222" spans="68:68" x14ac:dyDescent="0.2">
      <c r="BP1222" s="48"/>
    </row>
    <row r="1223" spans="68:68" x14ac:dyDescent="0.2">
      <c r="BP1223" s="48"/>
    </row>
    <row r="1224" spans="68:68" x14ac:dyDescent="0.2">
      <c r="BP1224" s="48"/>
    </row>
    <row r="1225" spans="68:68" x14ac:dyDescent="0.2">
      <c r="BP1225" s="48"/>
    </row>
    <row r="1226" spans="68:68" x14ac:dyDescent="0.2">
      <c r="BP1226" s="48"/>
    </row>
    <row r="1227" spans="68:68" x14ac:dyDescent="0.2">
      <c r="BP1227" s="48"/>
    </row>
    <row r="1228" spans="68:68" x14ac:dyDescent="0.2">
      <c r="BP1228" s="48"/>
    </row>
    <row r="1229" spans="68:68" x14ac:dyDescent="0.2">
      <c r="BP1229" s="48"/>
    </row>
    <row r="1230" spans="68:68" x14ac:dyDescent="0.2">
      <c r="BP1230" s="48"/>
    </row>
    <row r="1231" spans="68:68" x14ac:dyDescent="0.2">
      <c r="BP1231" s="48"/>
    </row>
    <row r="1232" spans="68:68" x14ac:dyDescent="0.2">
      <c r="BP1232" s="48"/>
    </row>
    <row r="1233" spans="68:68" x14ac:dyDescent="0.2">
      <c r="BP1233" s="48"/>
    </row>
    <row r="1234" spans="68:68" x14ac:dyDescent="0.2">
      <c r="BP1234" s="48"/>
    </row>
    <row r="1235" spans="68:68" x14ac:dyDescent="0.2">
      <c r="BP1235" s="48"/>
    </row>
    <row r="1236" spans="68:68" x14ac:dyDescent="0.2">
      <c r="BP1236" s="48"/>
    </row>
    <row r="1237" spans="68:68" x14ac:dyDescent="0.2">
      <c r="BP1237" s="48"/>
    </row>
    <row r="1238" spans="68:68" x14ac:dyDescent="0.2">
      <c r="BP1238" s="48"/>
    </row>
    <row r="1239" spans="68:68" x14ac:dyDescent="0.2">
      <c r="BP1239" s="48"/>
    </row>
    <row r="1240" spans="68:68" x14ac:dyDescent="0.2">
      <c r="BP1240" s="48"/>
    </row>
    <row r="1241" spans="68:68" x14ac:dyDescent="0.2">
      <c r="BP1241" s="48"/>
    </row>
    <row r="1242" spans="68:68" x14ac:dyDescent="0.2">
      <c r="BP1242" s="48"/>
    </row>
    <row r="1243" spans="68:68" x14ac:dyDescent="0.2">
      <c r="BP1243" s="48"/>
    </row>
    <row r="1244" spans="68:68" x14ac:dyDescent="0.2">
      <c r="BP1244" s="48"/>
    </row>
    <row r="1245" spans="68:68" x14ac:dyDescent="0.2">
      <c r="BP1245" s="48"/>
    </row>
    <row r="1246" spans="68:68" x14ac:dyDescent="0.2">
      <c r="BP1246" s="48"/>
    </row>
    <row r="1247" spans="68:68" x14ac:dyDescent="0.2">
      <c r="BP1247" s="48"/>
    </row>
    <row r="1248" spans="68:68" x14ac:dyDescent="0.2">
      <c r="BP1248" s="48"/>
    </row>
    <row r="1249" spans="68:68" x14ac:dyDescent="0.2">
      <c r="BP1249" s="48"/>
    </row>
    <row r="1250" spans="68:68" x14ac:dyDescent="0.2">
      <c r="BP1250" s="48"/>
    </row>
    <row r="1251" spans="68:68" x14ac:dyDescent="0.2">
      <c r="BP1251" s="48"/>
    </row>
    <row r="1252" spans="68:68" x14ac:dyDescent="0.2">
      <c r="BP1252" s="48"/>
    </row>
    <row r="1253" spans="68:68" x14ac:dyDescent="0.2">
      <c r="BP1253" s="48"/>
    </row>
    <row r="1254" spans="68:68" x14ac:dyDescent="0.2">
      <c r="BP1254" s="48"/>
    </row>
    <row r="1255" spans="68:68" x14ac:dyDescent="0.2">
      <c r="BP1255" s="48"/>
    </row>
    <row r="1256" spans="68:68" x14ac:dyDescent="0.2">
      <c r="BP1256" s="48"/>
    </row>
    <row r="1257" spans="68:68" x14ac:dyDescent="0.2">
      <c r="BP1257" s="48"/>
    </row>
    <row r="1258" spans="68:68" x14ac:dyDescent="0.2">
      <c r="BP1258" s="48"/>
    </row>
    <row r="1259" spans="68:68" x14ac:dyDescent="0.2">
      <c r="BP1259" s="48"/>
    </row>
    <row r="1260" spans="68:68" x14ac:dyDescent="0.2">
      <c r="BP1260" s="48"/>
    </row>
    <row r="1261" spans="68:68" x14ac:dyDescent="0.2">
      <c r="BP1261" s="48"/>
    </row>
    <row r="1262" spans="68:68" x14ac:dyDescent="0.2">
      <c r="BP1262" s="48"/>
    </row>
    <row r="1263" spans="68:68" x14ac:dyDescent="0.2">
      <c r="BP1263" s="48"/>
    </row>
    <row r="1264" spans="68:68" x14ac:dyDescent="0.2">
      <c r="BP1264" s="48"/>
    </row>
    <row r="1265" spans="68:68" x14ac:dyDescent="0.2">
      <c r="BP1265" s="48"/>
    </row>
    <row r="1266" spans="68:68" x14ac:dyDescent="0.2">
      <c r="BP1266" s="48"/>
    </row>
    <row r="1267" spans="68:68" x14ac:dyDescent="0.2">
      <c r="BP1267" s="48"/>
    </row>
    <row r="1268" spans="68:68" x14ac:dyDescent="0.2">
      <c r="BP1268" s="48"/>
    </row>
    <row r="1269" spans="68:68" x14ac:dyDescent="0.2">
      <c r="BP1269" s="48"/>
    </row>
    <row r="1270" spans="68:68" x14ac:dyDescent="0.2">
      <c r="BP1270" s="48"/>
    </row>
    <row r="1271" spans="68:68" x14ac:dyDescent="0.2">
      <c r="BP1271" s="48"/>
    </row>
    <row r="1272" spans="68:68" x14ac:dyDescent="0.2">
      <c r="BP1272" s="48"/>
    </row>
    <row r="1273" spans="68:68" x14ac:dyDescent="0.2">
      <c r="BP1273" s="48"/>
    </row>
    <row r="1274" spans="68:68" x14ac:dyDescent="0.2">
      <c r="BP1274" s="48"/>
    </row>
    <row r="1275" spans="68:68" x14ac:dyDescent="0.2">
      <c r="BP1275" s="48"/>
    </row>
    <row r="1276" spans="68:68" x14ac:dyDescent="0.2">
      <c r="BP1276" s="48"/>
    </row>
    <row r="1277" spans="68:68" x14ac:dyDescent="0.2">
      <c r="BP1277" s="48"/>
    </row>
    <row r="1278" spans="68:68" x14ac:dyDescent="0.2">
      <c r="BP1278" s="48"/>
    </row>
    <row r="1279" spans="68:68" x14ac:dyDescent="0.2">
      <c r="BP1279" s="48"/>
    </row>
    <row r="1280" spans="68:68" x14ac:dyDescent="0.2">
      <c r="BP1280" s="48"/>
    </row>
    <row r="1281" spans="68:68" x14ac:dyDescent="0.2">
      <c r="BP1281" s="48"/>
    </row>
    <row r="1282" spans="68:68" x14ac:dyDescent="0.2">
      <c r="BP1282" s="48"/>
    </row>
    <row r="1283" spans="68:68" x14ac:dyDescent="0.2">
      <c r="BP1283" s="48"/>
    </row>
    <row r="1284" spans="68:68" x14ac:dyDescent="0.2">
      <c r="BP1284" s="48"/>
    </row>
    <row r="1285" spans="68:68" x14ac:dyDescent="0.2">
      <c r="BP1285" s="48"/>
    </row>
    <row r="1286" spans="68:68" x14ac:dyDescent="0.2">
      <c r="BP1286" s="48"/>
    </row>
    <row r="1287" spans="68:68" x14ac:dyDescent="0.2">
      <c r="BP1287" s="48"/>
    </row>
    <row r="1288" spans="68:68" x14ac:dyDescent="0.2">
      <c r="BP1288" s="48"/>
    </row>
    <row r="1289" spans="68:68" x14ac:dyDescent="0.2">
      <c r="BP1289" s="48"/>
    </row>
    <row r="1290" spans="68:68" x14ac:dyDescent="0.2">
      <c r="BP1290" s="48"/>
    </row>
    <row r="1291" spans="68:68" x14ac:dyDescent="0.2">
      <c r="BP1291" s="48"/>
    </row>
    <row r="1292" spans="68:68" x14ac:dyDescent="0.2">
      <c r="BP1292" s="48"/>
    </row>
    <row r="1293" spans="68:68" x14ac:dyDescent="0.2">
      <c r="BP1293" s="48"/>
    </row>
    <row r="1294" spans="68:68" x14ac:dyDescent="0.2">
      <c r="BP1294" s="48"/>
    </row>
    <row r="1295" spans="68:68" x14ac:dyDescent="0.2">
      <c r="BP1295" s="48"/>
    </row>
    <row r="1296" spans="68:68" x14ac:dyDescent="0.2">
      <c r="BP1296" s="48"/>
    </row>
    <row r="1297" spans="68:68" x14ac:dyDescent="0.2">
      <c r="BP1297" s="48"/>
    </row>
    <row r="1298" spans="68:68" x14ac:dyDescent="0.2">
      <c r="BP1298" s="48"/>
    </row>
    <row r="1299" spans="68:68" x14ac:dyDescent="0.2">
      <c r="BP1299" s="48"/>
    </row>
    <row r="1300" spans="68:68" x14ac:dyDescent="0.2">
      <c r="BP1300" s="48"/>
    </row>
    <row r="1301" spans="68:68" x14ac:dyDescent="0.2">
      <c r="BP1301" s="48"/>
    </row>
    <row r="1302" spans="68:68" x14ac:dyDescent="0.2">
      <c r="BP1302" s="48"/>
    </row>
    <row r="1303" spans="68:68" x14ac:dyDescent="0.2">
      <c r="BP1303" s="48"/>
    </row>
    <row r="1304" spans="68:68" x14ac:dyDescent="0.2">
      <c r="BP1304" s="48"/>
    </row>
    <row r="1305" spans="68:68" x14ac:dyDescent="0.2">
      <c r="BP1305" s="48"/>
    </row>
    <row r="1306" spans="68:68" x14ac:dyDescent="0.2">
      <c r="BP1306" s="48"/>
    </row>
    <row r="1307" spans="68:68" x14ac:dyDescent="0.2">
      <c r="BP1307" s="48"/>
    </row>
    <row r="1308" spans="68:68" x14ac:dyDescent="0.2">
      <c r="BP1308" s="48"/>
    </row>
    <row r="1309" spans="68:68" x14ac:dyDescent="0.2">
      <c r="BP1309" s="48"/>
    </row>
    <row r="1310" spans="68:68" x14ac:dyDescent="0.2">
      <c r="BP1310" s="48"/>
    </row>
    <row r="1311" spans="68:68" x14ac:dyDescent="0.2">
      <c r="BP1311" s="48"/>
    </row>
    <row r="1312" spans="68:68" x14ac:dyDescent="0.2">
      <c r="BP1312" s="48"/>
    </row>
    <row r="1313" spans="68:68" x14ac:dyDescent="0.2">
      <c r="BP1313" s="48"/>
    </row>
    <row r="1314" spans="68:68" x14ac:dyDescent="0.2">
      <c r="BP1314" s="48"/>
    </row>
    <row r="1315" spans="68:68" x14ac:dyDescent="0.2">
      <c r="BP1315" s="48"/>
    </row>
    <row r="1316" spans="68:68" x14ac:dyDescent="0.2">
      <c r="BP1316" s="48"/>
    </row>
    <row r="1317" spans="68:68" x14ac:dyDescent="0.2">
      <c r="BP1317" s="48"/>
    </row>
    <row r="1318" spans="68:68" x14ac:dyDescent="0.2">
      <c r="BP1318" s="48"/>
    </row>
    <row r="1319" spans="68:68" x14ac:dyDescent="0.2">
      <c r="BP1319" s="48"/>
    </row>
    <row r="1320" spans="68:68" x14ac:dyDescent="0.2">
      <c r="BP1320" s="48"/>
    </row>
    <row r="1321" spans="68:68" x14ac:dyDescent="0.2">
      <c r="BP1321" s="48"/>
    </row>
    <row r="1322" spans="68:68" x14ac:dyDescent="0.2">
      <c r="BP1322" s="48"/>
    </row>
    <row r="1323" spans="68:68" x14ac:dyDescent="0.2">
      <c r="BP1323" s="48"/>
    </row>
    <row r="1324" spans="68:68" x14ac:dyDescent="0.2">
      <c r="BP1324" s="48"/>
    </row>
    <row r="1325" spans="68:68" x14ac:dyDescent="0.2">
      <c r="BP1325" s="48"/>
    </row>
    <row r="1326" spans="68:68" x14ac:dyDescent="0.2">
      <c r="BP1326" s="48"/>
    </row>
    <row r="1327" spans="68:68" x14ac:dyDescent="0.2">
      <c r="BP1327" s="48"/>
    </row>
    <row r="1328" spans="68:68" x14ac:dyDescent="0.2">
      <c r="BP1328" s="48"/>
    </row>
    <row r="1329" spans="68:68" x14ac:dyDescent="0.2">
      <c r="BP1329" s="48"/>
    </row>
    <row r="1330" spans="68:68" x14ac:dyDescent="0.2">
      <c r="BP1330" s="48"/>
    </row>
    <row r="1331" spans="68:68" x14ac:dyDescent="0.2">
      <c r="BP1331" s="48"/>
    </row>
    <row r="1332" spans="68:68" x14ac:dyDescent="0.2">
      <c r="BP1332" s="48"/>
    </row>
    <row r="1333" spans="68:68" x14ac:dyDescent="0.2">
      <c r="BP1333" s="48"/>
    </row>
    <row r="1334" spans="68:68" x14ac:dyDescent="0.2">
      <c r="BP1334" s="48"/>
    </row>
    <row r="1335" spans="68:68" x14ac:dyDescent="0.2">
      <c r="BP1335" s="48"/>
    </row>
    <row r="1336" spans="68:68" x14ac:dyDescent="0.2">
      <c r="BP1336" s="48"/>
    </row>
    <row r="1337" spans="68:68" x14ac:dyDescent="0.2">
      <c r="BP1337" s="48"/>
    </row>
    <row r="1338" spans="68:68" x14ac:dyDescent="0.2">
      <c r="BP1338" s="48"/>
    </row>
    <row r="1339" spans="68:68" x14ac:dyDescent="0.2">
      <c r="BP1339" s="48"/>
    </row>
    <row r="1340" spans="68:68" x14ac:dyDescent="0.2">
      <c r="BP1340" s="48"/>
    </row>
    <row r="1341" spans="68:68" x14ac:dyDescent="0.2">
      <c r="BP1341" s="48"/>
    </row>
    <row r="1342" spans="68:68" x14ac:dyDescent="0.2">
      <c r="BP1342" s="48"/>
    </row>
    <row r="1343" spans="68:68" x14ac:dyDescent="0.2">
      <c r="BP1343" s="48"/>
    </row>
    <row r="1344" spans="68:68" x14ac:dyDescent="0.2">
      <c r="BP1344" s="48"/>
    </row>
    <row r="1345" spans="68:68" x14ac:dyDescent="0.2">
      <c r="BP1345" s="48"/>
    </row>
    <row r="1346" spans="68:68" x14ac:dyDescent="0.2">
      <c r="BP1346" s="48"/>
    </row>
    <row r="1347" spans="68:68" x14ac:dyDescent="0.2">
      <c r="BP1347" s="48"/>
    </row>
    <row r="1348" spans="68:68" x14ac:dyDescent="0.2">
      <c r="BP1348" s="48"/>
    </row>
    <row r="1349" spans="68:68" x14ac:dyDescent="0.2">
      <c r="BP1349" s="48"/>
    </row>
    <row r="1350" spans="68:68" x14ac:dyDescent="0.2">
      <c r="BP1350" s="48"/>
    </row>
    <row r="1351" spans="68:68" x14ac:dyDescent="0.2">
      <c r="BP1351" s="48"/>
    </row>
    <row r="1352" spans="68:68" x14ac:dyDescent="0.2">
      <c r="BP1352" s="48"/>
    </row>
    <row r="1353" spans="68:68" x14ac:dyDescent="0.2">
      <c r="BP1353" s="48"/>
    </row>
    <row r="1354" spans="68:68" x14ac:dyDescent="0.2">
      <c r="BP1354" s="48"/>
    </row>
    <row r="1355" spans="68:68" x14ac:dyDescent="0.2">
      <c r="BP1355" s="48"/>
    </row>
    <row r="1356" spans="68:68" x14ac:dyDescent="0.2">
      <c r="BP1356" s="48"/>
    </row>
    <row r="1357" spans="68:68" x14ac:dyDescent="0.2">
      <c r="BP1357" s="48"/>
    </row>
    <row r="1358" spans="68:68" x14ac:dyDescent="0.2">
      <c r="BP1358" s="48"/>
    </row>
    <row r="1359" spans="68:68" x14ac:dyDescent="0.2">
      <c r="BP1359" s="48"/>
    </row>
    <row r="1360" spans="68:68" x14ac:dyDescent="0.2">
      <c r="BP1360" s="48"/>
    </row>
    <row r="1361" spans="68:68" x14ac:dyDescent="0.2">
      <c r="BP1361" s="48"/>
    </row>
    <row r="1362" spans="68:68" x14ac:dyDescent="0.2">
      <c r="BP1362" s="48"/>
    </row>
    <row r="1363" spans="68:68" x14ac:dyDescent="0.2">
      <c r="BP1363" s="48"/>
    </row>
    <row r="1364" spans="68:68" x14ac:dyDescent="0.2">
      <c r="BP1364" s="48"/>
    </row>
    <row r="1365" spans="68:68" x14ac:dyDescent="0.2">
      <c r="BP1365" s="48"/>
    </row>
    <row r="1366" spans="68:68" x14ac:dyDescent="0.2">
      <c r="BP1366" s="48"/>
    </row>
    <row r="1367" spans="68:68" x14ac:dyDescent="0.2">
      <c r="BP1367" s="48"/>
    </row>
    <row r="1368" spans="68:68" x14ac:dyDescent="0.2">
      <c r="BP1368" s="48"/>
    </row>
    <row r="1369" spans="68:68" x14ac:dyDescent="0.2">
      <c r="BP1369" s="48"/>
    </row>
    <row r="1370" spans="68:68" x14ac:dyDescent="0.2">
      <c r="BP1370" s="48"/>
    </row>
    <row r="1371" spans="68:68" x14ac:dyDescent="0.2">
      <c r="BP1371" s="48"/>
    </row>
    <row r="1372" spans="68:68" x14ac:dyDescent="0.2">
      <c r="BP1372" s="48"/>
    </row>
    <row r="1373" spans="68:68" x14ac:dyDescent="0.2">
      <c r="BP1373" s="48"/>
    </row>
    <row r="1374" spans="68:68" x14ac:dyDescent="0.2">
      <c r="BP1374" s="48"/>
    </row>
    <row r="1375" spans="68:68" x14ac:dyDescent="0.2">
      <c r="BP1375" s="48"/>
    </row>
    <row r="1376" spans="68:68" x14ac:dyDescent="0.2">
      <c r="BP1376" s="48"/>
    </row>
    <row r="1377" spans="68:68" x14ac:dyDescent="0.2">
      <c r="BP1377" s="48"/>
    </row>
    <row r="1378" spans="68:68" x14ac:dyDescent="0.2">
      <c r="BP1378" s="48"/>
    </row>
    <row r="1379" spans="68:68" x14ac:dyDescent="0.2">
      <c r="BP1379" s="48"/>
    </row>
    <row r="1380" spans="68:68" x14ac:dyDescent="0.2">
      <c r="BP1380" s="48"/>
    </row>
    <row r="1381" spans="68:68" x14ac:dyDescent="0.2">
      <c r="BP1381" s="48"/>
    </row>
    <row r="1382" spans="68:68" x14ac:dyDescent="0.2">
      <c r="BP1382" s="48"/>
    </row>
    <row r="1383" spans="68:68" x14ac:dyDescent="0.2">
      <c r="BP1383" s="48"/>
    </row>
    <row r="1384" spans="68:68" x14ac:dyDescent="0.2">
      <c r="BP1384" s="48"/>
    </row>
    <row r="1385" spans="68:68" x14ac:dyDescent="0.2">
      <c r="BP1385" s="48"/>
    </row>
    <row r="1386" spans="68:68" x14ac:dyDescent="0.2">
      <c r="BP1386" s="48"/>
    </row>
    <row r="1387" spans="68:68" x14ac:dyDescent="0.2">
      <c r="BP1387" s="48"/>
    </row>
    <row r="1388" spans="68:68" x14ac:dyDescent="0.2">
      <c r="BP1388" s="48"/>
    </row>
    <row r="1389" spans="68:68" x14ac:dyDescent="0.2">
      <c r="BP1389" s="48"/>
    </row>
    <row r="1390" spans="68:68" x14ac:dyDescent="0.2">
      <c r="BP1390" s="48"/>
    </row>
    <row r="1391" spans="68:68" x14ac:dyDescent="0.2">
      <c r="BP1391" s="48"/>
    </row>
    <row r="1392" spans="68:68" x14ac:dyDescent="0.2">
      <c r="BP1392" s="48"/>
    </row>
    <row r="1393" spans="68:68" x14ac:dyDescent="0.2">
      <c r="BP1393" s="48"/>
    </row>
    <row r="1394" spans="68:68" x14ac:dyDescent="0.2">
      <c r="BP1394" s="48"/>
    </row>
    <row r="1395" spans="68:68" x14ac:dyDescent="0.2">
      <c r="BP1395" s="48"/>
    </row>
    <row r="1396" spans="68:68" x14ac:dyDescent="0.2">
      <c r="BP1396" s="48"/>
    </row>
    <row r="1397" spans="68:68" x14ac:dyDescent="0.2">
      <c r="BP1397" s="48"/>
    </row>
    <row r="1398" spans="68:68" x14ac:dyDescent="0.2">
      <c r="BP1398" s="48"/>
    </row>
    <row r="1399" spans="68:68" x14ac:dyDescent="0.2">
      <c r="BP1399" s="48"/>
    </row>
    <row r="1400" spans="68:68" x14ac:dyDescent="0.2">
      <c r="BP1400" s="48"/>
    </row>
    <row r="1401" spans="68:68" x14ac:dyDescent="0.2">
      <c r="BP1401" s="48"/>
    </row>
    <row r="1402" spans="68:68" x14ac:dyDescent="0.2">
      <c r="BP1402" s="48"/>
    </row>
    <row r="1403" spans="68:68" x14ac:dyDescent="0.2">
      <c r="BP1403" s="48"/>
    </row>
    <row r="1404" spans="68:68" x14ac:dyDescent="0.2">
      <c r="BP1404" s="48"/>
    </row>
    <row r="1405" spans="68:68" x14ac:dyDescent="0.2">
      <c r="BP1405" s="48"/>
    </row>
    <row r="1406" spans="68:68" x14ac:dyDescent="0.2">
      <c r="BP1406" s="48"/>
    </row>
    <row r="1407" spans="68:68" x14ac:dyDescent="0.2">
      <c r="BP1407" s="48"/>
    </row>
    <row r="1408" spans="68:68" x14ac:dyDescent="0.2">
      <c r="BP1408" s="48"/>
    </row>
    <row r="1409" spans="68:68" x14ac:dyDescent="0.2">
      <c r="BP1409" s="48"/>
    </row>
    <row r="1410" spans="68:68" x14ac:dyDescent="0.2">
      <c r="BP1410" s="48"/>
    </row>
    <row r="1411" spans="68:68" x14ac:dyDescent="0.2">
      <c r="BP1411" s="48"/>
    </row>
    <row r="1412" spans="68:68" x14ac:dyDescent="0.2">
      <c r="BP1412" s="48"/>
    </row>
    <row r="1413" spans="68:68" x14ac:dyDescent="0.2">
      <c r="BP1413" s="48"/>
    </row>
    <row r="1414" spans="68:68" x14ac:dyDescent="0.2">
      <c r="BP1414" s="48"/>
    </row>
    <row r="1415" spans="68:68" x14ac:dyDescent="0.2">
      <c r="BP1415" s="48"/>
    </row>
    <row r="1416" spans="68:68" x14ac:dyDescent="0.2">
      <c r="BP1416" s="48"/>
    </row>
    <row r="1417" spans="68:68" x14ac:dyDescent="0.2">
      <c r="BP1417" s="48"/>
    </row>
    <row r="1418" spans="68:68" x14ac:dyDescent="0.2">
      <c r="BP1418" s="48"/>
    </row>
    <row r="1419" spans="68:68" x14ac:dyDescent="0.2">
      <c r="BP1419" s="48"/>
    </row>
    <row r="1420" spans="68:68" x14ac:dyDescent="0.2">
      <c r="BP1420" s="48"/>
    </row>
    <row r="1421" spans="68:68" x14ac:dyDescent="0.2">
      <c r="BP1421" s="48"/>
    </row>
    <row r="1422" spans="68:68" x14ac:dyDescent="0.2">
      <c r="BP1422" s="48"/>
    </row>
    <row r="1423" spans="68:68" x14ac:dyDescent="0.2">
      <c r="BP1423" s="48"/>
    </row>
    <row r="1424" spans="68:68" x14ac:dyDescent="0.2">
      <c r="BP1424" s="48"/>
    </row>
    <row r="1425" spans="68:68" x14ac:dyDescent="0.2">
      <c r="BP1425" s="48"/>
    </row>
    <row r="1426" spans="68:68" x14ac:dyDescent="0.2">
      <c r="BP1426" s="48"/>
    </row>
    <row r="1427" spans="68:68" x14ac:dyDescent="0.2">
      <c r="BP1427" s="48"/>
    </row>
    <row r="1428" spans="68:68" x14ac:dyDescent="0.2">
      <c r="BP1428" s="48"/>
    </row>
    <row r="1429" spans="68:68" x14ac:dyDescent="0.2">
      <c r="BP1429" s="48"/>
    </row>
    <row r="1430" spans="68:68" x14ac:dyDescent="0.2">
      <c r="BP1430" s="48"/>
    </row>
    <row r="1431" spans="68:68" x14ac:dyDescent="0.2">
      <c r="BP1431" s="48"/>
    </row>
    <row r="1432" spans="68:68" x14ac:dyDescent="0.2">
      <c r="BP1432" s="48"/>
    </row>
    <row r="1433" spans="68:68" x14ac:dyDescent="0.2">
      <c r="BP1433" s="48"/>
    </row>
    <row r="1434" spans="68:68" x14ac:dyDescent="0.2">
      <c r="BP1434" s="48"/>
    </row>
    <row r="1435" spans="68:68" x14ac:dyDescent="0.2">
      <c r="BP1435" s="48"/>
    </row>
    <row r="1436" spans="68:68" x14ac:dyDescent="0.2">
      <c r="BP1436" s="48"/>
    </row>
    <row r="1437" spans="68:68" x14ac:dyDescent="0.2">
      <c r="BP1437" s="48"/>
    </row>
    <row r="1438" spans="68:68" x14ac:dyDescent="0.2">
      <c r="BP1438" s="48"/>
    </row>
    <row r="1439" spans="68:68" x14ac:dyDescent="0.2">
      <c r="BP1439" s="48"/>
    </row>
    <row r="1440" spans="68:68" x14ac:dyDescent="0.2">
      <c r="BP1440" s="48"/>
    </row>
    <row r="1441" spans="68:68" x14ac:dyDescent="0.2">
      <c r="BP1441" s="48"/>
    </row>
    <row r="1442" spans="68:68" x14ac:dyDescent="0.2">
      <c r="BP1442" s="48"/>
    </row>
    <row r="1443" spans="68:68" x14ac:dyDescent="0.2">
      <c r="BP1443" s="48"/>
    </row>
    <row r="1444" spans="68:68" x14ac:dyDescent="0.2">
      <c r="BP1444" s="48"/>
    </row>
    <row r="1445" spans="68:68" x14ac:dyDescent="0.2">
      <c r="BP1445" s="48"/>
    </row>
    <row r="1446" spans="68:68" x14ac:dyDescent="0.2">
      <c r="BP1446" s="48"/>
    </row>
    <row r="1447" spans="68:68" x14ac:dyDescent="0.2">
      <c r="BP1447" s="48"/>
    </row>
    <row r="1448" spans="68:68" x14ac:dyDescent="0.2">
      <c r="BP1448" s="48"/>
    </row>
    <row r="1449" spans="68:68" x14ac:dyDescent="0.2">
      <c r="BP1449" s="48"/>
    </row>
    <row r="1450" spans="68:68" x14ac:dyDescent="0.2">
      <c r="BP1450" s="48"/>
    </row>
    <row r="1451" spans="68:68" x14ac:dyDescent="0.2">
      <c r="BP1451" s="48"/>
    </row>
    <row r="1452" spans="68:68" x14ac:dyDescent="0.2">
      <c r="BP1452" s="48"/>
    </row>
    <row r="1453" spans="68:68" x14ac:dyDescent="0.2">
      <c r="BP1453" s="48"/>
    </row>
    <row r="1454" spans="68:68" x14ac:dyDescent="0.2">
      <c r="BP1454" s="48"/>
    </row>
    <row r="1455" spans="68:68" x14ac:dyDescent="0.2">
      <c r="BP1455" s="48"/>
    </row>
    <row r="1456" spans="68:68" x14ac:dyDescent="0.2">
      <c r="BP1456" s="48"/>
    </row>
    <row r="1457" spans="68:68" x14ac:dyDescent="0.2">
      <c r="BP1457" s="48"/>
    </row>
    <row r="1458" spans="68:68" x14ac:dyDescent="0.2">
      <c r="BP1458" s="48"/>
    </row>
    <row r="1459" spans="68:68" x14ac:dyDescent="0.2">
      <c r="BP1459" s="48"/>
    </row>
    <row r="1460" spans="68:68" x14ac:dyDescent="0.2">
      <c r="BP1460" s="48"/>
    </row>
    <row r="1461" spans="68:68" x14ac:dyDescent="0.2">
      <c r="BP1461" s="48"/>
    </row>
    <row r="1462" spans="68:68" x14ac:dyDescent="0.2">
      <c r="BP1462" s="48"/>
    </row>
    <row r="1463" spans="68:68" x14ac:dyDescent="0.2">
      <c r="BP1463" s="48"/>
    </row>
    <row r="1464" spans="68:68" x14ac:dyDescent="0.2">
      <c r="BP1464" s="48"/>
    </row>
    <row r="1465" spans="68:68" x14ac:dyDescent="0.2">
      <c r="BP1465" s="48"/>
    </row>
    <row r="1466" spans="68:68" x14ac:dyDescent="0.2">
      <c r="BP1466" s="48"/>
    </row>
    <row r="1467" spans="68:68" x14ac:dyDescent="0.2">
      <c r="BP1467" s="48"/>
    </row>
    <row r="1468" spans="68:68" x14ac:dyDescent="0.2">
      <c r="BP1468" s="48"/>
    </row>
    <row r="1469" spans="68:68" x14ac:dyDescent="0.2">
      <c r="BP1469" s="48"/>
    </row>
    <row r="1470" spans="68:68" x14ac:dyDescent="0.2">
      <c r="BP1470" s="48"/>
    </row>
    <row r="1471" spans="68:68" x14ac:dyDescent="0.2">
      <c r="BP1471" s="48"/>
    </row>
    <row r="1472" spans="68:68" x14ac:dyDescent="0.2">
      <c r="BP1472" s="48"/>
    </row>
    <row r="1473" spans="68:68" x14ac:dyDescent="0.2">
      <c r="BP1473" s="48"/>
    </row>
    <row r="1474" spans="68:68" x14ac:dyDescent="0.2">
      <c r="BP1474" s="48"/>
    </row>
    <row r="1475" spans="68:68" x14ac:dyDescent="0.2">
      <c r="BP1475" s="48"/>
    </row>
    <row r="1476" spans="68:68" x14ac:dyDescent="0.2">
      <c r="BP1476" s="48"/>
    </row>
    <row r="1477" spans="68:68" x14ac:dyDescent="0.2">
      <c r="BP1477" s="48"/>
    </row>
    <row r="1478" spans="68:68" x14ac:dyDescent="0.2">
      <c r="BP1478" s="48"/>
    </row>
    <row r="1479" spans="68:68" x14ac:dyDescent="0.2">
      <c r="BP1479" s="48"/>
    </row>
    <row r="1480" spans="68:68" x14ac:dyDescent="0.2">
      <c r="BP1480" s="48"/>
    </row>
    <row r="1481" spans="68:68" x14ac:dyDescent="0.2">
      <c r="BP1481" s="48"/>
    </row>
    <row r="1482" spans="68:68" x14ac:dyDescent="0.2">
      <c r="BP1482" s="48"/>
    </row>
    <row r="1483" spans="68:68" x14ac:dyDescent="0.2">
      <c r="BP1483" s="48"/>
    </row>
    <row r="1484" spans="68:68" x14ac:dyDescent="0.2">
      <c r="BP1484" s="48"/>
    </row>
    <row r="1485" spans="68:68" x14ac:dyDescent="0.2">
      <c r="BP1485" s="48"/>
    </row>
    <row r="1486" spans="68:68" x14ac:dyDescent="0.2">
      <c r="BP1486" s="48"/>
    </row>
    <row r="1487" spans="68:68" x14ac:dyDescent="0.2">
      <c r="BP1487" s="48"/>
    </row>
    <row r="1488" spans="68:68" x14ac:dyDescent="0.2">
      <c r="BP1488" s="48"/>
    </row>
    <row r="1489" spans="68:68" x14ac:dyDescent="0.2">
      <c r="BP1489" s="48"/>
    </row>
    <row r="1490" spans="68:68" x14ac:dyDescent="0.2">
      <c r="BP1490" s="48"/>
    </row>
    <row r="1491" spans="68:68" x14ac:dyDescent="0.2">
      <c r="BP1491" s="48"/>
    </row>
    <row r="1492" spans="68:68" x14ac:dyDescent="0.2">
      <c r="BP1492" s="48"/>
    </row>
    <row r="1493" spans="68:68" x14ac:dyDescent="0.2">
      <c r="BP1493" s="48"/>
    </row>
    <row r="1494" spans="68:68" x14ac:dyDescent="0.2">
      <c r="BP1494" s="48"/>
    </row>
    <row r="1495" spans="68:68" x14ac:dyDescent="0.2">
      <c r="BP1495" s="48"/>
    </row>
    <row r="1496" spans="68:68" x14ac:dyDescent="0.2">
      <c r="BP1496" s="48"/>
    </row>
    <row r="1497" spans="68:68" x14ac:dyDescent="0.2">
      <c r="BP1497" s="48"/>
    </row>
    <row r="1498" spans="68:68" x14ac:dyDescent="0.2">
      <c r="BP1498" s="48"/>
    </row>
    <row r="1499" spans="68:68" x14ac:dyDescent="0.2">
      <c r="BP1499" s="48"/>
    </row>
    <row r="1500" spans="68:68" x14ac:dyDescent="0.2">
      <c r="BP1500" s="48"/>
    </row>
    <row r="1501" spans="68:68" x14ac:dyDescent="0.2">
      <c r="BP1501" s="48"/>
    </row>
    <row r="1502" spans="68:68" x14ac:dyDescent="0.2">
      <c r="BP1502" s="48"/>
    </row>
    <row r="1503" spans="68:68" x14ac:dyDescent="0.2">
      <c r="BP1503" s="48"/>
    </row>
    <row r="1504" spans="68:68" x14ac:dyDescent="0.2">
      <c r="BP1504" s="48"/>
    </row>
    <row r="1505" spans="68:68" x14ac:dyDescent="0.2">
      <c r="BP1505" s="48"/>
    </row>
    <row r="1506" spans="68:68" x14ac:dyDescent="0.2">
      <c r="BP1506" s="48"/>
    </row>
    <row r="1507" spans="68:68" x14ac:dyDescent="0.2">
      <c r="BP1507" s="48"/>
    </row>
    <row r="1508" spans="68:68" x14ac:dyDescent="0.2">
      <c r="BP1508" s="48"/>
    </row>
    <row r="1509" spans="68:68" x14ac:dyDescent="0.2">
      <c r="BP1509" s="48"/>
    </row>
    <row r="1510" spans="68:68" x14ac:dyDescent="0.2">
      <c r="BP1510" s="48"/>
    </row>
    <row r="1511" spans="68:68" x14ac:dyDescent="0.2">
      <c r="BP1511" s="48"/>
    </row>
    <row r="1512" spans="68:68" x14ac:dyDescent="0.2">
      <c r="BP1512" s="48"/>
    </row>
    <row r="1513" spans="68:68" x14ac:dyDescent="0.2">
      <c r="BP1513" s="48"/>
    </row>
    <row r="1514" spans="68:68" x14ac:dyDescent="0.2">
      <c r="BP1514" s="48"/>
    </row>
    <row r="1515" spans="68:68" x14ac:dyDescent="0.2">
      <c r="BP1515" s="48"/>
    </row>
    <row r="1516" spans="68:68" x14ac:dyDescent="0.2">
      <c r="BP1516" s="48"/>
    </row>
    <row r="1517" spans="68:68" x14ac:dyDescent="0.2">
      <c r="BP1517" s="48"/>
    </row>
    <row r="1518" spans="68:68" x14ac:dyDescent="0.2">
      <c r="BP1518" s="48"/>
    </row>
    <row r="1519" spans="68:68" x14ac:dyDescent="0.2">
      <c r="BP1519" s="48"/>
    </row>
    <row r="1520" spans="68:68" x14ac:dyDescent="0.2">
      <c r="BP1520" s="48"/>
    </row>
    <row r="1521" spans="68:68" x14ac:dyDescent="0.2">
      <c r="BP1521" s="48"/>
    </row>
    <row r="1522" spans="68:68" x14ac:dyDescent="0.2">
      <c r="BP1522" s="48"/>
    </row>
    <row r="1523" spans="68:68" x14ac:dyDescent="0.2">
      <c r="BP1523" s="48"/>
    </row>
    <row r="1524" spans="68:68" x14ac:dyDescent="0.2">
      <c r="BP1524" s="48"/>
    </row>
    <row r="1525" spans="68:68" x14ac:dyDescent="0.2">
      <c r="BP1525" s="48"/>
    </row>
    <row r="1526" spans="68:68" x14ac:dyDescent="0.2">
      <c r="BP1526" s="48"/>
    </row>
    <row r="1527" spans="68:68" x14ac:dyDescent="0.2">
      <c r="BP1527" s="48"/>
    </row>
    <row r="1528" spans="68:68" x14ac:dyDescent="0.2">
      <c r="BP1528" s="48"/>
    </row>
    <row r="1529" spans="68:68" x14ac:dyDescent="0.2">
      <c r="BP1529" s="48"/>
    </row>
    <row r="1530" spans="68:68" x14ac:dyDescent="0.2">
      <c r="BP1530" s="48"/>
    </row>
    <row r="1531" spans="68:68" x14ac:dyDescent="0.2">
      <c r="BP1531" s="48"/>
    </row>
    <row r="1532" spans="68:68" x14ac:dyDescent="0.2">
      <c r="BP1532" s="48"/>
    </row>
    <row r="1533" spans="68:68" x14ac:dyDescent="0.2">
      <c r="BP1533" s="48"/>
    </row>
    <row r="1534" spans="68:68" x14ac:dyDescent="0.2">
      <c r="BP1534" s="48"/>
    </row>
    <row r="1535" spans="68:68" x14ac:dyDescent="0.2">
      <c r="BP1535" s="48"/>
    </row>
    <row r="1536" spans="68:68" x14ac:dyDescent="0.2">
      <c r="BP1536" s="48"/>
    </row>
    <row r="1537" spans="68:68" x14ac:dyDescent="0.2">
      <c r="BP1537" s="48"/>
    </row>
    <row r="1538" spans="68:68" x14ac:dyDescent="0.2">
      <c r="BP1538" s="48"/>
    </row>
    <row r="1539" spans="68:68" x14ac:dyDescent="0.2">
      <c r="BP1539" s="48"/>
    </row>
    <row r="1540" spans="68:68" x14ac:dyDescent="0.2">
      <c r="BP1540" s="48"/>
    </row>
    <row r="1541" spans="68:68" x14ac:dyDescent="0.2">
      <c r="BP1541" s="48"/>
    </row>
    <row r="1542" spans="68:68" x14ac:dyDescent="0.2">
      <c r="BP1542" s="48"/>
    </row>
    <row r="1543" spans="68:68" x14ac:dyDescent="0.2">
      <c r="BP1543" s="48"/>
    </row>
    <row r="1544" spans="68:68" x14ac:dyDescent="0.2">
      <c r="BP1544" s="48"/>
    </row>
    <row r="1545" spans="68:68" x14ac:dyDescent="0.2">
      <c r="BP1545" s="48"/>
    </row>
    <row r="1546" spans="68:68" x14ac:dyDescent="0.2">
      <c r="BP1546" s="48"/>
    </row>
    <row r="1547" spans="68:68" x14ac:dyDescent="0.2">
      <c r="BP1547" s="48"/>
    </row>
    <row r="1548" spans="68:68" x14ac:dyDescent="0.2">
      <c r="BP1548" s="48"/>
    </row>
    <row r="1549" spans="68:68" x14ac:dyDescent="0.2">
      <c r="BP1549" s="48"/>
    </row>
    <row r="1550" spans="68:68" x14ac:dyDescent="0.2">
      <c r="BP1550" s="48"/>
    </row>
    <row r="1551" spans="68:68" x14ac:dyDescent="0.2">
      <c r="BP1551" s="48"/>
    </row>
    <row r="1552" spans="68:68" x14ac:dyDescent="0.2">
      <c r="BP1552" s="48"/>
    </row>
    <row r="1553" spans="68:68" x14ac:dyDescent="0.2">
      <c r="BP1553" s="48"/>
    </row>
    <row r="1554" spans="68:68" x14ac:dyDescent="0.2">
      <c r="BP1554" s="48"/>
    </row>
    <row r="1555" spans="68:68" x14ac:dyDescent="0.2">
      <c r="BP1555" s="48"/>
    </row>
    <row r="1556" spans="68:68" x14ac:dyDescent="0.2">
      <c r="BP1556" s="48"/>
    </row>
    <row r="1557" spans="68:68" x14ac:dyDescent="0.2">
      <c r="BP1557" s="48"/>
    </row>
    <row r="1558" spans="68:68" x14ac:dyDescent="0.2">
      <c r="BP1558" s="48"/>
    </row>
    <row r="1559" spans="68:68" x14ac:dyDescent="0.2">
      <c r="BP1559" s="48"/>
    </row>
    <row r="1560" spans="68:68" x14ac:dyDescent="0.2">
      <c r="BP1560" s="48"/>
    </row>
    <row r="1561" spans="68:68" x14ac:dyDescent="0.2">
      <c r="BP1561" s="48"/>
    </row>
    <row r="1562" spans="68:68" x14ac:dyDescent="0.2">
      <c r="BP1562" s="48"/>
    </row>
    <row r="1563" spans="68:68" x14ac:dyDescent="0.2">
      <c r="BP1563" s="48"/>
    </row>
    <row r="1564" spans="68:68" x14ac:dyDescent="0.2">
      <c r="BP1564" s="48"/>
    </row>
    <row r="1565" spans="68:68" x14ac:dyDescent="0.2">
      <c r="BP1565" s="48"/>
    </row>
    <row r="1566" spans="68:68" x14ac:dyDescent="0.2">
      <c r="BP1566" s="48"/>
    </row>
    <row r="1567" spans="68:68" x14ac:dyDescent="0.2">
      <c r="BP1567" s="48"/>
    </row>
    <row r="1568" spans="68:68" x14ac:dyDescent="0.2">
      <c r="BP1568" s="48"/>
    </row>
    <row r="1569" spans="68:68" x14ac:dyDescent="0.2">
      <c r="BP1569" s="48"/>
    </row>
    <row r="1570" spans="68:68" x14ac:dyDescent="0.2">
      <c r="BP1570" s="48"/>
    </row>
    <row r="1571" spans="68:68" x14ac:dyDescent="0.2">
      <c r="BP1571" s="48"/>
    </row>
    <row r="1572" spans="68:68" x14ac:dyDescent="0.2">
      <c r="BP1572" s="48"/>
    </row>
    <row r="1573" spans="68:68" x14ac:dyDescent="0.2">
      <c r="BP1573" s="48"/>
    </row>
    <row r="1574" spans="68:68" x14ac:dyDescent="0.2">
      <c r="BP1574" s="48"/>
    </row>
    <row r="1575" spans="68:68" x14ac:dyDescent="0.2">
      <c r="BP1575" s="48"/>
    </row>
    <row r="1576" spans="68:68" x14ac:dyDescent="0.2">
      <c r="BP1576" s="48"/>
    </row>
    <row r="1577" spans="68:68" x14ac:dyDescent="0.2">
      <c r="BP1577" s="48"/>
    </row>
    <row r="1578" spans="68:68" x14ac:dyDescent="0.2">
      <c r="BP1578" s="48"/>
    </row>
    <row r="1579" spans="68:68" x14ac:dyDescent="0.2">
      <c r="BP1579" s="48"/>
    </row>
    <row r="1580" spans="68:68" x14ac:dyDescent="0.2">
      <c r="BP1580" s="48"/>
    </row>
    <row r="1581" spans="68:68" x14ac:dyDescent="0.2">
      <c r="BP1581" s="48"/>
    </row>
    <row r="1582" spans="68:68" x14ac:dyDescent="0.2">
      <c r="BP1582" s="48"/>
    </row>
    <row r="1583" spans="68:68" x14ac:dyDescent="0.2">
      <c r="BP1583" s="48"/>
    </row>
    <row r="1584" spans="68:68" x14ac:dyDescent="0.2">
      <c r="BP1584" s="48"/>
    </row>
    <row r="1585" spans="68:68" x14ac:dyDescent="0.2">
      <c r="BP1585" s="48"/>
    </row>
    <row r="1586" spans="68:68" x14ac:dyDescent="0.2">
      <c r="BP1586" s="48"/>
    </row>
    <row r="1587" spans="68:68" x14ac:dyDescent="0.2">
      <c r="BP1587" s="48"/>
    </row>
    <row r="1588" spans="68:68" x14ac:dyDescent="0.2">
      <c r="BP1588" s="48"/>
    </row>
    <row r="1589" spans="68:68" x14ac:dyDescent="0.2">
      <c r="BP1589" s="48"/>
    </row>
    <row r="1590" spans="68:68" x14ac:dyDescent="0.2">
      <c r="BP1590" s="48"/>
    </row>
    <row r="1591" spans="68:68" x14ac:dyDescent="0.2">
      <c r="BP1591" s="48"/>
    </row>
    <row r="1592" spans="68:68" x14ac:dyDescent="0.2">
      <c r="BP1592" s="48"/>
    </row>
    <row r="1593" spans="68:68" x14ac:dyDescent="0.2">
      <c r="BP1593" s="48"/>
    </row>
    <row r="1594" spans="68:68" x14ac:dyDescent="0.2">
      <c r="BP1594" s="48"/>
    </row>
    <row r="1595" spans="68:68" x14ac:dyDescent="0.2">
      <c r="BP1595" s="48"/>
    </row>
    <row r="1596" spans="68:68" x14ac:dyDescent="0.2">
      <c r="BP1596" s="48"/>
    </row>
    <row r="1597" spans="68:68" x14ac:dyDescent="0.2">
      <c r="BP1597" s="48"/>
    </row>
    <row r="1598" spans="68:68" x14ac:dyDescent="0.2">
      <c r="BP1598" s="48"/>
    </row>
    <row r="1599" spans="68:68" x14ac:dyDescent="0.2">
      <c r="BP1599" s="48"/>
    </row>
    <row r="1600" spans="68:68" x14ac:dyDescent="0.2">
      <c r="BP1600" s="48"/>
    </row>
    <row r="1601" spans="68:68" x14ac:dyDescent="0.2">
      <c r="BP1601" s="48"/>
    </row>
    <row r="1602" spans="68:68" x14ac:dyDescent="0.2">
      <c r="BP1602" s="48"/>
    </row>
    <row r="1603" spans="68:68" x14ac:dyDescent="0.2">
      <c r="BP1603" s="48"/>
    </row>
    <row r="1604" spans="68:68" x14ac:dyDescent="0.2">
      <c r="BP1604" s="48"/>
    </row>
    <row r="1605" spans="68:68" x14ac:dyDescent="0.2">
      <c r="BP1605" s="48"/>
    </row>
    <row r="1606" spans="68:68" x14ac:dyDescent="0.2">
      <c r="BP1606" s="48"/>
    </row>
    <row r="1607" spans="68:68" x14ac:dyDescent="0.2">
      <c r="BP1607" s="48"/>
    </row>
    <row r="1608" spans="68:68" x14ac:dyDescent="0.2">
      <c r="BP1608" s="48"/>
    </row>
    <row r="1609" spans="68:68" x14ac:dyDescent="0.2">
      <c r="BP1609" s="48"/>
    </row>
    <row r="1610" spans="68:68" x14ac:dyDescent="0.2">
      <c r="BP1610" s="48"/>
    </row>
    <row r="1611" spans="68:68" x14ac:dyDescent="0.2">
      <c r="BP1611" s="48"/>
    </row>
    <row r="1612" spans="68:68" x14ac:dyDescent="0.2">
      <c r="BP1612" s="48"/>
    </row>
    <row r="1613" spans="68:68" x14ac:dyDescent="0.2">
      <c r="BP1613" s="48"/>
    </row>
    <row r="1614" spans="68:68" x14ac:dyDescent="0.2">
      <c r="BP1614" s="48"/>
    </row>
    <row r="1615" spans="68:68" x14ac:dyDescent="0.2">
      <c r="BP1615" s="48"/>
    </row>
    <row r="1616" spans="68:68" x14ac:dyDescent="0.2">
      <c r="BP1616" s="48"/>
    </row>
    <row r="1617" spans="68:68" x14ac:dyDescent="0.2">
      <c r="BP1617" s="48"/>
    </row>
    <row r="1618" spans="68:68" x14ac:dyDescent="0.2">
      <c r="BP1618" s="48"/>
    </row>
    <row r="1619" spans="68:68" x14ac:dyDescent="0.2">
      <c r="BP1619" s="48"/>
    </row>
    <row r="1620" spans="68:68" x14ac:dyDescent="0.2">
      <c r="BP1620" s="48"/>
    </row>
    <row r="1621" spans="68:68" x14ac:dyDescent="0.2">
      <c r="BP1621" s="48"/>
    </row>
    <row r="1622" spans="68:68" x14ac:dyDescent="0.2">
      <c r="BP1622" s="48"/>
    </row>
    <row r="1623" spans="68:68" x14ac:dyDescent="0.2">
      <c r="BP1623" s="48"/>
    </row>
    <row r="1624" spans="68:68" x14ac:dyDescent="0.2">
      <c r="BP1624" s="48"/>
    </row>
    <row r="1625" spans="68:68" x14ac:dyDescent="0.2">
      <c r="BP1625" s="48"/>
    </row>
    <row r="1626" spans="68:68" x14ac:dyDescent="0.2">
      <c r="BP1626" s="48"/>
    </row>
    <row r="1627" spans="68:68" x14ac:dyDescent="0.2">
      <c r="BP1627" s="48"/>
    </row>
    <row r="1628" spans="68:68" x14ac:dyDescent="0.2">
      <c r="BP1628" s="48"/>
    </row>
    <row r="1629" spans="68:68" x14ac:dyDescent="0.2">
      <c r="BP1629" s="48"/>
    </row>
    <row r="1630" spans="68:68" x14ac:dyDescent="0.2">
      <c r="BP1630" s="48"/>
    </row>
    <row r="1631" spans="68:68" x14ac:dyDescent="0.2">
      <c r="BP1631" s="48"/>
    </row>
    <row r="1632" spans="68:68" x14ac:dyDescent="0.2">
      <c r="BP1632" s="48"/>
    </row>
    <row r="1633" spans="68:68" x14ac:dyDescent="0.2">
      <c r="BP1633" s="48"/>
    </row>
    <row r="1634" spans="68:68" x14ac:dyDescent="0.2">
      <c r="BP1634" s="48"/>
    </row>
    <row r="1635" spans="68:68" x14ac:dyDescent="0.2">
      <c r="BP1635" s="48"/>
    </row>
    <row r="1636" spans="68:68" x14ac:dyDescent="0.2">
      <c r="BP1636" s="48"/>
    </row>
    <row r="1637" spans="68:68" x14ac:dyDescent="0.2">
      <c r="BP1637" s="48"/>
    </row>
    <row r="1638" spans="68:68" x14ac:dyDescent="0.2">
      <c r="BP1638" s="48"/>
    </row>
    <row r="1639" spans="68:68" x14ac:dyDescent="0.2">
      <c r="BP1639" s="48"/>
    </row>
    <row r="1640" spans="68:68" x14ac:dyDescent="0.2">
      <c r="BP1640" s="48"/>
    </row>
    <row r="1641" spans="68:68" x14ac:dyDescent="0.2">
      <c r="BP1641" s="48"/>
    </row>
    <row r="1642" spans="68:68" x14ac:dyDescent="0.2">
      <c r="BP1642" s="48"/>
    </row>
    <row r="1643" spans="68:68" x14ac:dyDescent="0.2">
      <c r="BP1643" s="48"/>
    </row>
    <row r="1644" spans="68:68" x14ac:dyDescent="0.2">
      <c r="BP1644" s="48"/>
    </row>
    <row r="1645" spans="68:68" x14ac:dyDescent="0.2">
      <c r="BP1645" s="48"/>
    </row>
    <row r="1646" spans="68:68" x14ac:dyDescent="0.2">
      <c r="BP1646" s="48"/>
    </row>
    <row r="1647" spans="68:68" x14ac:dyDescent="0.2">
      <c r="BP1647" s="48"/>
    </row>
    <row r="1648" spans="68:68" x14ac:dyDescent="0.2">
      <c r="BP1648" s="48"/>
    </row>
    <row r="1649" spans="68:68" x14ac:dyDescent="0.2">
      <c r="BP1649" s="48"/>
    </row>
    <row r="1650" spans="68:68" x14ac:dyDescent="0.2">
      <c r="BP1650" s="48"/>
    </row>
    <row r="1651" spans="68:68" x14ac:dyDescent="0.2">
      <c r="BP1651" s="48"/>
    </row>
    <row r="1652" spans="68:68" x14ac:dyDescent="0.2">
      <c r="BP1652" s="48"/>
    </row>
    <row r="1653" spans="68:68" x14ac:dyDescent="0.2">
      <c r="BP1653" s="48"/>
    </row>
    <row r="1654" spans="68:68" x14ac:dyDescent="0.2">
      <c r="BP1654" s="48"/>
    </row>
    <row r="1655" spans="68:68" x14ac:dyDescent="0.2">
      <c r="BP1655" s="48"/>
    </row>
    <row r="1656" spans="68:68" x14ac:dyDescent="0.2">
      <c r="BP1656" s="48"/>
    </row>
    <row r="1657" spans="68:68" x14ac:dyDescent="0.2">
      <c r="BP1657" s="48"/>
    </row>
    <row r="1658" spans="68:68" x14ac:dyDescent="0.2">
      <c r="BP1658" s="48"/>
    </row>
    <row r="1659" spans="68:68" x14ac:dyDescent="0.2">
      <c r="BP1659" s="48"/>
    </row>
    <row r="1660" spans="68:68" x14ac:dyDescent="0.2">
      <c r="BP1660" s="48"/>
    </row>
    <row r="1661" spans="68:68" x14ac:dyDescent="0.2">
      <c r="BP1661" s="48"/>
    </row>
    <row r="1662" spans="68:68" x14ac:dyDescent="0.2">
      <c r="BP1662" s="48"/>
    </row>
    <row r="1663" spans="68:68" x14ac:dyDescent="0.2">
      <c r="BP1663" s="48"/>
    </row>
    <row r="1664" spans="68:68" x14ac:dyDescent="0.2">
      <c r="BP1664" s="48"/>
    </row>
    <row r="1665" spans="68:68" x14ac:dyDescent="0.2">
      <c r="BP1665" s="48"/>
    </row>
    <row r="1666" spans="68:68" x14ac:dyDescent="0.2">
      <c r="BP1666" s="48"/>
    </row>
    <row r="1667" spans="68:68" x14ac:dyDescent="0.2">
      <c r="BP1667" s="48"/>
    </row>
    <row r="1668" spans="68:68" x14ac:dyDescent="0.2">
      <c r="BP1668" s="48"/>
    </row>
    <row r="1669" spans="68:68" x14ac:dyDescent="0.2">
      <c r="BP1669" s="48"/>
    </row>
    <row r="1670" spans="68:68" x14ac:dyDescent="0.2">
      <c r="BP1670" s="48"/>
    </row>
    <row r="1671" spans="68:68" x14ac:dyDescent="0.2">
      <c r="BP1671" s="48"/>
    </row>
    <row r="1672" spans="68:68" x14ac:dyDescent="0.2">
      <c r="BP1672" s="48"/>
    </row>
    <row r="1673" spans="68:68" x14ac:dyDescent="0.2">
      <c r="BP1673" s="48"/>
    </row>
    <row r="1674" spans="68:68" x14ac:dyDescent="0.2">
      <c r="BP1674" s="48"/>
    </row>
    <row r="1675" spans="68:68" x14ac:dyDescent="0.2">
      <c r="BP1675" s="48"/>
    </row>
    <row r="1676" spans="68:68" x14ac:dyDescent="0.2">
      <c r="BP1676" s="48"/>
    </row>
    <row r="1677" spans="68:68" x14ac:dyDescent="0.2">
      <c r="BP1677" s="48"/>
    </row>
    <row r="1678" spans="68:68" x14ac:dyDescent="0.2">
      <c r="BP1678" s="48"/>
    </row>
    <row r="1679" spans="68:68" x14ac:dyDescent="0.2">
      <c r="BP1679" s="48"/>
    </row>
    <row r="1680" spans="68:68" x14ac:dyDescent="0.2">
      <c r="BP1680" s="48"/>
    </row>
    <row r="1681" spans="68:68" x14ac:dyDescent="0.2">
      <c r="BP1681" s="48"/>
    </row>
    <row r="1682" spans="68:68" x14ac:dyDescent="0.2">
      <c r="BP1682" s="48"/>
    </row>
    <row r="1683" spans="68:68" x14ac:dyDescent="0.2">
      <c r="BP1683" s="48"/>
    </row>
    <row r="1684" spans="68:68" x14ac:dyDescent="0.2">
      <c r="BP1684" s="48"/>
    </row>
    <row r="1685" spans="68:68" x14ac:dyDescent="0.2">
      <c r="BP1685" s="48"/>
    </row>
    <row r="1686" spans="68:68" x14ac:dyDescent="0.2">
      <c r="BP1686" s="48"/>
    </row>
    <row r="1687" spans="68:68" x14ac:dyDescent="0.2">
      <c r="BP1687" s="48"/>
    </row>
    <row r="1688" spans="68:68" x14ac:dyDescent="0.2">
      <c r="BP1688" s="48"/>
    </row>
    <row r="1689" spans="68:68" x14ac:dyDescent="0.2">
      <c r="BP1689" s="48"/>
    </row>
    <row r="1690" spans="68:68" x14ac:dyDescent="0.2">
      <c r="BP1690" s="48"/>
    </row>
    <row r="1691" spans="68:68" x14ac:dyDescent="0.2">
      <c r="BP1691" s="48"/>
    </row>
    <row r="1692" spans="68:68" x14ac:dyDescent="0.2">
      <c r="BP1692" s="48"/>
    </row>
    <row r="1693" spans="68:68" x14ac:dyDescent="0.2">
      <c r="BP1693" s="48"/>
    </row>
    <row r="1694" spans="68:68" x14ac:dyDescent="0.2">
      <c r="BP1694" s="48"/>
    </row>
    <row r="1695" spans="68:68" x14ac:dyDescent="0.2">
      <c r="BP1695" s="48"/>
    </row>
    <row r="1696" spans="68:68" x14ac:dyDescent="0.2">
      <c r="BP1696" s="48"/>
    </row>
    <row r="1697" spans="68:68" x14ac:dyDescent="0.2">
      <c r="BP1697" s="48"/>
    </row>
    <row r="1698" spans="68:68" x14ac:dyDescent="0.2">
      <c r="BP1698" s="48"/>
    </row>
    <row r="1699" spans="68:68" x14ac:dyDescent="0.2">
      <c r="BP1699" s="48"/>
    </row>
    <row r="1700" spans="68:68" x14ac:dyDescent="0.2">
      <c r="BP1700" s="48"/>
    </row>
    <row r="1701" spans="68:68" x14ac:dyDescent="0.2">
      <c r="BP1701" s="48"/>
    </row>
    <row r="1702" spans="68:68" x14ac:dyDescent="0.2">
      <c r="BP1702" s="48"/>
    </row>
    <row r="1703" spans="68:68" x14ac:dyDescent="0.2">
      <c r="BP1703" s="48"/>
    </row>
    <row r="1704" spans="68:68" x14ac:dyDescent="0.2">
      <c r="BP1704" s="48"/>
    </row>
    <row r="1705" spans="68:68" x14ac:dyDescent="0.2">
      <c r="BP1705" s="48"/>
    </row>
    <row r="1706" spans="68:68" x14ac:dyDescent="0.2">
      <c r="BP1706" s="48"/>
    </row>
    <row r="1707" spans="68:68" x14ac:dyDescent="0.2">
      <c r="BP1707" s="48"/>
    </row>
    <row r="1708" spans="68:68" x14ac:dyDescent="0.2">
      <c r="BP1708" s="48"/>
    </row>
    <row r="1709" spans="68:68" x14ac:dyDescent="0.2">
      <c r="BP1709" s="48"/>
    </row>
    <row r="1710" spans="68:68" x14ac:dyDescent="0.2">
      <c r="BP1710" s="48"/>
    </row>
    <row r="1711" spans="68:68" x14ac:dyDescent="0.2">
      <c r="BP1711" s="48"/>
    </row>
    <row r="1712" spans="68:68" x14ac:dyDescent="0.2">
      <c r="BP1712" s="48"/>
    </row>
    <row r="1713" spans="68:68" x14ac:dyDescent="0.2">
      <c r="BP1713" s="48"/>
    </row>
    <row r="1714" spans="68:68" x14ac:dyDescent="0.2">
      <c r="BP1714" s="48"/>
    </row>
    <row r="1715" spans="68:68" x14ac:dyDescent="0.2">
      <c r="BP1715" s="48"/>
    </row>
    <row r="1716" spans="68:68" x14ac:dyDescent="0.2">
      <c r="BP1716" s="48"/>
    </row>
    <row r="1717" spans="68:68" x14ac:dyDescent="0.2">
      <c r="BP1717" s="48"/>
    </row>
    <row r="1718" spans="68:68" x14ac:dyDescent="0.2">
      <c r="BP1718" s="48"/>
    </row>
    <row r="1719" spans="68:68" x14ac:dyDescent="0.2">
      <c r="BP1719" s="48"/>
    </row>
    <row r="1720" spans="68:68" x14ac:dyDescent="0.2">
      <c r="BP1720" s="48"/>
    </row>
    <row r="1721" spans="68:68" x14ac:dyDescent="0.2">
      <c r="BP1721" s="48"/>
    </row>
    <row r="1722" spans="68:68" x14ac:dyDescent="0.2">
      <c r="BP1722" s="48"/>
    </row>
    <row r="1723" spans="68:68" x14ac:dyDescent="0.2">
      <c r="BP1723" s="48"/>
    </row>
    <row r="1724" spans="68:68" x14ac:dyDescent="0.2">
      <c r="BP1724" s="48"/>
    </row>
    <row r="1725" spans="68:68" x14ac:dyDescent="0.2">
      <c r="BP1725" s="48"/>
    </row>
    <row r="1726" spans="68:68" x14ac:dyDescent="0.2">
      <c r="BP1726" s="48"/>
    </row>
    <row r="1727" spans="68:68" x14ac:dyDescent="0.2">
      <c r="BP1727" s="48"/>
    </row>
    <row r="1728" spans="68:68" x14ac:dyDescent="0.2">
      <c r="BP1728" s="48"/>
    </row>
    <row r="1729" spans="68:68" x14ac:dyDescent="0.2">
      <c r="BP1729" s="48"/>
    </row>
    <row r="1730" spans="68:68" x14ac:dyDescent="0.2">
      <c r="BP1730" s="48"/>
    </row>
    <row r="1731" spans="68:68" x14ac:dyDescent="0.2">
      <c r="BP1731" s="48"/>
    </row>
    <row r="1732" spans="68:68" x14ac:dyDescent="0.2">
      <c r="BP1732" s="48"/>
    </row>
    <row r="1733" spans="68:68" x14ac:dyDescent="0.2">
      <c r="BP1733" s="48"/>
    </row>
    <row r="1734" spans="68:68" x14ac:dyDescent="0.2">
      <c r="BP1734" s="48"/>
    </row>
    <row r="1735" spans="68:68" x14ac:dyDescent="0.2">
      <c r="BP1735" s="48"/>
    </row>
    <row r="1736" spans="68:68" x14ac:dyDescent="0.2">
      <c r="BP1736" s="48"/>
    </row>
    <row r="1737" spans="68:68" x14ac:dyDescent="0.2">
      <c r="BP1737" s="48"/>
    </row>
    <row r="1738" spans="68:68" x14ac:dyDescent="0.2">
      <c r="BP1738" s="48"/>
    </row>
    <row r="1739" spans="68:68" x14ac:dyDescent="0.2">
      <c r="BP1739" s="48"/>
    </row>
    <row r="1740" spans="68:68" x14ac:dyDescent="0.2">
      <c r="BP1740" s="48"/>
    </row>
    <row r="1741" spans="68:68" x14ac:dyDescent="0.2">
      <c r="BP1741" s="48"/>
    </row>
    <row r="1742" spans="68:68" x14ac:dyDescent="0.2">
      <c r="BP1742" s="48"/>
    </row>
    <row r="1743" spans="68:68" x14ac:dyDescent="0.2">
      <c r="BP1743" s="48"/>
    </row>
    <row r="1744" spans="68:68" x14ac:dyDescent="0.2">
      <c r="BP1744" s="48"/>
    </row>
    <row r="1745" spans="68:68" x14ac:dyDescent="0.2">
      <c r="BP1745" s="48"/>
    </row>
    <row r="1746" spans="68:68" x14ac:dyDescent="0.2">
      <c r="BP1746" s="48"/>
    </row>
    <row r="1747" spans="68:68" x14ac:dyDescent="0.2">
      <c r="BP1747" s="48"/>
    </row>
    <row r="1748" spans="68:68" x14ac:dyDescent="0.2">
      <c r="BP1748" s="48"/>
    </row>
    <row r="1749" spans="68:68" x14ac:dyDescent="0.2">
      <c r="BP1749" s="48"/>
    </row>
    <row r="1750" spans="68:68" x14ac:dyDescent="0.2">
      <c r="BP1750" s="48"/>
    </row>
    <row r="1751" spans="68:68" x14ac:dyDescent="0.2">
      <c r="BP1751" s="48"/>
    </row>
    <row r="1752" spans="68:68" x14ac:dyDescent="0.2">
      <c r="BP1752" s="48"/>
    </row>
    <row r="1753" spans="68:68" x14ac:dyDescent="0.2">
      <c r="BP1753" s="48"/>
    </row>
    <row r="1754" spans="68:68" x14ac:dyDescent="0.2">
      <c r="BP1754" s="48"/>
    </row>
    <row r="1755" spans="68:68" x14ac:dyDescent="0.2">
      <c r="BP1755" s="48"/>
    </row>
    <row r="1756" spans="68:68" x14ac:dyDescent="0.2">
      <c r="BP1756" s="48"/>
    </row>
    <row r="1757" spans="68:68" x14ac:dyDescent="0.2">
      <c r="BP1757" s="48"/>
    </row>
    <row r="1758" spans="68:68" x14ac:dyDescent="0.2">
      <c r="BP1758" s="48"/>
    </row>
    <row r="1759" spans="68:68" x14ac:dyDescent="0.2">
      <c r="BP1759" s="48"/>
    </row>
    <row r="1760" spans="68:68" x14ac:dyDescent="0.2">
      <c r="BP1760" s="48"/>
    </row>
    <row r="1761" spans="68:68" x14ac:dyDescent="0.2">
      <c r="BP1761" s="48"/>
    </row>
    <row r="1762" spans="68:68" x14ac:dyDescent="0.2">
      <c r="BP1762" s="48"/>
    </row>
    <row r="1763" spans="68:68" x14ac:dyDescent="0.2">
      <c r="BP1763" s="48"/>
    </row>
    <row r="1764" spans="68:68" x14ac:dyDescent="0.2">
      <c r="BP1764" s="48"/>
    </row>
    <row r="1765" spans="68:68" x14ac:dyDescent="0.2">
      <c r="BP1765" s="48"/>
    </row>
    <row r="1766" spans="68:68" x14ac:dyDescent="0.2">
      <c r="BP1766" s="48"/>
    </row>
    <row r="1767" spans="68:68" x14ac:dyDescent="0.2">
      <c r="BP1767" s="48"/>
    </row>
    <row r="1768" spans="68:68" x14ac:dyDescent="0.2">
      <c r="BP1768" s="48"/>
    </row>
    <row r="1769" spans="68:68" x14ac:dyDescent="0.2">
      <c r="BP1769" s="48"/>
    </row>
    <row r="1770" spans="68:68" x14ac:dyDescent="0.2">
      <c r="BP1770" s="48"/>
    </row>
    <row r="1771" spans="68:68" x14ac:dyDescent="0.2">
      <c r="BP1771" s="48"/>
    </row>
    <row r="1772" spans="68:68" x14ac:dyDescent="0.2">
      <c r="BP1772" s="48"/>
    </row>
    <row r="1773" spans="68:68" x14ac:dyDescent="0.2">
      <c r="BP1773" s="48"/>
    </row>
    <row r="1774" spans="68:68" x14ac:dyDescent="0.2">
      <c r="BP1774" s="48"/>
    </row>
    <row r="1775" spans="68:68" x14ac:dyDescent="0.2">
      <c r="BP1775" s="48"/>
    </row>
    <row r="1776" spans="68:68" x14ac:dyDescent="0.2">
      <c r="BP1776" s="48"/>
    </row>
    <row r="1777" spans="68:68" x14ac:dyDescent="0.2">
      <c r="BP1777" s="48"/>
    </row>
    <row r="1778" spans="68:68" x14ac:dyDescent="0.2">
      <c r="BP1778" s="48"/>
    </row>
    <row r="1779" spans="68:68" x14ac:dyDescent="0.2">
      <c r="BP1779" s="48"/>
    </row>
    <row r="1780" spans="68:68" x14ac:dyDescent="0.2">
      <c r="BP1780" s="48"/>
    </row>
    <row r="1781" spans="68:68" x14ac:dyDescent="0.2">
      <c r="BP1781" s="48"/>
    </row>
    <row r="1782" spans="68:68" x14ac:dyDescent="0.2">
      <c r="BP1782" s="48"/>
    </row>
    <row r="1783" spans="68:68" x14ac:dyDescent="0.2">
      <c r="BP1783" s="48"/>
    </row>
    <row r="1784" spans="68:68" x14ac:dyDescent="0.2">
      <c r="BP1784" s="48"/>
    </row>
    <row r="1785" spans="68:68" x14ac:dyDescent="0.2">
      <c r="BP1785" s="48"/>
    </row>
    <row r="1786" spans="68:68" x14ac:dyDescent="0.2">
      <c r="BP1786" s="48"/>
    </row>
    <row r="1787" spans="68:68" x14ac:dyDescent="0.2">
      <c r="BP1787" s="48"/>
    </row>
    <row r="1788" spans="68:68" x14ac:dyDescent="0.2">
      <c r="BP1788" s="48"/>
    </row>
    <row r="1789" spans="68:68" x14ac:dyDescent="0.2">
      <c r="BP1789" s="48"/>
    </row>
    <row r="1790" spans="68:68" x14ac:dyDescent="0.2">
      <c r="BP1790" s="48"/>
    </row>
    <row r="1791" spans="68:68" x14ac:dyDescent="0.2">
      <c r="BP1791" s="48"/>
    </row>
    <row r="1792" spans="68:68" x14ac:dyDescent="0.2">
      <c r="BP1792" s="48"/>
    </row>
    <row r="1793" spans="68:68" x14ac:dyDescent="0.2">
      <c r="BP1793" s="48"/>
    </row>
    <row r="1794" spans="68:68" x14ac:dyDescent="0.2">
      <c r="BP1794" s="48"/>
    </row>
    <row r="1795" spans="68:68" x14ac:dyDescent="0.2">
      <c r="BP1795" s="48"/>
    </row>
    <row r="1796" spans="68:68" x14ac:dyDescent="0.2">
      <c r="BP1796" s="48"/>
    </row>
    <row r="1797" spans="68:68" x14ac:dyDescent="0.2">
      <c r="BP1797" s="48"/>
    </row>
    <row r="1798" spans="68:68" x14ac:dyDescent="0.2">
      <c r="BP1798" s="48"/>
    </row>
    <row r="1799" spans="68:68" x14ac:dyDescent="0.2">
      <c r="BP1799" s="48"/>
    </row>
    <row r="1800" spans="68:68" x14ac:dyDescent="0.2">
      <c r="BP1800" s="48"/>
    </row>
    <row r="1801" spans="68:68" x14ac:dyDescent="0.2">
      <c r="BP1801" s="48"/>
    </row>
    <row r="1802" spans="68:68" x14ac:dyDescent="0.2">
      <c r="BP1802" s="48"/>
    </row>
    <row r="1803" spans="68:68" x14ac:dyDescent="0.2">
      <c r="BP1803" s="48"/>
    </row>
    <row r="1804" spans="68:68" x14ac:dyDescent="0.2">
      <c r="BP1804" s="48"/>
    </row>
    <row r="1805" spans="68:68" x14ac:dyDescent="0.2">
      <c r="BP1805" s="48"/>
    </row>
    <row r="1806" spans="68:68" x14ac:dyDescent="0.2">
      <c r="BP1806" s="48"/>
    </row>
    <row r="1807" spans="68:68" x14ac:dyDescent="0.2">
      <c r="BP1807" s="48"/>
    </row>
    <row r="1808" spans="68:68" x14ac:dyDescent="0.2">
      <c r="BP1808" s="48"/>
    </row>
    <row r="1809" spans="68:68" x14ac:dyDescent="0.2">
      <c r="BP1809" s="48"/>
    </row>
    <row r="1810" spans="68:68" x14ac:dyDescent="0.2">
      <c r="BP1810" s="48"/>
    </row>
    <row r="1811" spans="68:68" x14ac:dyDescent="0.2">
      <c r="BP1811" s="48"/>
    </row>
    <row r="1812" spans="68:68" x14ac:dyDescent="0.2">
      <c r="BP1812" s="48"/>
    </row>
    <row r="1813" spans="68:68" x14ac:dyDescent="0.2">
      <c r="BP1813" s="48"/>
    </row>
    <row r="1814" spans="68:68" x14ac:dyDescent="0.2">
      <c r="BP1814" s="48"/>
    </row>
    <row r="1815" spans="68:68" x14ac:dyDescent="0.2">
      <c r="BP1815" s="48"/>
    </row>
    <row r="1816" spans="68:68" x14ac:dyDescent="0.2">
      <c r="BP1816" s="48"/>
    </row>
    <row r="1817" spans="68:68" x14ac:dyDescent="0.2">
      <c r="BP1817" s="48"/>
    </row>
    <row r="1818" spans="68:68" x14ac:dyDescent="0.2">
      <c r="BP1818" s="48"/>
    </row>
    <row r="1819" spans="68:68" x14ac:dyDescent="0.2">
      <c r="BP1819" s="48"/>
    </row>
    <row r="1820" spans="68:68" x14ac:dyDescent="0.2">
      <c r="BP1820" s="48"/>
    </row>
    <row r="1821" spans="68:68" x14ac:dyDescent="0.2">
      <c r="BP1821" s="48"/>
    </row>
    <row r="1822" spans="68:68" x14ac:dyDescent="0.2">
      <c r="BP1822" s="48"/>
    </row>
    <row r="1823" spans="68:68" x14ac:dyDescent="0.2">
      <c r="BP1823" s="48"/>
    </row>
    <row r="1824" spans="68:68" x14ac:dyDescent="0.2">
      <c r="BP1824" s="48"/>
    </row>
    <row r="1825" spans="68:68" x14ac:dyDescent="0.2">
      <c r="BP1825" s="48"/>
    </row>
    <row r="1826" spans="68:68" x14ac:dyDescent="0.2">
      <c r="BP1826" s="48"/>
    </row>
    <row r="1827" spans="68:68" x14ac:dyDescent="0.2">
      <c r="BP1827" s="48"/>
    </row>
    <row r="1828" spans="68:68" x14ac:dyDescent="0.2">
      <c r="BP1828" s="48"/>
    </row>
    <row r="1829" spans="68:68" x14ac:dyDescent="0.2">
      <c r="BP1829" s="48"/>
    </row>
    <row r="1830" spans="68:68" x14ac:dyDescent="0.2">
      <c r="BP1830" s="48"/>
    </row>
    <row r="1831" spans="68:68" x14ac:dyDescent="0.2">
      <c r="BP1831" s="48"/>
    </row>
    <row r="1832" spans="68:68" x14ac:dyDescent="0.2">
      <c r="BP1832" s="48"/>
    </row>
    <row r="1833" spans="68:68" x14ac:dyDescent="0.2">
      <c r="BP1833" s="48"/>
    </row>
    <row r="1834" spans="68:68" x14ac:dyDescent="0.2">
      <c r="BP1834" s="48"/>
    </row>
    <row r="1835" spans="68:68" x14ac:dyDescent="0.2">
      <c r="BP1835" s="48"/>
    </row>
    <row r="1836" spans="68:68" x14ac:dyDescent="0.2">
      <c r="BP1836" s="48"/>
    </row>
    <row r="1837" spans="68:68" x14ac:dyDescent="0.2">
      <c r="BP1837" s="48"/>
    </row>
    <row r="1838" spans="68:68" x14ac:dyDescent="0.2">
      <c r="BP1838" s="48"/>
    </row>
    <row r="1839" spans="68:68" x14ac:dyDescent="0.2">
      <c r="BP1839" s="48"/>
    </row>
    <row r="1840" spans="68:68" x14ac:dyDescent="0.2">
      <c r="BP1840" s="48"/>
    </row>
    <row r="1841" spans="68:68" x14ac:dyDescent="0.2">
      <c r="BP1841" s="48"/>
    </row>
    <row r="1842" spans="68:68" x14ac:dyDescent="0.2">
      <c r="BP1842" s="48"/>
    </row>
    <row r="1843" spans="68:68" x14ac:dyDescent="0.2">
      <c r="BP1843" s="48"/>
    </row>
    <row r="1844" spans="68:68" x14ac:dyDescent="0.2">
      <c r="BP1844" s="48"/>
    </row>
    <row r="1845" spans="68:68" x14ac:dyDescent="0.2">
      <c r="BP1845" s="48"/>
    </row>
    <row r="1846" spans="68:68" x14ac:dyDescent="0.2">
      <c r="BP1846" s="48"/>
    </row>
    <row r="1847" spans="68:68" x14ac:dyDescent="0.2">
      <c r="BP1847" s="48"/>
    </row>
    <row r="1848" spans="68:68" x14ac:dyDescent="0.2">
      <c r="BP1848" s="48"/>
    </row>
    <row r="1849" spans="68:68" x14ac:dyDescent="0.2">
      <c r="BP1849" s="48"/>
    </row>
    <row r="1850" spans="68:68" x14ac:dyDescent="0.2">
      <c r="BP1850" s="48"/>
    </row>
    <row r="1851" spans="68:68" x14ac:dyDescent="0.2">
      <c r="BP1851" s="48"/>
    </row>
    <row r="1852" spans="68:68" x14ac:dyDescent="0.2">
      <c r="BP1852" s="48"/>
    </row>
    <row r="1853" spans="68:68" x14ac:dyDescent="0.2">
      <c r="BP1853" s="48"/>
    </row>
    <row r="1854" spans="68:68" x14ac:dyDescent="0.2">
      <c r="BP1854" s="48"/>
    </row>
    <row r="1855" spans="68:68" x14ac:dyDescent="0.2">
      <c r="BP1855" s="48"/>
    </row>
    <row r="1856" spans="68:68" x14ac:dyDescent="0.2">
      <c r="BP1856" s="48"/>
    </row>
    <row r="1857" spans="68:68" x14ac:dyDescent="0.2">
      <c r="BP1857" s="48"/>
    </row>
    <row r="1858" spans="68:68" x14ac:dyDescent="0.2">
      <c r="BP1858" s="48"/>
    </row>
    <row r="1859" spans="68:68" x14ac:dyDescent="0.2">
      <c r="BP1859" s="48"/>
    </row>
    <row r="1860" spans="68:68" x14ac:dyDescent="0.2">
      <c r="BP1860" s="48"/>
    </row>
    <row r="1861" spans="68:68" x14ac:dyDescent="0.2">
      <c r="BP1861" s="48"/>
    </row>
    <row r="1862" spans="68:68" x14ac:dyDescent="0.2">
      <c r="BP1862" s="48"/>
    </row>
    <row r="1863" spans="68:68" x14ac:dyDescent="0.2">
      <c r="BP1863" s="48"/>
    </row>
    <row r="1864" spans="68:68" x14ac:dyDescent="0.2">
      <c r="BP1864" s="48"/>
    </row>
    <row r="1865" spans="68:68" x14ac:dyDescent="0.2">
      <c r="BP1865" s="48"/>
    </row>
    <row r="1866" spans="68:68" x14ac:dyDescent="0.2">
      <c r="BP1866" s="48"/>
    </row>
    <row r="1867" spans="68:68" x14ac:dyDescent="0.2">
      <c r="BP1867" s="48"/>
    </row>
    <row r="1868" spans="68:68" x14ac:dyDescent="0.2">
      <c r="BP1868" s="48"/>
    </row>
    <row r="1869" spans="68:68" x14ac:dyDescent="0.2">
      <c r="BP1869" s="48"/>
    </row>
    <row r="1870" spans="68:68" x14ac:dyDescent="0.2">
      <c r="BP1870" s="48"/>
    </row>
    <row r="1871" spans="68:68" x14ac:dyDescent="0.2">
      <c r="BP1871" s="48"/>
    </row>
    <row r="1872" spans="68:68" x14ac:dyDescent="0.2">
      <c r="BP1872" s="48"/>
    </row>
    <row r="1873" spans="68:68" x14ac:dyDescent="0.2">
      <c r="BP1873" s="48"/>
    </row>
    <row r="1874" spans="68:68" x14ac:dyDescent="0.2">
      <c r="BP1874" s="48"/>
    </row>
    <row r="1875" spans="68:68" x14ac:dyDescent="0.2">
      <c r="BP1875" s="48"/>
    </row>
    <row r="1876" spans="68:68" x14ac:dyDescent="0.2">
      <c r="BP1876" s="48"/>
    </row>
    <row r="1877" spans="68:68" x14ac:dyDescent="0.2">
      <c r="BP1877" s="48"/>
    </row>
    <row r="1878" spans="68:68" x14ac:dyDescent="0.2">
      <c r="BP1878" s="48"/>
    </row>
    <row r="1879" spans="68:68" x14ac:dyDescent="0.2">
      <c r="BP1879" s="48"/>
    </row>
    <row r="1880" spans="68:68" x14ac:dyDescent="0.2">
      <c r="BP1880" s="48"/>
    </row>
    <row r="1881" spans="68:68" x14ac:dyDescent="0.2">
      <c r="BP1881" s="48"/>
    </row>
    <row r="1882" spans="68:68" x14ac:dyDescent="0.2">
      <c r="BP1882" s="48"/>
    </row>
    <row r="1883" spans="68:68" x14ac:dyDescent="0.2">
      <c r="BP1883" s="48"/>
    </row>
    <row r="1884" spans="68:68" x14ac:dyDescent="0.2">
      <c r="BP1884" s="48"/>
    </row>
    <row r="1885" spans="68:68" x14ac:dyDescent="0.2">
      <c r="BP1885" s="48"/>
    </row>
    <row r="1886" spans="68:68" x14ac:dyDescent="0.2">
      <c r="BP1886" s="48"/>
    </row>
    <row r="1887" spans="68:68" x14ac:dyDescent="0.2">
      <c r="BP1887" s="48"/>
    </row>
    <row r="1888" spans="68:68" x14ac:dyDescent="0.2">
      <c r="BP1888" s="48"/>
    </row>
    <row r="1889" spans="68:68" x14ac:dyDescent="0.2">
      <c r="BP1889" s="48"/>
    </row>
    <row r="1890" spans="68:68" x14ac:dyDescent="0.2">
      <c r="BP1890" s="48"/>
    </row>
    <row r="1891" spans="68:68" x14ac:dyDescent="0.2">
      <c r="BP1891" s="48"/>
    </row>
    <row r="1892" spans="68:68" x14ac:dyDescent="0.2">
      <c r="BP1892" s="48"/>
    </row>
    <row r="1893" spans="68:68" x14ac:dyDescent="0.2">
      <c r="BP1893" s="48"/>
    </row>
    <row r="1894" spans="68:68" x14ac:dyDescent="0.2">
      <c r="BP1894" s="48"/>
    </row>
    <row r="1895" spans="68:68" x14ac:dyDescent="0.2">
      <c r="BP1895" s="48"/>
    </row>
    <row r="1896" spans="68:68" x14ac:dyDescent="0.2">
      <c r="BP1896" s="48"/>
    </row>
    <row r="1897" spans="68:68" x14ac:dyDescent="0.2">
      <c r="BP1897" s="48"/>
    </row>
    <row r="1898" spans="68:68" x14ac:dyDescent="0.2">
      <c r="BP1898" s="48"/>
    </row>
    <row r="1899" spans="68:68" x14ac:dyDescent="0.2">
      <c r="BP1899" s="48"/>
    </row>
    <row r="1900" spans="68:68" x14ac:dyDescent="0.2">
      <c r="BP1900" s="48"/>
    </row>
    <row r="1901" spans="68:68" x14ac:dyDescent="0.2">
      <c r="BP1901" s="48"/>
    </row>
    <row r="1902" spans="68:68" x14ac:dyDescent="0.2">
      <c r="BP1902" s="48"/>
    </row>
    <row r="1903" spans="68:68" x14ac:dyDescent="0.2">
      <c r="BP1903" s="48"/>
    </row>
    <row r="1904" spans="68:68" x14ac:dyDescent="0.2">
      <c r="BP1904" s="48"/>
    </row>
    <row r="1905" spans="68:68" x14ac:dyDescent="0.2">
      <c r="BP1905" s="48"/>
    </row>
    <row r="1906" spans="68:68" x14ac:dyDescent="0.2">
      <c r="BP1906" s="48"/>
    </row>
    <row r="1907" spans="68:68" x14ac:dyDescent="0.2">
      <c r="BP1907" s="48"/>
    </row>
    <row r="1908" spans="68:68" x14ac:dyDescent="0.2">
      <c r="BP1908" s="48"/>
    </row>
    <row r="1909" spans="68:68" x14ac:dyDescent="0.2">
      <c r="BP1909" s="48"/>
    </row>
    <row r="1910" spans="68:68" x14ac:dyDescent="0.2">
      <c r="BP1910" s="48"/>
    </row>
    <row r="1911" spans="68:68" x14ac:dyDescent="0.2">
      <c r="BP1911" s="48"/>
    </row>
    <row r="1912" spans="68:68" x14ac:dyDescent="0.2">
      <c r="BP1912" s="48"/>
    </row>
    <row r="1913" spans="68:68" x14ac:dyDescent="0.2">
      <c r="BP1913" s="48"/>
    </row>
    <row r="1914" spans="68:68" x14ac:dyDescent="0.2">
      <c r="BP1914" s="48"/>
    </row>
    <row r="1915" spans="68:68" x14ac:dyDescent="0.2">
      <c r="BP1915" s="48"/>
    </row>
    <row r="1916" spans="68:68" x14ac:dyDescent="0.2">
      <c r="BP1916" s="48"/>
    </row>
    <row r="1917" spans="68:68" x14ac:dyDescent="0.2">
      <c r="BP1917" s="48"/>
    </row>
    <row r="1918" spans="68:68" x14ac:dyDescent="0.2">
      <c r="BP1918" s="48"/>
    </row>
    <row r="1919" spans="68:68" x14ac:dyDescent="0.2">
      <c r="BP1919" s="48"/>
    </row>
    <row r="1920" spans="68:68" x14ac:dyDescent="0.2">
      <c r="BP1920" s="48"/>
    </row>
    <row r="1921" spans="68:68" x14ac:dyDescent="0.2">
      <c r="BP1921" s="48"/>
    </row>
    <row r="1922" spans="68:68" x14ac:dyDescent="0.2">
      <c r="BP1922" s="48"/>
    </row>
    <row r="1923" spans="68:68" x14ac:dyDescent="0.2">
      <c r="BP1923" s="48"/>
    </row>
    <row r="1924" spans="68:68" x14ac:dyDescent="0.2">
      <c r="BP1924" s="48"/>
    </row>
    <row r="1925" spans="68:68" x14ac:dyDescent="0.2">
      <c r="BP1925" s="48"/>
    </row>
    <row r="1926" spans="68:68" x14ac:dyDescent="0.2">
      <c r="BP1926" s="48"/>
    </row>
    <row r="1927" spans="68:68" x14ac:dyDescent="0.2">
      <c r="BP1927" s="48"/>
    </row>
    <row r="1928" spans="68:68" x14ac:dyDescent="0.2">
      <c r="BP1928" s="48"/>
    </row>
    <row r="1929" spans="68:68" x14ac:dyDescent="0.2">
      <c r="BP1929" s="48"/>
    </row>
    <row r="1930" spans="68:68" x14ac:dyDescent="0.2">
      <c r="BP1930" s="48"/>
    </row>
    <row r="1931" spans="68:68" x14ac:dyDescent="0.2">
      <c r="BP1931" s="48"/>
    </row>
    <row r="1932" spans="68:68" x14ac:dyDescent="0.2">
      <c r="BP1932" s="48"/>
    </row>
    <row r="1933" spans="68:68" x14ac:dyDescent="0.2">
      <c r="BP1933" s="48"/>
    </row>
    <row r="1934" spans="68:68" x14ac:dyDescent="0.2">
      <c r="BP1934" s="48"/>
    </row>
    <row r="1935" spans="68:68" x14ac:dyDescent="0.2">
      <c r="BP1935" s="48"/>
    </row>
    <row r="1936" spans="68:68" x14ac:dyDescent="0.2">
      <c r="BP1936" s="48"/>
    </row>
    <row r="1937" spans="68:68" x14ac:dyDescent="0.2">
      <c r="BP1937" s="48"/>
    </row>
    <row r="1938" spans="68:68" x14ac:dyDescent="0.2">
      <c r="BP1938" s="48"/>
    </row>
    <row r="1939" spans="68:68" x14ac:dyDescent="0.2">
      <c r="BP1939" s="48"/>
    </row>
    <row r="1940" spans="68:68" x14ac:dyDescent="0.2">
      <c r="BP1940" s="48"/>
    </row>
    <row r="1941" spans="68:68" x14ac:dyDescent="0.2">
      <c r="BP1941" s="48"/>
    </row>
    <row r="1942" spans="68:68" x14ac:dyDescent="0.2">
      <c r="BP1942" s="48"/>
    </row>
    <row r="1943" spans="68:68" x14ac:dyDescent="0.2">
      <c r="BP1943" s="48"/>
    </row>
    <row r="1944" spans="68:68" x14ac:dyDescent="0.2">
      <c r="BP1944" s="48"/>
    </row>
    <row r="1945" spans="68:68" x14ac:dyDescent="0.2">
      <c r="BP1945" s="48"/>
    </row>
    <row r="1946" spans="68:68" x14ac:dyDescent="0.2">
      <c r="BP1946" s="48"/>
    </row>
    <row r="1947" spans="68:68" x14ac:dyDescent="0.2">
      <c r="BP1947" s="48"/>
    </row>
    <row r="1948" spans="68:68" x14ac:dyDescent="0.2">
      <c r="BP1948" s="48"/>
    </row>
    <row r="1949" spans="68:68" x14ac:dyDescent="0.2">
      <c r="BP1949" s="48"/>
    </row>
    <row r="1950" spans="68:68" x14ac:dyDescent="0.2">
      <c r="BP1950" s="48"/>
    </row>
    <row r="1951" spans="68:68" x14ac:dyDescent="0.2">
      <c r="BP1951" s="48"/>
    </row>
    <row r="1952" spans="68:68" x14ac:dyDescent="0.2">
      <c r="BP1952" s="48"/>
    </row>
    <row r="1953" spans="68:68" x14ac:dyDescent="0.2">
      <c r="BP1953" s="48"/>
    </row>
    <row r="1954" spans="68:68" x14ac:dyDescent="0.2">
      <c r="BP1954" s="48"/>
    </row>
    <row r="1955" spans="68:68" x14ac:dyDescent="0.2">
      <c r="BP1955" s="48"/>
    </row>
    <row r="1956" spans="68:68" x14ac:dyDescent="0.2">
      <c r="BP1956" s="48"/>
    </row>
    <row r="1957" spans="68:68" x14ac:dyDescent="0.2">
      <c r="BP1957" s="48"/>
    </row>
    <row r="1958" spans="68:68" x14ac:dyDescent="0.2">
      <c r="BP1958" s="48"/>
    </row>
    <row r="1959" spans="68:68" x14ac:dyDescent="0.2">
      <c r="BP1959" s="48"/>
    </row>
    <row r="1960" spans="68:68" x14ac:dyDescent="0.2">
      <c r="BP1960" s="48"/>
    </row>
    <row r="1961" spans="68:68" x14ac:dyDescent="0.2">
      <c r="BP1961" s="48"/>
    </row>
    <row r="1962" spans="68:68" x14ac:dyDescent="0.2">
      <c r="BP1962" s="48"/>
    </row>
    <row r="1963" spans="68:68" x14ac:dyDescent="0.2">
      <c r="BP1963" s="48"/>
    </row>
    <row r="1964" spans="68:68" x14ac:dyDescent="0.2">
      <c r="BP1964" s="48"/>
    </row>
    <row r="1965" spans="68:68" x14ac:dyDescent="0.2">
      <c r="BP1965" s="48"/>
    </row>
    <row r="1966" spans="68:68" x14ac:dyDescent="0.2">
      <c r="BP1966" s="48"/>
    </row>
    <row r="1967" spans="68:68" x14ac:dyDescent="0.2">
      <c r="BP1967" s="48"/>
    </row>
    <row r="1968" spans="68:68" x14ac:dyDescent="0.2">
      <c r="BP1968" s="48"/>
    </row>
    <row r="1969" spans="68:68" x14ac:dyDescent="0.2">
      <c r="BP1969" s="48"/>
    </row>
    <row r="1970" spans="68:68" x14ac:dyDescent="0.2">
      <c r="BP1970" s="48"/>
    </row>
    <row r="1971" spans="68:68" x14ac:dyDescent="0.2">
      <c r="BP1971" s="48"/>
    </row>
    <row r="1972" spans="68:68" x14ac:dyDescent="0.2">
      <c r="BP1972" s="48"/>
    </row>
    <row r="1973" spans="68:68" x14ac:dyDescent="0.2">
      <c r="BP1973" s="48"/>
    </row>
    <row r="1974" spans="68:68" x14ac:dyDescent="0.2">
      <c r="BP1974" s="48"/>
    </row>
    <row r="1975" spans="68:68" x14ac:dyDescent="0.2">
      <c r="BP1975" s="48"/>
    </row>
    <row r="1976" spans="68:68" x14ac:dyDescent="0.2">
      <c r="BP1976" s="48"/>
    </row>
    <row r="1977" spans="68:68" x14ac:dyDescent="0.2">
      <c r="BP1977" s="48"/>
    </row>
    <row r="1978" spans="68:68" x14ac:dyDescent="0.2">
      <c r="BP1978" s="48"/>
    </row>
    <row r="1979" spans="68:68" x14ac:dyDescent="0.2">
      <c r="BP1979" s="48"/>
    </row>
    <row r="1980" spans="68:68" x14ac:dyDescent="0.2">
      <c r="BP1980" s="48"/>
    </row>
    <row r="1981" spans="68:68" x14ac:dyDescent="0.2">
      <c r="BP1981" s="48"/>
    </row>
    <row r="1982" spans="68:68" x14ac:dyDescent="0.2">
      <c r="BP1982" s="48"/>
    </row>
    <row r="1983" spans="68:68" x14ac:dyDescent="0.2">
      <c r="BP1983" s="48"/>
    </row>
    <row r="1984" spans="68:68" x14ac:dyDescent="0.2">
      <c r="BP1984" s="48"/>
    </row>
    <row r="1985" spans="68:68" x14ac:dyDescent="0.2">
      <c r="BP1985" s="48"/>
    </row>
    <row r="1986" spans="68:68" x14ac:dyDescent="0.2">
      <c r="BP1986" s="48"/>
    </row>
    <row r="1987" spans="68:68" x14ac:dyDescent="0.2">
      <c r="BP1987" s="48"/>
    </row>
    <row r="1988" spans="68:68" x14ac:dyDescent="0.2">
      <c r="BP1988" s="48"/>
    </row>
    <row r="1989" spans="68:68" x14ac:dyDescent="0.2">
      <c r="BP1989" s="48"/>
    </row>
    <row r="1990" spans="68:68" x14ac:dyDescent="0.2">
      <c r="BP1990" s="48"/>
    </row>
    <row r="1991" spans="68:68" x14ac:dyDescent="0.2">
      <c r="BP1991" s="48"/>
    </row>
    <row r="1992" spans="68:68" x14ac:dyDescent="0.2">
      <c r="BP1992" s="48"/>
    </row>
    <row r="1993" spans="68:68" x14ac:dyDescent="0.2">
      <c r="BP1993" s="48"/>
    </row>
    <row r="1994" spans="68:68" x14ac:dyDescent="0.2">
      <c r="BP1994" s="48"/>
    </row>
    <row r="1995" spans="68:68" x14ac:dyDescent="0.2">
      <c r="BP1995" s="48"/>
    </row>
    <row r="1996" spans="68:68" x14ac:dyDescent="0.2">
      <c r="BP1996" s="48"/>
    </row>
    <row r="1997" spans="68:68" x14ac:dyDescent="0.2">
      <c r="BP1997" s="48"/>
    </row>
    <row r="1998" spans="68:68" x14ac:dyDescent="0.2">
      <c r="BP1998" s="48"/>
    </row>
    <row r="1999" spans="68:68" x14ac:dyDescent="0.2">
      <c r="BP1999" s="48"/>
    </row>
    <row r="2000" spans="68:68" x14ac:dyDescent="0.2">
      <c r="BP2000" s="48"/>
    </row>
    <row r="2001" spans="68:68" x14ac:dyDescent="0.2">
      <c r="BP2001" s="48"/>
    </row>
    <row r="2002" spans="68:68" x14ac:dyDescent="0.2">
      <c r="BP2002" s="48"/>
    </row>
    <row r="2003" spans="68:68" x14ac:dyDescent="0.2">
      <c r="BP2003" s="48"/>
    </row>
    <row r="2004" spans="68:68" x14ac:dyDescent="0.2">
      <c r="BP2004" s="48"/>
    </row>
    <row r="2005" spans="68:68" x14ac:dyDescent="0.2">
      <c r="BP2005" s="48"/>
    </row>
    <row r="2006" spans="68:68" x14ac:dyDescent="0.2">
      <c r="BP2006" s="48"/>
    </row>
    <row r="2007" spans="68:68" x14ac:dyDescent="0.2">
      <c r="BP2007" s="48"/>
    </row>
    <row r="2008" spans="68:68" x14ac:dyDescent="0.2">
      <c r="BP2008" s="48"/>
    </row>
    <row r="2009" spans="68:68" x14ac:dyDescent="0.2">
      <c r="BP2009" s="48"/>
    </row>
    <row r="2010" spans="68:68" x14ac:dyDescent="0.2">
      <c r="BP2010" s="48"/>
    </row>
    <row r="2011" spans="68:68" x14ac:dyDescent="0.2">
      <c r="BP2011" s="48"/>
    </row>
    <row r="2012" spans="68:68" x14ac:dyDescent="0.2">
      <c r="BP2012" s="48"/>
    </row>
    <row r="2013" spans="68:68" x14ac:dyDescent="0.2">
      <c r="BP2013" s="48"/>
    </row>
    <row r="2014" spans="68:68" x14ac:dyDescent="0.2">
      <c r="BP2014" s="48"/>
    </row>
    <row r="2015" spans="68:68" x14ac:dyDescent="0.2">
      <c r="BP2015" s="48"/>
    </row>
    <row r="2016" spans="68:68" x14ac:dyDescent="0.2">
      <c r="BP2016" s="48"/>
    </row>
    <row r="2017" spans="68:68" x14ac:dyDescent="0.2">
      <c r="BP2017" s="48"/>
    </row>
    <row r="2018" spans="68:68" x14ac:dyDescent="0.2">
      <c r="BP2018" s="48"/>
    </row>
    <row r="2019" spans="68:68" x14ac:dyDescent="0.2">
      <c r="BP2019" s="48"/>
    </row>
    <row r="2020" spans="68:68" x14ac:dyDescent="0.2">
      <c r="BP2020" s="48"/>
    </row>
    <row r="2021" spans="68:68" x14ac:dyDescent="0.2">
      <c r="BP2021" s="48"/>
    </row>
    <row r="2022" spans="68:68" x14ac:dyDescent="0.2">
      <c r="BP2022" s="48"/>
    </row>
    <row r="2023" spans="68:68" x14ac:dyDescent="0.2">
      <c r="BP2023" s="48"/>
    </row>
    <row r="2024" spans="68:68" x14ac:dyDescent="0.2">
      <c r="BP2024" s="48"/>
    </row>
    <row r="2025" spans="68:68" x14ac:dyDescent="0.2">
      <c r="BP2025" s="48"/>
    </row>
    <row r="2026" spans="68:68" x14ac:dyDescent="0.2">
      <c r="BP2026" s="48"/>
    </row>
    <row r="2027" spans="68:68" x14ac:dyDescent="0.2">
      <c r="BP2027" s="48"/>
    </row>
    <row r="2028" spans="68:68" x14ac:dyDescent="0.2">
      <c r="BP2028" s="48"/>
    </row>
    <row r="2029" spans="68:68" x14ac:dyDescent="0.2">
      <c r="BP2029" s="48"/>
    </row>
    <row r="2030" spans="68:68" x14ac:dyDescent="0.2">
      <c r="BP2030" s="48"/>
    </row>
    <row r="2031" spans="68:68" x14ac:dyDescent="0.2">
      <c r="BP2031" s="48"/>
    </row>
    <row r="2032" spans="68:68" x14ac:dyDescent="0.2">
      <c r="BP2032" s="48"/>
    </row>
    <row r="2033" spans="68:68" x14ac:dyDescent="0.2">
      <c r="BP2033" s="48"/>
    </row>
    <row r="2034" spans="68:68" x14ac:dyDescent="0.2">
      <c r="BP2034" s="48"/>
    </row>
    <row r="2035" spans="68:68" x14ac:dyDescent="0.2">
      <c r="BP2035" s="48"/>
    </row>
    <row r="2036" spans="68:68" x14ac:dyDescent="0.2">
      <c r="BP2036" s="48"/>
    </row>
    <row r="2037" spans="68:68" x14ac:dyDescent="0.2">
      <c r="BP2037" s="48"/>
    </row>
    <row r="2038" spans="68:68" x14ac:dyDescent="0.2">
      <c r="BP2038" s="48"/>
    </row>
    <row r="2039" spans="68:68" x14ac:dyDescent="0.2">
      <c r="BP2039" s="48"/>
    </row>
    <row r="2040" spans="68:68" x14ac:dyDescent="0.2">
      <c r="BP2040" s="48"/>
    </row>
    <row r="2041" spans="68:68" x14ac:dyDescent="0.2">
      <c r="BP2041" s="48"/>
    </row>
    <row r="2042" spans="68:68" x14ac:dyDescent="0.2">
      <c r="BP2042" s="48"/>
    </row>
    <row r="2043" spans="68:68" x14ac:dyDescent="0.2">
      <c r="BP2043" s="48"/>
    </row>
    <row r="2044" spans="68:68" x14ac:dyDescent="0.2">
      <c r="BP2044" s="48"/>
    </row>
    <row r="2045" spans="68:68" x14ac:dyDescent="0.2">
      <c r="BP2045" s="48"/>
    </row>
    <row r="2046" spans="68:68" x14ac:dyDescent="0.2">
      <c r="BP2046" s="48"/>
    </row>
    <row r="2047" spans="68:68" x14ac:dyDescent="0.2">
      <c r="BP2047" s="48"/>
    </row>
    <row r="2048" spans="68:68" x14ac:dyDescent="0.2">
      <c r="BP2048" s="48"/>
    </row>
    <row r="2049" spans="68:68" x14ac:dyDescent="0.2">
      <c r="BP2049" s="48"/>
    </row>
    <row r="2050" spans="68:68" x14ac:dyDescent="0.2">
      <c r="BP2050" s="48"/>
    </row>
    <row r="2051" spans="68:68" x14ac:dyDescent="0.2">
      <c r="BP2051" s="48"/>
    </row>
    <row r="2052" spans="68:68" x14ac:dyDescent="0.2">
      <c r="BP2052" s="48"/>
    </row>
    <row r="2053" spans="68:68" x14ac:dyDescent="0.2">
      <c r="BP2053" s="48"/>
    </row>
    <row r="2054" spans="68:68" x14ac:dyDescent="0.2">
      <c r="BP2054" s="48"/>
    </row>
    <row r="2055" spans="68:68" x14ac:dyDescent="0.2">
      <c r="BP2055" s="48"/>
    </row>
    <row r="2056" spans="68:68" x14ac:dyDescent="0.2">
      <c r="BP2056" s="48"/>
    </row>
    <row r="2057" spans="68:68" x14ac:dyDescent="0.2">
      <c r="BP2057" s="48"/>
    </row>
    <row r="2058" spans="68:68" x14ac:dyDescent="0.2">
      <c r="BP2058" s="48"/>
    </row>
    <row r="2059" spans="68:68" x14ac:dyDescent="0.2">
      <c r="BP2059" s="48"/>
    </row>
    <row r="2060" spans="68:68" x14ac:dyDescent="0.2">
      <c r="BP2060" s="48"/>
    </row>
    <row r="2061" spans="68:68" x14ac:dyDescent="0.2">
      <c r="BP2061" s="48"/>
    </row>
    <row r="2062" spans="68:68" x14ac:dyDescent="0.2">
      <c r="BP2062" s="48"/>
    </row>
    <row r="2063" spans="68:68" x14ac:dyDescent="0.2">
      <c r="BP2063" s="48"/>
    </row>
    <row r="2064" spans="68:68" x14ac:dyDescent="0.2">
      <c r="BP2064" s="48"/>
    </row>
    <row r="2065" spans="68:68" x14ac:dyDescent="0.2">
      <c r="BP2065" s="48"/>
    </row>
    <row r="2066" spans="68:68" x14ac:dyDescent="0.2">
      <c r="BP2066" s="48"/>
    </row>
    <row r="2067" spans="68:68" x14ac:dyDescent="0.2">
      <c r="BP2067" s="48"/>
    </row>
    <row r="2068" spans="68:68" x14ac:dyDescent="0.2">
      <c r="BP2068" s="48"/>
    </row>
    <row r="2069" spans="68:68" x14ac:dyDescent="0.2">
      <c r="BP2069" s="48"/>
    </row>
    <row r="2070" spans="68:68" x14ac:dyDescent="0.2">
      <c r="BP2070" s="48"/>
    </row>
    <row r="2071" spans="68:68" x14ac:dyDescent="0.2">
      <c r="BP2071" s="48"/>
    </row>
    <row r="2072" spans="68:68" x14ac:dyDescent="0.2">
      <c r="BP2072" s="48"/>
    </row>
    <row r="2073" spans="68:68" x14ac:dyDescent="0.2">
      <c r="BP2073" s="48"/>
    </row>
    <row r="2074" spans="68:68" x14ac:dyDescent="0.2">
      <c r="BP2074" s="48"/>
    </row>
    <row r="2075" spans="68:68" x14ac:dyDescent="0.2">
      <c r="BP2075" s="48"/>
    </row>
    <row r="2076" spans="68:68" x14ac:dyDescent="0.2">
      <c r="BP2076" s="48"/>
    </row>
    <row r="2077" spans="68:68" x14ac:dyDescent="0.2">
      <c r="BP2077" s="48"/>
    </row>
    <row r="2078" spans="68:68" x14ac:dyDescent="0.2">
      <c r="BP2078" s="48"/>
    </row>
    <row r="2079" spans="68:68" x14ac:dyDescent="0.2">
      <c r="BP2079" s="48"/>
    </row>
    <row r="2080" spans="68:68" x14ac:dyDescent="0.2">
      <c r="BP2080" s="48"/>
    </row>
    <row r="2081" spans="68:68" x14ac:dyDescent="0.2">
      <c r="BP2081" s="48"/>
    </row>
    <row r="2082" spans="68:68" x14ac:dyDescent="0.2">
      <c r="BP2082" s="48"/>
    </row>
    <row r="2083" spans="68:68" x14ac:dyDescent="0.2">
      <c r="BP2083" s="48"/>
    </row>
    <row r="2084" spans="68:68" x14ac:dyDescent="0.2">
      <c r="BP2084" s="48"/>
    </row>
    <row r="2085" spans="68:68" x14ac:dyDescent="0.2">
      <c r="BP2085" s="48"/>
    </row>
    <row r="2086" spans="68:68" x14ac:dyDescent="0.2">
      <c r="BP2086" s="48"/>
    </row>
    <row r="2087" spans="68:68" x14ac:dyDescent="0.2">
      <c r="BP2087" s="48"/>
    </row>
    <row r="2088" spans="68:68" x14ac:dyDescent="0.2">
      <c r="BP2088" s="48"/>
    </row>
    <row r="2089" spans="68:68" x14ac:dyDescent="0.2">
      <c r="BP2089" s="48"/>
    </row>
    <row r="2090" spans="68:68" x14ac:dyDescent="0.2">
      <c r="BP2090" s="48"/>
    </row>
    <row r="2091" spans="68:68" x14ac:dyDescent="0.2">
      <c r="BP2091" s="48"/>
    </row>
    <row r="2092" spans="68:68" x14ac:dyDescent="0.2">
      <c r="BP2092" s="48"/>
    </row>
    <row r="2093" spans="68:68" x14ac:dyDescent="0.2">
      <c r="BP2093" s="48"/>
    </row>
    <row r="2094" spans="68:68" x14ac:dyDescent="0.2">
      <c r="BP2094" s="48"/>
    </row>
    <row r="2095" spans="68:68" x14ac:dyDescent="0.2">
      <c r="BP2095" s="48"/>
    </row>
    <row r="2096" spans="68:68" x14ac:dyDescent="0.2">
      <c r="BP2096" s="48"/>
    </row>
    <row r="2097" spans="68:68" x14ac:dyDescent="0.2">
      <c r="BP2097" s="48"/>
    </row>
    <row r="2098" spans="68:68" x14ac:dyDescent="0.2">
      <c r="BP2098" s="48"/>
    </row>
    <row r="2099" spans="68:68" x14ac:dyDescent="0.2">
      <c r="BP2099" s="48"/>
    </row>
    <row r="2100" spans="68:68" x14ac:dyDescent="0.2">
      <c r="BP2100" s="48"/>
    </row>
    <row r="2101" spans="68:68" x14ac:dyDescent="0.2">
      <c r="BP2101" s="48"/>
    </row>
    <row r="2102" spans="68:68" x14ac:dyDescent="0.2">
      <c r="BP2102" s="48"/>
    </row>
    <row r="2103" spans="68:68" x14ac:dyDescent="0.2">
      <c r="BP2103" s="48"/>
    </row>
    <row r="2104" spans="68:68" x14ac:dyDescent="0.2">
      <c r="BP2104" s="48"/>
    </row>
    <row r="2105" spans="68:68" x14ac:dyDescent="0.2">
      <c r="BP2105" s="48"/>
    </row>
    <row r="2106" spans="68:68" x14ac:dyDescent="0.2">
      <c r="BP2106" s="48"/>
    </row>
    <row r="2107" spans="68:68" x14ac:dyDescent="0.2">
      <c r="BP2107" s="48"/>
    </row>
    <row r="2108" spans="68:68" x14ac:dyDescent="0.2">
      <c r="BP2108" s="48"/>
    </row>
    <row r="2109" spans="68:68" x14ac:dyDescent="0.2">
      <c r="BP2109" s="48"/>
    </row>
    <row r="2110" spans="68:68" x14ac:dyDescent="0.2">
      <c r="BP2110" s="48"/>
    </row>
    <row r="2111" spans="68:68" x14ac:dyDescent="0.2">
      <c r="BP2111" s="48"/>
    </row>
    <row r="2112" spans="68:68" x14ac:dyDescent="0.2">
      <c r="BP2112" s="48"/>
    </row>
    <row r="2113" spans="68:68" x14ac:dyDescent="0.2">
      <c r="BP2113" s="48"/>
    </row>
    <row r="2114" spans="68:68" x14ac:dyDescent="0.2">
      <c r="BP2114" s="48"/>
    </row>
    <row r="2115" spans="68:68" x14ac:dyDescent="0.2">
      <c r="BP2115" s="48"/>
    </row>
    <row r="2116" spans="68:68" x14ac:dyDescent="0.2">
      <c r="BP2116" s="48"/>
    </row>
    <row r="2117" spans="68:68" x14ac:dyDescent="0.2">
      <c r="BP2117" s="48"/>
    </row>
    <row r="2118" spans="68:68" x14ac:dyDescent="0.2">
      <c r="BP2118" s="48"/>
    </row>
    <row r="2119" spans="68:68" x14ac:dyDescent="0.2">
      <c r="BP2119" s="48"/>
    </row>
    <row r="2120" spans="68:68" x14ac:dyDescent="0.2">
      <c r="BP2120" s="48"/>
    </row>
    <row r="2121" spans="68:68" x14ac:dyDescent="0.2">
      <c r="BP2121" s="48"/>
    </row>
    <row r="2122" spans="68:68" x14ac:dyDescent="0.2">
      <c r="BP2122" s="48"/>
    </row>
    <row r="2123" spans="68:68" x14ac:dyDescent="0.2">
      <c r="BP2123" s="48"/>
    </row>
    <row r="2124" spans="68:68" x14ac:dyDescent="0.2">
      <c r="BP2124" s="48"/>
    </row>
    <row r="2125" spans="68:68" x14ac:dyDescent="0.2">
      <c r="BP2125" s="48"/>
    </row>
    <row r="2126" spans="68:68" x14ac:dyDescent="0.2">
      <c r="BP2126" s="48"/>
    </row>
    <row r="2127" spans="68:68" x14ac:dyDescent="0.2">
      <c r="BP2127" s="48"/>
    </row>
    <row r="2128" spans="68:68" x14ac:dyDescent="0.2">
      <c r="BP2128" s="48"/>
    </row>
    <row r="2129" spans="68:68" x14ac:dyDescent="0.2">
      <c r="BP2129" s="48"/>
    </row>
    <row r="2130" spans="68:68" x14ac:dyDescent="0.2">
      <c r="BP2130" s="48"/>
    </row>
    <row r="2131" spans="68:68" x14ac:dyDescent="0.2">
      <c r="BP2131" s="48"/>
    </row>
    <row r="2132" spans="68:68" x14ac:dyDescent="0.2">
      <c r="BP2132" s="48"/>
    </row>
    <row r="2133" spans="68:68" x14ac:dyDescent="0.2">
      <c r="BP2133" s="48"/>
    </row>
    <row r="2134" spans="68:68" x14ac:dyDescent="0.2">
      <c r="BP2134" s="48"/>
    </row>
    <row r="2135" spans="68:68" x14ac:dyDescent="0.2">
      <c r="BP2135" s="48"/>
    </row>
    <row r="2136" spans="68:68" x14ac:dyDescent="0.2">
      <c r="BP2136" s="48"/>
    </row>
    <row r="2137" spans="68:68" x14ac:dyDescent="0.2">
      <c r="BP2137" s="48"/>
    </row>
    <row r="2138" spans="68:68" x14ac:dyDescent="0.2">
      <c r="BP2138" s="48"/>
    </row>
    <row r="2139" spans="68:68" x14ac:dyDescent="0.2">
      <c r="BP2139" s="48"/>
    </row>
    <row r="2140" spans="68:68" x14ac:dyDescent="0.2">
      <c r="BP2140" s="48"/>
    </row>
    <row r="2141" spans="68:68" x14ac:dyDescent="0.2">
      <c r="BP2141" s="48"/>
    </row>
    <row r="2142" spans="68:68" x14ac:dyDescent="0.2">
      <c r="BP2142" s="48"/>
    </row>
    <row r="2143" spans="68:68" x14ac:dyDescent="0.2">
      <c r="BP2143" s="48"/>
    </row>
    <row r="2144" spans="68:68" x14ac:dyDescent="0.2">
      <c r="BP2144" s="48"/>
    </row>
    <row r="2145" spans="68:68" x14ac:dyDescent="0.2">
      <c r="BP2145" s="48"/>
    </row>
    <row r="2146" spans="68:68" x14ac:dyDescent="0.2">
      <c r="BP2146" s="48"/>
    </row>
    <row r="2147" spans="68:68" x14ac:dyDescent="0.2">
      <c r="BP2147" s="48"/>
    </row>
    <row r="2148" spans="68:68" x14ac:dyDescent="0.2">
      <c r="BP2148" s="48"/>
    </row>
    <row r="2149" spans="68:68" x14ac:dyDescent="0.2">
      <c r="BP2149" s="48"/>
    </row>
    <row r="2150" spans="68:68" x14ac:dyDescent="0.2">
      <c r="BP2150" s="48"/>
    </row>
    <row r="2151" spans="68:68" x14ac:dyDescent="0.2">
      <c r="BP2151" s="48"/>
    </row>
    <row r="2152" spans="68:68" x14ac:dyDescent="0.2">
      <c r="BP2152" s="48"/>
    </row>
    <row r="2153" spans="68:68" x14ac:dyDescent="0.2">
      <c r="BP2153" s="48"/>
    </row>
    <row r="2154" spans="68:68" x14ac:dyDescent="0.2">
      <c r="BP2154" s="48"/>
    </row>
    <row r="2155" spans="68:68" x14ac:dyDescent="0.2">
      <c r="BP2155" s="48"/>
    </row>
    <row r="2156" spans="68:68" x14ac:dyDescent="0.2">
      <c r="BP2156" s="48"/>
    </row>
    <row r="2157" spans="68:68" x14ac:dyDescent="0.2">
      <c r="BP2157" s="48"/>
    </row>
    <row r="2158" spans="68:68" x14ac:dyDescent="0.2">
      <c r="BP2158" s="48"/>
    </row>
    <row r="2159" spans="68:68" x14ac:dyDescent="0.2">
      <c r="BP2159" s="48"/>
    </row>
    <row r="2160" spans="68:68" x14ac:dyDescent="0.2">
      <c r="BP2160" s="48"/>
    </row>
    <row r="2161" spans="68:68" x14ac:dyDescent="0.2">
      <c r="BP2161" s="48"/>
    </row>
    <row r="2162" spans="68:68" x14ac:dyDescent="0.2">
      <c r="BP2162" s="48"/>
    </row>
    <row r="2163" spans="68:68" x14ac:dyDescent="0.2">
      <c r="BP2163" s="48"/>
    </row>
    <row r="2164" spans="68:68" x14ac:dyDescent="0.2">
      <c r="BP2164" s="48"/>
    </row>
    <row r="2165" spans="68:68" x14ac:dyDescent="0.2">
      <c r="BP2165" s="48"/>
    </row>
    <row r="2166" spans="68:68" x14ac:dyDescent="0.2">
      <c r="BP2166" s="48"/>
    </row>
    <row r="2167" spans="68:68" x14ac:dyDescent="0.2">
      <c r="BP2167" s="48"/>
    </row>
    <row r="2168" spans="68:68" x14ac:dyDescent="0.2">
      <c r="BP2168" s="48"/>
    </row>
    <row r="2169" spans="68:68" x14ac:dyDescent="0.2">
      <c r="BP2169" s="48"/>
    </row>
    <row r="2170" spans="68:68" x14ac:dyDescent="0.2">
      <c r="BP2170" s="48"/>
    </row>
    <row r="2171" spans="68:68" x14ac:dyDescent="0.2">
      <c r="BP2171" s="48"/>
    </row>
    <row r="2172" spans="68:68" x14ac:dyDescent="0.2">
      <c r="BP2172" s="48"/>
    </row>
    <row r="2173" spans="68:68" x14ac:dyDescent="0.2">
      <c r="BP2173" s="48"/>
    </row>
    <row r="2174" spans="68:68" x14ac:dyDescent="0.2">
      <c r="BP2174" s="48"/>
    </row>
    <row r="2175" spans="68:68" x14ac:dyDescent="0.2">
      <c r="BP2175" s="48"/>
    </row>
    <row r="2176" spans="68:68" x14ac:dyDescent="0.2">
      <c r="BP2176" s="48"/>
    </row>
    <row r="2177" spans="68:68" x14ac:dyDescent="0.2">
      <c r="BP2177" s="48"/>
    </row>
    <row r="2178" spans="68:68" x14ac:dyDescent="0.2">
      <c r="BP2178" s="48"/>
    </row>
    <row r="2179" spans="68:68" x14ac:dyDescent="0.2">
      <c r="BP2179" s="48"/>
    </row>
    <row r="2180" spans="68:68" x14ac:dyDescent="0.2">
      <c r="BP2180" s="48"/>
    </row>
    <row r="2181" spans="68:68" x14ac:dyDescent="0.2">
      <c r="BP2181" s="48"/>
    </row>
    <row r="2182" spans="68:68" x14ac:dyDescent="0.2">
      <c r="BP2182" s="48"/>
    </row>
    <row r="2183" spans="68:68" x14ac:dyDescent="0.2">
      <c r="BP2183" s="48"/>
    </row>
    <row r="2184" spans="68:68" x14ac:dyDescent="0.2">
      <c r="BP2184" s="48"/>
    </row>
    <row r="2185" spans="68:68" x14ac:dyDescent="0.2">
      <c r="BP2185" s="48"/>
    </row>
    <row r="2186" spans="68:68" x14ac:dyDescent="0.2">
      <c r="BP2186" s="48"/>
    </row>
    <row r="2187" spans="68:68" x14ac:dyDescent="0.2">
      <c r="BP2187" s="48"/>
    </row>
    <row r="2188" spans="68:68" x14ac:dyDescent="0.2">
      <c r="BP2188" s="48"/>
    </row>
    <row r="2189" spans="68:68" x14ac:dyDescent="0.2">
      <c r="BP2189" s="48"/>
    </row>
    <row r="2190" spans="68:68" x14ac:dyDescent="0.2">
      <c r="BP2190" s="48"/>
    </row>
    <row r="2191" spans="68:68" x14ac:dyDescent="0.2">
      <c r="BP2191" s="48"/>
    </row>
    <row r="2192" spans="68:68" x14ac:dyDescent="0.2">
      <c r="BP2192" s="48"/>
    </row>
    <row r="2193" spans="68:68" x14ac:dyDescent="0.2">
      <c r="BP2193" s="48"/>
    </row>
    <row r="2194" spans="68:68" x14ac:dyDescent="0.2">
      <c r="BP2194" s="48"/>
    </row>
    <row r="2195" spans="68:68" x14ac:dyDescent="0.2">
      <c r="BP2195" s="48"/>
    </row>
    <row r="2196" spans="68:68" x14ac:dyDescent="0.2">
      <c r="BP2196" s="48"/>
    </row>
    <row r="2197" spans="68:68" x14ac:dyDescent="0.2">
      <c r="BP2197" s="48"/>
    </row>
    <row r="2198" spans="68:68" x14ac:dyDescent="0.2">
      <c r="BP2198" s="48"/>
    </row>
    <row r="2199" spans="68:68" x14ac:dyDescent="0.2">
      <c r="BP2199" s="48"/>
    </row>
    <row r="2200" spans="68:68" x14ac:dyDescent="0.2">
      <c r="BP2200" s="48"/>
    </row>
    <row r="2201" spans="68:68" x14ac:dyDescent="0.2">
      <c r="BP2201" s="48"/>
    </row>
    <row r="2202" spans="68:68" x14ac:dyDescent="0.2">
      <c r="BP2202" s="48"/>
    </row>
    <row r="2203" spans="68:68" x14ac:dyDescent="0.2">
      <c r="BP2203" s="48"/>
    </row>
    <row r="2204" spans="68:68" x14ac:dyDescent="0.2">
      <c r="BP2204" s="48"/>
    </row>
    <row r="2205" spans="68:68" x14ac:dyDescent="0.2">
      <c r="BP2205" s="48"/>
    </row>
    <row r="2206" spans="68:68" x14ac:dyDescent="0.2">
      <c r="BP2206" s="48"/>
    </row>
    <row r="2207" spans="68:68" x14ac:dyDescent="0.2">
      <c r="BP2207" s="48"/>
    </row>
    <row r="2208" spans="68:68" x14ac:dyDescent="0.2">
      <c r="BP2208" s="48"/>
    </row>
    <row r="2209" spans="68:68" x14ac:dyDescent="0.2">
      <c r="BP2209" s="48"/>
    </row>
    <row r="2210" spans="68:68" x14ac:dyDescent="0.2">
      <c r="BP2210" s="48"/>
    </row>
    <row r="2211" spans="68:68" x14ac:dyDescent="0.2">
      <c r="BP2211" s="48"/>
    </row>
    <row r="2212" spans="68:68" x14ac:dyDescent="0.2">
      <c r="BP2212" s="48"/>
    </row>
    <row r="2213" spans="68:68" x14ac:dyDescent="0.2">
      <c r="BP2213" s="48"/>
    </row>
    <row r="2214" spans="68:68" x14ac:dyDescent="0.2">
      <c r="BP2214" s="48"/>
    </row>
    <row r="2215" spans="68:68" x14ac:dyDescent="0.2">
      <c r="BP2215" s="48"/>
    </row>
    <row r="2216" spans="68:68" x14ac:dyDescent="0.2">
      <c r="BP2216" s="48"/>
    </row>
    <row r="2217" spans="68:68" x14ac:dyDescent="0.2">
      <c r="BP2217" s="48"/>
    </row>
    <row r="2218" spans="68:68" x14ac:dyDescent="0.2">
      <c r="BP2218" s="48"/>
    </row>
    <row r="2219" spans="68:68" x14ac:dyDescent="0.2">
      <c r="BP2219" s="48"/>
    </row>
    <row r="2220" spans="68:68" x14ac:dyDescent="0.2">
      <c r="BP2220" s="48"/>
    </row>
    <row r="2221" spans="68:68" x14ac:dyDescent="0.2">
      <c r="BP2221" s="48"/>
    </row>
    <row r="2222" spans="68:68" x14ac:dyDescent="0.2">
      <c r="BP2222" s="48"/>
    </row>
    <row r="2223" spans="68:68" x14ac:dyDescent="0.2">
      <c r="BP2223" s="48"/>
    </row>
    <row r="2224" spans="68:68" x14ac:dyDescent="0.2">
      <c r="BP2224" s="48"/>
    </row>
    <row r="2225" spans="68:68" x14ac:dyDescent="0.2">
      <c r="BP2225" s="48"/>
    </row>
    <row r="2226" spans="68:68" x14ac:dyDescent="0.2">
      <c r="BP2226" s="48"/>
    </row>
    <row r="2227" spans="68:68" x14ac:dyDescent="0.2">
      <c r="BP2227" s="48"/>
    </row>
    <row r="2228" spans="68:68" x14ac:dyDescent="0.2">
      <c r="BP2228" s="48"/>
    </row>
    <row r="2229" spans="68:68" x14ac:dyDescent="0.2">
      <c r="BP2229" s="48"/>
    </row>
    <row r="2230" spans="68:68" x14ac:dyDescent="0.2">
      <c r="BP2230" s="48"/>
    </row>
    <row r="2231" spans="68:68" x14ac:dyDescent="0.2">
      <c r="BP2231" s="48"/>
    </row>
    <row r="2232" spans="68:68" x14ac:dyDescent="0.2">
      <c r="BP2232" s="48"/>
    </row>
    <row r="2233" spans="68:68" x14ac:dyDescent="0.2">
      <c r="BP2233" s="48"/>
    </row>
    <row r="2234" spans="68:68" x14ac:dyDescent="0.2">
      <c r="BP2234" s="48"/>
    </row>
    <row r="2235" spans="68:68" x14ac:dyDescent="0.2">
      <c r="BP2235" s="48"/>
    </row>
    <row r="2236" spans="68:68" x14ac:dyDescent="0.2">
      <c r="BP2236" s="48"/>
    </row>
    <row r="2237" spans="68:68" x14ac:dyDescent="0.2">
      <c r="BP2237" s="48"/>
    </row>
    <row r="2238" spans="68:68" x14ac:dyDescent="0.2">
      <c r="BP2238" s="48"/>
    </row>
    <row r="2239" spans="68:68" x14ac:dyDescent="0.2">
      <c r="BP2239" s="48"/>
    </row>
    <row r="2240" spans="68:68" x14ac:dyDescent="0.2">
      <c r="BP2240" s="48"/>
    </row>
    <row r="2241" spans="68:68" x14ac:dyDescent="0.2">
      <c r="BP2241" s="48"/>
    </row>
    <row r="2242" spans="68:68" x14ac:dyDescent="0.2">
      <c r="BP2242" s="48"/>
    </row>
    <row r="2243" spans="68:68" x14ac:dyDescent="0.2">
      <c r="BP2243" s="48"/>
    </row>
    <row r="2244" spans="68:68" x14ac:dyDescent="0.2">
      <c r="BP2244" s="48"/>
    </row>
    <row r="2245" spans="68:68" x14ac:dyDescent="0.2">
      <c r="BP2245" s="48"/>
    </row>
    <row r="2246" spans="68:68" x14ac:dyDescent="0.2">
      <c r="BP2246" s="48"/>
    </row>
    <row r="2247" spans="68:68" x14ac:dyDescent="0.2">
      <c r="BP2247" s="48"/>
    </row>
    <row r="2248" spans="68:68" x14ac:dyDescent="0.2">
      <c r="BP2248" s="48"/>
    </row>
    <row r="2249" spans="68:68" x14ac:dyDescent="0.2">
      <c r="BP2249" s="48"/>
    </row>
    <row r="2250" spans="68:68" x14ac:dyDescent="0.2">
      <c r="BP2250" s="48"/>
    </row>
    <row r="2251" spans="68:68" x14ac:dyDescent="0.2">
      <c r="BP2251" s="48"/>
    </row>
    <row r="2252" spans="68:68" x14ac:dyDescent="0.2">
      <c r="BP2252" s="48"/>
    </row>
    <row r="2253" spans="68:68" x14ac:dyDescent="0.2">
      <c r="BP2253" s="48"/>
    </row>
    <row r="2254" spans="68:68" x14ac:dyDescent="0.2">
      <c r="BP2254" s="48"/>
    </row>
    <row r="2255" spans="68:68" x14ac:dyDescent="0.2">
      <c r="BP2255" s="48"/>
    </row>
    <row r="2256" spans="68:68" x14ac:dyDescent="0.2">
      <c r="BP2256" s="48"/>
    </row>
    <row r="2257" spans="68:68" x14ac:dyDescent="0.2">
      <c r="BP2257" s="48"/>
    </row>
    <row r="2258" spans="68:68" x14ac:dyDescent="0.2">
      <c r="BP2258" s="48"/>
    </row>
    <row r="2259" spans="68:68" x14ac:dyDescent="0.2">
      <c r="BP2259" s="48"/>
    </row>
    <row r="2260" spans="68:68" x14ac:dyDescent="0.2">
      <c r="BP2260" s="48"/>
    </row>
    <row r="2261" spans="68:68" x14ac:dyDescent="0.2">
      <c r="BP2261" s="48"/>
    </row>
    <row r="2262" spans="68:68" x14ac:dyDescent="0.2">
      <c r="BP2262" s="48"/>
    </row>
    <row r="2263" spans="68:68" x14ac:dyDescent="0.2">
      <c r="BP2263" s="48"/>
    </row>
    <row r="2264" spans="68:68" x14ac:dyDescent="0.2">
      <c r="BP2264" s="48"/>
    </row>
    <row r="2265" spans="68:68" x14ac:dyDescent="0.2">
      <c r="BP2265" s="48"/>
    </row>
    <row r="2266" spans="68:68" x14ac:dyDescent="0.2">
      <c r="BP2266" s="48"/>
    </row>
    <row r="2267" spans="68:68" x14ac:dyDescent="0.2">
      <c r="BP2267" s="48"/>
    </row>
    <row r="2268" spans="68:68" x14ac:dyDescent="0.2">
      <c r="BP2268" s="48"/>
    </row>
    <row r="2269" spans="68:68" x14ac:dyDescent="0.2">
      <c r="BP2269" s="48"/>
    </row>
    <row r="2270" spans="68:68" x14ac:dyDescent="0.2">
      <c r="BP2270" s="48"/>
    </row>
    <row r="2271" spans="68:68" x14ac:dyDescent="0.2">
      <c r="BP2271" s="48"/>
    </row>
    <row r="2272" spans="68:68" x14ac:dyDescent="0.2">
      <c r="BP2272" s="48"/>
    </row>
    <row r="2273" spans="68:68" x14ac:dyDescent="0.2">
      <c r="BP2273" s="48"/>
    </row>
    <row r="2274" spans="68:68" x14ac:dyDescent="0.2">
      <c r="BP2274" s="48"/>
    </row>
    <row r="2275" spans="68:68" x14ac:dyDescent="0.2">
      <c r="BP2275" s="48"/>
    </row>
    <row r="2276" spans="68:68" x14ac:dyDescent="0.2">
      <c r="BP2276" s="48"/>
    </row>
    <row r="2277" spans="68:68" x14ac:dyDescent="0.2">
      <c r="BP2277" s="48"/>
    </row>
    <row r="2278" spans="68:68" x14ac:dyDescent="0.2">
      <c r="BP2278" s="48"/>
    </row>
    <row r="2279" spans="68:68" x14ac:dyDescent="0.2">
      <c r="BP2279" s="48"/>
    </row>
    <row r="2280" spans="68:68" x14ac:dyDescent="0.2">
      <c r="BP2280" s="48"/>
    </row>
    <row r="2281" spans="68:68" x14ac:dyDescent="0.2">
      <c r="BP2281" s="48"/>
    </row>
    <row r="2282" spans="68:68" x14ac:dyDescent="0.2">
      <c r="BP2282" s="48"/>
    </row>
    <row r="2283" spans="68:68" x14ac:dyDescent="0.2">
      <c r="BP2283" s="48"/>
    </row>
    <row r="2284" spans="68:68" x14ac:dyDescent="0.2">
      <c r="BP2284" s="48"/>
    </row>
    <row r="2285" spans="68:68" x14ac:dyDescent="0.2">
      <c r="BP2285" s="48"/>
    </row>
    <row r="2286" spans="68:68" x14ac:dyDescent="0.2">
      <c r="BP2286" s="48"/>
    </row>
    <row r="2287" spans="68:68" x14ac:dyDescent="0.2">
      <c r="BP2287" s="48"/>
    </row>
    <row r="2288" spans="68:68" x14ac:dyDescent="0.2">
      <c r="BP2288" s="48"/>
    </row>
    <row r="2289" spans="68:68" x14ac:dyDescent="0.2">
      <c r="BP2289" s="48"/>
    </row>
    <row r="2290" spans="68:68" x14ac:dyDescent="0.2">
      <c r="BP2290" s="48"/>
    </row>
    <row r="2291" spans="68:68" x14ac:dyDescent="0.2">
      <c r="BP2291" s="48"/>
    </row>
    <row r="2292" spans="68:68" x14ac:dyDescent="0.2">
      <c r="BP2292" s="48"/>
    </row>
    <row r="2293" spans="68:68" x14ac:dyDescent="0.2">
      <c r="BP2293" s="48"/>
    </row>
    <row r="2294" spans="68:68" x14ac:dyDescent="0.2">
      <c r="BP2294" s="48"/>
    </row>
    <row r="2295" spans="68:68" x14ac:dyDescent="0.2">
      <c r="BP2295" s="48"/>
    </row>
    <row r="2296" spans="68:68" x14ac:dyDescent="0.2">
      <c r="BP2296" s="48"/>
    </row>
    <row r="2297" spans="68:68" x14ac:dyDescent="0.2">
      <c r="BP2297" s="48"/>
    </row>
    <row r="2298" spans="68:68" x14ac:dyDescent="0.2">
      <c r="BP2298" s="48"/>
    </row>
    <row r="2299" spans="68:68" x14ac:dyDescent="0.2">
      <c r="BP2299" s="48"/>
    </row>
    <row r="2300" spans="68:68" x14ac:dyDescent="0.2">
      <c r="BP2300" s="48"/>
    </row>
    <row r="2301" spans="68:68" x14ac:dyDescent="0.2">
      <c r="BP2301" s="48"/>
    </row>
    <row r="2302" spans="68:68" x14ac:dyDescent="0.2">
      <c r="BP2302" s="48"/>
    </row>
    <row r="2303" spans="68:68" x14ac:dyDescent="0.2">
      <c r="BP2303" s="48"/>
    </row>
    <row r="2304" spans="68:68" x14ac:dyDescent="0.2">
      <c r="BP2304" s="48"/>
    </row>
    <row r="2305" spans="68:68" x14ac:dyDescent="0.2">
      <c r="BP2305" s="48"/>
    </row>
    <row r="2306" spans="68:68" x14ac:dyDescent="0.2">
      <c r="BP2306" s="48"/>
    </row>
    <row r="2307" spans="68:68" x14ac:dyDescent="0.2">
      <c r="BP2307" s="48"/>
    </row>
    <row r="2308" spans="68:68" x14ac:dyDescent="0.2">
      <c r="BP2308" s="48"/>
    </row>
    <row r="2309" spans="68:68" x14ac:dyDescent="0.2">
      <c r="BP2309" s="48"/>
    </row>
    <row r="2310" spans="68:68" x14ac:dyDescent="0.2">
      <c r="BP2310" s="48"/>
    </row>
    <row r="2311" spans="68:68" x14ac:dyDescent="0.2">
      <c r="BP2311" s="48"/>
    </row>
    <row r="2312" spans="68:68" x14ac:dyDescent="0.2">
      <c r="BP2312" s="48"/>
    </row>
    <row r="2313" spans="68:68" x14ac:dyDescent="0.2">
      <c r="BP2313" s="48"/>
    </row>
    <row r="2314" spans="68:68" x14ac:dyDescent="0.2">
      <c r="BP2314" s="48"/>
    </row>
    <row r="2315" spans="68:68" x14ac:dyDescent="0.2">
      <c r="BP2315" s="48"/>
    </row>
    <row r="2316" spans="68:68" x14ac:dyDescent="0.2">
      <c r="BP2316" s="48"/>
    </row>
    <row r="2317" spans="68:68" x14ac:dyDescent="0.2">
      <c r="BP2317" s="48"/>
    </row>
    <row r="2318" spans="68:68" x14ac:dyDescent="0.2">
      <c r="BP2318" s="48"/>
    </row>
    <row r="2319" spans="68:68" x14ac:dyDescent="0.2">
      <c r="BP2319" s="48"/>
    </row>
    <row r="2320" spans="68:68" x14ac:dyDescent="0.2">
      <c r="BP2320" s="48"/>
    </row>
    <row r="2321" spans="68:68" x14ac:dyDescent="0.2">
      <c r="BP2321" s="48"/>
    </row>
    <row r="2322" spans="68:68" x14ac:dyDescent="0.2">
      <c r="BP2322" s="48"/>
    </row>
    <row r="2323" spans="68:68" x14ac:dyDescent="0.2">
      <c r="BP2323" s="48"/>
    </row>
    <row r="2324" spans="68:68" x14ac:dyDescent="0.2">
      <c r="BP2324" s="48"/>
    </row>
    <row r="2325" spans="68:68" x14ac:dyDescent="0.2">
      <c r="BP2325" s="48"/>
    </row>
    <row r="2326" spans="68:68" x14ac:dyDescent="0.2">
      <c r="BP2326" s="48"/>
    </row>
    <row r="2327" spans="68:68" x14ac:dyDescent="0.2">
      <c r="BP2327" s="48"/>
    </row>
    <row r="2328" spans="68:68" x14ac:dyDescent="0.2">
      <c r="BP2328" s="48"/>
    </row>
    <row r="2329" spans="68:68" x14ac:dyDescent="0.2">
      <c r="BP2329" s="48"/>
    </row>
    <row r="2330" spans="68:68" x14ac:dyDescent="0.2">
      <c r="BP2330" s="48"/>
    </row>
    <row r="2331" spans="68:68" x14ac:dyDescent="0.2">
      <c r="BP2331" s="48"/>
    </row>
    <row r="2332" spans="68:68" x14ac:dyDescent="0.2">
      <c r="BP2332" s="48"/>
    </row>
    <row r="2333" spans="68:68" x14ac:dyDescent="0.2">
      <c r="BP2333" s="48"/>
    </row>
    <row r="2334" spans="68:68" x14ac:dyDescent="0.2">
      <c r="BP2334" s="48"/>
    </row>
    <row r="2335" spans="68:68" x14ac:dyDescent="0.2">
      <c r="BP2335" s="48"/>
    </row>
    <row r="2336" spans="68:68" x14ac:dyDescent="0.2">
      <c r="BP2336" s="48"/>
    </row>
    <row r="2337" spans="68:68" x14ac:dyDescent="0.2">
      <c r="BP2337" s="48"/>
    </row>
    <row r="2338" spans="68:68" x14ac:dyDescent="0.2">
      <c r="BP2338" s="48"/>
    </row>
    <row r="2339" spans="68:68" x14ac:dyDescent="0.2">
      <c r="BP2339" s="48"/>
    </row>
    <row r="2340" spans="68:68" x14ac:dyDescent="0.2">
      <c r="BP2340" s="48"/>
    </row>
    <row r="2341" spans="68:68" x14ac:dyDescent="0.2">
      <c r="BP2341" s="48"/>
    </row>
    <row r="2342" spans="68:68" x14ac:dyDescent="0.2">
      <c r="BP2342" s="48"/>
    </row>
    <row r="2343" spans="68:68" x14ac:dyDescent="0.2">
      <c r="BP2343" s="48"/>
    </row>
    <row r="2344" spans="68:68" x14ac:dyDescent="0.2">
      <c r="BP2344" s="48"/>
    </row>
    <row r="2345" spans="68:68" x14ac:dyDescent="0.2">
      <c r="BP2345" s="48"/>
    </row>
    <row r="2346" spans="68:68" x14ac:dyDescent="0.2">
      <c r="BP2346" s="48"/>
    </row>
    <row r="2347" spans="68:68" x14ac:dyDescent="0.2">
      <c r="BP2347" s="48"/>
    </row>
    <row r="2348" spans="68:68" x14ac:dyDescent="0.2">
      <c r="BP2348" s="48"/>
    </row>
    <row r="2349" spans="68:68" x14ac:dyDescent="0.2">
      <c r="BP2349" s="48"/>
    </row>
    <row r="2350" spans="68:68" x14ac:dyDescent="0.2">
      <c r="BP2350" s="48"/>
    </row>
    <row r="2351" spans="68:68" x14ac:dyDescent="0.2">
      <c r="BP2351" s="48"/>
    </row>
    <row r="2352" spans="68:68" x14ac:dyDescent="0.2">
      <c r="BP2352" s="48"/>
    </row>
    <row r="2353" spans="68:68" x14ac:dyDescent="0.2">
      <c r="BP2353" s="48"/>
    </row>
    <row r="2354" spans="68:68" x14ac:dyDescent="0.2">
      <c r="BP2354" s="48"/>
    </row>
    <row r="2355" spans="68:68" x14ac:dyDescent="0.2">
      <c r="BP2355" s="48"/>
    </row>
    <row r="2356" spans="68:68" x14ac:dyDescent="0.2">
      <c r="BP2356" s="48"/>
    </row>
    <row r="2357" spans="68:68" x14ac:dyDescent="0.2">
      <c r="BP2357" s="48"/>
    </row>
    <row r="2358" spans="68:68" x14ac:dyDescent="0.2">
      <c r="BP2358" s="48"/>
    </row>
    <row r="2359" spans="68:68" x14ac:dyDescent="0.2">
      <c r="BP2359" s="48"/>
    </row>
    <row r="2360" spans="68:68" x14ac:dyDescent="0.2">
      <c r="BP2360" s="48"/>
    </row>
    <row r="2361" spans="68:68" x14ac:dyDescent="0.2">
      <c r="BP2361" s="48"/>
    </row>
    <row r="2362" spans="68:68" x14ac:dyDescent="0.2">
      <c r="BP2362" s="48"/>
    </row>
    <row r="2363" spans="68:68" x14ac:dyDescent="0.2">
      <c r="BP2363" s="48"/>
    </row>
    <row r="2364" spans="68:68" x14ac:dyDescent="0.2">
      <c r="BP2364" s="48"/>
    </row>
    <row r="2365" spans="68:68" x14ac:dyDescent="0.2">
      <c r="BP2365" s="48"/>
    </row>
    <row r="2366" spans="68:68" x14ac:dyDescent="0.2">
      <c r="BP2366" s="48"/>
    </row>
    <row r="2367" spans="68:68" x14ac:dyDescent="0.2">
      <c r="BP2367" s="48"/>
    </row>
    <row r="2368" spans="68:68" x14ac:dyDescent="0.2">
      <c r="BP2368" s="48"/>
    </row>
    <row r="2369" spans="68:68" x14ac:dyDescent="0.2">
      <c r="BP2369" s="48"/>
    </row>
    <row r="2370" spans="68:68" x14ac:dyDescent="0.2">
      <c r="BP2370" s="48"/>
    </row>
    <row r="2371" spans="68:68" x14ac:dyDescent="0.2">
      <c r="BP2371" s="48"/>
    </row>
    <row r="2372" spans="68:68" x14ac:dyDescent="0.2">
      <c r="BP2372" s="48"/>
    </row>
    <row r="2373" spans="68:68" x14ac:dyDescent="0.2">
      <c r="BP2373" s="48"/>
    </row>
    <row r="2374" spans="68:68" x14ac:dyDescent="0.2">
      <c r="BP2374" s="48"/>
    </row>
    <row r="2375" spans="68:68" x14ac:dyDescent="0.2">
      <c r="BP2375" s="48"/>
    </row>
    <row r="2376" spans="68:68" x14ac:dyDescent="0.2">
      <c r="BP2376" s="48"/>
    </row>
    <row r="2377" spans="68:68" x14ac:dyDescent="0.2">
      <c r="BP2377" s="48"/>
    </row>
    <row r="2378" spans="68:68" x14ac:dyDescent="0.2">
      <c r="BP2378" s="48"/>
    </row>
    <row r="2379" spans="68:68" x14ac:dyDescent="0.2">
      <c r="BP2379" s="48"/>
    </row>
    <row r="2380" spans="68:68" x14ac:dyDescent="0.2">
      <c r="BP2380" s="48"/>
    </row>
    <row r="2381" spans="68:68" x14ac:dyDescent="0.2">
      <c r="BP2381" s="48"/>
    </row>
    <row r="2382" spans="68:68" x14ac:dyDescent="0.2">
      <c r="BP2382" s="48"/>
    </row>
    <row r="2383" spans="68:68" x14ac:dyDescent="0.2">
      <c r="BP2383" s="48"/>
    </row>
    <row r="2384" spans="68:68" x14ac:dyDescent="0.2">
      <c r="BP2384" s="48"/>
    </row>
    <row r="2385" spans="68:68" x14ac:dyDescent="0.2">
      <c r="BP2385" s="48"/>
    </row>
    <row r="2386" spans="68:68" x14ac:dyDescent="0.2">
      <c r="BP2386" s="48"/>
    </row>
    <row r="2387" spans="68:68" x14ac:dyDescent="0.2">
      <c r="BP2387" s="48"/>
    </row>
    <row r="2388" spans="68:68" x14ac:dyDescent="0.2">
      <c r="BP2388" s="48"/>
    </row>
    <row r="2389" spans="68:68" x14ac:dyDescent="0.2">
      <c r="BP2389" s="48"/>
    </row>
    <row r="2390" spans="68:68" x14ac:dyDescent="0.2">
      <c r="BP2390" s="48"/>
    </row>
    <row r="2391" spans="68:68" x14ac:dyDescent="0.2">
      <c r="BP2391" s="48"/>
    </row>
    <row r="2392" spans="68:68" x14ac:dyDescent="0.2">
      <c r="BP2392" s="48"/>
    </row>
    <row r="2393" spans="68:68" x14ac:dyDescent="0.2">
      <c r="BP2393" s="48"/>
    </row>
    <row r="2394" spans="68:68" x14ac:dyDescent="0.2">
      <c r="BP2394" s="48"/>
    </row>
    <row r="2395" spans="68:68" x14ac:dyDescent="0.2">
      <c r="BP2395" s="48"/>
    </row>
    <row r="2396" spans="68:68" x14ac:dyDescent="0.2">
      <c r="BP2396" s="48"/>
    </row>
    <row r="2397" spans="68:68" x14ac:dyDescent="0.2">
      <c r="BP2397" s="48"/>
    </row>
    <row r="2398" spans="68:68" x14ac:dyDescent="0.2">
      <c r="BP2398" s="48"/>
    </row>
    <row r="2399" spans="68:68" x14ac:dyDescent="0.2">
      <c r="BP2399" s="48"/>
    </row>
    <row r="2400" spans="68:68" x14ac:dyDescent="0.2">
      <c r="BP2400" s="48"/>
    </row>
    <row r="2401" spans="68:68" x14ac:dyDescent="0.2">
      <c r="BP2401" s="48"/>
    </row>
    <row r="2402" spans="68:68" x14ac:dyDescent="0.2">
      <c r="BP2402" s="48"/>
    </row>
    <row r="2403" spans="68:68" x14ac:dyDescent="0.2">
      <c r="BP2403" s="48"/>
    </row>
    <row r="2404" spans="68:68" x14ac:dyDescent="0.2">
      <c r="BP2404" s="48"/>
    </row>
    <row r="2405" spans="68:68" x14ac:dyDescent="0.2">
      <c r="BP2405" s="48"/>
    </row>
    <row r="2406" spans="68:68" x14ac:dyDescent="0.2">
      <c r="BP2406" s="48"/>
    </row>
    <row r="2407" spans="68:68" x14ac:dyDescent="0.2">
      <c r="BP2407" s="48"/>
    </row>
    <row r="2408" spans="68:68" x14ac:dyDescent="0.2">
      <c r="BP2408" s="48"/>
    </row>
    <row r="2409" spans="68:68" x14ac:dyDescent="0.2">
      <c r="BP2409" s="48"/>
    </row>
    <row r="2410" spans="68:68" x14ac:dyDescent="0.2">
      <c r="BP2410" s="48"/>
    </row>
    <row r="2411" spans="68:68" x14ac:dyDescent="0.2">
      <c r="BP2411" s="48"/>
    </row>
    <row r="2412" spans="68:68" x14ac:dyDescent="0.2">
      <c r="BP2412" s="48"/>
    </row>
    <row r="2413" spans="68:68" x14ac:dyDescent="0.2">
      <c r="BP2413" s="48"/>
    </row>
    <row r="2414" spans="68:68" x14ac:dyDescent="0.2">
      <c r="BP2414" s="48"/>
    </row>
    <row r="2415" spans="68:68" x14ac:dyDescent="0.2">
      <c r="BP2415" s="48"/>
    </row>
    <row r="2416" spans="68:68" x14ac:dyDescent="0.2">
      <c r="BP2416" s="48"/>
    </row>
    <row r="2417" spans="68:68" x14ac:dyDescent="0.2">
      <c r="BP2417" s="48"/>
    </row>
    <row r="2418" spans="68:68" x14ac:dyDescent="0.2">
      <c r="BP2418" s="48"/>
    </row>
    <row r="2419" spans="68:68" x14ac:dyDescent="0.2">
      <c r="BP2419" s="48"/>
    </row>
    <row r="2420" spans="68:68" x14ac:dyDescent="0.2">
      <c r="BP2420" s="48"/>
    </row>
    <row r="2421" spans="68:68" x14ac:dyDescent="0.2">
      <c r="BP2421" s="48"/>
    </row>
    <row r="2422" spans="68:68" x14ac:dyDescent="0.2">
      <c r="BP2422" s="48"/>
    </row>
    <row r="2423" spans="68:68" x14ac:dyDescent="0.2">
      <c r="BP2423" s="48"/>
    </row>
    <row r="2424" spans="68:68" x14ac:dyDescent="0.2">
      <c r="BP2424" s="48"/>
    </row>
    <row r="2425" spans="68:68" x14ac:dyDescent="0.2">
      <c r="BP2425" s="48"/>
    </row>
    <row r="2426" spans="68:68" x14ac:dyDescent="0.2">
      <c r="BP2426" s="48"/>
    </row>
    <row r="2427" spans="68:68" x14ac:dyDescent="0.2">
      <c r="BP2427" s="48"/>
    </row>
    <row r="2428" spans="68:68" x14ac:dyDescent="0.2">
      <c r="BP2428" s="48"/>
    </row>
    <row r="2429" spans="68:68" x14ac:dyDescent="0.2">
      <c r="BP2429" s="48"/>
    </row>
    <row r="2430" spans="68:68" x14ac:dyDescent="0.2">
      <c r="BP2430" s="48"/>
    </row>
    <row r="2431" spans="68:68" x14ac:dyDescent="0.2">
      <c r="BP2431" s="48"/>
    </row>
    <row r="2432" spans="68:68" x14ac:dyDescent="0.2">
      <c r="BP2432" s="48"/>
    </row>
    <row r="2433" spans="68:68" x14ac:dyDescent="0.2">
      <c r="BP2433" s="48"/>
    </row>
    <row r="2434" spans="68:68" x14ac:dyDescent="0.2">
      <c r="BP2434" s="48"/>
    </row>
    <row r="2435" spans="68:68" x14ac:dyDescent="0.2">
      <c r="BP2435" s="48"/>
    </row>
    <row r="2436" spans="68:68" x14ac:dyDescent="0.2">
      <c r="BP2436" s="48"/>
    </row>
    <row r="2437" spans="68:68" x14ac:dyDescent="0.2">
      <c r="BP2437" s="48"/>
    </row>
    <row r="2438" spans="68:68" x14ac:dyDescent="0.2">
      <c r="BP2438" s="48"/>
    </row>
    <row r="2439" spans="68:68" x14ac:dyDescent="0.2">
      <c r="BP2439" s="48"/>
    </row>
    <row r="2440" spans="68:68" x14ac:dyDescent="0.2">
      <c r="BP2440" s="48"/>
    </row>
    <row r="2441" spans="68:68" x14ac:dyDescent="0.2">
      <c r="BP2441" s="48"/>
    </row>
    <row r="2442" spans="68:68" x14ac:dyDescent="0.2">
      <c r="BP2442" s="48"/>
    </row>
    <row r="2443" spans="68:68" x14ac:dyDescent="0.2">
      <c r="BP2443" s="48"/>
    </row>
    <row r="2444" spans="68:68" x14ac:dyDescent="0.2">
      <c r="BP2444" s="48"/>
    </row>
    <row r="2445" spans="68:68" x14ac:dyDescent="0.2">
      <c r="BP2445" s="48"/>
    </row>
    <row r="2446" spans="68:68" x14ac:dyDescent="0.2">
      <c r="BP2446" s="48"/>
    </row>
    <row r="2447" spans="68:68" x14ac:dyDescent="0.2">
      <c r="BP2447" s="48"/>
    </row>
    <row r="2448" spans="68:68" x14ac:dyDescent="0.2">
      <c r="BP2448" s="48"/>
    </row>
    <row r="2449" spans="68:68" x14ac:dyDescent="0.2">
      <c r="BP2449" s="48"/>
    </row>
    <row r="2450" spans="68:68" x14ac:dyDescent="0.2">
      <c r="BP2450" s="48"/>
    </row>
    <row r="2451" spans="68:68" x14ac:dyDescent="0.2">
      <c r="BP2451" s="48"/>
    </row>
    <row r="2452" spans="68:68" x14ac:dyDescent="0.2">
      <c r="BP2452" s="48"/>
    </row>
    <row r="2453" spans="68:68" x14ac:dyDescent="0.2">
      <c r="BP2453" s="48"/>
    </row>
    <row r="2454" spans="68:68" x14ac:dyDescent="0.2">
      <c r="BP2454" s="48"/>
    </row>
    <row r="2455" spans="68:68" x14ac:dyDescent="0.2">
      <c r="BP2455" s="48"/>
    </row>
    <row r="2456" spans="68:68" x14ac:dyDescent="0.2">
      <c r="BP2456" s="48"/>
    </row>
    <row r="2457" spans="68:68" x14ac:dyDescent="0.2">
      <c r="BP2457" s="48"/>
    </row>
    <row r="2458" spans="68:68" x14ac:dyDescent="0.2">
      <c r="BP2458" s="48"/>
    </row>
    <row r="2459" spans="68:68" x14ac:dyDescent="0.2">
      <c r="BP2459" s="48"/>
    </row>
    <row r="2460" spans="68:68" x14ac:dyDescent="0.2">
      <c r="BP2460" s="48"/>
    </row>
    <row r="2461" spans="68:68" x14ac:dyDescent="0.2">
      <c r="BP2461" s="48"/>
    </row>
    <row r="2462" spans="68:68" x14ac:dyDescent="0.2">
      <c r="BP2462" s="48"/>
    </row>
    <row r="2463" spans="68:68" x14ac:dyDescent="0.2">
      <c r="BP2463" s="48"/>
    </row>
    <row r="2464" spans="68:68" x14ac:dyDescent="0.2">
      <c r="BP2464" s="48"/>
    </row>
    <row r="2465" spans="68:68" x14ac:dyDescent="0.2">
      <c r="BP2465" s="48"/>
    </row>
    <row r="2466" spans="68:68" x14ac:dyDescent="0.2">
      <c r="BP2466" s="48"/>
    </row>
    <row r="2467" spans="68:68" x14ac:dyDescent="0.2">
      <c r="BP2467" s="48"/>
    </row>
    <row r="2468" spans="68:68" x14ac:dyDescent="0.2">
      <c r="BP2468" s="48"/>
    </row>
    <row r="2469" spans="68:68" x14ac:dyDescent="0.2">
      <c r="BP2469" s="48"/>
    </row>
    <row r="2470" spans="68:68" x14ac:dyDescent="0.2">
      <c r="BP2470" s="48"/>
    </row>
    <row r="2471" spans="68:68" x14ac:dyDescent="0.2">
      <c r="BP2471" s="48"/>
    </row>
    <row r="2472" spans="68:68" x14ac:dyDescent="0.2">
      <c r="BP2472" s="48"/>
    </row>
    <row r="2473" spans="68:68" x14ac:dyDescent="0.2">
      <c r="BP2473" s="48"/>
    </row>
    <row r="2474" spans="68:68" x14ac:dyDescent="0.2">
      <c r="BP2474" s="48"/>
    </row>
    <row r="2475" spans="68:68" x14ac:dyDescent="0.2">
      <c r="BP2475" s="48"/>
    </row>
    <row r="2476" spans="68:68" x14ac:dyDescent="0.2">
      <c r="BP2476" s="48"/>
    </row>
    <row r="2477" spans="68:68" x14ac:dyDescent="0.2">
      <c r="BP2477" s="48"/>
    </row>
    <row r="2478" spans="68:68" x14ac:dyDescent="0.2">
      <c r="BP2478" s="48"/>
    </row>
    <row r="2479" spans="68:68" x14ac:dyDescent="0.2">
      <c r="BP2479" s="48"/>
    </row>
    <row r="2480" spans="68:68" x14ac:dyDescent="0.2">
      <c r="BP2480" s="48"/>
    </row>
    <row r="2481" spans="68:68" x14ac:dyDescent="0.2">
      <c r="BP2481" s="48"/>
    </row>
    <row r="2482" spans="68:68" x14ac:dyDescent="0.2">
      <c r="BP2482" s="48"/>
    </row>
    <row r="2483" spans="68:68" x14ac:dyDescent="0.2">
      <c r="BP2483" s="48"/>
    </row>
    <row r="2484" spans="68:68" x14ac:dyDescent="0.2">
      <c r="BP2484" s="48"/>
    </row>
    <row r="2485" spans="68:68" x14ac:dyDescent="0.2">
      <c r="BP2485" s="48"/>
    </row>
    <row r="2486" spans="68:68" x14ac:dyDescent="0.2">
      <c r="BP2486" s="48"/>
    </row>
    <row r="2487" spans="68:68" x14ac:dyDescent="0.2">
      <c r="BP2487" s="48"/>
    </row>
    <row r="2488" spans="68:68" x14ac:dyDescent="0.2">
      <c r="BP2488" s="48"/>
    </row>
    <row r="2489" spans="68:68" x14ac:dyDescent="0.2">
      <c r="BP2489" s="48"/>
    </row>
    <row r="2490" spans="68:68" x14ac:dyDescent="0.2">
      <c r="BP2490" s="48"/>
    </row>
    <row r="2491" spans="68:68" x14ac:dyDescent="0.2">
      <c r="BP2491" s="48"/>
    </row>
    <row r="2492" spans="68:68" x14ac:dyDescent="0.2">
      <c r="BP2492" s="48"/>
    </row>
    <row r="2493" spans="68:68" x14ac:dyDescent="0.2">
      <c r="BP2493" s="48"/>
    </row>
    <row r="2494" spans="68:68" x14ac:dyDescent="0.2">
      <c r="BP2494" s="48"/>
    </row>
    <row r="2495" spans="68:68" x14ac:dyDescent="0.2">
      <c r="BP2495" s="48"/>
    </row>
    <row r="2496" spans="68:68" x14ac:dyDescent="0.2">
      <c r="BP2496" s="48"/>
    </row>
    <row r="2497" spans="68:68" x14ac:dyDescent="0.2">
      <c r="BP2497" s="48"/>
    </row>
    <row r="2498" spans="68:68" x14ac:dyDescent="0.2">
      <c r="BP2498" s="48"/>
    </row>
    <row r="2499" spans="68:68" x14ac:dyDescent="0.2">
      <c r="BP2499" s="48"/>
    </row>
    <row r="2500" spans="68:68" x14ac:dyDescent="0.2">
      <c r="BP2500" s="48"/>
    </row>
    <row r="2501" spans="68:68" x14ac:dyDescent="0.2">
      <c r="BP2501" s="48"/>
    </row>
    <row r="2502" spans="68:68" x14ac:dyDescent="0.2">
      <c r="BP2502" s="48"/>
    </row>
    <row r="2503" spans="68:68" x14ac:dyDescent="0.2">
      <c r="BP2503" s="48"/>
    </row>
    <row r="2504" spans="68:68" x14ac:dyDescent="0.2">
      <c r="BP2504" s="48"/>
    </row>
    <row r="2505" spans="68:68" x14ac:dyDescent="0.2">
      <c r="BP2505" s="48"/>
    </row>
    <row r="2506" spans="68:68" x14ac:dyDescent="0.2">
      <c r="BP2506" s="48"/>
    </row>
    <row r="2507" spans="68:68" x14ac:dyDescent="0.2">
      <c r="BP2507" s="48"/>
    </row>
    <row r="2508" spans="68:68" x14ac:dyDescent="0.2">
      <c r="BP2508" s="48"/>
    </row>
    <row r="2509" spans="68:68" x14ac:dyDescent="0.2">
      <c r="BP2509" s="48"/>
    </row>
    <row r="2510" spans="68:68" x14ac:dyDescent="0.2">
      <c r="BP2510" s="48"/>
    </row>
    <row r="2511" spans="68:68" x14ac:dyDescent="0.2">
      <c r="BP2511" s="48"/>
    </row>
    <row r="2512" spans="68:68" x14ac:dyDescent="0.2">
      <c r="BP2512" s="48"/>
    </row>
    <row r="2513" spans="68:68" x14ac:dyDescent="0.2">
      <c r="BP2513" s="48"/>
    </row>
    <row r="2514" spans="68:68" x14ac:dyDescent="0.2">
      <c r="BP2514" s="48"/>
    </row>
    <row r="2515" spans="68:68" x14ac:dyDescent="0.2">
      <c r="BP2515" s="48"/>
    </row>
    <row r="2516" spans="68:68" x14ac:dyDescent="0.2">
      <c r="BP2516" s="48"/>
    </row>
    <row r="2517" spans="68:68" x14ac:dyDescent="0.2">
      <c r="BP2517" s="48"/>
    </row>
    <row r="2518" spans="68:68" x14ac:dyDescent="0.2">
      <c r="BP2518" s="48"/>
    </row>
    <row r="2519" spans="68:68" x14ac:dyDescent="0.2">
      <c r="BP2519" s="48"/>
    </row>
    <row r="2520" spans="68:68" x14ac:dyDescent="0.2">
      <c r="BP2520" s="48"/>
    </row>
    <row r="2521" spans="68:68" x14ac:dyDescent="0.2">
      <c r="BP2521" s="48"/>
    </row>
    <row r="2522" spans="68:68" x14ac:dyDescent="0.2">
      <c r="BP2522" s="48"/>
    </row>
    <row r="2523" spans="68:68" x14ac:dyDescent="0.2">
      <c r="BP2523" s="48"/>
    </row>
    <row r="2524" spans="68:68" x14ac:dyDescent="0.2">
      <c r="BP2524" s="48"/>
    </row>
    <row r="2525" spans="68:68" x14ac:dyDescent="0.2">
      <c r="BP2525" s="48"/>
    </row>
    <row r="2526" spans="68:68" x14ac:dyDescent="0.2">
      <c r="BP2526" s="48"/>
    </row>
    <row r="2527" spans="68:68" x14ac:dyDescent="0.2">
      <c r="BP2527" s="48"/>
    </row>
    <row r="2528" spans="68:68" x14ac:dyDescent="0.2">
      <c r="BP2528" s="48"/>
    </row>
    <row r="2529" spans="68:68" x14ac:dyDescent="0.2">
      <c r="BP2529" s="48"/>
    </row>
    <row r="2530" spans="68:68" x14ac:dyDescent="0.2">
      <c r="BP2530" s="48"/>
    </row>
    <row r="2531" spans="68:68" x14ac:dyDescent="0.2">
      <c r="BP2531" s="48"/>
    </row>
    <row r="2532" spans="68:68" x14ac:dyDescent="0.2">
      <c r="BP2532" s="48"/>
    </row>
    <row r="2533" spans="68:68" x14ac:dyDescent="0.2">
      <c r="BP2533" s="48"/>
    </row>
    <row r="2534" spans="68:68" x14ac:dyDescent="0.2">
      <c r="BP2534" s="48"/>
    </row>
    <row r="2535" spans="68:68" x14ac:dyDescent="0.2">
      <c r="BP2535" s="48"/>
    </row>
    <row r="2536" spans="68:68" x14ac:dyDescent="0.2">
      <c r="BP2536" s="48"/>
    </row>
    <row r="2537" spans="68:68" x14ac:dyDescent="0.2">
      <c r="BP2537" s="48"/>
    </row>
    <row r="2538" spans="68:68" x14ac:dyDescent="0.2">
      <c r="BP2538" s="48"/>
    </row>
    <row r="2539" spans="68:68" x14ac:dyDescent="0.2">
      <c r="BP2539" s="48"/>
    </row>
    <row r="2540" spans="68:68" x14ac:dyDescent="0.2">
      <c r="BP2540" s="48"/>
    </row>
    <row r="2541" spans="68:68" x14ac:dyDescent="0.2">
      <c r="BP2541" s="48"/>
    </row>
    <row r="2542" spans="68:68" x14ac:dyDescent="0.2">
      <c r="BP2542" s="48"/>
    </row>
    <row r="2543" spans="68:68" x14ac:dyDescent="0.2">
      <c r="BP2543" s="48"/>
    </row>
    <row r="2544" spans="68:68" x14ac:dyDescent="0.2">
      <c r="BP2544" s="48"/>
    </row>
    <row r="2545" spans="68:68" x14ac:dyDescent="0.2">
      <c r="BP2545" s="48"/>
    </row>
    <row r="2546" spans="68:68" x14ac:dyDescent="0.2">
      <c r="BP2546" s="48"/>
    </row>
    <row r="2547" spans="68:68" x14ac:dyDescent="0.2">
      <c r="BP2547" s="48"/>
    </row>
    <row r="2548" spans="68:68" x14ac:dyDescent="0.2">
      <c r="BP2548" s="48"/>
    </row>
    <row r="2549" spans="68:68" x14ac:dyDescent="0.2">
      <c r="BP2549" s="48"/>
    </row>
    <row r="2550" spans="68:68" x14ac:dyDescent="0.2">
      <c r="BP2550" s="48"/>
    </row>
    <row r="2551" spans="68:68" x14ac:dyDescent="0.2">
      <c r="BP2551" s="48"/>
    </row>
    <row r="2552" spans="68:68" x14ac:dyDescent="0.2">
      <c r="BP2552" s="48"/>
    </row>
    <row r="2553" spans="68:68" x14ac:dyDescent="0.2">
      <c r="BP2553" s="48"/>
    </row>
    <row r="2554" spans="68:68" x14ac:dyDescent="0.2">
      <c r="BP2554" s="48"/>
    </row>
    <row r="2555" spans="68:68" x14ac:dyDescent="0.2">
      <c r="BP2555" s="48"/>
    </row>
    <row r="2556" spans="68:68" x14ac:dyDescent="0.2">
      <c r="BP2556" s="48"/>
    </row>
    <row r="2557" spans="68:68" x14ac:dyDescent="0.2">
      <c r="BP2557" s="48"/>
    </row>
    <row r="2558" spans="68:68" x14ac:dyDescent="0.2">
      <c r="BP2558" s="48"/>
    </row>
    <row r="2559" spans="68:68" x14ac:dyDescent="0.2">
      <c r="BP2559" s="48"/>
    </row>
    <row r="2560" spans="68:68" x14ac:dyDescent="0.2">
      <c r="BP2560" s="48"/>
    </row>
    <row r="2561" spans="68:68" x14ac:dyDescent="0.2">
      <c r="BP2561" s="48"/>
    </row>
    <row r="2562" spans="68:68" x14ac:dyDescent="0.2">
      <c r="BP2562" s="48"/>
    </row>
    <row r="2563" spans="68:68" x14ac:dyDescent="0.2">
      <c r="BP2563" s="48"/>
    </row>
    <row r="2564" spans="68:68" x14ac:dyDescent="0.2">
      <c r="BP2564" s="48"/>
    </row>
    <row r="2565" spans="68:68" x14ac:dyDescent="0.2">
      <c r="BP2565" s="48"/>
    </row>
    <row r="2566" spans="68:68" x14ac:dyDescent="0.2">
      <c r="BP2566" s="48"/>
    </row>
    <row r="2567" spans="68:68" x14ac:dyDescent="0.2">
      <c r="BP2567" s="48"/>
    </row>
    <row r="2568" spans="68:68" x14ac:dyDescent="0.2">
      <c r="BP2568" s="48"/>
    </row>
    <row r="2569" spans="68:68" x14ac:dyDescent="0.2">
      <c r="BP2569" s="48"/>
    </row>
    <row r="2570" spans="68:68" x14ac:dyDescent="0.2">
      <c r="BP2570" s="48"/>
    </row>
    <row r="2571" spans="68:68" x14ac:dyDescent="0.2">
      <c r="BP2571" s="48"/>
    </row>
    <row r="2572" spans="68:68" x14ac:dyDescent="0.2">
      <c r="BP2572" s="48"/>
    </row>
    <row r="2573" spans="68:68" x14ac:dyDescent="0.2">
      <c r="BP2573" s="48"/>
    </row>
    <row r="2574" spans="68:68" x14ac:dyDescent="0.2">
      <c r="BP2574" s="48"/>
    </row>
    <row r="2575" spans="68:68" x14ac:dyDescent="0.2">
      <c r="BP2575" s="48"/>
    </row>
    <row r="2576" spans="68:68" x14ac:dyDescent="0.2">
      <c r="BP2576" s="48"/>
    </row>
    <row r="2577" spans="68:68" x14ac:dyDescent="0.2">
      <c r="BP2577" s="48"/>
    </row>
    <row r="2578" spans="68:68" x14ac:dyDescent="0.2">
      <c r="BP2578" s="48"/>
    </row>
    <row r="2579" spans="68:68" x14ac:dyDescent="0.2">
      <c r="BP2579" s="48"/>
    </row>
    <row r="2580" spans="68:68" x14ac:dyDescent="0.2">
      <c r="BP2580" s="48"/>
    </row>
    <row r="2581" spans="68:68" x14ac:dyDescent="0.2">
      <c r="BP2581" s="48"/>
    </row>
    <row r="2582" spans="68:68" x14ac:dyDescent="0.2">
      <c r="BP2582" s="48"/>
    </row>
    <row r="2583" spans="68:68" x14ac:dyDescent="0.2">
      <c r="BP2583" s="48"/>
    </row>
    <row r="2584" spans="68:68" x14ac:dyDescent="0.2">
      <c r="BP2584" s="48"/>
    </row>
    <row r="2585" spans="68:68" x14ac:dyDescent="0.2">
      <c r="BP2585" s="48"/>
    </row>
    <row r="2586" spans="68:68" x14ac:dyDescent="0.2">
      <c r="BP2586" s="48"/>
    </row>
    <row r="2587" spans="68:68" x14ac:dyDescent="0.2">
      <c r="BP2587" s="48"/>
    </row>
    <row r="2588" spans="68:68" x14ac:dyDescent="0.2">
      <c r="BP2588" s="48"/>
    </row>
    <row r="2589" spans="68:68" x14ac:dyDescent="0.2">
      <c r="BP2589" s="48"/>
    </row>
    <row r="2590" spans="68:68" x14ac:dyDescent="0.2">
      <c r="BP2590" s="48"/>
    </row>
    <row r="2591" spans="68:68" x14ac:dyDescent="0.2">
      <c r="BP2591" s="48"/>
    </row>
    <row r="2592" spans="68:68" x14ac:dyDescent="0.2">
      <c r="BP2592" s="48"/>
    </row>
    <row r="2593" spans="68:68" x14ac:dyDescent="0.2">
      <c r="BP2593" s="48"/>
    </row>
    <row r="2594" spans="68:68" x14ac:dyDescent="0.2">
      <c r="BP2594" s="48"/>
    </row>
    <row r="2595" spans="68:68" x14ac:dyDescent="0.2">
      <c r="BP2595" s="48"/>
    </row>
    <row r="2596" spans="68:68" x14ac:dyDescent="0.2">
      <c r="BP2596" s="48"/>
    </row>
    <row r="2597" spans="68:68" x14ac:dyDescent="0.2">
      <c r="BP2597" s="48"/>
    </row>
    <row r="2598" spans="68:68" x14ac:dyDescent="0.2">
      <c r="BP2598" s="48"/>
    </row>
    <row r="2599" spans="68:68" x14ac:dyDescent="0.2">
      <c r="BP2599" s="48"/>
    </row>
    <row r="2600" spans="68:68" x14ac:dyDescent="0.2">
      <c r="BP2600" s="48"/>
    </row>
    <row r="2601" spans="68:68" x14ac:dyDescent="0.2">
      <c r="BP2601" s="48"/>
    </row>
    <row r="2602" spans="68:68" x14ac:dyDescent="0.2">
      <c r="BP2602" s="48"/>
    </row>
    <row r="2603" spans="68:68" x14ac:dyDescent="0.2">
      <c r="BP2603" s="48"/>
    </row>
    <row r="2604" spans="68:68" x14ac:dyDescent="0.2">
      <c r="BP2604" s="48"/>
    </row>
    <row r="2605" spans="68:68" x14ac:dyDescent="0.2">
      <c r="BP2605" s="48"/>
    </row>
    <row r="2606" spans="68:68" x14ac:dyDescent="0.2">
      <c r="BP2606" s="48"/>
    </row>
    <row r="2607" spans="68:68" x14ac:dyDescent="0.2">
      <c r="BP2607" s="48"/>
    </row>
    <row r="2608" spans="68:68" x14ac:dyDescent="0.2">
      <c r="BP2608" s="48"/>
    </row>
    <row r="2609" spans="68:68" x14ac:dyDescent="0.2">
      <c r="BP2609" s="48"/>
    </row>
    <row r="2610" spans="68:68" x14ac:dyDescent="0.2">
      <c r="BP2610" s="48"/>
    </row>
    <row r="2611" spans="68:68" x14ac:dyDescent="0.2">
      <c r="BP2611" s="48"/>
    </row>
    <row r="2612" spans="68:68" x14ac:dyDescent="0.2">
      <c r="BP2612" s="48"/>
    </row>
    <row r="2613" spans="68:68" x14ac:dyDescent="0.2">
      <c r="BP2613" s="48"/>
    </row>
    <row r="2614" spans="68:68" x14ac:dyDescent="0.2">
      <c r="BP2614" s="48"/>
    </row>
    <row r="2615" spans="68:68" x14ac:dyDescent="0.2">
      <c r="BP2615" s="48"/>
    </row>
    <row r="2616" spans="68:68" x14ac:dyDescent="0.2">
      <c r="BP2616" s="48"/>
    </row>
    <row r="2617" spans="68:68" x14ac:dyDescent="0.2">
      <c r="BP2617" s="48"/>
    </row>
    <row r="2618" spans="68:68" x14ac:dyDescent="0.2">
      <c r="BP2618" s="48"/>
    </row>
    <row r="2619" spans="68:68" x14ac:dyDescent="0.2">
      <c r="BP2619" s="48"/>
    </row>
    <row r="2620" spans="68:68" x14ac:dyDescent="0.2">
      <c r="BP2620" s="48"/>
    </row>
    <row r="2621" spans="68:68" x14ac:dyDescent="0.2">
      <c r="BP2621" s="48"/>
    </row>
    <row r="2622" spans="68:68" x14ac:dyDescent="0.2">
      <c r="BP2622" s="48"/>
    </row>
    <row r="2623" spans="68:68" x14ac:dyDescent="0.2">
      <c r="BP2623" s="48"/>
    </row>
    <row r="2624" spans="68:68" x14ac:dyDescent="0.2">
      <c r="BP2624" s="48"/>
    </row>
    <row r="2625" spans="68:68" x14ac:dyDescent="0.2">
      <c r="BP2625" s="48"/>
    </row>
    <row r="2626" spans="68:68" x14ac:dyDescent="0.2">
      <c r="BP2626" s="48"/>
    </row>
    <row r="2627" spans="68:68" x14ac:dyDescent="0.2">
      <c r="BP2627" s="48"/>
    </row>
    <row r="2628" spans="68:68" x14ac:dyDescent="0.2">
      <c r="BP2628" s="48"/>
    </row>
    <row r="2629" spans="68:68" x14ac:dyDescent="0.2">
      <c r="BP2629" s="48"/>
    </row>
    <row r="2630" spans="68:68" x14ac:dyDescent="0.2">
      <c r="BP2630" s="48"/>
    </row>
    <row r="2631" spans="68:68" x14ac:dyDescent="0.2">
      <c r="BP2631" s="48"/>
    </row>
    <row r="2632" spans="68:68" x14ac:dyDescent="0.2">
      <c r="BP2632" s="48"/>
    </row>
    <row r="2633" spans="68:68" x14ac:dyDescent="0.2">
      <c r="BP2633" s="48"/>
    </row>
    <row r="2634" spans="68:68" x14ac:dyDescent="0.2">
      <c r="BP2634" s="48"/>
    </row>
    <row r="2635" spans="68:68" x14ac:dyDescent="0.2">
      <c r="BP2635" s="48"/>
    </row>
    <row r="2636" spans="68:68" x14ac:dyDescent="0.2">
      <c r="BP2636" s="48"/>
    </row>
    <row r="2637" spans="68:68" x14ac:dyDescent="0.2">
      <c r="BP2637" s="48"/>
    </row>
    <row r="2638" spans="68:68" x14ac:dyDescent="0.2">
      <c r="BP2638" s="48"/>
    </row>
    <row r="2639" spans="68:68" x14ac:dyDescent="0.2">
      <c r="BP2639" s="48"/>
    </row>
    <row r="2640" spans="68:68" x14ac:dyDescent="0.2">
      <c r="BP2640" s="48"/>
    </row>
    <row r="2641" spans="68:68" x14ac:dyDescent="0.2">
      <c r="BP2641" s="48"/>
    </row>
    <row r="2642" spans="68:68" x14ac:dyDescent="0.2">
      <c r="BP2642" s="48"/>
    </row>
    <row r="2643" spans="68:68" x14ac:dyDescent="0.2">
      <c r="BP2643" s="48"/>
    </row>
    <row r="2644" spans="68:68" x14ac:dyDescent="0.2">
      <c r="BP2644" s="48"/>
    </row>
    <row r="2645" spans="68:68" x14ac:dyDescent="0.2">
      <c r="BP2645" s="48"/>
    </row>
    <row r="2646" spans="68:68" x14ac:dyDescent="0.2">
      <c r="BP2646" s="48"/>
    </row>
    <row r="2647" spans="68:68" x14ac:dyDescent="0.2">
      <c r="BP2647" s="48"/>
    </row>
    <row r="2648" spans="68:68" x14ac:dyDescent="0.2">
      <c r="BP2648" s="48"/>
    </row>
    <row r="2649" spans="68:68" x14ac:dyDescent="0.2">
      <c r="BP2649" s="48"/>
    </row>
    <row r="2650" spans="68:68" x14ac:dyDescent="0.2">
      <c r="BP2650" s="48"/>
    </row>
    <row r="2651" spans="68:68" x14ac:dyDescent="0.2">
      <c r="BP2651" s="48"/>
    </row>
    <row r="2652" spans="68:68" x14ac:dyDescent="0.2">
      <c r="BP2652" s="48"/>
    </row>
    <row r="2653" spans="68:68" x14ac:dyDescent="0.2">
      <c r="BP2653" s="48"/>
    </row>
    <row r="2654" spans="68:68" x14ac:dyDescent="0.2">
      <c r="BP2654" s="48"/>
    </row>
    <row r="2655" spans="68:68" x14ac:dyDescent="0.2">
      <c r="BP2655" s="48"/>
    </row>
    <row r="2656" spans="68:68" x14ac:dyDescent="0.2">
      <c r="BP2656" s="48"/>
    </row>
    <row r="2657" spans="68:68" x14ac:dyDescent="0.2">
      <c r="BP2657" s="48"/>
    </row>
    <row r="2658" spans="68:68" x14ac:dyDescent="0.2">
      <c r="BP2658" s="48"/>
    </row>
    <row r="2659" spans="68:68" x14ac:dyDescent="0.2">
      <c r="BP2659" s="48"/>
    </row>
    <row r="2660" spans="68:68" x14ac:dyDescent="0.2">
      <c r="BP2660" s="48"/>
    </row>
    <row r="2661" spans="68:68" x14ac:dyDescent="0.2">
      <c r="BP2661" s="48"/>
    </row>
    <row r="2662" spans="68:68" x14ac:dyDescent="0.2">
      <c r="BP2662" s="48"/>
    </row>
    <row r="2663" spans="68:68" x14ac:dyDescent="0.2">
      <c r="BP2663" s="48"/>
    </row>
    <row r="2664" spans="68:68" x14ac:dyDescent="0.2">
      <c r="BP2664" s="48"/>
    </row>
    <row r="2665" spans="68:68" x14ac:dyDescent="0.2">
      <c r="BP2665" s="48"/>
    </row>
    <row r="2666" spans="68:68" x14ac:dyDescent="0.2">
      <c r="BP2666" s="48"/>
    </row>
    <row r="2667" spans="68:68" x14ac:dyDescent="0.2">
      <c r="BP2667" s="48"/>
    </row>
    <row r="2668" spans="68:68" x14ac:dyDescent="0.2">
      <c r="BP2668" s="48"/>
    </row>
    <row r="2669" spans="68:68" x14ac:dyDescent="0.2">
      <c r="BP2669" s="48"/>
    </row>
    <row r="2670" spans="68:68" x14ac:dyDescent="0.2">
      <c r="BP2670" s="48"/>
    </row>
    <row r="2671" spans="68:68" x14ac:dyDescent="0.2">
      <c r="BP2671" s="48"/>
    </row>
    <row r="2672" spans="68:68" x14ac:dyDescent="0.2">
      <c r="BP2672" s="48"/>
    </row>
    <row r="2673" spans="68:68" x14ac:dyDescent="0.2">
      <c r="BP2673" s="48"/>
    </row>
    <row r="2674" spans="68:68" x14ac:dyDescent="0.2">
      <c r="BP2674" s="48"/>
    </row>
    <row r="2675" spans="68:68" x14ac:dyDescent="0.2">
      <c r="BP2675" s="48"/>
    </row>
    <row r="2676" spans="68:68" x14ac:dyDescent="0.2">
      <c r="BP2676" s="48"/>
    </row>
    <row r="2677" spans="68:68" x14ac:dyDescent="0.2">
      <c r="BP2677" s="48"/>
    </row>
    <row r="2678" spans="68:68" x14ac:dyDescent="0.2">
      <c r="BP2678" s="48"/>
    </row>
    <row r="2679" spans="68:68" x14ac:dyDescent="0.2">
      <c r="BP2679" s="48"/>
    </row>
    <row r="2680" spans="68:68" x14ac:dyDescent="0.2">
      <c r="BP2680" s="48"/>
    </row>
    <row r="2681" spans="68:68" x14ac:dyDescent="0.2">
      <c r="BP2681" s="48"/>
    </row>
    <row r="2682" spans="68:68" x14ac:dyDescent="0.2">
      <c r="BP2682" s="48"/>
    </row>
    <row r="2683" spans="68:68" x14ac:dyDescent="0.2">
      <c r="BP2683" s="48"/>
    </row>
    <row r="2684" spans="68:68" x14ac:dyDescent="0.2">
      <c r="BP2684" s="48"/>
    </row>
    <row r="2685" spans="68:68" x14ac:dyDescent="0.2">
      <c r="BP2685" s="48"/>
    </row>
    <row r="2686" spans="68:68" x14ac:dyDescent="0.2">
      <c r="BP2686" s="48"/>
    </row>
    <row r="2687" spans="68:68" x14ac:dyDescent="0.2">
      <c r="BP2687" s="48"/>
    </row>
    <row r="2688" spans="68:68" x14ac:dyDescent="0.2">
      <c r="BP2688" s="48"/>
    </row>
    <row r="2689" spans="68:68" x14ac:dyDescent="0.2">
      <c r="BP2689" s="48"/>
    </row>
    <row r="2690" spans="68:68" x14ac:dyDescent="0.2">
      <c r="BP2690" s="48"/>
    </row>
    <row r="2691" spans="68:68" x14ac:dyDescent="0.2">
      <c r="BP2691" s="48"/>
    </row>
    <row r="2692" spans="68:68" x14ac:dyDescent="0.2">
      <c r="BP2692" s="48"/>
    </row>
    <row r="2693" spans="68:68" x14ac:dyDescent="0.2">
      <c r="BP2693" s="48"/>
    </row>
    <row r="2694" spans="68:68" x14ac:dyDescent="0.2">
      <c r="BP2694" s="48"/>
    </row>
    <row r="2695" spans="68:68" x14ac:dyDescent="0.2">
      <c r="BP2695" s="48"/>
    </row>
    <row r="2696" spans="68:68" x14ac:dyDescent="0.2">
      <c r="BP2696" s="48"/>
    </row>
    <row r="2697" spans="68:68" x14ac:dyDescent="0.2">
      <c r="BP2697" s="48"/>
    </row>
    <row r="2698" spans="68:68" x14ac:dyDescent="0.2">
      <c r="BP2698" s="48"/>
    </row>
    <row r="2699" spans="68:68" x14ac:dyDescent="0.2">
      <c r="BP2699" s="48"/>
    </row>
    <row r="2700" spans="68:68" x14ac:dyDescent="0.2">
      <c r="BP2700" s="48"/>
    </row>
    <row r="2701" spans="68:68" x14ac:dyDescent="0.2">
      <c r="BP2701" s="48"/>
    </row>
    <row r="2702" spans="68:68" x14ac:dyDescent="0.2">
      <c r="BP2702" s="48"/>
    </row>
    <row r="2703" spans="68:68" x14ac:dyDescent="0.2">
      <c r="BP2703" s="48"/>
    </row>
    <row r="2704" spans="68:68" x14ac:dyDescent="0.2">
      <c r="BP2704" s="48"/>
    </row>
    <row r="2705" spans="68:68" x14ac:dyDescent="0.2">
      <c r="BP2705" s="48"/>
    </row>
    <row r="2706" spans="68:68" x14ac:dyDescent="0.2">
      <c r="BP2706" s="48"/>
    </row>
    <row r="2707" spans="68:68" x14ac:dyDescent="0.2">
      <c r="BP2707" s="48"/>
    </row>
    <row r="2708" spans="68:68" x14ac:dyDescent="0.2">
      <c r="BP2708" s="48"/>
    </row>
    <row r="2709" spans="68:68" x14ac:dyDescent="0.2">
      <c r="BP2709" s="48"/>
    </row>
    <row r="2710" spans="68:68" x14ac:dyDescent="0.2">
      <c r="BP2710" s="48"/>
    </row>
    <row r="2711" spans="68:68" x14ac:dyDescent="0.2">
      <c r="BP2711" s="48"/>
    </row>
    <row r="2712" spans="68:68" x14ac:dyDescent="0.2">
      <c r="BP2712" s="48"/>
    </row>
    <row r="2713" spans="68:68" x14ac:dyDescent="0.2">
      <c r="BP2713" s="48"/>
    </row>
    <row r="2714" spans="68:68" x14ac:dyDescent="0.2">
      <c r="BP2714" s="48"/>
    </row>
    <row r="2715" spans="68:68" x14ac:dyDescent="0.2">
      <c r="BP2715" s="48"/>
    </row>
    <row r="2716" spans="68:68" x14ac:dyDescent="0.2">
      <c r="BP2716" s="48"/>
    </row>
    <row r="2717" spans="68:68" x14ac:dyDescent="0.2">
      <c r="BP2717" s="48"/>
    </row>
    <row r="2718" spans="68:68" x14ac:dyDescent="0.2">
      <c r="BP2718" s="48"/>
    </row>
    <row r="2719" spans="68:68" x14ac:dyDescent="0.2">
      <c r="BP2719" s="48"/>
    </row>
    <row r="2720" spans="68:68" x14ac:dyDescent="0.2">
      <c r="BP2720" s="48"/>
    </row>
    <row r="2721" spans="68:68" x14ac:dyDescent="0.2">
      <c r="BP2721" s="48"/>
    </row>
    <row r="2722" spans="68:68" x14ac:dyDescent="0.2">
      <c r="BP2722" s="48"/>
    </row>
    <row r="2723" spans="68:68" x14ac:dyDescent="0.2">
      <c r="BP2723" s="48"/>
    </row>
    <row r="2724" spans="68:68" x14ac:dyDescent="0.2">
      <c r="BP2724" s="48"/>
    </row>
    <row r="2725" spans="68:68" x14ac:dyDescent="0.2">
      <c r="BP2725" s="48"/>
    </row>
    <row r="2726" spans="68:68" x14ac:dyDescent="0.2">
      <c r="BP2726" s="48"/>
    </row>
    <row r="2727" spans="68:68" x14ac:dyDescent="0.2">
      <c r="BP2727" s="48"/>
    </row>
    <row r="2728" spans="68:68" x14ac:dyDescent="0.2">
      <c r="BP2728" s="48"/>
    </row>
    <row r="2729" spans="68:68" x14ac:dyDescent="0.2">
      <c r="BP2729" s="48"/>
    </row>
    <row r="2730" spans="68:68" x14ac:dyDescent="0.2">
      <c r="BP2730" s="48"/>
    </row>
    <row r="2731" spans="68:68" x14ac:dyDescent="0.2">
      <c r="BP2731" s="48"/>
    </row>
    <row r="2732" spans="68:68" x14ac:dyDescent="0.2">
      <c r="BP2732" s="48"/>
    </row>
    <row r="2733" spans="68:68" x14ac:dyDescent="0.2">
      <c r="BP2733" s="48"/>
    </row>
    <row r="2734" spans="68:68" x14ac:dyDescent="0.2">
      <c r="BP2734" s="48"/>
    </row>
    <row r="2735" spans="68:68" x14ac:dyDescent="0.2">
      <c r="BP2735" s="48"/>
    </row>
    <row r="2736" spans="68:68" x14ac:dyDescent="0.2">
      <c r="BP2736" s="48"/>
    </row>
    <row r="2737" spans="68:68" x14ac:dyDescent="0.2">
      <c r="BP2737" s="48"/>
    </row>
    <row r="2738" spans="68:68" x14ac:dyDescent="0.2">
      <c r="BP2738" s="48"/>
    </row>
    <row r="2739" spans="68:68" x14ac:dyDescent="0.2">
      <c r="BP2739" s="48"/>
    </row>
    <row r="2740" spans="68:68" x14ac:dyDescent="0.2">
      <c r="BP2740" s="48"/>
    </row>
    <row r="2741" spans="68:68" x14ac:dyDescent="0.2">
      <c r="BP2741" s="48"/>
    </row>
    <row r="2742" spans="68:68" x14ac:dyDescent="0.2">
      <c r="BP2742" s="48"/>
    </row>
    <row r="2743" spans="68:68" x14ac:dyDescent="0.2">
      <c r="BP2743" s="48"/>
    </row>
    <row r="2744" spans="68:68" x14ac:dyDescent="0.2">
      <c r="BP2744" s="48"/>
    </row>
    <row r="2745" spans="68:68" x14ac:dyDescent="0.2">
      <c r="BP2745" s="48"/>
    </row>
    <row r="2746" spans="68:68" x14ac:dyDescent="0.2">
      <c r="BP2746" s="48"/>
    </row>
    <row r="2747" spans="68:68" x14ac:dyDescent="0.2">
      <c r="BP2747" s="48"/>
    </row>
    <row r="2748" spans="68:68" x14ac:dyDescent="0.2">
      <c r="BP2748" s="48"/>
    </row>
    <row r="2749" spans="68:68" x14ac:dyDescent="0.2">
      <c r="BP2749" s="48"/>
    </row>
    <row r="2750" spans="68:68" x14ac:dyDescent="0.2">
      <c r="BP2750" s="48"/>
    </row>
    <row r="2751" spans="68:68" x14ac:dyDescent="0.2">
      <c r="BP2751" s="48"/>
    </row>
    <row r="2752" spans="68:68" x14ac:dyDescent="0.2">
      <c r="BP2752" s="48"/>
    </row>
    <row r="2753" spans="68:68" x14ac:dyDescent="0.2">
      <c r="BP2753" s="48"/>
    </row>
    <row r="2754" spans="68:68" x14ac:dyDescent="0.2">
      <c r="BP2754" s="48"/>
    </row>
    <row r="2755" spans="68:68" x14ac:dyDescent="0.2">
      <c r="BP2755" s="48"/>
    </row>
    <row r="2756" spans="68:68" x14ac:dyDescent="0.2">
      <c r="BP2756" s="48"/>
    </row>
    <row r="2757" spans="68:68" x14ac:dyDescent="0.2">
      <c r="BP2757" s="48"/>
    </row>
    <row r="2758" spans="68:68" x14ac:dyDescent="0.2">
      <c r="BP2758" s="48"/>
    </row>
    <row r="2759" spans="68:68" x14ac:dyDescent="0.2">
      <c r="BP2759" s="48"/>
    </row>
    <row r="2760" spans="68:68" x14ac:dyDescent="0.2">
      <c r="BP2760" s="48"/>
    </row>
    <row r="2761" spans="68:68" x14ac:dyDescent="0.2">
      <c r="BP2761" s="48"/>
    </row>
    <row r="2762" spans="68:68" x14ac:dyDescent="0.2">
      <c r="BP2762" s="48"/>
    </row>
    <row r="2763" spans="68:68" x14ac:dyDescent="0.2">
      <c r="BP2763" s="48"/>
    </row>
    <row r="2764" spans="68:68" x14ac:dyDescent="0.2">
      <c r="BP2764" s="48"/>
    </row>
    <row r="2765" spans="68:68" x14ac:dyDescent="0.2">
      <c r="BP2765" s="48"/>
    </row>
    <row r="2766" spans="68:68" x14ac:dyDescent="0.2">
      <c r="BP2766" s="48"/>
    </row>
    <row r="2767" spans="68:68" x14ac:dyDescent="0.2">
      <c r="BP2767" s="48"/>
    </row>
    <row r="2768" spans="68:68" x14ac:dyDescent="0.2">
      <c r="BP2768" s="48"/>
    </row>
    <row r="2769" spans="68:68" x14ac:dyDescent="0.2">
      <c r="BP2769" s="48"/>
    </row>
    <row r="2770" spans="68:68" x14ac:dyDescent="0.2">
      <c r="BP2770" s="48"/>
    </row>
    <row r="2771" spans="68:68" x14ac:dyDescent="0.2">
      <c r="BP2771" s="48"/>
    </row>
    <row r="2772" spans="68:68" x14ac:dyDescent="0.2">
      <c r="BP2772" s="48"/>
    </row>
    <row r="2773" spans="68:68" x14ac:dyDescent="0.2">
      <c r="BP2773" s="48"/>
    </row>
    <row r="2774" spans="68:68" x14ac:dyDescent="0.2">
      <c r="BP2774" s="48"/>
    </row>
    <row r="2775" spans="68:68" x14ac:dyDescent="0.2">
      <c r="BP2775" s="48"/>
    </row>
    <row r="2776" spans="68:68" x14ac:dyDescent="0.2">
      <c r="BP2776" s="48"/>
    </row>
    <row r="2777" spans="68:68" x14ac:dyDescent="0.2">
      <c r="BP2777" s="48"/>
    </row>
    <row r="2778" spans="68:68" x14ac:dyDescent="0.2">
      <c r="BP2778" s="48"/>
    </row>
    <row r="2779" spans="68:68" x14ac:dyDescent="0.2">
      <c r="BP2779" s="48"/>
    </row>
    <row r="2780" spans="68:68" x14ac:dyDescent="0.2">
      <c r="BP2780" s="48"/>
    </row>
    <row r="2781" spans="68:68" x14ac:dyDescent="0.2">
      <c r="BP2781" s="48"/>
    </row>
    <row r="2782" spans="68:68" x14ac:dyDescent="0.2">
      <c r="BP2782" s="48"/>
    </row>
    <row r="2783" spans="68:68" x14ac:dyDescent="0.2">
      <c r="BP2783" s="48"/>
    </row>
    <row r="2784" spans="68:68" x14ac:dyDescent="0.2">
      <c r="BP2784" s="48"/>
    </row>
    <row r="2785" spans="68:68" x14ac:dyDescent="0.2">
      <c r="BP2785" s="48"/>
    </row>
    <row r="2786" spans="68:68" x14ac:dyDescent="0.2">
      <c r="BP2786" s="48"/>
    </row>
    <row r="2787" spans="68:68" x14ac:dyDescent="0.2">
      <c r="BP2787" s="48"/>
    </row>
    <row r="2788" spans="68:68" x14ac:dyDescent="0.2">
      <c r="BP2788" s="48"/>
    </row>
    <row r="2789" spans="68:68" x14ac:dyDescent="0.2">
      <c r="BP2789" s="48"/>
    </row>
    <row r="2790" spans="68:68" x14ac:dyDescent="0.2">
      <c r="BP2790" s="48"/>
    </row>
    <row r="2791" spans="68:68" x14ac:dyDescent="0.2">
      <c r="BP2791" s="48"/>
    </row>
    <row r="2792" spans="68:68" x14ac:dyDescent="0.2">
      <c r="BP2792" s="48"/>
    </row>
    <row r="2793" spans="68:68" x14ac:dyDescent="0.2">
      <c r="BP2793" s="48"/>
    </row>
    <row r="2794" spans="68:68" x14ac:dyDescent="0.2">
      <c r="BP2794" s="48"/>
    </row>
    <row r="2795" spans="68:68" x14ac:dyDescent="0.2">
      <c r="BP2795" s="48"/>
    </row>
    <row r="2796" spans="68:68" x14ac:dyDescent="0.2">
      <c r="BP2796" s="48"/>
    </row>
    <row r="2797" spans="68:68" x14ac:dyDescent="0.2">
      <c r="BP2797" s="48"/>
    </row>
    <row r="2798" spans="68:68" x14ac:dyDescent="0.2">
      <c r="BP2798" s="48"/>
    </row>
    <row r="2799" spans="68:68" x14ac:dyDescent="0.2">
      <c r="BP2799" s="48"/>
    </row>
    <row r="2800" spans="68:68" x14ac:dyDescent="0.2">
      <c r="BP2800" s="48"/>
    </row>
    <row r="2801" spans="68:68" x14ac:dyDescent="0.2">
      <c r="BP2801" s="48"/>
    </row>
    <row r="2802" spans="68:68" x14ac:dyDescent="0.2">
      <c r="BP2802" s="48"/>
    </row>
    <row r="2803" spans="68:68" x14ac:dyDescent="0.2">
      <c r="BP2803" s="48"/>
    </row>
    <row r="2804" spans="68:68" x14ac:dyDescent="0.2">
      <c r="BP2804" s="48"/>
    </row>
    <row r="2805" spans="68:68" x14ac:dyDescent="0.2">
      <c r="BP2805" s="48"/>
    </row>
    <row r="2806" spans="68:68" x14ac:dyDescent="0.2">
      <c r="BP2806" s="48"/>
    </row>
    <row r="2807" spans="68:68" x14ac:dyDescent="0.2">
      <c r="BP2807" s="48"/>
    </row>
    <row r="2808" spans="68:68" x14ac:dyDescent="0.2">
      <c r="BP2808" s="48"/>
    </row>
    <row r="2809" spans="68:68" x14ac:dyDescent="0.2">
      <c r="BP2809" s="48"/>
    </row>
    <row r="2810" spans="68:68" x14ac:dyDescent="0.2">
      <c r="BP2810" s="48"/>
    </row>
    <row r="2811" spans="68:68" x14ac:dyDescent="0.2">
      <c r="BP2811" s="48"/>
    </row>
    <row r="2812" spans="68:68" x14ac:dyDescent="0.2">
      <c r="BP2812" s="48"/>
    </row>
    <row r="2813" spans="68:68" x14ac:dyDescent="0.2">
      <c r="BP2813" s="48"/>
    </row>
    <row r="2814" spans="68:68" x14ac:dyDescent="0.2">
      <c r="BP2814" s="48"/>
    </row>
    <row r="2815" spans="68:68" x14ac:dyDescent="0.2">
      <c r="BP2815" s="48"/>
    </row>
    <row r="2816" spans="68:68" x14ac:dyDescent="0.2">
      <c r="BP2816" s="48"/>
    </row>
    <row r="2817" spans="68:68" x14ac:dyDescent="0.2">
      <c r="BP2817" s="48"/>
    </row>
    <row r="2818" spans="68:68" x14ac:dyDescent="0.2">
      <c r="BP2818" s="48"/>
    </row>
    <row r="2819" spans="68:68" x14ac:dyDescent="0.2">
      <c r="BP2819" s="48"/>
    </row>
    <row r="2820" spans="68:68" x14ac:dyDescent="0.2">
      <c r="BP2820" s="48"/>
    </row>
    <row r="2821" spans="68:68" x14ac:dyDescent="0.2">
      <c r="BP2821" s="48"/>
    </row>
    <row r="2822" spans="68:68" x14ac:dyDescent="0.2">
      <c r="BP2822" s="48"/>
    </row>
    <row r="2823" spans="68:68" x14ac:dyDescent="0.2">
      <c r="BP2823" s="48"/>
    </row>
    <row r="2824" spans="68:68" x14ac:dyDescent="0.2">
      <c r="BP2824" s="48"/>
    </row>
    <row r="2825" spans="68:68" x14ac:dyDescent="0.2">
      <c r="BP2825" s="48"/>
    </row>
    <row r="2826" spans="68:68" x14ac:dyDescent="0.2">
      <c r="BP2826" s="48"/>
    </row>
    <row r="2827" spans="68:68" x14ac:dyDescent="0.2">
      <c r="BP2827" s="48"/>
    </row>
    <row r="2828" spans="68:68" x14ac:dyDescent="0.2">
      <c r="BP2828" s="48"/>
    </row>
    <row r="2829" spans="68:68" x14ac:dyDescent="0.2">
      <c r="BP2829" s="48"/>
    </row>
    <row r="2830" spans="68:68" x14ac:dyDescent="0.2">
      <c r="BP2830" s="48"/>
    </row>
    <row r="2831" spans="68:68" x14ac:dyDescent="0.2">
      <c r="BP2831" s="48"/>
    </row>
    <row r="2832" spans="68:68" x14ac:dyDescent="0.2">
      <c r="BP2832" s="48"/>
    </row>
    <row r="2833" spans="68:68" x14ac:dyDescent="0.2">
      <c r="BP2833" s="48"/>
    </row>
    <row r="2834" spans="68:68" x14ac:dyDescent="0.2">
      <c r="BP2834" s="48"/>
    </row>
    <row r="2835" spans="68:68" x14ac:dyDescent="0.2">
      <c r="BP2835" s="48"/>
    </row>
    <row r="2836" spans="68:68" x14ac:dyDescent="0.2">
      <c r="BP2836" s="48"/>
    </row>
    <row r="2837" spans="68:68" x14ac:dyDescent="0.2">
      <c r="BP2837" s="48"/>
    </row>
    <row r="2838" spans="68:68" x14ac:dyDescent="0.2">
      <c r="BP2838" s="48"/>
    </row>
    <row r="2839" spans="68:68" x14ac:dyDescent="0.2">
      <c r="BP2839" s="48"/>
    </row>
    <row r="2840" spans="68:68" x14ac:dyDescent="0.2">
      <c r="BP2840" s="48"/>
    </row>
    <row r="2841" spans="68:68" x14ac:dyDescent="0.2">
      <c r="BP2841" s="48"/>
    </row>
    <row r="2842" spans="68:68" x14ac:dyDescent="0.2">
      <c r="BP2842" s="48"/>
    </row>
    <row r="2843" spans="68:68" x14ac:dyDescent="0.2">
      <c r="BP2843" s="48"/>
    </row>
    <row r="2844" spans="68:68" x14ac:dyDescent="0.2">
      <c r="BP2844" s="48"/>
    </row>
    <row r="2845" spans="68:68" x14ac:dyDescent="0.2">
      <c r="BP2845" s="48"/>
    </row>
    <row r="2846" spans="68:68" x14ac:dyDescent="0.2">
      <c r="BP2846" s="48"/>
    </row>
    <row r="2847" spans="68:68" x14ac:dyDescent="0.2">
      <c r="BP2847" s="48"/>
    </row>
    <row r="2848" spans="68:68" x14ac:dyDescent="0.2">
      <c r="BP2848" s="48"/>
    </row>
    <row r="2849" spans="68:68" x14ac:dyDescent="0.2">
      <c r="BP2849" s="48"/>
    </row>
    <row r="2850" spans="68:68" x14ac:dyDescent="0.2">
      <c r="BP2850" s="48"/>
    </row>
    <row r="2851" spans="68:68" x14ac:dyDescent="0.2">
      <c r="BP2851" s="48"/>
    </row>
    <row r="2852" spans="68:68" x14ac:dyDescent="0.2">
      <c r="BP2852" s="48"/>
    </row>
    <row r="2853" spans="68:68" x14ac:dyDescent="0.2">
      <c r="BP2853" s="48"/>
    </row>
    <row r="2854" spans="68:68" x14ac:dyDescent="0.2">
      <c r="BP2854" s="48"/>
    </row>
    <row r="2855" spans="68:68" x14ac:dyDescent="0.2">
      <c r="BP2855" s="48"/>
    </row>
    <row r="2856" spans="68:68" x14ac:dyDescent="0.2">
      <c r="BP2856" s="48"/>
    </row>
    <row r="2857" spans="68:68" x14ac:dyDescent="0.2">
      <c r="BP2857" s="48"/>
    </row>
    <row r="2858" spans="68:68" x14ac:dyDescent="0.2">
      <c r="BP2858" s="48"/>
    </row>
    <row r="2859" spans="68:68" x14ac:dyDescent="0.2">
      <c r="BP2859" s="48"/>
    </row>
    <row r="2860" spans="68:68" x14ac:dyDescent="0.2">
      <c r="BP2860" s="48"/>
    </row>
    <row r="2861" spans="68:68" x14ac:dyDescent="0.2">
      <c r="BP2861" s="48"/>
    </row>
    <row r="2862" spans="68:68" x14ac:dyDescent="0.2">
      <c r="BP2862" s="48"/>
    </row>
    <row r="2863" spans="68:68" x14ac:dyDescent="0.2">
      <c r="BP2863" s="48"/>
    </row>
    <row r="2864" spans="68:68" x14ac:dyDescent="0.2">
      <c r="BP2864" s="48"/>
    </row>
    <row r="2865" spans="68:68" x14ac:dyDescent="0.2">
      <c r="BP2865" s="48"/>
    </row>
    <row r="2866" spans="68:68" x14ac:dyDescent="0.2">
      <c r="BP2866" s="48"/>
    </row>
    <row r="2867" spans="68:68" x14ac:dyDescent="0.2">
      <c r="BP2867" s="48"/>
    </row>
    <row r="2868" spans="68:68" x14ac:dyDescent="0.2">
      <c r="BP2868" s="48"/>
    </row>
    <row r="2869" spans="68:68" x14ac:dyDescent="0.2">
      <c r="BP2869" s="48"/>
    </row>
    <row r="2870" spans="68:68" x14ac:dyDescent="0.2">
      <c r="BP2870" s="48"/>
    </row>
    <row r="2871" spans="68:68" x14ac:dyDescent="0.2">
      <c r="BP2871" s="48"/>
    </row>
    <row r="2872" spans="68:68" x14ac:dyDescent="0.2">
      <c r="BP2872" s="48"/>
    </row>
    <row r="2873" spans="68:68" x14ac:dyDescent="0.2">
      <c r="BP2873" s="48"/>
    </row>
    <row r="2874" spans="68:68" x14ac:dyDescent="0.2">
      <c r="BP2874" s="48"/>
    </row>
    <row r="2875" spans="68:68" x14ac:dyDescent="0.2">
      <c r="BP2875" s="48"/>
    </row>
    <row r="2876" spans="68:68" x14ac:dyDescent="0.2">
      <c r="BP2876" s="48"/>
    </row>
    <row r="2877" spans="68:68" x14ac:dyDescent="0.2">
      <c r="BP2877" s="48"/>
    </row>
    <row r="2878" spans="68:68" x14ac:dyDescent="0.2">
      <c r="BP2878" s="48"/>
    </row>
    <row r="2879" spans="68:68" x14ac:dyDescent="0.2">
      <c r="BP2879" s="48"/>
    </row>
    <row r="2880" spans="68:68" x14ac:dyDescent="0.2">
      <c r="BP2880" s="48"/>
    </row>
    <row r="2881" spans="68:68" x14ac:dyDescent="0.2">
      <c r="BP2881" s="48"/>
    </row>
    <row r="2882" spans="68:68" x14ac:dyDescent="0.2">
      <c r="BP2882" s="48"/>
    </row>
    <row r="2883" spans="68:68" x14ac:dyDescent="0.2">
      <c r="BP2883" s="48"/>
    </row>
    <row r="2884" spans="68:68" x14ac:dyDescent="0.2">
      <c r="BP2884" s="48"/>
    </row>
    <row r="2885" spans="68:68" x14ac:dyDescent="0.2">
      <c r="BP2885" s="48"/>
    </row>
    <row r="2886" spans="68:68" x14ac:dyDescent="0.2">
      <c r="BP2886" s="48"/>
    </row>
    <row r="2887" spans="68:68" x14ac:dyDescent="0.2">
      <c r="BP2887" s="48"/>
    </row>
    <row r="2888" spans="68:68" x14ac:dyDescent="0.2">
      <c r="BP2888" s="48"/>
    </row>
    <row r="2889" spans="68:68" x14ac:dyDescent="0.2">
      <c r="BP2889" s="48"/>
    </row>
    <row r="2890" spans="68:68" x14ac:dyDescent="0.2">
      <c r="BP2890" s="48"/>
    </row>
    <row r="2891" spans="68:68" x14ac:dyDescent="0.2">
      <c r="BP2891" s="48"/>
    </row>
    <row r="2892" spans="68:68" x14ac:dyDescent="0.2">
      <c r="BP2892" s="48"/>
    </row>
    <row r="2893" spans="68:68" x14ac:dyDescent="0.2">
      <c r="BP2893" s="48"/>
    </row>
    <row r="2894" spans="68:68" x14ac:dyDescent="0.2">
      <c r="BP2894" s="48"/>
    </row>
    <row r="2895" spans="68:68" x14ac:dyDescent="0.2">
      <c r="BP2895" s="48"/>
    </row>
    <row r="2896" spans="68:68" x14ac:dyDescent="0.2">
      <c r="BP2896" s="48"/>
    </row>
    <row r="2897" spans="68:68" x14ac:dyDescent="0.2">
      <c r="BP2897" s="48"/>
    </row>
    <row r="2898" spans="68:68" x14ac:dyDescent="0.2">
      <c r="BP2898" s="48"/>
    </row>
    <row r="2899" spans="68:68" x14ac:dyDescent="0.2">
      <c r="BP2899" s="48"/>
    </row>
    <row r="2900" spans="68:68" x14ac:dyDescent="0.2">
      <c r="BP2900" s="48"/>
    </row>
    <row r="2901" spans="68:68" x14ac:dyDescent="0.2">
      <c r="BP2901" s="48"/>
    </row>
    <row r="2902" spans="68:68" x14ac:dyDescent="0.2">
      <c r="BP2902" s="48"/>
    </row>
    <row r="2903" spans="68:68" x14ac:dyDescent="0.2">
      <c r="BP2903" s="48"/>
    </row>
    <row r="2904" spans="68:68" x14ac:dyDescent="0.2">
      <c r="BP2904" s="48"/>
    </row>
    <row r="2905" spans="68:68" x14ac:dyDescent="0.2">
      <c r="BP2905" s="48"/>
    </row>
    <row r="2906" spans="68:68" x14ac:dyDescent="0.2">
      <c r="BP2906" s="48"/>
    </row>
    <row r="2907" spans="68:68" x14ac:dyDescent="0.2">
      <c r="BP2907" s="48"/>
    </row>
    <row r="2908" spans="68:68" x14ac:dyDescent="0.2">
      <c r="BP2908" s="48"/>
    </row>
    <row r="2909" spans="68:68" x14ac:dyDescent="0.2">
      <c r="BP2909" s="48"/>
    </row>
    <row r="2910" spans="68:68" x14ac:dyDescent="0.2">
      <c r="BP2910" s="48"/>
    </row>
    <row r="2911" spans="68:68" x14ac:dyDescent="0.2">
      <c r="BP2911" s="48"/>
    </row>
    <row r="2912" spans="68:68" x14ac:dyDescent="0.2">
      <c r="BP2912" s="48"/>
    </row>
    <row r="2913" spans="68:68" x14ac:dyDescent="0.2">
      <c r="BP2913" s="48"/>
    </row>
    <row r="2914" spans="68:68" x14ac:dyDescent="0.2">
      <c r="BP2914" s="48"/>
    </row>
    <row r="2915" spans="68:68" x14ac:dyDescent="0.2">
      <c r="BP2915" s="48"/>
    </row>
    <row r="2916" spans="68:68" x14ac:dyDescent="0.2">
      <c r="BP2916" s="48"/>
    </row>
    <row r="2917" spans="68:68" x14ac:dyDescent="0.2">
      <c r="BP2917" s="48"/>
    </row>
    <row r="2918" spans="68:68" x14ac:dyDescent="0.2">
      <c r="BP2918" s="48"/>
    </row>
    <row r="2919" spans="68:68" x14ac:dyDescent="0.2">
      <c r="BP2919" s="48"/>
    </row>
    <row r="2920" spans="68:68" x14ac:dyDescent="0.2">
      <c r="BP2920" s="48"/>
    </row>
    <row r="2921" spans="68:68" x14ac:dyDescent="0.2">
      <c r="BP2921" s="48"/>
    </row>
    <row r="2922" spans="68:68" x14ac:dyDescent="0.2">
      <c r="BP2922" s="48"/>
    </row>
    <row r="2923" spans="68:68" x14ac:dyDescent="0.2">
      <c r="BP2923" s="48"/>
    </row>
    <row r="2924" spans="68:68" x14ac:dyDescent="0.2">
      <c r="BP2924" s="48"/>
    </row>
    <row r="2925" spans="68:68" x14ac:dyDescent="0.2">
      <c r="BP2925" s="48"/>
    </row>
    <row r="2926" spans="68:68" x14ac:dyDescent="0.2">
      <c r="BP2926" s="48"/>
    </row>
    <row r="2927" spans="68:68" x14ac:dyDescent="0.2">
      <c r="BP2927" s="48"/>
    </row>
    <row r="2928" spans="68:68" x14ac:dyDescent="0.2">
      <c r="BP2928" s="48"/>
    </row>
    <row r="2929" spans="68:68" x14ac:dyDescent="0.2">
      <c r="BP2929" s="48"/>
    </row>
    <row r="2930" spans="68:68" x14ac:dyDescent="0.2">
      <c r="BP2930" s="48"/>
    </row>
    <row r="2931" spans="68:68" x14ac:dyDescent="0.2">
      <c r="BP2931" s="48"/>
    </row>
    <row r="2932" spans="68:68" x14ac:dyDescent="0.2">
      <c r="BP2932" s="48"/>
    </row>
    <row r="2933" spans="68:68" x14ac:dyDescent="0.2">
      <c r="BP2933" s="48"/>
    </row>
    <row r="2934" spans="68:68" x14ac:dyDescent="0.2">
      <c r="BP2934" s="48"/>
    </row>
    <row r="2935" spans="68:68" x14ac:dyDescent="0.2">
      <c r="BP2935" s="48"/>
    </row>
    <row r="2936" spans="68:68" x14ac:dyDescent="0.2">
      <c r="BP2936" s="48"/>
    </row>
    <row r="2937" spans="68:68" x14ac:dyDescent="0.2">
      <c r="BP2937" s="48"/>
    </row>
    <row r="2938" spans="68:68" x14ac:dyDescent="0.2">
      <c r="BP2938" s="48"/>
    </row>
    <row r="2939" spans="68:68" x14ac:dyDescent="0.2">
      <c r="BP2939" s="48"/>
    </row>
    <row r="2940" spans="68:68" x14ac:dyDescent="0.2">
      <c r="BP2940" s="48"/>
    </row>
    <row r="2941" spans="68:68" x14ac:dyDescent="0.2">
      <c r="BP2941" s="48"/>
    </row>
    <row r="2942" spans="68:68" x14ac:dyDescent="0.2">
      <c r="BP2942" s="48"/>
    </row>
    <row r="2943" spans="68:68" x14ac:dyDescent="0.2">
      <c r="BP2943" s="48"/>
    </row>
    <row r="2944" spans="68:68" x14ac:dyDescent="0.2">
      <c r="BP2944" s="48"/>
    </row>
    <row r="2945" spans="68:68" x14ac:dyDescent="0.2">
      <c r="BP2945" s="48"/>
    </row>
    <row r="2946" spans="68:68" x14ac:dyDescent="0.2">
      <c r="BP2946" s="48"/>
    </row>
    <row r="2947" spans="68:68" x14ac:dyDescent="0.2">
      <c r="BP2947" s="48"/>
    </row>
    <row r="2948" spans="68:68" x14ac:dyDescent="0.2">
      <c r="BP2948" s="48"/>
    </row>
    <row r="2949" spans="68:68" x14ac:dyDescent="0.2">
      <c r="BP2949" s="48"/>
    </row>
    <row r="2950" spans="68:68" x14ac:dyDescent="0.2">
      <c r="BP2950" s="48"/>
    </row>
    <row r="2951" spans="68:68" x14ac:dyDescent="0.2">
      <c r="BP2951" s="48"/>
    </row>
    <row r="2952" spans="68:68" x14ac:dyDescent="0.2">
      <c r="BP2952" s="48"/>
    </row>
    <row r="2953" spans="68:68" x14ac:dyDescent="0.2">
      <c r="BP2953" s="48"/>
    </row>
    <row r="2954" spans="68:68" x14ac:dyDescent="0.2">
      <c r="BP2954" s="48"/>
    </row>
    <row r="2955" spans="68:68" x14ac:dyDescent="0.2">
      <c r="BP2955" s="48"/>
    </row>
    <row r="2956" spans="68:68" x14ac:dyDescent="0.2">
      <c r="BP2956" s="48"/>
    </row>
    <row r="2957" spans="68:68" x14ac:dyDescent="0.2">
      <c r="BP2957" s="48"/>
    </row>
    <row r="2958" spans="68:68" x14ac:dyDescent="0.2">
      <c r="BP2958" s="48"/>
    </row>
    <row r="2959" spans="68:68" x14ac:dyDescent="0.2">
      <c r="BP2959" s="48"/>
    </row>
    <row r="2960" spans="68:68" x14ac:dyDescent="0.2">
      <c r="BP2960" s="48"/>
    </row>
    <row r="2961" spans="68:68" x14ac:dyDescent="0.2">
      <c r="BP2961" s="48"/>
    </row>
    <row r="2962" spans="68:68" x14ac:dyDescent="0.2">
      <c r="BP2962" s="48"/>
    </row>
    <row r="2963" spans="68:68" x14ac:dyDescent="0.2">
      <c r="BP2963" s="48"/>
    </row>
    <row r="2964" spans="68:68" x14ac:dyDescent="0.2">
      <c r="BP2964" s="48"/>
    </row>
    <row r="2965" spans="68:68" x14ac:dyDescent="0.2">
      <c r="BP2965" s="48"/>
    </row>
    <row r="2966" spans="68:68" x14ac:dyDescent="0.2">
      <c r="BP2966" s="48"/>
    </row>
    <row r="2967" spans="68:68" x14ac:dyDescent="0.2">
      <c r="BP2967" s="48"/>
    </row>
    <row r="2968" spans="68:68" x14ac:dyDescent="0.2">
      <c r="BP2968" s="48"/>
    </row>
    <row r="2969" spans="68:68" x14ac:dyDescent="0.2">
      <c r="BP2969" s="48"/>
    </row>
    <row r="2970" spans="68:68" x14ac:dyDescent="0.2">
      <c r="BP2970" s="48"/>
    </row>
    <row r="2971" spans="68:68" x14ac:dyDescent="0.2">
      <c r="BP2971" s="48"/>
    </row>
    <row r="2972" spans="68:68" x14ac:dyDescent="0.2">
      <c r="BP2972" s="48"/>
    </row>
    <row r="2973" spans="68:68" x14ac:dyDescent="0.2">
      <c r="BP2973" s="48"/>
    </row>
    <row r="2974" spans="68:68" x14ac:dyDescent="0.2">
      <c r="BP2974" s="48"/>
    </row>
    <row r="2975" spans="68:68" x14ac:dyDescent="0.2">
      <c r="BP2975" s="48"/>
    </row>
    <row r="2976" spans="68:68" x14ac:dyDescent="0.2">
      <c r="BP2976" s="48"/>
    </row>
    <row r="2977" spans="68:68" x14ac:dyDescent="0.2">
      <c r="BP2977" s="48"/>
    </row>
    <row r="2978" spans="68:68" x14ac:dyDescent="0.2">
      <c r="BP2978" s="48"/>
    </row>
    <row r="2979" spans="68:68" x14ac:dyDescent="0.2">
      <c r="BP2979" s="48"/>
    </row>
    <row r="2980" spans="68:68" x14ac:dyDescent="0.2">
      <c r="BP2980" s="48"/>
    </row>
    <row r="2981" spans="68:68" x14ac:dyDescent="0.2">
      <c r="BP2981" s="48"/>
    </row>
    <row r="2982" spans="68:68" x14ac:dyDescent="0.2">
      <c r="BP2982" s="48"/>
    </row>
    <row r="2983" spans="68:68" x14ac:dyDescent="0.2">
      <c r="BP2983" s="48"/>
    </row>
    <row r="2984" spans="68:68" x14ac:dyDescent="0.2">
      <c r="BP2984" s="48"/>
    </row>
    <row r="2985" spans="68:68" x14ac:dyDescent="0.2">
      <c r="BP2985" s="48"/>
    </row>
    <row r="2986" spans="68:68" x14ac:dyDescent="0.2">
      <c r="BP2986" s="48"/>
    </row>
    <row r="2987" spans="68:68" x14ac:dyDescent="0.2">
      <c r="BP2987" s="48"/>
    </row>
    <row r="2988" spans="68:68" x14ac:dyDescent="0.2">
      <c r="BP2988" s="48"/>
    </row>
    <row r="2989" spans="68:68" x14ac:dyDescent="0.2">
      <c r="BP2989" s="48"/>
    </row>
    <row r="2990" spans="68:68" x14ac:dyDescent="0.2">
      <c r="BP2990" s="48"/>
    </row>
    <row r="2991" spans="68:68" x14ac:dyDescent="0.2">
      <c r="BP2991" s="48"/>
    </row>
    <row r="2992" spans="68:68" x14ac:dyDescent="0.2">
      <c r="BP2992" s="48"/>
    </row>
    <row r="2993" spans="68:68" x14ac:dyDescent="0.2">
      <c r="BP2993" s="48"/>
    </row>
    <row r="2994" spans="68:68" x14ac:dyDescent="0.2">
      <c r="BP2994" s="48"/>
    </row>
    <row r="2995" spans="68:68" x14ac:dyDescent="0.2">
      <c r="BP2995" s="48"/>
    </row>
    <row r="2996" spans="68:68" x14ac:dyDescent="0.2">
      <c r="BP2996" s="48"/>
    </row>
    <row r="2997" spans="68:68" x14ac:dyDescent="0.2">
      <c r="BP2997" s="48"/>
    </row>
    <row r="2998" spans="68:68" x14ac:dyDescent="0.2">
      <c r="BP2998" s="48"/>
    </row>
    <row r="2999" spans="68:68" x14ac:dyDescent="0.2">
      <c r="BP2999" s="48"/>
    </row>
    <row r="3000" spans="68:68" x14ac:dyDescent="0.2">
      <c r="BP3000" s="48"/>
    </row>
    <row r="3001" spans="68:68" x14ac:dyDescent="0.2">
      <c r="BP3001" s="48"/>
    </row>
    <row r="3002" spans="68:68" x14ac:dyDescent="0.2">
      <c r="BP3002" s="48"/>
    </row>
    <row r="3003" spans="68:68" x14ac:dyDescent="0.2">
      <c r="BP3003" s="48"/>
    </row>
    <row r="3004" spans="68:68" x14ac:dyDescent="0.2">
      <c r="BP3004" s="48"/>
    </row>
    <row r="3005" spans="68:68" x14ac:dyDescent="0.2">
      <c r="BP3005" s="48"/>
    </row>
    <row r="3006" spans="68:68" x14ac:dyDescent="0.2">
      <c r="BP3006" s="48"/>
    </row>
    <row r="3007" spans="68:68" x14ac:dyDescent="0.2">
      <c r="BP3007" s="48"/>
    </row>
    <row r="3008" spans="68:68" x14ac:dyDescent="0.2">
      <c r="BP3008" s="48"/>
    </row>
    <row r="3009" spans="68:68" x14ac:dyDescent="0.2">
      <c r="BP3009" s="48"/>
    </row>
    <row r="3010" spans="68:68" x14ac:dyDescent="0.2">
      <c r="BP3010" s="48"/>
    </row>
    <row r="3011" spans="68:68" x14ac:dyDescent="0.2">
      <c r="BP3011" s="48"/>
    </row>
    <row r="3012" spans="68:68" x14ac:dyDescent="0.2">
      <c r="BP3012" s="48"/>
    </row>
    <row r="3013" spans="68:68" x14ac:dyDescent="0.2">
      <c r="BP3013" s="48"/>
    </row>
    <row r="3014" spans="68:68" x14ac:dyDescent="0.2">
      <c r="BP3014" s="48"/>
    </row>
    <row r="3015" spans="68:68" x14ac:dyDescent="0.2">
      <c r="BP3015" s="48"/>
    </row>
    <row r="3016" spans="68:68" x14ac:dyDescent="0.2">
      <c r="BP3016" s="48"/>
    </row>
    <row r="3017" spans="68:68" x14ac:dyDescent="0.2">
      <c r="BP3017" s="48"/>
    </row>
    <row r="3018" spans="68:68" x14ac:dyDescent="0.2">
      <c r="BP3018" s="48"/>
    </row>
    <row r="3019" spans="68:68" x14ac:dyDescent="0.2">
      <c r="BP3019" s="48"/>
    </row>
    <row r="3020" spans="68:68" x14ac:dyDescent="0.2">
      <c r="BP3020" s="48"/>
    </row>
    <row r="3021" spans="68:68" x14ac:dyDescent="0.2">
      <c r="BP3021" s="48"/>
    </row>
    <row r="3022" spans="68:68" x14ac:dyDescent="0.2">
      <c r="BP3022" s="48"/>
    </row>
    <row r="3023" spans="68:68" x14ac:dyDescent="0.2">
      <c r="BP3023" s="48"/>
    </row>
    <row r="3024" spans="68:68" x14ac:dyDescent="0.2">
      <c r="BP3024" s="48"/>
    </row>
    <row r="3025" spans="68:68" x14ac:dyDescent="0.2">
      <c r="BP3025" s="48"/>
    </row>
    <row r="3026" spans="68:68" x14ac:dyDescent="0.2">
      <c r="BP3026" s="48"/>
    </row>
    <row r="3027" spans="68:68" x14ac:dyDescent="0.2">
      <c r="BP3027" s="48"/>
    </row>
    <row r="3028" spans="68:68" x14ac:dyDescent="0.2">
      <c r="BP3028" s="48"/>
    </row>
    <row r="3029" spans="68:68" x14ac:dyDescent="0.2">
      <c r="BP3029" s="48"/>
    </row>
    <row r="3030" spans="68:68" x14ac:dyDescent="0.2">
      <c r="BP3030" s="48"/>
    </row>
    <row r="3031" spans="68:68" x14ac:dyDescent="0.2">
      <c r="BP3031" s="48"/>
    </row>
    <row r="3032" spans="68:68" x14ac:dyDescent="0.2">
      <c r="BP3032" s="48"/>
    </row>
    <row r="3033" spans="68:68" x14ac:dyDescent="0.2">
      <c r="BP3033" s="48"/>
    </row>
    <row r="3034" spans="68:68" x14ac:dyDescent="0.2">
      <c r="BP3034" s="48"/>
    </row>
    <row r="3035" spans="68:68" x14ac:dyDescent="0.2">
      <c r="BP3035" s="48"/>
    </row>
    <row r="3036" spans="68:68" x14ac:dyDescent="0.2">
      <c r="BP3036" s="48"/>
    </row>
    <row r="3037" spans="68:68" x14ac:dyDescent="0.2">
      <c r="BP3037" s="48"/>
    </row>
    <row r="3038" spans="68:68" x14ac:dyDescent="0.2">
      <c r="BP3038" s="48"/>
    </row>
    <row r="3039" spans="68:68" x14ac:dyDescent="0.2">
      <c r="BP3039" s="48"/>
    </row>
    <row r="3040" spans="68:68" x14ac:dyDescent="0.2">
      <c r="BP3040" s="48"/>
    </row>
    <row r="3041" spans="68:68" x14ac:dyDescent="0.2">
      <c r="BP3041" s="48"/>
    </row>
    <row r="3042" spans="68:68" x14ac:dyDescent="0.2">
      <c r="BP3042" s="48"/>
    </row>
    <row r="3043" spans="68:68" x14ac:dyDescent="0.2">
      <c r="BP3043" s="48"/>
    </row>
    <row r="3044" spans="68:68" x14ac:dyDescent="0.2">
      <c r="BP3044" s="48"/>
    </row>
    <row r="3045" spans="68:68" x14ac:dyDescent="0.2">
      <c r="BP3045" s="48"/>
    </row>
    <row r="3046" spans="68:68" x14ac:dyDescent="0.2">
      <c r="BP3046" s="48"/>
    </row>
    <row r="3047" spans="68:68" x14ac:dyDescent="0.2">
      <c r="BP3047" s="48"/>
    </row>
    <row r="3048" spans="68:68" x14ac:dyDescent="0.2">
      <c r="BP3048" s="48"/>
    </row>
    <row r="3049" spans="68:68" x14ac:dyDescent="0.2">
      <c r="BP3049" s="48"/>
    </row>
    <row r="3050" spans="68:68" x14ac:dyDescent="0.2">
      <c r="BP3050" s="48"/>
    </row>
    <row r="3051" spans="68:68" x14ac:dyDescent="0.2">
      <c r="BP3051" s="48"/>
    </row>
    <row r="3052" spans="68:68" x14ac:dyDescent="0.2">
      <c r="BP3052" s="48"/>
    </row>
    <row r="3053" spans="68:68" x14ac:dyDescent="0.2">
      <c r="BP3053" s="48"/>
    </row>
    <row r="3054" spans="68:68" x14ac:dyDescent="0.2">
      <c r="BP3054" s="48"/>
    </row>
    <row r="3055" spans="68:68" x14ac:dyDescent="0.2">
      <c r="BP3055" s="48"/>
    </row>
    <row r="3056" spans="68:68" x14ac:dyDescent="0.2">
      <c r="BP3056" s="48"/>
    </row>
    <row r="3057" spans="68:68" x14ac:dyDescent="0.2">
      <c r="BP3057" s="48"/>
    </row>
    <row r="3058" spans="68:68" x14ac:dyDescent="0.2">
      <c r="BP3058" s="48"/>
    </row>
    <row r="3059" spans="68:68" x14ac:dyDescent="0.2">
      <c r="BP3059" s="48"/>
    </row>
    <row r="3060" spans="68:68" x14ac:dyDescent="0.2">
      <c r="BP3060" s="48"/>
    </row>
    <row r="3061" spans="68:68" x14ac:dyDescent="0.2">
      <c r="BP3061" s="48"/>
    </row>
    <row r="3062" spans="68:68" x14ac:dyDescent="0.2">
      <c r="BP3062" s="48"/>
    </row>
    <row r="3063" spans="68:68" x14ac:dyDescent="0.2">
      <c r="BP3063" s="48"/>
    </row>
    <row r="3064" spans="68:68" x14ac:dyDescent="0.2">
      <c r="BP3064" s="48"/>
    </row>
    <row r="3065" spans="68:68" x14ac:dyDescent="0.2">
      <c r="BP3065" s="48"/>
    </row>
    <row r="3066" spans="68:68" x14ac:dyDescent="0.2">
      <c r="BP3066" s="48"/>
    </row>
    <row r="3067" spans="68:68" x14ac:dyDescent="0.2">
      <c r="BP3067" s="48"/>
    </row>
    <row r="3068" spans="68:68" x14ac:dyDescent="0.2">
      <c r="BP3068" s="48"/>
    </row>
    <row r="3069" spans="68:68" x14ac:dyDescent="0.2">
      <c r="BP3069" s="48"/>
    </row>
    <row r="3070" spans="68:68" x14ac:dyDescent="0.2">
      <c r="BP3070" s="48"/>
    </row>
    <row r="3071" spans="68:68" x14ac:dyDescent="0.2">
      <c r="BP3071" s="48"/>
    </row>
    <row r="3072" spans="68:68" x14ac:dyDescent="0.2">
      <c r="BP3072" s="48"/>
    </row>
    <row r="3073" spans="68:68" x14ac:dyDescent="0.2">
      <c r="BP3073" s="48"/>
    </row>
    <row r="3074" spans="68:68" x14ac:dyDescent="0.2">
      <c r="BP3074" s="48"/>
    </row>
    <row r="3075" spans="68:68" x14ac:dyDescent="0.2">
      <c r="BP3075" s="48"/>
    </row>
    <row r="3076" spans="68:68" x14ac:dyDescent="0.2">
      <c r="BP3076" s="48"/>
    </row>
    <row r="3077" spans="68:68" x14ac:dyDescent="0.2">
      <c r="BP3077" s="48"/>
    </row>
    <row r="3078" spans="68:68" x14ac:dyDescent="0.2">
      <c r="BP3078" s="48"/>
    </row>
    <row r="3079" spans="68:68" x14ac:dyDescent="0.2">
      <c r="BP3079" s="48"/>
    </row>
    <row r="3080" spans="68:68" x14ac:dyDescent="0.2">
      <c r="BP3080" s="48"/>
    </row>
    <row r="3081" spans="68:68" x14ac:dyDescent="0.2">
      <c r="BP3081" s="48"/>
    </row>
    <row r="3082" spans="68:68" x14ac:dyDescent="0.2">
      <c r="BP3082" s="48"/>
    </row>
    <row r="3083" spans="68:68" x14ac:dyDescent="0.2">
      <c r="BP3083" s="48"/>
    </row>
    <row r="3084" spans="68:68" x14ac:dyDescent="0.2">
      <c r="BP3084" s="48"/>
    </row>
    <row r="3085" spans="68:68" x14ac:dyDescent="0.2">
      <c r="BP3085" s="48"/>
    </row>
    <row r="3086" spans="68:68" x14ac:dyDescent="0.2">
      <c r="BP3086" s="48"/>
    </row>
    <row r="3087" spans="68:68" x14ac:dyDescent="0.2">
      <c r="BP3087" s="48"/>
    </row>
    <row r="3088" spans="68:68" x14ac:dyDescent="0.2">
      <c r="BP3088" s="48"/>
    </row>
    <row r="3089" spans="68:68" x14ac:dyDescent="0.2">
      <c r="BP3089" s="48"/>
    </row>
    <row r="3090" spans="68:68" x14ac:dyDescent="0.2">
      <c r="BP3090" s="48"/>
    </row>
    <row r="3091" spans="68:68" x14ac:dyDescent="0.2">
      <c r="BP3091" s="48"/>
    </row>
    <row r="3092" spans="68:68" x14ac:dyDescent="0.2">
      <c r="BP3092" s="48"/>
    </row>
    <row r="3093" spans="68:68" x14ac:dyDescent="0.2">
      <c r="BP3093" s="48"/>
    </row>
    <row r="3094" spans="68:68" x14ac:dyDescent="0.2">
      <c r="BP3094" s="48"/>
    </row>
    <row r="3095" spans="68:68" x14ac:dyDescent="0.2">
      <c r="BP3095" s="48"/>
    </row>
    <row r="3096" spans="68:68" x14ac:dyDescent="0.2">
      <c r="BP3096" s="48"/>
    </row>
    <row r="3097" spans="68:68" x14ac:dyDescent="0.2">
      <c r="BP3097" s="48"/>
    </row>
    <row r="3098" spans="68:68" x14ac:dyDescent="0.2">
      <c r="BP3098" s="48"/>
    </row>
    <row r="3099" spans="68:68" x14ac:dyDescent="0.2">
      <c r="BP3099" s="48"/>
    </row>
    <row r="3100" spans="68:68" x14ac:dyDescent="0.2">
      <c r="BP3100" s="48"/>
    </row>
    <row r="3101" spans="68:68" x14ac:dyDescent="0.2">
      <c r="BP3101" s="48"/>
    </row>
    <row r="3102" spans="68:68" x14ac:dyDescent="0.2">
      <c r="BP3102" s="48"/>
    </row>
    <row r="3103" spans="68:68" x14ac:dyDescent="0.2">
      <c r="BP3103" s="48"/>
    </row>
    <row r="3104" spans="68:68" x14ac:dyDescent="0.2">
      <c r="BP3104" s="48"/>
    </row>
    <row r="3105" spans="68:68" x14ac:dyDescent="0.2">
      <c r="BP3105" s="48"/>
    </row>
    <row r="3106" spans="68:68" x14ac:dyDescent="0.2">
      <c r="BP3106" s="48"/>
    </row>
    <row r="3107" spans="68:68" x14ac:dyDescent="0.2">
      <c r="BP3107" s="48"/>
    </row>
    <row r="3108" spans="68:68" x14ac:dyDescent="0.2">
      <c r="BP3108" s="48"/>
    </row>
    <row r="3109" spans="68:68" x14ac:dyDescent="0.2">
      <c r="BP3109" s="48"/>
    </row>
    <row r="3110" spans="68:68" x14ac:dyDescent="0.2">
      <c r="BP3110" s="48"/>
    </row>
    <row r="3111" spans="68:68" x14ac:dyDescent="0.2">
      <c r="BP3111" s="48"/>
    </row>
    <row r="3112" spans="68:68" x14ac:dyDescent="0.2">
      <c r="BP3112" s="48"/>
    </row>
    <row r="3113" spans="68:68" x14ac:dyDescent="0.2">
      <c r="BP3113" s="48"/>
    </row>
    <row r="3114" spans="68:68" x14ac:dyDescent="0.2">
      <c r="BP3114" s="48"/>
    </row>
    <row r="3115" spans="68:68" x14ac:dyDescent="0.2">
      <c r="BP3115" s="48"/>
    </row>
    <row r="3116" spans="68:68" x14ac:dyDescent="0.2">
      <c r="BP3116" s="48"/>
    </row>
    <row r="3117" spans="68:68" x14ac:dyDescent="0.2">
      <c r="BP3117" s="48"/>
    </row>
    <row r="3118" spans="68:68" x14ac:dyDescent="0.2">
      <c r="BP3118" s="48"/>
    </row>
    <row r="3119" spans="68:68" x14ac:dyDescent="0.2">
      <c r="BP3119" s="48"/>
    </row>
    <row r="3120" spans="68:68" x14ac:dyDescent="0.2">
      <c r="BP3120" s="48"/>
    </row>
    <row r="3121" spans="68:68" x14ac:dyDescent="0.2">
      <c r="BP3121" s="48"/>
    </row>
    <row r="3122" spans="68:68" x14ac:dyDescent="0.2">
      <c r="BP3122" s="48"/>
    </row>
    <row r="3123" spans="68:68" x14ac:dyDescent="0.2">
      <c r="BP3123" s="48"/>
    </row>
    <row r="3124" spans="68:68" x14ac:dyDescent="0.2">
      <c r="BP3124" s="48"/>
    </row>
    <row r="3125" spans="68:68" x14ac:dyDescent="0.2">
      <c r="BP3125" s="48"/>
    </row>
    <row r="3126" spans="68:68" x14ac:dyDescent="0.2">
      <c r="BP3126" s="48"/>
    </row>
    <row r="3127" spans="68:68" x14ac:dyDescent="0.2">
      <c r="BP3127" s="48"/>
    </row>
    <row r="3128" spans="68:68" x14ac:dyDescent="0.2">
      <c r="BP3128" s="48"/>
    </row>
    <row r="3129" spans="68:68" x14ac:dyDescent="0.2">
      <c r="BP3129" s="48"/>
    </row>
    <row r="3130" spans="68:68" x14ac:dyDescent="0.2">
      <c r="BP3130" s="48"/>
    </row>
    <row r="3131" spans="68:68" x14ac:dyDescent="0.2">
      <c r="BP3131" s="48"/>
    </row>
    <row r="3132" spans="68:68" x14ac:dyDescent="0.2">
      <c r="BP3132" s="48"/>
    </row>
    <row r="3133" spans="68:68" x14ac:dyDescent="0.2">
      <c r="BP3133" s="48"/>
    </row>
    <row r="3134" spans="68:68" x14ac:dyDescent="0.2">
      <c r="BP3134" s="48"/>
    </row>
    <row r="3135" spans="68:68" x14ac:dyDescent="0.2">
      <c r="BP3135" s="48"/>
    </row>
    <row r="3136" spans="68:68" x14ac:dyDescent="0.2">
      <c r="BP3136" s="48"/>
    </row>
    <row r="3137" spans="68:68" x14ac:dyDescent="0.2">
      <c r="BP3137" s="48"/>
    </row>
    <row r="3138" spans="68:68" x14ac:dyDescent="0.2">
      <c r="BP3138" s="48"/>
    </row>
    <row r="3139" spans="68:68" x14ac:dyDescent="0.2">
      <c r="BP3139" s="48"/>
    </row>
    <row r="3140" spans="68:68" x14ac:dyDescent="0.2">
      <c r="BP3140" s="48"/>
    </row>
    <row r="3141" spans="68:68" x14ac:dyDescent="0.2">
      <c r="BP3141" s="48"/>
    </row>
    <row r="3142" spans="68:68" x14ac:dyDescent="0.2">
      <c r="BP3142" s="48"/>
    </row>
    <row r="3143" spans="68:68" x14ac:dyDescent="0.2">
      <c r="BP3143" s="48"/>
    </row>
    <row r="3144" spans="68:68" x14ac:dyDescent="0.2">
      <c r="BP3144" s="48"/>
    </row>
    <row r="3145" spans="68:68" x14ac:dyDescent="0.2">
      <c r="BP3145" s="48"/>
    </row>
    <row r="3146" spans="68:68" x14ac:dyDescent="0.2">
      <c r="BP3146" s="48"/>
    </row>
    <row r="3147" spans="68:68" x14ac:dyDescent="0.2">
      <c r="BP3147" s="48"/>
    </row>
    <row r="3148" spans="68:68" x14ac:dyDescent="0.2">
      <c r="BP3148" s="48"/>
    </row>
    <row r="3149" spans="68:68" x14ac:dyDescent="0.2">
      <c r="BP3149" s="48"/>
    </row>
    <row r="3150" spans="68:68" x14ac:dyDescent="0.2">
      <c r="BP3150" s="48"/>
    </row>
    <row r="3151" spans="68:68" x14ac:dyDescent="0.2">
      <c r="BP3151" s="48"/>
    </row>
    <row r="3152" spans="68:68" x14ac:dyDescent="0.2">
      <c r="BP3152" s="48"/>
    </row>
    <row r="3153" spans="68:68" x14ac:dyDescent="0.2">
      <c r="BP3153" s="48"/>
    </row>
    <row r="3154" spans="68:68" x14ac:dyDescent="0.2">
      <c r="BP3154" s="48"/>
    </row>
    <row r="3155" spans="68:68" x14ac:dyDescent="0.2">
      <c r="BP3155" s="48"/>
    </row>
    <row r="3156" spans="68:68" x14ac:dyDescent="0.2">
      <c r="BP3156" s="48"/>
    </row>
    <row r="3157" spans="68:68" x14ac:dyDescent="0.2">
      <c r="BP3157" s="48"/>
    </row>
    <row r="3158" spans="68:68" x14ac:dyDescent="0.2">
      <c r="BP3158" s="48"/>
    </row>
    <row r="3159" spans="68:68" x14ac:dyDescent="0.2">
      <c r="BP3159" s="48"/>
    </row>
    <row r="3160" spans="68:68" x14ac:dyDescent="0.2">
      <c r="BP3160" s="48"/>
    </row>
    <row r="3161" spans="68:68" x14ac:dyDescent="0.2">
      <c r="BP3161" s="48"/>
    </row>
    <row r="3162" spans="68:68" x14ac:dyDescent="0.2">
      <c r="BP3162" s="48"/>
    </row>
    <row r="3163" spans="68:68" x14ac:dyDescent="0.2">
      <c r="BP3163" s="48"/>
    </row>
    <row r="3164" spans="68:68" x14ac:dyDescent="0.2">
      <c r="BP3164" s="48"/>
    </row>
    <row r="3165" spans="68:68" x14ac:dyDescent="0.2">
      <c r="BP3165" s="48"/>
    </row>
    <row r="3166" spans="68:68" x14ac:dyDescent="0.2">
      <c r="BP3166" s="48"/>
    </row>
    <row r="3167" spans="68:68" x14ac:dyDescent="0.2">
      <c r="BP3167" s="48"/>
    </row>
    <row r="3168" spans="68:68" x14ac:dyDescent="0.2">
      <c r="BP3168" s="48"/>
    </row>
    <row r="3169" spans="68:68" x14ac:dyDescent="0.2">
      <c r="BP3169" s="48"/>
    </row>
    <row r="3170" spans="68:68" x14ac:dyDescent="0.2">
      <c r="BP3170" s="48"/>
    </row>
    <row r="3171" spans="68:68" x14ac:dyDescent="0.2">
      <c r="BP3171" s="48"/>
    </row>
    <row r="3172" spans="68:68" x14ac:dyDescent="0.2">
      <c r="BP3172" s="48"/>
    </row>
    <row r="3173" spans="68:68" x14ac:dyDescent="0.2">
      <c r="BP3173" s="48"/>
    </row>
    <row r="3174" spans="68:68" x14ac:dyDescent="0.2">
      <c r="BP3174" s="48"/>
    </row>
    <row r="3175" spans="68:68" x14ac:dyDescent="0.2">
      <c r="BP3175" s="48"/>
    </row>
    <row r="3176" spans="68:68" x14ac:dyDescent="0.2">
      <c r="BP3176" s="48"/>
    </row>
    <row r="3177" spans="68:68" x14ac:dyDescent="0.2">
      <c r="BP3177" s="48"/>
    </row>
    <row r="3178" spans="68:68" x14ac:dyDescent="0.2">
      <c r="BP3178" s="48"/>
    </row>
    <row r="3179" spans="68:68" x14ac:dyDescent="0.2">
      <c r="BP3179" s="48"/>
    </row>
    <row r="3180" spans="68:68" x14ac:dyDescent="0.2">
      <c r="BP3180" s="48"/>
    </row>
    <row r="3181" spans="68:68" x14ac:dyDescent="0.2">
      <c r="BP3181" s="48"/>
    </row>
    <row r="3182" spans="68:68" x14ac:dyDescent="0.2">
      <c r="BP3182" s="48"/>
    </row>
    <row r="3183" spans="68:68" x14ac:dyDescent="0.2">
      <c r="BP3183" s="48"/>
    </row>
    <row r="3184" spans="68:68" x14ac:dyDescent="0.2">
      <c r="BP3184" s="48"/>
    </row>
    <row r="3185" spans="68:68" x14ac:dyDescent="0.2">
      <c r="BP3185" s="48"/>
    </row>
    <row r="3186" spans="68:68" x14ac:dyDescent="0.2">
      <c r="BP3186" s="48"/>
    </row>
    <row r="3187" spans="68:68" x14ac:dyDescent="0.2">
      <c r="BP3187" s="48"/>
    </row>
    <row r="3188" spans="68:68" x14ac:dyDescent="0.2">
      <c r="BP3188" s="48"/>
    </row>
    <row r="3189" spans="68:68" x14ac:dyDescent="0.2">
      <c r="BP3189" s="48"/>
    </row>
    <row r="3190" spans="68:68" x14ac:dyDescent="0.2">
      <c r="BP3190" s="48"/>
    </row>
    <row r="3191" spans="68:68" x14ac:dyDescent="0.2">
      <c r="BP3191" s="48"/>
    </row>
    <row r="3192" spans="68:68" x14ac:dyDescent="0.2">
      <c r="BP3192" s="48"/>
    </row>
    <row r="3193" spans="68:68" x14ac:dyDescent="0.2">
      <c r="BP3193" s="48"/>
    </row>
    <row r="3194" spans="68:68" x14ac:dyDescent="0.2">
      <c r="BP3194" s="48"/>
    </row>
    <row r="3195" spans="68:68" x14ac:dyDescent="0.2">
      <c r="BP3195" s="48"/>
    </row>
    <row r="3196" spans="68:68" x14ac:dyDescent="0.2">
      <c r="BP3196" s="48"/>
    </row>
    <row r="3197" spans="68:68" x14ac:dyDescent="0.2">
      <c r="BP3197" s="48"/>
    </row>
    <row r="3198" spans="68:68" x14ac:dyDescent="0.2">
      <c r="BP3198" s="48"/>
    </row>
    <row r="3199" spans="68:68" x14ac:dyDescent="0.2">
      <c r="BP3199" s="48"/>
    </row>
    <row r="3200" spans="68:68" x14ac:dyDescent="0.2">
      <c r="BP3200" s="48"/>
    </row>
    <row r="3201" spans="68:68" x14ac:dyDescent="0.2">
      <c r="BP3201" s="48"/>
    </row>
    <row r="3202" spans="68:68" x14ac:dyDescent="0.2">
      <c r="BP3202" s="48"/>
    </row>
    <row r="3203" spans="68:68" x14ac:dyDescent="0.2">
      <c r="BP3203" s="48"/>
    </row>
    <row r="3204" spans="68:68" x14ac:dyDescent="0.2">
      <c r="BP3204" s="48"/>
    </row>
    <row r="3205" spans="68:68" x14ac:dyDescent="0.2">
      <c r="BP3205" s="48"/>
    </row>
    <row r="3206" spans="68:68" x14ac:dyDescent="0.2">
      <c r="BP3206" s="48"/>
    </row>
    <row r="3207" spans="68:68" x14ac:dyDescent="0.2">
      <c r="BP3207" s="48"/>
    </row>
    <row r="3208" spans="68:68" x14ac:dyDescent="0.2">
      <c r="BP3208" s="48"/>
    </row>
    <row r="3209" spans="68:68" x14ac:dyDescent="0.2">
      <c r="BP3209" s="48"/>
    </row>
    <row r="3210" spans="68:68" x14ac:dyDescent="0.2">
      <c r="BP3210" s="48"/>
    </row>
    <row r="3211" spans="68:68" x14ac:dyDescent="0.2">
      <c r="BP3211" s="48"/>
    </row>
    <row r="3212" spans="68:68" x14ac:dyDescent="0.2">
      <c r="BP3212" s="48"/>
    </row>
    <row r="3213" spans="68:68" x14ac:dyDescent="0.2">
      <c r="BP3213" s="48"/>
    </row>
    <row r="3214" spans="68:68" x14ac:dyDescent="0.2">
      <c r="BP3214" s="48"/>
    </row>
    <row r="3215" spans="68:68" x14ac:dyDescent="0.2">
      <c r="BP3215" s="48"/>
    </row>
    <row r="3216" spans="68:68" x14ac:dyDescent="0.2">
      <c r="BP3216" s="48"/>
    </row>
    <row r="3217" spans="68:68" x14ac:dyDescent="0.2">
      <c r="BP3217" s="48"/>
    </row>
    <row r="3218" spans="68:68" x14ac:dyDescent="0.2">
      <c r="BP3218" s="48"/>
    </row>
    <row r="3219" spans="68:68" x14ac:dyDescent="0.2">
      <c r="BP3219" s="48"/>
    </row>
    <row r="3220" spans="68:68" x14ac:dyDescent="0.2">
      <c r="BP3220" s="48"/>
    </row>
    <row r="3221" spans="68:68" x14ac:dyDescent="0.2">
      <c r="BP3221" s="48"/>
    </row>
    <row r="3222" spans="68:68" x14ac:dyDescent="0.2">
      <c r="BP3222" s="48"/>
    </row>
    <row r="3223" spans="68:68" x14ac:dyDescent="0.2">
      <c r="BP3223" s="48"/>
    </row>
    <row r="3224" spans="68:68" x14ac:dyDescent="0.2">
      <c r="BP3224" s="48"/>
    </row>
    <row r="3225" spans="68:68" x14ac:dyDescent="0.2">
      <c r="BP3225" s="48"/>
    </row>
    <row r="3226" spans="68:68" x14ac:dyDescent="0.2">
      <c r="BP3226" s="48"/>
    </row>
    <row r="3227" spans="68:68" x14ac:dyDescent="0.2">
      <c r="BP3227" s="48"/>
    </row>
    <row r="3228" spans="68:68" x14ac:dyDescent="0.2">
      <c r="BP3228" s="48"/>
    </row>
    <row r="3229" spans="68:68" x14ac:dyDescent="0.2">
      <c r="BP3229" s="48"/>
    </row>
    <row r="3230" spans="68:68" x14ac:dyDescent="0.2">
      <c r="BP3230" s="48"/>
    </row>
    <row r="3231" spans="68:68" x14ac:dyDescent="0.2">
      <c r="BP3231" s="48"/>
    </row>
    <row r="3232" spans="68:68" x14ac:dyDescent="0.2">
      <c r="BP3232" s="48"/>
    </row>
    <row r="3233" spans="68:68" x14ac:dyDescent="0.2">
      <c r="BP3233" s="48"/>
    </row>
    <row r="3234" spans="68:68" x14ac:dyDescent="0.2">
      <c r="BP3234" s="48"/>
    </row>
    <row r="3235" spans="68:68" x14ac:dyDescent="0.2">
      <c r="BP3235" s="48"/>
    </row>
    <row r="3236" spans="68:68" x14ac:dyDescent="0.2">
      <c r="BP3236" s="48"/>
    </row>
    <row r="3237" spans="68:68" x14ac:dyDescent="0.2">
      <c r="BP3237" s="48"/>
    </row>
    <row r="3238" spans="68:68" x14ac:dyDescent="0.2">
      <c r="BP3238" s="48"/>
    </row>
    <row r="3239" spans="68:68" x14ac:dyDescent="0.2">
      <c r="BP3239" s="48"/>
    </row>
    <row r="3240" spans="68:68" x14ac:dyDescent="0.2">
      <c r="BP3240" s="48"/>
    </row>
    <row r="3241" spans="68:68" x14ac:dyDescent="0.2">
      <c r="BP3241" s="48"/>
    </row>
    <row r="3242" spans="68:68" x14ac:dyDescent="0.2">
      <c r="BP3242" s="48"/>
    </row>
    <row r="3243" spans="68:68" x14ac:dyDescent="0.2">
      <c r="BP3243" s="48"/>
    </row>
    <row r="3244" spans="68:68" x14ac:dyDescent="0.2">
      <c r="BP3244" s="48"/>
    </row>
    <row r="3245" spans="68:68" x14ac:dyDescent="0.2">
      <c r="BP3245" s="48"/>
    </row>
    <row r="3246" spans="68:68" x14ac:dyDescent="0.2">
      <c r="BP3246" s="48"/>
    </row>
    <row r="3247" spans="68:68" x14ac:dyDescent="0.2">
      <c r="BP3247" s="48"/>
    </row>
    <row r="3248" spans="68:68" x14ac:dyDescent="0.2">
      <c r="BP3248" s="48"/>
    </row>
    <row r="3249" spans="68:68" x14ac:dyDescent="0.2">
      <c r="BP3249" s="48"/>
    </row>
    <row r="3250" spans="68:68" x14ac:dyDescent="0.2">
      <c r="BP3250" s="48"/>
    </row>
    <row r="3251" spans="68:68" x14ac:dyDescent="0.2">
      <c r="BP3251" s="48"/>
    </row>
    <row r="3252" spans="68:68" x14ac:dyDescent="0.2">
      <c r="BP3252" s="48"/>
    </row>
    <row r="3253" spans="68:68" x14ac:dyDescent="0.2">
      <c r="BP3253" s="48"/>
    </row>
    <row r="3254" spans="68:68" x14ac:dyDescent="0.2">
      <c r="BP3254" s="48"/>
    </row>
    <row r="3255" spans="68:68" x14ac:dyDescent="0.2">
      <c r="BP3255" s="48"/>
    </row>
    <row r="3256" spans="68:68" x14ac:dyDescent="0.2">
      <c r="BP3256" s="48"/>
    </row>
    <row r="3257" spans="68:68" x14ac:dyDescent="0.2">
      <c r="BP3257" s="48"/>
    </row>
    <row r="3258" spans="68:68" x14ac:dyDescent="0.2">
      <c r="BP3258" s="48"/>
    </row>
    <row r="3259" spans="68:68" x14ac:dyDescent="0.2">
      <c r="BP3259" s="48"/>
    </row>
    <row r="3260" spans="68:68" x14ac:dyDescent="0.2">
      <c r="BP3260" s="48"/>
    </row>
    <row r="3261" spans="68:68" x14ac:dyDescent="0.2">
      <c r="BP3261" s="48"/>
    </row>
    <row r="3262" spans="68:68" x14ac:dyDescent="0.2">
      <c r="BP3262" s="48"/>
    </row>
    <row r="3263" spans="68:68" x14ac:dyDescent="0.2">
      <c r="BP3263" s="48"/>
    </row>
    <row r="3264" spans="68:68" x14ac:dyDescent="0.2">
      <c r="BP3264" s="48"/>
    </row>
    <row r="3265" spans="68:68" x14ac:dyDescent="0.2">
      <c r="BP3265" s="48"/>
    </row>
    <row r="3266" spans="68:68" x14ac:dyDescent="0.2">
      <c r="BP3266" s="48"/>
    </row>
    <row r="3267" spans="68:68" x14ac:dyDescent="0.2">
      <c r="BP3267" s="48"/>
    </row>
    <row r="3268" spans="68:68" x14ac:dyDescent="0.2">
      <c r="BP3268" s="48"/>
    </row>
    <row r="3269" spans="68:68" x14ac:dyDescent="0.2">
      <c r="BP3269" s="48"/>
    </row>
    <row r="3270" spans="68:68" x14ac:dyDescent="0.2">
      <c r="BP3270" s="48"/>
    </row>
    <row r="3271" spans="68:68" x14ac:dyDescent="0.2">
      <c r="BP3271" s="48"/>
    </row>
    <row r="3272" spans="68:68" x14ac:dyDescent="0.2">
      <c r="BP3272" s="48"/>
    </row>
    <row r="3273" spans="68:68" x14ac:dyDescent="0.2">
      <c r="BP3273" s="48"/>
    </row>
    <row r="3274" spans="68:68" x14ac:dyDescent="0.2">
      <c r="BP3274" s="48"/>
    </row>
    <row r="3275" spans="68:68" x14ac:dyDescent="0.2">
      <c r="BP3275" s="48"/>
    </row>
    <row r="3276" spans="68:68" x14ac:dyDescent="0.2">
      <c r="BP3276" s="48"/>
    </row>
    <row r="3277" spans="68:68" x14ac:dyDescent="0.2">
      <c r="BP3277" s="48"/>
    </row>
    <row r="3278" spans="68:68" x14ac:dyDescent="0.2">
      <c r="BP3278" s="48"/>
    </row>
    <row r="3279" spans="68:68" x14ac:dyDescent="0.2">
      <c r="BP3279" s="48"/>
    </row>
    <row r="3280" spans="68:68" x14ac:dyDescent="0.2">
      <c r="BP3280" s="48"/>
    </row>
    <row r="3281" spans="68:68" x14ac:dyDescent="0.2">
      <c r="BP3281" s="48"/>
    </row>
    <row r="3282" spans="68:68" x14ac:dyDescent="0.2">
      <c r="BP3282" s="48"/>
    </row>
    <row r="3283" spans="68:68" x14ac:dyDescent="0.2">
      <c r="BP3283" s="48"/>
    </row>
    <row r="3284" spans="68:68" x14ac:dyDescent="0.2">
      <c r="BP3284" s="48"/>
    </row>
    <row r="3285" spans="68:68" x14ac:dyDescent="0.2">
      <c r="BP3285" s="48"/>
    </row>
    <row r="3286" spans="68:68" x14ac:dyDescent="0.2">
      <c r="BP3286" s="48"/>
    </row>
    <row r="3287" spans="68:68" x14ac:dyDescent="0.2">
      <c r="BP3287" s="48"/>
    </row>
    <row r="3288" spans="68:68" x14ac:dyDescent="0.2">
      <c r="BP3288" s="48"/>
    </row>
    <row r="3289" spans="68:68" x14ac:dyDescent="0.2">
      <c r="BP3289" s="48"/>
    </row>
    <row r="3290" spans="68:68" x14ac:dyDescent="0.2">
      <c r="BP3290" s="48"/>
    </row>
    <row r="3291" spans="68:68" x14ac:dyDescent="0.2">
      <c r="BP3291" s="48"/>
    </row>
    <row r="3292" spans="68:68" x14ac:dyDescent="0.2">
      <c r="BP3292" s="48"/>
    </row>
    <row r="3293" spans="68:68" x14ac:dyDescent="0.2">
      <c r="BP3293" s="48"/>
    </row>
    <row r="3294" spans="68:68" x14ac:dyDescent="0.2">
      <c r="BP3294" s="48"/>
    </row>
    <row r="3295" spans="68:68" x14ac:dyDescent="0.2">
      <c r="BP3295" s="48"/>
    </row>
    <row r="3296" spans="68:68" x14ac:dyDescent="0.2">
      <c r="BP3296" s="48"/>
    </row>
    <row r="3297" spans="68:68" x14ac:dyDescent="0.2">
      <c r="BP3297" s="48"/>
    </row>
    <row r="3298" spans="68:68" x14ac:dyDescent="0.2">
      <c r="BP3298" s="48"/>
    </row>
    <row r="3299" spans="68:68" x14ac:dyDescent="0.2">
      <c r="BP3299" s="48"/>
    </row>
    <row r="3300" spans="68:68" x14ac:dyDescent="0.2">
      <c r="BP3300" s="48"/>
    </row>
    <row r="3301" spans="68:68" x14ac:dyDescent="0.2">
      <c r="BP3301" s="48"/>
    </row>
    <row r="3302" spans="68:68" x14ac:dyDescent="0.2">
      <c r="BP3302" s="48"/>
    </row>
    <row r="3303" spans="68:68" x14ac:dyDescent="0.2">
      <c r="BP3303" s="48"/>
    </row>
    <row r="3304" spans="68:68" x14ac:dyDescent="0.2">
      <c r="BP3304" s="48"/>
    </row>
    <row r="3305" spans="68:68" x14ac:dyDescent="0.2">
      <c r="BP3305" s="48"/>
    </row>
    <row r="3306" spans="68:68" x14ac:dyDescent="0.2">
      <c r="BP3306" s="48"/>
    </row>
    <row r="3307" spans="68:68" x14ac:dyDescent="0.2">
      <c r="BP3307" s="48"/>
    </row>
    <row r="3308" spans="68:68" x14ac:dyDescent="0.2">
      <c r="BP3308" s="48"/>
    </row>
    <row r="3309" spans="68:68" x14ac:dyDescent="0.2">
      <c r="BP3309" s="48"/>
    </row>
    <row r="3310" spans="68:68" x14ac:dyDescent="0.2">
      <c r="BP3310" s="48"/>
    </row>
    <row r="3311" spans="68:68" x14ac:dyDescent="0.2">
      <c r="BP3311" s="48"/>
    </row>
    <row r="3312" spans="68:68" x14ac:dyDescent="0.2">
      <c r="BP3312" s="48"/>
    </row>
    <row r="3313" spans="68:68" x14ac:dyDescent="0.2">
      <c r="BP3313" s="48"/>
    </row>
    <row r="3314" spans="68:68" x14ac:dyDescent="0.2">
      <c r="BP3314" s="48"/>
    </row>
    <row r="3315" spans="68:68" x14ac:dyDescent="0.2">
      <c r="BP3315" s="48"/>
    </row>
    <row r="3316" spans="68:68" x14ac:dyDescent="0.2">
      <c r="BP3316" s="48"/>
    </row>
    <row r="3317" spans="68:68" x14ac:dyDescent="0.2">
      <c r="BP3317" s="48"/>
    </row>
    <row r="3318" spans="68:68" x14ac:dyDescent="0.2">
      <c r="BP3318" s="48"/>
    </row>
    <row r="3319" spans="68:68" x14ac:dyDescent="0.2">
      <c r="BP3319" s="48"/>
    </row>
    <row r="3320" spans="68:68" x14ac:dyDescent="0.2">
      <c r="BP3320" s="48"/>
    </row>
    <row r="3321" spans="68:68" x14ac:dyDescent="0.2">
      <c r="BP3321" s="48"/>
    </row>
    <row r="3322" spans="68:68" x14ac:dyDescent="0.2">
      <c r="BP3322" s="48"/>
    </row>
    <row r="3323" spans="68:68" x14ac:dyDescent="0.2">
      <c r="BP3323" s="48"/>
    </row>
    <row r="3324" spans="68:68" x14ac:dyDescent="0.2">
      <c r="BP3324" s="48"/>
    </row>
    <row r="3325" spans="68:68" x14ac:dyDescent="0.2">
      <c r="BP3325" s="48"/>
    </row>
    <row r="3326" spans="68:68" x14ac:dyDescent="0.2">
      <c r="BP3326" s="48"/>
    </row>
    <row r="3327" spans="68:68" x14ac:dyDescent="0.2">
      <c r="BP3327" s="48"/>
    </row>
    <row r="3328" spans="68:68" x14ac:dyDescent="0.2">
      <c r="BP3328" s="48"/>
    </row>
    <row r="3329" spans="68:68" x14ac:dyDescent="0.2">
      <c r="BP3329" s="48"/>
    </row>
    <row r="3330" spans="68:68" x14ac:dyDescent="0.2">
      <c r="BP3330" s="48"/>
    </row>
    <row r="3331" spans="68:68" x14ac:dyDescent="0.2">
      <c r="BP3331" s="48"/>
    </row>
    <row r="3332" spans="68:68" x14ac:dyDescent="0.2">
      <c r="BP3332" s="48"/>
    </row>
    <row r="3333" spans="68:68" x14ac:dyDescent="0.2">
      <c r="BP3333" s="48"/>
    </row>
    <row r="3334" spans="68:68" x14ac:dyDescent="0.2">
      <c r="BP3334" s="48"/>
    </row>
    <row r="3335" spans="68:68" x14ac:dyDescent="0.2">
      <c r="BP3335" s="48"/>
    </row>
    <row r="3336" spans="68:68" x14ac:dyDescent="0.2">
      <c r="BP3336" s="48"/>
    </row>
    <row r="3337" spans="68:68" x14ac:dyDescent="0.2">
      <c r="BP3337" s="48"/>
    </row>
    <row r="3338" spans="68:68" x14ac:dyDescent="0.2">
      <c r="BP3338" s="48"/>
    </row>
    <row r="3339" spans="68:68" x14ac:dyDescent="0.2">
      <c r="BP3339" s="48"/>
    </row>
    <row r="3340" spans="68:68" x14ac:dyDescent="0.2">
      <c r="BP3340" s="48"/>
    </row>
    <row r="3341" spans="68:68" x14ac:dyDescent="0.2">
      <c r="BP3341" s="48"/>
    </row>
    <row r="3342" spans="68:68" x14ac:dyDescent="0.2">
      <c r="BP3342" s="48"/>
    </row>
    <row r="3343" spans="68:68" x14ac:dyDescent="0.2">
      <c r="BP3343" s="48"/>
    </row>
    <row r="3344" spans="68:68" x14ac:dyDescent="0.2">
      <c r="BP3344" s="48"/>
    </row>
    <row r="3345" spans="68:68" x14ac:dyDescent="0.2">
      <c r="BP3345" s="48"/>
    </row>
    <row r="3346" spans="68:68" x14ac:dyDescent="0.2">
      <c r="BP3346" s="48"/>
    </row>
    <row r="3347" spans="68:68" x14ac:dyDescent="0.2">
      <c r="BP3347" s="48"/>
    </row>
    <row r="3348" spans="68:68" x14ac:dyDescent="0.2">
      <c r="BP3348" s="48"/>
    </row>
    <row r="3349" spans="68:68" x14ac:dyDescent="0.2">
      <c r="BP3349" s="48"/>
    </row>
    <row r="3350" spans="68:68" x14ac:dyDescent="0.2">
      <c r="BP3350" s="48"/>
    </row>
    <row r="3351" spans="68:68" x14ac:dyDescent="0.2">
      <c r="BP3351" s="48"/>
    </row>
    <row r="3352" spans="68:68" x14ac:dyDescent="0.2">
      <c r="BP3352" s="48"/>
    </row>
    <row r="3353" spans="68:68" x14ac:dyDescent="0.2">
      <c r="BP3353" s="48"/>
    </row>
    <row r="3354" spans="68:68" x14ac:dyDescent="0.2">
      <c r="BP3354" s="48"/>
    </row>
    <row r="3355" spans="68:68" x14ac:dyDescent="0.2">
      <c r="BP3355" s="48"/>
    </row>
    <row r="3356" spans="68:68" x14ac:dyDescent="0.2">
      <c r="BP3356" s="48"/>
    </row>
    <row r="3357" spans="68:68" x14ac:dyDescent="0.2">
      <c r="BP3357" s="48"/>
    </row>
    <row r="3358" spans="68:68" x14ac:dyDescent="0.2">
      <c r="BP3358" s="48"/>
    </row>
    <row r="3359" spans="68:68" x14ac:dyDescent="0.2">
      <c r="BP3359" s="48"/>
    </row>
    <row r="3360" spans="68:68" x14ac:dyDescent="0.2">
      <c r="BP3360" s="48"/>
    </row>
    <row r="3361" spans="68:68" x14ac:dyDescent="0.2">
      <c r="BP3361" s="48"/>
    </row>
    <row r="3362" spans="68:68" x14ac:dyDescent="0.2">
      <c r="BP3362" s="48"/>
    </row>
    <row r="3363" spans="68:68" x14ac:dyDescent="0.2">
      <c r="BP3363" s="48"/>
    </row>
    <row r="3364" spans="68:68" x14ac:dyDescent="0.2">
      <c r="BP3364" s="48"/>
    </row>
    <row r="3365" spans="68:68" x14ac:dyDescent="0.2">
      <c r="BP3365" s="48"/>
    </row>
    <row r="3366" spans="68:68" x14ac:dyDescent="0.2">
      <c r="BP3366" s="48"/>
    </row>
    <row r="3367" spans="68:68" x14ac:dyDescent="0.2">
      <c r="BP3367" s="48"/>
    </row>
    <row r="3368" spans="68:68" x14ac:dyDescent="0.2">
      <c r="BP3368" s="48"/>
    </row>
    <row r="3369" spans="68:68" x14ac:dyDescent="0.2">
      <c r="BP3369" s="48"/>
    </row>
    <row r="3370" spans="68:68" x14ac:dyDescent="0.2">
      <c r="BP3370" s="48"/>
    </row>
    <row r="3371" spans="68:68" x14ac:dyDescent="0.2">
      <c r="BP3371" s="48"/>
    </row>
    <row r="3372" spans="68:68" x14ac:dyDescent="0.2">
      <c r="BP3372" s="48"/>
    </row>
    <row r="3373" spans="68:68" x14ac:dyDescent="0.2">
      <c r="BP3373" s="48"/>
    </row>
    <row r="3374" spans="68:68" x14ac:dyDescent="0.2">
      <c r="BP3374" s="48"/>
    </row>
    <row r="3375" spans="68:68" x14ac:dyDescent="0.2">
      <c r="BP3375" s="48"/>
    </row>
    <row r="3376" spans="68:68" x14ac:dyDescent="0.2">
      <c r="BP3376" s="48"/>
    </row>
    <row r="3377" spans="68:68" x14ac:dyDescent="0.2">
      <c r="BP3377" s="48"/>
    </row>
    <row r="3378" spans="68:68" x14ac:dyDescent="0.2">
      <c r="BP3378" s="48"/>
    </row>
    <row r="3379" spans="68:68" x14ac:dyDescent="0.2">
      <c r="BP3379" s="48"/>
    </row>
    <row r="3380" spans="68:68" x14ac:dyDescent="0.2">
      <c r="BP3380" s="48"/>
    </row>
    <row r="3381" spans="68:68" x14ac:dyDescent="0.2">
      <c r="BP3381" s="48"/>
    </row>
    <row r="3382" spans="68:68" x14ac:dyDescent="0.2">
      <c r="BP3382" s="48"/>
    </row>
    <row r="3383" spans="68:68" x14ac:dyDescent="0.2">
      <c r="BP3383" s="48"/>
    </row>
    <row r="3384" spans="68:68" x14ac:dyDescent="0.2">
      <c r="BP3384" s="48"/>
    </row>
    <row r="3385" spans="68:68" x14ac:dyDescent="0.2">
      <c r="BP3385" s="48"/>
    </row>
    <row r="3386" spans="68:68" x14ac:dyDescent="0.2">
      <c r="BP3386" s="48"/>
    </row>
    <row r="3387" spans="68:68" x14ac:dyDescent="0.2">
      <c r="BP3387" s="48"/>
    </row>
    <row r="3388" spans="68:68" x14ac:dyDescent="0.2">
      <c r="BP3388" s="48"/>
    </row>
    <row r="3389" spans="68:68" x14ac:dyDescent="0.2">
      <c r="BP3389" s="48"/>
    </row>
    <row r="3390" spans="68:68" x14ac:dyDescent="0.2">
      <c r="BP3390" s="48"/>
    </row>
    <row r="3391" spans="68:68" x14ac:dyDescent="0.2">
      <c r="BP3391" s="48"/>
    </row>
    <row r="3392" spans="68:68" x14ac:dyDescent="0.2">
      <c r="BP3392" s="48"/>
    </row>
    <row r="3393" spans="68:68" x14ac:dyDescent="0.2">
      <c r="BP3393" s="48"/>
    </row>
    <row r="3394" spans="68:68" x14ac:dyDescent="0.2">
      <c r="BP3394" s="48"/>
    </row>
    <row r="3395" spans="68:68" x14ac:dyDescent="0.2">
      <c r="BP3395" s="48"/>
    </row>
    <row r="3396" spans="68:68" x14ac:dyDescent="0.2">
      <c r="BP3396" s="48"/>
    </row>
    <row r="3397" spans="68:68" x14ac:dyDescent="0.2">
      <c r="BP3397" s="48"/>
    </row>
    <row r="3398" spans="68:68" x14ac:dyDescent="0.2">
      <c r="BP3398" s="48"/>
    </row>
    <row r="3399" spans="68:68" x14ac:dyDescent="0.2">
      <c r="BP3399" s="48"/>
    </row>
    <row r="3400" spans="68:68" x14ac:dyDescent="0.2">
      <c r="BP3400" s="48"/>
    </row>
    <row r="3401" spans="68:68" x14ac:dyDescent="0.2">
      <c r="BP3401" s="48"/>
    </row>
    <row r="3402" spans="68:68" x14ac:dyDescent="0.2">
      <c r="BP3402" s="48"/>
    </row>
    <row r="3403" spans="68:68" x14ac:dyDescent="0.2">
      <c r="BP3403" s="48"/>
    </row>
    <row r="3404" spans="68:68" x14ac:dyDescent="0.2">
      <c r="BP3404" s="48"/>
    </row>
    <row r="3405" spans="68:68" x14ac:dyDescent="0.2">
      <c r="BP3405" s="48"/>
    </row>
    <row r="3406" spans="68:68" x14ac:dyDescent="0.2">
      <c r="BP3406" s="48"/>
    </row>
    <row r="3407" spans="68:68" x14ac:dyDescent="0.2">
      <c r="BP3407" s="48"/>
    </row>
    <row r="3408" spans="68:68" x14ac:dyDescent="0.2">
      <c r="BP3408" s="48"/>
    </row>
    <row r="3409" spans="68:68" x14ac:dyDescent="0.2">
      <c r="BP3409" s="48"/>
    </row>
    <row r="3410" spans="68:68" x14ac:dyDescent="0.2">
      <c r="BP3410" s="48"/>
    </row>
    <row r="3411" spans="68:68" x14ac:dyDescent="0.2">
      <c r="BP3411" s="48"/>
    </row>
    <row r="3412" spans="68:68" x14ac:dyDescent="0.2">
      <c r="BP3412" s="48"/>
    </row>
    <row r="3413" spans="68:68" x14ac:dyDescent="0.2">
      <c r="BP3413" s="48"/>
    </row>
    <row r="3414" spans="68:68" x14ac:dyDescent="0.2">
      <c r="BP3414" s="48"/>
    </row>
    <row r="3415" spans="68:68" x14ac:dyDescent="0.2">
      <c r="BP3415" s="48"/>
    </row>
    <row r="3416" spans="68:68" x14ac:dyDescent="0.2">
      <c r="BP3416" s="48"/>
    </row>
    <row r="3417" spans="68:68" x14ac:dyDescent="0.2">
      <c r="BP3417" s="48"/>
    </row>
    <row r="3418" spans="68:68" x14ac:dyDescent="0.2">
      <c r="BP3418" s="48"/>
    </row>
    <row r="3419" spans="68:68" x14ac:dyDescent="0.2">
      <c r="BP3419" s="48"/>
    </row>
    <row r="3420" spans="68:68" x14ac:dyDescent="0.2">
      <c r="BP3420" s="48"/>
    </row>
    <row r="3421" spans="68:68" x14ac:dyDescent="0.2">
      <c r="BP3421" s="48"/>
    </row>
    <row r="3422" spans="68:68" x14ac:dyDescent="0.2">
      <c r="BP3422" s="48"/>
    </row>
    <row r="3423" spans="68:68" x14ac:dyDescent="0.2">
      <c r="BP3423" s="48"/>
    </row>
    <row r="3424" spans="68:68" x14ac:dyDescent="0.2">
      <c r="BP3424" s="48"/>
    </row>
    <row r="3425" spans="68:68" x14ac:dyDescent="0.2">
      <c r="BP3425" s="48"/>
    </row>
    <row r="3426" spans="68:68" x14ac:dyDescent="0.2">
      <c r="BP3426" s="48"/>
    </row>
    <row r="3427" spans="68:68" x14ac:dyDescent="0.2">
      <c r="BP3427" s="48"/>
    </row>
    <row r="3428" spans="68:68" x14ac:dyDescent="0.2">
      <c r="BP3428" s="48"/>
    </row>
    <row r="3429" spans="68:68" x14ac:dyDescent="0.2">
      <c r="BP3429" s="48"/>
    </row>
    <row r="3430" spans="68:68" x14ac:dyDescent="0.2">
      <c r="BP3430" s="48"/>
    </row>
    <row r="3431" spans="68:68" x14ac:dyDescent="0.2">
      <c r="BP3431" s="48"/>
    </row>
    <row r="3432" spans="68:68" x14ac:dyDescent="0.2">
      <c r="BP3432" s="48"/>
    </row>
    <row r="3433" spans="68:68" x14ac:dyDescent="0.2">
      <c r="BP3433" s="48"/>
    </row>
    <row r="3434" spans="68:68" x14ac:dyDescent="0.2">
      <c r="BP3434" s="48"/>
    </row>
    <row r="3435" spans="68:68" x14ac:dyDescent="0.2">
      <c r="BP3435" s="48"/>
    </row>
    <row r="3436" spans="68:68" x14ac:dyDescent="0.2">
      <c r="BP3436" s="48"/>
    </row>
    <row r="3437" spans="68:68" x14ac:dyDescent="0.2">
      <c r="BP3437" s="48"/>
    </row>
    <row r="3438" spans="68:68" x14ac:dyDescent="0.2">
      <c r="BP3438" s="48"/>
    </row>
    <row r="3439" spans="68:68" x14ac:dyDescent="0.2">
      <c r="BP3439" s="48"/>
    </row>
    <row r="3440" spans="68:68" x14ac:dyDescent="0.2">
      <c r="BP3440" s="48"/>
    </row>
    <row r="3441" spans="68:68" x14ac:dyDescent="0.2">
      <c r="BP3441" s="48"/>
    </row>
    <row r="3442" spans="68:68" x14ac:dyDescent="0.2">
      <c r="BP3442" s="48"/>
    </row>
    <row r="3443" spans="68:68" x14ac:dyDescent="0.2">
      <c r="BP3443" s="48"/>
    </row>
    <row r="3444" spans="68:68" x14ac:dyDescent="0.2">
      <c r="BP3444" s="48"/>
    </row>
    <row r="3445" spans="68:68" x14ac:dyDescent="0.2">
      <c r="BP3445" s="48"/>
    </row>
    <row r="3446" spans="68:68" x14ac:dyDescent="0.2">
      <c r="BP3446" s="48"/>
    </row>
    <row r="3447" spans="68:68" x14ac:dyDescent="0.2">
      <c r="BP3447" s="48"/>
    </row>
    <row r="3448" spans="68:68" x14ac:dyDescent="0.2">
      <c r="BP3448" s="48"/>
    </row>
    <row r="3449" spans="68:68" x14ac:dyDescent="0.2">
      <c r="BP3449" s="48"/>
    </row>
    <row r="3450" spans="68:68" x14ac:dyDescent="0.2">
      <c r="BP3450" s="48"/>
    </row>
    <row r="3451" spans="68:68" x14ac:dyDescent="0.2">
      <c r="BP3451" s="48"/>
    </row>
    <row r="3452" spans="68:68" x14ac:dyDescent="0.2">
      <c r="BP3452" s="48"/>
    </row>
    <row r="3453" spans="68:68" x14ac:dyDescent="0.2">
      <c r="BP3453" s="48"/>
    </row>
    <row r="3454" spans="68:68" x14ac:dyDescent="0.2">
      <c r="BP3454" s="48"/>
    </row>
    <row r="3455" spans="68:68" x14ac:dyDescent="0.2">
      <c r="BP3455" s="48"/>
    </row>
    <row r="3456" spans="68:68" x14ac:dyDescent="0.2">
      <c r="BP3456" s="48"/>
    </row>
    <row r="3457" spans="68:68" x14ac:dyDescent="0.2">
      <c r="BP3457" s="48"/>
    </row>
    <row r="3458" spans="68:68" x14ac:dyDescent="0.2">
      <c r="BP3458" s="48"/>
    </row>
    <row r="3459" spans="68:68" x14ac:dyDescent="0.2">
      <c r="BP3459" s="48"/>
    </row>
    <row r="3460" spans="68:68" x14ac:dyDescent="0.2">
      <c r="BP3460" s="48"/>
    </row>
    <row r="3461" spans="68:68" x14ac:dyDescent="0.2">
      <c r="BP3461" s="48"/>
    </row>
    <row r="3462" spans="68:68" x14ac:dyDescent="0.2">
      <c r="BP3462" s="48"/>
    </row>
    <row r="3463" spans="68:68" x14ac:dyDescent="0.2">
      <c r="BP3463" s="48"/>
    </row>
    <row r="3464" spans="68:68" x14ac:dyDescent="0.2">
      <c r="BP3464" s="48"/>
    </row>
    <row r="3465" spans="68:68" x14ac:dyDescent="0.2">
      <c r="BP3465" s="48"/>
    </row>
    <row r="3466" spans="68:68" x14ac:dyDescent="0.2">
      <c r="BP3466" s="48"/>
    </row>
    <row r="3467" spans="68:68" x14ac:dyDescent="0.2">
      <c r="BP3467" s="48"/>
    </row>
    <row r="3468" spans="68:68" x14ac:dyDescent="0.2">
      <c r="BP3468" s="48"/>
    </row>
    <row r="3469" spans="68:68" x14ac:dyDescent="0.2">
      <c r="BP3469" s="48"/>
    </row>
    <row r="3470" spans="68:68" x14ac:dyDescent="0.2">
      <c r="BP3470" s="48"/>
    </row>
    <row r="3471" spans="68:68" x14ac:dyDescent="0.2">
      <c r="BP3471" s="48"/>
    </row>
    <row r="3472" spans="68:68" x14ac:dyDescent="0.2">
      <c r="BP3472" s="48"/>
    </row>
    <row r="3473" spans="68:68" x14ac:dyDescent="0.2">
      <c r="BP3473" s="48"/>
    </row>
    <row r="3474" spans="68:68" x14ac:dyDescent="0.2">
      <c r="BP3474" s="48"/>
    </row>
    <row r="3475" spans="68:68" x14ac:dyDescent="0.2">
      <c r="BP3475" s="48"/>
    </row>
    <row r="3476" spans="68:68" x14ac:dyDescent="0.2">
      <c r="BP3476" s="48"/>
    </row>
    <row r="3477" spans="68:68" x14ac:dyDescent="0.2">
      <c r="BP3477" s="48"/>
    </row>
    <row r="3478" spans="68:68" x14ac:dyDescent="0.2">
      <c r="BP3478" s="48"/>
    </row>
    <row r="3479" spans="68:68" x14ac:dyDescent="0.2">
      <c r="BP3479" s="48"/>
    </row>
    <row r="3480" spans="68:68" x14ac:dyDescent="0.2">
      <c r="BP3480" s="48"/>
    </row>
    <row r="3481" spans="68:68" x14ac:dyDescent="0.2">
      <c r="BP3481" s="48"/>
    </row>
    <row r="3482" spans="68:68" x14ac:dyDescent="0.2">
      <c r="BP3482" s="48"/>
    </row>
    <row r="3483" spans="68:68" x14ac:dyDescent="0.2">
      <c r="BP3483" s="48"/>
    </row>
    <row r="3484" spans="68:68" x14ac:dyDescent="0.2">
      <c r="BP3484" s="48"/>
    </row>
    <row r="3485" spans="68:68" x14ac:dyDescent="0.2">
      <c r="BP3485" s="48"/>
    </row>
    <row r="3486" spans="68:68" x14ac:dyDescent="0.2">
      <c r="BP3486" s="48"/>
    </row>
    <row r="3487" spans="68:68" x14ac:dyDescent="0.2">
      <c r="BP3487" s="48"/>
    </row>
    <row r="3488" spans="68:68" x14ac:dyDescent="0.2">
      <c r="BP3488" s="48"/>
    </row>
    <row r="3489" spans="68:68" x14ac:dyDescent="0.2">
      <c r="BP3489" s="48"/>
    </row>
    <row r="3490" spans="68:68" x14ac:dyDescent="0.2">
      <c r="BP3490" s="48"/>
    </row>
    <row r="3491" spans="68:68" x14ac:dyDescent="0.2">
      <c r="BP3491" s="48"/>
    </row>
    <row r="3492" spans="68:68" x14ac:dyDescent="0.2">
      <c r="BP3492" s="48"/>
    </row>
    <row r="3493" spans="68:68" x14ac:dyDescent="0.2">
      <c r="BP3493" s="48"/>
    </row>
    <row r="3494" spans="68:68" x14ac:dyDescent="0.2">
      <c r="BP3494" s="48"/>
    </row>
    <row r="3495" spans="68:68" x14ac:dyDescent="0.2">
      <c r="BP3495" s="48"/>
    </row>
    <row r="3496" spans="68:68" x14ac:dyDescent="0.2">
      <c r="BP3496" s="48"/>
    </row>
    <row r="3497" spans="68:68" x14ac:dyDescent="0.2">
      <c r="BP3497" s="48"/>
    </row>
    <row r="3498" spans="68:68" x14ac:dyDescent="0.2">
      <c r="BP3498" s="48"/>
    </row>
    <row r="3499" spans="68:68" x14ac:dyDescent="0.2">
      <c r="BP3499" s="48"/>
    </row>
    <row r="3500" spans="68:68" x14ac:dyDescent="0.2">
      <c r="BP3500" s="48"/>
    </row>
    <row r="3501" spans="68:68" x14ac:dyDescent="0.2">
      <c r="BP3501" s="48"/>
    </row>
    <row r="3502" spans="68:68" x14ac:dyDescent="0.2">
      <c r="BP3502" s="48"/>
    </row>
    <row r="3503" spans="68:68" x14ac:dyDescent="0.2">
      <c r="BP3503" s="48"/>
    </row>
    <row r="3504" spans="68:68" x14ac:dyDescent="0.2">
      <c r="BP3504" s="48"/>
    </row>
    <row r="3505" spans="68:68" x14ac:dyDescent="0.2">
      <c r="BP3505" s="48"/>
    </row>
    <row r="3506" spans="68:68" x14ac:dyDescent="0.2">
      <c r="BP3506" s="48"/>
    </row>
    <row r="3507" spans="68:68" x14ac:dyDescent="0.2">
      <c r="BP3507" s="48"/>
    </row>
    <row r="3508" spans="68:68" x14ac:dyDescent="0.2">
      <c r="BP3508" s="48"/>
    </row>
    <row r="3509" spans="68:68" x14ac:dyDescent="0.2">
      <c r="BP3509" s="48"/>
    </row>
    <row r="3510" spans="68:68" x14ac:dyDescent="0.2">
      <c r="BP3510" s="48"/>
    </row>
    <row r="3511" spans="68:68" x14ac:dyDescent="0.2">
      <c r="BP3511" s="48"/>
    </row>
    <row r="3512" spans="68:68" x14ac:dyDescent="0.2">
      <c r="BP3512" s="48"/>
    </row>
    <row r="3513" spans="68:68" x14ac:dyDescent="0.2">
      <c r="BP3513" s="48"/>
    </row>
    <row r="3514" spans="68:68" x14ac:dyDescent="0.2">
      <c r="BP3514" s="48"/>
    </row>
    <row r="3515" spans="68:68" x14ac:dyDescent="0.2">
      <c r="BP3515" s="48"/>
    </row>
    <row r="3516" spans="68:68" x14ac:dyDescent="0.2">
      <c r="BP3516" s="48"/>
    </row>
    <row r="3517" spans="68:68" x14ac:dyDescent="0.2">
      <c r="BP3517" s="48"/>
    </row>
    <row r="3518" spans="68:68" x14ac:dyDescent="0.2">
      <c r="BP3518" s="48"/>
    </row>
    <row r="3519" spans="68:68" x14ac:dyDescent="0.2">
      <c r="BP3519" s="48"/>
    </row>
    <row r="3520" spans="68:68" x14ac:dyDescent="0.2">
      <c r="BP3520" s="48"/>
    </row>
    <row r="3521" spans="68:68" x14ac:dyDescent="0.2">
      <c r="BP3521" s="48"/>
    </row>
    <row r="3522" spans="68:68" x14ac:dyDescent="0.2">
      <c r="BP3522" s="48"/>
    </row>
    <row r="3523" spans="68:68" x14ac:dyDescent="0.2">
      <c r="BP3523" s="48"/>
    </row>
    <row r="3524" spans="68:68" x14ac:dyDescent="0.2">
      <c r="BP3524" s="48"/>
    </row>
    <row r="3525" spans="68:68" x14ac:dyDescent="0.2">
      <c r="BP3525" s="48"/>
    </row>
    <row r="3526" spans="68:68" x14ac:dyDescent="0.2">
      <c r="BP3526" s="48"/>
    </row>
    <row r="3527" spans="68:68" x14ac:dyDescent="0.2">
      <c r="BP3527" s="48"/>
    </row>
    <row r="3528" spans="68:68" x14ac:dyDescent="0.2">
      <c r="BP3528" s="48"/>
    </row>
    <row r="3529" spans="68:68" x14ac:dyDescent="0.2">
      <c r="BP3529" s="48"/>
    </row>
    <row r="3530" spans="68:68" x14ac:dyDescent="0.2">
      <c r="BP3530" s="48"/>
    </row>
    <row r="3531" spans="68:68" x14ac:dyDescent="0.2">
      <c r="BP3531" s="48"/>
    </row>
    <row r="3532" spans="68:68" x14ac:dyDescent="0.2">
      <c r="BP3532" s="48"/>
    </row>
    <row r="3533" spans="68:68" x14ac:dyDescent="0.2">
      <c r="BP3533" s="48"/>
    </row>
    <row r="3534" spans="68:68" x14ac:dyDescent="0.2">
      <c r="BP3534" s="48"/>
    </row>
    <row r="3535" spans="68:68" x14ac:dyDescent="0.2">
      <c r="BP3535" s="48"/>
    </row>
    <row r="3536" spans="68:68" x14ac:dyDescent="0.2">
      <c r="BP3536" s="48"/>
    </row>
    <row r="3537" spans="68:68" x14ac:dyDescent="0.2">
      <c r="BP3537" s="48"/>
    </row>
    <row r="3538" spans="68:68" x14ac:dyDescent="0.2">
      <c r="BP3538" s="48"/>
    </row>
    <row r="3539" spans="68:68" x14ac:dyDescent="0.2">
      <c r="BP3539" s="48"/>
    </row>
    <row r="3540" spans="68:68" x14ac:dyDescent="0.2">
      <c r="BP3540" s="48"/>
    </row>
    <row r="3541" spans="68:68" x14ac:dyDescent="0.2">
      <c r="BP3541" s="48"/>
    </row>
    <row r="3542" spans="68:68" x14ac:dyDescent="0.2">
      <c r="BP3542" s="48"/>
    </row>
    <row r="3543" spans="68:68" x14ac:dyDescent="0.2">
      <c r="BP3543" s="48"/>
    </row>
    <row r="3544" spans="68:68" x14ac:dyDescent="0.2">
      <c r="BP3544" s="48"/>
    </row>
    <row r="3545" spans="68:68" x14ac:dyDescent="0.2">
      <c r="BP3545" s="48"/>
    </row>
    <row r="3546" spans="68:68" x14ac:dyDescent="0.2">
      <c r="BP3546" s="48"/>
    </row>
    <row r="3547" spans="68:68" x14ac:dyDescent="0.2">
      <c r="BP3547" s="48"/>
    </row>
    <row r="3548" spans="68:68" x14ac:dyDescent="0.2">
      <c r="BP3548" s="48"/>
    </row>
    <row r="3549" spans="68:68" x14ac:dyDescent="0.2">
      <c r="BP3549" s="48"/>
    </row>
    <row r="3550" spans="68:68" x14ac:dyDescent="0.2">
      <c r="BP3550" s="48"/>
    </row>
    <row r="3551" spans="68:68" x14ac:dyDescent="0.2">
      <c r="BP3551" s="48"/>
    </row>
    <row r="3552" spans="68:68" x14ac:dyDescent="0.2">
      <c r="BP3552" s="48"/>
    </row>
    <row r="3553" spans="68:68" x14ac:dyDescent="0.2">
      <c r="BP3553" s="48"/>
    </row>
    <row r="3554" spans="68:68" x14ac:dyDescent="0.2">
      <c r="BP3554" s="48"/>
    </row>
    <row r="3555" spans="68:68" x14ac:dyDescent="0.2">
      <c r="BP3555" s="48"/>
    </row>
    <row r="3556" spans="68:68" x14ac:dyDescent="0.2">
      <c r="BP3556" s="48"/>
    </row>
    <row r="3557" spans="68:68" x14ac:dyDescent="0.2">
      <c r="BP3557" s="48"/>
    </row>
    <row r="3558" spans="68:68" x14ac:dyDescent="0.2">
      <c r="BP3558" s="48"/>
    </row>
    <row r="3559" spans="68:68" x14ac:dyDescent="0.2">
      <c r="BP3559" s="48"/>
    </row>
    <row r="3560" spans="68:68" x14ac:dyDescent="0.2">
      <c r="BP3560" s="48"/>
    </row>
    <row r="3561" spans="68:68" x14ac:dyDescent="0.2">
      <c r="BP3561" s="48"/>
    </row>
    <row r="3562" spans="68:68" x14ac:dyDescent="0.2">
      <c r="BP3562" s="48"/>
    </row>
    <row r="3563" spans="68:68" x14ac:dyDescent="0.2">
      <c r="BP3563" s="48"/>
    </row>
    <row r="3564" spans="68:68" x14ac:dyDescent="0.2">
      <c r="BP3564" s="48"/>
    </row>
    <row r="3565" spans="68:68" x14ac:dyDescent="0.2">
      <c r="BP3565" s="48"/>
    </row>
    <row r="3566" spans="68:68" x14ac:dyDescent="0.2">
      <c r="BP3566" s="48"/>
    </row>
    <row r="3567" spans="68:68" x14ac:dyDescent="0.2">
      <c r="BP3567" s="48"/>
    </row>
    <row r="3568" spans="68:68" x14ac:dyDescent="0.2">
      <c r="BP3568" s="48"/>
    </row>
    <row r="3569" spans="68:68" x14ac:dyDescent="0.2">
      <c r="BP3569" s="48"/>
    </row>
    <row r="3570" spans="68:68" x14ac:dyDescent="0.2">
      <c r="BP3570" s="48"/>
    </row>
    <row r="3571" spans="68:68" x14ac:dyDescent="0.2">
      <c r="BP3571" s="48"/>
    </row>
    <row r="3572" spans="68:68" x14ac:dyDescent="0.2">
      <c r="BP3572" s="48"/>
    </row>
    <row r="3573" spans="68:68" x14ac:dyDescent="0.2">
      <c r="BP3573" s="48"/>
    </row>
    <row r="3574" spans="68:68" x14ac:dyDescent="0.2">
      <c r="BP3574" s="48"/>
    </row>
    <row r="3575" spans="68:68" x14ac:dyDescent="0.2">
      <c r="BP3575" s="48"/>
    </row>
    <row r="3576" spans="68:68" x14ac:dyDescent="0.2">
      <c r="BP3576" s="48"/>
    </row>
    <row r="3577" spans="68:68" x14ac:dyDescent="0.2">
      <c r="BP3577" s="48"/>
    </row>
    <row r="3578" spans="68:68" x14ac:dyDescent="0.2">
      <c r="BP3578" s="48"/>
    </row>
    <row r="3579" spans="68:68" x14ac:dyDescent="0.2">
      <c r="BP3579" s="48"/>
    </row>
    <row r="3580" spans="68:68" x14ac:dyDescent="0.2">
      <c r="BP3580" s="48"/>
    </row>
    <row r="3581" spans="68:68" x14ac:dyDescent="0.2">
      <c r="BP3581" s="48"/>
    </row>
    <row r="3582" spans="68:68" x14ac:dyDescent="0.2">
      <c r="BP3582" s="48"/>
    </row>
    <row r="3583" spans="68:68" x14ac:dyDescent="0.2">
      <c r="BP3583" s="48"/>
    </row>
    <row r="3584" spans="68:68" x14ac:dyDescent="0.2">
      <c r="BP3584" s="48"/>
    </row>
    <row r="3585" spans="68:68" x14ac:dyDescent="0.2">
      <c r="BP3585" s="48"/>
    </row>
    <row r="3586" spans="68:68" x14ac:dyDescent="0.2">
      <c r="BP3586" s="48"/>
    </row>
    <row r="3587" spans="68:68" x14ac:dyDescent="0.2">
      <c r="BP3587" s="48"/>
    </row>
    <row r="3588" spans="68:68" x14ac:dyDescent="0.2">
      <c r="BP3588" s="48"/>
    </row>
    <row r="3589" spans="68:68" x14ac:dyDescent="0.2">
      <c r="BP3589" s="48"/>
    </row>
    <row r="3590" spans="68:68" x14ac:dyDescent="0.2">
      <c r="BP3590" s="48"/>
    </row>
    <row r="3591" spans="68:68" x14ac:dyDescent="0.2">
      <c r="BP3591" s="48"/>
    </row>
    <row r="3592" spans="68:68" x14ac:dyDescent="0.2">
      <c r="BP3592" s="48"/>
    </row>
    <row r="3593" spans="68:68" x14ac:dyDescent="0.2">
      <c r="BP3593" s="48"/>
    </row>
    <row r="3594" spans="68:68" x14ac:dyDescent="0.2">
      <c r="BP3594" s="48"/>
    </row>
    <row r="3595" spans="68:68" x14ac:dyDescent="0.2">
      <c r="BP3595" s="48"/>
    </row>
    <row r="3596" spans="68:68" x14ac:dyDescent="0.2">
      <c r="BP3596" s="48"/>
    </row>
    <row r="3597" spans="68:68" x14ac:dyDescent="0.2">
      <c r="BP3597" s="48"/>
    </row>
    <row r="3598" spans="68:68" x14ac:dyDescent="0.2">
      <c r="BP3598" s="48"/>
    </row>
    <row r="3599" spans="68:68" x14ac:dyDescent="0.2">
      <c r="BP3599" s="48"/>
    </row>
    <row r="3600" spans="68:68" x14ac:dyDescent="0.2">
      <c r="BP3600" s="48"/>
    </row>
    <row r="3601" spans="68:68" x14ac:dyDescent="0.2">
      <c r="BP3601" s="48"/>
    </row>
    <row r="3602" spans="68:68" x14ac:dyDescent="0.2">
      <c r="BP3602" s="48"/>
    </row>
    <row r="3603" spans="68:68" x14ac:dyDescent="0.2">
      <c r="BP3603" s="48"/>
    </row>
    <row r="3604" spans="68:68" x14ac:dyDescent="0.2">
      <c r="BP3604" s="48"/>
    </row>
    <row r="3605" spans="68:68" x14ac:dyDescent="0.2">
      <c r="BP3605" s="48"/>
    </row>
    <row r="3606" spans="68:68" x14ac:dyDescent="0.2">
      <c r="BP3606" s="48"/>
    </row>
    <row r="3607" spans="68:68" x14ac:dyDescent="0.2">
      <c r="BP3607" s="48"/>
    </row>
    <row r="3608" spans="68:68" x14ac:dyDescent="0.2">
      <c r="BP3608" s="48"/>
    </row>
    <row r="3609" spans="68:68" x14ac:dyDescent="0.2">
      <c r="BP3609" s="48"/>
    </row>
    <row r="3610" spans="68:68" x14ac:dyDescent="0.2">
      <c r="BP3610" s="48"/>
    </row>
    <row r="3611" spans="68:68" x14ac:dyDescent="0.2">
      <c r="BP3611" s="48"/>
    </row>
    <row r="3612" spans="68:68" x14ac:dyDescent="0.2">
      <c r="BP3612" s="48"/>
    </row>
    <row r="3613" spans="68:68" x14ac:dyDescent="0.2">
      <c r="BP3613" s="48"/>
    </row>
    <row r="3614" spans="68:68" x14ac:dyDescent="0.2">
      <c r="BP3614" s="48"/>
    </row>
    <row r="3615" spans="68:68" x14ac:dyDescent="0.2">
      <c r="BP3615" s="48"/>
    </row>
    <row r="3616" spans="68:68" x14ac:dyDescent="0.2">
      <c r="BP3616" s="48"/>
    </row>
    <row r="3617" spans="68:68" x14ac:dyDescent="0.2">
      <c r="BP3617" s="48"/>
    </row>
    <row r="3618" spans="68:68" x14ac:dyDescent="0.2">
      <c r="BP3618" s="48"/>
    </row>
    <row r="3619" spans="68:68" x14ac:dyDescent="0.2">
      <c r="BP3619" s="48"/>
    </row>
    <row r="3620" spans="68:68" x14ac:dyDescent="0.2">
      <c r="BP3620" s="48"/>
    </row>
    <row r="3621" spans="68:68" x14ac:dyDescent="0.2">
      <c r="BP3621" s="48"/>
    </row>
    <row r="3622" spans="68:68" x14ac:dyDescent="0.2">
      <c r="BP3622" s="48"/>
    </row>
    <row r="3623" spans="68:68" x14ac:dyDescent="0.2">
      <c r="BP3623" s="48"/>
    </row>
    <row r="3624" spans="68:68" x14ac:dyDescent="0.2">
      <c r="BP3624" s="48"/>
    </row>
    <row r="3625" spans="68:68" x14ac:dyDescent="0.2">
      <c r="BP3625" s="48"/>
    </row>
    <row r="3626" spans="68:68" x14ac:dyDescent="0.2">
      <c r="BP3626" s="48"/>
    </row>
    <row r="3627" spans="68:68" x14ac:dyDescent="0.2">
      <c r="BP3627" s="48"/>
    </row>
    <row r="3628" spans="68:68" x14ac:dyDescent="0.2">
      <c r="BP3628" s="48"/>
    </row>
    <row r="3629" spans="68:68" x14ac:dyDescent="0.2">
      <c r="BP3629" s="48"/>
    </row>
    <row r="3630" spans="68:68" x14ac:dyDescent="0.2">
      <c r="BP3630" s="48"/>
    </row>
    <row r="3631" spans="68:68" x14ac:dyDescent="0.2">
      <c r="BP3631" s="48"/>
    </row>
    <row r="3632" spans="68:68" x14ac:dyDescent="0.2">
      <c r="BP3632" s="48"/>
    </row>
    <row r="3633" spans="68:68" x14ac:dyDescent="0.2">
      <c r="BP3633" s="48"/>
    </row>
    <row r="3634" spans="68:68" x14ac:dyDescent="0.2">
      <c r="BP3634" s="48"/>
    </row>
    <row r="3635" spans="68:68" x14ac:dyDescent="0.2">
      <c r="BP3635" s="48"/>
    </row>
    <row r="3636" spans="68:68" x14ac:dyDescent="0.2">
      <c r="BP3636" s="48"/>
    </row>
    <row r="3637" spans="68:68" x14ac:dyDescent="0.2">
      <c r="BP3637" s="48"/>
    </row>
    <row r="3638" spans="68:68" x14ac:dyDescent="0.2">
      <c r="BP3638" s="48"/>
    </row>
    <row r="3639" spans="68:68" x14ac:dyDescent="0.2">
      <c r="BP3639" s="48"/>
    </row>
    <row r="3640" spans="68:68" x14ac:dyDescent="0.2">
      <c r="BP3640" s="48"/>
    </row>
    <row r="3641" spans="68:68" x14ac:dyDescent="0.2">
      <c r="BP3641" s="48"/>
    </row>
    <row r="3642" spans="68:68" x14ac:dyDescent="0.2">
      <c r="BP3642" s="48"/>
    </row>
    <row r="3643" spans="68:68" x14ac:dyDescent="0.2">
      <c r="BP3643" s="48"/>
    </row>
    <row r="3644" spans="68:68" x14ac:dyDescent="0.2">
      <c r="BP3644" s="48"/>
    </row>
    <row r="3645" spans="68:68" x14ac:dyDescent="0.2">
      <c r="BP3645" s="48"/>
    </row>
    <row r="3646" spans="68:68" x14ac:dyDescent="0.2">
      <c r="BP3646" s="48"/>
    </row>
    <row r="3647" spans="68:68" x14ac:dyDescent="0.2">
      <c r="BP3647" s="48"/>
    </row>
    <row r="3648" spans="68:68" x14ac:dyDescent="0.2">
      <c r="BP3648" s="48"/>
    </row>
    <row r="3649" spans="68:68" x14ac:dyDescent="0.2">
      <c r="BP3649" s="48"/>
    </row>
    <row r="3650" spans="68:68" x14ac:dyDescent="0.2">
      <c r="BP3650" s="48"/>
    </row>
    <row r="3651" spans="68:68" x14ac:dyDescent="0.2">
      <c r="BP3651" s="48"/>
    </row>
    <row r="3652" spans="68:68" x14ac:dyDescent="0.2">
      <c r="BP3652" s="48"/>
    </row>
    <row r="3653" spans="68:68" x14ac:dyDescent="0.2">
      <c r="BP3653" s="48"/>
    </row>
    <row r="3654" spans="68:68" x14ac:dyDescent="0.2">
      <c r="BP3654" s="48"/>
    </row>
    <row r="3655" spans="68:68" x14ac:dyDescent="0.2">
      <c r="BP3655" s="48"/>
    </row>
    <row r="3656" spans="68:68" x14ac:dyDescent="0.2">
      <c r="BP3656" s="48"/>
    </row>
    <row r="3657" spans="68:68" x14ac:dyDescent="0.2">
      <c r="BP3657" s="48"/>
    </row>
    <row r="3658" spans="68:68" x14ac:dyDescent="0.2">
      <c r="BP3658" s="48"/>
    </row>
    <row r="3659" spans="68:68" x14ac:dyDescent="0.2">
      <c r="BP3659" s="48"/>
    </row>
    <row r="3660" spans="68:68" x14ac:dyDescent="0.2">
      <c r="BP3660" s="48"/>
    </row>
    <row r="3661" spans="68:68" x14ac:dyDescent="0.2">
      <c r="BP3661" s="48"/>
    </row>
    <row r="3662" spans="68:68" x14ac:dyDescent="0.2">
      <c r="BP3662" s="48"/>
    </row>
    <row r="3663" spans="68:68" x14ac:dyDescent="0.2">
      <c r="BP3663" s="48"/>
    </row>
    <row r="3664" spans="68:68" x14ac:dyDescent="0.2">
      <c r="BP3664" s="48"/>
    </row>
    <row r="3665" spans="68:68" x14ac:dyDescent="0.2">
      <c r="BP3665" s="48"/>
    </row>
    <row r="3666" spans="68:68" x14ac:dyDescent="0.2">
      <c r="BP3666" s="48"/>
    </row>
    <row r="3667" spans="68:68" x14ac:dyDescent="0.2">
      <c r="BP3667" s="48"/>
    </row>
    <row r="3668" spans="68:68" x14ac:dyDescent="0.2">
      <c r="BP3668" s="48"/>
    </row>
    <row r="3669" spans="68:68" x14ac:dyDescent="0.2">
      <c r="BP3669" s="48"/>
    </row>
    <row r="3670" spans="68:68" x14ac:dyDescent="0.2">
      <c r="BP3670" s="48"/>
    </row>
    <row r="3671" spans="68:68" x14ac:dyDescent="0.2">
      <c r="BP3671" s="48"/>
    </row>
    <row r="3672" spans="68:68" x14ac:dyDescent="0.2">
      <c r="BP3672" s="48"/>
    </row>
    <row r="3673" spans="68:68" x14ac:dyDescent="0.2">
      <c r="BP3673" s="48"/>
    </row>
    <row r="3674" spans="68:68" x14ac:dyDescent="0.2">
      <c r="BP3674" s="48"/>
    </row>
    <row r="3675" spans="68:68" x14ac:dyDescent="0.2">
      <c r="BP3675" s="48"/>
    </row>
    <row r="3676" spans="68:68" x14ac:dyDescent="0.2">
      <c r="BP3676" s="48"/>
    </row>
    <row r="3677" spans="68:68" x14ac:dyDescent="0.2">
      <c r="BP3677" s="48"/>
    </row>
    <row r="3678" spans="68:68" x14ac:dyDescent="0.2">
      <c r="BP3678" s="48"/>
    </row>
    <row r="3679" spans="68:68" x14ac:dyDescent="0.2">
      <c r="BP3679" s="48"/>
    </row>
    <row r="3680" spans="68:68" x14ac:dyDescent="0.2">
      <c r="BP3680" s="48"/>
    </row>
    <row r="3681" spans="68:68" x14ac:dyDescent="0.2">
      <c r="BP3681" s="48"/>
    </row>
    <row r="3682" spans="68:68" x14ac:dyDescent="0.2">
      <c r="BP3682" s="48"/>
    </row>
    <row r="3683" spans="68:68" x14ac:dyDescent="0.2">
      <c r="BP3683" s="48"/>
    </row>
    <row r="3684" spans="68:68" x14ac:dyDescent="0.2">
      <c r="BP3684" s="48"/>
    </row>
    <row r="3685" spans="68:68" x14ac:dyDescent="0.2">
      <c r="BP3685" s="48"/>
    </row>
    <row r="3686" spans="68:68" x14ac:dyDescent="0.2">
      <c r="BP3686" s="48"/>
    </row>
    <row r="3687" spans="68:68" x14ac:dyDescent="0.2">
      <c r="BP3687" s="48"/>
    </row>
    <row r="3688" spans="68:68" x14ac:dyDescent="0.2">
      <c r="BP3688" s="48"/>
    </row>
    <row r="3689" spans="68:68" x14ac:dyDescent="0.2">
      <c r="BP3689" s="48"/>
    </row>
    <row r="3690" spans="68:68" x14ac:dyDescent="0.2">
      <c r="BP3690" s="48"/>
    </row>
    <row r="3691" spans="68:68" x14ac:dyDescent="0.2">
      <c r="BP3691" s="48"/>
    </row>
    <row r="3692" spans="68:68" x14ac:dyDescent="0.2">
      <c r="BP3692" s="48"/>
    </row>
    <row r="3693" spans="68:68" x14ac:dyDescent="0.2">
      <c r="BP3693" s="48"/>
    </row>
    <row r="3694" spans="68:68" x14ac:dyDescent="0.2">
      <c r="BP3694" s="48"/>
    </row>
    <row r="3695" spans="68:68" x14ac:dyDescent="0.2">
      <c r="BP3695" s="48"/>
    </row>
    <row r="3696" spans="68:68" x14ac:dyDescent="0.2">
      <c r="BP3696" s="48"/>
    </row>
    <row r="3697" spans="68:68" x14ac:dyDescent="0.2">
      <c r="BP3697" s="48"/>
    </row>
    <row r="3698" spans="68:68" x14ac:dyDescent="0.2">
      <c r="BP3698" s="48"/>
    </row>
    <row r="3699" spans="68:68" x14ac:dyDescent="0.2">
      <c r="BP3699" s="48"/>
    </row>
    <row r="3700" spans="68:68" x14ac:dyDescent="0.2">
      <c r="BP3700" s="48"/>
    </row>
    <row r="3701" spans="68:68" x14ac:dyDescent="0.2">
      <c r="BP3701" s="48"/>
    </row>
    <row r="3702" spans="68:68" x14ac:dyDescent="0.2">
      <c r="BP3702" s="48"/>
    </row>
    <row r="3703" spans="68:68" x14ac:dyDescent="0.2">
      <c r="BP3703" s="48"/>
    </row>
    <row r="3704" spans="68:68" x14ac:dyDescent="0.2">
      <c r="BP3704" s="48"/>
    </row>
    <row r="3705" spans="68:68" x14ac:dyDescent="0.2">
      <c r="BP3705" s="48"/>
    </row>
    <row r="3706" spans="68:68" x14ac:dyDescent="0.2">
      <c r="BP3706" s="48"/>
    </row>
    <row r="3707" spans="68:68" x14ac:dyDescent="0.2">
      <c r="BP3707" s="48"/>
    </row>
    <row r="3708" spans="68:68" x14ac:dyDescent="0.2">
      <c r="BP3708" s="48"/>
    </row>
    <row r="3709" spans="68:68" x14ac:dyDescent="0.2">
      <c r="BP3709" s="48"/>
    </row>
    <row r="3710" spans="68:68" x14ac:dyDescent="0.2">
      <c r="BP3710" s="48"/>
    </row>
    <row r="3711" spans="68:68" x14ac:dyDescent="0.2">
      <c r="BP3711" s="48"/>
    </row>
    <row r="3712" spans="68:68" x14ac:dyDescent="0.2">
      <c r="BP3712" s="48"/>
    </row>
    <row r="3713" spans="68:68" x14ac:dyDescent="0.2">
      <c r="BP3713" s="48"/>
    </row>
    <row r="3714" spans="68:68" x14ac:dyDescent="0.2">
      <c r="BP3714" s="48"/>
    </row>
    <row r="3715" spans="68:68" x14ac:dyDescent="0.2">
      <c r="BP3715" s="48"/>
    </row>
    <row r="3716" spans="68:68" x14ac:dyDescent="0.2">
      <c r="BP3716" s="48"/>
    </row>
    <row r="3717" spans="68:68" x14ac:dyDescent="0.2">
      <c r="BP3717" s="48"/>
    </row>
    <row r="3718" spans="68:68" x14ac:dyDescent="0.2">
      <c r="BP3718" s="48"/>
    </row>
    <row r="3719" spans="68:68" x14ac:dyDescent="0.2">
      <c r="BP3719" s="48"/>
    </row>
    <row r="3720" spans="68:68" x14ac:dyDescent="0.2">
      <c r="BP3720" s="48"/>
    </row>
    <row r="3721" spans="68:68" x14ac:dyDescent="0.2">
      <c r="BP3721" s="48"/>
    </row>
    <row r="3722" spans="68:68" x14ac:dyDescent="0.2">
      <c r="BP3722" s="48"/>
    </row>
    <row r="3723" spans="68:68" x14ac:dyDescent="0.2">
      <c r="BP3723" s="48"/>
    </row>
    <row r="3724" spans="68:68" x14ac:dyDescent="0.2">
      <c r="BP3724" s="48"/>
    </row>
    <row r="3725" spans="68:68" x14ac:dyDescent="0.2">
      <c r="BP3725" s="48"/>
    </row>
    <row r="3726" spans="68:68" x14ac:dyDescent="0.2">
      <c r="BP3726" s="48"/>
    </row>
    <row r="3727" spans="68:68" x14ac:dyDescent="0.2">
      <c r="BP3727" s="48"/>
    </row>
    <row r="3728" spans="68:68" x14ac:dyDescent="0.2">
      <c r="BP3728" s="48"/>
    </row>
    <row r="3729" spans="68:68" x14ac:dyDescent="0.2">
      <c r="BP3729" s="48"/>
    </row>
    <row r="3730" spans="68:68" x14ac:dyDescent="0.2">
      <c r="BP3730" s="48"/>
    </row>
    <row r="3731" spans="68:68" x14ac:dyDescent="0.2">
      <c r="BP3731" s="48"/>
    </row>
    <row r="3732" spans="68:68" x14ac:dyDescent="0.2">
      <c r="BP3732" s="48"/>
    </row>
    <row r="3733" spans="68:68" x14ac:dyDescent="0.2">
      <c r="BP3733" s="48"/>
    </row>
    <row r="3734" spans="68:68" x14ac:dyDescent="0.2">
      <c r="BP3734" s="48"/>
    </row>
    <row r="3735" spans="68:68" x14ac:dyDescent="0.2">
      <c r="BP3735" s="48"/>
    </row>
    <row r="3736" spans="68:68" x14ac:dyDescent="0.2">
      <c r="BP3736" s="48"/>
    </row>
    <row r="3737" spans="68:68" x14ac:dyDescent="0.2">
      <c r="BP3737" s="48"/>
    </row>
    <row r="3738" spans="68:68" x14ac:dyDescent="0.2">
      <c r="BP3738" s="48"/>
    </row>
    <row r="3739" spans="68:68" x14ac:dyDescent="0.2">
      <c r="BP3739" s="48"/>
    </row>
    <row r="3740" spans="68:68" x14ac:dyDescent="0.2">
      <c r="BP3740" s="48"/>
    </row>
    <row r="3741" spans="68:68" x14ac:dyDescent="0.2">
      <c r="BP3741" s="48"/>
    </row>
    <row r="3742" spans="68:68" x14ac:dyDescent="0.2">
      <c r="BP3742" s="48"/>
    </row>
    <row r="3743" spans="68:68" x14ac:dyDescent="0.2">
      <c r="BP3743" s="48"/>
    </row>
    <row r="3744" spans="68:68" x14ac:dyDescent="0.2">
      <c r="BP3744" s="48"/>
    </row>
    <row r="3745" spans="68:68" x14ac:dyDescent="0.2">
      <c r="BP3745" s="48"/>
    </row>
    <row r="3746" spans="68:68" x14ac:dyDescent="0.2">
      <c r="BP3746" s="48"/>
    </row>
    <row r="3747" spans="68:68" x14ac:dyDescent="0.2">
      <c r="BP3747" s="48"/>
    </row>
    <row r="3748" spans="68:68" x14ac:dyDescent="0.2">
      <c r="BP3748" s="48"/>
    </row>
    <row r="3749" spans="68:68" x14ac:dyDescent="0.2">
      <c r="BP3749" s="48"/>
    </row>
    <row r="3750" spans="68:68" x14ac:dyDescent="0.2">
      <c r="BP3750" s="48"/>
    </row>
    <row r="3751" spans="68:68" x14ac:dyDescent="0.2">
      <c r="BP3751" s="48"/>
    </row>
    <row r="3752" spans="68:68" x14ac:dyDescent="0.2">
      <c r="BP3752" s="48"/>
    </row>
    <row r="3753" spans="68:68" x14ac:dyDescent="0.2">
      <c r="BP3753" s="48"/>
    </row>
    <row r="3754" spans="68:68" x14ac:dyDescent="0.2">
      <c r="BP3754" s="48"/>
    </row>
    <row r="3755" spans="68:68" x14ac:dyDescent="0.2">
      <c r="BP3755" s="48"/>
    </row>
    <row r="3756" spans="68:68" x14ac:dyDescent="0.2">
      <c r="BP3756" s="48"/>
    </row>
    <row r="3757" spans="68:68" x14ac:dyDescent="0.2">
      <c r="BP3757" s="48"/>
    </row>
    <row r="3758" spans="68:68" x14ac:dyDescent="0.2">
      <c r="BP3758" s="48"/>
    </row>
    <row r="3759" spans="68:68" x14ac:dyDescent="0.2">
      <c r="BP3759" s="48"/>
    </row>
    <row r="3760" spans="68:68" x14ac:dyDescent="0.2">
      <c r="BP3760" s="48"/>
    </row>
    <row r="3761" spans="68:68" x14ac:dyDescent="0.2">
      <c r="BP3761" s="48"/>
    </row>
    <row r="3762" spans="68:68" x14ac:dyDescent="0.2">
      <c r="BP3762" s="48"/>
    </row>
    <row r="3763" spans="68:68" x14ac:dyDescent="0.2">
      <c r="BP3763" s="48"/>
    </row>
    <row r="3764" spans="68:68" x14ac:dyDescent="0.2">
      <c r="BP3764" s="48"/>
    </row>
    <row r="3765" spans="68:68" x14ac:dyDescent="0.2">
      <c r="BP3765" s="48"/>
    </row>
    <row r="3766" spans="68:68" x14ac:dyDescent="0.2">
      <c r="BP3766" s="48"/>
    </row>
    <row r="3767" spans="68:68" x14ac:dyDescent="0.2">
      <c r="BP3767" s="48"/>
    </row>
    <row r="3768" spans="68:68" x14ac:dyDescent="0.2">
      <c r="BP3768" s="48"/>
    </row>
    <row r="3769" spans="68:68" x14ac:dyDescent="0.2">
      <c r="BP3769" s="48"/>
    </row>
    <row r="3770" spans="68:68" x14ac:dyDescent="0.2">
      <c r="BP3770" s="48"/>
    </row>
    <row r="3771" spans="68:68" x14ac:dyDescent="0.2">
      <c r="BP3771" s="48"/>
    </row>
    <row r="3772" spans="68:68" x14ac:dyDescent="0.2">
      <c r="BP3772" s="48"/>
    </row>
    <row r="3773" spans="68:68" x14ac:dyDescent="0.2">
      <c r="BP3773" s="48"/>
    </row>
    <row r="3774" spans="68:68" x14ac:dyDescent="0.2">
      <c r="BP3774" s="48"/>
    </row>
    <row r="3775" spans="68:68" x14ac:dyDescent="0.2">
      <c r="BP3775" s="48"/>
    </row>
    <row r="3776" spans="68:68" x14ac:dyDescent="0.2">
      <c r="BP3776" s="48"/>
    </row>
    <row r="3777" spans="68:68" x14ac:dyDescent="0.2">
      <c r="BP3777" s="48"/>
    </row>
    <row r="3778" spans="68:68" x14ac:dyDescent="0.2">
      <c r="BP3778" s="48"/>
    </row>
    <row r="3779" spans="68:68" x14ac:dyDescent="0.2">
      <c r="BP3779" s="48"/>
    </row>
    <row r="3780" spans="68:68" x14ac:dyDescent="0.2">
      <c r="BP3780" s="48"/>
    </row>
    <row r="3781" spans="68:68" x14ac:dyDescent="0.2">
      <c r="BP3781" s="48"/>
    </row>
    <row r="3782" spans="68:68" x14ac:dyDescent="0.2">
      <c r="BP3782" s="48"/>
    </row>
    <row r="3783" spans="68:68" x14ac:dyDescent="0.2">
      <c r="BP3783" s="48"/>
    </row>
    <row r="3784" spans="68:68" x14ac:dyDescent="0.2">
      <c r="BP3784" s="48"/>
    </row>
    <row r="3785" spans="68:68" x14ac:dyDescent="0.2">
      <c r="BP3785" s="48"/>
    </row>
    <row r="3786" spans="68:68" x14ac:dyDescent="0.2">
      <c r="BP3786" s="48"/>
    </row>
    <row r="3787" spans="68:68" x14ac:dyDescent="0.2">
      <c r="BP3787" s="48"/>
    </row>
    <row r="3788" spans="68:68" x14ac:dyDescent="0.2">
      <c r="BP3788" s="48"/>
    </row>
    <row r="3789" spans="68:68" x14ac:dyDescent="0.2">
      <c r="BP3789" s="48"/>
    </row>
    <row r="3790" spans="68:68" x14ac:dyDescent="0.2">
      <c r="BP3790" s="48"/>
    </row>
    <row r="3791" spans="68:68" x14ac:dyDescent="0.2">
      <c r="BP3791" s="48"/>
    </row>
    <row r="3792" spans="68:68" x14ac:dyDescent="0.2">
      <c r="BP3792" s="48"/>
    </row>
    <row r="3793" spans="68:68" x14ac:dyDescent="0.2">
      <c r="BP3793" s="48"/>
    </row>
    <row r="3794" spans="68:68" x14ac:dyDescent="0.2">
      <c r="BP3794" s="48"/>
    </row>
    <row r="3795" spans="68:68" x14ac:dyDescent="0.2">
      <c r="BP3795" s="48"/>
    </row>
    <row r="3796" spans="68:68" x14ac:dyDescent="0.2">
      <c r="BP3796" s="48"/>
    </row>
    <row r="3797" spans="68:68" x14ac:dyDescent="0.2">
      <c r="BP3797" s="48"/>
    </row>
    <row r="3798" spans="68:68" x14ac:dyDescent="0.2">
      <c r="BP3798" s="48"/>
    </row>
    <row r="3799" spans="68:68" x14ac:dyDescent="0.2">
      <c r="BP3799" s="48"/>
    </row>
    <row r="3800" spans="68:68" x14ac:dyDescent="0.2">
      <c r="BP3800" s="48"/>
    </row>
    <row r="3801" spans="68:68" x14ac:dyDescent="0.2">
      <c r="BP3801" s="48"/>
    </row>
    <row r="3802" spans="68:68" x14ac:dyDescent="0.2">
      <c r="BP3802" s="48"/>
    </row>
    <row r="3803" spans="68:68" x14ac:dyDescent="0.2">
      <c r="BP3803" s="48"/>
    </row>
    <row r="3804" spans="68:68" x14ac:dyDescent="0.2">
      <c r="BP3804" s="48"/>
    </row>
    <row r="3805" spans="68:68" x14ac:dyDescent="0.2">
      <c r="BP3805" s="48"/>
    </row>
    <row r="3806" spans="68:68" x14ac:dyDescent="0.2">
      <c r="BP3806" s="48"/>
    </row>
    <row r="3807" spans="68:68" x14ac:dyDescent="0.2">
      <c r="BP3807" s="48"/>
    </row>
    <row r="3808" spans="68:68" x14ac:dyDescent="0.2">
      <c r="BP3808" s="48"/>
    </row>
    <row r="3809" spans="68:68" x14ac:dyDescent="0.2">
      <c r="BP3809" s="48"/>
    </row>
    <row r="3810" spans="68:68" x14ac:dyDescent="0.2">
      <c r="BP3810" s="48"/>
    </row>
    <row r="3811" spans="68:68" x14ac:dyDescent="0.2">
      <c r="BP3811" s="48"/>
    </row>
    <row r="3812" spans="68:68" x14ac:dyDescent="0.2">
      <c r="BP3812" s="48"/>
    </row>
    <row r="3813" spans="68:68" x14ac:dyDescent="0.2">
      <c r="BP3813" s="48"/>
    </row>
    <row r="3814" spans="68:68" x14ac:dyDescent="0.2">
      <c r="BP3814" s="48"/>
    </row>
    <row r="3815" spans="68:68" x14ac:dyDescent="0.2">
      <c r="BP3815" s="48"/>
    </row>
    <row r="3816" spans="68:68" x14ac:dyDescent="0.2">
      <c r="BP3816" s="48"/>
    </row>
    <row r="3817" spans="68:68" x14ac:dyDescent="0.2">
      <c r="BP3817" s="48"/>
    </row>
    <row r="3818" spans="68:68" x14ac:dyDescent="0.2">
      <c r="BP3818" s="48"/>
    </row>
    <row r="3819" spans="68:68" x14ac:dyDescent="0.2">
      <c r="BP3819" s="48"/>
    </row>
    <row r="3820" spans="68:68" x14ac:dyDescent="0.2">
      <c r="BP3820" s="48"/>
    </row>
    <row r="3821" spans="68:68" x14ac:dyDescent="0.2">
      <c r="BP3821" s="48"/>
    </row>
    <row r="3822" spans="68:68" x14ac:dyDescent="0.2">
      <c r="BP3822" s="48"/>
    </row>
    <row r="3823" spans="68:68" x14ac:dyDescent="0.2">
      <c r="BP3823" s="48"/>
    </row>
    <row r="3824" spans="68:68" x14ac:dyDescent="0.2">
      <c r="BP3824" s="48"/>
    </row>
    <row r="3825" spans="68:68" x14ac:dyDescent="0.2">
      <c r="BP3825" s="48"/>
    </row>
    <row r="3826" spans="68:68" x14ac:dyDescent="0.2">
      <c r="BP3826" s="48"/>
    </row>
    <row r="3827" spans="68:68" x14ac:dyDescent="0.2">
      <c r="BP3827" s="48"/>
    </row>
    <row r="3828" spans="68:68" x14ac:dyDescent="0.2">
      <c r="BP3828" s="48"/>
    </row>
    <row r="3829" spans="68:68" x14ac:dyDescent="0.2">
      <c r="BP3829" s="48"/>
    </row>
    <row r="3830" spans="68:68" x14ac:dyDescent="0.2">
      <c r="BP3830" s="48"/>
    </row>
    <row r="3831" spans="68:68" x14ac:dyDescent="0.2">
      <c r="BP3831" s="48"/>
    </row>
    <row r="3832" spans="68:68" x14ac:dyDescent="0.2">
      <c r="BP3832" s="48"/>
    </row>
    <row r="3833" spans="68:68" x14ac:dyDescent="0.2">
      <c r="BP3833" s="48"/>
    </row>
    <row r="3834" spans="68:68" x14ac:dyDescent="0.2">
      <c r="BP3834" s="48"/>
    </row>
    <row r="3835" spans="68:68" x14ac:dyDescent="0.2">
      <c r="BP3835" s="48"/>
    </row>
    <row r="3836" spans="68:68" x14ac:dyDescent="0.2">
      <c r="BP3836" s="48"/>
    </row>
    <row r="3837" spans="68:68" x14ac:dyDescent="0.2">
      <c r="BP3837" s="48"/>
    </row>
    <row r="3838" spans="68:68" x14ac:dyDescent="0.2">
      <c r="BP3838" s="48"/>
    </row>
    <row r="3839" spans="68:68" x14ac:dyDescent="0.2">
      <c r="BP3839" s="48"/>
    </row>
    <row r="3840" spans="68:68" x14ac:dyDescent="0.2">
      <c r="BP3840" s="48"/>
    </row>
    <row r="3841" spans="68:68" x14ac:dyDescent="0.2">
      <c r="BP3841" s="48"/>
    </row>
    <row r="3842" spans="68:68" x14ac:dyDescent="0.2">
      <c r="BP3842" s="48"/>
    </row>
    <row r="3843" spans="68:68" x14ac:dyDescent="0.2">
      <c r="BP3843" s="48"/>
    </row>
    <row r="3844" spans="68:68" x14ac:dyDescent="0.2">
      <c r="BP3844" s="48"/>
    </row>
    <row r="3845" spans="68:68" x14ac:dyDescent="0.2">
      <c r="BP3845" s="48"/>
    </row>
    <row r="3846" spans="68:68" x14ac:dyDescent="0.2">
      <c r="BP3846" s="48"/>
    </row>
    <row r="3847" spans="68:68" x14ac:dyDescent="0.2">
      <c r="BP3847" s="48"/>
    </row>
    <row r="3848" spans="68:68" x14ac:dyDescent="0.2">
      <c r="BP3848" s="48"/>
    </row>
    <row r="3849" spans="68:68" x14ac:dyDescent="0.2">
      <c r="BP3849" s="48"/>
    </row>
    <row r="3850" spans="68:68" x14ac:dyDescent="0.2">
      <c r="BP3850" s="48"/>
    </row>
    <row r="3851" spans="68:68" x14ac:dyDescent="0.2">
      <c r="BP3851" s="48"/>
    </row>
    <row r="3852" spans="68:68" x14ac:dyDescent="0.2">
      <c r="BP3852" s="48"/>
    </row>
    <row r="3853" spans="68:68" x14ac:dyDescent="0.2">
      <c r="BP3853" s="48"/>
    </row>
    <row r="3854" spans="68:68" x14ac:dyDescent="0.2">
      <c r="BP3854" s="48"/>
    </row>
    <row r="3855" spans="68:68" x14ac:dyDescent="0.2">
      <c r="BP3855" s="48"/>
    </row>
    <row r="3856" spans="68:68" x14ac:dyDescent="0.2">
      <c r="BP3856" s="48"/>
    </row>
    <row r="3857" spans="68:68" x14ac:dyDescent="0.2">
      <c r="BP3857" s="48"/>
    </row>
    <row r="3858" spans="68:68" x14ac:dyDescent="0.2">
      <c r="BP3858" s="48"/>
    </row>
    <row r="3859" spans="68:68" x14ac:dyDescent="0.2">
      <c r="BP3859" s="48"/>
    </row>
    <row r="3860" spans="68:68" x14ac:dyDescent="0.2">
      <c r="BP3860" s="48"/>
    </row>
    <row r="3861" spans="68:68" x14ac:dyDescent="0.2">
      <c r="BP3861" s="48"/>
    </row>
    <row r="3862" spans="68:68" x14ac:dyDescent="0.2">
      <c r="BP3862" s="48"/>
    </row>
    <row r="3863" spans="68:68" x14ac:dyDescent="0.2">
      <c r="BP3863" s="48"/>
    </row>
    <row r="3864" spans="68:68" x14ac:dyDescent="0.2">
      <c r="BP3864" s="48"/>
    </row>
    <row r="3865" spans="68:68" x14ac:dyDescent="0.2">
      <c r="BP3865" s="48"/>
    </row>
    <row r="3866" spans="68:68" x14ac:dyDescent="0.2">
      <c r="BP3866" s="48"/>
    </row>
    <row r="3867" spans="68:68" x14ac:dyDescent="0.2">
      <c r="BP3867" s="48"/>
    </row>
    <row r="3868" spans="68:68" x14ac:dyDescent="0.2">
      <c r="BP3868" s="48"/>
    </row>
    <row r="3869" spans="68:68" x14ac:dyDescent="0.2">
      <c r="BP3869" s="48"/>
    </row>
    <row r="3870" spans="68:68" x14ac:dyDescent="0.2">
      <c r="BP3870" s="48"/>
    </row>
    <row r="3871" spans="68:68" x14ac:dyDescent="0.2">
      <c r="BP3871" s="48"/>
    </row>
    <row r="3872" spans="68:68" x14ac:dyDescent="0.2">
      <c r="BP3872" s="48"/>
    </row>
    <row r="3873" spans="68:68" x14ac:dyDescent="0.2">
      <c r="BP3873" s="48"/>
    </row>
    <row r="3874" spans="68:68" x14ac:dyDescent="0.2">
      <c r="BP3874" s="48"/>
    </row>
    <row r="3875" spans="68:68" x14ac:dyDescent="0.2">
      <c r="BP3875" s="48"/>
    </row>
    <row r="3876" spans="68:68" x14ac:dyDescent="0.2">
      <c r="BP3876" s="48"/>
    </row>
    <row r="3877" spans="68:68" x14ac:dyDescent="0.2">
      <c r="BP3877" s="48"/>
    </row>
    <row r="3878" spans="68:68" x14ac:dyDescent="0.2">
      <c r="BP3878" s="48"/>
    </row>
    <row r="3879" spans="68:68" x14ac:dyDescent="0.2">
      <c r="BP3879" s="48"/>
    </row>
    <row r="3880" spans="68:68" x14ac:dyDescent="0.2">
      <c r="BP3880" s="48"/>
    </row>
    <row r="3881" spans="68:68" x14ac:dyDescent="0.2">
      <c r="BP3881" s="48"/>
    </row>
    <row r="3882" spans="68:68" x14ac:dyDescent="0.2">
      <c r="BP3882" s="48"/>
    </row>
    <row r="3883" spans="68:68" x14ac:dyDescent="0.2">
      <c r="BP3883" s="48"/>
    </row>
    <row r="3884" spans="68:68" x14ac:dyDescent="0.2">
      <c r="BP3884" s="48"/>
    </row>
    <row r="3885" spans="68:68" x14ac:dyDescent="0.2">
      <c r="BP3885" s="48"/>
    </row>
    <row r="3886" spans="68:68" x14ac:dyDescent="0.2">
      <c r="BP3886" s="48"/>
    </row>
    <row r="3887" spans="68:68" x14ac:dyDescent="0.2">
      <c r="BP3887" s="48"/>
    </row>
    <row r="3888" spans="68:68" x14ac:dyDescent="0.2">
      <c r="BP3888" s="48"/>
    </row>
    <row r="3889" spans="68:68" x14ac:dyDescent="0.2">
      <c r="BP3889" s="48"/>
    </row>
    <row r="3890" spans="68:68" x14ac:dyDescent="0.2">
      <c r="BP3890" s="48"/>
    </row>
    <row r="3891" spans="68:68" x14ac:dyDescent="0.2">
      <c r="BP3891" s="48"/>
    </row>
    <row r="3892" spans="68:68" x14ac:dyDescent="0.2">
      <c r="BP3892" s="48"/>
    </row>
    <row r="3893" spans="68:68" x14ac:dyDescent="0.2">
      <c r="BP3893" s="48"/>
    </row>
    <row r="3894" spans="68:68" x14ac:dyDescent="0.2">
      <c r="BP3894" s="48"/>
    </row>
    <row r="3895" spans="68:68" x14ac:dyDescent="0.2">
      <c r="BP3895" s="48"/>
    </row>
    <row r="3896" spans="68:68" x14ac:dyDescent="0.2">
      <c r="BP3896" s="48"/>
    </row>
    <row r="3897" spans="68:68" x14ac:dyDescent="0.2">
      <c r="BP3897" s="48"/>
    </row>
    <row r="3898" spans="68:68" x14ac:dyDescent="0.2">
      <c r="BP3898" s="48"/>
    </row>
    <row r="3899" spans="68:68" x14ac:dyDescent="0.2">
      <c r="BP3899" s="48"/>
    </row>
    <row r="3900" spans="68:68" x14ac:dyDescent="0.2">
      <c r="BP3900" s="48"/>
    </row>
    <row r="3901" spans="68:68" x14ac:dyDescent="0.2">
      <c r="BP3901" s="48"/>
    </row>
    <row r="3902" spans="68:68" x14ac:dyDescent="0.2">
      <c r="BP3902" s="48"/>
    </row>
    <row r="3903" spans="68:68" x14ac:dyDescent="0.2">
      <c r="BP3903" s="48"/>
    </row>
    <row r="3904" spans="68:68" x14ac:dyDescent="0.2">
      <c r="BP3904" s="48"/>
    </row>
    <row r="3905" spans="68:68" x14ac:dyDescent="0.2">
      <c r="BP3905" s="48"/>
    </row>
    <row r="3906" spans="68:68" x14ac:dyDescent="0.2">
      <c r="BP3906" s="48"/>
    </row>
    <row r="3907" spans="68:68" x14ac:dyDescent="0.2">
      <c r="BP3907" s="48"/>
    </row>
    <row r="3908" spans="68:68" x14ac:dyDescent="0.2">
      <c r="BP3908" s="48"/>
    </row>
    <row r="3909" spans="68:68" x14ac:dyDescent="0.2">
      <c r="BP3909" s="48"/>
    </row>
    <row r="3910" spans="68:68" x14ac:dyDescent="0.2">
      <c r="BP3910" s="48"/>
    </row>
    <row r="3911" spans="68:68" x14ac:dyDescent="0.2">
      <c r="BP3911" s="48"/>
    </row>
    <row r="3912" spans="68:68" x14ac:dyDescent="0.2">
      <c r="BP3912" s="48"/>
    </row>
    <row r="3913" spans="68:68" x14ac:dyDescent="0.2">
      <c r="BP3913" s="48"/>
    </row>
    <row r="3914" spans="68:68" x14ac:dyDescent="0.2">
      <c r="BP3914" s="48"/>
    </row>
    <row r="3915" spans="68:68" x14ac:dyDescent="0.2">
      <c r="BP3915" s="48"/>
    </row>
    <row r="3916" spans="68:68" x14ac:dyDescent="0.2">
      <c r="BP3916" s="48"/>
    </row>
    <row r="3917" spans="68:68" x14ac:dyDescent="0.2">
      <c r="BP3917" s="48"/>
    </row>
    <row r="3918" spans="68:68" x14ac:dyDescent="0.2">
      <c r="BP3918" s="48"/>
    </row>
    <row r="3919" spans="68:68" x14ac:dyDescent="0.2">
      <c r="BP3919" s="48"/>
    </row>
    <row r="3920" spans="68:68" x14ac:dyDescent="0.2">
      <c r="BP3920" s="48"/>
    </row>
    <row r="3921" spans="68:68" x14ac:dyDescent="0.2">
      <c r="BP3921" s="48"/>
    </row>
    <row r="3922" spans="68:68" x14ac:dyDescent="0.2">
      <c r="BP3922" s="48"/>
    </row>
    <row r="3923" spans="68:68" x14ac:dyDescent="0.2">
      <c r="BP3923" s="48"/>
    </row>
    <row r="3924" spans="68:68" x14ac:dyDescent="0.2">
      <c r="BP3924" s="48"/>
    </row>
    <row r="3925" spans="68:68" x14ac:dyDescent="0.2">
      <c r="BP3925" s="48"/>
    </row>
    <row r="3926" spans="68:68" x14ac:dyDescent="0.2">
      <c r="BP3926" s="48"/>
    </row>
    <row r="3927" spans="68:68" x14ac:dyDescent="0.2">
      <c r="BP3927" s="48"/>
    </row>
    <row r="3928" spans="68:68" x14ac:dyDescent="0.2">
      <c r="BP3928" s="48"/>
    </row>
    <row r="3929" spans="68:68" x14ac:dyDescent="0.2">
      <c r="BP3929" s="48"/>
    </row>
    <row r="3930" spans="68:68" x14ac:dyDescent="0.2">
      <c r="BP3930" s="48"/>
    </row>
    <row r="3931" spans="68:68" x14ac:dyDescent="0.2">
      <c r="BP3931" s="48"/>
    </row>
    <row r="3932" spans="68:68" x14ac:dyDescent="0.2">
      <c r="BP3932" s="48"/>
    </row>
    <row r="3933" spans="68:68" x14ac:dyDescent="0.2">
      <c r="BP3933" s="48"/>
    </row>
    <row r="3934" spans="68:68" x14ac:dyDescent="0.2">
      <c r="BP3934" s="48"/>
    </row>
    <row r="3935" spans="68:68" x14ac:dyDescent="0.2">
      <c r="BP3935" s="48"/>
    </row>
    <row r="3936" spans="68:68" x14ac:dyDescent="0.2">
      <c r="BP3936" s="48"/>
    </row>
    <row r="3937" spans="68:68" x14ac:dyDescent="0.2">
      <c r="BP3937" s="48"/>
    </row>
    <row r="3938" spans="68:68" x14ac:dyDescent="0.2">
      <c r="BP3938" s="48"/>
    </row>
    <row r="3939" spans="68:68" x14ac:dyDescent="0.2">
      <c r="BP3939" s="48"/>
    </row>
    <row r="3940" spans="68:68" x14ac:dyDescent="0.2">
      <c r="BP3940" s="48"/>
    </row>
    <row r="3941" spans="68:68" x14ac:dyDescent="0.2">
      <c r="BP3941" s="48"/>
    </row>
    <row r="3942" spans="68:68" x14ac:dyDescent="0.2">
      <c r="BP3942" s="48"/>
    </row>
    <row r="3943" spans="68:68" x14ac:dyDescent="0.2">
      <c r="BP3943" s="48"/>
    </row>
    <row r="3944" spans="68:68" x14ac:dyDescent="0.2">
      <c r="BP3944" s="48"/>
    </row>
    <row r="3945" spans="68:68" x14ac:dyDescent="0.2">
      <c r="BP3945" s="48"/>
    </row>
    <row r="3946" spans="68:68" x14ac:dyDescent="0.2">
      <c r="BP3946" s="48"/>
    </row>
    <row r="3947" spans="68:68" x14ac:dyDescent="0.2">
      <c r="BP3947" s="48"/>
    </row>
    <row r="3948" spans="68:68" x14ac:dyDescent="0.2">
      <c r="BP3948" s="48"/>
    </row>
    <row r="3949" spans="68:68" x14ac:dyDescent="0.2">
      <c r="BP3949" s="48"/>
    </row>
    <row r="3950" spans="68:68" x14ac:dyDescent="0.2">
      <c r="BP3950" s="48"/>
    </row>
    <row r="3951" spans="68:68" x14ac:dyDescent="0.2">
      <c r="BP3951" s="48"/>
    </row>
    <row r="3952" spans="68:68" x14ac:dyDescent="0.2">
      <c r="BP3952" s="48"/>
    </row>
    <row r="3953" spans="68:68" x14ac:dyDescent="0.2">
      <c r="BP3953" s="48"/>
    </row>
    <row r="3954" spans="68:68" x14ac:dyDescent="0.2">
      <c r="BP3954" s="48"/>
    </row>
    <row r="3955" spans="68:68" x14ac:dyDescent="0.2">
      <c r="BP3955" s="48"/>
    </row>
    <row r="3956" spans="68:68" x14ac:dyDescent="0.2">
      <c r="BP3956" s="48"/>
    </row>
    <row r="3957" spans="68:68" x14ac:dyDescent="0.2">
      <c r="BP3957" s="48"/>
    </row>
    <row r="3958" spans="68:68" x14ac:dyDescent="0.2">
      <c r="BP3958" s="48"/>
    </row>
    <row r="3959" spans="68:68" x14ac:dyDescent="0.2">
      <c r="BP3959" s="48"/>
    </row>
    <row r="3960" spans="68:68" x14ac:dyDescent="0.2">
      <c r="BP3960" s="48"/>
    </row>
    <row r="3961" spans="68:68" x14ac:dyDescent="0.2">
      <c r="BP3961" s="48"/>
    </row>
    <row r="3962" spans="68:68" x14ac:dyDescent="0.2">
      <c r="BP3962" s="48"/>
    </row>
    <row r="3963" spans="68:68" x14ac:dyDescent="0.2">
      <c r="BP3963" s="48"/>
    </row>
    <row r="3964" spans="68:68" x14ac:dyDescent="0.2">
      <c r="BP3964" s="48"/>
    </row>
    <row r="3965" spans="68:68" x14ac:dyDescent="0.2">
      <c r="BP3965" s="48"/>
    </row>
    <row r="3966" spans="68:68" x14ac:dyDescent="0.2">
      <c r="BP3966" s="48"/>
    </row>
    <row r="3967" spans="68:68" x14ac:dyDescent="0.2">
      <c r="BP3967" s="48"/>
    </row>
    <row r="3968" spans="68:68" x14ac:dyDescent="0.2">
      <c r="BP3968" s="48"/>
    </row>
    <row r="3969" spans="68:68" x14ac:dyDescent="0.2">
      <c r="BP3969" s="48"/>
    </row>
    <row r="3970" spans="68:68" x14ac:dyDescent="0.2">
      <c r="BP3970" s="48"/>
    </row>
    <row r="3971" spans="68:68" x14ac:dyDescent="0.2">
      <c r="BP3971" s="48"/>
    </row>
    <row r="3972" spans="68:68" x14ac:dyDescent="0.2">
      <c r="BP3972" s="48"/>
    </row>
    <row r="3973" spans="68:68" x14ac:dyDescent="0.2">
      <c r="BP3973" s="48"/>
    </row>
    <row r="3974" spans="68:68" x14ac:dyDescent="0.2">
      <c r="BP3974" s="48"/>
    </row>
    <row r="3975" spans="68:68" x14ac:dyDescent="0.2">
      <c r="BP3975" s="48"/>
    </row>
    <row r="3976" spans="68:68" x14ac:dyDescent="0.2">
      <c r="BP3976" s="48"/>
    </row>
    <row r="3977" spans="68:68" x14ac:dyDescent="0.2">
      <c r="BP3977" s="48"/>
    </row>
    <row r="3978" spans="68:68" x14ac:dyDescent="0.2">
      <c r="BP3978" s="48"/>
    </row>
    <row r="3979" spans="68:68" x14ac:dyDescent="0.2">
      <c r="BP3979" s="48"/>
    </row>
    <row r="3980" spans="68:68" x14ac:dyDescent="0.2">
      <c r="BP3980" s="48"/>
    </row>
    <row r="3981" spans="68:68" x14ac:dyDescent="0.2">
      <c r="BP3981" s="48"/>
    </row>
    <row r="3982" spans="68:68" x14ac:dyDescent="0.2">
      <c r="BP3982" s="48"/>
    </row>
    <row r="3983" spans="68:68" x14ac:dyDescent="0.2">
      <c r="BP3983" s="48"/>
    </row>
    <row r="3984" spans="68:68" x14ac:dyDescent="0.2">
      <c r="BP3984" s="48"/>
    </row>
    <row r="3985" spans="68:68" x14ac:dyDescent="0.2">
      <c r="BP3985" s="48"/>
    </row>
    <row r="3986" spans="68:68" x14ac:dyDescent="0.2">
      <c r="BP3986" s="48"/>
    </row>
    <row r="3987" spans="68:68" x14ac:dyDescent="0.2">
      <c r="BP3987" s="48"/>
    </row>
    <row r="3988" spans="68:68" x14ac:dyDescent="0.2">
      <c r="BP3988" s="48"/>
    </row>
    <row r="3989" spans="68:68" x14ac:dyDescent="0.2">
      <c r="BP3989" s="48"/>
    </row>
    <row r="3990" spans="68:68" x14ac:dyDescent="0.2">
      <c r="BP3990" s="48"/>
    </row>
    <row r="3991" spans="68:68" x14ac:dyDescent="0.2">
      <c r="BP3991" s="48"/>
    </row>
    <row r="3992" spans="68:68" x14ac:dyDescent="0.2">
      <c r="BP3992" s="48"/>
    </row>
    <row r="3993" spans="68:68" x14ac:dyDescent="0.2">
      <c r="BP3993" s="48"/>
    </row>
    <row r="3994" spans="68:68" x14ac:dyDescent="0.2">
      <c r="BP3994" s="48"/>
    </row>
    <row r="3995" spans="68:68" x14ac:dyDescent="0.2">
      <c r="BP3995" s="48"/>
    </row>
    <row r="3996" spans="68:68" x14ac:dyDescent="0.2">
      <c r="BP3996" s="48"/>
    </row>
    <row r="3997" spans="68:68" x14ac:dyDescent="0.2">
      <c r="BP3997" s="48"/>
    </row>
    <row r="3998" spans="68:68" x14ac:dyDescent="0.2">
      <c r="BP3998" s="48"/>
    </row>
    <row r="3999" spans="68:68" x14ac:dyDescent="0.2">
      <c r="BP3999" s="48"/>
    </row>
    <row r="4000" spans="68:68" x14ac:dyDescent="0.2">
      <c r="BP4000" s="48"/>
    </row>
    <row r="4001" spans="68:68" x14ac:dyDescent="0.2">
      <c r="BP4001" s="48"/>
    </row>
    <row r="4002" spans="68:68" x14ac:dyDescent="0.2">
      <c r="BP4002" s="48"/>
    </row>
    <row r="4003" spans="68:68" x14ac:dyDescent="0.2">
      <c r="BP4003" s="48"/>
    </row>
    <row r="4004" spans="68:68" x14ac:dyDescent="0.2">
      <c r="BP4004" s="48"/>
    </row>
    <row r="4005" spans="68:68" x14ac:dyDescent="0.2">
      <c r="BP4005" s="48"/>
    </row>
    <row r="4006" spans="68:68" x14ac:dyDescent="0.2">
      <c r="BP4006" s="48"/>
    </row>
    <row r="4007" spans="68:68" x14ac:dyDescent="0.2">
      <c r="BP4007" s="48"/>
    </row>
    <row r="4008" spans="68:68" x14ac:dyDescent="0.2">
      <c r="BP4008" s="48"/>
    </row>
    <row r="4009" spans="68:68" x14ac:dyDescent="0.2">
      <c r="BP4009" s="48"/>
    </row>
    <row r="4010" spans="68:68" x14ac:dyDescent="0.2">
      <c r="BP4010" s="48"/>
    </row>
    <row r="4011" spans="68:68" x14ac:dyDescent="0.2">
      <c r="BP4011" s="48"/>
    </row>
    <row r="4012" spans="68:68" x14ac:dyDescent="0.2">
      <c r="BP4012" s="48"/>
    </row>
    <row r="4013" spans="68:68" x14ac:dyDescent="0.2">
      <c r="BP4013" s="48"/>
    </row>
    <row r="4014" spans="68:68" x14ac:dyDescent="0.2">
      <c r="BP4014" s="48"/>
    </row>
    <row r="4015" spans="68:68" x14ac:dyDescent="0.2">
      <c r="BP4015" s="48"/>
    </row>
    <row r="4016" spans="68:68" x14ac:dyDescent="0.2">
      <c r="BP4016" s="48"/>
    </row>
    <row r="4017" spans="68:68" x14ac:dyDescent="0.2">
      <c r="BP4017" s="48"/>
    </row>
    <row r="4018" spans="68:68" x14ac:dyDescent="0.2">
      <c r="BP4018" s="48"/>
    </row>
    <row r="4019" spans="68:68" x14ac:dyDescent="0.2">
      <c r="BP4019" s="48"/>
    </row>
    <row r="4020" spans="68:68" x14ac:dyDescent="0.2">
      <c r="BP4020" s="48"/>
    </row>
    <row r="4021" spans="68:68" x14ac:dyDescent="0.2">
      <c r="BP4021" s="48"/>
    </row>
    <row r="4022" spans="68:68" x14ac:dyDescent="0.2">
      <c r="BP4022" s="48"/>
    </row>
    <row r="4023" spans="68:68" x14ac:dyDescent="0.2">
      <c r="BP4023" s="48"/>
    </row>
    <row r="4024" spans="68:68" x14ac:dyDescent="0.2">
      <c r="BP4024" s="48"/>
    </row>
    <row r="4025" spans="68:68" x14ac:dyDescent="0.2">
      <c r="BP4025" s="48"/>
    </row>
    <row r="4026" spans="68:68" x14ac:dyDescent="0.2">
      <c r="BP4026" s="48"/>
    </row>
    <row r="4027" spans="68:68" x14ac:dyDescent="0.2">
      <c r="BP4027" s="48"/>
    </row>
    <row r="4028" spans="68:68" x14ac:dyDescent="0.2">
      <c r="BP4028" s="48"/>
    </row>
    <row r="4029" spans="68:68" x14ac:dyDescent="0.2">
      <c r="BP4029" s="48"/>
    </row>
    <row r="4030" spans="68:68" x14ac:dyDescent="0.2">
      <c r="BP4030" s="48"/>
    </row>
    <row r="4031" spans="68:68" x14ac:dyDescent="0.2">
      <c r="BP4031" s="48"/>
    </row>
    <row r="4032" spans="68:68" x14ac:dyDescent="0.2">
      <c r="BP4032" s="48"/>
    </row>
    <row r="4033" spans="68:68" x14ac:dyDescent="0.2">
      <c r="BP4033" s="48"/>
    </row>
    <row r="4034" spans="68:68" x14ac:dyDescent="0.2">
      <c r="BP4034" s="48"/>
    </row>
    <row r="4035" spans="68:68" x14ac:dyDescent="0.2">
      <c r="BP4035" s="48"/>
    </row>
    <row r="4036" spans="68:68" x14ac:dyDescent="0.2">
      <c r="BP4036" s="48"/>
    </row>
    <row r="4037" spans="68:68" x14ac:dyDescent="0.2">
      <c r="BP4037" s="48"/>
    </row>
    <row r="4038" spans="68:68" x14ac:dyDescent="0.2">
      <c r="BP4038" s="48"/>
    </row>
    <row r="4039" spans="68:68" x14ac:dyDescent="0.2">
      <c r="BP4039" s="48"/>
    </row>
    <row r="4040" spans="68:68" x14ac:dyDescent="0.2">
      <c r="BP4040" s="48"/>
    </row>
    <row r="4041" spans="68:68" x14ac:dyDescent="0.2">
      <c r="BP4041" s="48"/>
    </row>
    <row r="4042" spans="68:68" x14ac:dyDescent="0.2">
      <c r="BP4042" s="48"/>
    </row>
    <row r="4043" spans="68:68" x14ac:dyDescent="0.2">
      <c r="BP4043" s="48"/>
    </row>
    <row r="4044" spans="68:68" x14ac:dyDescent="0.2">
      <c r="BP4044" s="48"/>
    </row>
    <row r="4045" spans="68:68" x14ac:dyDescent="0.2">
      <c r="BP4045" s="48"/>
    </row>
    <row r="4046" spans="68:68" x14ac:dyDescent="0.2">
      <c r="BP4046" s="48"/>
    </row>
    <row r="4047" spans="68:68" x14ac:dyDescent="0.2">
      <c r="BP4047" s="48"/>
    </row>
    <row r="4048" spans="68:68" x14ac:dyDescent="0.2">
      <c r="BP4048" s="48"/>
    </row>
    <row r="4049" spans="68:68" x14ac:dyDescent="0.2">
      <c r="BP4049" s="48"/>
    </row>
    <row r="4050" spans="68:68" x14ac:dyDescent="0.2">
      <c r="BP4050" s="48"/>
    </row>
    <row r="4051" spans="68:68" x14ac:dyDescent="0.2">
      <c r="BP4051" s="48"/>
    </row>
    <row r="4052" spans="68:68" x14ac:dyDescent="0.2">
      <c r="BP4052" s="48"/>
    </row>
    <row r="4053" spans="68:68" x14ac:dyDescent="0.2">
      <c r="BP4053" s="48"/>
    </row>
    <row r="4054" spans="68:68" x14ac:dyDescent="0.2">
      <c r="BP4054" s="48"/>
    </row>
    <row r="4055" spans="68:68" x14ac:dyDescent="0.2">
      <c r="BP4055" s="48"/>
    </row>
    <row r="4056" spans="68:68" x14ac:dyDescent="0.2">
      <c r="BP4056" s="48"/>
    </row>
    <row r="4057" spans="68:68" x14ac:dyDescent="0.2">
      <c r="BP4057" s="48"/>
    </row>
    <row r="4058" spans="68:68" x14ac:dyDescent="0.2">
      <c r="BP4058" s="48"/>
    </row>
    <row r="4059" spans="68:68" x14ac:dyDescent="0.2">
      <c r="BP4059" s="48"/>
    </row>
    <row r="4060" spans="68:68" x14ac:dyDescent="0.2">
      <c r="BP4060" s="48"/>
    </row>
    <row r="4061" spans="68:68" x14ac:dyDescent="0.2">
      <c r="BP4061" s="48"/>
    </row>
    <row r="4062" spans="68:68" x14ac:dyDescent="0.2">
      <c r="BP4062" s="48"/>
    </row>
    <row r="4063" spans="68:68" x14ac:dyDescent="0.2">
      <c r="BP4063" s="48"/>
    </row>
    <row r="4064" spans="68:68" x14ac:dyDescent="0.2">
      <c r="BP4064" s="48"/>
    </row>
    <row r="4065" spans="68:68" x14ac:dyDescent="0.2">
      <c r="BP4065" s="48"/>
    </row>
    <row r="4066" spans="68:68" x14ac:dyDescent="0.2">
      <c r="BP4066" s="48"/>
    </row>
    <row r="4067" spans="68:68" x14ac:dyDescent="0.2">
      <c r="BP4067" s="48"/>
    </row>
    <row r="4068" spans="68:68" x14ac:dyDescent="0.2">
      <c r="BP4068" s="48"/>
    </row>
    <row r="4069" spans="68:68" x14ac:dyDescent="0.2">
      <c r="BP4069" s="48"/>
    </row>
    <row r="4070" spans="68:68" x14ac:dyDescent="0.2">
      <c r="BP4070" s="48"/>
    </row>
    <row r="4071" spans="68:68" x14ac:dyDescent="0.2">
      <c r="BP4071" s="48"/>
    </row>
    <row r="4072" spans="68:68" x14ac:dyDescent="0.2">
      <c r="BP4072" s="48"/>
    </row>
    <row r="4073" spans="68:68" x14ac:dyDescent="0.2">
      <c r="BP4073" s="48"/>
    </row>
    <row r="4074" spans="68:68" x14ac:dyDescent="0.2">
      <c r="BP4074" s="48"/>
    </row>
    <row r="4075" spans="68:68" x14ac:dyDescent="0.2">
      <c r="BP4075" s="48"/>
    </row>
    <row r="4076" spans="68:68" x14ac:dyDescent="0.2">
      <c r="BP4076" s="48"/>
    </row>
    <row r="4077" spans="68:68" x14ac:dyDescent="0.2">
      <c r="BP4077" s="48"/>
    </row>
    <row r="4078" spans="68:68" x14ac:dyDescent="0.2">
      <c r="BP4078" s="48"/>
    </row>
    <row r="4079" spans="68:68" x14ac:dyDescent="0.2">
      <c r="BP4079" s="48"/>
    </row>
    <row r="4080" spans="68:68" x14ac:dyDescent="0.2">
      <c r="BP4080" s="48"/>
    </row>
    <row r="4081" spans="68:68" x14ac:dyDescent="0.2">
      <c r="BP4081" s="48"/>
    </row>
    <row r="4082" spans="68:68" x14ac:dyDescent="0.2">
      <c r="BP4082" s="48"/>
    </row>
    <row r="4083" spans="68:68" x14ac:dyDescent="0.2">
      <c r="BP4083" s="48"/>
    </row>
    <row r="4084" spans="68:68" x14ac:dyDescent="0.2">
      <c r="BP4084" s="48"/>
    </row>
    <row r="4085" spans="68:68" x14ac:dyDescent="0.2">
      <c r="BP4085" s="48"/>
    </row>
    <row r="4086" spans="68:68" x14ac:dyDescent="0.2">
      <c r="BP4086" s="48"/>
    </row>
    <row r="4087" spans="68:68" x14ac:dyDescent="0.2">
      <c r="BP4087" s="48"/>
    </row>
    <row r="4088" spans="68:68" x14ac:dyDescent="0.2">
      <c r="BP4088" s="48"/>
    </row>
    <row r="4089" spans="68:68" x14ac:dyDescent="0.2">
      <c r="BP4089" s="48"/>
    </row>
    <row r="4090" spans="68:68" x14ac:dyDescent="0.2">
      <c r="BP4090" s="48"/>
    </row>
    <row r="4091" spans="68:68" x14ac:dyDescent="0.2">
      <c r="BP4091" s="48"/>
    </row>
    <row r="4092" spans="68:68" x14ac:dyDescent="0.2">
      <c r="BP4092" s="48"/>
    </row>
    <row r="4093" spans="68:68" x14ac:dyDescent="0.2">
      <c r="BP4093" s="48"/>
    </row>
    <row r="4094" spans="68:68" x14ac:dyDescent="0.2">
      <c r="BP4094" s="48"/>
    </row>
    <row r="4095" spans="68:68" x14ac:dyDescent="0.2">
      <c r="BP4095" s="48"/>
    </row>
    <row r="4096" spans="68:68" x14ac:dyDescent="0.2">
      <c r="BP4096" s="48"/>
    </row>
    <row r="4097" spans="68:68" x14ac:dyDescent="0.2">
      <c r="BP4097" s="48"/>
    </row>
    <row r="4098" spans="68:68" x14ac:dyDescent="0.2">
      <c r="BP4098" s="48"/>
    </row>
    <row r="4099" spans="68:68" x14ac:dyDescent="0.2">
      <c r="BP4099" s="48"/>
    </row>
    <row r="4100" spans="68:68" x14ac:dyDescent="0.2">
      <c r="BP4100" s="48"/>
    </row>
    <row r="4101" spans="68:68" x14ac:dyDescent="0.2">
      <c r="BP4101" s="48"/>
    </row>
    <row r="4102" spans="68:68" x14ac:dyDescent="0.2">
      <c r="BP4102" s="48"/>
    </row>
    <row r="4103" spans="68:68" x14ac:dyDescent="0.2">
      <c r="BP4103" s="48"/>
    </row>
    <row r="4104" spans="68:68" x14ac:dyDescent="0.2">
      <c r="BP4104" s="48"/>
    </row>
    <row r="4105" spans="68:68" x14ac:dyDescent="0.2">
      <c r="BP4105" s="48"/>
    </row>
    <row r="4106" spans="68:68" x14ac:dyDescent="0.2">
      <c r="BP4106" s="48"/>
    </row>
    <row r="4107" spans="68:68" x14ac:dyDescent="0.2">
      <c r="BP4107" s="48"/>
    </row>
    <row r="4108" spans="68:68" x14ac:dyDescent="0.2">
      <c r="BP4108" s="48"/>
    </row>
    <row r="4109" spans="68:68" x14ac:dyDescent="0.2">
      <c r="BP4109" s="48"/>
    </row>
    <row r="4110" spans="68:68" x14ac:dyDescent="0.2">
      <c r="BP4110" s="48"/>
    </row>
    <row r="4111" spans="68:68" x14ac:dyDescent="0.2">
      <c r="BP4111" s="48"/>
    </row>
    <row r="4112" spans="68:68" x14ac:dyDescent="0.2">
      <c r="BP4112" s="48"/>
    </row>
    <row r="4113" spans="68:68" x14ac:dyDescent="0.2">
      <c r="BP4113" s="48"/>
    </row>
    <row r="4114" spans="68:68" x14ac:dyDescent="0.2">
      <c r="BP4114" s="48"/>
    </row>
    <row r="4115" spans="68:68" x14ac:dyDescent="0.2">
      <c r="BP4115" s="48"/>
    </row>
    <row r="4116" spans="68:68" x14ac:dyDescent="0.2">
      <c r="BP4116" s="48"/>
    </row>
    <row r="4117" spans="68:68" x14ac:dyDescent="0.2">
      <c r="BP4117" s="48"/>
    </row>
    <row r="4118" spans="68:68" x14ac:dyDescent="0.2">
      <c r="BP4118" s="48"/>
    </row>
    <row r="4119" spans="68:68" x14ac:dyDescent="0.2">
      <c r="BP4119" s="48"/>
    </row>
    <row r="4120" spans="68:68" x14ac:dyDescent="0.2">
      <c r="BP4120" s="48"/>
    </row>
    <row r="4121" spans="68:68" x14ac:dyDescent="0.2">
      <c r="BP4121" s="48"/>
    </row>
    <row r="4122" spans="68:68" x14ac:dyDescent="0.2">
      <c r="BP4122" s="48"/>
    </row>
    <row r="4123" spans="68:68" x14ac:dyDescent="0.2">
      <c r="BP4123" s="48"/>
    </row>
    <row r="4124" spans="68:68" x14ac:dyDescent="0.2">
      <c r="BP4124" s="48"/>
    </row>
    <row r="4125" spans="68:68" x14ac:dyDescent="0.2">
      <c r="BP4125" s="48"/>
    </row>
    <row r="4126" spans="68:68" x14ac:dyDescent="0.2">
      <c r="BP4126" s="48"/>
    </row>
    <row r="4127" spans="68:68" x14ac:dyDescent="0.2">
      <c r="BP4127" s="48"/>
    </row>
    <row r="4128" spans="68:68" x14ac:dyDescent="0.2">
      <c r="BP4128" s="48"/>
    </row>
    <row r="4129" spans="68:68" x14ac:dyDescent="0.2">
      <c r="BP4129" s="48"/>
    </row>
    <row r="4130" spans="68:68" x14ac:dyDescent="0.2">
      <c r="BP4130" s="48"/>
    </row>
    <row r="4131" spans="68:68" x14ac:dyDescent="0.2">
      <c r="BP4131" s="48"/>
    </row>
    <row r="4132" spans="68:68" x14ac:dyDescent="0.2">
      <c r="BP4132" s="48"/>
    </row>
    <row r="4133" spans="68:68" x14ac:dyDescent="0.2">
      <c r="BP4133" s="48"/>
    </row>
    <row r="4134" spans="68:68" x14ac:dyDescent="0.2">
      <c r="BP4134" s="48"/>
    </row>
    <row r="4135" spans="68:68" x14ac:dyDescent="0.2">
      <c r="BP4135" s="48"/>
    </row>
    <row r="4136" spans="68:68" x14ac:dyDescent="0.2">
      <c r="BP4136" s="48"/>
    </row>
    <row r="4137" spans="68:68" x14ac:dyDescent="0.2">
      <c r="BP4137" s="48"/>
    </row>
    <row r="4138" spans="68:68" x14ac:dyDescent="0.2">
      <c r="BP4138" s="48"/>
    </row>
    <row r="4139" spans="68:68" x14ac:dyDescent="0.2">
      <c r="BP4139" s="48"/>
    </row>
    <row r="4140" spans="68:68" x14ac:dyDescent="0.2">
      <c r="BP4140" s="48"/>
    </row>
    <row r="4141" spans="68:68" x14ac:dyDescent="0.2">
      <c r="BP4141" s="48"/>
    </row>
    <row r="4142" spans="68:68" x14ac:dyDescent="0.2">
      <c r="BP4142" s="48"/>
    </row>
    <row r="4143" spans="68:68" x14ac:dyDescent="0.2">
      <c r="BP4143" s="48"/>
    </row>
    <row r="4144" spans="68:68" x14ac:dyDescent="0.2">
      <c r="BP4144" s="48"/>
    </row>
    <row r="4145" spans="68:68" x14ac:dyDescent="0.2">
      <c r="BP4145" s="48"/>
    </row>
    <row r="4146" spans="68:68" x14ac:dyDescent="0.2">
      <c r="BP4146" s="48"/>
    </row>
    <row r="4147" spans="68:68" x14ac:dyDescent="0.2">
      <c r="BP4147" s="48"/>
    </row>
    <row r="4148" spans="68:68" x14ac:dyDescent="0.2">
      <c r="BP4148" s="48"/>
    </row>
    <row r="4149" spans="68:68" x14ac:dyDescent="0.2">
      <c r="BP4149" s="48"/>
    </row>
    <row r="4150" spans="68:68" x14ac:dyDescent="0.2">
      <c r="BP4150" s="48"/>
    </row>
    <row r="4151" spans="68:68" x14ac:dyDescent="0.2">
      <c r="BP4151" s="48"/>
    </row>
    <row r="4152" spans="68:68" x14ac:dyDescent="0.2">
      <c r="BP4152" s="48"/>
    </row>
    <row r="4153" spans="68:68" x14ac:dyDescent="0.2">
      <c r="BP4153" s="48"/>
    </row>
    <row r="4154" spans="68:68" x14ac:dyDescent="0.2">
      <c r="BP4154" s="48"/>
    </row>
    <row r="4155" spans="68:68" x14ac:dyDescent="0.2">
      <c r="BP4155" s="48"/>
    </row>
    <row r="4156" spans="68:68" x14ac:dyDescent="0.2">
      <c r="BP4156" s="48"/>
    </row>
    <row r="4157" spans="68:68" x14ac:dyDescent="0.2">
      <c r="BP4157" s="48"/>
    </row>
    <row r="4158" spans="68:68" x14ac:dyDescent="0.2">
      <c r="BP4158" s="48"/>
    </row>
    <row r="4159" spans="68:68" x14ac:dyDescent="0.2">
      <c r="BP4159" s="48"/>
    </row>
    <row r="4160" spans="68:68" x14ac:dyDescent="0.2">
      <c r="BP4160" s="48"/>
    </row>
    <row r="4161" spans="68:68" x14ac:dyDescent="0.2">
      <c r="BP4161" s="48"/>
    </row>
    <row r="4162" spans="68:68" x14ac:dyDescent="0.2">
      <c r="BP4162" s="48"/>
    </row>
    <row r="4163" spans="68:68" x14ac:dyDescent="0.2">
      <c r="BP4163" s="48"/>
    </row>
    <row r="4164" spans="68:68" x14ac:dyDescent="0.2">
      <c r="BP4164" s="48"/>
    </row>
    <row r="4165" spans="68:68" x14ac:dyDescent="0.2">
      <c r="BP4165" s="48"/>
    </row>
    <row r="4166" spans="68:68" x14ac:dyDescent="0.2">
      <c r="BP4166" s="48"/>
    </row>
    <row r="4167" spans="68:68" x14ac:dyDescent="0.2">
      <c r="BP4167" s="48"/>
    </row>
    <row r="4168" spans="68:68" x14ac:dyDescent="0.2">
      <c r="BP4168" s="48"/>
    </row>
    <row r="4169" spans="68:68" x14ac:dyDescent="0.2">
      <c r="BP4169" s="48"/>
    </row>
    <row r="4170" spans="68:68" x14ac:dyDescent="0.2">
      <c r="BP4170" s="48"/>
    </row>
    <row r="4171" spans="68:68" x14ac:dyDescent="0.2">
      <c r="BP4171" s="48"/>
    </row>
    <row r="4172" spans="68:68" x14ac:dyDescent="0.2">
      <c r="BP4172" s="48"/>
    </row>
    <row r="4173" spans="68:68" x14ac:dyDescent="0.2">
      <c r="BP4173" s="48"/>
    </row>
    <row r="4174" spans="68:68" x14ac:dyDescent="0.2">
      <c r="BP4174" s="48"/>
    </row>
    <row r="4175" spans="68:68" x14ac:dyDescent="0.2">
      <c r="BP4175" s="48"/>
    </row>
    <row r="4176" spans="68:68" x14ac:dyDescent="0.2">
      <c r="BP4176" s="48"/>
    </row>
    <row r="4177" spans="68:68" x14ac:dyDescent="0.2">
      <c r="BP4177" s="48"/>
    </row>
    <row r="4178" spans="68:68" x14ac:dyDescent="0.2">
      <c r="BP4178" s="48"/>
    </row>
    <row r="4179" spans="68:68" x14ac:dyDescent="0.2">
      <c r="BP4179" s="48"/>
    </row>
    <row r="4180" spans="68:68" x14ac:dyDescent="0.2">
      <c r="BP4180" s="48"/>
    </row>
    <row r="4181" spans="68:68" x14ac:dyDescent="0.2">
      <c r="BP4181" s="48"/>
    </row>
    <row r="4182" spans="68:68" x14ac:dyDescent="0.2">
      <c r="BP4182" s="48"/>
    </row>
    <row r="4183" spans="68:68" x14ac:dyDescent="0.2">
      <c r="BP4183" s="48"/>
    </row>
    <row r="4184" spans="68:68" x14ac:dyDescent="0.2">
      <c r="BP4184" s="48"/>
    </row>
    <row r="4185" spans="68:68" x14ac:dyDescent="0.2">
      <c r="BP4185" s="48"/>
    </row>
    <row r="4186" spans="68:68" x14ac:dyDescent="0.2">
      <c r="BP4186" s="48"/>
    </row>
    <row r="4187" spans="68:68" x14ac:dyDescent="0.2">
      <c r="BP4187" s="48"/>
    </row>
    <row r="4188" spans="68:68" x14ac:dyDescent="0.2">
      <c r="BP4188" s="48"/>
    </row>
    <row r="4189" spans="68:68" x14ac:dyDescent="0.2">
      <c r="BP4189" s="48"/>
    </row>
    <row r="4190" spans="68:68" x14ac:dyDescent="0.2">
      <c r="BP4190" s="48"/>
    </row>
    <row r="4191" spans="68:68" x14ac:dyDescent="0.2">
      <c r="BP4191" s="48"/>
    </row>
    <row r="4192" spans="68:68" x14ac:dyDescent="0.2">
      <c r="BP4192" s="48"/>
    </row>
    <row r="4193" spans="68:68" x14ac:dyDescent="0.2">
      <c r="BP4193" s="48"/>
    </row>
    <row r="4194" spans="68:68" x14ac:dyDescent="0.2">
      <c r="BP4194" s="48"/>
    </row>
    <row r="4195" spans="68:68" x14ac:dyDescent="0.2">
      <c r="BP4195" s="48"/>
    </row>
    <row r="4196" spans="68:68" x14ac:dyDescent="0.2">
      <c r="BP4196" s="48"/>
    </row>
    <row r="4197" spans="68:68" x14ac:dyDescent="0.2">
      <c r="BP4197" s="48"/>
    </row>
    <row r="4198" spans="68:68" x14ac:dyDescent="0.2">
      <c r="BP4198" s="48"/>
    </row>
    <row r="4199" spans="68:68" x14ac:dyDescent="0.2">
      <c r="BP4199" s="48"/>
    </row>
    <row r="4200" spans="68:68" x14ac:dyDescent="0.2">
      <c r="BP4200" s="48"/>
    </row>
    <row r="4201" spans="68:68" x14ac:dyDescent="0.2">
      <c r="BP4201" s="48"/>
    </row>
    <row r="4202" spans="68:68" x14ac:dyDescent="0.2">
      <c r="BP4202" s="48"/>
    </row>
    <row r="4203" spans="68:68" x14ac:dyDescent="0.2">
      <c r="BP4203" s="48"/>
    </row>
    <row r="4204" spans="68:68" x14ac:dyDescent="0.2">
      <c r="BP4204" s="48"/>
    </row>
    <row r="4205" spans="68:68" x14ac:dyDescent="0.2">
      <c r="BP4205" s="48"/>
    </row>
    <row r="4206" spans="68:68" x14ac:dyDescent="0.2">
      <c r="BP4206" s="48"/>
    </row>
    <row r="4207" spans="68:68" x14ac:dyDescent="0.2">
      <c r="BP4207" s="48"/>
    </row>
    <row r="4208" spans="68:68" x14ac:dyDescent="0.2">
      <c r="BP4208" s="48"/>
    </row>
    <row r="4209" spans="68:68" x14ac:dyDescent="0.2">
      <c r="BP4209" s="48"/>
    </row>
    <row r="4210" spans="68:68" x14ac:dyDescent="0.2">
      <c r="BP4210" s="48"/>
    </row>
    <row r="4211" spans="68:68" x14ac:dyDescent="0.2">
      <c r="BP4211" s="48"/>
    </row>
    <row r="4212" spans="68:68" x14ac:dyDescent="0.2">
      <c r="BP4212" s="48"/>
    </row>
    <row r="4213" spans="68:68" x14ac:dyDescent="0.2">
      <c r="BP4213" s="48"/>
    </row>
    <row r="4214" spans="68:68" x14ac:dyDescent="0.2">
      <c r="BP4214" s="48"/>
    </row>
    <row r="4215" spans="68:68" x14ac:dyDescent="0.2">
      <c r="BP4215" s="48"/>
    </row>
    <row r="4216" spans="68:68" x14ac:dyDescent="0.2">
      <c r="BP4216" s="48"/>
    </row>
    <row r="4217" spans="68:68" x14ac:dyDescent="0.2">
      <c r="BP4217" s="48"/>
    </row>
    <row r="4218" spans="68:68" x14ac:dyDescent="0.2">
      <c r="BP4218" s="48"/>
    </row>
    <row r="4219" spans="68:68" x14ac:dyDescent="0.2">
      <c r="BP4219" s="48"/>
    </row>
    <row r="4220" spans="68:68" x14ac:dyDescent="0.2">
      <c r="BP4220" s="48"/>
    </row>
    <row r="4221" spans="68:68" x14ac:dyDescent="0.2">
      <c r="BP4221" s="48"/>
    </row>
    <row r="4222" spans="68:68" x14ac:dyDescent="0.2">
      <c r="BP4222" s="48"/>
    </row>
    <row r="4223" spans="68:68" x14ac:dyDescent="0.2">
      <c r="BP4223" s="48"/>
    </row>
    <row r="4224" spans="68:68" x14ac:dyDescent="0.2">
      <c r="BP4224" s="48"/>
    </row>
    <row r="4225" spans="68:68" x14ac:dyDescent="0.2">
      <c r="BP4225" s="48"/>
    </row>
    <row r="4226" spans="68:68" x14ac:dyDescent="0.2">
      <c r="BP4226" s="48"/>
    </row>
    <row r="4227" spans="68:68" x14ac:dyDescent="0.2">
      <c r="BP4227" s="48"/>
    </row>
    <row r="4228" spans="68:68" x14ac:dyDescent="0.2">
      <c r="BP4228" s="48"/>
    </row>
    <row r="4229" spans="68:68" x14ac:dyDescent="0.2">
      <c r="BP4229" s="48"/>
    </row>
    <row r="4230" spans="68:68" x14ac:dyDescent="0.2">
      <c r="BP4230" s="48"/>
    </row>
    <row r="4231" spans="68:68" x14ac:dyDescent="0.2">
      <c r="BP4231" s="48"/>
    </row>
    <row r="4232" spans="68:68" x14ac:dyDescent="0.2">
      <c r="BP4232" s="48"/>
    </row>
    <row r="4233" spans="68:68" x14ac:dyDescent="0.2">
      <c r="BP4233" s="48"/>
    </row>
    <row r="4234" spans="68:68" x14ac:dyDescent="0.2">
      <c r="BP4234" s="48"/>
    </row>
    <row r="4235" spans="68:68" x14ac:dyDescent="0.2">
      <c r="BP4235" s="48"/>
    </row>
    <row r="4236" spans="68:68" x14ac:dyDescent="0.2">
      <c r="BP4236" s="48"/>
    </row>
    <row r="4237" spans="68:68" x14ac:dyDescent="0.2">
      <c r="BP4237" s="48"/>
    </row>
    <row r="4238" spans="68:68" x14ac:dyDescent="0.2">
      <c r="BP4238" s="48"/>
    </row>
    <row r="4239" spans="68:68" x14ac:dyDescent="0.2">
      <c r="BP4239" s="48"/>
    </row>
    <row r="4240" spans="68:68" x14ac:dyDescent="0.2">
      <c r="BP4240" s="48"/>
    </row>
    <row r="4241" spans="68:68" x14ac:dyDescent="0.2">
      <c r="BP4241" s="48"/>
    </row>
    <row r="4242" spans="68:68" x14ac:dyDescent="0.2">
      <c r="BP4242" s="48"/>
    </row>
    <row r="4243" spans="68:68" x14ac:dyDescent="0.2">
      <c r="BP4243" s="48"/>
    </row>
    <row r="4244" spans="68:68" x14ac:dyDescent="0.2">
      <c r="BP4244" s="48"/>
    </row>
    <row r="4245" spans="68:68" x14ac:dyDescent="0.2">
      <c r="BP4245" s="48"/>
    </row>
    <row r="4246" spans="68:68" x14ac:dyDescent="0.2">
      <c r="BP4246" s="48"/>
    </row>
    <row r="4247" spans="68:68" x14ac:dyDescent="0.2">
      <c r="BP4247" s="48"/>
    </row>
    <row r="4248" spans="68:68" x14ac:dyDescent="0.2">
      <c r="BP4248" s="48"/>
    </row>
    <row r="4249" spans="68:68" x14ac:dyDescent="0.2">
      <c r="BP4249" s="48"/>
    </row>
    <row r="4250" spans="68:68" x14ac:dyDescent="0.2">
      <c r="BP4250" s="48"/>
    </row>
    <row r="4251" spans="68:68" x14ac:dyDescent="0.2">
      <c r="BP4251" s="48"/>
    </row>
    <row r="4252" spans="68:68" x14ac:dyDescent="0.2">
      <c r="BP4252" s="48"/>
    </row>
    <row r="4253" spans="68:68" x14ac:dyDescent="0.2">
      <c r="BP4253" s="48"/>
    </row>
    <row r="4254" spans="68:68" x14ac:dyDescent="0.2">
      <c r="BP4254" s="48"/>
    </row>
    <row r="4255" spans="68:68" x14ac:dyDescent="0.2">
      <c r="BP4255" s="48"/>
    </row>
    <row r="4256" spans="68:68" x14ac:dyDescent="0.2">
      <c r="BP4256" s="48"/>
    </row>
    <row r="4257" spans="68:68" x14ac:dyDescent="0.2">
      <c r="BP4257" s="48"/>
    </row>
    <row r="4258" spans="68:68" x14ac:dyDescent="0.2">
      <c r="BP4258" s="48"/>
    </row>
    <row r="4259" spans="68:68" x14ac:dyDescent="0.2">
      <c r="BP4259" s="48"/>
    </row>
    <row r="4260" spans="68:68" x14ac:dyDescent="0.2">
      <c r="BP4260" s="48"/>
    </row>
    <row r="4261" spans="68:68" x14ac:dyDescent="0.2">
      <c r="BP4261" s="48"/>
    </row>
    <row r="4262" spans="68:68" x14ac:dyDescent="0.2">
      <c r="BP4262" s="48"/>
    </row>
    <row r="4263" spans="68:68" x14ac:dyDescent="0.2">
      <c r="BP4263" s="48"/>
    </row>
    <row r="4264" spans="68:68" x14ac:dyDescent="0.2">
      <c r="BP4264" s="48"/>
    </row>
    <row r="4265" spans="68:68" x14ac:dyDescent="0.2">
      <c r="BP4265" s="48"/>
    </row>
    <row r="4266" spans="68:68" x14ac:dyDescent="0.2">
      <c r="BP4266" s="48"/>
    </row>
    <row r="4267" spans="68:68" x14ac:dyDescent="0.2">
      <c r="BP4267" s="48"/>
    </row>
    <row r="4268" spans="68:68" x14ac:dyDescent="0.2">
      <c r="BP4268" s="48"/>
    </row>
    <row r="4269" spans="68:68" x14ac:dyDescent="0.2">
      <c r="BP4269" s="48"/>
    </row>
    <row r="4270" spans="68:68" x14ac:dyDescent="0.2">
      <c r="BP4270" s="48"/>
    </row>
    <row r="4271" spans="68:68" x14ac:dyDescent="0.2">
      <c r="BP4271" s="48"/>
    </row>
    <row r="4272" spans="68:68" x14ac:dyDescent="0.2">
      <c r="BP4272" s="48"/>
    </row>
    <row r="4273" spans="68:68" x14ac:dyDescent="0.2">
      <c r="BP4273" s="48"/>
    </row>
    <row r="4274" spans="68:68" x14ac:dyDescent="0.2">
      <c r="BP4274" s="48"/>
    </row>
    <row r="4275" spans="68:68" x14ac:dyDescent="0.2">
      <c r="BP4275" s="48"/>
    </row>
    <row r="4276" spans="68:68" x14ac:dyDescent="0.2">
      <c r="BP4276" s="48"/>
    </row>
    <row r="4277" spans="68:68" x14ac:dyDescent="0.2">
      <c r="BP4277" s="48"/>
    </row>
    <row r="4278" spans="68:68" x14ac:dyDescent="0.2">
      <c r="BP4278" s="48"/>
    </row>
    <row r="4279" spans="68:68" x14ac:dyDescent="0.2">
      <c r="BP4279" s="48"/>
    </row>
    <row r="4280" spans="68:68" x14ac:dyDescent="0.2">
      <c r="BP4280" s="48"/>
    </row>
    <row r="4281" spans="68:68" x14ac:dyDescent="0.2">
      <c r="BP4281" s="48"/>
    </row>
    <row r="4282" spans="68:68" x14ac:dyDescent="0.2">
      <c r="BP4282" s="48"/>
    </row>
    <row r="4283" spans="68:68" x14ac:dyDescent="0.2">
      <c r="BP4283" s="48"/>
    </row>
    <row r="4284" spans="68:68" x14ac:dyDescent="0.2">
      <c r="BP4284" s="48"/>
    </row>
    <row r="4285" spans="68:68" x14ac:dyDescent="0.2">
      <c r="BP4285" s="48"/>
    </row>
    <row r="4286" spans="68:68" x14ac:dyDescent="0.2">
      <c r="BP4286" s="48"/>
    </row>
    <row r="4287" spans="68:68" x14ac:dyDescent="0.2">
      <c r="BP4287" s="48"/>
    </row>
    <row r="4288" spans="68:68" x14ac:dyDescent="0.2">
      <c r="BP4288" s="48"/>
    </row>
    <row r="4289" spans="68:68" x14ac:dyDescent="0.2">
      <c r="BP4289" s="48"/>
    </row>
    <row r="4290" spans="68:68" x14ac:dyDescent="0.2">
      <c r="BP4290" s="48"/>
    </row>
    <row r="4291" spans="68:68" x14ac:dyDescent="0.2">
      <c r="BP4291" s="48"/>
    </row>
    <row r="4292" spans="68:68" x14ac:dyDescent="0.2">
      <c r="BP4292" s="48"/>
    </row>
    <row r="4293" spans="68:68" x14ac:dyDescent="0.2">
      <c r="BP4293" s="48"/>
    </row>
    <row r="4294" spans="68:68" x14ac:dyDescent="0.2">
      <c r="BP4294" s="48"/>
    </row>
    <row r="4295" spans="68:68" x14ac:dyDescent="0.2">
      <c r="BP4295" s="48"/>
    </row>
    <row r="4296" spans="68:68" x14ac:dyDescent="0.2">
      <c r="BP4296" s="48"/>
    </row>
    <row r="4297" spans="68:68" x14ac:dyDescent="0.2">
      <c r="BP4297" s="48"/>
    </row>
    <row r="4298" spans="68:68" x14ac:dyDescent="0.2">
      <c r="BP4298" s="48"/>
    </row>
    <row r="4299" spans="68:68" x14ac:dyDescent="0.2">
      <c r="BP4299" s="48"/>
    </row>
    <row r="4300" spans="68:68" x14ac:dyDescent="0.2">
      <c r="BP4300" s="48"/>
    </row>
    <row r="4301" spans="68:68" x14ac:dyDescent="0.2">
      <c r="BP4301" s="48"/>
    </row>
    <row r="4302" spans="68:68" x14ac:dyDescent="0.2">
      <c r="BP4302" s="48"/>
    </row>
    <row r="4303" spans="68:68" x14ac:dyDescent="0.2">
      <c r="BP4303" s="48"/>
    </row>
    <row r="4304" spans="68:68" x14ac:dyDescent="0.2">
      <c r="BP4304" s="48"/>
    </row>
    <row r="4305" spans="68:68" x14ac:dyDescent="0.2">
      <c r="BP4305" s="48"/>
    </row>
    <row r="4306" spans="68:68" x14ac:dyDescent="0.2">
      <c r="BP4306" s="48"/>
    </row>
    <row r="4307" spans="68:68" x14ac:dyDescent="0.2">
      <c r="BP4307" s="48"/>
    </row>
    <row r="4308" spans="68:68" x14ac:dyDescent="0.2">
      <c r="BP4308" s="48"/>
    </row>
    <row r="4309" spans="68:68" x14ac:dyDescent="0.2">
      <c r="BP4309" s="48"/>
    </row>
    <row r="4310" spans="68:68" x14ac:dyDescent="0.2">
      <c r="BP4310" s="48"/>
    </row>
    <row r="4311" spans="68:68" x14ac:dyDescent="0.2">
      <c r="BP4311" s="48"/>
    </row>
    <row r="4312" spans="68:68" x14ac:dyDescent="0.2">
      <c r="BP4312" s="48"/>
    </row>
    <row r="4313" spans="68:68" x14ac:dyDescent="0.2">
      <c r="BP4313" s="48"/>
    </row>
    <row r="4314" spans="68:68" x14ac:dyDescent="0.2">
      <c r="BP4314" s="48"/>
    </row>
    <row r="4315" spans="68:68" x14ac:dyDescent="0.2">
      <c r="BP4315" s="48"/>
    </row>
    <row r="4316" spans="68:68" x14ac:dyDescent="0.2">
      <c r="BP4316" s="48"/>
    </row>
    <row r="4317" spans="68:68" x14ac:dyDescent="0.2">
      <c r="BP4317" s="48"/>
    </row>
    <row r="4318" spans="68:68" x14ac:dyDescent="0.2">
      <c r="BP4318" s="48"/>
    </row>
    <row r="4319" spans="68:68" x14ac:dyDescent="0.2">
      <c r="BP4319" s="48"/>
    </row>
    <row r="4320" spans="68:68" x14ac:dyDescent="0.2">
      <c r="BP4320" s="48"/>
    </row>
    <row r="4321" spans="68:68" x14ac:dyDescent="0.2">
      <c r="BP4321" s="48"/>
    </row>
    <row r="4322" spans="68:68" x14ac:dyDescent="0.2">
      <c r="BP4322" s="48"/>
    </row>
    <row r="4323" spans="68:68" x14ac:dyDescent="0.2">
      <c r="BP4323" s="48"/>
    </row>
    <row r="4324" spans="68:68" x14ac:dyDescent="0.2">
      <c r="BP4324" s="48"/>
    </row>
    <row r="4325" spans="68:68" x14ac:dyDescent="0.2">
      <c r="BP4325" s="48"/>
    </row>
    <row r="4326" spans="68:68" x14ac:dyDescent="0.2">
      <c r="BP4326" s="48"/>
    </row>
    <row r="4327" spans="68:68" x14ac:dyDescent="0.2">
      <c r="BP4327" s="48"/>
    </row>
    <row r="4328" spans="68:68" x14ac:dyDescent="0.2">
      <c r="BP4328" s="48"/>
    </row>
    <row r="4329" spans="68:68" x14ac:dyDescent="0.2">
      <c r="BP4329" s="48"/>
    </row>
    <row r="4330" spans="68:68" x14ac:dyDescent="0.2">
      <c r="BP4330" s="48"/>
    </row>
    <row r="4331" spans="68:68" x14ac:dyDescent="0.2">
      <c r="BP4331" s="48"/>
    </row>
    <row r="4332" spans="68:68" x14ac:dyDescent="0.2">
      <c r="BP4332" s="48"/>
    </row>
    <row r="4333" spans="68:68" x14ac:dyDescent="0.2">
      <c r="BP4333" s="48"/>
    </row>
    <row r="4334" spans="68:68" x14ac:dyDescent="0.2">
      <c r="BP4334" s="48"/>
    </row>
    <row r="4335" spans="68:68" x14ac:dyDescent="0.2">
      <c r="BP4335" s="48"/>
    </row>
    <row r="4336" spans="68:68" x14ac:dyDescent="0.2">
      <c r="BP4336" s="48"/>
    </row>
    <row r="4337" spans="68:68" x14ac:dyDescent="0.2">
      <c r="BP4337" s="48"/>
    </row>
    <row r="4338" spans="68:68" x14ac:dyDescent="0.2">
      <c r="BP4338" s="48"/>
    </row>
    <row r="4339" spans="68:68" x14ac:dyDescent="0.2">
      <c r="BP4339" s="48"/>
    </row>
    <row r="4340" spans="68:68" x14ac:dyDescent="0.2">
      <c r="BP4340" s="48"/>
    </row>
    <row r="4341" spans="68:68" x14ac:dyDescent="0.2">
      <c r="BP4341" s="48"/>
    </row>
    <row r="4342" spans="68:68" x14ac:dyDescent="0.2">
      <c r="BP4342" s="48"/>
    </row>
    <row r="4343" spans="68:68" x14ac:dyDescent="0.2">
      <c r="BP4343" s="48"/>
    </row>
    <row r="4344" spans="68:68" x14ac:dyDescent="0.2">
      <c r="BP4344" s="48"/>
    </row>
    <row r="4345" spans="68:68" x14ac:dyDescent="0.2">
      <c r="BP4345" s="48"/>
    </row>
    <row r="4346" spans="68:68" x14ac:dyDescent="0.2">
      <c r="BP4346" s="48"/>
    </row>
    <row r="4347" spans="68:68" x14ac:dyDescent="0.2">
      <c r="BP4347" s="48"/>
    </row>
    <row r="4348" spans="68:68" x14ac:dyDescent="0.2">
      <c r="BP4348" s="48"/>
    </row>
    <row r="4349" spans="68:68" x14ac:dyDescent="0.2">
      <c r="BP4349" s="48"/>
    </row>
    <row r="4350" spans="68:68" x14ac:dyDescent="0.2">
      <c r="BP4350" s="48"/>
    </row>
    <row r="4351" spans="68:68" x14ac:dyDescent="0.2">
      <c r="BP4351" s="48"/>
    </row>
    <row r="4352" spans="68:68" x14ac:dyDescent="0.2">
      <c r="BP4352" s="48"/>
    </row>
    <row r="4353" spans="68:68" x14ac:dyDescent="0.2">
      <c r="BP4353" s="48"/>
    </row>
    <row r="4354" spans="68:68" x14ac:dyDescent="0.2">
      <c r="BP4354" s="48"/>
    </row>
    <row r="4355" spans="68:68" x14ac:dyDescent="0.2">
      <c r="BP4355" s="48"/>
    </row>
    <row r="4356" spans="68:68" x14ac:dyDescent="0.2">
      <c r="BP4356" s="48"/>
    </row>
    <row r="4357" spans="68:68" x14ac:dyDescent="0.2">
      <c r="BP4357" s="48"/>
    </row>
    <row r="4358" spans="68:68" x14ac:dyDescent="0.2">
      <c r="BP4358" s="48"/>
    </row>
    <row r="4359" spans="68:68" x14ac:dyDescent="0.2">
      <c r="BP4359" s="48"/>
    </row>
    <row r="4360" spans="68:68" x14ac:dyDescent="0.2">
      <c r="BP4360" s="48"/>
    </row>
    <row r="4361" spans="68:68" x14ac:dyDescent="0.2">
      <c r="BP4361" s="48"/>
    </row>
    <row r="4362" spans="68:68" x14ac:dyDescent="0.2">
      <c r="BP4362" s="48"/>
    </row>
    <row r="4363" spans="68:68" x14ac:dyDescent="0.2">
      <c r="BP4363" s="48"/>
    </row>
    <row r="4364" spans="68:68" x14ac:dyDescent="0.2">
      <c r="BP4364" s="48"/>
    </row>
    <row r="4365" spans="68:68" x14ac:dyDescent="0.2">
      <c r="BP4365" s="48"/>
    </row>
    <row r="4366" spans="68:68" x14ac:dyDescent="0.2">
      <c r="BP4366" s="48"/>
    </row>
    <row r="4367" spans="68:68" x14ac:dyDescent="0.2">
      <c r="BP4367" s="48"/>
    </row>
    <row r="4368" spans="68:68" x14ac:dyDescent="0.2">
      <c r="BP4368" s="48"/>
    </row>
    <row r="4369" spans="68:68" x14ac:dyDescent="0.2">
      <c r="BP4369" s="48"/>
    </row>
    <row r="4370" spans="68:68" x14ac:dyDescent="0.2">
      <c r="BP4370" s="48"/>
    </row>
    <row r="4371" spans="68:68" x14ac:dyDescent="0.2">
      <c r="BP4371" s="48"/>
    </row>
    <row r="4372" spans="68:68" x14ac:dyDescent="0.2">
      <c r="BP4372" s="48"/>
    </row>
    <row r="4373" spans="68:68" x14ac:dyDescent="0.2">
      <c r="BP4373" s="48"/>
    </row>
    <row r="4374" spans="68:68" x14ac:dyDescent="0.2">
      <c r="BP4374" s="48"/>
    </row>
    <row r="4375" spans="68:68" x14ac:dyDescent="0.2">
      <c r="BP4375" s="48"/>
    </row>
    <row r="4376" spans="68:68" x14ac:dyDescent="0.2">
      <c r="BP4376" s="48"/>
    </row>
    <row r="4377" spans="68:68" x14ac:dyDescent="0.2">
      <c r="BP4377" s="48"/>
    </row>
    <row r="4378" spans="68:68" x14ac:dyDescent="0.2">
      <c r="BP4378" s="48"/>
    </row>
    <row r="4379" spans="68:68" x14ac:dyDescent="0.2">
      <c r="BP4379" s="48"/>
    </row>
    <row r="4380" spans="68:68" x14ac:dyDescent="0.2">
      <c r="BP4380" s="48"/>
    </row>
    <row r="4381" spans="68:68" x14ac:dyDescent="0.2">
      <c r="BP4381" s="48"/>
    </row>
    <row r="4382" spans="68:68" x14ac:dyDescent="0.2">
      <c r="BP4382" s="48"/>
    </row>
    <row r="4383" spans="68:68" x14ac:dyDescent="0.2">
      <c r="BP4383" s="48"/>
    </row>
    <row r="4384" spans="68:68" x14ac:dyDescent="0.2">
      <c r="BP4384" s="48"/>
    </row>
    <row r="4385" spans="68:68" x14ac:dyDescent="0.2">
      <c r="BP4385" s="48"/>
    </row>
    <row r="4386" spans="68:68" x14ac:dyDescent="0.2">
      <c r="BP4386" s="48"/>
    </row>
    <row r="4387" spans="68:68" x14ac:dyDescent="0.2">
      <c r="BP4387" s="48"/>
    </row>
    <row r="4388" spans="68:68" x14ac:dyDescent="0.2">
      <c r="BP4388" s="48"/>
    </row>
    <row r="4389" spans="68:68" x14ac:dyDescent="0.2">
      <c r="BP4389" s="48"/>
    </row>
    <row r="4390" spans="68:68" x14ac:dyDescent="0.2">
      <c r="BP4390" s="48"/>
    </row>
    <row r="4391" spans="68:68" x14ac:dyDescent="0.2">
      <c r="BP4391" s="48"/>
    </row>
    <row r="4392" spans="68:68" x14ac:dyDescent="0.2">
      <c r="BP4392" s="48"/>
    </row>
    <row r="4393" spans="68:68" x14ac:dyDescent="0.2">
      <c r="BP4393" s="48"/>
    </row>
    <row r="4394" spans="68:68" x14ac:dyDescent="0.2">
      <c r="BP4394" s="48"/>
    </row>
    <row r="4395" spans="68:68" x14ac:dyDescent="0.2">
      <c r="BP4395" s="48"/>
    </row>
    <row r="4396" spans="68:68" x14ac:dyDescent="0.2">
      <c r="BP4396" s="48"/>
    </row>
    <row r="4397" spans="68:68" x14ac:dyDescent="0.2">
      <c r="BP4397" s="48"/>
    </row>
    <row r="4398" spans="68:68" x14ac:dyDescent="0.2">
      <c r="BP4398" s="48"/>
    </row>
    <row r="4399" spans="68:68" x14ac:dyDescent="0.2">
      <c r="BP4399" s="48"/>
    </row>
    <row r="4400" spans="68:68" x14ac:dyDescent="0.2">
      <c r="BP4400" s="48"/>
    </row>
    <row r="4401" spans="68:68" x14ac:dyDescent="0.2">
      <c r="BP4401" s="48"/>
    </row>
    <row r="4402" spans="68:68" x14ac:dyDescent="0.2">
      <c r="BP4402" s="48"/>
    </row>
    <row r="4403" spans="68:68" x14ac:dyDescent="0.2">
      <c r="BP4403" s="48"/>
    </row>
    <row r="4404" spans="68:68" x14ac:dyDescent="0.2">
      <c r="BP4404" s="48"/>
    </row>
    <row r="4405" spans="68:68" x14ac:dyDescent="0.2">
      <c r="BP4405" s="48"/>
    </row>
    <row r="4406" spans="68:68" x14ac:dyDescent="0.2">
      <c r="BP4406" s="48"/>
    </row>
    <row r="4407" spans="68:68" x14ac:dyDescent="0.2">
      <c r="BP4407" s="48"/>
    </row>
    <row r="4408" spans="68:68" x14ac:dyDescent="0.2">
      <c r="BP4408" s="48"/>
    </row>
    <row r="4409" spans="68:68" x14ac:dyDescent="0.2">
      <c r="BP4409" s="48"/>
    </row>
    <row r="4410" spans="68:68" x14ac:dyDescent="0.2">
      <c r="BP4410" s="48"/>
    </row>
    <row r="4411" spans="68:68" x14ac:dyDescent="0.2">
      <c r="BP4411" s="48"/>
    </row>
    <row r="4412" spans="68:68" x14ac:dyDescent="0.2">
      <c r="BP4412" s="48"/>
    </row>
    <row r="4413" spans="68:68" x14ac:dyDescent="0.2">
      <c r="BP4413" s="48"/>
    </row>
    <row r="4414" spans="68:68" x14ac:dyDescent="0.2">
      <c r="BP4414" s="48"/>
    </row>
    <row r="4415" spans="68:68" x14ac:dyDescent="0.2">
      <c r="BP4415" s="48"/>
    </row>
    <row r="4416" spans="68:68" x14ac:dyDescent="0.2">
      <c r="BP4416" s="48"/>
    </row>
    <row r="4417" spans="68:68" x14ac:dyDescent="0.2">
      <c r="BP4417" s="48"/>
    </row>
    <row r="4418" spans="68:68" x14ac:dyDescent="0.2">
      <c r="BP4418" s="48"/>
    </row>
    <row r="4419" spans="68:68" x14ac:dyDescent="0.2">
      <c r="BP4419" s="48"/>
    </row>
    <row r="4420" spans="68:68" x14ac:dyDescent="0.2">
      <c r="BP4420" s="48"/>
    </row>
    <row r="4421" spans="68:68" x14ac:dyDescent="0.2">
      <c r="BP4421" s="48"/>
    </row>
    <row r="4422" spans="68:68" x14ac:dyDescent="0.2">
      <c r="BP4422" s="48"/>
    </row>
    <row r="4423" spans="68:68" x14ac:dyDescent="0.2">
      <c r="BP4423" s="48"/>
    </row>
    <row r="4424" spans="68:68" x14ac:dyDescent="0.2">
      <c r="BP4424" s="48"/>
    </row>
    <row r="4425" spans="68:68" x14ac:dyDescent="0.2">
      <c r="BP4425" s="48"/>
    </row>
    <row r="4426" spans="68:68" x14ac:dyDescent="0.2">
      <c r="BP4426" s="48"/>
    </row>
    <row r="4427" spans="68:68" x14ac:dyDescent="0.2">
      <c r="BP4427" s="48"/>
    </row>
    <row r="4428" spans="68:68" x14ac:dyDescent="0.2">
      <c r="BP4428" s="48"/>
    </row>
    <row r="4429" spans="68:68" x14ac:dyDescent="0.2">
      <c r="BP4429" s="48"/>
    </row>
    <row r="4430" spans="68:68" x14ac:dyDescent="0.2">
      <c r="BP4430" s="48"/>
    </row>
    <row r="4431" spans="68:68" x14ac:dyDescent="0.2">
      <c r="BP4431" s="48"/>
    </row>
    <row r="4432" spans="68:68" x14ac:dyDescent="0.2">
      <c r="BP4432" s="48"/>
    </row>
    <row r="4433" spans="68:68" x14ac:dyDescent="0.2">
      <c r="BP4433" s="48"/>
    </row>
    <row r="4434" spans="68:68" x14ac:dyDescent="0.2">
      <c r="BP4434" s="48"/>
    </row>
    <row r="4435" spans="68:68" x14ac:dyDescent="0.2">
      <c r="BP4435" s="48"/>
    </row>
    <row r="4436" spans="68:68" x14ac:dyDescent="0.2">
      <c r="BP4436" s="48"/>
    </row>
    <row r="4437" spans="68:68" x14ac:dyDescent="0.2">
      <c r="BP4437" s="48"/>
    </row>
    <row r="4438" spans="68:68" x14ac:dyDescent="0.2">
      <c r="BP4438" s="48"/>
    </row>
    <row r="4439" spans="68:68" x14ac:dyDescent="0.2">
      <c r="BP4439" s="48"/>
    </row>
    <row r="4440" spans="68:68" x14ac:dyDescent="0.2">
      <c r="BP4440" s="48"/>
    </row>
    <row r="4441" spans="68:68" x14ac:dyDescent="0.2">
      <c r="BP4441" s="48"/>
    </row>
    <row r="4442" spans="68:68" x14ac:dyDescent="0.2">
      <c r="BP4442" s="48"/>
    </row>
    <row r="4443" spans="68:68" x14ac:dyDescent="0.2">
      <c r="BP4443" s="48"/>
    </row>
    <row r="4444" spans="68:68" x14ac:dyDescent="0.2">
      <c r="BP4444" s="48"/>
    </row>
    <row r="4445" spans="68:68" x14ac:dyDescent="0.2">
      <c r="BP4445" s="48"/>
    </row>
    <row r="4446" spans="68:68" x14ac:dyDescent="0.2">
      <c r="BP4446" s="48"/>
    </row>
    <row r="4447" spans="68:68" x14ac:dyDescent="0.2">
      <c r="BP4447" s="48"/>
    </row>
    <row r="4448" spans="68:68" x14ac:dyDescent="0.2">
      <c r="BP4448" s="48"/>
    </row>
    <row r="4449" spans="68:68" x14ac:dyDescent="0.2">
      <c r="BP4449" s="48"/>
    </row>
    <row r="4450" spans="68:68" x14ac:dyDescent="0.2">
      <c r="BP4450" s="48"/>
    </row>
    <row r="4451" spans="68:68" x14ac:dyDescent="0.2">
      <c r="BP4451" s="48"/>
    </row>
    <row r="4452" spans="68:68" x14ac:dyDescent="0.2">
      <c r="BP4452" s="48"/>
    </row>
    <row r="4453" spans="68:68" x14ac:dyDescent="0.2">
      <c r="BP4453" s="48"/>
    </row>
    <row r="4454" spans="68:68" x14ac:dyDescent="0.2">
      <c r="BP4454" s="48"/>
    </row>
    <row r="4455" spans="68:68" x14ac:dyDescent="0.2">
      <c r="BP4455" s="48"/>
    </row>
    <row r="4456" spans="68:68" x14ac:dyDescent="0.2">
      <c r="BP4456" s="48"/>
    </row>
    <row r="4457" spans="68:68" x14ac:dyDescent="0.2">
      <c r="BP4457" s="48"/>
    </row>
    <row r="4458" spans="68:68" x14ac:dyDescent="0.2">
      <c r="BP4458" s="48"/>
    </row>
    <row r="4459" spans="68:68" x14ac:dyDescent="0.2">
      <c r="BP4459" s="48"/>
    </row>
    <row r="4460" spans="68:68" x14ac:dyDescent="0.2">
      <c r="BP4460" s="48"/>
    </row>
    <row r="4461" spans="68:68" x14ac:dyDescent="0.2">
      <c r="BP4461" s="48"/>
    </row>
    <row r="4462" spans="68:68" x14ac:dyDescent="0.2">
      <c r="BP4462" s="48"/>
    </row>
    <row r="4463" spans="68:68" x14ac:dyDescent="0.2">
      <c r="BP4463" s="48"/>
    </row>
    <row r="4464" spans="68:68" x14ac:dyDescent="0.2">
      <c r="BP4464" s="48"/>
    </row>
    <row r="4465" spans="68:68" x14ac:dyDescent="0.2">
      <c r="BP4465" s="48"/>
    </row>
    <row r="4466" spans="68:68" x14ac:dyDescent="0.2">
      <c r="BP4466" s="48"/>
    </row>
    <row r="4467" spans="68:68" x14ac:dyDescent="0.2">
      <c r="BP4467" s="48"/>
    </row>
    <row r="4468" spans="68:68" x14ac:dyDescent="0.2">
      <c r="BP4468" s="48"/>
    </row>
    <row r="4469" spans="68:68" x14ac:dyDescent="0.2">
      <c r="BP4469" s="48"/>
    </row>
    <row r="4470" spans="68:68" x14ac:dyDescent="0.2">
      <c r="BP4470" s="48"/>
    </row>
    <row r="4471" spans="68:68" x14ac:dyDescent="0.2">
      <c r="BP4471" s="48"/>
    </row>
    <row r="4472" spans="68:68" x14ac:dyDescent="0.2">
      <c r="BP4472" s="48"/>
    </row>
    <row r="4473" spans="68:68" x14ac:dyDescent="0.2">
      <c r="BP4473" s="48"/>
    </row>
    <row r="4474" spans="68:68" x14ac:dyDescent="0.2">
      <c r="BP4474" s="48"/>
    </row>
    <row r="4475" spans="68:68" x14ac:dyDescent="0.2">
      <c r="BP4475" s="48"/>
    </row>
    <row r="4476" spans="68:68" x14ac:dyDescent="0.2">
      <c r="BP4476" s="48"/>
    </row>
    <row r="4477" spans="68:68" x14ac:dyDescent="0.2">
      <c r="BP4477" s="48"/>
    </row>
    <row r="4478" spans="68:68" x14ac:dyDescent="0.2">
      <c r="BP4478" s="48"/>
    </row>
    <row r="4479" spans="68:68" x14ac:dyDescent="0.2">
      <c r="BP4479" s="48"/>
    </row>
    <row r="4480" spans="68:68" x14ac:dyDescent="0.2">
      <c r="BP4480" s="48"/>
    </row>
    <row r="4481" spans="68:68" x14ac:dyDescent="0.2">
      <c r="BP4481" s="48"/>
    </row>
    <row r="4482" spans="68:68" x14ac:dyDescent="0.2">
      <c r="BP4482" s="48"/>
    </row>
    <row r="4483" spans="68:68" x14ac:dyDescent="0.2">
      <c r="BP4483" s="48"/>
    </row>
    <row r="4484" spans="68:68" x14ac:dyDescent="0.2">
      <c r="BP4484" s="48"/>
    </row>
    <row r="4485" spans="68:68" x14ac:dyDescent="0.2">
      <c r="BP4485" s="48"/>
    </row>
    <row r="4486" spans="68:68" x14ac:dyDescent="0.2">
      <c r="BP4486" s="48"/>
    </row>
    <row r="4487" spans="68:68" x14ac:dyDescent="0.2">
      <c r="BP4487" s="48"/>
    </row>
    <row r="4488" spans="68:68" x14ac:dyDescent="0.2">
      <c r="BP4488" s="48"/>
    </row>
    <row r="4489" spans="68:68" x14ac:dyDescent="0.2">
      <c r="BP4489" s="48"/>
    </row>
    <row r="4490" spans="68:68" x14ac:dyDescent="0.2">
      <c r="BP4490" s="48"/>
    </row>
    <row r="4491" spans="68:68" x14ac:dyDescent="0.2">
      <c r="BP4491" s="48"/>
    </row>
    <row r="4492" spans="68:68" x14ac:dyDescent="0.2">
      <c r="BP4492" s="48"/>
    </row>
    <row r="4493" spans="68:68" x14ac:dyDescent="0.2">
      <c r="BP4493" s="48"/>
    </row>
    <row r="4494" spans="68:68" x14ac:dyDescent="0.2">
      <c r="BP4494" s="48"/>
    </row>
    <row r="4495" spans="68:68" x14ac:dyDescent="0.2">
      <c r="BP4495" s="48"/>
    </row>
    <row r="4496" spans="68:68" x14ac:dyDescent="0.2">
      <c r="BP4496" s="48"/>
    </row>
    <row r="4497" spans="68:68" x14ac:dyDescent="0.2">
      <c r="BP4497" s="48"/>
    </row>
    <row r="4498" spans="68:68" x14ac:dyDescent="0.2">
      <c r="BP4498" s="48"/>
    </row>
    <row r="4499" spans="68:68" x14ac:dyDescent="0.2">
      <c r="BP4499" s="48"/>
    </row>
    <row r="4500" spans="68:68" x14ac:dyDescent="0.2">
      <c r="BP4500" s="48"/>
    </row>
    <row r="4501" spans="68:68" x14ac:dyDescent="0.2">
      <c r="BP4501" s="48"/>
    </row>
    <row r="4502" spans="68:68" x14ac:dyDescent="0.2">
      <c r="BP4502" s="48"/>
    </row>
    <row r="4503" spans="68:68" x14ac:dyDescent="0.2">
      <c r="BP4503" s="48"/>
    </row>
    <row r="4504" spans="68:68" x14ac:dyDescent="0.2">
      <c r="BP4504" s="48"/>
    </row>
    <row r="4505" spans="68:68" x14ac:dyDescent="0.2">
      <c r="BP4505" s="48"/>
    </row>
    <row r="4506" spans="68:68" x14ac:dyDescent="0.2">
      <c r="BP4506" s="48"/>
    </row>
    <row r="4507" spans="68:68" x14ac:dyDescent="0.2">
      <c r="BP4507" s="48"/>
    </row>
    <row r="4508" spans="68:68" x14ac:dyDescent="0.2">
      <c r="BP4508" s="48"/>
    </row>
    <row r="4509" spans="68:68" x14ac:dyDescent="0.2">
      <c r="BP4509" s="48"/>
    </row>
    <row r="4510" spans="68:68" x14ac:dyDescent="0.2">
      <c r="BP4510" s="48"/>
    </row>
    <row r="4511" spans="68:68" x14ac:dyDescent="0.2">
      <c r="BP4511" s="48"/>
    </row>
    <row r="4512" spans="68:68" x14ac:dyDescent="0.2">
      <c r="BP4512" s="48"/>
    </row>
    <row r="4513" spans="68:68" x14ac:dyDescent="0.2">
      <c r="BP4513" s="48"/>
    </row>
    <row r="4514" spans="68:68" x14ac:dyDescent="0.2">
      <c r="BP4514" s="48"/>
    </row>
    <row r="4515" spans="68:68" x14ac:dyDescent="0.2">
      <c r="BP4515" s="48"/>
    </row>
    <row r="4516" spans="68:68" x14ac:dyDescent="0.2">
      <c r="BP4516" s="48"/>
    </row>
    <row r="4517" spans="68:68" x14ac:dyDescent="0.2">
      <c r="BP4517" s="48"/>
    </row>
    <row r="4518" spans="68:68" x14ac:dyDescent="0.2">
      <c r="BP4518" s="48"/>
    </row>
    <row r="4519" spans="68:68" x14ac:dyDescent="0.2">
      <c r="BP4519" s="48"/>
    </row>
    <row r="4520" spans="68:68" x14ac:dyDescent="0.2">
      <c r="BP4520" s="48"/>
    </row>
    <row r="4521" spans="68:68" x14ac:dyDescent="0.2">
      <c r="BP4521" s="48"/>
    </row>
    <row r="4522" spans="68:68" x14ac:dyDescent="0.2">
      <c r="BP4522" s="48"/>
    </row>
    <row r="4523" spans="68:68" x14ac:dyDescent="0.2">
      <c r="BP4523" s="48"/>
    </row>
    <row r="4524" spans="68:68" x14ac:dyDescent="0.2">
      <c r="BP4524" s="48"/>
    </row>
    <row r="4525" spans="68:68" x14ac:dyDescent="0.2">
      <c r="BP4525" s="48"/>
    </row>
    <row r="4526" spans="68:68" x14ac:dyDescent="0.2">
      <c r="BP4526" s="48"/>
    </row>
    <row r="4527" spans="68:68" x14ac:dyDescent="0.2">
      <c r="BP4527" s="48"/>
    </row>
    <row r="4528" spans="68:68" x14ac:dyDescent="0.2">
      <c r="BP4528" s="48"/>
    </row>
    <row r="4529" spans="68:68" x14ac:dyDescent="0.2">
      <c r="BP4529" s="48"/>
    </row>
    <row r="4530" spans="68:68" x14ac:dyDescent="0.2">
      <c r="BP4530" s="48"/>
    </row>
    <row r="4531" spans="68:68" x14ac:dyDescent="0.2">
      <c r="BP4531" s="48"/>
    </row>
    <row r="4532" spans="68:68" x14ac:dyDescent="0.2">
      <c r="BP4532" s="48"/>
    </row>
    <row r="4533" spans="68:68" x14ac:dyDescent="0.2">
      <c r="BP4533" s="48"/>
    </row>
    <row r="4534" spans="68:68" x14ac:dyDescent="0.2">
      <c r="BP4534" s="48"/>
    </row>
    <row r="4535" spans="68:68" x14ac:dyDescent="0.2">
      <c r="BP4535" s="48"/>
    </row>
    <row r="4536" spans="68:68" x14ac:dyDescent="0.2">
      <c r="BP4536" s="48"/>
    </row>
    <row r="4537" spans="68:68" x14ac:dyDescent="0.2">
      <c r="BP4537" s="48"/>
    </row>
    <row r="4538" spans="68:68" x14ac:dyDescent="0.2">
      <c r="BP4538" s="48"/>
    </row>
    <row r="4539" spans="68:68" x14ac:dyDescent="0.2">
      <c r="BP4539" s="48"/>
    </row>
    <row r="4540" spans="68:68" x14ac:dyDescent="0.2">
      <c r="BP4540" s="48"/>
    </row>
    <row r="4541" spans="68:68" x14ac:dyDescent="0.2">
      <c r="BP4541" s="48"/>
    </row>
    <row r="4542" spans="68:68" x14ac:dyDescent="0.2">
      <c r="BP4542" s="48"/>
    </row>
    <row r="4543" spans="68:68" x14ac:dyDescent="0.2">
      <c r="BP4543" s="48"/>
    </row>
    <row r="4544" spans="68:68" x14ac:dyDescent="0.2">
      <c r="BP4544" s="48"/>
    </row>
    <row r="4545" spans="68:68" x14ac:dyDescent="0.2">
      <c r="BP4545" s="48"/>
    </row>
    <row r="4546" spans="68:68" x14ac:dyDescent="0.2">
      <c r="BP4546" s="48"/>
    </row>
    <row r="4547" spans="68:68" x14ac:dyDescent="0.2">
      <c r="BP4547" s="48"/>
    </row>
    <row r="4548" spans="68:68" x14ac:dyDescent="0.2">
      <c r="BP4548" s="48"/>
    </row>
    <row r="4549" spans="68:68" x14ac:dyDescent="0.2">
      <c r="BP4549" s="48"/>
    </row>
    <row r="4550" spans="68:68" x14ac:dyDescent="0.2">
      <c r="BP4550" s="48"/>
    </row>
    <row r="4551" spans="68:68" x14ac:dyDescent="0.2">
      <c r="BP4551" s="48"/>
    </row>
    <row r="4552" spans="68:68" x14ac:dyDescent="0.2">
      <c r="BP4552" s="48"/>
    </row>
    <row r="4553" spans="68:68" x14ac:dyDescent="0.2">
      <c r="BP4553" s="48"/>
    </row>
    <row r="4554" spans="68:68" x14ac:dyDescent="0.2">
      <c r="BP4554" s="48"/>
    </row>
    <row r="4555" spans="68:68" x14ac:dyDescent="0.2">
      <c r="BP4555" s="48"/>
    </row>
    <row r="4556" spans="68:68" x14ac:dyDescent="0.2">
      <c r="BP4556" s="48"/>
    </row>
    <row r="4557" spans="68:68" x14ac:dyDescent="0.2">
      <c r="BP4557" s="48"/>
    </row>
    <row r="4558" spans="68:68" x14ac:dyDescent="0.2">
      <c r="BP4558" s="48"/>
    </row>
    <row r="4559" spans="68:68" x14ac:dyDescent="0.2">
      <c r="BP4559" s="48"/>
    </row>
    <row r="4560" spans="68:68" x14ac:dyDescent="0.2">
      <c r="BP4560" s="48"/>
    </row>
    <row r="4561" spans="68:68" x14ac:dyDescent="0.2">
      <c r="BP4561" s="48"/>
    </row>
    <row r="4562" spans="68:68" x14ac:dyDescent="0.2">
      <c r="BP4562" s="48"/>
    </row>
    <row r="4563" spans="68:68" x14ac:dyDescent="0.2">
      <c r="BP4563" s="48"/>
    </row>
    <row r="4564" spans="68:68" x14ac:dyDescent="0.2">
      <c r="BP4564" s="48"/>
    </row>
    <row r="4565" spans="68:68" x14ac:dyDescent="0.2">
      <c r="BP4565" s="48"/>
    </row>
    <row r="4566" spans="68:68" x14ac:dyDescent="0.2">
      <c r="BP4566" s="48"/>
    </row>
    <row r="4567" spans="68:68" x14ac:dyDescent="0.2">
      <c r="BP4567" s="48"/>
    </row>
    <row r="4568" spans="68:68" x14ac:dyDescent="0.2">
      <c r="BP4568" s="48"/>
    </row>
    <row r="4569" spans="68:68" x14ac:dyDescent="0.2">
      <c r="BP4569" s="48"/>
    </row>
    <row r="4570" spans="68:68" x14ac:dyDescent="0.2">
      <c r="BP4570" s="48"/>
    </row>
    <row r="4571" spans="68:68" x14ac:dyDescent="0.2">
      <c r="BP4571" s="48"/>
    </row>
    <row r="4572" spans="68:68" x14ac:dyDescent="0.2">
      <c r="BP4572" s="48"/>
    </row>
    <row r="4573" spans="68:68" x14ac:dyDescent="0.2">
      <c r="BP4573" s="48"/>
    </row>
    <row r="4574" spans="68:68" x14ac:dyDescent="0.2">
      <c r="BP4574" s="48"/>
    </row>
    <row r="4575" spans="68:68" x14ac:dyDescent="0.2">
      <c r="BP4575" s="48"/>
    </row>
    <row r="4576" spans="68:68" x14ac:dyDescent="0.2">
      <c r="BP4576" s="48"/>
    </row>
    <row r="4577" spans="68:68" x14ac:dyDescent="0.2">
      <c r="BP4577" s="48"/>
    </row>
    <row r="4578" spans="68:68" x14ac:dyDescent="0.2">
      <c r="BP4578" s="48"/>
    </row>
    <row r="4579" spans="68:68" x14ac:dyDescent="0.2">
      <c r="BP4579" s="48"/>
    </row>
    <row r="4580" spans="68:68" x14ac:dyDescent="0.2">
      <c r="BP4580" s="48"/>
    </row>
    <row r="4581" spans="68:68" x14ac:dyDescent="0.2">
      <c r="BP4581" s="48"/>
    </row>
    <row r="4582" spans="68:68" x14ac:dyDescent="0.2">
      <c r="BP4582" s="48"/>
    </row>
    <row r="4583" spans="68:68" x14ac:dyDescent="0.2">
      <c r="BP4583" s="48"/>
    </row>
    <row r="4584" spans="68:68" x14ac:dyDescent="0.2">
      <c r="BP4584" s="48"/>
    </row>
    <row r="4585" spans="68:68" x14ac:dyDescent="0.2">
      <c r="BP4585" s="48"/>
    </row>
    <row r="4586" spans="68:68" x14ac:dyDescent="0.2">
      <c r="BP4586" s="48"/>
    </row>
    <row r="4587" spans="68:68" x14ac:dyDescent="0.2">
      <c r="BP4587" s="48"/>
    </row>
    <row r="4588" spans="68:68" x14ac:dyDescent="0.2">
      <c r="BP4588" s="48"/>
    </row>
    <row r="4589" spans="68:68" x14ac:dyDescent="0.2">
      <c r="BP4589" s="48"/>
    </row>
    <row r="4590" spans="68:68" x14ac:dyDescent="0.2">
      <c r="BP4590" s="48"/>
    </row>
    <row r="4591" spans="68:68" x14ac:dyDescent="0.2">
      <c r="BP4591" s="48"/>
    </row>
    <row r="4592" spans="68:68" x14ac:dyDescent="0.2">
      <c r="BP4592" s="48"/>
    </row>
    <row r="4593" spans="68:68" x14ac:dyDescent="0.2">
      <c r="BP4593" s="48"/>
    </row>
    <row r="4594" spans="68:68" x14ac:dyDescent="0.2">
      <c r="BP4594" s="48"/>
    </row>
    <row r="4595" spans="68:68" x14ac:dyDescent="0.2">
      <c r="BP4595" s="48"/>
    </row>
    <row r="4596" spans="68:68" x14ac:dyDescent="0.2">
      <c r="BP4596" s="48"/>
    </row>
    <row r="4597" spans="68:68" x14ac:dyDescent="0.2">
      <c r="BP4597" s="48"/>
    </row>
    <row r="4598" spans="68:68" x14ac:dyDescent="0.2">
      <c r="BP4598" s="48"/>
    </row>
    <row r="4599" spans="68:68" x14ac:dyDescent="0.2">
      <c r="BP4599" s="48"/>
    </row>
    <row r="4600" spans="68:68" x14ac:dyDescent="0.2">
      <c r="BP4600" s="48"/>
    </row>
    <row r="4601" spans="68:68" x14ac:dyDescent="0.2">
      <c r="BP4601" s="48"/>
    </row>
    <row r="4602" spans="68:68" x14ac:dyDescent="0.2">
      <c r="BP4602" s="48"/>
    </row>
    <row r="4603" spans="68:68" x14ac:dyDescent="0.2">
      <c r="BP4603" s="48"/>
    </row>
    <row r="4604" spans="68:68" x14ac:dyDescent="0.2">
      <c r="BP4604" s="48"/>
    </row>
    <row r="4605" spans="68:68" x14ac:dyDescent="0.2">
      <c r="BP4605" s="48"/>
    </row>
    <row r="4606" spans="68:68" x14ac:dyDescent="0.2">
      <c r="BP4606" s="48"/>
    </row>
    <row r="4607" spans="68:68" x14ac:dyDescent="0.2">
      <c r="BP4607" s="48"/>
    </row>
    <row r="4608" spans="68:68" x14ac:dyDescent="0.2">
      <c r="BP4608" s="48"/>
    </row>
    <row r="4609" spans="68:68" x14ac:dyDescent="0.2">
      <c r="BP4609" s="48"/>
    </row>
    <row r="4610" spans="68:68" x14ac:dyDescent="0.2">
      <c r="BP4610" s="48"/>
    </row>
    <row r="4611" spans="68:68" x14ac:dyDescent="0.2">
      <c r="BP4611" s="48"/>
    </row>
    <row r="4612" spans="68:68" x14ac:dyDescent="0.2">
      <c r="BP4612" s="48"/>
    </row>
    <row r="4613" spans="68:68" x14ac:dyDescent="0.2">
      <c r="BP4613" s="48"/>
    </row>
    <row r="4614" spans="68:68" x14ac:dyDescent="0.2">
      <c r="BP4614" s="48"/>
    </row>
    <row r="4615" spans="68:68" x14ac:dyDescent="0.2">
      <c r="BP4615" s="48"/>
    </row>
    <row r="4616" spans="68:68" x14ac:dyDescent="0.2">
      <c r="BP4616" s="48"/>
    </row>
    <row r="4617" spans="68:68" x14ac:dyDescent="0.2">
      <c r="BP4617" s="48"/>
    </row>
    <row r="4618" spans="68:68" x14ac:dyDescent="0.2">
      <c r="BP4618" s="48"/>
    </row>
    <row r="4619" spans="68:68" x14ac:dyDescent="0.2">
      <c r="BP4619" s="48"/>
    </row>
    <row r="4620" spans="68:68" x14ac:dyDescent="0.2">
      <c r="BP4620" s="48"/>
    </row>
    <row r="4621" spans="68:68" x14ac:dyDescent="0.2">
      <c r="BP4621" s="48"/>
    </row>
    <row r="4622" spans="68:68" x14ac:dyDescent="0.2">
      <c r="BP4622" s="48"/>
    </row>
    <row r="4623" spans="68:68" x14ac:dyDescent="0.2">
      <c r="BP4623" s="48"/>
    </row>
    <row r="4624" spans="68:68" x14ac:dyDescent="0.2">
      <c r="BP4624" s="48"/>
    </row>
    <row r="4625" spans="68:68" x14ac:dyDescent="0.2">
      <c r="BP4625" s="48"/>
    </row>
    <row r="4626" spans="68:68" x14ac:dyDescent="0.2">
      <c r="BP4626" s="48"/>
    </row>
    <row r="4627" spans="68:68" x14ac:dyDescent="0.2">
      <c r="BP4627" s="48"/>
    </row>
    <row r="4628" spans="68:68" x14ac:dyDescent="0.2">
      <c r="BP4628" s="48"/>
    </row>
    <row r="4629" spans="68:68" x14ac:dyDescent="0.2">
      <c r="BP4629" s="48"/>
    </row>
    <row r="4630" spans="68:68" x14ac:dyDescent="0.2">
      <c r="BP4630" s="48"/>
    </row>
    <row r="4631" spans="68:68" x14ac:dyDescent="0.2">
      <c r="BP4631" s="48"/>
    </row>
    <row r="4632" spans="68:68" x14ac:dyDescent="0.2">
      <c r="BP4632" s="48"/>
    </row>
    <row r="4633" spans="68:68" x14ac:dyDescent="0.2">
      <c r="BP4633" s="48"/>
    </row>
    <row r="4634" spans="68:68" x14ac:dyDescent="0.2">
      <c r="BP4634" s="48"/>
    </row>
    <row r="4635" spans="68:68" x14ac:dyDescent="0.2">
      <c r="BP4635" s="48"/>
    </row>
    <row r="4636" spans="68:68" x14ac:dyDescent="0.2">
      <c r="BP4636" s="48"/>
    </row>
    <row r="4637" spans="68:68" x14ac:dyDescent="0.2">
      <c r="BP4637" s="48"/>
    </row>
    <row r="4638" spans="68:68" x14ac:dyDescent="0.2">
      <c r="BP4638" s="48"/>
    </row>
    <row r="4639" spans="68:68" x14ac:dyDescent="0.2">
      <c r="BP4639" s="48"/>
    </row>
    <row r="4640" spans="68:68" x14ac:dyDescent="0.2">
      <c r="BP4640" s="48"/>
    </row>
    <row r="4641" spans="68:68" x14ac:dyDescent="0.2">
      <c r="BP4641" s="48"/>
    </row>
    <row r="4642" spans="68:68" x14ac:dyDescent="0.2">
      <c r="BP4642" s="48"/>
    </row>
    <row r="4643" spans="68:68" x14ac:dyDescent="0.2">
      <c r="BP4643" s="48"/>
    </row>
    <row r="4644" spans="68:68" x14ac:dyDescent="0.2">
      <c r="BP4644" s="48"/>
    </row>
    <row r="4645" spans="68:68" x14ac:dyDescent="0.2">
      <c r="BP4645" s="48"/>
    </row>
    <row r="4646" spans="68:68" x14ac:dyDescent="0.2">
      <c r="BP4646" s="48"/>
    </row>
    <row r="4647" spans="68:68" x14ac:dyDescent="0.2">
      <c r="BP4647" s="48"/>
    </row>
    <row r="4648" spans="68:68" x14ac:dyDescent="0.2">
      <c r="BP4648" s="48"/>
    </row>
    <row r="4649" spans="68:68" x14ac:dyDescent="0.2">
      <c r="BP4649" s="48"/>
    </row>
    <row r="4650" spans="68:68" x14ac:dyDescent="0.2">
      <c r="BP4650" s="48"/>
    </row>
    <row r="4651" spans="68:68" x14ac:dyDescent="0.2">
      <c r="BP4651" s="48"/>
    </row>
    <row r="4652" spans="68:68" x14ac:dyDescent="0.2">
      <c r="BP4652" s="48"/>
    </row>
    <row r="4653" spans="68:68" x14ac:dyDescent="0.2">
      <c r="BP4653" s="48"/>
    </row>
    <row r="4654" spans="68:68" x14ac:dyDescent="0.2">
      <c r="BP4654" s="48"/>
    </row>
    <row r="4655" spans="68:68" x14ac:dyDescent="0.2">
      <c r="BP4655" s="48"/>
    </row>
    <row r="4656" spans="68:68" x14ac:dyDescent="0.2">
      <c r="BP4656" s="48"/>
    </row>
    <row r="4657" spans="68:68" x14ac:dyDescent="0.2">
      <c r="BP4657" s="48"/>
    </row>
    <row r="4658" spans="68:68" x14ac:dyDescent="0.2">
      <c r="BP4658" s="48"/>
    </row>
    <row r="4659" spans="68:68" x14ac:dyDescent="0.2">
      <c r="BP4659" s="48"/>
    </row>
    <row r="4660" spans="68:68" x14ac:dyDescent="0.2">
      <c r="BP4660" s="48"/>
    </row>
    <row r="4661" spans="68:68" x14ac:dyDescent="0.2">
      <c r="BP4661" s="48"/>
    </row>
    <row r="4662" spans="68:68" x14ac:dyDescent="0.2">
      <c r="BP4662" s="48"/>
    </row>
    <row r="4663" spans="68:68" x14ac:dyDescent="0.2">
      <c r="BP4663" s="48"/>
    </row>
    <row r="4664" spans="68:68" x14ac:dyDescent="0.2">
      <c r="BP4664" s="48"/>
    </row>
    <row r="4665" spans="68:68" x14ac:dyDescent="0.2">
      <c r="BP4665" s="48"/>
    </row>
    <row r="4666" spans="68:68" x14ac:dyDescent="0.2">
      <c r="BP4666" s="48"/>
    </row>
    <row r="4667" spans="68:68" x14ac:dyDescent="0.2">
      <c r="BP4667" s="48"/>
    </row>
    <row r="4668" spans="68:68" x14ac:dyDescent="0.2">
      <c r="BP4668" s="48"/>
    </row>
    <row r="4669" spans="68:68" x14ac:dyDescent="0.2">
      <c r="BP4669" s="48"/>
    </row>
    <row r="4670" spans="68:68" x14ac:dyDescent="0.2">
      <c r="BP4670" s="48"/>
    </row>
    <row r="4671" spans="68:68" x14ac:dyDescent="0.2">
      <c r="BP4671" s="48"/>
    </row>
    <row r="4672" spans="68:68" x14ac:dyDescent="0.2">
      <c r="BP4672" s="48"/>
    </row>
    <row r="4673" spans="68:68" x14ac:dyDescent="0.2">
      <c r="BP4673" s="48"/>
    </row>
    <row r="4674" spans="68:68" x14ac:dyDescent="0.2">
      <c r="BP4674" s="48"/>
    </row>
    <row r="4675" spans="68:68" x14ac:dyDescent="0.2">
      <c r="BP4675" s="48"/>
    </row>
    <row r="4676" spans="68:68" x14ac:dyDescent="0.2">
      <c r="BP4676" s="48"/>
    </row>
    <row r="4677" spans="68:68" x14ac:dyDescent="0.2">
      <c r="BP4677" s="48"/>
    </row>
    <row r="4678" spans="68:68" x14ac:dyDescent="0.2">
      <c r="BP4678" s="48"/>
    </row>
    <row r="4679" spans="68:68" x14ac:dyDescent="0.2">
      <c r="BP4679" s="48"/>
    </row>
    <row r="4680" spans="68:68" x14ac:dyDescent="0.2">
      <c r="BP4680" s="48"/>
    </row>
    <row r="4681" spans="68:68" x14ac:dyDescent="0.2">
      <c r="BP4681" s="48"/>
    </row>
    <row r="4682" spans="68:68" x14ac:dyDescent="0.2">
      <c r="BP4682" s="48"/>
    </row>
    <row r="4683" spans="68:68" x14ac:dyDescent="0.2">
      <c r="BP4683" s="48"/>
    </row>
    <row r="4684" spans="68:68" x14ac:dyDescent="0.2">
      <c r="BP4684" s="48"/>
    </row>
    <row r="4685" spans="68:68" x14ac:dyDescent="0.2">
      <c r="BP4685" s="48"/>
    </row>
    <row r="4686" spans="68:68" x14ac:dyDescent="0.2">
      <c r="BP4686" s="48"/>
    </row>
    <row r="4687" spans="68:68" x14ac:dyDescent="0.2">
      <c r="BP4687" s="48"/>
    </row>
    <row r="4688" spans="68:68" x14ac:dyDescent="0.2">
      <c r="BP4688" s="48"/>
    </row>
    <row r="4689" spans="68:68" x14ac:dyDescent="0.2">
      <c r="BP4689" s="48"/>
    </row>
    <row r="4690" spans="68:68" x14ac:dyDescent="0.2">
      <c r="BP4690" s="48"/>
    </row>
    <row r="4691" spans="68:68" x14ac:dyDescent="0.2">
      <c r="BP4691" s="48"/>
    </row>
    <row r="4692" spans="68:68" x14ac:dyDescent="0.2">
      <c r="BP4692" s="48"/>
    </row>
    <row r="4693" spans="68:68" x14ac:dyDescent="0.2">
      <c r="BP4693" s="48"/>
    </row>
    <row r="4694" spans="68:68" x14ac:dyDescent="0.2">
      <c r="BP4694" s="48"/>
    </row>
    <row r="4695" spans="68:68" x14ac:dyDescent="0.2">
      <c r="BP4695" s="48"/>
    </row>
    <row r="4696" spans="68:68" x14ac:dyDescent="0.2">
      <c r="BP4696" s="48"/>
    </row>
    <row r="4697" spans="68:68" x14ac:dyDescent="0.2">
      <c r="BP4697" s="48"/>
    </row>
    <row r="4698" spans="68:68" x14ac:dyDescent="0.2">
      <c r="BP4698" s="48"/>
    </row>
    <row r="4699" spans="68:68" x14ac:dyDescent="0.2">
      <c r="BP4699" s="48"/>
    </row>
    <row r="4700" spans="68:68" x14ac:dyDescent="0.2">
      <c r="BP4700" s="48"/>
    </row>
    <row r="4701" spans="68:68" x14ac:dyDescent="0.2">
      <c r="BP4701" s="48"/>
    </row>
    <row r="4702" spans="68:68" x14ac:dyDescent="0.2">
      <c r="BP4702" s="48"/>
    </row>
    <row r="4703" spans="68:68" x14ac:dyDescent="0.2">
      <c r="BP4703" s="48"/>
    </row>
    <row r="4704" spans="68:68" x14ac:dyDescent="0.2">
      <c r="BP4704" s="48"/>
    </row>
    <row r="4705" spans="68:68" x14ac:dyDescent="0.2">
      <c r="BP4705" s="48"/>
    </row>
    <row r="4706" spans="68:68" x14ac:dyDescent="0.2">
      <c r="BP4706" s="48"/>
    </row>
    <row r="4707" spans="68:68" x14ac:dyDescent="0.2">
      <c r="BP4707" s="48"/>
    </row>
    <row r="4708" spans="68:68" x14ac:dyDescent="0.2">
      <c r="BP4708" s="48"/>
    </row>
    <row r="4709" spans="68:68" x14ac:dyDescent="0.2">
      <c r="BP4709" s="48"/>
    </row>
    <row r="4710" spans="68:68" x14ac:dyDescent="0.2">
      <c r="BP4710" s="48"/>
    </row>
    <row r="4711" spans="68:68" x14ac:dyDescent="0.2">
      <c r="BP4711" s="48"/>
    </row>
    <row r="4712" spans="68:68" x14ac:dyDescent="0.2">
      <c r="BP4712" s="48"/>
    </row>
    <row r="4713" spans="68:68" x14ac:dyDescent="0.2">
      <c r="BP4713" s="48"/>
    </row>
    <row r="4714" spans="68:68" x14ac:dyDescent="0.2">
      <c r="BP4714" s="48"/>
    </row>
    <row r="4715" spans="68:68" x14ac:dyDescent="0.2">
      <c r="BP4715" s="48"/>
    </row>
    <row r="4716" spans="68:68" x14ac:dyDescent="0.2">
      <c r="BP4716" s="48"/>
    </row>
    <row r="4717" spans="68:68" x14ac:dyDescent="0.2">
      <c r="BP4717" s="48"/>
    </row>
    <row r="4718" spans="68:68" x14ac:dyDescent="0.2">
      <c r="BP4718" s="48"/>
    </row>
    <row r="4719" spans="68:68" x14ac:dyDescent="0.2">
      <c r="BP4719" s="48"/>
    </row>
    <row r="4720" spans="68:68" x14ac:dyDescent="0.2">
      <c r="BP4720" s="48"/>
    </row>
    <row r="4721" spans="68:68" x14ac:dyDescent="0.2">
      <c r="BP4721" s="48"/>
    </row>
    <row r="4722" spans="68:68" x14ac:dyDescent="0.2">
      <c r="BP4722" s="48"/>
    </row>
    <row r="4723" spans="68:68" x14ac:dyDescent="0.2">
      <c r="BP4723" s="48"/>
    </row>
    <row r="4724" spans="68:68" x14ac:dyDescent="0.2">
      <c r="BP4724" s="48"/>
    </row>
    <row r="4725" spans="68:68" x14ac:dyDescent="0.2">
      <c r="BP4725" s="48"/>
    </row>
    <row r="4726" spans="68:68" x14ac:dyDescent="0.2">
      <c r="BP4726" s="48"/>
    </row>
    <row r="4727" spans="68:68" x14ac:dyDescent="0.2">
      <c r="BP4727" s="48"/>
    </row>
    <row r="4728" spans="68:68" x14ac:dyDescent="0.2">
      <c r="BP4728" s="48"/>
    </row>
    <row r="4729" spans="68:68" x14ac:dyDescent="0.2">
      <c r="BP4729" s="48"/>
    </row>
    <row r="4730" spans="68:68" x14ac:dyDescent="0.2">
      <c r="BP4730" s="48"/>
    </row>
    <row r="4731" spans="68:68" x14ac:dyDescent="0.2">
      <c r="BP4731" s="48"/>
    </row>
    <row r="4732" spans="68:68" x14ac:dyDescent="0.2">
      <c r="BP4732" s="48"/>
    </row>
    <row r="4733" spans="68:68" x14ac:dyDescent="0.2">
      <c r="BP4733" s="48"/>
    </row>
    <row r="4734" spans="68:68" x14ac:dyDescent="0.2">
      <c r="BP4734" s="48"/>
    </row>
    <row r="4735" spans="68:68" x14ac:dyDescent="0.2">
      <c r="BP4735" s="48"/>
    </row>
    <row r="4736" spans="68:68" x14ac:dyDescent="0.2">
      <c r="BP4736" s="48"/>
    </row>
    <row r="4737" spans="68:68" x14ac:dyDescent="0.2">
      <c r="BP4737" s="48"/>
    </row>
    <row r="4738" spans="68:68" x14ac:dyDescent="0.2">
      <c r="BP4738" s="48"/>
    </row>
    <row r="4739" spans="68:68" x14ac:dyDescent="0.2">
      <c r="BP4739" s="48"/>
    </row>
    <row r="4740" spans="68:68" x14ac:dyDescent="0.2">
      <c r="BP4740" s="48"/>
    </row>
    <row r="4741" spans="68:68" x14ac:dyDescent="0.2">
      <c r="BP4741" s="48"/>
    </row>
    <row r="4742" spans="68:68" x14ac:dyDescent="0.2">
      <c r="BP4742" s="48"/>
    </row>
    <row r="4743" spans="68:68" x14ac:dyDescent="0.2">
      <c r="BP4743" s="48"/>
    </row>
    <row r="4744" spans="68:68" x14ac:dyDescent="0.2">
      <c r="BP4744" s="48"/>
    </row>
    <row r="4745" spans="68:68" x14ac:dyDescent="0.2">
      <c r="BP4745" s="48"/>
    </row>
    <row r="4746" spans="68:68" x14ac:dyDescent="0.2">
      <c r="BP4746" s="48"/>
    </row>
    <row r="4747" spans="68:68" x14ac:dyDescent="0.2">
      <c r="BP4747" s="48"/>
    </row>
    <row r="4748" spans="68:68" x14ac:dyDescent="0.2">
      <c r="BP4748" s="48"/>
    </row>
    <row r="4749" spans="68:68" x14ac:dyDescent="0.2">
      <c r="BP4749" s="48"/>
    </row>
    <row r="4750" spans="68:68" x14ac:dyDescent="0.2">
      <c r="BP4750" s="48"/>
    </row>
    <row r="4751" spans="68:68" x14ac:dyDescent="0.2">
      <c r="BP4751" s="48"/>
    </row>
    <row r="4752" spans="68:68" x14ac:dyDescent="0.2">
      <c r="BP4752" s="48"/>
    </row>
    <row r="4753" spans="68:68" x14ac:dyDescent="0.2">
      <c r="BP4753" s="48"/>
    </row>
    <row r="4754" spans="68:68" x14ac:dyDescent="0.2">
      <c r="BP4754" s="48"/>
    </row>
    <row r="4755" spans="68:68" x14ac:dyDescent="0.2">
      <c r="BP4755" s="48"/>
    </row>
    <row r="4756" spans="68:68" x14ac:dyDescent="0.2">
      <c r="BP4756" s="48"/>
    </row>
    <row r="4757" spans="68:68" x14ac:dyDescent="0.2">
      <c r="BP4757" s="48"/>
    </row>
    <row r="4758" spans="68:68" x14ac:dyDescent="0.2">
      <c r="BP4758" s="48"/>
    </row>
    <row r="4759" spans="68:68" x14ac:dyDescent="0.2">
      <c r="BP4759" s="48"/>
    </row>
    <row r="4760" spans="68:68" x14ac:dyDescent="0.2">
      <c r="BP4760" s="48"/>
    </row>
    <row r="4761" spans="68:68" x14ac:dyDescent="0.2">
      <c r="BP4761" s="48"/>
    </row>
    <row r="4762" spans="68:68" x14ac:dyDescent="0.2">
      <c r="BP4762" s="48"/>
    </row>
    <row r="4763" spans="68:68" x14ac:dyDescent="0.2">
      <c r="BP4763" s="48"/>
    </row>
    <row r="4764" spans="68:68" x14ac:dyDescent="0.2">
      <c r="BP4764" s="48"/>
    </row>
    <row r="4765" spans="68:68" x14ac:dyDescent="0.2">
      <c r="BP4765" s="48"/>
    </row>
    <row r="4766" spans="68:68" x14ac:dyDescent="0.2">
      <c r="BP4766" s="48"/>
    </row>
    <row r="4767" spans="68:68" x14ac:dyDescent="0.2">
      <c r="BP4767" s="48"/>
    </row>
    <row r="4768" spans="68:68" x14ac:dyDescent="0.2">
      <c r="BP4768" s="48"/>
    </row>
    <row r="4769" spans="68:68" x14ac:dyDescent="0.2">
      <c r="BP4769" s="48"/>
    </row>
    <row r="4770" spans="68:68" x14ac:dyDescent="0.2">
      <c r="BP4770" s="48"/>
    </row>
    <row r="4771" spans="68:68" x14ac:dyDescent="0.2">
      <c r="BP4771" s="48"/>
    </row>
    <row r="4772" spans="68:68" x14ac:dyDescent="0.2">
      <c r="BP4772" s="48"/>
    </row>
    <row r="4773" spans="68:68" x14ac:dyDescent="0.2">
      <c r="BP4773" s="48"/>
    </row>
    <row r="4774" spans="68:68" x14ac:dyDescent="0.2">
      <c r="BP4774" s="48"/>
    </row>
    <row r="4775" spans="68:68" x14ac:dyDescent="0.2">
      <c r="BP4775" s="48"/>
    </row>
    <row r="4776" spans="68:68" x14ac:dyDescent="0.2">
      <c r="BP4776" s="48"/>
    </row>
    <row r="4777" spans="68:68" x14ac:dyDescent="0.2">
      <c r="BP4777" s="48"/>
    </row>
    <row r="4778" spans="68:68" x14ac:dyDescent="0.2">
      <c r="BP4778" s="48"/>
    </row>
    <row r="4779" spans="68:68" x14ac:dyDescent="0.2">
      <c r="BP4779" s="48"/>
    </row>
    <row r="4780" spans="68:68" x14ac:dyDescent="0.2">
      <c r="BP4780" s="48"/>
    </row>
    <row r="4781" spans="68:68" x14ac:dyDescent="0.2">
      <c r="BP4781" s="48"/>
    </row>
    <row r="4782" spans="68:68" x14ac:dyDescent="0.2">
      <c r="BP4782" s="48"/>
    </row>
    <row r="4783" spans="68:68" x14ac:dyDescent="0.2">
      <c r="BP4783" s="48"/>
    </row>
    <row r="4784" spans="68:68" x14ac:dyDescent="0.2">
      <c r="BP4784" s="48"/>
    </row>
    <row r="4785" spans="68:68" x14ac:dyDescent="0.2">
      <c r="BP4785" s="48"/>
    </row>
    <row r="4786" spans="68:68" x14ac:dyDescent="0.2">
      <c r="BP4786" s="48"/>
    </row>
    <row r="4787" spans="68:68" x14ac:dyDescent="0.2">
      <c r="BP4787" s="48"/>
    </row>
    <row r="4788" spans="68:68" x14ac:dyDescent="0.2">
      <c r="BP4788" s="48"/>
    </row>
    <row r="4789" spans="68:68" x14ac:dyDescent="0.2">
      <c r="BP4789" s="48"/>
    </row>
    <row r="4790" spans="68:68" x14ac:dyDescent="0.2">
      <c r="BP4790" s="48"/>
    </row>
    <row r="4791" spans="68:68" x14ac:dyDescent="0.2">
      <c r="BP4791" s="48"/>
    </row>
    <row r="4792" spans="68:68" x14ac:dyDescent="0.2">
      <c r="BP4792" s="48"/>
    </row>
    <row r="4793" spans="68:68" x14ac:dyDescent="0.2">
      <c r="BP4793" s="48"/>
    </row>
    <row r="4794" spans="68:68" x14ac:dyDescent="0.2">
      <c r="BP4794" s="48"/>
    </row>
    <row r="4795" spans="68:68" x14ac:dyDescent="0.2">
      <c r="BP4795" s="48"/>
    </row>
    <row r="4796" spans="68:68" x14ac:dyDescent="0.2">
      <c r="BP4796" s="48"/>
    </row>
    <row r="4797" spans="68:68" x14ac:dyDescent="0.2">
      <c r="BP4797" s="48"/>
    </row>
    <row r="4798" spans="68:68" x14ac:dyDescent="0.2">
      <c r="BP4798" s="48"/>
    </row>
    <row r="4799" spans="68:68" x14ac:dyDescent="0.2">
      <c r="BP4799" s="48"/>
    </row>
    <row r="4800" spans="68:68" x14ac:dyDescent="0.2">
      <c r="BP4800" s="48"/>
    </row>
    <row r="4801" spans="68:68" x14ac:dyDescent="0.2">
      <c r="BP4801" s="48"/>
    </row>
    <row r="4802" spans="68:68" x14ac:dyDescent="0.2">
      <c r="BP4802" s="48"/>
    </row>
    <row r="4803" spans="68:68" x14ac:dyDescent="0.2">
      <c r="BP4803" s="48"/>
    </row>
    <row r="4804" spans="68:68" x14ac:dyDescent="0.2">
      <c r="BP4804" s="48"/>
    </row>
    <row r="4805" spans="68:68" x14ac:dyDescent="0.2">
      <c r="BP4805" s="48"/>
    </row>
    <row r="4806" spans="68:68" x14ac:dyDescent="0.2">
      <c r="BP4806" s="48"/>
    </row>
    <row r="4807" spans="68:68" x14ac:dyDescent="0.2">
      <c r="BP4807" s="48"/>
    </row>
    <row r="4808" spans="68:68" x14ac:dyDescent="0.2">
      <c r="BP4808" s="48"/>
    </row>
    <row r="4809" spans="68:68" x14ac:dyDescent="0.2">
      <c r="BP4809" s="48"/>
    </row>
    <row r="4810" spans="68:68" x14ac:dyDescent="0.2">
      <c r="BP4810" s="48"/>
    </row>
    <row r="4811" spans="68:68" x14ac:dyDescent="0.2">
      <c r="BP4811" s="48"/>
    </row>
    <row r="4812" spans="68:68" x14ac:dyDescent="0.2">
      <c r="BP4812" s="48"/>
    </row>
    <row r="4813" spans="68:68" x14ac:dyDescent="0.2">
      <c r="BP4813" s="48"/>
    </row>
    <row r="4814" spans="68:68" x14ac:dyDescent="0.2">
      <c r="BP4814" s="48"/>
    </row>
    <row r="4815" spans="68:68" x14ac:dyDescent="0.2">
      <c r="BP4815" s="48"/>
    </row>
    <row r="4816" spans="68:68" x14ac:dyDescent="0.2">
      <c r="BP4816" s="48"/>
    </row>
    <row r="4817" spans="68:68" x14ac:dyDescent="0.2">
      <c r="BP4817" s="48"/>
    </row>
    <row r="4818" spans="68:68" x14ac:dyDescent="0.2">
      <c r="BP4818" s="48"/>
    </row>
    <row r="4819" spans="68:68" x14ac:dyDescent="0.2">
      <c r="BP4819" s="48"/>
    </row>
    <row r="4820" spans="68:68" x14ac:dyDescent="0.2">
      <c r="BP4820" s="48"/>
    </row>
    <row r="4821" spans="68:68" x14ac:dyDescent="0.2">
      <c r="BP4821" s="48"/>
    </row>
    <row r="4822" spans="68:68" x14ac:dyDescent="0.2">
      <c r="BP4822" s="48"/>
    </row>
    <row r="4823" spans="68:68" x14ac:dyDescent="0.2">
      <c r="BP4823" s="48"/>
    </row>
    <row r="4824" spans="68:68" x14ac:dyDescent="0.2">
      <c r="BP4824" s="48"/>
    </row>
    <row r="4825" spans="68:68" x14ac:dyDescent="0.2">
      <c r="BP4825" s="48"/>
    </row>
    <row r="4826" spans="68:68" x14ac:dyDescent="0.2">
      <c r="BP4826" s="48"/>
    </row>
    <row r="4827" spans="68:68" x14ac:dyDescent="0.2">
      <c r="BP4827" s="48"/>
    </row>
    <row r="4828" spans="68:68" x14ac:dyDescent="0.2">
      <c r="BP4828" s="48"/>
    </row>
    <row r="4829" spans="68:68" x14ac:dyDescent="0.2">
      <c r="BP4829" s="48"/>
    </row>
    <row r="4830" spans="68:68" x14ac:dyDescent="0.2">
      <c r="BP4830" s="48"/>
    </row>
    <row r="4831" spans="68:68" x14ac:dyDescent="0.2">
      <c r="BP4831" s="48"/>
    </row>
    <row r="4832" spans="68:68" x14ac:dyDescent="0.2">
      <c r="BP4832" s="48"/>
    </row>
    <row r="4833" spans="68:68" x14ac:dyDescent="0.2">
      <c r="BP4833" s="48"/>
    </row>
    <row r="4834" spans="68:68" x14ac:dyDescent="0.2">
      <c r="BP4834" s="48"/>
    </row>
    <row r="4835" spans="68:68" x14ac:dyDescent="0.2">
      <c r="BP4835" s="48"/>
    </row>
    <row r="4836" spans="68:68" x14ac:dyDescent="0.2">
      <c r="BP4836" s="48"/>
    </row>
    <row r="4837" spans="68:68" x14ac:dyDescent="0.2">
      <c r="BP4837" s="48"/>
    </row>
    <row r="4838" spans="68:68" x14ac:dyDescent="0.2">
      <c r="BP4838" s="48"/>
    </row>
    <row r="4839" spans="68:68" x14ac:dyDescent="0.2">
      <c r="BP4839" s="48"/>
    </row>
    <row r="4840" spans="68:68" x14ac:dyDescent="0.2">
      <c r="BP4840" s="48"/>
    </row>
    <row r="4841" spans="68:68" x14ac:dyDescent="0.2">
      <c r="BP4841" s="48"/>
    </row>
    <row r="4842" spans="68:68" x14ac:dyDescent="0.2">
      <c r="BP4842" s="48"/>
    </row>
    <row r="4843" spans="68:68" x14ac:dyDescent="0.2">
      <c r="BP4843" s="48"/>
    </row>
    <row r="4844" spans="68:68" x14ac:dyDescent="0.2">
      <c r="BP4844" s="48"/>
    </row>
    <row r="4845" spans="68:68" x14ac:dyDescent="0.2">
      <c r="BP4845" s="48"/>
    </row>
    <row r="4846" spans="68:68" x14ac:dyDescent="0.2">
      <c r="BP4846" s="48"/>
    </row>
    <row r="4847" spans="68:68" x14ac:dyDescent="0.2">
      <c r="BP4847" s="48"/>
    </row>
    <row r="4848" spans="68:68" x14ac:dyDescent="0.2">
      <c r="BP4848" s="48"/>
    </row>
    <row r="4849" spans="68:68" x14ac:dyDescent="0.2">
      <c r="BP4849" s="48"/>
    </row>
    <row r="4850" spans="68:68" x14ac:dyDescent="0.2">
      <c r="BP4850" s="48"/>
    </row>
    <row r="4851" spans="68:68" x14ac:dyDescent="0.2">
      <c r="BP4851" s="48"/>
    </row>
    <row r="4852" spans="68:68" x14ac:dyDescent="0.2">
      <c r="BP4852" s="48"/>
    </row>
    <row r="4853" spans="68:68" x14ac:dyDescent="0.2">
      <c r="BP4853" s="48"/>
    </row>
    <row r="4854" spans="68:68" x14ac:dyDescent="0.2">
      <c r="BP4854" s="48"/>
    </row>
    <row r="4855" spans="68:68" x14ac:dyDescent="0.2">
      <c r="BP4855" s="48"/>
    </row>
    <row r="4856" spans="68:68" x14ac:dyDescent="0.2">
      <c r="BP4856" s="48"/>
    </row>
    <row r="4857" spans="68:68" x14ac:dyDescent="0.2">
      <c r="BP4857" s="48"/>
    </row>
    <row r="4858" spans="68:68" x14ac:dyDescent="0.2">
      <c r="BP4858" s="48"/>
    </row>
    <row r="4859" spans="68:68" x14ac:dyDescent="0.2">
      <c r="BP4859" s="48"/>
    </row>
    <row r="4860" spans="68:68" x14ac:dyDescent="0.2">
      <c r="BP4860" s="48"/>
    </row>
    <row r="4861" spans="68:68" x14ac:dyDescent="0.2">
      <c r="BP4861" s="48"/>
    </row>
    <row r="4862" spans="68:68" x14ac:dyDescent="0.2">
      <c r="BP4862" s="48"/>
    </row>
    <row r="4863" spans="68:68" x14ac:dyDescent="0.2">
      <c r="BP4863" s="48"/>
    </row>
    <row r="4864" spans="68:68" x14ac:dyDescent="0.2">
      <c r="BP4864" s="48"/>
    </row>
    <row r="4865" spans="68:68" x14ac:dyDescent="0.2">
      <c r="BP4865" s="48"/>
    </row>
    <row r="4866" spans="68:68" x14ac:dyDescent="0.2">
      <c r="BP4866" s="48"/>
    </row>
    <row r="4867" spans="68:68" x14ac:dyDescent="0.2">
      <c r="BP4867" s="48"/>
    </row>
    <row r="4868" spans="68:68" x14ac:dyDescent="0.2">
      <c r="BP4868" s="48"/>
    </row>
    <row r="4869" spans="68:68" x14ac:dyDescent="0.2">
      <c r="BP4869" s="48"/>
    </row>
    <row r="4870" spans="68:68" x14ac:dyDescent="0.2">
      <c r="BP4870" s="48"/>
    </row>
    <row r="4871" spans="68:68" x14ac:dyDescent="0.2">
      <c r="BP4871" s="48"/>
    </row>
    <row r="4872" spans="68:68" x14ac:dyDescent="0.2">
      <c r="BP4872" s="48"/>
    </row>
    <row r="4873" spans="68:68" x14ac:dyDescent="0.2">
      <c r="BP4873" s="48"/>
    </row>
    <row r="4874" spans="68:68" x14ac:dyDescent="0.2">
      <c r="BP4874" s="48"/>
    </row>
    <row r="4875" spans="68:68" x14ac:dyDescent="0.2">
      <c r="BP4875" s="48"/>
    </row>
    <row r="4876" spans="68:68" x14ac:dyDescent="0.2">
      <c r="BP4876" s="48"/>
    </row>
    <row r="4877" spans="68:68" x14ac:dyDescent="0.2">
      <c r="BP4877" s="48"/>
    </row>
    <row r="4878" spans="68:68" x14ac:dyDescent="0.2">
      <c r="BP4878" s="48"/>
    </row>
    <row r="4879" spans="68:68" x14ac:dyDescent="0.2">
      <c r="BP4879" s="48"/>
    </row>
    <row r="4880" spans="68:68" x14ac:dyDescent="0.2">
      <c r="BP4880" s="48"/>
    </row>
    <row r="4881" spans="68:68" x14ac:dyDescent="0.2">
      <c r="BP4881" s="48"/>
    </row>
    <row r="4882" spans="68:68" x14ac:dyDescent="0.2">
      <c r="BP4882" s="48"/>
    </row>
    <row r="4883" spans="68:68" x14ac:dyDescent="0.2">
      <c r="BP4883" s="48"/>
    </row>
    <row r="4884" spans="68:68" x14ac:dyDescent="0.2">
      <c r="BP4884" s="48"/>
    </row>
    <row r="4885" spans="68:68" x14ac:dyDescent="0.2">
      <c r="BP4885" s="48"/>
    </row>
    <row r="4886" spans="68:68" x14ac:dyDescent="0.2">
      <c r="BP4886" s="48"/>
    </row>
    <row r="4887" spans="68:68" x14ac:dyDescent="0.2">
      <c r="BP4887" s="48"/>
    </row>
    <row r="4888" spans="68:68" x14ac:dyDescent="0.2">
      <c r="BP4888" s="48"/>
    </row>
    <row r="4889" spans="68:68" x14ac:dyDescent="0.2">
      <c r="BP4889" s="48"/>
    </row>
    <row r="4890" spans="68:68" x14ac:dyDescent="0.2">
      <c r="BP4890" s="48"/>
    </row>
    <row r="4891" spans="68:68" x14ac:dyDescent="0.2">
      <c r="BP4891" s="48"/>
    </row>
    <row r="4892" spans="68:68" x14ac:dyDescent="0.2">
      <c r="BP4892" s="48"/>
    </row>
    <row r="4893" spans="68:68" x14ac:dyDescent="0.2">
      <c r="BP4893" s="48"/>
    </row>
    <row r="4894" spans="68:68" x14ac:dyDescent="0.2">
      <c r="BP4894" s="48"/>
    </row>
    <row r="4895" spans="68:68" x14ac:dyDescent="0.2">
      <c r="BP4895" s="48"/>
    </row>
    <row r="4896" spans="68:68" x14ac:dyDescent="0.2">
      <c r="BP4896" s="48"/>
    </row>
    <row r="4897" spans="68:68" x14ac:dyDescent="0.2">
      <c r="BP4897" s="48"/>
    </row>
    <row r="4898" spans="68:68" x14ac:dyDescent="0.2">
      <c r="BP4898" s="48"/>
    </row>
    <row r="4899" spans="68:68" x14ac:dyDescent="0.2">
      <c r="BP4899" s="48"/>
    </row>
    <row r="4900" spans="68:68" x14ac:dyDescent="0.2">
      <c r="BP4900" s="48"/>
    </row>
    <row r="4901" spans="68:68" x14ac:dyDescent="0.2">
      <c r="BP4901" s="48"/>
    </row>
    <row r="4902" spans="68:68" x14ac:dyDescent="0.2">
      <c r="BP4902" s="48"/>
    </row>
    <row r="4903" spans="68:68" x14ac:dyDescent="0.2">
      <c r="BP4903" s="48"/>
    </row>
    <row r="4904" spans="68:68" x14ac:dyDescent="0.2">
      <c r="BP4904" s="48"/>
    </row>
    <row r="4905" spans="68:68" x14ac:dyDescent="0.2">
      <c r="BP4905" s="48"/>
    </row>
    <row r="4906" spans="68:68" x14ac:dyDescent="0.2">
      <c r="BP4906" s="48"/>
    </row>
    <row r="4907" spans="68:68" x14ac:dyDescent="0.2">
      <c r="BP4907" s="48"/>
    </row>
    <row r="4908" spans="68:68" x14ac:dyDescent="0.2">
      <c r="BP4908" s="48"/>
    </row>
    <row r="4909" spans="68:68" x14ac:dyDescent="0.2">
      <c r="BP4909" s="48"/>
    </row>
    <row r="4910" spans="68:68" x14ac:dyDescent="0.2">
      <c r="BP4910" s="48"/>
    </row>
    <row r="4911" spans="68:68" x14ac:dyDescent="0.2">
      <c r="BP4911" s="48"/>
    </row>
    <row r="4912" spans="68:68" x14ac:dyDescent="0.2">
      <c r="BP4912" s="48"/>
    </row>
    <row r="4913" spans="68:68" x14ac:dyDescent="0.2">
      <c r="BP4913" s="48"/>
    </row>
    <row r="4914" spans="68:68" x14ac:dyDescent="0.2">
      <c r="BP4914" s="48"/>
    </row>
    <row r="4915" spans="68:68" x14ac:dyDescent="0.2">
      <c r="BP4915" s="48"/>
    </row>
    <row r="4916" spans="68:68" x14ac:dyDescent="0.2">
      <c r="BP4916" s="48"/>
    </row>
    <row r="4917" spans="68:68" x14ac:dyDescent="0.2">
      <c r="BP4917" s="48"/>
    </row>
    <row r="4918" spans="68:68" x14ac:dyDescent="0.2">
      <c r="BP4918" s="48"/>
    </row>
    <row r="4919" spans="68:68" x14ac:dyDescent="0.2">
      <c r="BP4919" s="48"/>
    </row>
    <row r="4920" spans="68:68" x14ac:dyDescent="0.2">
      <c r="BP4920" s="48"/>
    </row>
    <row r="4921" spans="68:68" x14ac:dyDescent="0.2">
      <c r="BP4921" s="48"/>
    </row>
    <row r="4922" spans="68:68" x14ac:dyDescent="0.2">
      <c r="BP4922" s="48"/>
    </row>
    <row r="4923" spans="68:68" x14ac:dyDescent="0.2">
      <c r="BP4923" s="48"/>
    </row>
    <row r="4924" spans="68:68" x14ac:dyDescent="0.2">
      <c r="BP4924" s="48"/>
    </row>
    <row r="4925" spans="68:68" x14ac:dyDescent="0.2">
      <c r="BP4925" s="48"/>
    </row>
    <row r="4926" spans="68:68" x14ac:dyDescent="0.2">
      <c r="BP4926" s="48"/>
    </row>
    <row r="4927" spans="68:68" x14ac:dyDescent="0.2">
      <c r="BP4927" s="48"/>
    </row>
    <row r="4928" spans="68:68" x14ac:dyDescent="0.2">
      <c r="BP4928" s="48"/>
    </row>
    <row r="4929" spans="68:68" x14ac:dyDescent="0.2">
      <c r="BP4929" s="48"/>
    </row>
    <row r="4930" spans="68:68" x14ac:dyDescent="0.2">
      <c r="BP4930" s="48"/>
    </row>
    <row r="4931" spans="68:68" x14ac:dyDescent="0.2">
      <c r="BP4931" s="48"/>
    </row>
    <row r="4932" spans="68:68" x14ac:dyDescent="0.2">
      <c r="BP4932" s="48"/>
    </row>
    <row r="4933" spans="68:68" x14ac:dyDescent="0.2">
      <c r="BP4933" s="48"/>
    </row>
    <row r="4934" spans="68:68" x14ac:dyDescent="0.2">
      <c r="BP4934" s="48"/>
    </row>
    <row r="4935" spans="68:68" x14ac:dyDescent="0.2">
      <c r="BP4935" s="48"/>
    </row>
    <row r="4936" spans="68:68" x14ac:dyDescent="0.2">
      <c r="BP4936" s="48"/>
    </row>
    <row r="4937" spans="68:68" x14ac:dyDescent="0.2">
      <c r="BP4937" s="48"/>
    </row>
    <row r="4938" spans="68:68" x14ac:dyDescent="0.2">
      <c r="BP4938" s="48"/>
    </row>
    <row r="4939" spans="68:68" x14ac:dyDescent="0.2">
      <c r="BP4939" s="48"/>
    </row>
    <row r="4940" spans="68:68" x14ac:dyDescent="0.2">
      <c r="BP4940" s="48"/>
    </row>
    <row r="4941" spans="68:68" x14ac:dyDescent="0.2">
      <c r="BP4941" s="48"/>
    </row>
    <row r="4942" spans="68:68" x14ac:dyDescent="0.2">
      <c r="BP4942" s="48"/>
    </row>
    <row r="4943" spans="68:68" x14ac:dyDescent="0.2">
      <c r="BP4943" s="48"/>
    </row>
    <row r="4944" spans="68:68" x14ac:dyDescent="0.2">
      <c r="BP4944" s="48"/>
    </row>
    <row r="4945" spans="68:68" x14ac:dyDescent="0.2">
      <c r="BP4945" s="48"/>
    </row>
    <row r="4946" spans="68:68" x14ac:dyDescent="0.2">
      <c r="BP4946" s="48"/>
    </row>
    <row r="4947" spans="68:68" x14ac:dyDescent="0.2">
      <c r="BP4947" s="48"/>
    </row>
    <row r="4948" spans="68:68" x14ac:dyDescent="0.2">
      <c r="BP4948" s="48"/>
    </row>
    <row r="4949" spans="68:68" x14ac:dyDescent="0.2">
      <c r="BP4949" s="48"/>
    </row>
    <row r="4950" spans="68:68" x14ac:dyDescent="0.2">
      <c r="BP4950" s="48"/>
    </row>
    <row r="4951" spans="68:68" x14ac:dyDescent="0.2">
      <c r="BP4951" s="48"/>
    </row>
    <row r="4952" spans="68:68" x14ac:dyDescent="0.2">
      <c r="BP4952" s="48"/>
    </row>
    <row r="4953" spans="68:68" x14ac:dyDescent="0.2">
      <c r="BP4953" s="48"/>
    </row>
    <row r="4954" spans="68:68" x14ac:dyDescent="0.2">
      <c r="BP4954" s="48"/>
    </row>
    <row r="4955" spans="68:68" x14ac:dyDescent="0.2">
      <c r="BP4955" s="48"/>
    </row>
    <row r="4956" spans="68:68" x14ac:dyDescent="0.2">
      <c r="BP4956" s="48"/>
    </row>
    <row r="4957" spans="68:68" x14ac:dyDescent="0.2">
      <c r="BP4957" s="48"/>
    </row>
    <row r="4958" spans="68:68" x14ac:dyDescent="0.2">
      <c r="BP4958" s="48"/>
    </row>
    <row r="4959" spans="68:68" x14ac:dyDescent="0.2">
      <c r="BP4959" s="48"/>
    </row>
    <row r="4960" spans="68:68" x14ac:dyDescent="0.2">
      <c r="BP4960" s="48"/>
    </row>
    <row r="4961" spans="68:68" x14ac:dyDescent="0.2">
      <c r="BP4961" s="48"/>
    </row>
    <row r="4962" spans="68:68" x14ac:dyDescent="0.2">
      <c r="BP4962" s="48"/>
    </row>
    <row r="4963" spans="68:68" x14ac:dyDescent="0.2">
      <c r="BP4963" s="48"/>
    </row>
    <row r="4964" spans="68:68" x14ac:dyDescent="0.2">
      <c r="BP4964" s="48"/>
    </row>
    <row r="4965" spans="68:68" x14ac:dyDescent="0.2">
      <c r="BP4965" s="48"/>
    </row>
    <row r="4966" spans="68:68" x14ac:dyDescent="0.2">
      <c r="BP4966" s="48"/>
    </row>
    <row r="4967" spans="68:68" x14ac:dyDescent="0.2">
      <c r="BP4967" s="48"/>
    </row>
    <row r="4968" spans="68:68" x14ac:dyDescent="0.2">
      <c r="BP4968" s="48"/>
    </row>
    <row r="4969" spans="68:68" x14ac:dyDescent="0.2">
      <c r="BP4969" s="48"/>
    </row>
    <row r="4970" spans="68:68" x14ac:dyDescent="0.2">
      <c r="BP4970" s="48"/>
    </row>
    <row r="4971" spans="68:68" x14ac:dyDescent="0.2">
      <c r="BP4971" s="48"/>
    </row>
    <row r="4972" spans="68:68" x14ac:dyDescent="0.2">
      <c r="BP4972" s="48"/>
    </row>
    <row r="4973" spans="68:68" x14ac:dyDescent="0.2">
      <c r="BP4973" s="48"/>
    </row>
    <row r="4974" spans="68:68" x14ac:dyDescent="0.2">
      <c r="BP4974" s="48"/>
    </row>
    <row r="4975" spans="68:68" x14ac:dyDescent="0.2">
      <c r="BP4975" s="48"/>
    </row>
    <row r="4976" spans="68:68" x14ac:dyDescent="0.2">
      <c r="BP4976" s="48"/>
    </row>
    <row r="4977" spans="68:68" x14ac:dyDescent="0.2">
      <c r="BP4977" s="48"/>
    </row>
    <row r="4978" spans="68:68" x14ac:dyDescent="0.2">
      <c r="BP4978" s="48"/>
    </row>
    <row r="4979" spans="68:68" x14ac:dyDescent="0.2">
      <c r="BP4979" s="48"/>
    </row>
    <row r="4980" spans="68:68" x14ac:dyDescent="0.2">
      <c r="BP4980" s="48"/>
    </row>
    <row r="4981" spans="68:68" x14ac:dyDescent="0.2">
      <c r="BP4981" s="48"/>
    </row>
    <row r="4982" spans="68:68" x14ac:dyDescent="0.2">
      <c r="BP4982" s="48"/>
    </row>
    <row r="4983" spans="68:68" x14ac:dyDescent="0.2">
      <c r="BP4983" s="48"/>
    </row>
    <row r="4984" spans="68:68" x14ac:dyDescent="0.2">
      <c r="BP4984" s="48"/>
    </row>
    <row r="4985" spans="68:68" x14ac:dyDescent="0.2">
      <c r="BP4985" s="48"/>
    </row>
    <row r="4986" spans="68:68" x14ac:dyDescent="0.2">
      <c r="BP4986" s="48"/>
    </row>
    <row r="4987" spans="68:68" x14ac:dyDescent="0.2">
      <c r="BP4987" s="48"/>
    </row>
    <row r="4988" spans="68:68" x14ac:dyDescent="0.2">
      <c r="BP4988" s="48"/>
    </row>
    <row r="4989" spans="68:68" x14ac:dyDescent="0.2">
      <c r="BP4989" s="48"/>
    </row>
    <row r="4990" spans="68:68" x14ac:dyDescent="0.2">
      <c r="BP4990" s="48"/>
    </row>
    <row r="4991" spans="68:68" x14ac:dyDescent="0.2">
      <c r="BP4991" s="48"/>
    </row>
    <row r="4992" spans="68:68" x14ac:dyDescent="0.2">
      <c r="BP4992" s="48"/>
    </row>
    <row r="4993" spans="68:68" x14ac:dyDescent="0.2">
      <c r="BP4993" s="48"/>
    </row>
    <row r="4994" spans="68:68" x14ac:dyDescent="0.2">
      <c r="BP4994" s="48"/>
    </row>
    <row r="4995" spans="68:68" x14ac:dyDescent="0.2">
      <c r="BP4995" s="48"/>
    </row>
    <row r="4996" spans="68:68" x14ac:dyDescent="0.2">
      <c r="BP4996" s="48"/>
    </row>
    <row r="4997" spans="68:68" x14ac:dyDescent="0.2">
      <c r="BP4997" s="48"/>
    </row>
    <row r="4998" spans="68:68" x14ac:dyDescent="0.2">
      <c r="BP4998" s="48"/>
    </row>
    <row r="4999" spans="68:68" x14ac:dyDescent="0.2">
      <c r="BP4999" s="48"/>
    </row>
    <row r="5000" spans="68:68" x14ac:dyDescent="0.2">
      <c r="BP5000" s="48"/>
    </row>
    <row r="5001" spans="68:68" x14ac:dyDescent="0.2">
      <c r="BP5001" s="48"/>
    </row>
    <row r="5002" spans="68:68" x14ac:dyDescent="0.2">
      <c r="BP5002" s="48"/>
    </row>
    <row r="5003" spans="68:68" x14ac:dyDescent="0.2">
      <c r="BP5003" s="48"/>
    </row>
    <row r="5004" spans="68:68" x14ac:dyDescent="0.2">
      <c r="BP5004" s="48"/>
    </row>
    <row r="5005" spans="68:68" x14ac:dyDescent="0.2">
      <c r="BP5005" s="48"/>
    </row>
    <row r="5006" spans="68:68" x14ac:dyDescent="0.2">
      <c r="BP5006" s="48"/>
    </row>
    <row r="5007" spans="68:68" x14ac:dyDescent="0.2">
      <c r="BP5007" s="48"/>
    </row>
    <row r="5008" spans="68:68" x14ac:dyDescent="0.2">
      <c r="BP5008" s="48"/>
    </row>
    <row r="5009" spans="68:68" x14ac:dyDescent="0.2">
      <c r="BP5009" s="48"/>
    </row>
    <row r="5010" spans="68:68" x14ac:dyDescent="0.2">
      <c r="BP5010" s="48"/>
    </row>
    <row r="5011" spans="68:68" x14ac:dyDescent="0.2">
      <c r="BP5011" s="48"/>
    </row>
    <row r="5012" spans="68:68" x14ac:dyDescent="0.2">
      <c r="BP5012" s="48"/>
    </row>
    <row r="5013" spans="68:68" x14ac:dyDescent="0.2">
      <c r="BP5013" s="48"/>
    </row>
    <row r="5014" spans="68:68" x14ac:dyDescent="0.2">
      <c r="BP5014" s="48"/>
    </row>
    <row r="5015" spans="68:68" x14ac:dyDescent="0.2">
      <c r="BP5015" s="48"/>
    </row>
    <row r="5016" spans="68:68" x14ac:dyDescent="0.2">
      <c r="BP5016" s="48"/>
    </row>
    <row r="5017" spans="68:68" x14ac:dyDescent="0.2">
      <c r="BP5017" s="48"/>
    </row>
    <row r="5018" spans="68:68" x14ac:dyDescent="0.2">
      <c r="BP5018" s="48"/>
    </row>
    <row r="5019" spans="68:68" x14ac:dyDescent="0.2">
      <c r="BP5019" s="48"/>
    </row>
    <row r="5020" spans="68:68" x14ac:dyDescent="0.2">
      <c r="BP5020" s="48"/>
    </row>
    <row r="5021" spans="68:68" x14ac:dyDescent="0.2">
      <c r="BP5021" s="48"/>
    </row>
    <row r="5022" spans="68:68" x14ac:dyDescent="0.2">
      <c r="BP5022" s="48"/>
    </row>
    <row r="5023" spans="68:68" x14ac:dyDescent="0.2">
      <c r="BP5023" s="48"/>
    </row>
    <row r="5024" spans="68:68" x14ac:dyDescent="0.2">
      <c r="BP5024" s="48"/>
    </row>
    <row r="5025" spans="68:68" x14ac:dyDescent="0.2">
      <c r="BP5025" s="48"/>
    </row>
    <row r="5026" spans="68:68" x14ac:dyDescent="0.2">
      <c r="BP5026" s="48"/>
    </row>
    <row r="5027" spans="68:68" x14ac:dyDescent="0.2">
      <c r="BP5027" s="48"/>
    </row>
    <row r="5028" spans="68:68" x14ac:dyDescent="0.2">
      <c r="BP5028" s="48"/>
    </row>
    <row r="5029" spans="68:68" x14ac:dyDescent="0.2">
      <c r="BP5029" s="48"/>
    </row>
    <row r="5030" spans="68:68" x14ac:dyDescent="0.2">
      <c r="BP5030" s="48"/>
    </row>
    <row r="5031" spans="68:68" x14ac:dyDescent="0.2">
      <c r="BP5031" s="48"/>
    </row>
    <row r="5032" spans="68:68" x14ac:dyDescent="0.2">
      <c r="BP5032" s="48"/>
    </row>
    <row r="5033" spans="68:68" x14ac:dyDescent="0.2">
      <c r="BP5033" s="48"/>
    </row>
    <row r="5034" spans="68:68" x14ac:dyDescent="0.2">
      <c r="BP5034" s="48"/>
    </row>
    <row r="5035" spans="68:68" x14ac:dyDescent="0.2">
      <c r="BP5035" s="48"/>
    </row>
    <row r="5036" spans="68:68" x14ac:dyDescent="0.2">
      <c r="BP5036" s="48"/>
    </row>
    <row r="5037" spans="68:68" x14ac:dyDescent="0.2">
      <c r="BP5037" s="48"/>
    </row>
    <row r="5038" spans="68:68" x14ac:dyDescent="0.2">
      <c r="BP5038" s="48"/>
    </row>
    <row r="5039" spans="68:68" x14ac:dyDescent="0.2">
      <c r="BP5039" s="48"/>
    </row>
    <row r="5040" spans="68:68" x14ac:dyDescent="0.2">
      <c r="BP5040" s="48"/>
    </row>
    <row r="5041" spans="68:68" x14ac:dyDescent="0.2">
      <c r="BP5041" s="48"/>
    </row>
    <row r="5042" spans="68:68" x14ac:dyDescent="0.2">
      <c r="BP5042" s="48"/>
    </row>
    <row r="5043" spans="68:68" x14ac:dyDescent="0.2">
      <c r="BP5043" s="48"/>
    </row>
    <row r="5044" spans="68:68" x14ac:dyDescent="0.2">
      <c r="BP5044" s="48"/>
    </row>
    <row r="5045" spans="68:68" x14ac:dyDescent="0.2">
      <c r="BP5045" s="48"/>
    </row>
    <row r="5046" spans="68:68" x14ac:dyDescent="0.2">
      <c r="BP5046" s="48"/>
    </row>
    <row r="5047" spans="68:68" x14ac:dyDescent="0.2">
      <c r="BP5047" s="48"/>
    </row>
    <row r="5048" spans="68:68" x14ac:dyDescent="0.2">
      <c r="BP5048" s="48"/>
    </row>
    <row r="5049" spans="68:68" x14ac:dyDescent="0.2">
      <c r="BP5049" s="48"/>
    </row>
    <row r="5050" spans="68:68" x14ac:dyDescent="0.2">
      <c r="BP5050" s="48"/>
    </row>
    <row r="5051" spans="68:68" x14ac:dyDescent="0.2">
      <c r="BP5051" s="48"/>
    </row>
    <row r="5052" spans="68:68" x14ac:dyDescent="0.2">
      <c r="BP5052" s="48"/>
    </row>
    <row r="5053" spans="68:68" x14ac:dyDescent="0.2">
      <c r="BP5053" s="48"/>
    </row>
    <row r="5054" spans="68:68" x14ac:dyDescent="0.2">
      <c r="BP5054" s="48"/>
    </row>
    <row r="5055" spans="68:68" x14ac:dyDescent="0.2">
      <c r="BP5055" s="48"/>
    </row>
    <row r="5056" spans="68:68" x14ac:dyDescent="0.2">
      <c r="BP5056" s="48"/>
    </row>
    <row r="5057" spans="68:68" x14ac:dyDescent="0.2">
      <c r="BP5057" s="48"/>
    </row>
    <row r="5058" spans="68:68" x14ac:dyDescent="0.2">
      <c r="BP5058" s="48"/>
    </row>
    <row r="5059" spans="68:68" x14ac:dyDescent="0.2">
      <c r="BP5059" s="48"/>
    </row>
    <row r="5060" spans="68:68" x14ac:dyDescent="0.2">
      <c r="BP5060" s="48"/>
    </row>
    <row r="5061" spans="68:68" x14ac:dyDescent="0.2">
      <c r="BP5061" s="48"/>
    </row>
    <row r="5062" spans="68:68" x14ac:dyDescent="0.2">
      <c r="BP5062" s="48"/>
    </row>
    <row r="5063" spans="68:68" x14ac:dyDescent="0.2">
      <c r="BP5063" s="48"/>
    </row>
    <row r="5064" spans="68:68" x14ac:dyDescent="0.2">
      <c r="BP5064" s="48"/>
    </row>
    <row r="5065" spans="68:68" x14ac:dyDescent="0.2">
      <c r="BP5065" s="48"/>
    </row>
    <row r="5066" spans="68:68" x14ac:dyDescent="0.2">
      <c r="BP5066" s="48"/>
    </row>
    <row r="5067" spans="68:68" x14ac:dyDescent="0.2">
      <c r="BP5067" s="48"/>
    </row>
    <row r="5068" spans="68:68" x14ac:dyDescent="0.2">
      <c r="BP5068" s="48"/>
    </row>
    <row r="5069" spans="68:68" x14ac:dyDescent="0.2">
      <c r="BP5069" s="48"/>
    </row>
    <row r="5070" spans="68:68" x14ac:dyDescent="0.2">
      <c r="BP5070" s="48"/>
    </row>
    <row r="5071" spans="68:68" x14ac:dyDescent="0.2">
      <c r="BP5071" s="48"/>
    </row>
    <row r="5072" spans="68:68" x14ac:dyDescent="0.2">
      <c r="BP5072" s="48"/>
    </row>
    <row r="5073" spans="68:68" x14ac:dyDescent="0.2">
      <c r="BP5073" s="48"/>
    </row>
    <row r="5074" spans="68:68" x14ac:dyDescent="0.2">
      <c r="BP5074" s="48"/>
    </row>
    <row r="5075" spans="68:68" x14ac:dyDescent="0.2">
      <c r="BP5075" s="48"/>
    </row>
    <row r="5076" spans="68:68" x14ac:dyDescent="0.2">
      <c r="BP5076" s="48"/>
    </row>
    <row r="5077" spans="68:68" x14ac:dyDescent="0.2">
      <c r="BP5077" s="48"/>
    </row>
    <row r="5078" spans="68:68" x14ac:dyDescent="0.2">
      <c r="BP5078" s="48"/>
    </row>
    <row r="5079" spans="68:68" x14ac:dyDescent="0.2">
      <c r="BP5079" s="48"/>
    </row>
    <row r="5080" spans="68:68" x14ac:dyDescent="0.2">
      <c r="BP5080" s="48"/>
    </row>
    <row r="5081" spans="68:68" x14ac:dyDescent="0.2">
      <c r="BP5081" s="48"/>
    </row>
    <row r="5082" spans="68:68" x14ac:dyDescent="0.2">
      <c r="BP5082" s="48"/>
    </row>
    <row r="5083" spans="68:68" x14ac:dyDescent="0.2">
      <c r="BP5083" s="48"/>
    </row>
    <row r="5084" spans="68:68" x14ac:dyDescent="0.2">
      <c r="BP5084" s="48"/>
    </row>
    <row r="5085" spans="68:68" x14ac:dyDescent="0.2">
      <c r="BP5085" s="48"/>
    </row>
    <row r="5086" spans="68:68" x14ac:dyDescent="0.2">
      <c r="BP5086" s="48"/>
    </row>
    <row r="5087" spans="68:68" x14ac:dyDescent="0.2">
      <c r="BP5087" s="48"/>
    </row>
    <row r="5088" spans="68:68" x14ac:dyDescent="0.2">
      <c r="BP5088" s="48"/>
    </row>
    <row r="5089" spans="68:68" x14ac:dyDescent="0.2">
      <c r="BP5089" s="48"/>
    </row>
    <row r="5090" spans="68:68" x14ac:dyDescent="0.2">
      <c r="BP5090" s="48"/>
    </row>
    <row r="5091" spans="68:68" x14ac:dyDescent="0.2">
      <c r="BP5091" s="48"/>
    </row>
    <row r="5092" spans="68:68" x14ac:dyDescent="0.2">
      <c r="BP5092" s="48"/>
    </row>
    <row r="5093" spans="68:68" x14ac:dyDescent="0.2">
      <c r="BP5093" s="48"/>
    </row>
    <row r="5094" spans="68:68" x14ac:dyDescent="0.2">
      <c r="BP5094" s="48"/>
    </row>
    <row r="5095" spans="68:68" x14ac:dyDescent="0.2">
      <c r="BP5095" s="48"/>
    </row>
    <row r="5096" spans="68:68" x14ac:dyDescent="0.2">
      <c r="BP5096" s="48"/>
    </row>
    <row r="5097" spans="68:68" x14ac:dyDescent="0.2">
      <c r="BP5097" s="48"/>
    </row>
    <row r="5098" spans="68:68" x14ac:dyDescent="0.2">
      <c r="BP5098" s="48"/>
    </row>
    <row r="5099" spans="68:68" x14ac:dyDescent="0.2">
      <c r="BP5099" s="48"/>
    </row>
    <row r="5100" spans="68:68" x14ac:dyDescent="0.2">
      <c r="BP5100" s="48"/>
    </row>
    <row r="5101" spans="68:68" x14ac:dyDescent="0.2">
      <c r="BP5101" s="48"/>
    </row>
    <row r="5102" spans="68:68" x14ac:dyDescent="0.2">
      <c r="BP5102" s="48"/>
    </row>
    <row r="5103" spans="68:68" x14ac:dyDescent="0.2">
      <c r="BP5103" s="48"/>
    </row>
    <row r="5104" spans="68:68" x14ac:dyDescent="0.2">
      <c r="BP5104" s="48"/>
    </row>
    <row r="5105" spans="68:68" x14ac:dyDescent="0.2">
      <c r="BP5105" s="48"/>
    </row>
    <row r="5106" spans="68:68" x14ac:dyDescent="0.2">
      <c r="BP5106" s="48"/>
    </row>
    <row r="5107" spans="68:68" x14ac:dyDescent="0.2">
      <c r="BP5107" s="48"/>
    </row>
    <row r="5108" spans="68:68" x14ac:dyDescent="0.2">
      <c r="BP5108" s="48"/>
    </row>
    <row r="5109" spans="68:68" x14ac:dyDescent="0.2">
      <c r="BP5109" s="48"/>
    </row>
    <row r="5110" spans="68:68" x14ac:dyDescent="0.2">
      <c r="BP5110" s="48"/>
    </row>
    <row r="5111" spans="68:68" x14ac:dyDescent="0.2">
      <c r="BP5111" s="48"/>
    </row>
    <row r="5112" spans="68:68" x14ac:dyDescent="0.2">
      <c r="BP5112" s="48"/>
    </row>
    <row r="5113" spans="68:68" x14ac:dyDescent="0.2">
      <c r="BP5113" s="48"/>
    </row>
    <row r="5114" spans="68:68" x14ac:dyDescent="0.2">
      <c r="BP5114" s="48"/>
    </row>
    <row r="5115" spans="68:68" x14ac:dyDescent="0.2">
      <c r="BP5115" s="48"/>
    </row>
    <row r="5116" spans="68:68" x14ac:dyDescent="0.2">
      <c r="BP5116" s="48"/>
    </row>
    <row r="5117" spans="68:68" x14ac:dyDescent="0.2">
      <c r="BP5117" s="48"/>
    </row>
    <row r="5118" spans="68:68" x14ac:dyDescent="0.2">
      <c r="BP5118" s="48"/>
    </row>
    <row r="5119" spans="68:68" x14ac:dyDescent="0.2">
      <c r="BP5119" s="48"/>
    </row>
    <row r="5120" spans="68:68" x14ac:dyDescent="0.2">
      <c r="BP5120" s="48"/>
    </row>
    <row r="5121" spans="68:68" x14ac:dyDescent="0.2">
      <c r="BP5121" s="48"/>
    </row>
    <row r="5122" spans="68:68" x14ac:dyDescent="0.2">
      <c r="BP5122" s="48"/>
    </row>
    <row r="5123" spans="68:68" x14ac:dyDescent="0.2">
      <c r="BP5123" s="48"/>
    </row>
    <row r="5124" spans="68:68" x14ac:dyDescent="0.2">
      <c r="BP5124" s="48"/>
    </row>
    <row r="5125" spans="68:68" x14ac:dyDescent="0.2">
      <c r="BP5125" s="48"/>
    </row>
    <row r="5126" spans="68:68" x14ac:dyDescent="0.2">
      <c r="BP5126" s="48"/>
    </row>
    <row r="5127" spans="68:68" x14ac:dyDescent="0.2">
      <c r="BP5127" s="48"/>
    </row>
    <row r="5128" spans="68:68" x14ac:dyDescent="0.2">
      <c r="BP5128" s="48"/>
    </row>
    <row r="5129" spans="68:68" x14ac:dyDescent="0.2">
      <c r="BP5129" s="48"/>
    </row>
    <row r="5130" spans="68:68" x14ac:dyDescent="0.2">
      <c r="BP5130" s="48"/>
    </row>
    <row r="5131" spans="68:68" x14ac:dyDescent="0.2">
      <c r="BP5131" s="48"/>
    </row>
    <row r="5132" spans="68:68" x14ac:dyDescent="0.2">
      <c r="BP5132" s="48"/>
    </row>
    <row r="5133" spans="68:68" x14ac:dyDescent="0.2">
      <c r="BP5133" s="48"/>
    </row>
    <row r="5134" spans="68:68" x14ac:dyDescent="0.2">
      <c r="BP5134" s="48"/>
    </row>
    <row r="5135" spans="68:68" x14ac:dyDescent="0.2">
      <c r="BP5135" s="48"/>
    </row>
    <row r="5136" spans="68:68" x14ac:dyDescent="0.2">
      <c r="BP5136" s="48"/>
    </row>
    <row r="5137" spans="68:68" x14ac:dyDescent="0.2">
      <c r="BP5137" s="48"/>
    </row>
    <row r="5138" spans="68:68" x14ac:dyDescent="0.2">
      <c r="BP5138" s="48"/>
    </row>
    <row r="5139" spans="68:68" x14ac:dyDescent="0.2">
      <c r="BP5139" s="48"/>
    </row>
    <row r="5140" spans="68:68" x14ac:dyDescent="0.2">
      <c r="BP5140" s="48"/>
    </row>
    <row r="5141" spans="68:68" x14ac:dyDescent="0.2">
      <c r="BP5141" s="48"/>
    </row>
    <row r="5142" spans="68:68" x14ac:dyDescent="0.2">
      <c r="BP5142" s="48"/>
    </row>
    <row r="5143" spans="68:68" x14ac:dyDescent="0.2">
      <c r="BP5143" s="48"/>
    </row>
    <row r="5144" spans="68:68" x14ac:dyDescent="0.2">
      <c r="BP5144" s="48"/>
    </row>
    <row r="5145" spans="68:68" x14ac:dyDescent="0.2">
      <c r="BP5145" s="48"/>
    </row>
    <row r="5146" spans="68:68" x14ac:dyDescent="0.2">
      <c r="BP5146" s="48"/>
    </row>
    <row r="5147" spans="68:68" x14ac:dyDescent="0.2">
      <c r="BP5147" s="48"/>
    </row>
    <row r="5148" spans="68:68" x14ac:dyDescent="0.2">
      <c r="BP5148" s="48"/>
    </row>
    <row r="5149" spans="68:68" x14ac:dyDescent="0.2">
      <c r="BP5149" s="48"/>
    </row>
    <row r="5150" spans="68:68" x14ac:dyDescent="0.2">
      <c r="BP5150" s="48"/>
    </row>
    <row r="5151" spans="68:68" x14ac:dyDescent="0.2">
      <c r="BP5151" s="48"/>
    </row>
    <row r="5152" spans="68:68" x14ac:dyDescent="0.2">
      <c r="BP5152" s="48"/>
    </row>
    <row r="5153" spans="68:68" x14ac:dyDescent="0.2">
      <c r="BP5153" s="48"/>
    </row>
    <row r="5154" spans="68:68" x14ac:dyDescent="0.2">
      <c r="BP5154" s="48"/>
    </row>
    <row r="5155" spans="68:68" x14ac:dyDescent="0.2">
      <c r="BP5155" s="48"/>
    </row>
    <row r="5156" spans="68:68" x14ac:dyDescent="0.2">
      <c r="BP5156" s="48"/>
    </row>
    <row r="5157" spans="68:68" x14ac:dyDescent="0.2">
      <c r="BP5157" s="48"/>
    </row>
    <row r="5158" spans="68:68" x14ac:dyDescent="0.2">
      <c r="BP5158" s="48"/>
    </row>
    <row r="5159" spans="68:68" x14ac:dyDescent="0.2">
      <c r="BP5159" s="48"/>
    </row>
    <row r="5160" spans="68:68" x14ac:dyDescent="0.2">
      <c r="BP5160" s="48"/>
    </row>
    <row r="5161" spans="68:68" x14ac:dyDescent="0.2">
      <c r="BP5161" s="48"/>
    </row>
    <row r="5162" spans="68:68" x14ac:dyDescent="0.2">
      <c r="BP5162" s="48"/>
    </row>
    <row r="5163" spans="68:68" x14ac:dyDescent="0.2">
      <c r="BP5163" s="48"/>
    </row>
    <row r="5164" spans="68:68" x14ac:dyDescent="0.2">
      <c r="BP5164" s="48"/>
    </row>
    <row r="5165" spans="68:68" x14ac:dyDescent="0.2">
      <c r="BP5165" s="48"/>
    </row>
    <row r="5166" spans="68:68" x14ac:dyDescent="0.2">
      <c r="BP5166" s="48"/>
    </row>
    <row r="5167" spans="68:68" x14ac:dyDescent="0.2">
      <c r="BP5167" s="48"/>
    </row>
    <row r="5168" spans="68:68" x14ac:dyDescent="0.2">
      <c r="BP5168" s="48"/>
    </row>
    <row r="5169" spans="68:68" x14ac:dyDescent="0.2">
      <c r="BP5169" s="48"/>
    </row>
    <row r="5170" spans="68:68" x14ac:dyDescent="0.2">
      <c r="BP5170" s="48"/>
    </row>
    <row r="5171" spans="68:68" x14ac:dyDescent="0.2">
      <c r="BP5171" s="48"/>
    </row>
    <row r="5172" spans="68:68" x14ac:dyDescent="0.2">
      <c r="BP5172" s="48"/>
    </row>
    <row r="5173" spans="68:68" x14ac:dyDescent="0.2">
      <c r="BP5173" s="48"/>
    </row>
    <row r="5174" spans="68:68" x14ac:dyDescent="0.2">
      <c r="BP5174" s="48"/>
    </row>
    <row r="5175" spans="68:68" x14ac:dyDescent="0.2">
      <c r="BP5175" s="48"/>
    </row>
    <row r="5176" spans="68:68" x14ac:dyDescent="0.2">
      <c r="BP5176" s="48"/>
    </row>
    <row r="5177" spans="68:68" x14ac:dyDescent="0.2">
      <c r="BP5177" s="48"/>
    </row>
    <row r="5178" spans="68:68" x14ac:dyDescent="0.2">
      <c r="BP5178" s="48"/>
    </row>
    <row r="5179" spans="68:68" x14ac:dyDescent="0.2">
      <c r="BP5179" s="48"/>
    </row>
    <row r="5180" spans="68:68" x14ac:dyDescent="0.2">
      <c r="BP5180" s="48"/>
    </row>
    <row r="5181" spans="68:68" x14ac:dyDescent="0.2">
      <c r="BP5181" s="48"/>
    </row>
    <row r="5182" spans="68:68" x14ac:dyDescent="0.2">
      <c r="BP5182" s="48"/>
    </row>
    <row r="5183" spans="68:68" x14ac:dyDescent="0.2">
      <c r="BP5183" s="48"/>
    </row>
    <row r="5184" spans="68:68" x14ac:dyDescent="0.2">
      <c r="BP5184" s="48"/>
    </row>
    <row r="5185" spans="68:68" x14ac:dyDescent="0.2">
      <c r="BP5185" s="48"/>
    </row>
    <row r="5186" spans="68:68" x14ac:dyDescent="0.2">
      <c r="BP5186" s="48"/>
    </row>
    <row r="5187" spans="68:68" x14ac:dyDescent="0.2">
      <c r="BP5187" s="48"/>
    </row>
    <row r="5188" spans="68:68" x14ac:dyDescent="0.2">
      <c r="BP5188" s="48"/>
    </row>
    <row r="5189" spans="68:68" x14ac:dyDescent="0.2">
      <c r="BP5189" s="48"/>
    </row>
    <row r="5190" spans="68:68" x14ac:dyDescent="0.2">
      <c r="BP5190" s="48"/>
    </row>
    <row r="5191" spans="68:68" x14ac:dyDescent="0.2">
      <c r="BP5191" s="48"/>
    </row>
    <row r="5192" spans="68:68" x14ac:dyDescent="0.2">
      <c r="BP5192" s="48"/>
    </row>
    <row r="5193" spans="68:68" x14ac:dyDescent="0.2">
      <c r="BP5193" s="48"/>
    </row>
    <row r="5194" spans="68:68" x14ac:dyDescent="0.2">
      <c r="BP5194" s="48"/>
    </row>
    <row r="5195" spans="68:68" x14ac:dyDescent="0.2">
      <c r="BP5195" s="48"/>
    </row>
    <row r="5196" spans="68:68" x14ac:dyDescent="0.2">
      <c r="BP5196" s="48"/>
    </row>
    <row r="5197" spans="68:68" x14ac:dyDescent="0.2">
      <c r="BP5197" s="48"/>
    </row>
    <row r="5198" spans="68:68" x14ac:dyDescent="0.2">
      <c r="BP5198" s="48"/>
    </row>
    <row r="5199" spans="68:68" x14ac:dyDescent="0.2">
      <c r="BP5199" s="48"/>
    </row>
    <row r="5200" spans="68:68" x14ac:dyDescent="0.2">
      <c r="BP5200" s="48"/>
    </row>
    <row r="5201" spans="68:68" x14ac:dyDescent="0.2">
      <c r="BP5201" s="48"/>
    </row>
    <row r="5202" spans="68:68" x14ac:dyDescent="0.2">
      <c r="BP5202" s="48"/>
    </row>
    <row r="5203" spans="68:68" x14ac:dyDescent="0.2">
      <c r="BP5203" s="48"/>
    </row>
    <row r="5204" spans="68:68" x14ac:dyDescent="0.2">
      <c r="BP5204" s="48"/>
    </row>
    <row r="5205" spans="68:68" x14ac:dyDescent="0.2">
      <c r="BP5205" s="48"/>
    </row>
    <row r="5206" spans="68:68" x14ac:dyDescent="0.2">
      <c r="BP5206" s="48"/>
    </row>
    <row r="5207" spans="68:68" x14ac:dyDescent="0.2">
      <c r="BP5207" s="48"/>
    </row>
    <row r="5208" spans="68:68" x14ac:dyDescent="0.2">
      <c r="BP5208" s="48"/>
    </row>
    <row r="5209" spans="68:68" x14ac:dyDescent="0.2">
      <c r="BP5209" s="48"/>
    </row>
    <row r="5210" spans="68:68" x14ac:dyDescent="0.2">
      <c r="BP5210" s="48"/>
    </row>
    <row r="5211" spans="68:68" x14ac:dyDescent="0.2">
      <c r="BP5211" s="48"/>
    </row>
    <row r="5212" spans="68:68" x14ac:dyDescent="0.2">
      <c r="BP5212" s="48"/>
    </row>
    <row r="5213" spans="68:68" x14ac:dyDescent="0.2">
      <c r="BP5213" s="48"/>
    </row>
    <row r="5214" spans="68:68" x14ac:dyDescent="0.2">
      <c r="BP5214" s="48"/>
    </row>
    <row r="5215" spans="68:68" x14ac:dyDescent="0.2">
      <c r="BP5215" s="48"/>
    </row>
    <row r="5216" spans="68:68" x14ac:dyDescent="0.2">
      <c r="BP5216" s="48"/>
    </row>
    <row r="5217" spans="68:68" x14ac:dyDescent="0.2">
      <c r="BP5217" s="48"/>
    </row>
    <row r="5218" spans="68:68" x14ac:dyDescent="0.2">
      <c r="BP5218" s="48"/>
    </row>
    <row r="5219" spans="68:68" x14ac:dyDescent="0.2">
      <c r="BP5219" s="48"/>
    </row>
    <row r="5220" spans="68:68" x14ac:dyDescent="0.2">
      <c r="BP5220" s="48"/>
    </row>
    <row r="5221" spans="68:68" x14ac:dyDescent="0.2">
      <c r="BP5221" s="48"/>
    </row>
    <row r="5222" spans="68:68" x14ac:dyDescent="0.2">
      <c r="BP5222" s="48"/>
    </row>
    <row r="5223" spans="68:68" x14ac:dyDescent="0.2">
      <c r="BP5223" s="48"/>
    </row>
    <row r="5224" spans="68:68" x14ac:dyDescent="0.2">
      <c r="BP5224" s="48"/>
    </row>
    <row r="5225" spans="68:68" x14ac:dyDescent="0.2">
      <c r="BP5225" s="48"/>
    </row>
    <row r="5226" spans="68:68" x14ac:dyDescent="0.2">
      <c r="BP5226" s="48"/>
    </row>
    <row r="5227" spans="68:68" x14ac:dyDescent="0.2">
      <c r="BP5227" s="48"/>
    </row>
    <row r="5228" spans="68:68" x14ac:dyDescent="0.2">
      <c r="BP5228" s="48"/>
    </row>
    <row r="5229" spans="68:68" x14ac:dyDescent="0.2">
      <c r="BP5229" s="48"/>
    </row>
    <row r="5230" spans="68:68" x14ac:dyDescent="0.2">
      <c r="BP5230" s="48"/>
    </row>
    <row r="5231" spans="68:68" x14ac:dyDescent="0.2">
      <c r="BP5231" s="48"/>
    </row>
    <row r="5232" spans="68:68" x14ac:dyDescent="0.2">
      <c r="BP5232" s="48"/>
    </row>
    <row r="5233" spans="68:68" x14ac:dyDescent="0.2">
      <c r="BP5233" s="48"/>
    </row>
    <row r="5234" spans="68:68" x14ac:dyDescent="0.2">
      <c r="BP5234" s="48"/>
    </row>
    <row r="5235" spans="68:68" x14ac:dyDescent="0.2">
      <c r="BP5235" s="48"/>
    </row>
    <row r="5236" spans="68:68" x14ac:dyDescent="0.2">
      <c r="BP5236" s="48"/>
    </row>
    <row r="5237" spans="68:68" x14ac:dyDescent="0.2">
      <c r="BP5237" s="48"/>
    </row>
    <row r="5238" spans="68:68" x14ac:dyDescent="0.2">
      <c r="BP5238" s="48"/>
    </row>
    <row r="5239" spans="68:68" x14ac:dyDescent="0.2">
      <c r="BP5239" s="48"/>
    </row>
    <row r="5240" spans="68:68" x14ac:dyDescent="0.2">
      <c r="BP5240" s="48"/>
    </row>
    <row r="5241" spans="68:68" x14ac:dyDescent="0.2">
      <c r="BP5241" s="48"/>
    </row>
    <row r="5242" spans="68:68" x14ac:dyDescent="0.2">
      <c r="BP5242" s="48"/>
    </row>
    <row r="5243" spans="68:68" x14ac:dyDescent="0.2">
      <c r="BP5243" s="48"/>
    </row>
    <row r="5244" spans="68:68" x14ac:dyDescent="0.2">
      <c r="BP5244" s="48"/>
    </row>
    <row r="5245" spans="68:68" x14ac:dyDescent="0.2">
      <c r="BP5245" s="48"/>
    </row>
    <row r="5246" spans="68:68" x14ac:dyDescent="0.2">
      <c r="BP5246" s="48"/>
    </row>
    <row r="5247" spans="68:68" x14ac:dyDescent="0.2">
      <c r="BP5247" s="48"/>
    </row>
    <row r="5248" spans="68:68" x14ac:dyDescent="0.2">
      <c r="BP5248" s="48"/>
    </row>
    <row r="5249" spans="68:68" x14ac:dyDescent="0.2">
      <c r="BP5249" s="48"/>
    </row>
    <row r="5250" spans="68:68" x14ac:dyDescent="0.2">
      <c r="BP5250" s="48"/>
    </row>
    <row r="5251" spans="68:68" x14ac:dyDescent="0.2">
      <c r="BP5251" s="48"/>
    </row>
    <row r="5252" spans="68:68" x14ac:dyDescent="0.2">
      <c r="BP5252" s="48"/>
    </row>
    <row r="5253" spans="68:68" x14ac:dyDescent="0.2">
      <c r="BP5253" s="48"/>
    </row>
    <row r="5254" spans="68:68" x14ac:dyDescent="0.2">
      <c r="BP5254" s="48"/>
    </row>
    <row r="5255" spans="68:68" x14ac:dyDescent="0.2">
      <c r="BP5255" s="48"/>
    </row>
    <row r="5256" spans="68:68" x14ac:dyDescent="0.2">
      <c r="BP5256" s="48"/>
    </row>
    <row r="5257" spans="68:68" x14ac:dyDescent="0.2">
      <c r="BP5257" s="48"/>
    </row>
    <row r="5258" spans="68:68" x14ac:dyDescent="0.2">
      <c r="BP5258" s="48"/>
    </row>
    <row r="5259" spans="68:68" x14ac:dyDescent="0.2">
      <c r="BP5259" s="48"/>
    </row>
    <row r="5260" spans="68:68" x14ac:dyDescent="0.2">
      <c r="BP5260" s="48"/>
    </row>
    <row r="5261" spans="68:68" x14ac:dyDescent="0.2">
      <c r="BP5261" s="48"/>
    </row>
    <row r="5262" spans="68:68" x14ac:dyDescent="0.2">
      <c r="BP5262" s="48"/>
    </row>
    <row r="5263" spans="68:68" x14ac:dyDescent="0.2">
      <c r="BP5263" s="48"/>
    </row>
    <row r="5264" spans="68:68" x14ac:dyDescent="0.2">
      <c r="BP5264" s="48"/>
    </row>
    <row r="5265" spans="68:68" x14ac:dyDescent="0.2">
      <c r="BP5265" s="48"/>
    </row>
    <row r="5266" spans="68:68" x14ac:dyDescent="0.2">
      <c r="BP5266" s="48"/>
    </row>
    <row r="5267" spans="68:68" x14ac:dyDescent="0.2">
      <c r="BP5267" s="48"/>
    </row>
    <row r="5268" spans="68:68" x14ac:dyDescent="0.2">
      <c r="BP5268" s="48"/>
    </row>
    <row r="5269" spans="68:68" x14ac:dyDescent="0.2">
      <c r="BP5269" s="48"/>
    </row>
    <row r="5270" spans="68:68" x14ac:dyDescent="0.2">
      <c r="BP5270" s="48"/>
    </row>
    <row r="5271" spans="68:68" x14ac:dyDescent="0.2">
      <c r="BP5271" s="48"/>
    </row>
    <row r="5272" spans="68:68" x14ac:dyDescent="0.2">
      <c r="BP5272" s="48"/>
    </row>
    <row r="5273" spans="68:68" x14ac:dyDescent="0.2">
      <c r="BP5273" s="48"/>
    </row>
    <row r="5274" spans="68:68" x14ac:dyDescent="0.2">
      <c r="BP5274" s="48"/>
    </row>
    <row r="5275" spans="68:68" x14ac:dyDescent="0.2">
      <c r="BP5275" s="48"/>
    </row>
    <row r="5276" spans="68:68" x14ac:dyDescent="0.2">
      <c r="BP5276" s="48"/>
    </row>
    <row r="5277" spans="68:68" x14ac:dyDescent="0.2">
      <c r="BP5277" s="48"/>
    </row>
    <row r="5278" spans="68:68" x14ac:dyDescent="0.2">
      <c r="BP5278" s="48"/>
    </row>
    <row r="5279" spans="68:68" x14ac:dyDescent="0.2">
      <c r="BP5279" s="48"/>
    </row>
    <row r="5280" spans="68:68" x14ac:dyDescent="0.2">
      <c r="BP5280" s="48"/>
    </row>
    <row r="5281" spans="68:68" x14ac:dyDescent="0.2">
      <c r="BP5281" s="48"/>
    </row>
    <row r="5282" spans="68:68" x14ac:dyDescent="0.2">
      <c r="BP5282" s="48"/>
    </row>
    <row r="5283" spans="68:68" x14ac:dyDescent="0.2">
      <c r="BP5283" s="48"/>
    </row>
    <row r="5284" spans="68:68" x14ac:dyDescent="0.2">
      <c r="BP5284" s="48"/>
    </row>
    <row r="5285" spans="68:68" x14ac:dyDescent="0.2">
      <c r="BP5285" s="48"/>
    </row>
    <row r="5286" spans="68:68" x14ac:dyDescent="0.2">
      <c r="BP5286" s="48"/>
    </row>
    <row r="5287" spans="68:68" x14ac:dyDescent="0.2">
      <c r="BP5287" s="48"/>
    </row>
    <row r="5288" spans="68:68" x14ac:dyDescent="0.2">
      <c r="BP5288" s="48"/>
    </row>
    <row r="5289" spans="68:68" x14ac:dyDescent="0.2">
      <c r="BP5289" s="48"/>
    </row>
    <row r="5290" spans="68:68" x14ac:dyDescent="0.2">
      <c r="BP5290" s="48"/>
    </row>
    <row r="5291" spans="68:68" x14ac:dyDescent="0.2">
      <c r="BP5291" s="48"/>
    </row>
    <row r="5292" spans="68:68" x14ac:dyDescent="0.2">
      <c r="BP5292" s="48"/>
    </row>
    <row r="5293" spans="68:68" x14ac:dyDescent="0.2">
      <c r="BP5293" s="48"/>
    </row>
    <row r="5294" spans="68:68" x14ac:dyDescent="0.2">
      <c r="BP5294" s="48"/>
    </row>
    <row r="5295" spans="68:68" x14ac:dyDescent="0.2">
      <c r="BP5295" s="48"/>
    </row>
    <row r="5296" spans="68:68" x14ac:dyDescent="0.2">
      <c r="BP5296" s="48"/>
    </row>
    <row r="5297" spans="68:68" x14ac:dyDescent="0.2">
      <c r="BP5297" s="48"/>
    </row>
    <row r="5298" spans="68:68" x14ac:dyDescent="0.2">
      <c r="BP5298" s="48"/>
    </row>
    <row r="5299" spans="68:68" x14ac:dyDescent="0.2">
      <c r="BP5299" s="48"/>
    </row>
    <row r="5300" spans="68:68" x14ac:dyDescent="0.2">
      <c r="BP5300" s="48"/>
    </row>
    <row r="5301" spans="68:68" x14ac:dyDescent="0.2">
      <c r="BP5301" s="48"/>
    </row>
    <row r="5302" spans="68:68" x14ac:dyDescent="0.2">
      <c r="BP5302" s="48"/>
    </row>
    <row r="5303" spans="68:68" x14ac:dyDescent="0.2">
      <c r="BP5303" s="48"/>
    </row>
    <row r="5304" spans="68:68" x14ac:dyDescent="0.2">
      <c r="BP5304" s="48"/>
    </row>
    <row r="5305" spans="68:68" x14ac:dyDescent="0.2">
      <c r="BP5305" s="48"/>
    </row>
    <row r="5306" spans="68:68" x14ac:dyDescent="0.2">
      <c r="BP5306" s="48"/>
    </row>
    <row r="5307" spans="68:68" x14ac:dyDescent="0.2">
      <c r="BP5307" s="48"/>
    </row>
    <row r="5308" spans="68:68" x14ac:dyDescent="0.2">
      <c r="BP5308" s="48"/>
    </row>
    <row r="5309" spans="68:68" x14ac:dyDescent="0.2">
      <c r="BP5309" s="48"/>
    </row>
    <row r="5310" spans="68:68" x14ac:dyDescent="0.2">
      <c r="BP5310" s="48"/>
    </row>
    <row r="5311" spans="68:68" x14ac:dyDescent="0.2">
      <c r="BP5311" s="48"/>
    </row>
    <row r="5312" spans="68:68" x14ac:dyDescent="0.2">
      <c r="BP5312" s="48"/>
    </row>
    <row r="5313" spans="68:68" x14ac:dyDescent="0.2">
      <c r="BP5313" s="48"/>
    </row>
    <row r="5314" spans="68:68" x14ac:dyDescent="0.2">
      <c r="BP5314" s="48"/>
    </row>
    <row r="5315" spans="68:68" x14ac:dyDescent="0.2">
      <c r="BP5315" s="48"/>
    </row>
    <row r="5316" spans="68:68" x14ac:dyDescent="0.2">
      <c r="BP5316" s="48"/>
    </row>
    <row r="5317" spans="68:68" x14ac:dyDescent="0.2">
      <c r="BP5317" s="48"/>
    </row>
    <row r="5318" spans="68:68" x14ac:dyDescent="0.2">
      <c r="BP5318" s="48"/>
    </row>
    <row r="5319" spans="68:68" x14ac:dyDescent="0.2">
      <c r="BP5319" s="48"/>
    </row>
    <row r="5320" spans="68:68" x14ac:dyDescent="0.2">
      <c r="BP5320" s="48"/>
    </row>
    <row r="5321" spans="68:68" x14ac:dyDescent="0.2">
      <c r="BP5321" s="48"/>
    </row>
    <row r="5322" spans="68:68" x14ac:dyDescent="0.2">
      <c r="BP5322" s="48"/>
    </row>
    <row r="5323" spans="68:68" x14ac:dyDescent="0.2">
      <c r="BP5323" s="48"/>
    </row>
    <row r="5324" spans="68:68" x14ac:dyDescent="0.2">
      <c r="BP5324" s="48"/>
    </row>
    <row r="5325" spans="68:68" x14ac:dyDescent="0.2">
      <c r="BP5325" s="48"/>
    </row>
    <row r="5326" spans="68:68" x14ac:dyDescent="0.2">
      <c r="BP5326" s="48"/>
    </row>
    <row r="5327" spans="68:68" x14ac:dyDescent="0.2">
      <c r="BP5327" s="48"/>
    </row>
    <row r="5328" spans="68:68" x14ac:dyDescent="0.2">
      <c r="BP5328" s="48"/>
    </row>
    <row r="5329" spans="68:68" x14ac:dyDescent="0.2">
      <c r="BP5329" s="48"/>
    </row>
    <row r="5330" spans="68:68" x14ac:dyDescent="0.2">
      <c r="BP5330" s="48"/>
    </row>
    <row r="5331" spans="68:68" x14ac:dyDescent="0.2">
      <c r="BP5331" s="48"/>
    </row>
    <row r="5332" spans="68:68" x14ac:dyDescent="0.2">
      <c r="BP5332" s="48"/>
    </row>
    <row r="5333" spans="68:68" x14ac:dyDescent="0.2">
      <c r="BP5333" s="48"/>
    </row>
    <row r="5334" spans="68:68" x14ac:dyDescent="0.2">
      <c r="BP5334" s="48"/>
    </row>
    <row r="5335" spans="68:68" x14ac:dyDescent="0.2">
      <c r="BP5335" s="48"/>
    </row>
    <row r="5336" spans="68:68" x14ac:dyDescent="0.2">
      <c r="BP5336" s="48"/>
    </row>
    <row r="5337" spans="68:68" x14ac:dyDescent="0.2">
      <c r="BP5337" s="48"/>
    </row>
    <row r="5338" spans="68:68" x14ac:dyDescent="0.2">
      <c r="BP5338" s="48"/>
    </row>
    <row r="5339" spans="68:68" x14ac:dyDescent="0.2">
      <c r="BP5339" s="48"/>
    </row>
    <row r="5340" spans="68:68" x14ac:dyDescent="0.2">
      <c r="BP5340" s="48"/>
    </row>
    <row r="5341" spans="68:68" x14ac:dyDescent="0.2">
      <c r="BP5341" s="48"/>
    </row>
    <row r="5342" spans="68:68" x14ac:dyDescent="0.2">
      <c r="BP5342" s="48"/>
    </row>
    <row r="5343" spans="68:68" x14ac:dyDescent="0.2">
      <c r="BP5343" s="48"/>
    </row>
    <row r="5344" spans="68:68" x14ac:dyDescent="0.2">
      <c r="BP5344" s="48"/>
    </row>
    <row r="5345" spans="68:68" x14ac:dyDescent="0.2">
      <c r="BP5345" s="48"/>
    </row>
    <row r="5346" spans="68:68" x14ac:dyDescent="0.2">
      <c r="BP5346" s="48"/>
    </row>
    <row r="5347" spans="68:68" x14ac:dyDescent="0.2">
      <c r="BP5347" s="48"/>
    </row>
    <row r="5348" spans="68:68" x14ac:dyDescent="0.2">
      <c r="BP5348" s="48"/>
    </row>
    <row r="5349" spans="68:68" x14ac:dyDescent="0.2">
      <c r="BP5349" s="48"/>
    </row>
    <row r="5350" spans="68:68" x14ac:dyDescent="0.2">
      <c r="BP5350" s="48"/>
    </row>
    <row r="5351" spans="68:68" x14ac:dyDescent="0.2">
      <c r="BP5351" s="48"/>
    </row>
    <row r="5352" spans="68:68" x14ac:dyDescent="0.2">
      <c r="BP5352" s="48"/>
    </row>
    <row r="5353" spans="68:68" x14ac:dyDescent="0.2">
      <c r="BP5353" s="48"/>
    </row>
    <row r="5354" spans="68:68" x14ac:dyDescent="0.2">
      <c r="BP5354" s="48"/>
    </row>
    <row r="5355" spans="68:68" x14ac:dyDescent="0.2">
      <c r="BP5355" s="48"/>
    </row>
    <row r="5356" spans="68:68" x14ac:dyDescent="0.2">
      <c r="BP5356" s="48"/>
    </row>
    <row r="5357" spans="68:68" x14ac:dyDescent="0.2">
      <c r="BP5357" s="48"/>
    </row>
    <row r="5358" spans="68:68" x14ac:dyDescent="0.2">
      <c r="BP5358" s="48"/>
    </row>
    <row r="5359" spans="68:68" x14ac:dyDescent="0.2">
      <c r="BP5359" s="48"/>
    </row>
    <row r="5360" spans="68:68" x14ac:dyDescent="0.2">
      <c r="BP5360" s="48"/>
    </row>
    <row r="5361" spans="68:68" x14ac:dyDescent="0.2">
      <c r="BP5361" s="48"/>
    </row>
    <row r="5362" spans="68:68" x14ac:dyDescent="0.2">
      <c r="BP5362" s="48"/>
    </row>
    <row r="5363" spans="68:68" x14ac:dyDescent="0.2">
      <c r="BP5363" s="48"/>
    </row>
    <row r="5364" spans="68:68" x14ac:dyDescent="0.2">
      <c r="BP5364" s="48"/>
    </row>
    <row r="5365" spans="68:68" x14ac:dyDescent="0.2">
      <c r="BP5365" s="48"/>
    </row>
    <row r="5366" spans="68:68" x14ac:dyDescent="0.2">
      <c r="BP5366" s="48"/>
    </row>
    <row r="5367" spans="68:68" x14ac:dyDescent="0.2">
      <c r="BP5367" s="48"/>
    </row>
    <row r="5368" spans="68:68" x14ac:dyDescent="0.2">
      <c r="BP5368" s="48"/>
    </row>
    <row r="5369" spans="68:68" x14ac:dyDescent="0.2">
      <c r="BP5369" s="48"/>
    </row>
    <row r="5370" spans="68:68" x14ac:dyDescent="0.2">
      <c r="BP5370" s="48"/>
    </row>
    <row r="5371" spans="68:68" x14ac:dyDescent="0.2">
      <c r="BP5371" s="48"/>
    </row>
    <row r="5372" spans="68:68" x14ac:dyDescent="0.2">
      <c r="BP5372" s="48"/>
    </row>
    <row r="5373" spans="68:68" x14ac:dyDescent="0.2">
      <c r="BP5373" s="48"/>
    </row>
    <row r="5374" spans="68:68" x14ac:dyDescent="0.2">
      <c r="BP5374" s="48"/>
    </row>
    <row r="5375" spans="68:68" x14ac:dyDescent="0.2">
      <c r="BP5375" s="48"/>
    </row>
    <row r="5376" spans="68:68" x14ac:dyDescent="0.2">
      <c r="BP5376" s="48"/>
    </row>
    <row r="5377" spans="68:68" x14ac:dyDescent="0.2">
      <c r="BP5377" s="48"/>
    </row>
    <row r="5378" spans="68:68" x14ac:dyDescent="0.2">
      <c r="BP5378" s="48"/>
    </row>
    <row r="5379" spans="68:68" x14ac:dyDescent="0.2">
      <c r="BP5379" s="48"/>
    </row>
    <row r="5380" spans="68:68" x14ac:dyDescent="0.2">
      <c r="BP5380" s="48"/>
    </row>
    <row r="5381" spans="68:68" x14ac:dyDescent="0.2">
      <c r="BP5381" s="48"/>
    </row>
    <row r="5382" spans="68:68" x14ac:dyDescent="0.2">
      <c r="BP5382" s="48"/>
    </row>
    <row r="5383" spans="68:68" x14ac:dyDescent="0.2">
      <c r="BP5383" s="48"/>
    </row>
    <row r="5384" spans="68:68" x14ac:dyDescent="0.2">
      <c r="BP5384" s="48"/>
    </row>
    <row r="5385" spans="68:68" x14ac:dyDescent="0.2">
      <c r="BP5385" s="48"/>
    </row>
    <row r="5386" spans="68:68" x14ac:dyDescent="0.2">
      <c r="BP5386" s="48"/>
    </row>
    <row r="5387" spans="68:68" x14ac:dyDescent="0.2">
      <c r="BP5387" s="48"/>
    </row>
    <row r="5388" spans="68:68" x14ac:dyDescent="0.2">
      <c r="BP5388" s="48"/>
    </row>
    <row r="5389" spans="68:68" x14ac:dyDescent="0.2">
      <c r="BP5389" s="48"/>
    </row>
    <row r="5390" spans="68:68" x14ac:dyDescent="0.2">
      <c r="BP5390" s="48"/>
    </row>
    <row r="5391" spans="68:68" x14ac:dyDescent="0.2">
      <c r="BP5391" s="48"/>
    </row>
    <row r="5392" spans="68:68" x14ac:dyDescent="0.2">
      <c r="BP5392" s="48"/>
    </row>
    <row r="5393" spans="68:68" x14ac:dyDescent="0.2">
      <c r="BP5393" s="48"/>
    </row>
    <row r="5394" spans="68:68" x14ac:dyDescent="0.2">
      <c r="BP5394" s="48"/>
    </row>
    <row r="5395" spans="68:68" x14ac:dyDescent="0.2">
      <c r="BP5395" s="48"/>
    </row>
    <row r="5396" spans="68:68" x14ac:dyDescent="0.2">
      <c r="BP5396" s="48"/>
    </row>
    <row r="5397" spans="68:68" x14ac:dyDescent="0.2">
      <c r="BP5397" s="48"/>
    </row>
    <row r="5398" spans="68:68" x14ac:dyDescent="0.2">
      <c r="BP5398" s="48"/>
    </row>
    <row r="5399" spans="68:68" x14ac:dyDescent="0.2">
      <c r="BP5399" s="48"/>
    </row>
    <row r="5400" spans="68:68" x14ac:dyDescent="0.2">
      <c r="BP5400" s="48"/>
    </row>
    <row r="5401" spans="68:68" x14ac:dyDescent="0.2">
      <c r="BP5401" s="48"/>
    </row>
    <row r="5402" spans="68:68" x14ac:dyDescent="0.2">
      <c r="BP5402" s="48"/>
    </row>
    <row r="5403" spans="68:68" x14ac:dyDescent="0.2">
      <c r="BP5403" s="48"/>
    </row>
    <row r="5404" spans="68:68" x14ac:dyDescent="0.2">
      <c r="BP5404" s="48"/>
    </row>
    <row r="5405" spans="68:68" x14ac:dyDescent="0.2">
      <c r="BP5405" s="48"/>
    </row>
    <row r="5406" spans="68:68" x14ac:dyDescent="0.2">
      <c r="BP5406" s="48"/>
    </row>
    <row r="5407" spans="68:68" x14ac:dyDescent="0.2">
      <c r="BP5407" s="48"/>
    </row>
    <row r="5408" spans="68:68" x14ac:dyDescent="0.2">
      <c r="BP5408" s="48"/>
    </row>
    <row r="5409" spans="68:68" x14ac:dyDescent="0.2">
      <c r="BP5409" s="48"/>
    </row>
    <row r="5410" spans="68:68" x14ac:dyDescent="0.2">
      <c r="BP5410" s="48"/>
    </row>
    <row r="5411" spans="68:68" x14ac:dyDescent="0.2">
      <c r="BP5411" s="48"/>
    </row>
    <row r="5412" spans="68:68" x14ac:dyDescent="0.2">
      <c r="BP5412" s="48"/>
    </row>
    <row r="5413" spans="68:68" x14ac:dyDescent="0.2">
      <c r="BP5413" s="48"/>
    </row>
    <row r="5414" spans="68:68" x14ac:dyDescent="0.2">
      <c r="BP5414" s="48"/>
    </row>
    <row r="5415" spans="68:68" x14ac:dyDescent="0.2">
      <c r="BP5415" s="48"/>
    </row>
    <row r="5416" spans="68:68" x14ac:dyDescent="0.2">
      <c r="BP5416" s="48"/>
    </row>
    <row r="5417" spans="68:68" x14ac:dyDescent="0.2">
      <c r="BP5417" s="48"/>
    </row>
    <row r="5418" spans="68:68" x14ac:dyDescent="0.2">
      <c r="BP5418" s="48"/>
    </row>
    <row r="5419" spans="68:68" x14ac:dyDescent="0.2">
      <c r="BP5419" s="48"/>
    </row>
    <row r="5420" spans="68:68" x14ac:dyDescent="0.2">
      <c r="BP5420" s="48"/>
    </row>
    <row r="5421" spans="68:68" x14ac:dyDescent="0.2">
      <c r="BP5421" s="48"/>
    </row>
    <row r="5422" spans="68:68" x14ac:dyDescent="0.2">
      <c r="BP5422" s="48"/>
    </row>
    <row r="5423" spans="68:68" x14ac:dyDescent="0.2">
      <c r="BP5423" s="48"/>
    </row>
    <row r="5424" spans="68:68" x14ac:dyDescent="0.2">
      <c r="BP5424" s="48"/>
    </row>
    <row r="5425" spans="68:68" x14ac:dyDescent="0.2">
      <c r="BP5425" s="48"/>
    </row>
    <row r="5426" spans="68:68" x14ac:dyDescent="0.2">
      <c r="BP5426" s="48"/>
    </row>
    <row r="5427" spans="68:68" x14ac:dyDescent="0.2">
      <c r="BP5427" s="48"/>
    </row>
    <row r="5428" spans="68:68" x14ac:dyDescent="0.2">
      <c r="BP5428" s="48"/>
    </row>
    <row r="5429" spans="68:68" x14ac:dyDescent="0.2">
      <c r="BP5429" s="48"/>
    </row>
    <row r="5430" spans="68:68" x14ac:dyDescent="0.2">
      <c r="BP5430" s="48"/>
    </row>
    <row r="5431" spans="68:68" x14ac:dyDescent="0.2">
      <c r="BP5431" s="48"/>
    </row>
    <row r="5432" spans="68:68" x14ac:dyDescent="0.2">
      <c r="BP5432" s="48"/>
    </row>
    <row r="5433" spans="68:68" x14ac:dyDescent="0.2">
      <c r="BP5433" s="48"/>
    </row>
    <row r="5434" spans="68:68" x14ac:dyDescent="0.2">
      <c r="BP5434" s="48"/>
    </row>
    <row r="5435" spans="68:68" x14ac:dyDescent="0.2">
      <c r="BP5435" s="48"/>
    </row>
    <row r="5436" spans="68:68" x14ac:dyDescent="0.2">
      <c r="BP5436" s="48"/>
    </row>
    <row r="5437" spans="68:68" x14ac:dyDescent="0.2">
      <c r="BP5437" s="48"/>
    </row>
    <row r="5438" spans="68:68" x14ac:dyDescent="0.2">
      <c r="BP5438" s="48"/>
    </row>
    <row r="5439" spans="68:68" x14ac:dyDescent="0.2">
      <c r="BP5439" s="48"/>
    </row>
    <row r="5440" spans="68:68" x14ac:dyDescent="0.2">
      <c r="BP5440" s="48"/>
    </row>
    <row r="5441" spans="68:68" x14ac:dyDescent="0.2">
      <c r="BP5441" s="48"/>
    </row>
    <row r="5442" spans="68:68" x14ac:dyDescent="0.2">
      <c r="BP5442" s="48"/>
    </row>
    <row r="5443" spans="68:68" x14ac:dyDescent="0.2">
      <c r="BP5443" s="48"/>
    </row>
    <row r="5444" spans="68:68" x14ac:dyDescent="0.2">
      <c r="BP5444" s="48"/>
    </row>
    <row r="5445" spans="68:68" x14ac:dyDescent="0.2">
      <c r="BP5445" s="48"/>
    </row>
    <row r="5446" spans="68:68" x14ac:dyDescent="0.2">
      <c r="BP5446" s="48"/>
    </row>
    <row r="5447" spans="68:68" x14ac:dyDescent="0.2">
      <c r="BP5447" s="48"/>
    </row>
    <row r="5448" spans="68:68" x14ac:dyDescent="0.2">
      <c r="BP5448" s="48"/>
    </row>
    <row r="5449" spans="68:68" x14ac:dyDescent="0.2">
      <c r="BP5449" s="48"/>
    </row>
    <row r="5450" spans="68:68" x14ac:dyDescent="0.2">
      <c r="BP5450" s="48"/>
    </row>
    <row r="5451" spans="68:68" x14ac:dyDescent="0.2">
      <c r="BP5451" s="48"/>
    </row>
    <row r="5452" spans="68:68" x14ac:dyDescent="0.2">
      <c r="BP5452" s="48"/>
    </row>
    <row r="5453" spans="68:68" x14ac:dyDescent="0.2">
      <c r="BP5453" s="48"/>
    </row>
    <row r="5454" spans="68:68" x14ac:dyDescent="0.2">
      <c r="BP5454" s="48"/>
    </row>
    <row r="5455" spans="68:68" x14ac:dyDescent="0.2">
      <c r="BP5455" s="48"/>
    </row>
    <row r="5456" spans="68:68" x14ac:dyDescent="0.2">
      <c r="BP5456" s="48"/>
    </row>
    <row r="5457" spans="68:68" x14ac:dyDescent="0.2">
      <c r="BP5457" s="48"/>
    </row>
    <row r="5458" spans="68:68" x14ac:dyDescent="0.2">
      <c r="BP5458" s="48"/>
    </row>
    <row r="5459" spans="68:68" x14ac:dyDescent="0.2">
      <c r="BP5459" s="48"/>
    </row>
    <row r="5460" spans="68:68" x14ac:dyDescent="0.2">
      <c r="BP5460" s="48"/>
    </row>
    <row r="5461" spans="68:68" x14ac:dyDescent="0.2">
      <c r="BP5461" s="48"/>
    </row>
    <row r="5462" spans="68:68" x14ac:dyDescent="0.2">
      <c r="BP5462" s="48"/>
    </row>
    <row r="5463" spans="68:68" x14ac:dyDescent="0.2">
      <c r="BP5463" s="48"/>
    </row>
    <row r="5464" spans="68:68" x14ac:dyDescent="0.2">
      <c r="BP5464" s="48"/>
    </row>
    <row r="5465" spans="68:68" x14ac:dyDescent="0.2">
      <c r="BP5465" s="48"/>
    </row>
    <row r="5466" spans="68:68" x14ac:dyDescent="0.2">
      <c r="BP5466" s="48"/>
    </row>
    <row r="5467" spans="68:68" x14ac:dyDescent="0.2">
      <c r="BP5467" s="48"/>
    </row>
    <row r="5468" spans="68:68" x14ac:dyDescent="0.2">
      <c r="BP5468" s="48"/>
    </row>
    <row r="5469" spans="68:68" x14ac:dyDescent="0.2">
      <c r="BP5469" s="48"/>
    </row>
    <row r="5470" spans="68:68" x14ac:dyDescent="0.2">
      <c r="BP5470" s="48"/>
    </row>
    <row r="5471" spans="68:68" x14ac:dyDescent="0.2">
      <c r="BP5471" s="48"/>
    </row>
    <row r="5472" spans="68:68" x14ac:dyDescent="0.2">
      <c r="BP5472" s="48"/>
    </row>
    <row r="5473" spans="68:68" x14ac:dyDescent="0.2">
      <c r="BP5473" s="48"/>
    </row>
    <row r="5474" spans="68:68" x14ac:dyDescent="0.2">
      <c r="BP5474" s="48"/>
    </row>
    <row r="5475" spans="68:68" x14ac:dyDescent="0.2">
      <c r="BP5475" s="48"/>
    </row>
    <row r="5476" spans="68:68" x14ac:dyDescent="0.2">
      <c r="BP5476" s="48"/>
    </row>
    <row r="5477" spans="68:68" x14ac:dyDescent="0.2">
      <c r="BP5477" s="48"/>
    </row>
    <row r="5478" spans="68:68" x14ac:dyDescent="0.2">
      <c r="BP5478" s="48"/>
    </row>
    <row r="5479" spans="68:68" x14ac:dyDescent="0.2">
      <c r="BP5479" s="48"/>
    </row>
    <row r="5480" spans="68:68" x14ac:dyDescent="0.2">
      <c r="BP5480" s="48"/>
    </row>
    <row r="5481" spans="68:68" x14ac:dyDescent="0.2">
      <c r="BP5481" s="48"/>
    </row>
    <row r="5482" spans="68:68" x14ac:dyDescent="0.2">
      <c r="BP5482" s="48"/>
    </row>
    <row r="5483" spans="68:68" x14ac:dyDescent="0.2">
      <c r="BP5483" s="48"/>
    </row>
    <row r="5484" spans="68:68" x14ac:dyDescent="0.2">
      <c r="BP5484" s="48"/>
    </row>
    <row r="5485" spans="68:68" x14ac:dyDescent="0.2">
      <c r="BP5485" s="48"/>
    </row>
    <row r="5486" spans="68:68" x14ac:dyDescent="0.2">
      <c r="BP5486" s="48"/>
    </row>
    <row r="5487" spans="68:68" x14ac:dyDescent="0.2">
      <c r="BP5487" s="48"/>
    </row>
    <row r="5488" spans="68:68" x14ac:dyDescent="0.2">
      <c r="BP5488" s="48"/>
    </row>
    <row r="5489" spans="68:68" x14ac:dyDescent="0.2">
      <c r="BP5489" s="48"/>
    </row>
    <row r="5490" spans="68:68" x14ac:dyDescent="0.2">
      <c r="BP5490" s="48"/>
    </row>
    <row r="5491" spans="68:68" x14ac:dyDescent="0.2">
      <c r="BP5491" s="48"/>
    </row>
    <row r="5492" spans="68:68" x14ac:dyDescent="0.2">
      <c r="BP5492" s="48"/>
    </row>
    <row r="5493" spans="68:68" x14ac:dyDescent="0.2">
      <c r="BP5493" s="48"/>
    </row>
    <row r="5494" spans="68:68" x14ac:dyDescent="0.2">
      <c r="BP5494" s="48"/>
    </row>
    <row r="5495" spans="68:68" x14ac:dyDescent="0.2">
      <c r="BP5495" s="48"/>
    </row>
    <row r="5496" spans="68:68" x14ac:dyDescent="0.2">
      <c r="BP5496" s="48"/>
    </row>
    <row r="5497" spans="68:68" x14ac:dyDescent="0.2">
      <c r="BP5497" s="48"/>
    </row>
    <row r="5498" spans="68:68" x14ac:dyDescent="0.2">
      <c r="BP5498" s="48"/>
    </row>
    <row r="5499" spans="68:68" x14ac:dyDescent="0.2">
      <c r="BP5499" s="48"/>
    </row>
    <row r="5500" spans="68:68" x14ac:dyDescent="0.2">
      <c r="BP5500" s="48"/>
    </row>
    <row r="5501" spans="68:68" x14ac:dyDescent="0.2">
      <c r="BP5501" s="48"/>
    </row>
    <row r="5502" spans="68:68" x14ac:dyDescent="0.2">
      <c r="BP5502" s="48"/>
    </row>
    <row r="5503" spans="68:68" x14ac:dyDescent="0.2">
      <c r="BP5503" s="48"/>
    </row>
    <row r="5504" spans="68:68" x14ac:dyDescent="0.2">
      <c r="BP5504" s="48"/>
    </row>
    <row r="5505" spans="68:68" x14ac:dyDescent="0.2">
      <c r="BP5505" s="48"/>
    </row>
    <row r="5506" spans="68:68" x14ac:dyDescent="0.2">
      <c r="BP5506" s="48"/>
    </row>
    <row r="5507" spans="68:68" x14ac:dyDescent="0.2">
      <c r="BP5507" s="48"/>
    </row>
    <row r="5508" spans="68:68" x14ac:dyDescent="0.2">
      <c r="BP5508" s="48"/>
    </row>
    <row r="5509" spans="68:68" x14ac:dyDescent="0.2">
      <c r="BP5509" s="48"/>
    </row>
    <row r="5510" spans="68:68" x14ac:dyDescent="0.2">
      <c r="BP5510" s="48"/>
    </row>
    <row r="5511" spans="68:68" x14ac:dyDescent="0.2">
      <c r="BP5511" s="48"/>
    </row>
    <row r="5512" spans="68:68" x14ac:dyDescent="0.2">
      <c r="BP5512" s="48"/>
    </row>
    <row r="5513" spans="68:68" x14ac:dyDescent="0.2">
      <c r="BP5513" s="48"/>
    </row>
    <row r="5514" spans="68:68" x14ac:dyDescent="0.2">
      <c r="BP5514" s="48"/>
    </row>
    <row r="5515" spans="68:68" x14ac:dyDescent="0.2">
      <c r="BP5515" s="48"/>
    </row>
    <row r="5516" spans="68:68" x14ac:dyDescent="0.2">
      <c r="BP5516" s="48"/>
    </row>
    <row r="5517" spans="68:68" x14ac:dyDescent="0.2">
      <c r="BP5517" s="48"/>
    </row>
    <row r="5518" spans="68:68" x14ac:dyDescent="0.2">
      <c r="BP5518" s="48"/>
    </row>
    <row r="5519" spans="68:68" x14ac:dyDescent="0.2">
      <c r="BP5519" s="48"/>
    </row>
    <row r="5520" spans="68:68" x14ac:dyDescent="0.2">
      <c r="BP5520" s="48"/>
    </row>
    <row r="5521" spans="68:68" x14ac:dyDescent="0.2">
      <c r="BP5521" s="48"/>
    </row>
    <row r="5522" spans="68:68" x14ac:dyDescent="0.2">
      <c r="BP5522" s="48"/>
    </row>
    <row r="5523" spans="68:68" x14ac:dyDescent="0.2">
      <c r="BP5523" s="48"/>
    </row>
    <row r="5524" spans="68:68" x14ac:dyDescent="0.2">
      <c r="BP5524" s="48"/>
    </row>
    <row r="5525" spans="68:68" x14ac:dyDescent="0.2">
      <c r="BP5525" s="48"/>
    </row>
    <row r="5526" spans="68:68" x14ac:dyDescent="0.2">
      <c r="BP5526" s="48"/>
    </row>
    <row r="5527" spans="68:68" x14ac:dyDescent="0.2">
      <c r="BP5527" s="48"/>
    </row>
    <row r="5528" spans="68:68" x14ac:dyDescent="0.2">
      <c r="BP5528" s="48"/>
    </row>
    <row r="5529" spans="68:68" x14ac:dyDescent="0.2">
      <c r="BP5529" s="48"/>
    </row>
    <row r="5530" spans="68:68" x14ac:dyDescent="0.2">
      <c r="BP5530" s="48"/>
    </row>
    <row r="5531" spans="68:68" x14ac:dyDescent="0.2">
      <c r="BP5531" s="48"/>
    </row>
    <row r="5532" spans="68:68" x14ac:dyDescent="0.2">
      <c r="BP5532" s="48"/>
    </row>
    <row r="5533" spans="68:68" x14ac:dyDescent="0.2">
      <c r="BP5533" s="48"/>
    </row>
    <row r="5534" spans="68:68" x14ac:dyDescent="0.2">
      <c r="BP5534" s="48"/>
    </row>
    <row r="5535" spans="68:68" x14ac:dyDescent="0.2">
      <c r="BP5535" s="48"/>
    </row>
    <row r="5536" spans="68:68" x14ac:dyDescent="0.2">
      <c r="BP5536" s="48"/>
    </row>
    <row r="5537" spans="68:68" x14ac:dyDescent="0.2">
      <c r="BP5537" s="48"/>
    </row>
    <row r="5538" spans="68:68" x14ac:dyDescent="0.2">
      <c r="BP5538" s="48"/>
    </row>
    <row r="5539" spans="68:68" x14ac:dyDescent="0.2">
      <c r="BP5539" s="48"/>
    </row>
    <row r="5540" spans="68:68" x14ac:dyDescent="0.2">
      <c r="BP5540" s="48"/>
    </row>
    <row r="5541" spans="68:68" x14ac:dyDescent="0.2">
      <c r="BP5541" s="48"/>
    </row>
    <row r="5542" spans="68:68" x14ac:dyDescent="0.2">
      <c r="BP5542" s="48"/>
    </row>
    <row r="5543" spans="68:68" x14ac:dyDescent="0.2">
      <c r="BP5543" s="48"/>
    </row>
    <row r="5544" spans="68:68" x14ac:dyDescent="0.2">
      <c r="BP5544" s="48"/>
    </row>
    <row r="5545" spans="68:68" x14ac:dyDescent="0.2">
      <c r="BP5545" s="48"/>
    </row>
    <row r="5546" spans="68:68" x14ac:dyDescent="0.2">
      <c r="BP5546" s="48"/>
    </row>
    <row r="5547" spans="68:68" x14ac:dyDescent="0.2">
      <c r="BP5547" s="48"/>
    </row>
    <row r="5548" spans="68:68" x14ac:dyDescent="0.2">
      <c r="BP5548" s="48"/>
    </row>
    <row r="5549" spans="68:68" x14ac:dyDescent="0.2">
      <c r="BP5549" s="48"/>
    </row>
    <row r="5550" spans="68:68" x14ac:dyDescent="0.2">
      <c r="BP5550" s="48"/>
    </row>
    <row r="5551" spans="68:68" x14ac:dyDescent="0.2">
      <c r="BP5551" s="48"/>
    </row>
    <row r="5552" spans="68:68" x14ac:dyDescent="0.2">
      <c r="BP5552" s="48"/>
    </row>
    <row r="5553" spans="68:68" x14ac:dyDescent="0.2">
      <c r="BP5553" s="48"/>
    </row>
    <row r="5554" spans="68:68" x14ac:dyDescent="0.2">
      <c r="BP5554" s="48"/>
    </row>
    <row r="5555" spans="68:68" x14ac:dyDescent="0.2">
      <c r="BP5555" s="48"/>
    </row>
    <row r="5556" spans="68:68" x14ac:dyDescent="0.2">
      <c r="BP5556" s="48"/>
    </row>
    <row r="5557" spans="68:68" x14ac:dyDescent="0.2">
      <c r="BP5557" s="48"/>
    </row>
    <row r="5558" spans="68:68" x14ac:dyDescent="0.2">
      <c r="BP5558" s="48"/>
    </row>
    <row r="5559" spans="68:68" x14ac:dyDescent="0.2">
      <c r="BP5559" s="48"/>
    </row>
    <row r="5560" spans="68:68" x14ac:dyDescent="0.2">
      <c r="BP5560" s="48"/>
    </row>
    <row r="5561" spans="68:68" x14ac:dyDescent="0.2">
      <c r="BP5561" s="48"/>
    </row>
    <row r="5562" spans="68:68" x14ac:dyDescent="0.2">
      <c r="BP5562" s="48"/>
    </row>
    <row r="5563" spans="68:68" x14ac:dyDescent="0.2">
      <c r="BP5563" s="48"/>
    </row>
    <row r="5564" spans="68:68" x14ac:dyDescent="0.2">
      <c r="BP5564" s="48"/>
    </row>
    <row r="5565" spans="68:68" x14ac:dyDescent="0.2">
      <c r="BP5565" s="48"/>
    </row>
    <row r="5566" spans="68:68" x14ac:dyDescent="0.2">
      <c r="BP5566" s="48"/>
    </row>
    <row r="5567" spans="68:68" x14ac:dyDescent="0.2">
      <c r="BP5567" s="48"/>
    </row>
    <row r="5568" spans="68:68" x14ac:dyDescent="0.2">
      <c r="BP5568" s="48"/>
    </row>
    <row r="5569" spans="68:68" x14ac:dyDescent="0.2">
      <c r="BP5569" s="48"/>
    </row>
    <row r="5570" spans="68:68" x14ac:dyDescent="0.2">
      <c r="BP5570" s="48"/>
    </row>
    <row r="5571" spans="68:68" x14ac:dyDescent="0.2">
      <c r="BP5571" s="48"/>
    </row>
    <row r="5572" spans="68:68" x14ac:dyDescent="0.2">
      <c r="BP5572" s="48"/>
    </row>
    <row r="5573" spans="68:68" x14ac:dyDescent="0.2">
      <c r="BP5573" s="48"/>
    </row>
    <row r="5574" spans="68:68" x14ac:dyDescent="0.2">
      <c r="BP5574" s="48"/>
    </row>
    <row r="5575" spans="68:68" x14ac:dyDescent="0.2">
      <c r="BP5575" s="48"/>
    </row>
    <row r="5576" spans="68:68" x14ac:dyDescent="0.2">
      <c r="BP5576" s="48"/>
    </row>
    <row r="5577" spans="68:68" x14ac:dyDescent="0.2">
      <c r="BP5577" s="48"/>
    </row>
    <row r="5578" spans="68:68" x14ac:dyDescent="0.2">
      <c r="BP5578" s="48"/>
    </row>
    <row r="5579" spans="68:68" x14ac:dyDescent="0.2">
      <c r="BP5579" s="48"/>
    </row>
    <row r="5580" spans="68:68" x14ac:dyDescent="0.2">
      <c r="BP5580" s="48"/>
    </row>
    <row r="5581" spans="68:68" x14ac:dyDescent="0.2">
      <c r="BP5581" s="48"/>
    </row>
    <row r="5582" spans="68:68" x14ac:dyDescent="0.2">
      <c r="BP5582" s="48"/>
    </row>
    <row r="5583" spans="68:68" x14ac:dyDescent="0.2">
      <c r="BP5583" s="48"/>
    </row>
    <row r="5584" spans="68:68" x14ac:dyDescent="0.2">
      <c r="BP5584" s="48"/>
    </row>
    <row r="5585" spans="68:68" x14ac:dyDescent="0.2">
      <c r="BP5585" s="48"/>
    </row>
    <row r="5586" spans="68:68" x14ac:dyDescent="0.2">
      <c r="BP5586" s="48"/>
    </row>
    <row r="5587" spans="68:68" x14ac:dyDescent="0.2">
      <c r="BP5587" s="48"/>
    </row>
    <row r="5588" spans="68:68" x14ac:dyDescent="0.2">
      <c r="BP5588" s="48"/>
    </row>
    <row r="5589" spans="68:68" x14ac:dyDescent="0.2">
      <c r="BP5589" s="48"/>
    </row>
    <row r="5590" spans="68:68" x14ac:dyDescent="0.2">
      <c r="BP5590" s="48"/>
    </row>
    <row r="5591" spans="68:68" x14ac:dyDescent="0.2">
      <c r="BP5591" s="48"/>
    </row>
    <row r="5592" spans="68:68" x14ac:dyDescent="0.2">
      <c r="BP5592" s="48"/>
    </row>
    <row r="5593" spans="68:68" x14ac:dyDescent="0.2">
      <c r="BP5593" s="48"/>
    </row>
    <row r="5594" spans="68:68" x14ac:dyDescent="0.2">
      <c r="BP5594" s="48"/>
    </row>
    <row r="5595" spans="68:68" x14ac:dyDescent="0.2">
      <c r="BP5595" s="48"/>
    </row>
    <row r="5596" spans="68:68" x14ac:dyDescent="0.2">
      <c r="BP5596" s="48"/>
    </row>
    <row r="5597" spans="68:68" x14ac:dyDescent="0.2">
      <c r="BP5597" s="48"/>
    </row>
    <row r="5598" spans="68:68" x14ac:dyDescent="0.2">
      <c r="BP5598" s="48"/>
    </row>
    <row r="5599" spans="68:68" x14ac:dyDescent="0.2">
      <c r="BP5599" s="48"/>
    </row>
    <row r="5600" spans="68:68" x14ac:dyDescent="0.2">
      <c r="BP5600" s="48"/>
    </row>
    <row r="5601" spans="68:68" x14ac:dyDescent="0.2">
      <c r="BP5601" s="48"/>
    </row>
    <row r="5602" spans="68:68" x14ac:dyDescent="0.2">
      <c r="BP5602" s="48"/>
    </row>
    <row r="5603" spans="68:68" x14ac:dyDescent="0.2">
      <c r="BP5603" s="48"/>
    </row>
    <row r="5604" spans="68:68" x14ac:dyDescent="0.2">
      <c r="BP5604" s="48"/>
    </row>
    <row r="5605" spans="68:68" x14ac:dyDescent="0.2">
      <c r="BP5605" s="48"/>
    </row>
    <row r="5606" spans="68:68" x14ac:dyDescent="0.2">
      <c r="BP5606" s="48"/>
    </row>
    <row r="5607" spans="68:68" x14ac:dyDescent="0.2">
      <c r="BP5607" s="48"/>
    </row>
    <row r="5608" spans="68:68" x14ac:dyDescent="0.2">
      <c r="BP5608" s="48"/>
    </row>
    <row r="5609" spans="68:68" x14ac:dyDescent="0.2">
      <c r="BP5609" s="48"/>
    </row>
    <row r="5610" spans="68:68" x14ac:dyDescent="0.2">
      <c r="BP5610" s="48"/>
    </row>
    <row r="5611" spans="68:68" x14ac:dyDescent="0.2">
      <c r="BP5611" s="48"/>
    </row>
    <row r="5612" spans="68:68" x14ac:dyDescent="0.2">
      <c r="BP5612" s="48"/>
    </row>
    <row r="5613" spans="68:68" x14ac:dyDescent="0.2">
      <c r="BP5613" s="48"/>
    </row>
    <row r="5614" spans="68:68" x14ac:dyDescent="0.2">
      <c r="BP5614" s="48"/>
    </row>
    <row r="5615" spans="68:68" x14ac:dyDescent="0.2">
      <c r="BP5615" s="48"/>
    </row>
    <row r="5616" spans="68:68" x14ac:dyDescent="0.2">
      <c r="BP5616" s="48"/>
    </row>
    <row r="5617" spans="68:68" x14ac:dyDescent="0.2">
      <c r="BP5617" s="48"/>
    </row>
    <row r="5618" spans="68:68" x14ac:dyDescent="0.2">
      <c r="BP5618" s="48"/>
    </row>
    <row r="5619" spans="68:68" x14ac:dyDescent="0.2">
      <c r="BP5619" s="48"/>
    </row>
    <row r="5620" spans="68:68" x14ac:dyDescent="0.2">
      <c r="BP5620" s="48"/>
    </row>
    <row r="5621" spans="68:68" x14ac:dyDescent="0.2">
      <c r="BP5621" s="48"/>
    </row>
    <row r="5622" spans="68:68" x14ac:dyDescent="0.2">
      <c r="BP5622" s="48"/>
    </row>
    <row r="5623" spans="68:68" x14ac:dyDescent="0.2">
      <c r="BP5623" s="48"/>
    </row>
    <row r="5624" spans="68:68" x14ac:dyDescent="0.2">
      <c r="BP5624" s="48"/>
    </row>
    <row r="5625" spans="68:68" x14ac:dyDescent="0.2">
      <c r="BP5625" s="48"/>
    </row>
    <row r="5626" spans="68:68" x14ac:dyDescent="0.2">
      <c r="BP5626" s="48"/>
    </row>
    <row r="5627" spans="68:68" x14ac:dyDescent="0.2">
      <c r="BP5627" s="48"/>
    </row>
    <row r="5628" spans="68:68" x14ac:dyDescent="0.2">
      <c r="BP5628" s="48"/>
    </row>
    <row r="5629" spans="68:68" x14ac:dyDescent="0.2">
      <c r="BP5629" s="48"/>
    </row>
    <row r="5630" spans="68:68" x14ac:dyDescent="0.2">
      <c r="BP5630" s="48"/>
    </row>
    <row r="5631" spans="68:68" x14ac:dyDescent="0.2">
      <c r="BP5631" s="48"/>
    </row>
    <row r="5632" spans="68:68" x14ac:dyDescent="0.2">
      <c r="BP5632" s="48"/>
    </row>
    <row r="5633" spans="68:68" x14ac:dyDescent="0.2">
      <c r="BP5633" s="48"/>
    </row>
    <row r="5634" spans="68:68" x14ac:dyDescent="0.2">
      <c r="BP5634" s="48"/>
    </row>
    <row r="5635" spans="68:68" x14ac:dyDescent="0.2">
      <c r="BP5635" s="48"/>
    </row>
    <row r="5636" spans="68:68" x14ac:dyDescent="0.2">
      <c r="BP5636" s="48"/>
    </row>
    <row r="5637" spans="68:68" x14ac:dyDescent="0.2">
      <c r="BP5637" s="48"/>
    </row>
    <row r="5638" spans="68:68" x14ac:dyDescent="0.2">
      <c r="BP5638" s="48"/>
    </row>
    <row r="5639" spans="68:68" x14ac:dyDescent="0.2">
      <c r="BP5639" s="48"/>
    </row>
    <row r="5640" spans="68:68" x14ac:dyDescent="0.2">
      <c r="BP5640" s="48"/>
    </row>
    <row r="5641" spans="68:68" x14ac:dyDescent="0.2">
      <c r="BP5641" s="48"/>
    </row>
    <row r="5642" spans="68:68" x14ac:dyDescent="0.2">
      <c r="BP5642" s="48"/>
    </row>
    <row r="5643" spans="68:68" x14ac:dyDescent="0.2">
      <c r="BP5643" s="48"/>
    </row>
    <row r="5644" spans="68:68" x14ac:dyDescent="0.2">
      <c r="BP5644" s="48"/>
    </row>
    <row r="5645" spans="68:68" x14ac:dyDescent="0.2">
      <c r="BP5645" s="48"/>
    </row>
    <row r="5646" spans="68:68" x14ac:dyDescent="0.2">
      <c r="BP5646" s="48"/>
    </row>
    <row r="5647" spans="68:68" x14ac:dyDescent="0.2">
      <c r="BP5647" s="48"/>
    </row>
    <row r="5648" spans="68:68" x14ac:dyDescent="0.2">
      <c r="BP5648" s="48"/>
    </row>
    <row r="5649" spans="68:68" x14ac:dyDescent="0.2">
      <c r="BP5649" s="48"/>
    </row>
    <row r="5650" spans="68:68" x14ac:dyDescent="0.2">
      <c r="BP5650" s="48"/>
    </row>
    <row r="5651" spans="68:68" x14ac:dyDescent="0.2">
      <c r="BP5651" s="48"/>
    </row>
    <row r="5652" spans="68:68" x14ac:dyDescent="0.2">
      <c r="BP5652" s="48"/>
    </row>
    <row r="5653" spans="68:68" x14ac:dyDescent="0.2">
      <c r="BP5653" s="48"/>
    </row>
    <row r="5654" spans="68:68" x14ac:dyDescent="0.2">
      <c r="BP5654" s="48"/>
    </row>
    <row r="5655" spans="68:68" x14ac:dyDescent="0.2">
      <c r="BP5655" s="48"/>
    </row>
    <row r="5656" spans="68:68" x14ac:dyDescent="0.2">
      <c r="BP5656" s="48"/>
    </row>
    <row r="5657" spans="68:68" x14ac:dyDescent="0.2">
      <c r="BP5657" s="48"/>
    </row>
    <row r="5658" spans="68:68" x14ac:dyDescent="0.2">
      <c r="BP5658" s="48"/>
    </row>
    <row r="5659" spans="68:68" x14ac:dyDescent="0.2">
      <c r="BP5659" s="48"/>
    </row>
    <row r="5660" spans="68:68" x14ac:dyDescent="0.2">
      <c r="BP5660" s="48"/>
    </row>
    <row r="5661" spans="68:68" x14ac:dyDescent="0.2">
      <c r="BP5661" s="48"/>
    </row>
    <row r="5662" spans="68:68" x14ac:dyDescent="0.2">
      <c r="BP5662" s="48"/>
    </row>
    <row r="5663" spans="68:68" x14ac:dyDescent="0.2">
      <c r="BP5663" s="48"/>
    </row>
    <row r="5664" spans="68:68" x14ac:dyDescent="0.2">
      <c r="BP5664" s="48"/>
    </row>
    <row r="5665" spans="68:68" x14ac:dyDescent="0.2">
      <c r="BP5665" s="48"/>
    </row>
    <row r="5666" spans="68:68" x14ac:dyDescent="0.2">
      <c r="BP5666" s="48"/>
    </row>
    <row r="5667" spans="68:68" x14ac:dyDescent="0.2">
      <c r="BP5667" s="48"/>
    </row>
    <row r="5668" spans="68:68" x14ac:dyDescent="0.2">
      <c r="BP5668" s="48"/>
    </row>
    <row r="5669" spans="68:68" x14ac:dyDescent="0.2">
      <c r="BP5669" s="48"/>
    </row>
    <row r="5670" spans="68:68" x14ac:dyDescent="0.2">
      <c r="BP5670" s="48"/>
    </row>
    <row r="5671" spans="68:68" x14ac:dyDescent="0.2">
      <c r="BP5671" s="48"/>
    </row>
    <row r="5672" spans="68:68" x14ac:dyDescent="0.2">
      <c r="BP5672" s="48"/>
    </row>
    <row r="5673" spans="68:68" x14ac:dyDescent="0.2">
      <c r="BP5673" s="48"/>
    </row>
    <row r="5674" spans="68:68" x14ac:dyDescent="0.2">
      <c r="BP5674" s="48"/>
    </row>
    <row r="5675" spans="68:68" x14ac:dyDescent="0.2">
      <c r="BP5675" s="48"/>
    </row>
    <row r="5676" spans="68:68" x14ac:dyDescent="0.2">
      <c r="BP5676" s="48"/>
    </row>
    <row r="5677" spans="68:68" x14ac:dyDescent="0.2">
      <c r="BP5677" s="48"/>
    </row>
    <row r="5678" spans="68:68" x14ac:dyDescent="0.2">
      <c r="BP5678" s="48"/>
    </row>
    <row r="5679" spans="68:68" x14ac:dyDescent="0.2">
      <c r="BP5679" s="48"/>
    </row>
    <row r="5680" spans="68:68" x14ac:dyDescent="0.2">
      <c r="BP5680" s="48"/>
    </row>
    <row r="5681" spans="68:68" x14ac:dyDescent="0.2">
      <c r="BP5681" s="48"/>
    </row>
    <row r="5682" spans="68:68" x14ac:dyDescent="0.2">
      <c r="BP5682" s="48"/>
    </row>
    <row r="5683" spans="68:68" x14ac:dyDescent="0.2">
      <c r="BP5683" s="48"/>
    </row>
    <row r="5684" spans="68:68" x14ac:dyDescent="0.2">
      <c r="BP5684" s="48"/>
    </row>
    <row r="5685" spans="68:68" x14ac:dyDescent="0.2">
      <c r="BP5685" s="48"/>
    </row>
    <row r="5686" spans="68:68" x14ac:dyDescent="0.2">
      <c r="BP5686" s="48"/>
    </row>
    <row r="5687" spans="68:68" x14ac:dyDescent="0.2">
      <c r="BP5687" s="48"/>
    </row>
    <row r="5688" spans="68:68" x14ac:dyDescent="0.2">
      <c r="BP5688" s="48"/>
    </row>
    <row r="5689" spans="68:68" x14ac:dyDescent="0.2">
      <c r="BP5689" s="48"/>
    </row>
    <row r="5690" spans="68:68" x14ac:dyDescent="0.2">
      <c r="BP5690" s="48"/>
    </row>
    <row r="5691" spans="68:68" x14ac:dyDescent="0.2">
      <c r="BP5691" s="48"/>
    </row>
    <row r="5692" spans="68:68" x14ac:dyDescent="0.2">
      <c r="BP5692" s="48"/>
    </row>
    <row r="5693" spans="68:68" x14ac:dyDescent="0.2">
      <c r="BP5693" s="48"/>
    </row>
    <row r="5694" spans="68:68" x14ac:dyDescent="0.2">
      <c r="BP5694" s="48"/>
    </row>
    <row r="5695" spans="68:68" x14ac:dyDescent="0.2">
      <c r="BP5695" s="48"/>
    </row>
    <row r="5696" spans="68:68" x14ac:dyDescent="0.2">
      <c r="BP5696" s="48"/>
    </row>
    <row r="5697" spans="68:68" x14ac:dyDescent="0.2">
      <c r="BP5697" s="48"/>
    </row>
    <row r="5698" spans="68:68" x14ac:dyDescent="0.2">
      <c r="BP5698" s="48"/>
    </row>
    <row r="5699" spans="68:68" x14ac:dyDescent="0.2">
      <c r="BP5699" s="48"/>
    </row>
    <row r="5700" spans="68:68" x14ac:dyDescent="0.2">
      <c r="BP5700" s="48"/>
    </row>
    <row r="5701" spans="68:68" x14ac:dyDescent="0.2">
      <c r="BP5701" s="48"/>
    </row>
    <row r="5702" spans="68:68" x14ac:dyDescent="0.2">
      <c r="BP5702" s="48"/>
    </row>
    <row r="5703" spans="68:68" x14ac:dyDescent="0.2">
      <c r="BP5703" s="48"/>
    </row>
    <row r="5704" spans="68:68" x14ac:dyDescent="0.2">
      <c r="BP5704" s="48"/>
    </row>
    <row r="5705" spans="68:68" x14ac:dyDescent="0.2">
      <c r="BP5705" s="48"/>
    </row>
    <row r="5706" spans="68:68" x14ac:dyDescent="0.2">
      <c r="BP5706" s="48"/>
    </row>
    <row r="5707" spans="68:68" x14ac:dyDescent="0.2">
      <c r="BP5707" s="48"/>
    </row>
    <row r="5708" spans="68:68" x14ac:dyDescent="0.2">
      <c r="BP5708" s="48"/>
    </row>
    <row r="5709" spans="68:68" x14ac:dyDescent="0.2">
      <c r="BP5709" s="48"/>
    </row>
    <row r="5710" spans="68:68" x14ac:dyDescent="0.2">
      <c r="BP5710" s="48"/>
    </row>
    <row r="5711" spans="68:68" x14ac:dyDescent="0.2">
      <c r="BP5711" s="48"/>
    </row>
    <row r="5712" spans="68:68" x14ac:dyDescent="0.2">
      <c r="BP5712" s="48"/>
    </row>
    <row r="5713" spans="68:68" x14ac:dyDescent="0.2">
      <c r="BP5713" s="48"/>
    </row>
    <row r="5714" spans="68:68" x14ac:dyDescent="0.2">
      <c r="BP5714" s="48"/>
    </row>
    <row r="5715" spans="68:68" x14ac:dyDescent="0.2">
      <c r="BP5715" s="48"/>
    </row>
    <row r="5716" spans="68:68" x14ac:dyDescent="0.2">
      <c r="BP5716" s="48"/>
    </row>
    <row r="5717" spans="68:68" x14ac:dyDescent="0.2">
      <c r="BP5717" s="48"/>
    </row>
    <row r="5718" spans="68:68" x14ac:dyDescent="0.2">
      <c r="BP5718" s="48"/>
    </row>
    <row r="5719" spans="68:68" x14ac:dyDescent="0.2">
      <c r="BP5719" s="48"/>
    </row>
    <row r="5720" spans="68:68" x14ac:dyDescent="0.2">
      <c r="BP5720" s="48"/>
    </row>
    <row r="5721" spans="68:68" x14ac:dyDescent="0.2">
      <c r="BP5721" s="48"/>
    </row>
    <row r="5722" spans="68:68" x14ac:dyDescent="0.2">
      <c r="BP5722" s="48"/>
    </row>
    <row r="5723" spans="68:68" x14ac:dyDescent="0.2">
      <c r="BP5723" s="48"/>
    </row>
    <row r="5724" spans="68:68" x14ac:dyDescent="0.2">
      <c r="BP5724" s="48"/>
    </row>
    <row r="5725" spans="68:68" x14ac:dyDescent="0.2">
      <c r="BP5725" s="48"/>
    </row>
    <row r="5726" spans="68:68" x14ac:dyDescent="0.2">
      <c r="BP5726" s="48"/>
    </row>
    <row r="5727" spans="68:68" x14ac:dyDescent="0.2">
      <c r="BP5727" s="48"/>
    </row>
    <row r="5728" spans="68:68" x14ac:dyDescent="0.2">
      <c r="BP5728" s="48"/>
    </row>
    <row r="5729" spans="68:68" x14ac:dyDescent="0.2">
      <c r="BP5729" s="48"/>
    </row>
    <row r="5730" spans="68:68" x14ac:dyDescent="0.2">
      <c r="BP5730" s="48"/>
    </row>
    <row r="5731" spans="68:68" x14ac:dyDescent="0.2">
      <c r="BP5731" s="48"/>
    </row>
    <row r="5732" spans="68:68" x14ac:dyDescent="0.2">
      <c r="BP5732" s="48"/>
    </row>
    <row r="5733" spans="68:68" x14ac:dyDescent="0.2">
      <c r="BP5733" s="48"/>
    </row>
    <row r="5734" spans="68:68" x14ac:dyDescent="0.2">
      <c r="BP5734" s="48"/>
    </row>
    <row r="5735" spans="68:68" x14ac:dyDescent="0.2">
      <c r="BP5735" s="48"/>
    </row>
    <row r="5736" spans="68:68" x14ac:dyDescent="0.2">
      <c r="BP5736" s="48"/>
    </row>
    <row r="5737" spans="68:68" x14ac:dyDescent="0.2">
      <c r="BP5737" s="48"/>
    </row>
    <row r="5738" spans="68:68" x14ac:dyDescent="0.2">
      <c r="BP5738" s="48"/>
    </row>
    <row r="5739" spans="68:68" x14ac:dyDescent="0.2">
      <c r="BP5739" s="48"/>
    </row>
    <row r="5740" spans="68:68" x14ac:dyDescent="0.2">
      <c r="BP5740" s="48"/>
    </row>
    <row r="5741" spans="68:68" x14ac:dyDescent="0.2">
      <c r="BP5741" s="48"/>
    </row>
    <row r="5742" spans="68:68" x14ac:dyDescent="0.2">
      <c r="BP5742" s="48"/>
    </row>
    <row r="5743" spans="68:68" x14ac:dyDescent="0.2">
      <c r="BP5743" s="48"/>
    </row>
    <row r="5744" spans="68:68" x14ac:dyDescent="0.2">
      <c r="BP5744" s="48"/>
    </row>
    <row r="5745" spans="68:68" x14ac:dyDescent="0.2">
      <c r="BP5745" s="48"/>
    </row>
    <row r="5746" spans="68:68" x14ac:dyDescent="0.2">
      <c r="BP5746" s="48"/>
    </row>
    <row r="5747" spans="68:68" x14ac:dyDescent="0.2">
      <c r="BP5747" s="48"/>
    </row>
    <row r="5748" spans="68:68" x14ac:dyDescent="0.2">
      <c r="BP5748" s="48"/>
    </row>
    <row r="5749" spans="68:68" x14ac:dyDescent="0.2">
      <c r="BP5749" s="48"/>
    </row>
    <row r="5750" spans="68:68" x14ac:dyDescent="0.2">
      <c r="BP5750" s="48"/>
    </row>
    <row r="5751" spans="68:68" x14ac:dyDescent="0.2">
      <c r="BP5751" s="48"/>
    </row>
    <row r="5752" spans="68:68" x14ac:dyDescent="0.2">
      <c r="BP5752" s="48"/>
    </row>
    <row r="5753" spans="68:68" x14ac:dyDescent="0.2">
      <c r="BP5753" s="48"/>
    </row>
    <row r="5754" spans="68:68" x14ac:dyDescent="0.2">
      <c r="BP5754" s="48"/>
    </row>
    <row r="5755" spans="68:68" x14ac:dyDescent="0.2">
      <c r="BP5755" s="48"/>
    </row>
    <row r="5756" spans="68:68" x14ac:dyDescent="0.2">
      <c r="BP5756" s="48"/>
    </row>
    <row r="5757" spans="68:68" x14ac:dyDescent="0.2">
      <c r="BP5757" s="48"/>
    </row>
    <row r="5758" spans="68:68" x14ac:dyDescent="0.2">
      <c r="BP5758" s="48"/>
    </row>
    <row r="5759" spans="68:68" x14ac:dyDescent="0.2">
      <c r="BP5759" s="48"/>
    </row>
    <row r="5760" spans="68:68" x14ac:dyDescent="0.2">
      <c r="BP5760" s="48"/>
    </row>
    <row r="5761" spans="68:68" x14ac:dyDescent="0.2">
      <c r="BP5761" s="48"/>
    </row>
    <row r="5762" spans="68:68" x14ac:dyDescent="0.2">
      <c r="BP5762" s="48"/>
    </row>
    <row r="5763" spans="68:68" x14ac:dyDescent="0.2">
      <c r="BP5763" s="48"/>
    </row>
    <row r="5764" spans="68:68" x14ac:dyDescent="0.2">
      <c r="BP5764" s="48"/>
    </row>
    <row r="5765" spans="68:68" x14ac:dyDescent="0.2">
      <c r="BP5765" s="48"/>
    </row>
    <row r="5766" spans="68:68" x14ac:dyDescent="0.2">
      <c r="BP5766" s="48"/>
    </row>
    <row r="5767" spans="68:68" x14ac:dyDescent="0.2">
      <c r="BP5767" s="48"/>
    </row>
    <row r="5768" spans="68:68" x14ac:dyDescent="0.2">
      <c r="BP5768" s="48"/>
    </row>
    <row r="5769" spans="68:68" x14ac:dyDescent="0.2">
      <c r="BP5769" s="48"/>
    </row>
    <row r="5770" spans="68:68" x14ac:dyDescent="0.2">
      <c r="BP5770" s="48"/>
    </row>
    <row r="5771" spans="68:68" x14ac:dyDescent="0.2">
      <c r="BP5771" s="48"/>
    </row>
    <row r="5772" spans="68:68" x14ac:dyDescent="0.2">
      <c r="BP5772" s="48"/>
    </row>
    <row r="5773" spans="68:68" x14ac:dyDescent="0.2">
      <c r="BP5773" s="48"/>
    </row>
    <row r="5774" spans="68:68" x14ac:dyDescent="0.2">
      <c r="BP5774" s="48"/>
    </row>
    <row r="5775" spans="68:68" x14ac:dyDescent="0.2">
      <c r="BP5775" s="48"/>
    </row>
    <row r="5776" spans="68:68" x14ac:dyDescent="0.2">
      <c r="BP5776" s="48"/>
    </row>
    <row r="5777" spans="68:68" x14ac:dyDescent="0.2">
      <c r="BP5777" s="48"/>
    </row>
    <row r="5778" spans="68:68" x14ac:dyDescent="0.2">
      <c r="BP5778" s="48"/>
    </row>
    <row r="5779" spans="68:68" x14ac:dyDescent="0.2">
      <c r="BP5779" s="48"/>
    </row>
    <row r="5780" spans="68:68" x14ac:dyDescent="0.2">
      <c r="BP5780" s="48"/>
    </row>
    <row r="5781" spans="68:68" x14ac:dyDescent="0.2">
      <c r="BP5781" s="48"/>
    </row>
    <row r="5782" spans="68:68" x14ac:dyDescent="0.2">
      <c r="BP5782" s="48"/>
    </row>
    <row r="5783" spans="68:68" x14ac:dyDescent="0.2">
      <c r="BP5783" s="48"/>
    </row>
    <row r="5784" spans="68:68" x14ac:dyDescent="0.2">
      <c r="BP5784" s="48"/>
    </row>
    <row r="5785" spans="68:68" x14ac:dyDescent="0.2">
      <c r="BP5785" s="48"/>
    </row>
    <row r="5786" spans="68:68" x14ac:dyDescent="0.2">
      <c r="BP5786" s="48"/>
    </row>
    <row r="5787" spans="68:68" x14ac:dyDescent="0.2">
      <c r="BP5787" s="48"/>
    </row>
    <row r="5788" spans="68:68" x14ac:dyDescent="0.2">
      <c r="BP5788" s="48"/>
    </row>
    <row r="5789" spans="68:68" x14ac:dyDescent="0.2">
      <c r="BP5789" s="48"/>
    </row>
    <row r="5790" spans="68:68" x14ac:dyDescent="0.2">
      <c r="BP5790" s="48"/>
    </row>
    <row r="5791" spans="68:68" x14ac:dyDescent="0.2">
      <c r="BP5791" s="48"/>
    </row>
    <row r="5792" spans="68:68" x14ac:dyDescent="0.2">
      <c r="BP5792" s="48"/>
    </row>
    <row r="5793" spans="68:68" x14ac:dyDescent="0.2">
      <c r="BP5793" s="48"/>
    </row>
    <row r="5794" spans="68:68" x14ac:dyDescent="0.2">
      <c r="BP5794" s="48"/>
    </row>
    <row r="5795" spans="68:68" x14ac:dyDescent="0.2">
      <c r="BP5795" s="48"/>
    </row>
    <row r="5796" spans="68:68" x14ac:dyDescent="0.2">
      <c r="BP5796" s="48"/>
    </row>
    <row r="5797" spans="68:68" x14ac:dyDescent="0.2">
      <c r="BP5797" s="48"/>
    </row>
    <row r="5798" spans="68:68" x14ac:dyDescent="0.2">
      <c r="BP5798" s="48"/>
    </row>
    <row r="5799" spans="68:68" x14ac:dyDescent="0.2">
      <c r="BP5799" s="48"/>
    </row>
    <row r="5800" spans="68:68" x14ac:dyDescent="0.2">
      <c r="BP5800" s="48"/>
    </row>
    <row r="5801" spans="68:68" x14ac:dyDescent="0.2">
      <c r="BP5801" s="48"/>
    </row>
    <row r="5802" spans="68:68" x14ac:dyDescent="0.2">
      <c r="BP5802" s="48"/>
    </row>
    <row r="5803" spans="68:68" x14ac:dyDescent="0.2">
      <c r="BP5803" s="48"/>
    </row>
    <row r="5804" spans="68:68" x14ac:dyDescent="0.2">
      <c r="BP5804" s="48"/>
    </row>
    <row r="5805" spans="68:68" x14ac:dyDescent="0.2">
      <c r="BP5805" s="48"/>
    </row>
    <row r="5806" spans="68:68" x14ac:dyDescent="0.2">
      <c r="BP5806" s="48"/>
    </row>
    <row r="5807" spans="68:68" x14ac:dyDescent="0.2">
      <c r="BP5807" s="48"/>
    </row>
    <row r="5808" spans="68:68" x14ac:dyDescent="0.2">
      <c r="BP5808" s="48"/>
    </row>
    <row r="5809" spans="68:68" x14ac:dyDescent="0.2">
      <c r="BP5809" s="48"/>
    </row>
    <row r="5810" spans="68:68" x14ac:dyDescent="0.2">
      <c r="BP5810" s="48"/>
    </row>
    <row r="5811" spans="68:68" x14ac:dyDescent="0.2">
      <c r="BP5811" s="48"/>
    </row>
    <row r="5812" spans="68:68" x14ac:dyDescent="0.2">
      <c r="BP5812" s="48"/>
    </row>
    <row r="5813" spans="68:68" x14ac:dyDescent="0.2">
      <c r="BP5813" s="48"/>
    </row>
    <row r="5814" spans="68:68" x14ac:dyDescent="0.2">
      <c r="BP5814" s="48"/>
    </row>
    <row r="5815" spans="68:68" x14ac:dyDescent="0.2">
      <c r="BP5815" s="48"/>
    </row>
    <row r="5816" spans="68:68" x14ac:dyDescent="0.2">
      <c r="BP5816" s="48"/>
    </row>
    <row r="5817" spans="68:68" x14ac:dyDescent="0.2">
      <c r="BP5817" s="48"/>
    </row>
    <row r="5818" spans="68:68" x14ac:dyDescent="0.2">
      <c r="BP5818" s="48"/>
    </row>
    <row r="5819" spans="68:68" x14ac:dyDescent="0.2">
      <c r="BP5819" s="48"/>
    </row>
    <row r="5820" spans="68:68" x14ac:dyDescent="0.2">
      <c r="BP5820" s="48"/>
    </row>
    <row r="5821" spans="68:68" x14ac:dyDescent="0.2">
      <c r="BP5821" s="48"/>
    </row>
    <row r="5822" spans="68:68" x14ac:dyDescent="0.2">
      <c r="BP5822" s="48"/>
    </row>
    <row r="5823" spans="68:68" x14ac:dyDescent="0.2">
      <c r="BP5823" s="48"/>
    </row>
    <row r="5824" spans="68:68" x14ac:dyDescent="0.2">
      <c r="BP5824" s="48"/>
    </row>
    <row r="5825" spans="68:68" x14ac:dyDescent="0.2">
      <c r="BP5825" s="48"/>
    </row>
    <row r="5826" spans="68:68" x14ac:dyDescent="0.2">
      <c r="BP5826" s="48"/>
    </row>
    <row r="5827" spans="68:68" x14ac:dyDescent="0.2">
      <c r="BP5827" s="48"/>
    </row>
    <row r="5828" spans="68:68" x14ac:dyDescent="0.2">
      <c r="BP5828" s="48"/>
    </row>
    <row r="5829" spans="68:68" x14ac:dyDescent="0.2">
      <c r="BP5829" s="48"/>
    </row>
    <row r="5830" spans="68:68" x14ac:dyDescent="0.2">
      <c r="BP5830" s="48"/>
    </row>
    <row r="5831" spans="68:68" x14ac:dyDescent="0.2">
      <c r="BP5831" s="48"/>
    </row>
    <row r="5832" spans="68:68" x14ac:dyDescent="0.2">
      <c r="BP5832" s="48"/>
    </row>
    <row r="5833" spans="68:68" x14ac:dyDescent="0.2">
      <c r="BP5833" s="48"/>
    </row>
    <row r="5834" spans="68:68" x14ac:dyDescent="0.2">
      <c r="BP5834" s="48"/>
    </row>
    <row r="5835" spans="68:68" x14ac:dyDescent="0.2">
      <c r="BP5835" s="48"/>
    </row>
    <row r="5836" spans="68:68" x14ac:dyDescent="0.2">
      <c r="BP5836" s="48"/>
    </row>
    <row r="5837" spans="68:68" x14ac:dyDescent="0.2">
      <c r="BP5837" s="48"/>
    </row>
    <row r="5838" spans="68:68" x14ac:dyDescent="0.2">
      <c r="BP5838" s="48"/>
    </row>
    <row r="5839" spans="68:68" x14ac:dyDescent="0.2">
      <c r="BP5839" s="48"/>
    </row>
    <row r="5840" spans="68:68" x14ac:dyDescent="0.2">
      <c r="BP5840" s="48"/>
    </row>
    <row r="5841" spans="68:68" x14ac:dyDescent="0.2">
      <c r="BP5841" s="48"/>
    </row>
    <row r="5842" spans="68:68" x14ac:dyDescent="0.2">
      <c r="BP5842" s="48"/>
    </row>
    <row r="5843" spans="68:68" x14ac:dyDescent="0.2">
      <c r="BP5843" s="48"/>
    </row>
    <row r="5844" spans="68:68" x14ac:dyDescent="0.2">
      <c r="BP5844" s="48"/>
    </row>
    <row r="5845" spans="68:68" x14ac:dyDescent="0.2">
      <c r="BP5845" s="48"/>
    </row>
    <row r="5846" spans="68:68" x14ac:dyDescent="0.2">
      <c r="BP5846" s="48"/>
    </row>
    <row r="5847" spans="68:68" x14ac:dyDescent="0.2">
      <c r="BP5847" s="48"/>
    </row>
    <row r="5848" spans="68:68" x14ac:dyDescent="0.2">
      <c r="BP5848" s="48"/>
    </row>
    <row r="5849" spans="68:68" x14ac:dyDescent="0.2">
      <c r="BP5849" s="48"/>
    </row>
    <row r="5850" spans="68:68" x14ac:dyDescent="0.2">
      <c r="BP5850" s="48"/>
    </row>
    <row r="5851" spans="68:68" x14ac:dyDescent="0.2">
      <c r="BP5851" s="48"/>
    </row>
    <row r="5852" spans="68:68" x14ac:dyDescent="0.2">
      <c r="BP5852" s="48"/>
    </row>
    <row r="5853" spans="68:68" x14ac:dyDescent="0.2">
      <c r="BP5853" s="48"/>
    </row>
    <row r="5854" spans="68:68" x14ac:dyDescent="0.2">
      <c r="BP5854" s="48"/>
    </row>
    <row r="5855" spans="68:68" x14ac:dyDescent="0.2">
      <c r="BP5855" s="48"/>
    </row>
    <row r="5856" spans="68:68" x14ac:dyDescent="0.2">
      <c r="BP5856" s="48"/>
    </row>
    <row r="5857" spans="68:68" x14ac:dyDescent="0.2">
      <c r="BP5857" s="48"/>
    </row>
    <row r="5858" spans="68:68" x14ac:dyDescent="0.2">
      <c r="BP5858" s="48"/>
    </row>
    <row r="5859" spans="68:68" x14ac:dyDescent="0.2">
      <c r="BP5859" s="48"/>
    </row>
    <row r="5860" spans="68:68" x14ac:dyDescent="0.2">
      <c r="BP5860" s="48"/>
    </row>
    <row r="5861" spans="68:68" x14ac:dyDescent="0.2">
      <c r="BP5861" s="48"/>
    </row>
    <row r="5862" spans="68:68" x14ac:dyDescent="0.2">
      <c r="BP5862" s="48"/>
    </row>
    <row r="5863" spans="68:68" x14ac:dyDescent="0.2">
      <c r="BP5863" s="48"/>
    </row>
    <row r="5864" spans="68:68" x14ac:dyDescent="0.2">
      <c r="BP5864" s="48"/>
    </row>
    <row r="5865" spans="68:68" x14ac:dyDescent="0.2">
      <c r="BP5865" s="48"/>
    </row>
    <row r="5866" spans="68:68" x14ac:dyDescent="0.2">
      <c r="BP5866" s="48"/>
    </row>
    <row r="5867" spans="68:68" x14ac:dyDescent="0.2">
      <c r="BP5867" s="48"/>
    </row>
    <row r="5868" spans="68:68" x14ac:dyDescent="0.2">
      <c r="BP5868" s="48"/>
    </row>
    <row r="5869" spans="68:68" x14ac:dyDescent="0.2">
      <c r="BP5869" s="48"/>
    </row>
    <row r="5870" spans="68:68" x14ac:dyDescent="0.2">
      <c r="BP5870" s="48"/>
    </row>
    <row r="5871" spans="68:68" x14ac:dyDescent="0.2">
      <c r="BP5871" s="48"/>
    </row>
    <row r="5872" spans="68:68" x14ac:dyDescent="0.2">
      <c r="BP5872" s="48"/>
    </row>
    <row r="5873" spans="68:68" x14ac:dyDescent="0.2">
      <c r="BP5873" s="48"/>
    </row>
    <row r="5874" spans="68:68" x14ac:dyDescent="0.2">
      <c r="BP5874" s="48"/>
    </row>
    <row r="5875" spans="68:68" x14ac:dyDescent="0.2">
      <c r="BP5875" s="48"/>
    </row>
    <row r="5876" spans="68:68" x14ac:dyDescent="0.2">
      <c r="BP5876" s="48"/>
    </row>
    <row r="5877" spans="68:68" x14ac:dyDescent="0.2">
      <c r="BP5877" s="48"/>
    </row>
    <row r="5878" spans="68:68" x14ac:dyDescent="0.2">
      <c r="BP5878" s="48"/>
    </row>
    <row r="5879" spans="68:68" x14ac:dyDescent="0.2">
      <c r="BP5879" s="48"/>
    </row>
    <row r="5880" spans="68:68" x14ac:dyDescent="0.2">
      <c r="BP5880" s="48"/>
    </row>
    <row r="5881" spans="68:68" x14ac:dyDescent="0.2">
      <c r="BP5881" s="48"/>
    </row>
    <row r="5882" spans="68:68" x14ac:dyDescent="0.2">
      <c r="BP5882" s="48"/>
    </row>
    <row r="5883" spans="68:68" x14ac:dyDescent="0.2">
      <c r="BP5883" s="48"/>
    </row>
    <row r="5884" spans="68:68" x14ac:dyDescent="0.2">
      <c r="BP5884" s="48"/>
    </row>
    <row r="5885" spans="68:68" x14ac:dyDescent="0.2">
      <c r="BP5885" s="48"/>
    </row>
    <row r="5886" spans="68:68" x14ac:dyDescent="0.2">
      <c r="BP5886" s="48"/>
    </row>
    <row r="5887" spans="68:68" x14ac:dyDescent="0.2">
      <c r="BP5887" s="48"/>
    </row>
    <row r="5888" spans="68:68" x14ac:dyDescent="0.2">
      <c r="BP5888" s="48"/>
    </row>
    <row r="5889" spans="68:68" x14ac:dyDescent="0.2">
      <c r="BP5889" s="48"/>
    </row>
    <row r="5890" spans="68:68" x14ac:dyDescent="0.2">
      <c r="BP5890" s="48"/>
    </row>
    <row r="5891" spans="68:68" x14ac:dyDescent="0.2">
      <c r="BP5891" s="48"/>
    </row>
    <row r="5892" spans="68:68" x14ac:dyDescent="0.2">
      <c r="BP5892" s="48"/>
    </row>
    <row r="5893" spans="68:68" x14ac:dyDescent="0.2">
      <c r="BP5893" s="48"/>
    </row>
    <row r="5894" spans="68:68" x14ac:dyDescent="0.2">
      <c r="BP5894" s="48"/>
    </row>
    <row r="5895" spans="68:68" x14ac:dyDescent="0.2">
      <c r="BP5895" s="48"/>
    </row>
    <row r="5896" spans="68:68" x14ac:dyDescent="0.2">
      <c r="BP5896" s="48"/>
    </row>
    <row r="5897" spans="68:68" x14ac:dyDescent="0.2">
      <c r="BP5897" s="48"/>
    </row>
    <row r="5898" spans="68:68" x14ac:dyDescent="0.2">
      <c r="BP5898" s="48"/>
    </row>
    <row r="5899" spans="68:68" x14ac:dyDescent="0.2">
      <c r="BP5899" s="48"/>
    </row>
    <row r="5900" spans="68:68" x14ac:dyDescent="0.2">
      <c r="BP5900" s="48"/>
    </row>
    <row r="5901" spans="68:68" x14ac:dyDescent="0.2">
      <c r="BP5901" s="48"/>
    </row>
    <row r="5902" spans="68:68" x14ac:dyDescent="0.2">
      <c r="BP5902" s="48"/>
    </row>
    <row r="5903" spans="68:68" x14ac:dyDescent="0.2">
      <c r="BP5903" s="48"/>
    </row>
    <row r="5904" spans="68:68" x14ac:dyDescent="0.2">
      <c r="BP5904" s="48"/>
    </row>
    <row r="5905" spans="68:68" x14ac:dyDescent="0.2">
      <c r="BP5905" s="48"/>
    </row>
    <row r="5906" spans="68:68" x14ac:dyDescent="0.2">
      <c r="BP5906" s="48"/>
    </row>
    <row r="5907" spans="68:68" x14ac:dyDescent="0.2">
      <c r="BP5907" s="48"/>
    </row>
    <row r="5908" spans="68:68" x14ac:dyDescent="0.2">
      <c r="BP5908" s="48"/>
    </row>
    <row r="5909" spans="68:68" x14ac:dyDescent="0.2">
      <c r="BP5909" s="48"/>
    </row>
    <row r="5910" spans="68:68" x14ac:dyDescent="0.2">
      <c r="BP5910" s="48"/>
    </row>
    <row r="5911" spans="68:68" x14ac:dyDescent="0.2">
      <c r="BP5911" s="48"/>
    </row>
    <row r="5912" spans="68:68" x14ac:dyDescent="0.2">
      <c r="BP5912" s="48"/>
    </row>
    <row r="5913" spans="68:68" x14ac:dyDescent="0.2">
      <c r="BP5913" s="48"/>
    </row>
    <row r="5914" spans="68:68" x14ac:dyDescent="0.2">
      <c r="BP5914" s="48"/>
    </row>
    <row r="5915" spans="68:68" x14ac:dyDescent="0.2">
      <c r="BP5915" s="48"/>
    </row>
    <row r="5916" spans="68:68" x14ac:dyDescent="0.2">
      <c r="BP5916" s="48"/>
    </row>
    <row r="5917" spans="68:68" x14ac:dyDescent="0.2">
      <c r="BP5917" s="48"/>
    </row>
    <row r="5918" spans="68:68" x14ac:dyDescent="0.2">
      <c r="BP5918" s="48"/>
    </row>
    <row r="5919" spans="68:68" x14ac:dyDescent="0.2">
      <c r="BP5919" s="48"/>
    </row>
    <row r="5920" spans="68:68" x14ac:dyDescent="0.2">
      <c r="BP5920" s="48"/>
    </row>
    <row r="5921" spans="68:68" x14ac:dyDescent="0.2">
      <c r="BP5921" s="48"/>
    </row>
    <row r="5922" spans="68:68" x14ac:dyDescent="0.2">
      <c r="BP5922" s="48"/>
    </row>
    <row r="5923" spans="68:68" x14ac:dyDescent="0.2">
      <c r="BP5923" s="48"/>
    </row>
    <row r="5924" spans="68:68" x14ac:dyDescent="0.2">
      <c r="BP5924" s="48"/>
    </row>
    <row r="5925" spans="68:68" x14ac:dyDescent="0.2">
      <c r="BP5925" s="48"/>
    </row>
    <row r="5926" spans="68:68" x14ac:dyDescent="0.2">
      <c r="BP5926" s="48"/>
    </row>
    <row r="5927" spans="68:68" x14ac:dyDescent="0.2">
      <c r="BP5927" s="48"/>
    </row>
    <row r="5928" spans="68:68" x14ac:dyDescent="0.2">
      <c r="BP5928" s="48"/>
    </row>
    <row r="5929" spans="68:68" x14ac:dyDescent="0.2">
      <c r="BP5929" s="48"/>
    </row>
    <row r="5930" spans="68:68" x14ac:dyDescent="0.2">
      <c r="BP5930" s="48"/>
    </row>
    <row r="5931" spans="68:68" x14ac:dyDescent="0.2">
      <c r="BP5931" s="48"/>
    </row>
    <row r="5932" spans="68:68" x14ac:dyDescent="0.2">
      <c r="BP5932" s="48"/>
    </row>
    <row r="5933" spans="68:68" x14ac:dyDescent="0.2">
      <c r="BP5933" s="48"/>
    </row>
    <row r="5934" spans="68:68" x14ac:dyDescent="0.2">
      <c r="BP5934" s="48"/>
    </row>
    <row r="5935" spans="68:68" x14ac:dyDescent="0.2">
      <c r="BP5935" s="48"/>
    </row>
    <row r="5936" spans="68:68" x14ac:dyDescent="0.2">
      <c r="BP5936" s="48"/>
    </row>
    <row r="5937" spans="68:68" x14ac:dyDescent="0.2">
      <c r="BP5937" s="48"/>
    </row>
    <row r="5938" spans="68:68" x14ac:dyDescent="0.2">
      <c r="BP5938" s="48"/>
    </row>
    <row r="5939" spans="68:68" x14ac:dyDescent="0.2">
      <c r="BP5939" s="48"/>
    </row>
    <row r="5940" spans="68:68" x14ac:dyDescent="0.2">
      <c r="BP5940" s="48"/>
    </row>
    <row r="5941" spans="68:68" x14ac:dyDescent="0.2">
      <c r="BP5941" s="48"/>
    </row>
    <row r="5942" spans="68:68" x14ac:dyDescent="0.2">
      <c r="BP5942" s="48"/>
    </row>
    <row r="5943" spans="68:68" x14ac:dyDescent="0.2">
      <c r="BP5943" s="48"/>
    </row>
    <row r="5944" spans="68:68" x14ac:dyDescent="0.2">
      <c r="BP5944" s="48"/>
    </row>
    <row r="5945" spans="68:68" x14ac:dyDescent="0.2">
      <c r="BP5945" s="48"/>
    </row>
    <row r="5946" spans="68:68" x14ac:dyDescent="0.2">
      <c r="BP5946" s="48"/>
    </row>
    <row r="5947" spans="68:68" x14ac:dyDescent="0.2">
      <c r="BP5947" s="48"/>
    </row>
    <row r="5948" spans="68:68" x14ac:dyDescent="0.2">
      <c r="BP5948" s="48"/>
    </row>
    <row r="5949" spans="68:68" x14ac:dyDescent="0.2">
      <c r="BP5949" s="48"/>
    </row>
    <row r="5950" spans="68:68" x14ac:dyDescent="0.2">
      <c r="BP5950" s="48"/>
    </row>
    <row r="5951" spans="68:68" x14ac:dyDescent="0.2">
      <c r="BP5951" s="48"/>
    </row>
    <row r="5952" spans="68:68" x14ac:dyDescent="0.2">
      <c r="BP5952" s="48"/>
    </row>
    <row r="5953" spans="68:68" x14ac:dyDescent="0.2">
      <c r="BP5953" s="48"/>
    </row>
    <row r="5954" spans="68:68" x14ac:dyDescent="0.2">
      <c r="BP5954" s="48"/>
    </row>
    <row r="5955" spans="68:68" x14ac:dyDescent="0.2">
      <c r="BP5955" s="48"/>
    </row>
    <row r="5956" spans="68:68" x14ac:dyDescent="0.2">
      <c r="BP5956" s="48"/>
    </row>
    <row r="5957" spans="68:68" x14ac:dyDescent="0.2">
      <c r="BP5957" s="48"/>
    </row>
    <row r="5958" spans="68:68" x14ac:dyDescent="0.2">
      <c r="BP5958" s="48"/>
    </row>
    <row r="5959" spans="68:68" x14ac:dyDescent="0.2">
      <c r="BP5959" s="48"/>
    </row>
    <row r="5960" spans="68:68" x14ac:dyDescent="0.2">
      <c r="BP5960" s="48"/>
    </row>
    <row r="5961" spans="68:68" x14ac:dyDescent="0.2">
      <c r="BP5961" s="48"/>
    </row>
    <row r="5962" spans="68:68" x14ac:dyDescent="0.2">
      <c r="BP5962" s="48"/>
    </row>
    <row r="5963" spans="68:68" x14ac:dyDescent="0.2">
      <c r="BP5963" s="48"/>
    </row>
    <row r="5964" spans="68:68" x14ac:dyDescent="0.2">
      <c r="BP5964" s="48"/>
    </row>
    <row r="5965" spans="68:68" x14ac:dyDescent="0.2">
      <c r="BP5965" s="48"/>
    </row>
    <row r="5966" spans="68:68" x14ac:dyDescent="0.2">
      <c r="BP5966" s="48"/>
    </row>
    <row r="5967" spans="68:68" x14ac:dyDescent="0.2">
      <c r="BP5967" s="48"/>
    </row>
    <row r="5968" spans="68:68" x14ac:dyDescent="0.2">
      <c r="BP5968" s="48"/>
    </row>
    <row r="5969" spans="68:68" x14ac:dyDescent="0.2">
      <c r="BP5969" s="48"/>
    </row>
    <row r="5970" spans="68:68" x14ac:dyDescent="0.2">
      <c r="BP5970" s="48"/>
    </row>
    <row r="5971" spans="68:68" x14ac:dyDescent="0.2">
      <c r="BP5971" s="48"/>
    </row>
    <row r="5972" spans="68:68" x14ac:dyDescent="0.2">
      <c r="BP5972" s="48"/>
    </row>
    <row r="5973" spans="68:68" x14ac:dyDescent="0.2">
      <c r="BP5973" s="48"/>
    </row>
    <row r="5974" spans="68:68" x14ac:dyDescent="0.2">
      <c r="BP5974" s="48"/>
    </row>
    <row r="5975" spans="68:68" x14ac:dyDescent="0.2">
      <c r="BP5975" s="48"/>
    </row>
    <row r="5976" spans="68:68" x14ac:dyDescent="0.2">
      <c r="BP5976" s="48"/>
    </row>
    <row r="5977" spans="68:68" x14ac:dyDescent="0.2">
      <c r="BP5977" s="48"/>
    </row>
    <row r="5978" spans="68:68" x14ac:dyDescent="0.2">
      <c r="BP5978" s="48"/>
    </row>
    <row r="5979" spans="68:68" x14ac:dyDescent="0.2">
      <c r="BP5979" s="48"/>
    </row>
    <row r="5980" spans="68:68" x14ac:dyDescent="0.2">
      <c r="BP5980" s="48"/>
    </row>
    <row r="5981" spans="68:68" x14ac:dyDescent="0.2">
      <c r="BP5981" s="48"/>
    </row>
    <row r="5982" spans="68:68" x14ac:dyDescent="0.2">
      <c r="BP5982" s="48"/>
    </row>
    <row r="5983" spans="68:68" x14ac:dyDescent="0.2">
      <c r="BP5983" s="48"/>
    </row>
    <row r="5984" spans="68:68" x14ac:dyDescent="0.2">
      <c r="BP5984" s="48"/>
    </row>
    <row r="5985" spans="68:68" x14ac:dyDescent="0.2">
      <c r="BP5985" s="48"/>
    </row>
    <row r="5986" spans="68:68" x14ac:dyDescent="0.2">
      <c r="BP5986" s="48"/>
    </row>
    <row r="5987" spans="68:68" x14ac:dyDescent="0.2">
      <c r="BP5987" s="48"/>
    </row>
    <row r="5988" spans="68:68" x14ac:dyDescent="0.2">
      <c r="BP5988" s="48"/>
    </row>
    <row r="5989" spans="68:68" x14ac:dyDescent="0.2">
      <c r="BP5989" s="48"/>
    </row>
    <row r="5990" spans="68:68" x14ac:dyDescent="0.2">
      <c r="BP5990" s="48"/>
    </row>
    <row r="5991" spans="68:68" x14ac:dyDescent="0.2">
      <c r="BP5991" s="48"/>
    </row>
    <row r="5992" spans="68:68" x14ac:dyDescent="0.2">
      <c r="BP5992" s="48"/>
    </row>
    <row r="5993" spans="68:68" x14ac:dyDescent="0.2">
      <c r="BP5993" s="48"/>
    </row>
    <row r="5994" spans="68:68" x14ac:dyDescent="0.2">
      <c r="BP5994" s="48"/>
    </row>
    <row r="5995" spans="68:68" x14ac:dyDescent="0.2">
      <c r="BP5995" s="48"/>
    </row>
    <row r="5996" spans="68:68" x14ac:dyDescent="0.2">
      <c r="BP5996" s="48"/>
    </row>
    <row r="5997" spans="68:68" x14ac:dyDescent="0.2">
      <c r="BP5997" s="48"/>
    </row>
    <row r="5998" spans="68:68" x14ac:dyDescent="0.2">
      <c r="BP5998" s="48"/>
    </row>
    <row r="5999" spans="68:68" x14ac:dyDescent="0.2">
      <c r="BP5999" s="48"/>
    </row>
    <row r="6000" spans="68:68" x14ac:dyDescent="0.2">
      <c r="BP6000" s="48"/>
    </row>
    <row r="6001" spans="68:68" x14ac:dyDescent="0.2">
      <c r="BP6001" s="48"/>
    </row>
    <row r="6002" spans="68:68" x14ac:dyDescent="0.2">
      <c r="BP6002" s="48"/>
    </row>
    <row r="6003" spans="68:68" x14ac:dyDescent="0.2">
      <c r="BP6003" s="48"/>
    </row>
    <row r="6004" spans="68:68" x14ac:dyDescent="0.2">
      <c r="BP6004" s="48"/>
    </row>
    <row r="6005" spans="68:68" x14ac:dyDescent="0.2">
      <c r="BP6005" s="48"/>
    </row>
    <row r="6006" spans="68:68" x14ac:dyDescent="0.2">
      <c r="BP6006" s="48"/>
    </row>
    <row r="6007" spans="68:68" x14ac:dyDescent="0.2">
      <c r="BP6007" s="48"/>
    </row>
    <row r="6008" spans="68:68" x14ac:dyDescent="0.2">
      <c r="BP6008" s="48"/>
    </row>
    <row r="6009" spans="68:68" x14ac:dyDescent="0.2">
      <c r="BP6009" s="48"/>
    </row>
    <row r="6010" spans="68:68" x14ac:dyDescent="0.2">
      <c r="BP6010" s="48"/>
    </row>
    <row r="6011" spans="68:68" x14ac:dyDescent="0.2">
      <c r="BP6011" s="48"/>
    </row>
    <row r="6012" spans="68:68" x14ac:dyDescent="0.2">
      <c r="BP6012" s="48"/>
    </row>
    <row r="6013" spans="68:68" x14ac:dyDescent="0.2">
      <c r="BP6013" s="48"/>
    </row>
    <row r="6014" spans="68:68" x14ac:dyDescent="0.2">
      <c r="BP6014" s="48"/>
    </row>
    <row r="6015" spans="68:68" x14ac:dyDescent="0.2">
      <c r="BP6015" s="48"/>
    </row>
    <row r="6016" spans="68:68" x14ac:dyDescent="0.2">
      <c r="BP6016" s="48"/>
    </row>
    <row r="6017" spans="68:68" x14ac:dyDescent="0.2">
      <c r="BP6017" s="48"/>
    </row>
    <row r="6018" spans="68:68" x14ac:dyDescent="0.2">
      <c r="BP6018" s="48"/>
    </row>
    <row r="6019" spans="68:68" x14ac:dyDescent="0.2">
      <c r="BP6019" s="48"/>
    </row>
    <row r="6020" spans="68:68" x14ac:dyDescent="0.2">
      <c r="BP6020" s="48"/>
    </row>
    <row r="6021" spans="68:68" x14ac:dyDescent="0.2">
      <c r="BP6021" s="48"/>
    </row>
    <row r="6022" spans="68:68" x14ac:dyDescent="0.2">
      <c r="BP6022" s="48"/>
    </row>
    <row r="6023" spans="68:68" x14ac:dyDescent="0.2">
      <c r="BP6023" s="48"/>
    </row>
    <row r="6024" spans="68:68" x14ac:dyDescent="0.2">
      <c r="BP6024" s="48"/>
    </row>
    <row r="6025" spans="68:68" x14ac:dyDescent="0.2">
      <c r="BP6025" s="48"/>
    </row>
    <row r="6026" spans="68:68" x14ac:dyDescent="0.2">
      <c r="BP6026" s="48"/>
    </row>
    <row r="6027" spans="68:68" x14ac:dyDescent="0.2">
      <c r="BP6027" s="48"/>
    </row>
    <row r="6028" spans="68:68" x14ac:dyDescent="0.2">
      <c r="BP6028" s="48"/>
    </row>
    <row r="6029" spans="68:68" x14ac:dyDescent="0.2">
      <c r="BP6029" s="48"/>
    </row>
    <row r="6030" spans="68:68" x14ac:dyDescent="0.2">
      <c r="BP6030" s="48"/>
    </row>
    <row r="6031" spans="68:68" x14ac:dyDescent="0.2">
      <c r="BP6031" s="48"/>
    </row>
    <row r="6032" spans="68:68" x14ac:dyDescent="0.2">
      <c r="BP6032" s="48"/>
    </row>
    <row r="6033" spans="68:68" x14ac:dyDescent="0.2">
      <c r="BP6033" s="48"/>
    </row>
    <row r="6034" spans="68:68" x14ac:dyDescent="0.2">
      <c r="BP6034" s="48"/>
    </row>
    <row r="6035" spans="68:68" x14ac:dyDescent="0.2">
      <c r="BP6035" s="48"/>
    </row>
    <row r="6036" spans="68:68" x14ac:dyDescent="0.2">
      <c r="BP6036" s="48"/>
    </row>
    <row r="6037" spans="68:68" x14ac:dyDescent="0.2">
      <c r="BP6037" s="48"/>
    </row>
    <row r="6038" spans="68:68" x14ac:dyDescent="0.2">
      <c r="BP6038" s="48"/>
    </row>
    <row r="6039" spans="68:68" x14ac:dyDescent="0.2">
      <c r="BP6039" s="48"/>
    </row>
    <row r="6040" spans="68:68" x14ac:dyDescent="0.2">
      <c r="BP6040" s="48"/>
    </row>
    <row r="6041" spans="68:68" x14ac:dyDescent="0.2">
      <c r="BP6041" s="48"/>
    </row>
    <row r="6042" spans="68:68" x14ac:dyDescent="0.2">
      <c r="BP6042" s="48"/>
    </row>
    <row r="6043" spans="68:68" x14ac:dyDescent="0.2">
      <c r="BP6043" s="48"/>
    </row>
    <row r="6044" spans="68:68" x14ac:dyDescent="0.2">
      <c r="BP6044" s="48"/>
    </row>
    <row r="6045" spans="68:68" x14ac:dyDescent="0.2">
      <c r="BP6045" s="48"/>
    </row>
    <row r="6046" spans="68:68" x14ac:dyDescent="0.2">
      <c r="BP6046" s="48"/>
    </row>
    <row r="6047" spans="68:68" x14ac:dyDescent="0.2">
      <c r="BP6047" s="48"/>
    </row>
    <row r="6048" spans="68:68" x14ac:dyDescent="0.2">
      <c r="BP6048" s="48"/>
    </row>
    <row r="6049" spans="68:68" x14ac:dyDescent="0.2">
      <c r="BP6049" s="48"/>
    </row>
    <row r="6050" spans="68:68" x14ac:dyDescent="0.2">
      <c r="BP6050" s="48"/>
    </row>
    <row r="6051" spans="68:68" x14ac:dyDescent="0.2">
      <c r="BP6051" s="48"/>
    </row>
    <row r="6052" spans="68:68" x14ac:dyDescent="0.2">
      <c r="BP6052" s="48"/>
    </row>
    <row r="6053" spans="68:68" x14ac:dyDescent="0.2">
      <c r="BP6053" s="48"/>
    </row>
    <row r="6054" spans="68:68" x14ac:dyDescent="0.2">
      <c r="BP6054" s="48"/>
    </row>
    <row r="6055" spans="68:68" x14ac:dyDescent="0.2">
      <c r="BP6055" s="48"/>
    </row>
    <row r="6056" spans="68:68" x14ac:dyDescent="0.2">
      <c r="BP6056" s="48"/>
    </row>
    <row r="6057" spans="68:68" x14ac:dyDescent="0.2">
      <c r="BP6057" s="48"/>
    </row>
    <row r="6058" spans="68:68" x14ac:dyDescent="0.2">
      <c r="BP6058" s="48"/>
    </row>
    <row r="6059" spans="68:68" x14ac:dyDescent="0.2">
      <c r="BP6059" s="48"/>
    </row>
    <row r="6060" spans="68:68" x14ac:dyDescent="0.2">
      <c r="BP6060" s="48"/>
    </row>
    <row r="6061" spans="68:68" x14ac:dyDescent="0.2">
      <c r="BP6061" s="48"/>
    </row>
    <row r="6062" spans="68:68" x14ac:dyDescent="0.2">
      <c r="BP6062" s="48"/>
    </row>
    <row r="6063" spans="68:68" x14ac:dyDescent="0.2">
      <c r="BP6063" s="48"/>
    </row>
    <row r="6064" spans="68:68" x14ac:dyDescent="0.2">
      <c r="BP6064" s="48"/>
    </row>
    <row r="6065" spans="68:68" x14ac:dyDescent="0.2">
      <c r="BP6065" s="48"/>
    </row>
    <row r="6066" spans="68:68" x14ac:dyDescent="0.2">
      <c r="BP6066" s="48"/>
    </row>
    <row r="6067" spans="68:68" x14ac:dyDescent="0.2">
      <c r="BP6067" s="48"/>
    </row>
    <row r="6068" spans="68:68" x14ac:dyDescent="0.2">
      <c r="BP6068" s="48"/>
    </row>
    <row r="6069" spans="68:68" x14ac:dyDescent="0.2">
      <c r="BP6069" s="48"/>
    </row>
    <row r="6070" spans="68:68" x14ac:dyDescent="0.2">
      <c r="BP6070" s="48"/>
    </row>
    <row r="6071" spans="68:68" x14ac:dyDescent="0.2">
      <c r="BP6071" s="48"/>
    </row>
    <row r="6072" spans="68:68" x14ac:dyDescent="0.2">
      <c r="BP6072" s="48"/>
    </row>
    <row r="6073" spans="68:68" x14ac:dyDescent="0.2">
      <c r="BP6073" s="48"/>
    </row>
    <row r="6074" spans="68:68" x14ac:dyDescent="0.2">
      <c r="BP6074" s="48"/>
    </row>
    <row r="6075" spans="68:68" x14ac:dyDescent="0.2">
      <c r="BP6075" s="48"/>
    </row>
    <row r="6076" spans="68:68" x14ac:dyDescent="0.2">
      <c r="BP6076" s="48"/>
    </row>
    <row r="6077" spans="68:68" x14ac:dyDescent="0.2">
      <c r="BP6077" s="48"/>
    </row>
    <row r="6078" spans="68:68" x14ac:dyDescent="0.2">
      <c r="BP6078" s="48"/>
    </row>
    <row r="6079" spans="68:68" x14ac:dyDescent="0.2">
      <c r="BP6079" s="48"/>
    </row>
    <row r="6080" spans="68:68" x14ac:dyDescent="0.2">
      <c r="BP6080" s="48"/>
    </row>
    <row r="6081" spans="68:68" x14ac:dyDescent="0.2">
      <c r="BP6081" s="48"/>
    </row>
    <row r="6082" spans="68:68" x14ac:dyDescent="0.2">
      <c r="BP6082" s="48"/>
    </row>
    <row r="6083" spans="68:68" x14ac:dyDescent="0.2">
      <c r="BP6083" s="48"/>
    </row>
    <row r="6084" spans="68:68" x14ac:dyDescent="0.2">
      <c r="BP6084" s="48"/>
    </row>
    <row r="6085" spans="68:68" x14ac:dyDescent="0.2">
      <c r="BP6085" s="48"/>
    </row>
    <row r="6086" spans="68:68" x14ac:dyDescent="0.2">
      <c r="BP6086" s="48"/>
    </row>
    <row r="6087" spans="68:68" x14ac:dyDescent="0.2">
      <c r="BP6087" s="48"/>
    </row>
    <row r="6088" spans="68:68" x14ac:dyDescent="0.2">
      <c r="BP6088" s="48"/>
    </row>
    <row r="6089" spans="68:68" x14ac:dyDescent="0.2">
      <c r="BP6089" s="48"/>
    </row>
    <row r="6090" spans="68:68" x14ac:dyDescent="0.2">
      <c r="BP6090" s="48"/>
    </row>
    <row r="6091" spans="68:68" x14ac:dyDescent="0.2">
      <c r="BP6091" s="48"/>
    </row>
    <row r="6092" spans="68:68" x14ac:dyDescent="0.2">
      <c r="BP6092" s="48"/>
    </row>
    <row r="6093" spans="68:68" x14ac:dyDescent="0.2">
      <c r="BP6093" s="48"/>
    </row>
    <row r="6094" spans="68:68" x14ac:dyDescent="0.2">
      <c r="BP6094" s="48"/>
    </row>
    <row r="6095" spans="68:68" x14ac:dyDescent="0.2">
      <c r="BP6095" s="48"/>
    </row>
    <row r="6096" spans="68:68" x14ac:dyDescent="0.2">
      <c r="BP6096" s="48"/>
    </row>
    <row r="6097" spans="68:68" x14ac:dyDescent="0.2">
      <c r="BP6097" s="48"/>
    </row>
    <row r="6098" spans="68:68" x14ac:dyDescent="0.2">
      <c r="BP6098" s="48"/>
    </row>
    <row r="6099" spans="68:68" x14ac:dyDescent="0.2">
      <c r="BP6099" s="48"/>
    </row>
    <row r="6100" spans="68:68" x14ac:dyDescent="0.2">
      <c r="BP6100" s="48"/>
    </row>
    <row r="6101" spans="68:68" x14ac:dyDescent="0.2">
      <c r="BP6101" s="48"/>
    </row>
    <row r="6102" spans="68:68" x14ac:dyDescent="0.2">
      <c r="BP6102" s="48"/>
    </row>
    <row r="6103" spans="68:68" x14ac:dyDescent="0.2">
      <c r="BP6103" s="48"/>
    </row>
    <row r="6104" spans="68:68" x14ac:dyDescent="0.2">
      <c r="BP6104" s="48"/>
    </row>
    <row r="6105" spans="68:68" x14ac:dyDescent="0.2">
      <c r="BP6105" s="48"/>
    </row>
    <row r="6106" spans="68:68" x14ac:dyDescent="0.2">
      <c r="BP6106" s="48"/>
    </row>
    <row r="6107" spans="68:68" x14ac:dyDescent="0.2">
      <c r="BP6107" s="48"/>
    </row>
    <row r="6108" spans="68:68" x14ac:dyDescent="0.2">
      <c r="BP6108" s="48"/>
    </row>
    <row r="6109" spans="68:68" x14ac:dyDescent="0.2">
      <c r="BP6109" s="48"/>
    </row>
    <row r="6110" spans="68:68" x14ac:dyDescent="0.2">
      <c r="BP6110" s="48"/>
    </row>
    <row r="6111" spans="68:68" x14ac:dyDescent="0.2">
      <c r="BP6111" s="48"/>
    </row>
    <row r="6112" spans="68:68" x14ac:dyDescent="0.2">
      <c r="BP6112" s="48"/>
    </row>
    <row r="6113" spans="68:68" x14ac:dyDescent="0.2">
      <c r="BP6113" s="48"/>
    </row>
    <row r="6114" spans="68:68" x14ac:dyDescent="0.2">
      <c r="BP6114" s="48"/>
    </row>
    <row r="6115" spans="68:68" x14ac:dyDescent="0.2">
      <c r="BP6115" s="48"/>
    </row>
    <row r="6116" spans="68:68" x14ac:dyDescent="0.2">
      <c r="BP6116" s="48"/>
    </row>
    <row r="6117" spans="68:68" x14ac:dyDescent="0.2">
      <c r="BP6117" s="48"/>
    </row>
    <row r="6118" spans="68:68" x14ac:dyDescent="0.2">
      <c r="BP6118" s="48"/>
    </row>
    <row r="6119" spans="68:68" x14ac:dyDescent="0.2">
      <c r="BP6119" s="48"/>
    </row>
    <row r="6120" spans="68:68" x14ac:dyDescent="0.2">
      <c r="BP6120" s="48"/>
    </row>
    <row r="6121" spans="68:68" x14ac:dyDescent="0.2">
      <c r="BP6121" s="48"/>
    </row>
    <row r="6122" spans="68:68" x14ac:dyDescent="0.2">
      <c r="BP6122" s="48"/>
    </row>
    <row r="6123" spans="68:68" x14ac:dyDescent="0.2">
      <c r="BP6123" s="48"/>
    </row>
    <row r="6124" spans="68:68" x14ac:dyDescent="0.2">
      <c r="BP6124" s="48"/>
    </row>
    <row r="6125" spans="68:68" x14ac:dyDescent="0.2">
      <c r="BP6125" s="48"/>
    </row>
    <row r="6126" spans="68:68" x14ac:dyDescent="0.2">
      <c r="BP6126" s="48"/>
    </row>
    <row r="6127" spans="68:68" x14ac:dyDescent="0.2">
      <c r="BP6127" s="48"/>
    </row>
    <row r="6128" spans="68:68" x14ac:dyDescent="0.2">
      <c r="BP6128" s="48"/>
    </row>
    <row r="6129" spans="68:68" x14ac:dyDescent="0.2">
      <c r="BP6129" s="48"/>
    </row>
    <row r="6130" spans="68:68" x14ac:dyDescent="0.2">
      <c r="BP6130" s="48"/>
    </row>
    <row r="6131" spans="68:68" x14ac:dyDescent="0.2">
      <c r="BP6131" s="48"/>
    </row>
    <row r="6132" spans="68:68" x14ac:dyDescent="0.2">
      <c r="BP6132" s="48"/>
    </row>
    <row r="6133" spans="68:68" x14ac:dyDescent="0.2">
      <c r="BP6133" s="48"/>
    </row>
    <row r="6134" spans="68:68" x14ac:dyDescent="0.2">
      <c r="BP6134" s="48"/>
    </row>
    <row r="6135" spans="68:68" x14ac:dyDescent="0.2">
      <c r="BP6135" s="48"/>
    </row>
    <row r="6136" spans="68:68" x14ac:dyDescent="0.2">
      <c r="BP6136" s="48"/>
    </row>
    <row r="6137" spans="68:68" x14ac:dyDescent="0.2">
      <c r="BP6137" s="48"/>
    </row>
    <row r="6138" spans="68:68" x14ac:dyDescent="0.2">
      <c r="BP6138" s="48"/>
    </row>
    <row r="6139" spans="68:68" x14ac:dyDescent="0.2">
      <c r="BP6139" s="48"/>
    </row>
    <row r="6140" spans="68:68" x14ac:dyDescent="0.2">
      <c r="BP6140" s="48"/>
    </row>
    <row r="6141" spans="68:68" x14ac:dyDescent="0.2">
      <c r="BP6141" s="48"/>
    </row>
    <row r="6142" spans="68:68" x14ac:dyDescent="0.2">
      <c r="BP6142" s="48"/>
    </row>
    <row r="6143" spans="68:68" x14ac:dyDescent="0.2">
      <c r="BP6143" s="48"/>
    </row>
    <row r="6144" spans="68:68" x14ac:dyDescent="0.2">
      <c r="BP6144" s="48"/>
    </row>
    <row r="6145" spans="68:68" x14ac:dyDescent="0.2">
      <c r="BP6145" s="48"/>
    </row>
    <row r="6146" spans="68:68" x14ac:dyDescent="0.2">
      <c r="BP6146" s="48"/>
    </row>
    <row r="6147" spans="68:68" x14ac:dyDescent="0.2">
      <c r="BP6147" s="48"/>
    </row>
    <row r="6148" spans="68:68" x14ac:dyDescent="0.2">
      <c r="BP6148" s="48"/>
    </row>
    <row r="6149" spans="68:68" x14ac:dyDescent="0.2">
      <c r="BP6149" s="48"/>
    </row>
    <row r="6150" spans="68:68" x14ac:dyDescent="0.2">
      <c r="BP6150" s="48"/>
    </row>
    <row r="6151" spans="68:68" x14ac:dyDescent="0.2">
      <c r="BP6151" s="48"/>
    </row>
    <row r="6152" spans="68:68" x14ac:dyDescent="0.2">
      <c r="BP6152" s="48"/>
    </row>
    <row r="6153" spans="68:68" x14ac:dyDescent="0.2">
      <c r="BP6153" s="48"/>
    </row>
    <row r="6154" spans="68:68" x14ac:dyDescent="0.2">
      <c r="BP6154" s="48"/>
    </row>
    <row r="6155" spans="68:68" x14ac:dyDescent="0.2">
      <c r="BP6155" s="48"/>
    </row>
    <row r="6156" spans="68:68" x14ac:dyDescent="0.2">
      <c r="BP6156" s="48"/>
    </row>
    <row r="6157" spans="68:68" x14ac:dyDescent="0.2">
      <c r="BP6157" s="48"/>
    </row>
    <row r="6158" spans="68:68" x14ac:dyDescent="0.2">
      <c r="BP6158" s="48"/>
    </row>
    <row r="6159" spans="68:68" x14ac:dyDescent="0.2">
      <c r="BP6159" s="48"/>
    </row>
    <row r="6160" spans="68:68" x14ac:dyDescent="0.2">
      <c r="BP6160" s="48"/>
    </row>
    <row r="6161" spans="68:68" x14ac:dyDescent="0.2">
      <c r="BP6161" s="48"/>
    </row>
    <row r="6162" spans="68:68" x14ac:dyDescent="0.2">
      <c r="BP6162" s="48"/>
    </row>
    <row r="6163" spans="68:68" x14ac:dyDescent="0.2">
      <c r="BP6163" s="48"/>
    </row>
    <row r="6164" spans="68:68" x14ac:dyDescent="0.2">
      <c r="BP6164" s="48"/>
    </row>
    <row r="6165" spans="68:68" x14ac:dyDescent="0.2">
      <c r="BP6165" s="48"/>
    </row>
    <row r="6166" spans="68:68" x14ac:dyDescent="0.2">
      <c r="BP6166" s="48"/>
    </row>
    <row r="6167" spans="68:68" x14ac:dyDescent="0.2">
      <c r="BP6167" s="48"/>
    </row>
    <row r="6168" spans="68:68" x14ac:dyDescent="0.2">
      <c r="BP6168" s="48"/>
    </row>
    <row r="6169" spans="68:68" x14ac:dyDescent="0.2">
      <c r="BP6169" s="48"/>
    </row>
    <row r="6170" spans="68:68" x14ac:dyDescent="0.2">
      <c r="BP6170" s="48"/>
    </row>
    <row r="6171" spans="68:68" x14ac:dyDescent="0.2">
      <c r="BP6171" s="48"/>
    </row>
    <row r="6172" spans="68:68" x14ac:dyDescent="0.2">
      <c r="BP6172" s="48"/>
    </row>
    <row r="6173" spans="68:68" x14ac:dyDescent="0.2">
      <c r="BP6173" s="48"/>
    </row>
    <row r="6174" spans="68:68" x14ac:dyDescent="0.2">
      <c r="BP6174" s="48"/>
    </row>
    <row r="6175" spans="68:68" x14ac:dyDescent="0.2">
      <c r="BP6175" s="48"/>
    </row>
    <row r="6176" spans="68:68" x14ac:dyDescent="0.2">
      <c r="BP6176" s="48"/>
    </row>
    <row r="6177" spans="68:68" x14ac:dyDescent="0.2">
      <c r="BP6177" s="48"/>
    </row>
    <row r="6178" spans="68:68" x14ac:dyDescent="0.2">
      <c r="BP6178" s="48"/>
    </row>
    <row r="6179" spans="68:68" x14ac:dyDescent="0.2">
      <c r="BP6179" s="48"/>
    </row>
    <row r="6180" spans="68:68" x14ac:dyDescent="0.2">
      <c r="BP6180" s="48"/>
    </row>
    <row r="6181" spans="68:68" x14ac:dyDescent="0.2">
      <c r="BP6181" s="48"/>
    </row>
    <row r="6182" spans="68:68" x14ac:dyDescent="0.2">
      <c r="BP6182" s="48"/>
    </row>
    <row r="6183" spans="68:68" x14ac:dyDescent="0.2">
      <c r="BP6183" s="48"/>
    </row>
    <row r="6184" spans="68:68" x14ac:dyDescent="0.2">
      <c r="BP6184" s="48"/>
    </row>
    <row r="6185" spans="68:68" x14ac:dyDescent="0.2">
      <c r="BP6185" s="48"/>
    </row>
    <row r="6186" spans="68:68" x14ac:dyDescent="0.2">
      <c r="BP6186" s="48"/>
    </row>
    <row r="6187" spans="68:68" x14ac:dyDescent="0.2">
      <c r="BP6187" s="48"/>
    </row>
    <row r="6188" spans="68:68" x14ac:dyDescent="0.2">
      <c r="BP6188" s="48"/>
    </row>
    <row r="6189" spans="68:68" x14ac:dyDescent="0.2">
      <c r="BP6189" s="48"/>
    </row>
    <row r="6190" spans="68:68" x14ac:dyDescent="0.2">
      <c r="BP6190" s="48"/>
    </row>
    <row r="6191" spans="68:68" x14ac:dyDescent="0.2">
      <c r="BP6191" s="48"/>
    </row>
    <row r="6192" spans="68:68" x14ac:dyDescent="0.2">
      <c r="BP6192" s="48"/>
    </row>
    <row r="6193" spans="68:68" x14ac:dyDescent="0.2">
      <c r="BP6193" s="48"/>
    </row>
    <row r="6194" spans="68:68" x14ac:dyDescent="0.2">
      <c r="BP6194" s="48"/>
    </row>
    <row r="6195" spans="68:68" x14ac:dyDescent="0.2">
      <c r="BP6195" s="48"/>
    </row>
    <row r="6196" spans="68:68" x14ac:dyDescent="0.2">
      <c r="BP6196" s="48"/>
    </row>
    <row r="6197" spans="68:68" x14ac:dyDescent="0.2">
      <c r="BP6197" s="48"/>
    </row>
    <row r="6198" spans="68:68" x14ac:dyDescent="0.2">
      <c r="BP6198" s="48"/>
    </row>
    <row r="6199" spans="68:68" x14ac:dyDescent="0.2">
      <c r="BP6199" s="48"/>
    </row>
    <row r="6200" spans="68:68" x14ac:dyDescent="0.2">
      <c r="BP6200" s="48"/>
    </row>
    <row r="6201" spans="68:68" x14ac:dyDescent="0.2">
      <c r="BP6201" s="48"/>
    </row>
    <row r="6202" spans="68:68" x14ac:dyDescent="0.2">
      <c r="BP6202" s="48"/>
    </row>
    <row r="6203" spans="68:68" x14ac:dyDescent="0.2">
      <c r="BP6203" s="48"/>
    </row>
    <row r="6204" spans="68:68" x14ac:dyDescent="0.2">
      <c r="BP6204" s="48"/>
    </row>
    <row r="6205" spans="68:68" x14ac:dyDescent="0.2">
      <c r="BP6205" s="48"/>
    </row>
    <row r="6206" spans="68:68" x14ac:dyDescent="0.2">
      <c r="BP6206" s="48"/>
    </row>
    <row r="6207" spans="68:68" x14ac:dyDescent="0.2">
      <c r="BP6207" s="48"/>
    </row>
    <row r="6208" spans="68:68" x14ac:dyDescent="0.2">
      <c r="BP6208" s="48"/>
    </row>
    <row r="6209" spans="68:68" x14ac:dyDescent="0.2">
      <c r="BP6209" s="48"/>
    </row>
    <row r="6210" spans="68:68" x14ac:dyDescent="0.2">
      <c r="BP6210" s="48"/>
    </row>
    <row r="6211" spans="68:68" x14ac:dyDescent="0.2">
      <c r="BP6211" s="48"/>
    </row>
    <row r="6212" spans="68:68" x14ac:dyDescent="0.2">
      <c r="BP6212" s="48"/>
    </row>
    <row r="6213" spans="68:68" x14ac:dyDescent="0.2">
      <c r="BP6213" s="48"/>
    </row>
    <row r="6214" spans="68:68" x14ac:dyDescent="0.2">
      <c r="BP6214" s="48"/>
    </row>
    <row r="6215" spans="68:68" x14ac:dyDescent="0.2">
      <c r="BP6215" s="48"/>
    </row>
    <row r="6216" spans="68:68" x14ac:dyDescent="0.2">
      <c r="BP6216" s="48"/>
    </row>
    <row r="6217" spans="68:68" x14ac:dyDescent="0.2">
      <c r="BP6217" s="48"/>
    </row>
    <row r="6218" spans="68:68" x14ac:dyDescent="0.2">
      <c r="BP6218" s="48"/>
    </row>
    <row r="6219" spans="68:68" x14ac:dyDescent="0.2">
      <c r="BP6219" s="48"/>
    </row>
    <row r="6220" spans="68:68" x14ac:dyDescent="0.2">
      <c r="BP6220" s="48"/>
    </row>
    <row r="6221" spans="68:68" x14ac:dyDescent="0.2">
      <c r="BP6221" s="48"/>
    </row>
    <row r="6222" spans="68:68" x14ac:dyDescent="0.2">
      <c r="BP6222" s="48"/>
    </row>
    <row r="6223" spans="68:68" x14ac:dyDescent="0.2">
      <c r="BP6223" s="48"/>
    </row>
    <row r="6224" spans="68:68" x14ac:dyDescent="0.2">
      <c r="BP6224" s="48"/>
    </row>
    <row r="6225" spans="68:68" x14ac:dyDescent="0.2">
      <c r="BP6225" s="48"/>
    </row>
    <row r="6226" spans="68:68" x14ac:dyDescent="0.2">
      <c r="BP6226" s="48"/>
    </row>
    <row r="6227" spans="68:68" x14ac:dyDescent="0.2">
      <c r="BP6227" s="48"/>
    </row>
    <row r="6228" spans="68:68" x14ac:dyDescent="0.2">
      <c r="BP6228" s="48"/>
    </row>
    <row r="6229" spans="68:68" x14ac:dyDescent="0.2">
      <c r="BP6229" s="48"/>
    </row>
    <row r="6230" spans="68:68" x14ac:dyDescent="0.2">
      <c r="BP6230" s="48"/>
    </row>
    <row r="6231" spans="68:68" x14ac:dyDescent="0.2">
      <c r="BP6231" s="48"/>
    </row>
    <row r="6232" spans="68:68" x14ac:dyDescent="0.2">
      <c r="BP6232" s="48"/>
    </row>
    <row r="6233" spans="68:68" x14ac:dyDescent="0.2">
      <c r="BP6233" s="48"/>
    </row>
    <row r="6234" spans="68:68" x14ac:dyDescent="0.2">
      <c r="BP6234" s="48"/>
    </row>
    <row r="6235" spans="68:68" x14ac:dyDescent="0.2">
      <c r="BP6235" s="48"/>
    </row>
    <row r="6236" spans="68:68" x14ac:dyDescent="0.2">
      <c r="BP6236" s="48"/>
    </row>
    <row r="6237" spans="68:68" x14ac:dyDescent="0.2">
      <c r="BP6237" s="48"/>
    </row>
    <row r="6238" spans="68:68" x14ac:dyDescent="0.2">
      <c r="BP6238" s="48"/>
    </row>
    <row r="6239" spans="68:68" x14ac:dyDescent="0.2">
      <c r="BP6239" s="48"/>
    </row>
    <row r="6240" spans="68:68" x14ac:dyDescent="0.2">
      <c r="BP6240" s="48"/>
    </row>
    <row r="6241" spans="68:68" x14ac:dyDescent="0.2">
      <c r="BP6241" s="48"/>
    </row>
    <row r="6242" spans="68:68" x14ac:dyDescent="0.2">
      <c r="BP6242" s="48"/>
    </row>
    <row r="6243" spans="68:68" x14ac:dyDescent="0.2">
      <c r="BP6243" s="48"/>
    </row>
    <row r="6244" spans="68:68" x14ac:dyDescent="0.2">
      <c r="BP6244" s="48"/>
    </row>
    <row r="6245" spans="68:68" x14ac:dyDescent="0.2">
      <c r="BP6245" s="48"/>
    </row>
    <row r="6246" spans="68:68" x14ac:dyDescent="0.2">
      <c r="BP6246" s="48"/>
    </row>
    <row r="6247" spans="68:68" x14ac:dyDescent="0.2">
      <c r="BP6247" s="48"/>
    </row>
    <row r="6248" spans="68:68" x14ac:dyDescent="0.2">
      <c r="BP6248" s="48"/>
    </row>
    <row r="6249" spans="68:68" x14ac:dyDescent="0.2">
      <c r="BP6249" s="48"/>
    </row>
    <row r="6250" spans="68:68" x14ac:dyDescent="0.2">
      <c r="BP6250" s="48"/>
    </row>
    <row r="6251" spans="68:68" x14ac:dyDescent="0.2">
      <c r="BP6251" s="48"/>
    </row>
    <row r="6252" spans="68:68" x14ac:dyDescent="0.2">
      <c r="BP6252" s="48"/>
    </row>
    <row r="6253" spans="68:68" x14ac:dyDescent="0.2">
      <c r="BP6253" s="48"/>
    </row>
    <row r="6254" spans="68:68" x14ac:dyDescent="0.2">
      <c r="BP6254" s="48"/>
    </row>
    <row r="6255" spans="68:68" x14ac:dyDescent="0.2">
      <c r="BP6255" s="48"/>
    </row>
    <row r="6256" spans="68:68" x14ac:dyDescent="0.2">
      <c r="BP6256" s="48"/>
    </row>
    <row r="6257" spans="68:68" x14ac:dyDescent="0.2">
      <c r="BP6257" s="48"/>
    </row>
    <row r="6258" spans="68:68" x14ac:dyDescent="0.2">
      <c r="BP6258" s="48"/>
    </row>
    <row r="6259" spans="68:68" x14ac:dyDescent="0.2">
      <c r="BP6259" s="48"/>
    </row>
    <row r="6260" spans="68:68" x14ac:dyDescent="0.2">
      <c r="BP6260" s="48"/>
    </row>
    <row r="6261" spans="68:68" x14ac:dyDescent="0.2">
      <c r="BP6261" s="48"/>
    </row>
    <row r="6262" spans="68:68" x14ac:dyDescent="0.2">
      <c r="BP6262" s="48"/>
    </row>
    <row r="6263" spans="68:68" x14ac:dyDescent="0.2">
      <c r="BP6263" s="48"/>
    </row>
    <row r="6264" spans="68:68" x14ac:dyDescent="0.2">
      <c r="BP6264" s="48"/>
    </row>
    <row r="6265" spans="68:68" x14ac:dyDescent="0.2">
      <c r="BP6265" s="48"/>
    </row>
    <row r="6266" spans="68:68" x14ac:dyDescent="0.2">
      <c r="BP6266" s="48"/>
    </row>
    <row r="6267" spans="68:68" x14ac:dyDescent="0.2">
      <c r="BP6267" s="48"/>
    </row>
    <row r="6268" spans="68:68" x14ac:dyDescent="0.2">
      <c r="BP6268" s="48"/>
    </row>
    <row r="6269" spans="68:68" x14ac:dyDescent="0.2">
      <c r="BP6269" s="48"/>
    </row>
    <row r="6270" spans="68:68" x14ac:dyDescent="0.2">
      <c r="BP6270" s="48"/>
    </row>
    <row r="6271" spans="68:68" x14ac:dyDescent="0.2">
      <c r="BP6271" s="48"/>
    </row>
    <row r="6272" spans="68:68" x14ac:dyDescent="0.2">
      <c r="BP6272" s="48"/>
    </row>
    <row r="6273" spans="68:68" x14ac:dyDescent="0.2">
      <c r="BP6273" s="48"/>
    </row>
    <row r="6274" spans="68:68" x14ac:dyDescent="0.2">
      <c r="BP6274" s="48"/>
    </row>
    <row r="6275" spans="68:68" x14ac:dyDescent="0.2">
      <c r="BP6275" s="48"/>
    </row>
    <row r="6276" spans="68:68" x14ac:dyDescent="0.2">
      <c r="BP6276" s="48"/>
    </row>
    <row r="6277" spans="68:68" x14ac:dyDescent="0.2">
      <c r="BP6277" s="48"/>
    </row>
    <row r="6278" spans="68:68" x14ac:dyDescent="0.2">
      <c r="BP6278" s="48"/>
    </row>
    <row r="6279" spans="68:68" x14ac:dyDescent="0.2">
      <c r="BP6279" s="48"/>
    </row>
    <row r="6280" spans="68:68" x14ac:dyDescent="0.2">
      <c r="BP6280" s="48"/>
    </row>
    <row r="6281" spans="68:68" x14ac:dyDescent="0.2">
      <c r="BP6281" s="48"/>
    </row>
    <row r="6282" spans="68:68" x14ac:dyDescent="0.2">
      <c r="BP6282" s="48"/>
    </row>
    <row r="6283" spans="68:68" x14ac:dyDescent="0.2">
      <c r="BP6283" s="48"/>
    </row>
    <row r="6284" spans="68:68" x14ac:dyDescent="0.2">
      <c r="BP6284" s="48"/>
    </row>
    <row r="6285" spans="68:68" x14ac:dyDescent="0.2">
      <c r="BP6285" s="48"/>
    </row>
    <row r="6286" spans="68:68" x14ac:dyDescent="0.2">
      <c r="BP6286" s="48"/>
    </row>
    <row r="6287" spans="68:68" x14ac:dyDescent="0.2">
      <c r="BP6287" s="48"/>
    </row>
    <row r="6288" spans="68:68" x14ac:dyDescent="0.2">
      <c r="BP6288" s="48"/>
    </row>
    <row r="6289" spans="68:68" x14ac:dyDescent="0.2">
      <c r="BP6289" s="48"/>
    </row>
    <row r="6290" spans="68:68" x14ac:dyDescent="0.2">
      <c r="BP6290" s="48"/>
    </row>
    <row r="6291" spans="68:68" x14ac:dyDescent="0.2">
      <c r="BP6291" s="48"/>
    </row>
    <row r="6292" spans="68:68" x14ac:dyDescent="0.2">
      <c r="BP6292" s="48"/>
    </row>
    <row r="6293" spans="68:68" x14ac:dyDescent="0.2">
      <c r="BP6293" s="48"/>
    </row>
    <row r="6294" spans="68:68" x14ac:dyDescent="0.2">
      <c r="BP6294" s="48"/>
    </row>
    <row r="6295" spans="68:68" x14ac:dyDescent="0.2">
      <c r="BP6295" s="48"/>
    </row>
    <row r="6296" spans="68:68" x14ac:dyDescent="0.2">
      <c r="BP6296" s="48"/>
    </row>
    <row r="6297" spans="68:68" x14ac:dyDescent="0.2">
      <c r="BP6297" s="48"/>
    </row>
    <row r="6298" spans="68:68" x14ac:dyDescent="0.2">
      <c r="BP6298" s="48"/>
    </row>
    <row r="6299" spans="68:68" x14ac:dyDescent="0.2">
      <c r="BP6299" s="48"/>
    </row>
    <row r="6300" spans="68:68" x14ac:dyDescent="0.2">
      <c r="BP6300" s="48"/>
    </row>
    <row r="6301" spans="68:68" x14ac:dyDescent="0.2">
      <c r="BP6301" s="48"/>
    </row>
    <row r="6302" spans="68:68" x14ac:dyDescent="0.2">
      <c r="BP6302" s="48"/>
    </row>
    <row r="6303" spans="68:68" x14ac:dyDescent="0.2">
      <c r="BP6303" s="48"/>
    </row>
    <row r="6304" spans="68:68" x14ac:dyDescent="0.2">
      <c r="BP6304" s="48"/>
    </row>
    <row r="6305" spans="68:68" x14ac:dyDescent="0.2">
      <c r="BP6305" s="48"/>
    </row>
    <row r="6306" spans="68:68" x14ac:dyDescent="0.2">
      <c r="BP6306" s="48"/>
    </row>
    <row r="6307" spans="68:68" x14ac:dyDescent="0.2">
      <c r="BP6307" s="48"/>
    </row>
    <row r="6308" spans="68:68" x14ac:dyDescent="0.2">
      <c r="BP6308" s="48"/>
    </row>
    <row r="6309" spans="68:68" x14ac:dyDescent="0.2">
      <c r="BP6309" s="48"/>
    </row>
    <row r="6310" spans="68:68" x14ac:dyDescent="0.2">
      <c r="BP6310" s="48"/>
    </row>
    <row r="6311" spans="68:68" x14ac:dyDescent="0.2">
      <c r="BP6311" s="48"/>
    </row>
    <row r="6312" spans="68:68" x14ac:dyDescent="0.2">
      <c r="BP6312" s="48"/>
    </row>
    <row r="6313" spans="68:68" x14ac:dyDescent="0.2">
      <c r="BP6313" s="48"/>
    </row>
    <row r="6314" spans="68:68" x14ac:dyDescent="0.2">
      <c r="BP6314" s="48"/>
    </row>
    <row r="6315" spans="68:68" x14ac:dyDescent="0.2">
      <c r="BP6315" s="48"/>
    </row>
    <row r="6316" spans="68:68" x14ac:dyDescent="0.2">
      <c r="BP6316" s="48"/>
    </row>
    <row r="6317" spans="68:68" x14ac:dyDescent="0.2">
      <c r="BP6317" s="48"/>
    </row>
    <row r="6318" spans="68:68" x14ac:dyDescent="0.2">
      <c r="BP6318" s="48"/>
    </row>
    <row r="6319" spans="68:68" x14ac:dyDescent="0.2">
      <c r="BP6319" s="48"/>
    </row>
    <row r="6320" spans="68:68" x14ac:dyDescent="0.2">
      <c r="BP6320" s="48"/>
    </row>
    <row r="6321" spans="68:68" x14ac:dyDescent="0.2">
      <c r="BP6321" s="48"/>
    </row>
    <row r="6322" spans="68:68" x14ac:dyDescent="0.2">
      <c r="BP6322" s="48"/>
    </row>
    <row r="6323" spans="68:68" x14ac:dyDescent="0.2">
      <c r="BP6323" s="48"/>
    </row>
    <row r="6324" spans="68:68" x14ac:dyDescent="0.2">
      <c r="BP6324" s="48"/>
    </row>
    <row r="6325" spans="68:68" x14ac:dyDescent="0.2">
      <c r="BP6325" s="48"/>
    </row>
    <row r="6326" spans="68:68" x14ac:dyDescent="0.2">
      <c r="BP6326" s="48"/>
    </row>
    <row r="6327" spans="68:68" x14ac:dyDescent="0.2">
      <c r="BP6327" s="48"/>
    </row>
    <row r="6328" spans="68:68" x14ac:dyDescent="0.2">
      <c r="BP6328" s="48"/>
    </row>
    <row r="6329" spans="68:68" x14ac:dyDescent="0.2">
      <c r="BP6329" s="48"/>
    </row>
    <row r="6330" spans="68:68" x14ac:dyDescent="0.2">
      <c r="BP6330" s="48"/>
    </row>
    <row r="6331" spans="68:68" x14ac:dyDescent="0.2">
      <c r="BP6331" s="48"/>
    </row>
    <row r="6332" spans="68:68" x14ac:dyDescent="0.2">
      <c r="BP6332" s="48"/>
    </row>
    <row r="6333" spans="68:68" x14ac:dyDescent="0.2">
      <c r="BP6333" s="48"/>
    </row>
    <row r="6334" spans="68:68" x14ac:dyDescent="0.2">
      <c r="BP6334" s="48"/>
    </row>
    <row r="6335" spans="68:68" x14ac:dyDescent="0.2">
      <c r="BP6335" s="48"/>
    </row>
    <row r="6336" spans="68:68" x14ac:dyDescent="0.2">
      <c r="BP6336" s="48"/>
    </row>
    <row r="6337" spans="68:68" x14ac:dyDescent="0.2">
      <c r="BP6337" s="48"/>
    </row>
    <row r="6338" spans="68:68" x14ac:dyDescent="0.2">
      <c r="BP6338" s="48"/>
    </row>
    <row r="6339" spans="68:68" x14ac:dyDescent="0.2">
      <c r="BP6339" s="48"/>
    </row>
    <row r="6340" spans="68:68" x14ac:dyDescent="0.2">
      <c r="BP6340" s="48"/>
    </row>
    <row r="6341" spans="68:68" x14ac:dyDescent="0.2">
      <c r="BP6341" s="48"/>
    </row>
    <row r="6342" spans="68:68" x14ac:dyDescent="0.2">
      <c r="BP6342" s="48"/>
    </row>
    <row r="6343" spans="68:68" x14ac:dyDescent="0.2">
      <c r="BP6343" s="48"/>
    </row>
    <row r="6344" spans="68:68" x14ac:dyDescent="0.2">
      <c r="BP6344" s="48"/>
    </row>
    <row r="6345" spans="68:68" x14ac:dyDescent="0.2">
      <c r="BP6345" s="48"/>
    </row>
    <row r="6346" spans="68:68" x14ac:dyDescent="0.2">
      <c r="BP6346" s="48"/>
    </row>
    <row r="6347" spans="68:68" x14ac:dyDescent="0.2">
      <c r="BP6347" s="48"/>
    </row>
    <row r="6348" spans="68:68" x14ac:dyDescent="0.2">
      <c r="BP6348" s="48"/>
    </row>
    <row r="6349" spans="68:68" x14ac:dyDescent="0.2">
      <c r="BP6349" s="48"/>
    </row>
    <row r="6350" spans="68:68" x14ac:dyDescent="0.2">
      <c r="BP6350" s="48"/>
    </row>
    <row r="6351" spans="68:68" x14ac:dyDescent="0.2">
      <c r="BP6351" s="48"/>
    </row>
    <row r="6352" spans="68:68" x14ac:dyDescent="0.2">
      <c r="BP6352" s="48"/>
    </row>
    <row r="6353" spans="68:68" x14ac:dyDescent="0.2">
      <c r="BP6353" s="48"/>
    </row>
    <row r="6354" spans="68:68" x14ac:dyDescent="0.2">
      <c r="BP6354" s="48"/>
    </row>
    <row r="6355" spans="68:68" x14ac:dyDescent="0.2">
      <c r="BP6355" s="48"/>
    </row>
    <row r="6356" spans="68:68" x14ac:dyDescent="0.2">
      <c r="BP6356" s="48"/>
    </row>
    <row r="6357" spans="68:68" x14ac:dyDescent="0.2">
      <c r="BP6357" s="48"/>
    </row>
    <row r="6358" spans="68:68" x14ac:dyDescent="0.2">
      <c r="BP6358" s="48"/>
    </row>
    <row r="6359" spans="68:68" x14ac:dyDescent="0.2">
      <c r="BP6359" s="48"/>
    </row>
    <row r="6360" spans="68:68" x14ac:dyDescent="0.2">
      <c r="BP6360" s="48"/>
    </row>
    <row r="6361" spans="68:68" x14ac:dyDescent="0.2">
      <c r="BP6361" s="48"/>
    </row>
    <row r="6362" spans="68:68" x14ac:dyDescent="0.2">
      <c r="BP6362" s="48"/>
    </row>
    <row r="6363" spans="68:68" x14ac:dyDescent="0.2">
      <c r="BP6363" s="48"/>
    </row>
    <row r="6364" spans="68:68" x14ac:dyDescent="0.2">
      <c r="BP6364" s="48"/>
    </row>
    <row r="6365" spans="68:68" x14ac:dyDescent="0.2">
      <c r="BP6365" s="48"/>
    </row>
    <row r="6366" spans="68:68" x14ac:dyDescent="0.2">
      <c r="BP6366" s="48"/>
    </row>
    <row r="6367" spans="68:68" x14ac:dyDescent="0.2">
      <c r="BP6367" s="48"/>
    </row>
    <row r="6368" spans="68:68" x14ac:dyDescent="0.2">
      <c r="BP6368" s="48"/>
    </row>
    <row r="6369" spans="68:68" x14ac:dyDescent="0.2">
      <c r="BP6369" s="48"/>
    </row>
    <row r="6370" spans="68:68" x14ac:dyDescent="0.2">
      <c r="BP6370" s="48"/>
    </row>
    <row r="6371" spans="68:68" x14ac:dyDescent="0.2">
      <c r="BP6371" s="48"/>
    </row>
    <row r="6372" spans="68:68" x14ac:dyDescent="0.2">
      <c r="BP6372" s="48"/>
    </row>
    <row r="6373" spans="68:68" x14ac:dyDescent="0.2">
      <c r="BP6373" s="48"/>
    </row>
    <row r="6374" spans="68:68" x14ac:dyDescent="0.2">
      <c r="BP6374" s="48"/>
    </row>
    <row r="6375" spans="68:68" x14ac:dyDescent="0.2">
      <c r="BP6375" s="48"/>
    </row>
    <row r="6376" spans="68:68" x14ac:dyDescent="0.2">
      <c r="BP6376" s="48"/>
    </row>
    <row r="6377" spans="68:68" x14ac:dyDescent="0.2">
      <c r="BP6377" s="48"/>
    </row>
    <row r="6378" spans="68:68" x14ac:dyDescent="0.2">
      <c r="BP6378" s="48"/>
    </row>
    <row r="6379" spans="68:68" x14ac:dyDescent="0.2">
      <c r="BP6379" s="48"/>
    </row>
    <row r="6380" spans="68:68" x14ac:dyDescent="0.2">
      <c r="BP6380" s="48"/>
    </row>
    <row r="6381" spans="68:68" x14ac:dyDescent="0.2">
      <c r="BP6381" s="48"/>
    </row>
    <row r="6382" spans="68:68" x14ac:dyDescent="0.2">
      <c r="BP6382" s="48"/>
    </row>
    <row r="6383" spans="68:68" x14ac:dyDescent="0.2">
      <c r="BP6383" s="48"/>
    </row>
    <row r="6384" spans="68:68" x14ac:dyDescent="0.2">
      <c r="BP6384" s="48"/>
    </row>
    <row r="6385" spans="68:68" x14ac:dyDescent="0.2">
      <c r="BP6385" s="48"/>
    </row>
    <row r="6386" spans="68:68" x14ac:dyDescent="0.2">
      <c r="BP6386" s="48"/>
    </row>
    <row r="6387" spans="68:68" x14ac:dyDescent="0.2">
      <c r="BP6387" s="48"/>
    </row>
    <row r="6388" spans="68:68" x14ac:dyDescent="0.2">
      <c r="BP6388" s="48"/>
    </row>
    <row r="6389" spans="68:68" x14ac:dyDescent="0.2">
      <c r="BP6389" s="48"/>
    </row>
    <row r="6390" spans="68:68" x14ac:dyDescent="0.2">
      <c r="BP6390" s="48"/>
    </row>
    <row r="6391" spans="68:68" x14ac:dyDescent="0.2">
      <c r="BP6391" s="48"/>
    </row>
    <row r="6392" spans="68:68" x14ac:dyDescent="0.2">
      <c r="BP6392" s="48"/>
    </row>
    <row r="6393" spans="68:68" x14ac:dyDescent="0.2">
      <c r="BP6393" s="48"/>
    </row>
    <row r="6394" spans="68:68" x14ac:dyDescent="0.2">
      <c r="BP6394" s="48"/>
    </row>
    <row r="6395" spans="68:68" x14ac:dyDescent="0.2">
      <c r="BP6395" s="48"/>
    </row>
    <row r="6396" spans="68:68" x14ac:dyDescent="0.2">
      <c r="BP6396" s="48"/>
    </row>
    <row r="6397" spans="68:68" x14ac:dyDescent="0.2">
      <c r="BP6397" s="48"/>
    </row>
    <row r="6398" spans="68:68" x14ac:dyDescent="0.2">
      <c r="BP6398" s="48"/>
    </row>
    <row r="6399" spans="68:68" x14ac:dyDescent="0.2">
      <c r="BP6399" s="48"/>
    </row>
    <row r="6400" spans="68:68" x14ac:dyDescent="0.2">
      <c r="BP6400" s="48"/>
    </row>
    <row r="6401" spans="68:68" x14ac:dyDescent="0.2">
      <c r="BP6401" s="48"/>
    </row>
    <row r="6402" spans="68:68" x14ac:dyDescent="0.2">
      <c r="BP6402" s="48"/>
    </row>
    <row r="6403" spans="68:68" x14ac:dyDescent="0.2">
      <c r="BP6403" s="48"/>
    </row>
    <row r="6404" spans="68:68" x14ac:dyDescent="0.2">
      <c r="BP6404" s="48"/>
    </row>
    <row r="6405" spans="68:68" x14ac:dyDescent="0.2">
      <c r="BP6405" s="48"/>
    </row>
    <row r="6406" spans="68:68" x14ac:dyDescent="0.2">
      <c r="BP6406" s="48"/>
    </row>
    <row r="6407" spans="68:68" x14ac:dyDescent="0.2">
      <c r="BP6407" s="48"/>
    </row>
    <row r="6408" spans="68:68" x14ac:dyDescent="0.2">
      <c r="BP6408" s="48"/>
    </row>
    <row r="6409" spans="68:68" x14ac:dyDescent="0.2">
      <c r="BP6409" s="48"/>
    </row>
    <row r="6410" spans="68:68" x14ac:dyDescent="0.2">
      <c r="BP6410" s="48"/>
    </row>
    <row r="6411" spans="68:68" x14ac:dyDescent="0.2">
      <c r="BP6411" s="48"/>
    </row>
    <row r="6412" spans="68:68" x14ac:dyDescent="0.2">
      <c r="BP6412" s="48"/>
    </row>
    <row r="6413" spans="68:68" x14ac:dyDescent="0.2">
      <c r="BP6413" s="48"/>
    </row>
    <row r="6414" spans="68:68" x14ac:dyDescent="0.2">
      <c r="BP6414" s="48"/>
    </row>
    <row r="6415" spans="68:68" x14ac:dyDescent="0.2">
      <c r="BP6415" s="48"/>
    </row>
    <row r="6416" spans="68:68" x14ac:dyDescent="0.2">
      <c r="BP6416" s="48"/>
    </row>
    <row r="6417" spans="68:68" x14ac:dyDescent="0.2">
      <c r="BP6417" s="48"/>
    </row>
    <row r="6418" spans="68:68" x14ac:dyDescent="0.2">
      <c r="BP6418" s="48"/>
    </row>
    <row r="6419" spans="68:68" x14ac:dyDescent="0.2">
      <c r="BP6419" s="48"/>
    </row>
    <row r="6420" spans="68:68" x14ac:dyDescent="0.2">
      <c r="BP6420" s="48"/>
    </row>
    <row r="6421" spans="68:68" x14ac:dyDescent="0.2">
      <c r="BP6421" s="48"/>
    </row>
    <row r="6422" spans="68:68" x14ac:dyDescent="0.2">
      <c r="BP6422" s="48"/>
    </row>
    <row r="6423" spans="68:68" x14ac:dyDescent="0.2">
      <c r="BP6423" s="48"/>
    </row>
    <row r="6424" spans="68:68" x14ac:dyDescent="0.2">
      <c r="BP6424" s="48"/>
    </row>
    <row r="6425" spans="68:68" x14ac:dyDescent="0.2">
      <c r="BP6425" s="48"/>
    </row>
    <row r="6426" spans="68:68" x14ac:dyDescent="0.2">
      <c r="BP6426" s="48"/>
    </row>
    <row r="6427" spans="68:68" x14ac:dyDescent="0.2">
      <c r="BP6427" s="48"/>
    </row>
    <row r="6428" spans="68:68" x14ac:dyDescent="0.2">
      <c r="BP6428" s="48"/>
    </row>
    <row r="6429" spans="68:68" x14ac:dyDescent="0.2">
      <c r="BP6429" s="48"/>
    </row>
    <row r="6430" spans="68:68" x14ac:dyDescent="0.2">
      <c r="BP6430" s="48"/>
    </row>
    <row r="6431" spans="68:68" x14ac:dyDescent="0.2">
      <c r="BP6431" s="48"/>
    </row>
    <row r="6432" spans="68:68" x14ac:dyDescent="0.2">
      <c r="BP6432" s="48"/>
    </row>
    <row r="6433" spans="68:68" x14ac:dyDescent="0.2">
      <c r="BP6433" s="48"/>
    </row>
    <row r="6434" spans="68:68" x14ac:dyDescent="0.2">
      <c r="BP6434" s="48"/>
    </row>
    <row r="6435" spans="68:68" x14ac:dyDescent="0.2">
      <c r="BP6435" s="48"/>
    </row>
    <row r="6436" spans="68:68" x14ac:dyDescent="0.2">
      <c r="BP6436" s="48"/>
    </row>
    <row r="6437" spans="68:68" x14ac:dyDescent="0.2">
      <c r="BP6437" s="48"/>
    </row>
    <row r="6438" spans="68:68" x14ac:dyDescent="0.2">
      <c r="BP6438" s="48"/>
    </row>
    <row r="6439" spans="68:68" x14ac:dyDescent="0.2">
      <c r="BP6439" s="48"/>
    </row>
    <row r="6440" spans="68:68" x14ac:dyDescent="0.2">
      <c r="BP6440" s="48"/>
    </row>
    <row r="6441" spans="68:68" x14ac:dyDescent="0.2">
      <c r="BP6441" s="48"/>
    </row>
    <row r="6442" spans="68:68" x14ac:dyDescent="0.2">
      <c r="BP6442" s="48"/>
    </row>
    <row r="6443" spans="68:68" x14ac:dyDescent="0.2">
      <c r="BP6443" s="48"/>
    </row>
    <row r="6444" spans="68:68" x14ac:dyDescent="0.2">
      <c r="BP6444" s="48"/>
    </row>
    <row r="6445" spans="68:68" x14ac:dyDescent="0.2">
      <c r="BP6445" s="48"/>
    </row>
    <row r="6446" spans="68:68" x14ac:dyDescent="0.2">
      <c r="BP6446" s="48"/>
    </row>
    <row r="6447" spans="68:68" x14ac:dyDescent="0.2">
      <c r="BP6447" s="48"/>
    </row>
    <row r="6448" spans="68:68" x14ac:dyDescent="0.2">
      <c r="BP6448" s="48"/>
    </row>
    <row r="6449" spans="68:68" x14ac:dyDescent="0.2">
      <c r="BP6449" s="48"/>
    </row>
    <row r="6450" spans="68:68" x14ac:dyDescent="0.2">
      <c r="BP6450" s="48"/>
    </row>
    <row r="6451" spans="68:68" x14ac:dyDescent="0.2">
      <c r="BP6451" s="48"/>
    </row>
    <row r="6452" spans="68:68" x14ac:dyDescent="0.2">
      <c r="BP6452" s="48"/>
    </row>
    <row r="6453" spans="68:68" x14ac:dyDescent="0.2">
      <c r="BP6453" s="48"/>
    </row>
    <row r="6454" spans="68:68" x14ac:dyDescent="0.2">
      <c r="BP6454" s="48"/>
    </row>
    <row r="6455" spans="68:68" x14ac:dyDescent="0.2">
      <c r="BP6455" s="48"/>
    </row>
    <row r="6456" spans="68:68" x14ac:dyDescent="0.2">
      <c r="BP6456" s="48"/>
    </row>
    <row r="6457" spans="68:68" x14ac:dyDescent="0.2">
      <c r="BP6457" s="48"/>
    </row>
    <row r="6458" spans="68:68" x14ac:dyDescent="0.2">
      <c r="BP6458" s="48"/>
    </row>
    <row r="6459" spans="68:68" x14ac:dyDescent="0.2">
      <c r="BP6459" s="48"/>
    </row>
    <row r="6460" spans="68:68" x14ac:dyDescent="0.2">
      <c r="BP6460" s="48"/>
    </row>
    <row r="6461" spans="68:68" x14ac:dyDescent="0.2">
      <c r="BP6461" s="48"/>
    </row>
    <row r="6462" spans="68:68" x14ac:dyDescent="0.2">
      <c r="BP6462" s="48"/>
    </row>
    <row r="6463" spans="68:68" x14ac:dyDescent="0.2">
      <c r="BP6463" s="48"/>
    </row>
    <row r="6464" spans="68:68" x14ac:dyDescent="0.2">
      <c r="BP6464" s="48"/>
    </row>
    <row r="6465" spans="68:68" x14ac:dyDescent="0.2">
      <c r="BP6465" s="48"/>
    </row>
    <row r="6466" spans="68:68" x14ac:dyDescent="0.2">
      <c r="BP6466" s="48"/>
    </row>
    <row r="6467" spans="68:68" x14ac:dyDescent="0.2">
      <c r="BP6467" s="48"/>
    </row>
    <row r="6468" spans="68:68" x14ac:dyDescent="0.2">
      <c r="BP6468" s="48"/>
    </row>
    <row r="6469" spans="68:68" x14ac:dyDescent="0.2">
      <c r="BP6469" s="48"/>
    </row>
    <row r="6470" spans="68:68" x14ac:dyDescent="0.2">
      <c r="BP6470" s="48"/>
    </row>
    <row r="6471" spans="68:68" x14ac:dyDescent="0.2">
      <c r="BP6471" s="48"/>
    </row>
    <row r="6472" spans="68:68" x14ac:dyDescent="0.2">
      <c r="BP6472" s="48"/>
    </row>
    <row r="6473" spans="68:68" x14ac:dyDescent="0.2">
      <c r="BP6473" s="48"/>
    </row>
    <row r="6474" spans="68:68" x14ac:dyDescent="0.2">
      <c r="BP6474" s="48"/>
    </row>
    <row r="6475" spans="68:68" x14ac:dyDescent="0.2">
      <c r="BP6475" s="48"/>
    </row>
    <row r="6476" spans="68:68" x14ac:dyDescent="0.2">
      <c r="BP6476" s="48"/>
    </row>
    <row r="6477" spans="68:68" x14ac:dyDescent="0.2">
      <c r="BP6477" s="48"/>
    </row>
    <row r="6478" spans="68:68" x14ac:dyDescent="0.2">
      <c r="BP6478" s="48"/>
    </row>
    <row r="6479" spans="68:68" x14ac:dyDescent="0.2">
      <c r="BP6479" s="48"/>
    </row>
    <row r="6480" spans="68:68" x14ac:dyDescent="0.2">
      <c r="BP6480" s="48"/>
    </row>
    <row r="6481" spans="68:68" x14ac:dyDescent="0.2">
      <c r="BP6481" s="48"/>
    </row>
    <row r="6482" spans="68:68" x14ac:dyDescent="0.2">
      <c r="BP6482" s="48"/>
    </row>
    <row r="6483" spans="68:68" x14ac:dyDescent="0.2">
      <c r="BP6483" s="48"/>
    </row>
    <row r="6484" spans="68:68" x14ac:dyDescent="0.2">
      <c r="BP6484" s="48"/>
    </row>
    <row r="6485" spans="68:68" x14ac:dyDescent="0.2">
      <c r="BP6485" s="48"/>
    </row>
    <row r="6486" spans="68:68" x14ac:dyDescent="0.2">
      <c r="BP6486" s="48"/>
    </row>
    <row r="6487" spans="68:68" x14ac:dyDescent="0.2">
      <c r="BP6487" s="48"/>
    </row>
    <row r="6488" spans="68:68" x14ac:dyDescent="0.2">
      <c r="BP6488" s="48"/>
    </row>
    <row r="6489" spans="68:68" x14ac:dyDescent="0.2">
      <c r="BP6489" s="48"/>
    </row>
    <row r="6490" spans="68:68" x14ac:dyDescent="0.2">
      <c r="BP6490" s="48"/>
    </row>
    <row r="6491" spans="68:68" x14ac:dyDescent="0.2">
      <c r="BP6491" s="48"/>
    </row>
    <row r="6492" spans="68:68" x14ac:dyDescent="0.2">
      <c r="BP6492" s="48"/>
    </row>
    <row r="6493" spans="68:68" x14ac:dyDescent="0.2">
      <c r="BP6493" s="48"/>
    </row>
    <row r="6494" spans="68:68" x14ac:dyDescent="0.2">
      <c r="BP6494" s="48"/>
    </row>
    <row r="6495" spans="68:68" x14ac:dyDescent="0.2">
      <c r="BP6495" s="48"/>
    </row>
    <row r="6496" spans="68:68" x14ac:dyDescent="0.2">
      <c r="BP6496" s="48"/>
    </row>
    <row r="6497" spans="68:68" x14ac:dyDescent="0.2">
      <c r="BP6497" s="48"/>
    </row>
    <row r="6498" spans="68:68" x14ac:dyDescent="0.2">
      <c r="BP6498" s="48"/>
    </row>
    <row r="6499" spans="68:68" x14ac:dyDescent="0.2">
      <c r="BP6499" s="48"/>
    </row>
    <row r="6500" spans="68:68" x14ac:dyDescent="0.2">
      <c r="BP6500" s="48"/>
    </row>
    <row r="6501" spans="68:68" x14ac:dyDescent="0.2">
      <c r="BP6501" s="48"/>
    </row>
    <row r="6502" spans="68:68" x14ac:dyDescent="0.2">
      <c r="BP6502" s="48"/>
    </row>
    <row r="6503" spans="68:68" x14ac:dyDescent="0.2">
      <c r="BP6503" s="48"/>
    </row>
    <row r="6504" spans="68:68" x14ac:dyDescent="0.2">
      <c r="BP6504" s="48"/>
    </row>
    <row r="6505" spans="68:68" x14ac:dyDescent="0.2">
      <c r="BP6505" s="48"/>
    </row>
    <row r="6506" spans="68:68" x14ac:dyDescent="0.2">
      <c r="BP6506" s="48"/>
    </row>
    <row r="6507" spans="68:68" x14ac:dyDescent="0.2">
      <c r="BP6507" s="48"/>
    </row>
    <row r="6508" spans="68:68" x14ac:dyDescent="0.2">
      <c r="BP6508" s="48"/>
    </row>
    <row r="6509" spans="68:68" x14ac:dyDescent="0.2">
      <c r="BP6509" s="48"/>
    </row>
    <row r="6510" spans="68:68" x14ac:dyDescent="0.2">
      <c r="BP6510" s="48"/>
    </row>
    <row r="6511" spans="68:68" x14ac:dyDescent="0.2">
      <c r="BP6511" s="48"/>
    </row>
    <row r="6512" spans="68:68" x14ac:dyDescent="0.2">
      <c r="BP6512" s="48"/>
    </row>
    <row r="6513" spans="68:68" x14ac:dyDescent="0.2">
      <c r="BP6513" s="48"/>
    </row>
    <row r="6514" spans="68:68" x14ac:dyDescent="0.2">
      <c r="BP6514" s="48"/>
    </row>
    <row r="6515" spans="68:68" x14ac:dyDescent="0.2">
      <c r="BP6515" s="48"/>
    </row>
    <row r="6516" spans="68:68" x14ac:dyDescent="0.2">
      <c r="BP6516" s="48"/>
    </row>
    <row r="6517" spans="68:68" x14ac:dyDescent="0.2">
      <c r="BP6517" s="48"/>
    </row>
    <row r="6518" spans="68:68" x14ac:dyDescent="0.2">
      <c r="BP6518" s="48"/>
    </row>
    <row r="6519" spans="68:68" x14ac:dyDescent="0.2">
      <c r="BP6519" s="48"/>
    </row>
    <row r="6520" spans="68:68" x14ac:dyDescent="0.2">
      <c r="BP6520" s="48"/>
    </row>
    <row r="6521" spans="68:68" x14ac:dyDescent="0.2">
      <c r="BP6521" s="48"/>
    </row>
    <row r="6522" spans="68:68" x14ac:dyDescent="0.2">
      <c r="BP6522" s="48"/>
    </row>
    <row r="6523" spans="68:68" x14ac:dyDescent="0.2">
      <c r="BP6523" s="48"/>
    </row>
    <row r="6524" spans="68:68" x14ac:dyDescent="0.2">
      <c r="BP6524" s="48"/>
    </row>
    <row r="6525" spans="68:68" x14ac:dyDescent="0.2">
      <c r="BP6525" s="48"/>
    </row>
    <row r="6526" spans="68:68" x14ac:dyDescent="0.2">
      <c r="BP6526" s="48"/>
    </row>
    <row r="6527" spans="68:68" x14ac:dyDescent="0.2">
      <c r="BP6527" s="48"/>
    </row>
    <row r="6528" spans="68:68" x14ac:dyDescent="0.2">
      <c r="BP6528" s="48"/>
    </row>
    <row r="6529" spans="68:68" x14ac:dyDescent="0.2">
      <c r="BP6529" s="48"/>
    </row>
    <row r="6530" spans="68:68" x14ac:dyDescent="0.2">
      <c r="BP6530" s="48"/>
    </row>
    <row r="6531" spans="68:68" x14ac:dyDescent="0.2">
      <c r="BP6531" s="48"/>
    </row>
    <row r="6532" spans="68:68" x14ac:dyDescent="0.2">
      <c r="BP6532" s="48"/>
    </row>
    <row r="6533" spans="68:68" x14ac:dyDescent="0.2">
      <c r="BP6533" s="48"/>
    </row>
    <row r="6534" spans="68:68" x14ac:dyDescent="0.2">
      <c r="BP6534" s="48"/>
    </row>
    <row r="6535" spans="68:68" x14ac:dyDescent="0.2">
      <c r="BP6535" s="48"/>
    </row>
    <row r="6536" spans="68:68" x14ac:dyDescent="0.2">
      <c r="BP6536" s="48"/>
    </row>
    <row r="6537" spans="68:68" x14ac:dyDescent="0.2">
      <c r="BP6537" s="48"/>
    </row>
    <row r="6538" spans="68:68" x14ac:dyDescent="0.2">
      <c r="BP6538" s="48"/>
    </row>
    <row r="6539" spans="68:68" x14ac:dyDescent="0.2">
      <c r="BP6539" s="48"/>
    </row>
    <row r="6540" spans="68:68" x14ac:dyDescent="0.2">
      <c r="BP6540" s="48"/>
    </row>
    <row r="6541" spans="68:68" x14ac:dyDescent="0.2">
      <c r="BP6541" s="48"/>
    </row>
    <row r="6542" spans="68:68" x14ac:dyDescent="0.2">
      <c r="BP6542" s="48"/>
    </row>
    <row r="6543" spans="68:68" x14ac:dyDescent="0.2">
      <c r="BP6543" s="48"/>
    </row>
    <row r="6544" spans="68:68" x14ac:dyDescent="0.2">
      <c r="BP6544" s="48"/>
    </row>
    <row r="6545" spans="68:68" x14ac:dyDescent="0.2">
      <c r="BP6545" s="48"/>
    </row>
    <row r="6546" spans="68:68" x14ac:dyDescent="0.2">
      <c r="BP6546" s="48"/>
    </row>
    <row r="6547" spans="68:68" x14ac:dyDescent="0.2">
      <c r="BP6547" s="48"/>
    </row>
    <row r="6548" spans="68:68" x14ac:dyDescent="0.2">
      <c r="BP6548" s="48"/>
    </row>
    <row r="6549" spans="68:68" x14ac:dyDescent="0.2">
      <c r="BP6549" s="48"/>
    </row>
    <row r="6550" spans="68:68" x14ac:dyDescent="0.2">
      <c r="BP6550" s="48"/>
    </row>
    <row r="6551" spans="68:68" x14ac:dyDescent="0.2">
      <c r="BP6551" s="48"/>
    </row>
    <row r="6552" spans="68:68" x14ac:dyDescent="0.2">
      <c r="BP6552" s="48"/>
    </row>
    <row r="6553" spans="68:68" x14ac:dyDescent="0.2">
      <c r="BP6553" s="48"/>
    </row>
    <row r="6554" spans="68:68" x14ac:dyDescent="0.2">
      <c r="BP6554" s="48"/>
    </row>
    <row r="6555" spans="68:68" x14ac:dyDescent="0.2">
      <c r="BP6555" s="48"/>
    </row>
    <row r="6556" spans="68:68" x14ac:dyDescent="0.2">
      <c r="BP6556" s="48"/>
    </row>
    <row r="6557" spans="68:68" x14ac:dyDescent="0.2">
      <c r="BP6557" s="48"/>
    </row>
    <row r="6558" spans="68:68" x14ac:dyDescent="0.2">
      <c r="BP6558" s="48"/>
    </row>
    <row r="6559" spans="68:68" x14ac:dyDescent="0.2">
      <c r="BP6559" s="48"/>
    </row>
    <row r="6560" spans="68:68" x14ac:dyDescent="0.2">
      <c r="BP6560" s="48"/>
    </row>
    <row r="6561" spans="68:68" x14ac:dyDescent="0.2">
      <c r="BP6561" s="48"/>
    </row>
    <row r="6562" spans="68:68" x14ac:dyDescent="0.2">
      <c r="BP6562" s="48"/>
    </row>
    <row r="6563" spans="68:68" x14ac:dyDescent="0.2">
      <c r="BP6563" s="48"/>
    </row>
    <row r="6564" spans="68:68" x14ac:dyDescent="0.2">
      <c r="BP6564" s="48"/>
    </row>
    <row r="6565" spans="68:68" x14ac:dyDescent="0.2">
      <c r="BP6565" s="48"/>
    </row>
    <row r="6566" spans="68:68" x14ac:dyDescent="0.2">
      <c r="BP6566" s="48"/>
    </row>
    <row r="6567" spans="68:68" x14ac:dyDescent="0.2">
      <c r="BP6567" s="48"/>
    </row>
    <row r="6568" spans="68:68" x14ac:dyDescent="0.2">
      <c r="BP6568" s="48"/>
    </row>
    <row r="6569" spans="68:68" x14ac:dyDescent="0.2">
      <c r="BP6569" s="48"/>
    </row>
    <row r="6570" spans="68:68" x14ac:dyDescent="0.2">
      <c r="BP6570" s="48"/>
    </row>
    <row r="6571" spans="68:68" x14ac:dyDescent="0.2">
      <c r="BP6571" s="48"/>
    </row>
    <row r="6572" spans="68:68" x14ac:dyDescent="0.2">
      <c r="BP6572" s="48"/>
    </row>
    <row r="6573" spans="68:68" x14ac:dyDescent="0.2">
      <c r="BP6573" s="48"/>
    </row>
    <row r="6574" spans="68:68" x14ac:dyDescent="0.2">
      <c r="BP6574" s="48"/>
    </row>
    <row r="6575" spans="68:68" x14ac:dyDescent="0.2">
      <c r="BP6575" s="48"/>
    </row>
    <row r="6576" spans="68:68" x14ac:dyDescent="0.2">
      <c r="BP6576" s="48"/>
    </row>
    <row r="6577" spans="68:68" x14ac:dyDescent="0.2">
      <c r="BP6577" s="48"/>
    </row>
    <row r="6578" spans="68:68" x14ac:dyDescent="0.2">
      <c r="BP6578" s="48"/>
    </row>
    <row r="6579" spans="68:68" x14ac:dyDescent="0.2">
      <c r="BP6579" s="48"/>
    </row>
    <row r="6580" spans="68:68" x14ac:dyDescent="0.2">
      <c r="BP6580" s="48"/>
    </row>
    <row r="6581" spans="68:68" x14ac:dyDescent="0.2">
      <c r="BP6581" s="48"/>
    </row>
    <row r="6582" spans="68:68" x14ac:dyDescent="0.2">
      <c r="BP6582" s="48"/>
    </row>
    <row r="6583" spans="68:68" x14ac:dyDescent="0.2">
      <c r="BP6583" s="48"/>
    </row>
    <row r="6584" spans="68:68" x14ac:dyDescent="0.2">
      <c r="BP6584" s="48"/>
    </row>
    <row r="6585" spans="68:68" x14ac:dyDescent="0.2">
      <c r="BP6585" s="48"/>
    </row>
    <row r="6586" spans="68:68" x14ac:dyDescent="0.2">
      <c r="BP6586" s="48"/>
    </row>
    <row r="6587" spans="68:68" x14ac:dyDescent="0.2">
      <c r="BP6587" s="48"/>
    </row>
    <row r="6588" spans="68:68" x14ac:dyDescent="0.2">
      <c r="BP6588" s="48"/>
    </row>
    <row r="6589" spans="68:68" x14ac:dyDescent="0.2">
      <c r="BP6589" s="48"/>
    </row>
    <row r="6590" spans="68:68" x14ac:dyDescent="0.2">
      <c r="BP6590" s="48"/>
    </row>
    <row r="6591" spans="68:68" x14ac:dyDescent="0.2">
      <c r="BP6591" s="48"/>
    </row>
    <row r="6592" spans="68:68" x14ac:dyDescent="0.2">
      <c r="BP6592" s="48"/>
    </row>
    <row r="6593" spans="68:68" x14ac:dyDescent="0.2">
      <c r="BP6593" s="48"/>
    </row>
    <row r="6594" spans="68:68" x14ac:dyDescent="0.2">
      <c r="BP6594" s="48"/>
    </row>
    <row r="6595" spans="68:68" x14ac:dyDescent="0.2">
      <c r="BP6595" s="48"/>
    </row>
    <row r="6596" spans="68:68" x14ac:dyDescent="0.2">
      <c r="BP6596" s="48"/>
    </row>
    <row r="6597" spans="68:68" x14ac:dyDescent="0.2">
      <c r="BP6597" s="48"/>
    </row>
    <row r="6598" spans="68:68" x14ac:dyDescent="0.2">
      <c r="BP6598" s="48"/>
    </row>
    <row r="6599" spans="68:68" x14ac:dyDescent="0.2">
      <c r="BP6599" s="48"/>
    </row>
    <row r="6600" spans="68:68" x14ac:dyDescent="0.2">
      <c r="BP6600" s="48"/>
    </row>
    <row r="6601" spans="68:68" x14ac:dyDescent="0.2">
      <c r="BP6601" s="48"/>
    </row>
    <row r="6602" spans="68:68" x14ac:dyDescent="0.2">
      <c r="BP6602" s="48"/>
    </row>
    <row r="6603" spans="68:68" x14ac:dyDescent="0.2">
      <c r="BP6603" s="48"/>
    </row>
    <row r="6604" spans="68:68" x14ac:dyDescent="0.2">
      <c r="BP6604" s="48"/>
    </row>
    <row r="6605" spans="68:68" x14ac:dyDescent="0.2">
      <c r="BP6605" s="48"/>
    </row>
    <row r="6606" spans="68:68" x14ac:dyDescent="0.2">
      <c r="BP6606" s="48"/>
    </row>
    <row r="6607" spans="68:68" x14ac:dyDescent="0.2">
      <c r="BP6607" s="48"/>
    </row>
    <row r="6608" spans="68:68" x14ac:dyDescent="0.2">
      <c r="BP6608" s="48"/>
    </row>
    <row r="6609" spans="68:68" x14ac:dyDescent="0.2">
      <c r="BP6609" s="48"/>
    </row>
    <row r="6610" spans="68:68" x14ac:dyDescent="0.2">
      <c r="BP6610" s="48"/>
    </row>
    <row r="6611" spans="68:68" x14ac:dyDescent="0.2">
      <c r="BP6611" s="48"/>
    </row>
    <row r="6612" spans="68:68" x14ac:dyDescent="0.2">
      <c r="BP6612" s="48"/>
    </row>
    <row r="6613" spans="68:68" x14ac:dyDescent="0.2">
      <c r="BP6613" s="48"/>
    </row>
    <row r="6614" spans="68:68" x14ac:dyDescent="0.2">
      <c r="BP6614" s="48"/>
    </row>
    <row r="6615" spans="68:68" x14ac:dyDescent="0.2">
      <c r="BP6615" s="48"/>
    </row>
    <row r="6616" spans="68:68" x14ac:dyDescent="0.2">
      <c r="BP6616" s="48"/>
    </row>
    <row r="6617" spans="68:68" x14ac:dyDescent="0.2">
      <c r="BP6617" s="48"/>
    </row>
    <row r="6618" spans="68:68" x14ac:dyDescent="0.2">
      <c r="BP6618" s="48"/>
    </row>
    <row r="6619" spans="68:68" x14ac:dyDescent="0.2">
      <c r="BP6619" s="48"/>
    </row>
    <row r="6620" spans="68:68" x14ac:dyDescent="0.2">
      <c r="BP6620" s="48"/>
    </row>
    <row r="6621" spans="68:68" x14ac:dyDescent="0.2">
      <c r="BP6621" s="48"/>
    </row>
    <row r="6622" spans="68:68" x14ac:dyDescent="0.2">
      <c r="BP6622" s="48"/>
    </row>
    <row r="6623" spans="68:68" x14ac:dyDescent="0.2">
      <c r="BP6623" s="48"/>
    </row>
    <row r="6624" spans="68:68" x14ac:dyDescent="0.2">
      <c r="BP6624" s="48"/>
    </row>
    <row r="6625" spans="68:68" x14ac:dyDescent="0.2">
      <c r="BP6625" s="48"/>
    </row>
    <row r="6626" spans="68:68" x14ac:dyDescent="0.2">
      <c r="BP6626" s="48"/>
    </row>
    <row r="6627" spans="68:68" x14ac:dyDescent="0.2">
      <c r="BP6627" s="48"/>
    </row>
    <row r="6628" spans="68:68" x14ac:dyDescent="0.2">
      <c r="BP6628" s="48"/>
    </row>
    <row r="6629" spans="68:68" x14ac:dyDescent="0.2">
      <c r="BP6629" s="48"/>
    </row>
    <row r="6630" spans="68:68" x14ac:dyDescent="0.2">
      <c r="BP6630" s="48"/>
    </row>
    <row r="6631" spans="68:68" x14ac:dyDescent="0.2">
      <c r="BP6631" s="48"/>
    </row>
    <row r="6632" spans="68:68" x14ac:dyDescent="0.2">
      <c r="BP6632" s="48"/>
    </row>
    <row r="6633" spans="68:68" x14ac:dyDescent="0.2">
      <c r="BP6633" s="48"/>
    </row>
    <row r="6634" spans="68:68" x14ac:dyDescent="0.2">
      <c r="BP6634" s="48"/>
    </row>
    <row r="6635" spans="68:68" x14ac:dyDescent="0.2">
      <c r="BP6635" s="48"/>
    </row>
    <row r="6636" spans="68:68" x14ac:dyDescent="0.2">
      <c r="BP6636" s="48"/>
    </row>
    <row r="6637" spans="68:68" x14ac:dyDescent="0.2">
      <c r="BP6637" s="48"/>
    </row>
    <row r="6638" spans="68:68" x14ac:dyDescent="0.2">
      <c r="BP6638" s="48"/>
    </row>
    <row r="6639" spans="68:68" x14ac:dyDescent="0.2">
      <c r="BP6639" s="48"/>
    </row>
    <row r="6640" spans="68:68" x14ac:dyDescent="0.2">
      <c r="BP6640" s="48"/>
    </row>
    <row r="6641" spans="68:68" x14ac:dyDescent="0.2">
      <c r="BP6641" s="48"/>
    </row>
    <row r="6642" spans="68:68" x14ac:dyDescent="0.2">
      <c r="BP6642" s="48"/>
    </row>
    <row r="6643" spans="68:68" x14ac:dyDescent="0.2">
      <c r="BP6643" s="48"/>
    </row>
    <row r="6644" spans="68:68" x14ac:dyDescent="0.2">
      <c r="BP6644" s="48"/>
    </row>
    <row r="6645" spans="68:68" x14ac:dyDescent="0.2">
      <c r="BP6645" s="48"/>
    </row>
    <row r="6646" spans="68:68" x14ac:dyDescent="0.2">
      <c r="BP6646" s="48"/>
    </row>
    <row r="6647" spans="68:68" x14ac:dyDescent="0.2">
      <c r="BP6647" s="48"/>
    </row>
    <row r="6648" spans="68:68" x14ac:dyDescent="0.2">
      <c r="BP6648" s="48"/>
    </row>
    <row r="6649" spans="68:68" x14ac:dyDescent="0.2">
      <c r="BP6649" s="48"/>
    </row>
    <row r="6650" spans="68:68" x14ac:dyDescent="0.2">
      <c r="BP6650" s="48"/>
    </row>
    <row r="6651" spans="68:68" x14ac:dyDescent="0.2">
      <c r="BP6651" s="48"/>
    </row>
    <row r="6652" spans="68:68" x14ac:dyDescent="0.2">
      <c r="BP6652" s="48"/>
    </row>
    <row r="6653" spans="68:68" x14ac:dyDescent="0.2">
      <c r="BP6653" s="48"/>
    </row>
    <row r="6654" spans="68:68" x14ac:dyDescent="0.2">
      <c r="BP6654" s="48"/>
    </row>
    <row r="6655" spans="68:68" x14ac:dyDescent="0.2">
      <c r="BP6655" s="48"/>
    </row>
    <row r="6656" spans="68:68" x14ac:dyDescent="0.2">
      <c r="BP6656" s="48"/>
    </row>
    <row r="6657" spans="68:68" x14ac:dyDescent="0.2">
      <c r="BP6657" s="48"/>
    </row>
    <row r="6658" spans="68:68" x14ac:dyDescent="0.2">
      <c r="BP6658" s="48"/>
    </row>
    <row r="6659" spans="68:68" x14ac:dyDescent="0.2">
      <c r="BP6659" s="48"/>
    </row>
    <row r="6660" spans="68:68" x14ac:dyDescent="0.2">
      <c r="BP6660" s="48"/>
    </row>
    <row r="6661" spans="68:68" x14ac:dyDescent="0.2">
      <c r="BP6661" s="48"/>
    </row>
    <row r="6662" spans="68:68" x14ac:dyDescent="0.2">
      <c r="BP6662" s="48"/>
    </row>
    <row r="6663" spans="68:68" x14ac:dyDescent="0.2">
      <c r="BP6663" s="48"/>
    </row>
    <row r="6664" spans="68:68" x14ac:dyDescent="0.2">
      <c r="BP6664" s="48"/>
    </row>
    <row r="6665" spans="68:68" x14ac:dyDescent="0.2">
      <c r="BP6665" s="48"/>
    </row>
    <row r="6666" spans="68:68" x14ac:dyDescent="0.2">
      <c r="BP6666" s="48"/>
    </row>
    <row r="6667" spans="68:68" x14ac:dyDescent="0.2">
      <c r="BP6667" s="48"/>
    </row>
    <row r="6668" spans="68:68" x14ac:dyDescent="0.2">
      <c r="BP6668" s="48"/>
    </row>
    <row r="6669" spans="68:68" x14ac:dyDescent="0.2">
      <c r="BP6669" s="48"/>
    </row>
    <row r="6670" spans="68:68" x14ac:dyDescent="0.2">
      <c r="BP6670" s="48"/>
    </row>
    <row r="6671" spans="68:68" x14ac:dyDescent="0.2">
      <c r="BP6671" s="48"/>
    </row>
    <row r="6672" spans="68:68" x14ac:dyDescent="0.2">
      <c r="BP6672" s="48"/>
    </row>
    <row r="6673" spans="68:68" x14ac:dyDescent="0.2">
      <c r="BP6673" s="48"/>
    </row>
    <row r="6674" spans="68:68" x14ac:dyDescent="0.2">
      <c r="BP6674" s="48"/>
    </row>
    <row r="6675" spans="68:68" x14ac:dyDescent="0.2">
      <c r="BP6675" s="48"/>
    </row>
    <row r="6676" spans="68:68" x14ac:dyDescent="0.2">
      <c r="BP6676" s="48"/>
    </row>
    <row r="6677" spans="68:68" x14ac:dyDescent="0.2">
      <c r="BP6677" s="48"/>
    </row>
    <row r="6678" spans="68:68" x14ac:dyDescent="0.2">
      <c r="BP6678" s="48"/>
    </row>
    <row r="6679" spans="68:68" x14ac:dyDescent="0.2">
      <c r="BP6679" s="48"/>
    </row>
    <row r="6680" spans="68:68" x14ac:dyDescent="0.2">
      <c r="BP6680" s="48"/>
    </row>
    <row r="6681" spans="68:68" x14ac:dyDescent="0.2">
      <c r="BP6681" s="48"/>
    </row>
    <row r="6682" spans="68:68" x14ac:dyDescent="0.2">
      <c r="BP6682" s="48"/>
    </row>
    <row r="6683" spans="68:68" x14ac:dyDescent="0.2">
      <c r="BP6683" s="48"/>
    </row>
    <row r="6684" spans="68:68" x14ac:dyDescent="0.2">
      <c r="BP6684" s="48"/>
    </row>
    <row r="6685" spans="68:68" x14ac:dyDescent="0.2">
      <c r="BP6685" s="48"/>
    </row>
    <row r="6686" spans="68:68" x14ac:dyDescent="0.2">
      <c r="BP6686" s="48"/>
    </row>
    <row r="6687" spans="68:68" x14ac:dyDescent="0.2">
      <c r="BP6687" s="48"/>
    </row>
    <row r="6688" spans="68:68" x14ac:dyDescent="0.2">
      <c r="BP6688" s="48"/>
    </row>
    <row r="6689" spans="68:68" x14ac:dyDescent="0.2">
      <c r="BP6689" s="48"/>
    </row>
    <row r="6690" spans="68:68" x14ac:dyDescent="0.2">
      <c r="BP6690" s="48"/>
    </row>
    <row r="6691" spans="68:68" x14ac:dyDescent="0.2">
      <c r="BP6691" s="48"/>
    </row>
    <row r="6692" spans="68:68" x14ac:dyDescent="0.2">
      <c r="BP6692" s="48"/>
    </row>
    <row r="6693" spans="68:68" x14ac:dyDescent="0.2">
      <c r="BP6693" s="48"/>
    </row>
    <row r="6694" spans="68:68" x14ac:dyDescent="0.2">
      <c r="BP6694" s="48"/>
    </row>
    <row r="6695" spans="68:68" x14ac:dyDescent="0.2">
      <c r="BP6695" s="48"/>
    </row>
    <row r="6696" spans="68:68" x14ac:dyDescent="0.2">
      <c r="BP6696" s="48"/>
    </row>
    <row r="6697" spans="68:68" x14ac:dyDescent="0.2">
      <c r="BP6697" s="48"/>
    </row>
    <row r="6698" spans="68:68" x14ac:dyDescent="0.2">
      <c r="BP6698" s="48"/>
    </row>
    <row r="6699" spans="68:68" x14ac:dyDescent="0.2">
      <c r="BP6699" s="48"/>
    </row>
    <row r="6700" spans="68:68" x14ac:dyDescent="0.2">
      <c r="BP6700" s="48"/>
    </row>
    <row r="6701" spans="68:68" x14ac:dyDescent="0.2">
      <c r="BP6701" s="48"/>
    </row>
    <row r="6702" spans="68:68" x14ac:dyDescent="0.2">
      <c r="BP6702" s="48"/>
    </row>
    <row r="6703" spans="68:68" x14ac:dyDescent="0.2">
      <c r="BP6703" s="48"/>
    </row>
    <row r="6704" spans="68:68" x14ac:dyDescent="0.2">
      <c r="BP6704" s="48"/>
    </row>
    <row r="6705" spans="68:68" x14ac:dyDescent="0.2">
      <c r="BP6705" s="48"/>
    </row>
    <row r="6706" spans="68:68" x14ac:dyDescent="0.2">
      <c r="BP6706" s="48"/>
    </row>
    <row r="6707" spans="68:68" x14ac:dyDescent="0.2">
      <c r="BP6707" s="48"/>
    </row>
    <row r="6708" spans="68:68" x14ac:dyDescent="0.2">
      <c r="BP6708" s="48"/>
    </row>
    <row r="6709" spans="68:68" x14ac:dyDescent="0.2">
      <c r="BP6709" s="48"/>
    </row>
    <row r="6710" spans="68:68" x14ac:dyDescent="0.2">
      <c r="BP6710" s="48"/>
    </row>
    <row r="6711" spans="68:68" x14ac:dyDescent="0.2">
      <c r="BP6711" s="48"/>
    </row>
    <row r="6712" spans="68:68" x14ac:dyDescent="0.2">
      <c r="BP6712" s="48"/>
    </row>
    <row r="6713" spans="68:68" x14ac:dyDescent="0.2">
      <c r="BP6713" s="48"/>
    </row>
    <row r="6714" spans="68:68" x14ac:dyDescent="0.2">
      <c r="BP6714" s="48"/>
    </row>
    <row r="6715" spans="68:68" x14ac:dyDescent="0.2">
      <c r="BP6715" s="48"/>
    </row>
    <row r="6716" spans="68:68" x14ac:dyDescent="0.2">
      <c r="BP6716" s="48"/>
    </row>
    <row r="6717" spans="68:68" x14ac:dyDescent="0.2">
      <c r="BP6717" s="48"/>
    </row>
    <row r="6718" spans="68:68" x14ac:dyDescent="0.2">
      <c r="BP6718" s="48"/>
    </row>
    <row r="6719" spans="68:68" x14ac:dyDescent="0.2">
      <c r="BP6719" s="48"/>
    </row>
    <row r="6720" spans="68:68" x14ac:dyDescent="0.2">
      <c r="BP6720" s="48"/>
    </row>
    <row r="6721" spans="68:68" x14ac:dyDescent="0.2">
      <c r="BP6721" s="48"/>
    </row>
    <row r="6722" spans="68:68" x14ac:dyDescent="0.2">
      <c r="BP6722" s="48"/>
    </row>
    <row r="6723" spans="68:68" x14ac:dyDescent="0.2">
      <c r="BP6723" s="48"/>
    </row>
    <row r="6724" spans="68:68" x14ac:dyDescent="0.2">
      <c r="BP6724" s="48"/>
    </row>
    <row r="6725" spans="68:68" x14ac:dyDescent="0.2">
      <c r="BP6725" s="48"/>
    </row>
    <row r="6726" spans="68:68" x14ac:dyDescent="0.2">
      <c r="BP6726" s="48"/>
    </row>
    <row r="6727" spans="68:68" x14ac:dyDescent="0.2">
      <c r="BP6727" s="48"/>
    </row>
    <row r="6728" spans="68:68" x14ac:dyDescent="0.2">
      <c r="BP6728" s="48"/>
    </row>
    <row r="6729" spans="68:68" x14ac:dyDescent="0.2">
      <c r="BP6729" s="48"/>
    </row>
    <row r="6730" spans="68:68" x14ac:dyDescent="0.2">
      <c r="BP6730" s="48"/>
    </row>
    <row r="6731" spans="68:68" x14ac:dyDescent="0.2">
      <c r="BP6731" s="48"/>
    </row>
    <row r="6732" spans="68:68" x14ac:dyDescent="0.2">
      <c r="BP6732" s="48"/>
    </row>
    <row r="6733" spans="68:68" x14ac:dyDescent="0.2">
      <c r="BP6733" s="48"/>
    </row>
    <row r="6734" spans="68:68" x14ac:dyDescent="0.2">
      <c r="BP6734" s="48"/>
    </row>
    <row r="6735" spans="68:68" x14ac:dyDescent="0.2">
      <c r="BP6735" s="48"/>
    </row>
    <row r="6736" spans="68:68" x14ac:dyDescent="0.2">
      <c r="BP6736" s="48"/>
    </row>
    <row r="6737" spans="68:68" x14ac:dyDescent="0.2">
      <c r="BP6737" s="48"/>
    </row>
    <row r="6738" spans="68:68" x14ac:dyDescent="0.2">
      <c r="BP6738" s="48"/>
    </row>
    <row r="6739" spans="68:68" x14ac:dyDescent="0.2">
      <c r="BP6739" s="48"/>
    </row>
    <row r="6740" spans="68:68" x14ac:dyDescent="0.2">
      <c r="BP6740" s="48"/>
    </row>
    <row r="6741" spans="68:68" x14ac:dyDescent="0.2">
      <c r="BP6741" s="48"/>
    </row>
    <row r="6742" spans="68:68" x14ac:dyDescent="0.2">
      <c r="BP6742" s="48"/>
    </row>
    <row r="6743" spans="68:68" x14ac:dyDescent="0.2">
      <c r="BP6743" s="48"/>
    </row>
    <row r="6744" spans="68:68" x14ac:dyDescent="0.2">
      <c r="BP6744" s="48"/>
    </row>
    <row r="6745" spans="68:68" x14ac:dyDescent="0.2">
      <c r="BP6745" s="48"/>
    </row>
    <row r="6746" spans="68:68" x14ac:dyDescent="0.2">
      <c r="BP6746" s="48"/>
    </row>
    <row r="6747" spans="68:68" x14ac:dyDescent="0.2">
      <c r="BP6747" s="48"/>
    </row>
    <row r="6748" spans="68:68" x14ac:dyDescent="0.2">
      <c r="BP6748" s="48"/>
    </row>
    <row r="6749" spans="68:68" x14ac:dyDescent="0.2">
      <c r="BP6749" s="48"/>
    </row>
    <row r="6750" spans="68:68" x14ac:dyDescent="0.2">
      <c r="BP6750" s="48"/>
    </row>
    <row r="6751" spans="68:68" x14ac:dyDescent="0.2">
      <c r="BP6751" s="48"/>
    </row>
    <row r="6752" spans="68:68" x14ac:dyDescent="0.2">
      <c r="BP6752" s="48"/>
    </row>
    <row r="6753" spans="68:68" x14ac:dyDescent="0.2">
      <c r="BP6753" s="48"/>
    </row>
    <row r="6754" spans="68:68" x14ac:dyDescent="0.2">
      <c r="BP6754" s="48"/>
    </row>
    <row r="6755" spans="68:68" x14ac:dyDescent="0.2">
      <c r="BP6755" s="48"/>
    </row>
    <row r="6756" spans="68:68" x14ac:dyDescent="0.2">
      <c r="BP6756" s="48"/>
    </row>
    <row r="6757" spans="68:68" x14ac:dyDescent="0.2">
      <c r="BP6757" s="48"/>
    </row>
    <row r="6758" spans="68:68" x14ac:dyDescent="0.2">
      <c r="BP6758" s="48"/>
    </row>
    <row r="6759" spans="68:68" x14ac:dyDescent="0.2">
      <c r="BP6759" s="48"/>
    </row>
    <row r="6760" spans="68:68" x14ac:dyDescent="0.2">
      <c r="BP6760" s="48"/>
    </row>
    <row r="6761" spans="68:68" x14ac:dyDescent="0.2">
      <c r="BP6761" s="48"/>
    </row>
    <row r="6762" spans="68:68" x14ac:dyDescent="0.2">
      <c r="BP6762" s="48"/>
    </row>
    <row r="6763" spans="68:68" x14ac:dyDescent="0.2">
      <c r="BP6763" s="48"/>
    </row>
    <row r="6764" spans="68:68" x14ac:dyDescent="0.2">
      <c r="BP6764" s="48"/>
    </row>
    <row r="6765" spans="68:68" x14ac:dyDescent="0.2">
      <c r="BP6765" s="48"/>
    </row>
    <row r="6766" spans="68:68" x14ac:dyDescent="0.2">
      <c r="BP6766" s="48"/>
    </row>
    <row r="6767" spans="68:68" x14ac:dyDescent="0.2">
      <c r="BP6767" s="48"/>
    </row>
    <row r="6768" spans="68:68" x14ac:dyDescent="0.2">
      <c r="BP6768" s="48"/>
    </row>
    <row r="6769" spans="68:68" x14ac:dyDescent="0.2">
      <c r="BP6769" s="48"/>
    </row>
    <row r="6770" spans="68:68" x14ac:dyDescent="0.2">
      <c r="BP6770" s="48"/>
    </row>
    <row r="6771" spans="68:68" x14ac:dyDescent="0.2">
      <c r="BP6771" s="48"/>
    </row>
    <row r="6772" spans="68:68" x14ac:dyDescent="0.2">
      <c r="BP6772" s="48"/>
    </row>
    <row r="6773" spans="68:68" x14ac:dyDescent="0.2">
      <c r="BP6773" s="48"/>
    </row>
    <row r="6774" spans="68:68" x14ac:dyDescent="0.2">
      <c r="BP6774" s="48"/>
    </row>
    <row r="6775" spans="68:68" x14ac:dyDescent="0.2">
      <c r="BP6775" s="48"/>
    </row>
    <row r="6776" spans="68:68" x14ac:dyDescent="0.2">
      <c r="BP6776" s="48"/>
    </row>
    <row r="6777" spans="68:68" x14ac:dyDescent="0.2">
      <c r="BP6777" s="48"/>
    </row>
    <row r="6778" spans="68:68" x14ac:dyDescent="0.2">
      <c r="BP6778" s="48"/>
    </row>
    <row r="6779" spans="68:68" x14ac:dyDescent="0.2">
      <c r="BP6779" s="48"/>
    </row>
    <row r="6780" spans="68:68" x14ac:dyDescent="0.2">
      <c r="BP6780" s="48"/>
    </row>
    <row r="6781" spans="68:68" x14ac:dyDescent="0.2">
      <c r="BP6781" s="48"/>
    </row>
    <row r="6782" spans="68:68" x14ac:dyDescent="0.2">
      <c r="BP6782" s="48"/>
    </row>
    <row r="6783" spans="68:68" x14ac:dyDescent="0.2">
      <c r="BP6783" s="48"/>
    </row>
    <row r="6784" spans="68:68" x14ac:dyDescent="0.2">
      <c r="BP6784" s="48"/>
    </row>
    <row r="6785" spans="68:68" x14ac:dyDescent="0.2">
      <c r="BP6785" s="48"/>
    </row>
    <row r="6786" spans="68:68" x14ac:dyDescent="0.2">
      <c r="BP6786" s="48"/>
    </row>
    <row r="6787" spans="68:68" x14ac:dyDescent="0.2">
      <c r="BP6787" s="48"/>
    </row>
    <row r="6788" spans="68:68" x14ac:dyDescent="0.2">
      <c r="BP6788" s="48"/>
    </row>
    <row r="6789" spans="68:68" x14ac:dyDescent="0.2">
      <c r="BP6789" s="48"/>
    </row>
    <row r="6790" spans="68:68" x14ac:dyDescent="0.2">
      <c r="BP6790" s="48"/>
    </row>
    <row r="6791" spans="68:68" x14ac:dyDescent="0.2">
      <c r="BP6791" s="48"/>
    </row>
    <row r="6792" spans="68:68" x14ac:dyDescent="0.2">
      <c r="BP6792" s="48"/>
    </row>
    <row r="6793" spans="68:68" x14ac:dyDescent="0.2">
      <c r="BP6793" s="48"/>
    </row>
    <row r="6794" spans="68:68" x14ac:dyDescent="0.2">
      <c r="BP6794" s="48"/>
    </row>
    <row r="6795" spans="68:68" x14ac:dyDescent="0.2">
      <c r="BP6795" s="48"/>
    </row>
    <row r="6796" spans="68:68" x14ac:dyDescent="0.2">
      <c r="BP6796" s="48"/>
    </row>
    <row r="6797" spans="68:68" x14ac:dyDescent="0.2">
      <c r="BP6797" s="48"/>
    </row>
    <row r="6798" spans="68:68" x14ac:dyDescent="0.2">
      <c r="BP6798" s="48"/>
    </row>
    <row r="6799" spans="68:68" x14ac:dyDescent="0.2">
      <c r="BP6799" s="48"/>
    </row>
    <row r="6800" spans="68:68" x14ac:dyDescent="0.2">
      <c r="BP6800" s="48"/>
    </row>
    <row r="6801" spans="68:68" x14ac:dyDescent="0.2">
      <c r="BP6801" s="48"/>
    </row>
    <row r="6802" spans="68:68" x14ac:dyDescent="0.2">
      <c r="BP6802" s="48"/>
    </row>
    <row r="6803" spans="68:68" x14ac:dyDescent="0.2">
      <c r="BP6803" s="48"/>
    </row>
    <row r="6804" spans="68:68" x14ac:dyDescent="0.2">
      <c r="BP6804" s="48"/>
    </row>
    <row r="6805" spans="68:68" x14ac:dyDescent="0.2">
      <c r="BP6805" s="48"/>
    </row>
    <row r="6806" spans="68:68" x14ac:dyDescent="0.2">
      <c r="BP6806" s="48"/>
    </row>
    <row r="6807" spans="68:68" x14ac:dyDescent="0.2">
      <c r="BP6807" s="48"/>
    </row>
    <row r="6808" spans="68:68" x14ac:dyDescent="0.2">
      <c r="BP6808" s="48"/>
    </row>
    <row r="6809" spans="68:68" x14ac:dyDescent="0.2">
      <c r="BP6809" s="48"/>
    </row>
    <row r="6810" spans="68:68" x14ac:dyDescent="0.2">
      <c r="BP6810" s="48"/>
    </row>
    <row r="6811" spans="68:68" x14ac:dyDescent="0.2">
      <c r="BP6811" s="48"/>
    </row>
    <row r="6812" spans="68:68" x14ac:dyDescent="0.2">
      <c r="BP6812" s="48"/>
    </row>
    <row r="6813" spans="68:68" x14ac:dyDescent="0.2">
      <c r="BP6813" s="48"/>
    </row>
    <row r="6814" spans="68:68" x14ac:dyDescent="0.2">
      <c r="BP6814" s="48"/>
    </row>
    <row r="6815" spans="68:68" x14ac:dyDescent="0.2">
      <c r="BP6815" s="48"/>
    </row>
    <row r="6816" spans="68:68" x14ac:dyDescent="0.2">
      <c r="BP6816" s="48"/>
    </row>
    <row r="6817" spans="68:68" x14ac:dyDescent="0.2">
      <c r="BP6817" s="48"/>
    </row>
    <row r="6818" spans="68:68" x14ac:dyDescent="0.2">
      <c r="BP6818" s="48"/>
    </row>
    <row r="6819" spans="68:68" x14ac:dyDescent="0.2">
      <c r="BP6819" s="48"/>
    </row>
    <row r="6820" spans="68:68" x14ac:dyDescent="0.2">
      <c r="BP6820" s="48"/>
    </row>
    <row r="6821" spans="68:68" x14ac:dyDescent="0.2">
      <c r="BP6821" s="48"/>
    </row>
    <row r="6822" spans="68:68" x14ac:dyDescent="0.2">
      <c r="BP6822" s="48"/>
    </row>
    <row r="6823" spans="68:68" x14ac:dyDescent="0.2">
      <c r="BP6823" s="48"/>
    </row>
    <row r="6824" spans="68:68" x14ac:dyDescent="0.2">
      <c r="BP6824" s="48"/>
    </row>
    <row r="6825" spans="68:68" x14ac:dyDescent="0.2">
      <c r="BP6825" s="48"/>
    </row>
    <row r="6826" spans="68:68" x14ac:dyDescent="0.2">
      <c r="BP6826" s="48"/>
    </row>
    <row r="6827" spans="68:68" x14ac:dyDescent="0.2">
      <c r="BP6827" s="48"/>
    </row>
    <row r="6828" spans="68:68" x14ac:dyDescent="0.2">
      <c r="BP6828" s="48"/>
    </row>
    <row r="6829" spans="68:68" x14ac:dyDescent="0.2">
      <c r="BP6829" s="48"/>
    </row>
    <row r="6830" spans="68:68" x14ac:dyDescent="0.2">
      <c r="BP6830" s="48"/>
    </row>
    <row r="6831" spans="68:68" x14ac:dyDescent="0.2">
      <c r="BP6831" s="48"/>
    </row>
    <row r="6832" spans="68:68" x14ac:dyDescent="0.2">
      <c r="BP6832" s="48"/>
    </row>
    <row r="6833" spans="68:68" x14ac:dyDescent="0.2">
      <c r="BP6833" s="48"/>
    </row>
    <row r="6834" spans="68:68" x14ac:dyDescent="0.2">
      <c r="BP6834" s="48"/>
    </row>
    <row r="6835" spans="68:68" x14ac:dyDescent="0.2">
      <c r="BP6835" s="48"/>
    </row>
    <row r="6836" spans="68:68" x14ac:dyDescent="0.2">
      <c r="BP6836" s="48"/>
    </row>
    <row r="6837" spans="68:68" x14ac:dyDescent="0.2">
      <c r="BP6837" s="48"/>
    </row>
    <row r="6838" spans="68:68" x14ac:dyDescent="0.2">
      <c r="BP6838" s="48"/>
    </row>
    <row r="6839" spans="68:68" x14ac:dyDescent="0.2">
      <c r="BP6839" s="48"/>
    </row>
    <row r="6840" spans="68:68" x14ac:dyDescent="0.2">
      <c r="BP6840" s="48"/>
    </row>
    <row r="6841" spans="68:68" x14ac:dyDescent="0.2">
      <c r="BP6841" s="48"/>
    </row>
    <row r="6842" spans="68:68" x14ac:dyDescent="0.2">
      <c r="BP6842" s="48"/>
    </row>
    <row r="6843" spans="68:68" x14ac:dyDescent="0.2">
      <c r="BP6843" s="48"/>
    </row>
    <row r="6844" spans="68:68" x14ac:dyDescent="0.2">
      <c r="BP6844" s="48"/>
    </row>
    <row r="6845" spans="68:68" x14ac:dyDescent="0.2">
      <c r="BP6845" s="48"/>
    </row>
    <row r="6846" spans="68:68" x14ac:dyDescent="0.2">
      <c r="BP6846" s="48"/>
    </row>
    <row r="6847" spans="68:68" x14ac:dyDescent="0.2">
      <c r="BP6847" s="48"/>
    </row>
    <row r="6848" spans="68:68" x14ac:dyDescent="0.2">
      <c r="BP6848" s="48"/>
    </row>
    <row r="6849" spans="68:68" x14ac:dyDescent="0.2">
      <c r="BP6849" s="48"/>
    </row>
    <row r="6850" spans="68:68" x14ac:dyDescent="0.2">
      <c r="BP6850" s="48"/>
    </row>
    <row r="6851" spans="68:68" x14ac:dyDescent="0.2">
      <c r="BP6851" s="48"/>
    </row>
    <row r="6852" spans="68:68" x14ac:dyDescent="0.2">
      <c r="BP6852" s="48"/>
    </row>
    <row r="6853" spans="68:68" x14ac:dyDescent="0.2">
      <c r="BP6853" s="48"/>
    </row>
    <row r="6854" spans="68:68" x14ac:dyDescent="0.2">
      <c r="BP6854" s="48"/>
    </row>
    <row r="6855" spans="68:68" x14ac:dyDescent="0.2">
      <c r="BP6855" s="48"/>
    </row>
    <row r="6856" spans="68:68" x14ac:dyDescent="0.2">
      <c r="BP6856" s="48"/>
    </row>
    <row r="6857" spans="68:68" x14ac:dyDescent="0.2">
      <c r="BP6857" s="48"/>
    </row>
    <row r="6858" spans="68:68" x14ac:dyDescent="0.2">
      <c r="BP6858" s="48"/>
    </row>
    <row r="6859" spans="68:68" x14ac:dyDescent="0.2">
      <c r="BP6859" s="48"/>
    </row>
    <row r="6860" spans="68:68" x14ac:dyDescent="0.2">
      <c r="BP6860" s="48"/>
    </row>
    <row r="6861" spans="68:68" x14ac:dyDescent="0.2">
      <c r="BP6861" s="48"/>
    </row>
    <row r="6862" spans="68:68" x14ac:dyDescent="0.2">
      <c r="BP6862" s="48"/>
    </row>
    <row r="6863" spans="68:68" x14ac:dyDescent="0.2">
      <c r="BP6863" s="48"/>
    </row>
    <row r="6864" spans="68:68" x14ac:dyDescent="0.2">
      <c r="BP6864" s="48"/>
    </row>
    <row r="6865" spans="68:68" x14ac:dyDescent="0.2">
      <c r="BP6865" s="48"/>
    </row>
    <row r="6866" spans="68:68" x14ac:dyDescent="0.2">
      <c r="BP6866" s="48"/>
    </row>
    <row r="6867" spans="68:68" x14ac:dyDescent="0.2">
      <c r="BP6867" s="48"/>
    </row>
    <row r="6868" spans="68:68" x14ac:dyDescent="0.2">
      <c r="BP6868" s="48"/>
    </row>
    <row r="6869" spans="68:68" x14ac:dyDescent="0.2">
      <c r="BP6869" s="48"/>
    </row>
    <row r="6870" spans="68:68" x14ac:dyDescent="0.2">
      <c r="BP6870" s="48"/>
    </row>
    <row r="6871" spans="68:68" x14ac:dyDescent="0.2">
      <c r="BP6871" s="48"/>
    </row>
    <row r="6872" spans="68:68" x14ac:dyDescent="0.2">
      <c r="BP6872" s="48"/>
    </row>
    <row r="6873" spans="68:68" x14ac:dyDescent="0.2">
      <c r="BP6873" s="48"/>
    </row>
    <row r="6874" spans="68:68" x14ac:dyDescent="0.2">
      <c r="BP6874" s="48"/>
    </row>
    <row r="6875" spans="68:68" x14ac:dyDescent="0.2">
      <c r="BP6875" s="48"/>
    </row>
    <row r="6876" spans="68:68" x14ac:dyDescent="0.2">
      <c r="BP6876" s="48"/>
    </row>
    <row r="6877" spans="68:68" x14ac:dyDescent="0.2">
      <c r="BP6877" s="48"/>
    </row>
    <row r="6878" spans="68:68" x14ac:dyDescent="0.2">
      <c r="BP6878" s="48"/>
    </row>
    <row r="6879" spans="68:68" x14ac:dyDescent="0.2">
      <c r="BP6879" s="48"/>
    </row>
    <row r="6880" spans="68:68" x14ac:dyDescent="0.2">
      <c r="BP6880" s="48"/>
    </row>
    <row r="6881" spans="68:68" x14ac:dyDescent="0.2">
      <c r="BP6881" s="48"/>
    </row>
    <row r="6882" spans="68:68" x14ac:dyDescent="0.2">
      <c r="BP6882" s="48"/>
    </row>
    <row r="6883" spans="68:68" x14ac:dyDescent="0.2">
      <c r="BP6883" s="48"/>
    </row>
    <row r="6884" spans="68:68" x14ac:dyDescent="0.2">
      <c r="BP6884" s="48"/>
    </row>
    <row r="6885" spans="68:68" x14ac:dyDescent="0.2">
      <c r="BP6885" s="48"/>
    </row>
    <row r="6886" spans="68:68" x14ac:dyDescent="0.2">
      <c r="BP6886" s="48"/>
    </row>
    <row r="6887" spans="68:68" x14ac:dyDescent="0.2">
      <c r="BP6887" s="48"/>
    </row>
    <row r="6888" spans="68:68" x14ac:dyDescent="0.2">
      <c r="BP6888" s="48"/>
    </row>
    <row r="6889" spans="68:68" x14ac:dyDescent="0.2">
      <c r="BP6889" s="48"/>
    </row>
    <row r="6890" spans="68:68" x14ac:dyDescent="0.2">
      <c r="BP6890" s="48"/>
    </row>
    <row r="6891" spans="68:68" x14ac:dyDescent="0.2">
      <c r="BP6891" s="48"/>
    </row>
    <row r="6892" spans="68:68" x14ac:dyDescent="0.2">
      <c r="BP6892" s="48"/>
    </row>
    <row r="6893" spans="68:68" x14ac:dyDescent="0.2">
      <c r="BP6893" s="48"/>
    </row>
    <row r="6894" spans="68:68" x14ac:dyDescent="0.2">
      <c r="BP6894" s="48"/>
    </row>
    <row r="6895" spans="68:68" x14ac:dyDescent="0.2">
      <c r="BP6895" s="48"/>
    </row>
    <row r="6896" spans="68:68" x14ac:dyDescent="0.2">
      <c r="BP6896" s="48"/>
    </row>
    <row r="6897" spans="68:68" x14ac:dyDescent="0.2">
      <c r="BP6897" s="48"/>
    </row>
    <row r="6898" spans="68:68" x14ac:dyDescent="0.2">
      <c r="BP6898" s="48"/>
    </row>
    <row r="6899" spans="68:68" x14ac:dyDescent="0.2">
      <c r="BP6899" s="48"/>
    </row>
    <row r="6900" spans="68:68" x14ac:dyDescent="0.2">
      <c r="BP6900" s="48"/>
    </row>
    <row r="6901" spans="68:68" x14ac:dyDescent="0.2">
      <c r="BP6901" s="48"/>
    </row>
    <row r="6902" spans="68:68" x14ac:dyDescent="0.2">
      <c r="BP6902" s="48"/>
    </row>
    <row r="6903" spans="68:68" x14ac:dyDescent="0.2">
      <c r="BP6903" s="48"/>
    </row>
    <row r="6904" spans="68:68" x14ac:dyDescent="0.2">
      <c r="BP6904" s="48"/>
    </row>
    <row r="6905" spans="68:68" x14ac:dyDescent="0.2">
      <c r="BP6905" s="48"/>
    </row>
    <row r="6906" spans="68:68" x14ac:dyDescent="0.2">
      <c r="BP6906" s="48"/>
    </row>
    <row r="6907" spans="68:68" x14ac:dyDescent="0.2">
      <c r="BP6907" s="48"/>
    </row>
    <row r="6908" spans="68:68" x14ac:dyDescent="0.2">
      <c r="BP6908" s="48"/>
    </row>
    <row r="6909" spans="68:68" x14ac:dyDescent="0.2">
      <c r="BP6909" s="48"/>
    </row>
    <row r="6910" spans="68:68" x14ac:dyDescent="0.2">
      <c r="BP6910" s="48"/>
    </row>
    <row r="6911" spans="68:68" x14ac:dyDescent="0.2">
      <c r="BP6911" s="48"/>
    </row>
    <row r="6912" spans="68:68" x14ac:dyDescent="0.2">
      <c r="BP6912" s="48"/>
    </row>
    <row r="6913" spans="68:68" x14ac:dyDescent="0.2">
      <c r="BP6913" s="48"/>
    </row>
    <row r="6914" spans="68:68" x14ac:dyDescent="0.2">
      <c r="BP6914" s="48"/>
    </row>
    <row r="6915" spans="68:68" x14ac:dyDescent="0.2">
      <c r="BP6915" s="48"/>
    </row>
    <row r="6916" spans="68:68" x14ac:dyDescent="0.2">
      <c r="BP6916" s="48"/>
    </row>
    <row r="6917" spans="68:68" x14ac:dyDescent="0.2">
      <c r="BP6917" s="48"/>
    </row>
    <row r="6918" spans="68:68" x14ac:dyDescent="0.2">
      <c r="BP6918" s="48"/>
    </row>
    <row r="6919" spans="68:68" x14ac:dyDescent="0.2">
      <c r="BP6919" s="48"/>
    </row>
    <row r="6920" spans="68:68" x14ac:dyDescent="0.2">
      <c r="BP6920" s="48"/>
    </row>
    <row r="6921" spans="68:68" x14ac:dyDescent="0.2">
      <c r="BP6921" s="48"/>
    </row>
    <row r="6922" spans="68:68" x14ac:dyDescent="0.2">
      <c r="BP6922" s="48"/>
    </row>
    <row r="6923" spans="68:68" x14ac:dyDescent="0.2">
      <c r="BP6923" s="48"/>
    </row>
    <row r="6924" spans="68:68" x14ac:dyDescent="0.2">
      <c r="BP6924" s="48"/>
    </row>
    <row r="6925" spans="68:68" x14ac:dyDescent="0.2">
      <c r="BP6925" s="48"/>
    </row>
    <row r="6926" spans="68:68" x14ac:dyDescent="0.2">
      <c r="BP6926" s="48"/>
    </row>
    <row r="6927" spans="68:68" x14ac:dyDescent="0.2">
      <c r="BP6927" s="48"/>
    </row>
    <row r="6928" spans="68:68" x14ac:dyDescent="0.2">
      <c r="BP6928" s="48"/>
    </row>
    <row r="6929" spans="68:68" x14ac:dyDescent="0.2">
      <c r="BP6929" s="48"/>
    </row>
    <row r="6930" spans="68:68" x14ac:dyDescent="0.2">
      <c r="BP6930" s="48"/>
    </row>
    <row r="6931" spans="68:68" x14ac:dyDescent="0.2">
      <c r="BP6931" s="48"/>
    </row>
    <row r="6932" spans="68:68" x14ac:dyDescent="0.2">
      <c r="BP6932" s="48"/>
    </row>
    <row r="6933" spans="68:68" x14ac:dyDescent="0.2">
      <c r="BP6933" s="48"/>
    </row>
    <row r="6934" spans="68:68" x14ac:dyDescent="0.2">
      <c r="BP6934" s="48"/>
    </row>
    <row r="6935" spans="68:68" x14ac:dyDescent="0.2">
      <c r="BP6935" s="48"/>
    </row>
    <row r="6936" spans="68:68" x14ac:dyDescent="0.2">
      <c r="BP6936" s="48"/>
    </row>
    <row r="6937" spans="68:68" x14ac:dyDescent="0.2">
      <c r="BP6937" s="48"/>
    </row>
    <row r="6938" spans="68:68" x14ac:dyDescent="0.2">
      <c r="BP6938" s="48"/>
    </row>
    <row r="6939" spans="68:68" x14ac:dyDescent="0.2">
      <c r="BP6939" s="48"/>
    </row>
    <row r="6940" spans="68:68" x14ac:dyDescent="0.2">
      <c r="BP6940" s="48"/>
    </row>
    <row r="6941" spans="68:68" x14ac:dyDescent="0.2">
      <c r="BP6941" s="48"/>
    </row>
    <row r="6942" spans="68:68" x14ac:dyDescent="0.2">
      <c r="BP6942" s="48"/>
    </row>
    <row r="6943" spans="68:68" x14ac:dyDescent="0.2">
      <c r="BP6943" s="48"/>
    </row>
    <row r="6944" spans="68:68" x14ac:dyDescent="0.2">
      <c r="BP6944" s="48"/>
    </row>
    <row r="6945" spans="68:68" x14ac:dyDescent="0.2">
      <c r="BP6945" s="48"/>
    </row>
    <row r="6946" spans="68:68" x14ac:dyDescent="0.2">
      <c r="BP6946" s="48"/>
    </row>
    <row r="6947" spans="68:68" x14ac:dyDescent="0.2">
      <c r="BP6947" s="48"/>
    </row>
    <row r="6948" spans="68:68" x14ac:dyDescent="0.2">
      <c r="BP6948" s="48"/>
    </row>
    <row r="6949" spans="68:68" x14ac:dyDescent="0.2">
      <c r="BP6949" s="48"/>
    </row>
    <row r="6950" spans="68:68" x14ac:dyDescent="0.2">
      <c r="BP6950" s="48"/>
    </row>
    <row r="6951" spans="68:68" x14ac:dyDescent="0.2">
      <c r="BP6951" s="48"/>
    </row>
    <row r="6952" spans="68:68" x14ac:dyDescent="0.2">
      <c r="BP6952" s="48"/>
    </row>
    <row r="6953" spans="68:68" x14ac:dyDescent="0.2">
      <c r="BP6953" s="48"/>
    </row>
    <row r="6954" spans="68:68" x14ac:dyDescent="0.2">
      <c r="BP6954" s="48"/>
    </row>
    <row r="6955" spans="68:68" x14ac:dyDescent="0.2">
      <c r="BP6955" s="48"/>
    </row>
    <row r="6956" spans="68:68" x14ac:dyDescent="0.2">
      <c r="BP6956" s="48"/>
    </row>
    <row r="6957" spans="68:68" x14ac:dyDescent="0.2">
      <c r="BP6957" s="48"/>
    </row>
    <row r="6958" spans="68:68" x14ac:dyDescent="0.2">
      <c r="BP6958" s="48"/>
    </row>
    <row r="6959" spans="68:68" x14ac:dyDescent="0.2">
      <c r="BP6959" s="48"/>
    </row>
    <row r="6960" spans="68:68" x14ac:dyDescent="0.2">
      <c r="BP6960" s="48"/>
    </row>
    <row r="6961" spans="68:68" x14ac:dyDescent="0.2">
      <c r="BP6961" s="48"/>
    </row>
    <row r="6962" spans="68:68" x14ac:dyDescent="0.2">
      <c r="BP6962" s="48"/>
    </row>
    <row r="6963" spans="68:68" x14ac:dyDescent="0.2">
      <c r="BP6963" s="48"/>
    </row>
    <row r="6964" spans="68:68" x14ac:dyDescent="0.2">
      <c r="BP6964" s="48"/>
    </row>
    <row r="6965" spans="68:68" x14ac:dyDescent="0.2">
      <c r="BP6965" s="48"/>
    </row>
    <row r="6966" spans="68:68" x14ac:dyDescent="0.2">
      <c r="BP6966" s="48"/>
    </row>
    <row r="6967" spans="68:68" x14ac:dyDescent="0.2">
      <c r="BP6967" s="48"/>
    </row>
    <row r="6968" spans="68:68" x14ac:dyDescent="0.2">
      <c r="BP6968" s="48"/>
    </row>
    <row r="6969" spans="68:68" x14ac:dyDescent="0.2">
      <c r="BP6969" s="48"/>
    </row>
    <row r="6970" spans="68:68" x14ac:dyDescent="0.2">
      <c r="BP6970" s="48"/>
    </row>
    <row r="6971" spans="68:68" x14ac:dyDescent="0.2">
      <c r="BP6971" s="48"/>
    </row>
    <row r="6972" spans="68:68" x14ac:dyDescent="0.2">
      <c r="BP6972" s="48"/>
    </row>
    <row r="6973" spans="68:68" x14ac:dyDescent="0.2">
      <c r="BP6973" s="48"/>
    </row>
    <row r="6974" spans="68:68" x14ac:dyDescent="0.2">
      <c r="BP6974" s="48"/>
    </row>
    <row r="6975" spans="68:68" x14ac:dyDescent="0.2">
      <c r="BP6975" s="48"/>
    </row>
    <row r="6976" spans="68:68" x14ac:dyDescent="0.2">
      <c r="BP6976" s="48"/>
    </row>
    <row r="6977" spans="68:68" x14ac:dyDescent="0.2">
      <c r="BP6977" s="48"/>
    </row>
    <row r="6978" spans="68:68" x14ac:dyDescent="0.2">
      <c r="BP6978" s="48"/>
    </row>
    <row r="6979" spans="68:68" x14ac:dyDescent="0.2">
      <c r="BP6979" s="48"/>
    </row>
    <row r="6980" spans="68:68" x14ac:dyDescent="0.2">
      <c r="BP6980" s="48"/>
    </row>
    <row r="6981" spans="68:68" x14ac:dyDescent="0.2">
      <c r="BP6981" s="48"/>
    </row>
    <row r="6982" spans="68:68" x14ac:dyDescent="0.2">
      <c r="BP6982" s="48"/>
    </row>
    <row r="6983" spans="68:68" x14ac:dyDescent="0.2">
      <c r="BP6983" s="48"/>
    </row>
    <row r="6984" spans="68:68" x14ac:dyDescent="0.2">
      <c r="BP6984" s="48"/>
    </row>
    <row r="6985" spans="68:68" x14ac:dyDescent="0.2">
      <c r="BP6985" s="48"/>
    </row>
    <row r="6986" spans="68:68" x14ac:dyDescent="0.2">
      <c r="BP6986" s="48"/>
    </row>
    <row r="6987" spans="68:68" x14ac:dyDescent="0.2">
      <c r="BP6987" s="48"/>
    </row>
    <row r="6988" spans="68:68" x14ac:dyDescent="0.2">
      <c r="BP6988" s="48"/>
    </row>
    <row r="6989" spans="68:68" x14ac:dyDescent="0.2">
      <c r="BP6989" s="48"/>
    </row>
    <row r="6990" spans="68:68" x14ac:dyDescent="0.2">
      <c r="BP6990" s="48"/>
    </row>
    <row r="6991" spans="68:68" x14ac:dyDescent="0.2">
      <c r="BP6991" s="48"/>
    </row>
    <row r="6992" spans="68:68" x14ac:dyDescent="0.2">
      <c r="BP6992" s="48"/>
    </row>
    <row r="6993" spans="68:68" x14ac:dyDescent="0.2">
      <c r="BP6993" s="48"/>
    </row>
    <row r="6994" spans="68:68" x14ac:dyDescent="0.2">
      <c r="BP6994" s="48"/>
    </row>
    <row r="6995" spans="68:68" x14ac:dyDescent="0.2">
      <c r="BP6995" s="48"/>
    </row>
    <row r="6996" spans="68:68" x14ac:dyDescent="0.2">
      <c r="BP6996" s="48"/>
    </row>
    <row r="6997" spans="68:68" x14ac:dyDescent="0.2">
      <c r="BP6997" s="48"/>
    </row>
    <row r="6998" spans="68:68" x14ac:dyDescent="0.2">
      <c r="BP6998" s="48"/>
    </row>
    <row r="6999" spans="68:68" x14ac:dyDescent="0.2">
      <c r="BP6999" s="48"/>
    </row>
    <row r="7000" spans="68:68" x14ac:dyDescent="0.2">
      <c r="BP7000" s="48"/>
    </row>
    <row r="7001" spans="68:68" x14ac:dyDescent="0.2">
      <c r="BP7001" s="48"/>
    </row>
    <row r="7002" spans="68:68" x14ac:dyDescent="0.2">
      <c r="BP7002" s="48"/>
    </row>
    <row r="7003" spans="68:68" x14ac:dyDescent="0.2">
      <c r="BP7003" s="48"/>
    </row>
    <row r="7004" spans="68:68" x14ac:dyDescent="0.2">
      <c r="BP7004" s="48"/>
    </row>
    <row r="7005" spans="68:68" x14ac:dyDescent="0.2">
      <c r="BP7005" s="48"/>
    </row>
    <row r="7006" spans="68:68" x14ac:dyDescent="0.2">
      <c r="BP7006" s="48"/>
    </row>
    <row r="7007" spans="68:68" x14ac:dyDescent="0.2">
      <c r="BP7007" s="48"/>
    </row>
    <row r="7008" spans="68:68" x14ac:dyDescent="0.2">
      <c r="BP7008" s="48"/>
    </row>
    <row r="7009" spans="68:68" x14ac:dyDescent="0.2">
      <c r="BP7009" s="48"/>
    </row>
    <row r="7010" spans="68:68" x14ac:dyDescent="0.2">
      <c r="BP7010" s="48"/>
    </row>
    <row r="7011" spans="68:68" x14ac:dyDescent="0.2">
      <c r="BP7011" s="48"/>
    </row>
    <row r="7012" spans="68:68" x14ac:dyDescent="0.2">
      <c r="BP7012" s="48"/>
    </row>
    <row r="7013" spans="68:68" x14ac:dyDescent="0.2">
      <c r="BP7013" s="48"/>
    </row>
    <row r="7014" spans="68:68" x14ac:dyDescent="0.2">
      <c r="BP7014" s="48"/>
    </row>
    <row r="7015" spans="68:68" x14ac:dyDescent="0.2">
      <c r="BP7015" s="48"/>
    </row>
    <row r="7016" spans="68:68" x14ac:dyDescent="0.2">
      <c r="BP7016" s="48"/>
    </row>
    <row r="7017" spans="68:68" x14ac:dyDescent="0.2">
      <c r="BP7017" s="48"/>
    </row>
    <row r="7018" spans="68:68" x14ac:dyDescent="0.2">
      <c r="BP7018" s="48"/>
    </row>
    <row r="7019" spans="68:68" x14ac:dyDescent="0.2">
      <c r="BP7019" s="48"/>
    </row>
    <row r="7020" spans="68:68" x14ac:dyDescent="0.2">
      <c r="BP7020" s="48"/>
    </row>
    <row r="7021" spans="68:68" x14ac:dyDescent="0.2">
      <c r="BP7021" s="48"/>
    </row>
    <row r="7022" spans="68:68" x14ac:dyDescent="0.2">
      <c r="BP7022" s="48"/>
    </row>
    <row r="7023" spans="68:68" x14ac:dyDescent="0.2">
      <c r="BP7023" s="48"/>
    </row>
    <row r="7024" spans="68:68" x14ac:dyDescent="0.2">
      <c r="BP7024" s="48"/>
    </row>
    <row r="7025" spans="68:68" x14ac:dyDescent="0.2">
      <c r="BP7025" s="48"/>
    </row>
    <row r="7026" spans="68:68" x14ac:dyDescent="0.2">
      <c r="BP7026" s="48"/>
    </row>
    <row r="7027" spans="68:68" x14ac:dyDescent="0.2">
      <c r="BP7027" s="48"/>
    </row>
    <row r="7028" spans="68:68" x14ac:dyDescent="0.2">
      <c r="BP7028" s="48"/>
    </row>
    <row r="7029" spans="68:68" x14ac:dyDescent="0.2">
      <c r="BP7029" s="48"/>
    </row>
    <row r="7030" spans="68:68" x14ac:dyDescent="0.2">
      <c r="BP7030" s="48"/>
    </row>
    <row r="7031" spans="68:68" x14ac:dyDescent="0.2">
      <c r="BP7031" s="48"/>
    </row>
    <row r="7032" spans="68:68" x14ac:dyDescent="0.2">
      <c r="BP7032" s="48"/>
    </row>
    <row r="7033" spans="68:68" x14ac:dyDescent="0.2">
      <c r="BP7033" s="48"/>
    </row>
    <row r="7034" spans="68:68" x14ac:dyDescent="0.2">
      <c r="BP7034" s="48"/>
    </row>
    <row r="7035" spans="68:68" x14ac:dyDescent="0.2">
      <c r="BP7035" s="48"/>
    </row>
    <row r="7036" spans="68:68" x14ac:dyDescent="0.2">
      <c r="BP7036" s="48"/>
    </row>
    <row r="7037" spans="68:68" x14ac:dyDescent="0.2">
      <c r="BP7037" s="48"/>
    </row>
    <row r="7038" spans="68:68" x14ac:dyDescent="0.2">
      <c r="BP7038" s="48"/>
    </row>
    <row r="7039" spans="68:68" x14ac:dyDescent="0.2">
      <c r="BP7039" s="48"/>
    </row>
    <row r="7040" spans="68:68" x14ac:dyDescent="0.2">
      <c r="BP7040" s="48"/>
    </row>
    <row r="7041" spans="68:68" x14ac:dyDescent="0.2">
      <c r="BP7041" s="48"/>
    </row>
    <row r="7042" spans="68:68" x14ac:dyDescent="0.2">
      <c r="BP7042" s="48"/>
    </row>
    <row r="7043" spans="68:68" x14ac:dyDescent="0.2">
      <c r="BP7043" s="48"/>
    </row>
    <row r="7044" spans="68:68" x14ac:dyDescent="0.2">
      <c r="BP7044" s="48"/>
    </row>
    <row r="7045" spans="68:68" x14ac:dyDescent="0.2">
      <c r="BP7045" s="48"/>
    </row>
    <row r="7046" spans="68:68" x14ac:dyDescent="0.2">
      <c r="BP7046" s="48"/>
    </row>
    <row r="7047" spans="68:68" x14ac:dyDescent="0.2">
      <c r="BP7047" s="48"/>
    </row>
    <row r="7048" spans="68:68" x14ac:dyDescent="0.2">
      <c r="BP7048" s="48"/>
    </row>
    <row r="7049" spans="68:68" x14ac:dyDescent="0.2">
      <c r="BP7049" s="48"/>
    </row>
    <row r="7050" spans="68:68" x14ac:dyDescent="0.2">
      <c r="BP7050" s="48"/>
    </row>
    <row r="7051" spans="68:68" x14ac:dyDescent="0.2">
      <c r="BP7051" s="48"/>
    </row>
    <row r="7052" spans="68:68" x14ac:dyDescent="0.2">
      <c r="BP7052" s="48"/>
    </row>
    <row r="7053" spans="68:68" x14ac:dyDescent="0.2">
      <c r="BP7053" s="48"/>
    </row>
    <row r="7054" spans="68:68" x14ac:dyDescent="0.2">
      <c r="BP7054" s="48"/>
    </row>
    <row r="7055" spans="68:68" x14ac:dyDescent="0.2">
      <c r="BP7055" s="48"/>
    </row>
    <row r="7056" spans="68:68" x14ac:dyDescent="0.2">
      <c r="BP7056" s="48"/>
    </row>
    <row r="7057" spans="68:68" x14ac:dyDescent="0.2">
      <c r="BP7057" s="48"/>
    </row>
    <row r="7058" spans="68:68" x14ac:dyDescent="0.2">
      <c r="BP7058" s="48"/>
    </row>
    <row r="7059" spans="68:68" x14ac:dyDescent="0.2">
      <c r="BP7059" s="48"/>
    </row>
    <row r="7060" spans="68:68" x14ac:dyDescent="0.2">
      <c r="BP7060" s="48"/>
    </row>
    <row r="7061" spans="68:68" x14ac:dyDescent="0.2">
      <c r="BP7061" s="48"/>
    </row>
    <row r="7062" spans="68:68" x14ac:dyDescent="0.2">
      <c r="BP7062" s="48"/>
    </row>
    <row r="7063" spans="68:68" x14ac:dyDescent="0.2">
      <c r="BP7063" s="48"/>
    </row>
    <row r="7064" spans="68:68" x14ac:dyDescent="0.2">
      <c r="BP7064" s="48"/>
    </row>
    <row r="7065" spans="68:68" x14ac:dyDescent="0.2">
      <c r="BP7065" s="48"/>
    </row>
    <row r="7066" spans="68:68" x14ac:dyDescent="0.2">
      <c r="BP7066" s="48"/>
    </row>
    <row r="7067" spans="68:68" x14ac:dyDescent="0.2">
      <c r="BP7067" s="48"/>
    </row>
    <row r="7068" spans="68:68" x14ac:dyDescent="0.2">
      <c r="BP7068" s="48"/>
    </row>
    <row r="7069" spans="68:68" x14ac:dyDescent="0.2">
      <c r="BP7069" s="48"/>
    </row>
    <row r="7070" spans="68:68" x14ac:dyDescent="0.2">
      <c r="BP7070" s="48"/>
    </row>
    <row r="7071" spans="68:68" x14ac:dyDescent="0.2">
      <c r="BP7071" s="48"/>
    </row>
    <row r="7072" spans="68:68" x14ac:dyDescent="0.2">
      <c r="BP7072" s="48"/>
    </row>
    <row r="7073" spans="68:68" x14ac:dyDescent="0.2">
      <c r="BP7073" s="48"/>
    </row>
    <row r="7074" spans="68:68" x14ac:dyDescent="0.2">
      <c r="BP7074" s="48"/>
    </row>
    <row r="7075" spans="68:68" x14ac:dyDescent="0.2">
      <c r="BP7075" s="48"/>
    </row>
    <row r="7076" spans="68:68" x14ac:dyDescent="0.2">
      <c r="BP7076" s="48"/>
    </row>
    <row r="7077" spans="68:68" x14ac:dyDescent="0.2">
      <c r="BP7077" s="48"/>
    </row>
    <row r="7078" spans="68:68" x14ac:dyDescent="0.2">
      <c r="BP7078" s="48"/>
    </row>
    <row r="7079" spans="68:68" x14ac:dyDescent="0.2">
      <c r="BP7079" s="48"/>
    </row>
    <row r="7080" spans="68:68" x14ac:dyDescent="0.2">
      <c r="BP7080" s="48"/>
    </row>
    <row r="7081" spans="68:68" x14ac:dyDescent="0.2">
      <c r="BP7081" s="48"/>
    </row>
    <row r="7082" spans="68:68" x14ac:dyDescent="0.2">
      <c r="BP7082" s="48"/>
    </row>
    <row r="7083" spans="68:68" x14ac:dyDescent="0.2">
      <c r="BP7083" s="48"/>
    </row>
    <row r="7084" spans="68:68" x14ac:dyDescent="0.2">
      <c r="BP7084" s="48"/>
    </row>
    <row r="7085" spans="68:68" x14ac:dyDescent="0.2">
      <c r="BP7085" s="48"/>
    </row>
    <row r="7086" spans="68:68" x14ac:dyDescent="0.2">
      <c r="BP7086" s="48"/>
    </row>
    <row r="7087" spans="68:68" x14ac:dyDescent="0.2">
      <c r="BP7087" s="48"/>
    </row>
    <row r="7088" spans="68:68" x14ac:dyDescent="0.2">
      <c r="BP7088" s="48"/>
    </row>
    <row r="7089" spans="68:68" x14ac:dyDescent="0.2">
      <c r="BP7089" s="48"/>
    </row>
    <row r="7090" spans="68:68" x14ac:dyDescent="0.2">
      <c r="BP7090" s="48"/>
    </row>
    <row r="7091" spans="68:68" x14ac:dyDescent="0.2">
      <c r="BP7091" s="48"/>
    </row>
    <row r="7092" spans="68:68" x14ac:dyDescent="0.2">
      <c r="BP7092" s="48"/>
    </row>
    <row r="7093" spans="68:68" x14ac:dyDescent="0.2">
      <c r="BP7093" s="48"/>
    </row>
    <row r="7094" spans="68:68" x14ac:dyDescent="0.2">
      <c r="BP7094" s="48"/>
    </row>
    <row r="7095" spans="68:68" x14ac:dyDescent="0.2">
      <c r="BP7095" s="48"/>
    </row>
    <row r="7096" spans="68:68" x14ac:dyDescent="0.2">
      <c r="BP7096" s="48"/>
    </row>
    <row r="7097" spans="68:68" x14ac:dyDescent="0.2">
      <c r="BP7097" s="48"/>
    </row>
    <row r="7098" spans="68:68" x14ac:dyDescent="0.2">
      <c r="BP7098" s="48"/>
    </row>
    <row r="7099" spans="68:68" x14ac:dyDescent="0.2">
      <c r="BP7099" s="48"/>
    </row>
    <row r="7100" spans="68:68" x14ac:dyDescent="0.2">
      <c r="BP7100" s="48"/>
    </row>
    <row r="7101" spans="68:68" x14ac:dyDescent="0.2">
      <c r="BP7101" s="48"/>
    </row>
    <row r="7102" spans="68:68" x14ac:dyDescent="0.2">
      <c r="BP7102" s="48"/>
    </row>
    <row r="7103" spans="68:68" x14ac:dyDescent="0.2">
      <c r="BP7103" s="48"/>
    </row>
    <row r="7104" spans="68:68" x14ac:dyDescent="0.2">
      <c r="BP7104" s="48"/>
    </row>
    <row r="7105" spans="68:68" x14ac:dyDescent="0.2">
      <c r="BP7105" s="48"/>
    </row>
    <row r="7106" spans="68:68" x14ac:dyDescent="0.2">
      <c r="BP7106" s="48"/>
    </row>
    <row r="7107" spans="68:68" x14ac:dyDescent="0.2">
      <c r="BP7107" s="48"/>
    </row>
    <row r="7108" spans="68:68" x14ac:dyDescent="0.2">
      <c r="BP7108" s="48"/>
    </row>
    <row r="7109" spans="68:68" x14ac:dyDescent="0.2">
      <c r="BP7109" s="48"/>
    </row>
    <row r="7110" spans="68:68" x14ac:dyDescent="0.2">
      <c r="BP7110" s="48"/>
    </row>
    <row r="7111" spans="68:68" x14ac:dyDescent="0.2">
      <c r="BP7111" s="48"/>
    </row>
    <row r="7112" spans="68:68" x14ac:dyDescent="0.2">
      <c r="BP7112" s="48"/>
    </row>
    <row r="7113" spans="68:68" x14ac:dyDescent="0.2">
      <c r="BP7113" s="48"/>
    </row>
    <row r="7114" spans="68:68" x14ac:dyDescent="0.2">
      <c r="BP7114" s="48"/>
    </row>
    <row r="7115" spans="68:68" x14ac:dyDescent="0.2">
      <c r="BP7115" s="48"/>
    </row>
    <row r="7116" spans="68:68" x14ac:dyDescent="0.2">
      <c r="BP7116" s="48"/>
    </row>
    <row r="7117" spans="68:68" x14ac:dyDescent="0.2">
      <c r="BP7117" s="48"/>
    </row>
    <row r="7118" spans="68:68" x14ac:dyDescent="0.2">
      <c r="BP7118" s="48"/>
    </row>
    <row r="7119" spans="68:68" x14ac:dyDescent="0.2">
      <c r="BP7119" s="48"/>
    </row>
    <row r="7120" spans="68:68" x14ac:dyDescent="0.2">
      <c r="BP7120" s="48"/>
    </row>
    <row r="7121" spans="68:68" x14ac:dyDescent="0.2">
      <c r="BP7121" s="48"/>
    </row>
    <row r="7122" spans="68:68" x14ac:dyDescent="0.2">
      <c r="BP7122" s="48"/>
    </row>
    <row r="7123" spans="68:68" x14ac:dyDescent="0.2">
      <c r="BP7123" s="48"/>
    </row>
    <row r="7124" spans="68:68" x14ac:dyDescent="0.2">
      <c r="BP7124" s="48"/>
    </row>
    <row r="7125" spans="68:68" x14ac:dyDescent="0.2">
      <c r="BP7125" s="48"/>
    </row>
    <row r="7126" spans="68:68" x14ac:dyDescent="0.2">
      <c r="BP7126" s="48"/>
    </row>
    <row r="7127" spans="68:68" x14ac:dyDescent="0.2">
      <c r="BP7127" s="48"/>
    </row>
    <row r="7128" spans="68:68" x14ac:dyDescent="0.2">
      <c r="BP7128" s="48"/>
    </row>
    <row r="7129" spans="68:68" x14ac:dyDescent="0.2">
      <c r="BP7129" s="48"/>
    </row>
    <row r="7130" spans="68:68" x14ac:dyDescent="0.2">
      <c r="BP7130" s="48"/>
    </row>
    <row r="7131" spans="68:68" x14ac:dyDescent="0.2">
      <c r="BP7131" s="48"/>
    </row>
    <row r="7132" spans="68:68" x14ac:dyDescent="0.2">
      <c r="BP7132" s="48"/>
    </row>
    <row r="7133" spans="68:68" x14ac:dyDescent="0.2">
      <c r="BP7133" s="48"/>
    </row>
    <row r="7134" spans="68:68" x14ac:dyDescent="0.2">
      <c r="BP7134" s="48"/>
    </row>
    <row r="7135" spans="68:68" x14ac:dyDescent="0.2">
      <c r="BP7135" s="48"/>
    </row>
    <row r="7136" spans="68:68" x14ac:dyDescent="0.2">
      <c r="BP7136" s="48"/>
    </row>
    <row r="7137" spans="68:68" x14ac:dyDescent="0.2">
      <c r="BP7137" s="48"/>
    </row>
    <row r="7138" spans="68:68" x14ac:dyDescent="0.2">
      <c r="BP7138" s="48"/>
    </row>
    <row r="7139" spans="68:68" x14ac:dyDescent="0.2">
      <c r="BP7139" s="48"/>
    </row>
    <row r="7140" spans="68:68" x14ac:dyDescent="0.2">
      <c r="BP7140" s="48"/>
    </row>
    <row r="7141" spans="68:68" x14ac:dyDescent="0.2">
      <c r="BP7141" s="48"/>
    </row>
    <row r="7142" spans="68:68" x14ac:dyDescent="0.2">
      <c r="BP7142" s="48"/>
    </row>
    <row r="7143" spans="68:68" x14ac:dyDescent="0.2">
      <c r="BP7143" s="48"/>
    </row>
    <row r="7144" spans="68:68" x14ac:dyDescent="0.2">
      <c r="BP7144" s="48"/>
    </row>
    <row r="7145" spans="68:68" x14ac:dyDescent="0.2">
      <c r="BP7145" s="48"/>
    </row>
    <row r="7146" spans="68:68" x14ac:dyDescent="0.2">
      <c r="BP7146" s="48"/>
    </row>
    <row r="7147" spans="68:68" x14ac:dyDescent="0.2">
      <c r="BP7147" s="48"/>
    </row>
    <row r="7148" spans="68:68" x14ac:dyDescent="0.2">
      <c r="BP7148" s="48"/>
    </row>
    <row r="7149" spans="68:68" x14ac:dyDescent="0.2">
      <c r="BP7149" s="48"/>
    </row>
    <row r="7150" spans="68:68" x14ac:dyDescent="0.2">
      <c r="BP7150" s="48"/>
    </row>
    <row r="7151" spans="68:68" x14ac:dyDescent="0.2">
      <c r="BP7151" s="48"/>
    </row>
    <row r="7152" spans="68:68" x14ac:dyDescent="0.2">
      <c r="BP7152" s="48"/>
    </row>
    <row r="7153" spans="68:68" x14ac:dyDescent="0.2">
      <c r="BP7153" s="48"/>
    </row>
    <row r="7154" spans="68:68" x14ac:dyDescent="0.2">
      <c r="BP7154" s="48"/>
    </row>
    <row r="7155" spans="68:68" x14ac:dyDescent="0.2">
      <c r="BP7155" s="48"/>
    </row>
    <row r="7156" spans="68:68" x14ac:dyDescent="0.2">
      <c r="BP7156" s="48"/>
    </row>
    <row r="7157" spans="68:68" x14ac:dyDescent="0.2">
      <c r="BP7157" s="48"/>
    </row>
    <row r="7158" spans="68:68" x14ac:dyDescent="0.2">
      <c r="BP7158" s="48"/>
    </row>
    <row r="7159" spans="68:68" x14ac:dyDescent="0.2">
      <c r="BP7159" s="48"/>
    </row>
    <row r="7160" spans="68:68" x14ac:dyDescent="0.2">
      <c r="BP7160" s="48"/>
    </row>
    <row r="7161" spans="68:68" x14ac:dyDescent="0.2">
      <c r="BP7161" s="48"/>
    </row>
    <row r="7162" spans="68:68" x14ac:dyDescent="0.2">
      <c r="BP7162" s="48"/>
    </row>
    <row r="7163" spans="68:68" x14ac:dyDescent="0.2">
      <c r="BP7163" s="48"/>
    </row>
    <row r="7164" spans="68:68" x14ac:dyDescent="0.2">
      <c r="BP7164" s="48"/>
    </row>
    <row r="7165" spans="68:68" x14ac:dyDescent="0.2">
      <c r="BP7165" s="48"/>
    </row>
    <row r="7166" spans="68:68" x14ac:dyDescent="0.2">
      <c r="BP7166" s="48"/>
    </row>
    <row r="7167" spans="68:68" x14ac:dyDescent="0.2">
      <c r="BP7167" s="48"/>
    </row>
    <row r="7168" spans="68:68" x14ac:dyDescent="0.2">
      <c r="BP7168" s="48"/>
    </row>
    <row r="7169" spans="68:68" x14ac:dyDescent="0.2">
      <c r="BP7169" s="48"/>
    </row>
    <row r="7170" spans="68:68" x14ac:dyDescent="0.2">
      <c r="BP7170" s="48"/>
    </row>
    <row r="7171" spans="68:68" x14ac:dyDescent="0.2">
      <c r="BP7171" s="48"/>
    </row>
    <row r="7172" spans="68:68" x14ac:dyDescent="0.2">
      <c r="BP7172" s="48"/>
    </row>
    <row r="7173" spans="68:68" x14ac:dyDescent="0.2">
      <c r="BP7173" s="48"/>
    </row>
    <row r="7174" spans="68:68" x14ac:dyDescent="0.2">
      <c r="BP7174" s="48"/>
    </row>
    <row r="7175" spans="68:68" x14ac:dyDescent="0.2">
      <c r="BP7175" s="48"/>
    </row>
    <row r="7176" spans="68:68" x14ac:dyDescent="0.2">
      <c r="BP7176" s="48"/>
    </row>
    <row r="7177" spans="68:68" x14ac:dyDescent="0.2">
      <c r="BP7177" s="48"/>
    </row>
    <row r="7178" spans="68:68" x14ac:dyDescent="0.2">
      <c r="BP7178" s="48"/>
    </row>
    <row r="7179" spans="68:68" x14ac:dyDescent="0.2">
      <c r="BP7179" s="48"/>
    </row>
    <row r="7180" spans="68:68" x14ac:dyDescent="0.2">
      <c r="BP7180" s="48"/>
    </row>
    <row r="7181" spans="68:68" x14ac:dyDescent="0.2">
      <c r="BP7181" s="48"/>
    </row>
    <row r="7182" spans="68:68" x14ac:dyDescent="0.2">
      <c r="BP7182" s="48"/>
    </row>
    <row r="7183" spans="68:68" x14ac:dyDescent="0.2">
      <c r="BP7183" s="48"/>
    </row>
    <row r="7184" spans="68:68" x14ac:dyDescent="0.2">
      <c r="BP7184" s="48"/>
    </row>
    <row r="7185" spans="68:68" x14ac:dyDescent="0.2">
      <c r="BP7185" s="48"/>
    </row>
    <row r="7186" spans="68:68" x14ac:dyDescent="0.2">
      <c r="BP7186" s="48"/>
    </row>
    <row r="7187" spans="68:68" x14ac:dyDescent="0.2">
      <c r="BP7187" s="48"/>
    </row>
    <row r="7188" spans="68:68" x14ac:dyDescent="0.2">
      <c r="BP7188" s="48"/>
    </row>
    <row r="7189" spans="68:68" x14ac:dyDescent="0.2">
      <c r="BP7189" s="48"/>
    </row>
    <row r="7190" spans="68:68" x14ac:dyDescent="0.2">
      <c r="BP7190" s="48"/>
    </row>
    <row r="7191" spans="68:68" x14ac:dyDescent="0.2">
      <c r="BP7191" s="48"/>
    </row>
    <row r="7192" spans="68:68" x14ac:dyDescent="0.2">
      <c r="BP7192" s="48"/>
    </row>
    <row r="7193" spans="68:68" x14ac:dyDescent="0.2">
      <c r="BP7193" s="48"/>
    </row>
    <row r="7194" spans="68:68" x14ac:dyDescent="0.2">
      <c r="BP7194" s="48"/>
    </row>
    <row r="7195" spans="68:68" x14ac:dyDescent="0.2">
      <c r="BP7195" s="48"/>
    </row>
    <row r="7196" spans="68:68" x14ac:dyDescent="0.2">
      <c r="BP7196" s="48"/>
    </row>
    <row r="7197" spans="68:68" x14ac:dyDescent="0.2">
      <c r="BP7197" s="48"/>
    </row>
    <row r="7198" spans="68:68" x14ac:dyDescent="0.2">
      <c r="BP7198" s="48"/>
    </row>
    <row r="7199" spans="68:68" x14ac:dyDescent="0.2">
      <c r="BP7199" s="48"/>
    </row>
    <row r="7200" spans="68:68" x14ac:dyDescent="0.2">
      <c r="BP7200" s="48"/>
    </row>
    <row r="7201" spans="68:68" x14ac:dyDescent="0.2">
      <c r="BP7201" s="48"/>
    </row>
    <row r="7202" spans="68:68" x14ac:dyDescent="0.2">
      <c r="BP7202" s="48"/>
    </row>
    <row r="7203" spans="68:68" x14ac:dyDescent="0.2">
      <c r="BP7203" s="48"/>
    </row>
    <row r="7204" spans="68:68" x14ac:dyDescent="0.2">
      <c r="BP7204" s="48"/>
    </row>
    <row r="7205" spans="68:68" x14ac:dyDescent="0.2">
      <c r="BP7205" s="48"/>
    </row>
    <row r="7206" spans="68:68" x14ac:dyDescent="0.2">
      <c r="BP7206" s="48"/>
    </row>
    <row r="7207" spans="68:68" x14ac:dyDescent="0.2">
      <c r="BP7207" s="48"/>
    </row>
    <row r="7208" spans="68:68" x14ac:dyDescent="0.2">
      <c r="BP7208" s="48"/>
    </row>
    <row r="7209" spans="68:68" x14ac:dyDescent="0.2">
      <c r="BP7209" s="48"/>
    </row>
    <row r="7210" spans="68:68" x14ac:dyDescent="0.2">
      <c r="BP7210" s="48"/>
    </row>
    <row r="7211" spans="68:68" x14ac:dyDescent="0.2">
      <c r="BP7211" s="48"/>
    </row>
    <row r="7212" spans="68:68" x14ac:dyDescent="0.2">
      <c r="BP7212" s="48"/>
    </row>
    <row r="7213" spans="68:68" x14ac:dyDescent="0.2">
      <c r="BP7213" s="48"/>
    </row>
    <row r="7214" spans="68:68" x14ac:dyDescent="0.2">
      <c r="BP7214" s="48"/>
    </row>
    <row r="7215" spans="68:68" x14ac:dyDescent="0.2">
      <c r="BP7215" s="48"/>
    </row>
    <row r="7216" spans="68:68" x14ac:dyDescent="0.2">
      <c r="BP7216" s="48"/>
    </row>
    <row r="7217" spans="68:68" x14ac:dyDescent="0.2">
      <c r="BP7217" s="48"/>
    </row>
    <row r="7218" spans="68:68" x14ac:dyDescent="0.2">
      <c r="BP7218" s="48"/>
    </row>
    <row r="7219" spans="68:68" x14ac:dyDescent="0.2">
      <c r="BP7219" s="48"/>
    </row>
    <row r="7220" spans="68:68" x14ac:dyDescent="0.2">
      <c r="BP7220" s="48"/>
    </row>
    <row r="7221" spans="68:68" x14ac:dyDescent="0.2">
      <c r="BP7221" s="48"/>
    </row>
    <row r="7222" spans="68:68" x14ac:dyDescent="0.2">
      <c r="BP7222" s="48"/>
    </row>
    <row r="7223" spans="68:68" x14ac:dyDescent="0.2">
      <c r="BP7223" s="48"/>
    </row>
    <row r="7224" spans="68:68" x14ac:dyDescent="0.2">
      <c r="BP7224" s="48"/>
    </row>
    <row r="7225" spans="68:68" x14ac:dyDescent="0.2">
      <c r="BP7225" s="48"/>
    </row>
    <row r="7226" spans="68:68" x14ac:dyDescent="0.2">
      <c r="BP7226" s="48"/>
    </row>
    <row r="7227" spans="68:68" x14ac:dyDescent="0.2">
      <c r="BP7227" s="48"/>
    </row>
    <row r="7228" spans="68:68" x14ac:dyDescent="0.2">
      <c r="BP7228" s="48"/>
    </row>
    <row r="7229" spans="68:68" x14ac:dyDescent="0.2">
      <c r="BP7229" s="48"/>
    </row>
    <row r="7230" spans="68:68" x14ac:dyDescent="0.2">
      <c r="BP7230" s="48"/>
    </row>
    <row r="7231" spans="68:68" x14ac:dyDescent="0.2">
      <c r="BP7231" s="48"/>
    </row>
    <row r="7232" spans="68:68" x14ac:dyDescent="0.2">
      <c r="BP7232" s="48"/>
    </row>
    <row r="7233" spans="68:68" x14ac:dyDescent="0.2">
      <c r="BP7233" s="48"/>
    </row>
    <row r="7234" spans="68:68" x14ac:dyDescent="0.2">
      <c r="BP7234" s="48"/>
    </row>
    <row r="7235" spans="68:68" x14ac:dyDescent="0.2">
      <c r="BP7235" s="48"/>
    </row>
    <row r="7236" spans="68:68" x14ac:dyDescent="0.2">
      <c r="BP7236" s="48"/>
    </row>
    <row r="7237" spans="68:68" x14ac:dyDescent="0.2">
      <c r="BP7237" s="48"/>
    </row>
    <row r="7238" spans="68:68" x14ac:dyDescent="0.2">
      <c r="BP7238" s="48"/>
    </row>
    <row r="7239" spans="68:68" x14ac:dyDescent="0.2">
      <c r="BP7239" s="48"/>
    </row>
    <row r="7240" spans="68:68" x14ac:dyDescent="0.2">
      <c r="BP7240" s="48"/>
    </row>
    <row r="7241" spans="68:68" x14ac:dyDescent="0.2">
      <c r="BP7241" s="48"/>
    </row>
    <row r="7242" spans="68:68" x14ac:dyDescent="0.2">
      <c r="BP7242" s="48"/>
    </row>
    <row r="7243" spans="68:68" x14ac:dyDescent="0.2">
      <c r="BP7243" s="48"/>
    </row>
    <row r="7244" spans="68:68" x14ac:dyDescent="0.2">
      <c r="BP7244" s="48"/>
    </row>
    <row r="7245" spans="68:68" x14ac:dyDescent="0.2">
      <c r="BP7245" s="48"/>
    </row>
    <row r="7246" spans="68:68" x14ac:dyDescent="0.2">
      <c r="BP7246" s="48"/>
    </row>
    <row r="7247" spans="68:68" x14ac:dyDescent="0.2">
      <c r="BP7247" s="48"/>
    </row>
    <row r="7248" spans="68:68" x14ac:dyDescent="0.2">
      <c r="BP7248" s="48"/>
    </row>
    <row r="7249" spans="68:68" x14ac:dyDescent="0.2">
      <c r="BP7249" s="48"/>
    </row>
    <row r="7250" spans="68:68" x14ac:dyDescent="0.2">
      <c r="BP7250" s="48"/>
    </row>
    <row r="7251" spans="68:68" x14ac:dyDescent="0.2">
      <c r="BP7251" s="48"/>
    </row>
    <row r="7252" spans="68:68" x14ac:dyDescent="0.2">
      <c r="BP7252" s="48"/>
    </row>
    <row r="7253" spans="68:68" x14ac:dyDescent="0.2">
      <c r="BP7253" s="48"/>
    </row>
    <row r="7254" spans="68:68" x14ac:dyDescent="0.2">
      <c r="BP7254" s="48"/>
    </row>
    <row r="7255" spans="68:68" x14ac:dyDescent="0.2">
      <c r="BP7255" s="48"/>
    </row>
    <row r="7256" spans="68:68" x14ac:dyDescent="0.2">
      <c r="BP7256" s="48"/>
    </row>
    <row r="7257" spans="68:68" x14ac:dyDescent="0.2">
      <c r="BP7257" s="48"/>
    </row>
    <row r="7258" spans="68:68" x14ac:dyDescent="0.2">
      <c r="BP7258" s="48"/>
    </row>
    <row r="7259" spans="68:68" x14ac:dyDescent="0.2">
      <c r="BP7259" s="48"/>
    </row>
    <row r="7260" spans="68:68" x14ac:dyDescent="0.2">
      <c r="BP7260" s="48"/>
    </row>
    <row r="7261" spans="68:68" x14ac:dyDescent="0.2">
      <c r="BP7261" s="48"/>
    </row>
    <row r="7262" spans="68:68" x14ac:dyDescent="0.2">
      <c r="BP7262" s="48"/>
    </row>
    <row r="7263" spans="68:68" x14ac:dyDescent="0.2">
      <c r="BP7263" s="48"/>
    </row>
    <row r="7264" spans="68:68" x14ac:dyDescent="0.2">
      <c r="BP7264" s="48"/>
    </row>
    <row r="7265" spans="68:68" x14ac:dyDescent="0.2">
      <c r="BP7265" s="48"/>
    </row>
    <row r="7266" spans="68:68" x14ac:dyDescent="0.2">
      <c r="BP7266" s="48"/>
    </row>
    <row r="7267" spans="68:68" x14ac:dyDescent="0.2">
      <c r="BP7267" s="48"/>
    </row>
    <row r="7268" spans="68:68" x14ac:dyDescent="0.2">
      <c r="BP7268" s="48"/>
    </row>
    <row r="7269" spans="68:68" x14ac:dyDescent="0.2">
      <c r="BP7269" s="48"/>
    </row>
    <row r="7270" spans="68:68" x14ac:dyDescent="0.2">
      <c r="BP7270" s="48"/>
    </row>
    <row r="7271" spans="68:68" x14ac:dyDescent="0.2">
      <c r="BP7271" s="48"/>
    </row>
    <row r="7272" spans="68:68" x14ac:dyDescent="0.2">
      <c r="BP7272" s="48"/>
    </row>
    <row r="7273" spans="68:68" x14ac:dyDescent="0.2">
      <c r="BP7273" s="48"/>
    </row>
    <row r="7274" spans="68:68" x14ac:dyDescent="0.2">
      <c r="BP7274" s="48"/>
    </row>
    <row r="7275" spans="68:68" x14ac:dyDescent="0.2">
      <c r="BP7275" s="48"/>
    </row>
    <row r="7276" spans="68:68" x14ac:dyDescent="0.2">
      <c r="BP7276" s="48"/>
    </row>
    <row r="7277" spans="68:68" x14ac:dyDescent="0.2">
      <c r="BP7277" s="48"/>
    </row>
    <row r="7278" spans="68:68" x14ac:dyDescent="0.2">
      <c r="BP7278" s="48"/>
    </row>
    <row r="7279" spans="68:68" x14ac:dyDescent="0.2">
      <c r="BP7279" s="48"/>
    </row>
    <row r="7280" spans="68:68" x14ac:dyDescent="0.2">
      <c r="BP7280" s="48"/>
    </row>
    <row r="7281" spans="68:68" x14ac:dyDescent="0.2">
      <c r="BP7281" s="48"/>
    </row>
    <row r="7282" spans="68:68" x14ac:dyDescent="0.2">
      <c r="BP7282" s="48"/>
    </row>
    <row r="7283" spans="68:68" x14ac:dyDescent="0.2">
      <c r="BP7283" s="48"/>
    </row>
    <row r="7284" spans="68:68" x14ac:dyDescent="0.2">
      <c r="BP7284" s="48"/>
    </row>
    <row r="7285" spans="68:68" x14ac:dyDescent="0.2">
      <c r="BP7285" s="48"/>
    </row>
    <row r="7286" spans="68:68" x14ac:dyDescent="0.2">
      <c r="BP7286" s="48"/>
    </row>
    <row r="7287" spans="68:68" x14ac:dyDescent="0.2">
      <c r="BP7287" s="48"/>
    </row>
    <row r="7288" spans="68:68" x14ac:dyDescent="0.2">
      <c r="BP7288" s="48"/>
    </row>
    <row r="7289" spans="68:68" x14ac:dyDescent="0.2">
      <c r="BP7289" s="48"/>
    </row>
    <row r="7290" spans="68:68" x14ac:dyDescent="0.2">
      <c r="BP7290" s="48"/>
    </row>
    <row r="7291" spans="68:68" x14ac:dyDescent="0.2">
      <c r="BP7291" s="48"/>
    </row>
    <row r="7292" spans="68:68" x14ac:dyDescent="0.2">
      <c r="BP7292" s="48"/>
    </row>
    <row r="7293" spans="68:68" x14ac:dyDescent="0.2">
      <c r="BP7293" s="48"/>
    </row>
    <row r="7294" spans="68:68" x14ac:dyDescent="0.2">
      <c r="BP7294" s="48"/>
    </row>
    <row r="7295" spans="68:68" x14ac:dyDescent="0.2">
      <c r="BP7295" s="48"/>
    </row>
    <row r="7296" spans="68:68" x14ac:dyDescent="0.2">
      <c r="BP7296" s="48"/>
    </row>
    <row r="7297" spans="68:68" x14ac:dyDescent="0.2">
      <c r="BP7297" s="48"/>
    </row>
    <row r="7298" spans="68:68" x14ac:dyDescent="0.2">
      <c r="BP7298" s="48"/>
    </row>
    <row r="7299" spans="68:68" x14ac:dyDescent="0.2">
      <c r="BP7299" s="48"/>
    </row>
    <row r="7300" spans="68:68" x14ac:dyDescent="0.2">
      <c r="BP7300" s="48"/>
    </row>
    <row r="7301" spans="68:68" x14ac:dyDescent="0.2">
      <c r="BP7301" s="48"/>
    </row>
    <row r="7302" spans="68:68" x14ac:dyDescent="0.2">
      <c r="BP7302" s="48"/>
    </row>
    <row r="7303" spans="68:68" x14ac:dyDescent="0.2">
      <c r="BP7303" s="48"/>
    </row>
    <row r="7304" spans="68:68" x14ac:dyDescent="0.2">
      <c r="BP7304" s="48"/>
    </row>
    <row r="7305" spans="68:68" x14ac:dyDescent="0.2">
      <c r="BP7305" s="48"/>
    </row>
    <row r="7306" spans="68:68" x14ac:dyDescent="0.2">
      <c r="BP7306" s="48"/>
    </row>
    <row r="7307" spans="68:68" x14ac:dyDescent="0.2">
      <c r="BP7307" s="48"/>
    </row>
    <row r="7308" spans="68:68" x14ac:dyDescent="0.2">
      <c r="BP7308" s="48"/>
    </row>
    <row r="7309" spans="68:68" x14ac:dyDescent="0.2">
      <c r="BP7309" s="48"/>
    </row>
    <row r="7310" spans="68:68" x14ac:dyDescent="0.2">
      <c r="BP7310" s="48"/>
    </row>
    <row r="7311" spans="68:68" x14ac:dyDescent="0.2">
      <c r="BP7311" s="48"/>
    </row>
    <row r="7312" spans="68:68" x14ac:dyDescent="0.2">
      <c r="BP7312" s="48"/>
    </row>
    <row r="7313" spans="68:68" x14ac:dyDescent="0.2">
      <c r="BP7313" s="48"/>
    </row>
    <row r="7314" spans="68:68" x14ac:dyDescent="0.2">
      <c r="BP7314" s="48"/>
    </row>
    <row r="7315" spans="68:68" x14ac:dyDescent="0.2">
      <c r="BP7315" s="48"/>
    </row>
    <row r="7316" spans="68:68" x14ac:dyDescent="0.2">
      <c r="BP7316" s="48"/>
    </row>
    <row r="7317" spans="68:68" x14ac:dyDescent="0.2">
      <c r="BP7317" s="48"/>
    </row>
    <row r="7318" spans="68:68" x14ac:dyDescent="0.2">
      <c r="BP7318" s="48"/>
    </row>
    <row r="7319" spans="68:68" x14ac:dyDescent="0.2">
      <c r="BP7319" s="48"/>
    </row>
    <row r="7320" spans="68:68" x14ac:dyDescent="0.2">
      <c r="BP7320" s="48"/>
    </row>
    <row r="7321" spans="68:68" x14ac:dyDescent="0.2">
      <c r="BP7321" s="48"/>
    </row>
    <row r="7322" spans="68:68" x14ac:dyDescent="0.2">
      <c r="BP7322" s="48"/>
    </row>
    <row r="7323" spans="68:68" x14ac:dyDescent="0.2">
      <c r="BP7323" s="48"/>
    </row>
    <row r="7324" spans="68:68" x14ac:dyDescent="0.2">
      <c r="BP7324" s="48"/>
    </row>
    <row r="7325" spans="68:68" x14ac:dyDescent="0.2">
      <c r="BP7325" s="48"/>
    </row>
    <row r="7326" spans="68:68" x14ac:dyDescent="0.2">
      <c r="BP7326" s="48"/>
    </row>
    <row r="7327" spans="68:68" x14ac:dyDescent="0.2">
      <c r="BP7327" s="48"/>
    </row>
    <row r="7328" spans="68:68" x14ac:dyDescent="0.2">
      <c r="BP7328" s="48"/>
    </row>
    <row r="7329" spans="68:68" x14ac:dyDescent="0.2">
      <c r="BP7329" s="48"/>
    </row>
    <row r="7330" spans="68:68" x14ac:dyDescent="0.2">
      <c r="BP7330" s="48"/>
    </row>
    <row r="7331" spans="68:68" x14ac:dyDescent="0.2">
      <c r="BP7331" s="48"/>
    </row>
    <row r="7332" spans="68:68" x14ac:dyDescent="0.2">
      <c r="BP7332" s="48"/>
    </row>
    <row r="7333" spans="68:68" x14ac:dyDescent="0.2">
      <c r="BP7333" s="48"/>
    </row>
    <row r="7334" spans="68:68" x14ac:dyDescent="0.2">
      <c r="BP7334" s="48"/>
    </row>
    <row r="7335" spans="68:68" x14ac:dyDescent="0.2">
      <c r="BP7335" s="48"/>
    </row>
    <row r="7336" spans="68:68" x14ac:dyDescent="0.2">
      <c r="BP7336" s="48"/>
    </row>
    <row r="7337" spans="68:68" x14ac:dyDescent="0.2">
      <c r="BP7337" s="48"/>
    </row>
    <row r="7338" spans="68:68" x14ac:dyDescent="0.2">
      <c r="BP7338" s="48"/>
    </row>
    <row r="7339" spans="68:68" x14ac:dyDescent="0.2">
      <c r="BP7339" s="48"/>
    </row>
    <row r="7340" spans="68:68" x14ac:dyDescent="0.2">
      <c r="BP7340" s="48"/>
    </row>
    <row r="7341" spans="68:68" x14ac:dyDescent="0.2">
      <c r="BP7341" s="48"/>
    </row>
    <row r="7342" spans="68:68" x14ac:dyDescent="0.2">
      <c r="BP7342" s="48"/>
    </row>
    <row r="7343" spans="68:68" x14ac:dyDescent="0.2">
      <c r="BP7343" s="48"/>
    </row>
    <row r="7344" spans="68:68" x14ac:dyDescent="0.2">
      <c r="BP7344" s="48"/>
    </row>
    <row r="7345" spans="68:68" x14ac:dyDescent="0.2">
      <c r="BP7345" s="48"/>
    </row>
    <row r="7346" spans="68:68" x14ac:dyDescent="0.2">
      <c r="BP7346" s="48"/>
    </row>
    <row r="7347" spans="68:68" x14ac:dyDescent="0.2">
      <c r="BP7347" s="48"/>
    </row>
    <row r="7348" spans="68:68" x14ac:dyDescent="0.2">
      <c r="BP7348" s="48"/>
    </row>
    <row r="7349" spans="68:68" x14ac:dyDescent="0.2">
      <c r="BP7349" s="48"/>
    </row>
    <row r="7350" spans="68:68" x14ac:dyDescent="0.2">
      <c r="BP7350" s="48"/>
    </row>
    <row r="7351" spans="68:68" x14ac:dyDescent="0.2">
      <c r="BP7351" s="48"/>
    </row>
    <row r="7352" spans="68:68" x14ac:dyDescent="0.2">
      <c r="BP7352" s="48"/>
    </row>
    <row r="7353" spans="68:68" x14ac:dyDescent="0.2">
      <c r="BP7353" s="48"/>
    </row>
    <row r="7354" spans="68:68" x14ac:dyDescent="0.2">
      <c r="BP7354" s="48"/>
    </row>
    <row r="7355" spans="68:68" x14ac:dyDescent="0.2">
      <c r="BP7355" s="48"/>
    </row>
    <row r="7356" spans="68:68" x14ac:dyDescent="0.2">
      <c r="BP7356" s="48"/>
    </row>
    <row r="7357" spans="68:68" x14ac:dyDescent="0.2">
      <c r="BP7357" s="48"/>
    </row>
    <row r="7358" spans="68:68" x14ac:dyDescent="0.2">
      <c r="BP7358" s="48"/>
    </row>
    <row r="7359" spans="68:68" x14ac:dyDescent="0.2">
      <c r="BP7359" s="48"/>
    </row>
    <row r="7360" spans="68:68" x14ac:dyDescent="0.2">
      <c r="BP7360" s="48"/>
    </row>
    <row r="7361" spans="68:68" x14ac:dyDescent="0.2">
      <c r="BP7361" s="48"/>
    </row>
    <row r="7362" spans="68:68" x14ac:dyDescent="0.2">
      <c r="BP7362" s="48"/>
    </row>
    <row r="7363" spans="68:68" x14ac:dyDescent="0.2">
      <c r="BP7363" s="48"/>
    </row>
    <row r="7364" spans="68:68" x14ac:dyDescent="0.2">
      <c r="BP7364" s="48"/>
    </row>
    <row r="7365" spans="68:68" x14ac:dyDescent="0.2">
      <c r="BP7365" s="48"/>
    </row>
    <row r="7366" spans="68:68" x14ac:dyDescent="0.2">
      <c r="BP7366" s="48"/>
    </row>
    <row r="7367" spans="68:68" x14ac:dyDescent="0.2">
      <c r="BP7367" s="48"/>
    </row>
    <row r="7368" spans="68:68" x14ac:dyDescent="0.2">
      <c r="BP7368" s="48"/>
    </row>
    <row r="7369" spans="68:68" x14ac:dyDescent="0.2">
      <c r="BP7369" s="48"/>
    </row>
    <row r="7370" spans="68:68" x14ac:dyDescent="0.2">
      <c r="BP7370" s="48"/>
    </row>
    <row r="7371" spans="68:68" x14ac:dyDescent="0.2">
      <c r="BP7371" s="48"/>
    </row>
    <row r="7372" spans="68:68" x14ac:dyDescent="0.2">
      <c r="BP7372" s="48"/>
    </row>
    <row r="7373" spans="68:68" x14ac:dyDescent="0.2">
      <c r="BP7373" s="48"/>
    </row>
    <row r="7374" spans="68:68" x14ac:dyDescent="0.2">
      <c r="BP7374" s="48"/>
    </row>
    <row r="7375" spans="68:68" x14ac:dyDescent="0.2">
      <c r="BP7375" s="48"/>
    </row>
    <row r="7376" spans="68:68" x14ac:dyDescent="0.2">
      <c r="BP7376" s="48"/>
    </row>
    <row r="7377" spans="68:68" x14ac:dyDescent="0.2">
      <c r="BP7377" s="48"/>
    </row>
    <row r="7378" spans="68:68" x14ac:dyDescent="0.2">
      <c r="BP7378" s="48"/>
    </row>
    <row r="7379" spans="68:68" x14ac:dyDescent="0.2">
      <c r="BP7379" s="48"/>
    </row>
    <row r="7380" spans="68:68" x14ac:dyDescent="0.2">
      <c r="BP7380" s="48"/>
    </row>
    <row r="7381" spans="68:68" x14ac:dyDescent="0.2">
      <c r="BP7381" s="48"/>
    </row>
    <row r="7382" spans="68:68" x14ac:dyDescent="0.2">
      <c r="BP7382" s="48"/>
    </row>
    <row r="7383" spans="68:68" x14ac:dyDescent="0.2">
      <c r="BP7383" s="48"/>
    </row>
    <row r="7384" spans="68:68" x14ac:dyDescent="0.2">
      <c r="BP7384" s="48"/>
    </row>
    <row r="7385" spans="68:68" x14ac:dyDescent="0.2">
      <c r="BP7385" s="48"/>
    </row>
    <row r="7386" spans="68:68" x14ac:dyDescent="0.2">
      <c r="BP7386" s="48"/>
    </row>
    <row r="7387" spans="68:68" x14ac:dyDescent="0.2">
      <c r="BP7387" s="48"/>
    </row>
    <row r="7388" spans="68:68" x14ac:dyDescent="0.2">
      <c r="BP7388" s="48"/>
    </row>
    <row r="7389" spans="68:68" x14ac:dyDescent="0.2">
      <c r="BP7389" s="48"/>
    </row>
    <row r="7390" spans="68:68" x14ac:dyDescent="0.2">
      <c r="BP7390" s="48"/>
    </row>
    <row r="7391" spans="68:68" x14ac:dyDescent="0.2">
      <c r="BP7391" s="48"/>
    </row>
    <row r="7392" spans="68:68" x14ac:dyDescent="0.2">
      <c r="BP7392" s="48"/>
    </row>
    <row r="7393" spans="68:68" x14ac:dyDescent="0.2">
      <c r="BP7393" s="48"/>
    </row>
    <row r="7394" spans="68:68" x14ac:dyDescent="0.2">
      <c r="BP7394" s="48"/>
    </row>
    <row r="7395" spans="68:68" x14ac:dyDescent="0.2">
      <c r="BP7395" s="48"/>
    </row>
    <row r="7396" spans="68:68" x14ac:dyDescent="0.2">
      <c r="BP7396" s="48"/>
    </row>
    <row r="7397" spans="68:68" x14ac:dyDescent="0.2">
      <c r="BP7397" s="48"/>
    </row>
    <row r="7398" spans="68:68" x14ac:dyDescent="0.2">
      <c r="BP7398" s="48"/>
    </row>
    <row r="7399" spans="68:68" x14ac:dyDescent="0.2">
      <c r="BP7399" s="48"/>
    </row>
    <row r="7400" spans="68:68" x14ac:dyDescent="0.2">
      <c r="BP7400" s="48"/>
    </row>
    <row r="7401" spans="68:68" x14ac:dyDescent="0.2">
      <c r="BP7401" s="48"/>
    </row>
    <row r="7402" spans="68:68" x14ac:dyDescent="0.2">
      <c r="BP7402" s="48"/>
    </row>
    <row r="7403" spans="68:68" x14ac:dyDescent="0.2">
      <c r="BP7403" s="48"/>
    </row>
    <row r="7404" spans="68:68" x14ac:dyDescent="0.2">
      <c r="BP7404" s="48"/>
    </row>
    <row r="7405" spans="68:68" x14ac:dyDescent="0.2">
      <c r="BP7405" s="48"/>
    </row>
    <row r="7406" spans="68:68" x14ac:dyDescent="0.2">
      <c r="BP7406" s="48"/>
    </row>
    <row r="7407" spans="68:68" x14ac:dyDescent="0.2">
      <c r="BP7407" s="48"/>
    </row>
    <row r="7408" spans="68:68" x14ac:dyDescent="0.2">
      <c r="BP7408" s="48"/>
    </row>
    <row r="7409" spans="68:68" x14ac:dyDescent="0.2">
      <c r="BP7409" s="48"/>
    </row>
    <row r="7410" spans="68:68" x14ac:dyDescent="0.2">
      <c r="BP7410" s="48"/>
    </row>
    <row r="7411" spans="68:68" x14ac:dyDescent="0.2">
      <c r="BP7411" s="48"/>
    </row>
    <row r="7412" spans="68:68" x14ac:dyDescent="0.2">
      <c r="BP7412" s="48"/>
    </row>
    <row r="7413" spans="68:68" x14ac:dyDescent="0.2">
      <c r="BP7413" s="48"/>
    </row>
    <row r="7414" spans="68:68" x14ac:dyDescent="0.2">
      <c r="BP7414" s="48"/>
    </row>
    <row r="7415" spans="68:68" x14ac:dyDescent="0.2">
      <c r="BP7415" s="48"/>
    </row>
    <row r="7416" spans="68:68" x14ac:dyDescent="0.2">
      <c r="BP7416" s="48"/>
    </row>
    <row r="7417" spans="68:68" x14ac:dyDescent="0.2">
      <c r="BP7417" s="48"/>
    </row>
    <row r="7418" spans="68:68" x14ac:dyDescent="0.2">
      <c r="BP7418" s="48"/>
    </row>
    <row r="7419" spans="68:68" x14ac:dyDescent="0.2">
      <c r="BP7419" s="48"/>
    </row>
    <row r="7420" spans="68:68" x14ac:dyDescent="0.2">
      <c r="BP7420" s="48"/>
    </row>
    <row r="7421" spans="68:68" x14ac:dyDescent="0.2">
      <c r="BP7421" s="48"/>
    </row>
    <row r="7422" spans="68:68" x14ac:dyDescent="0.2">
      <c r="BP7422" s="48"/>
    </row>
    <row r="7423" spans="68:68" x14ac:dyDescent="0.2">
      <c r="BP7423" s="48"/>
    </row>
    <row r="7424" spans="68:68" x14ac:dyDescent="0.2">
      <c r="BP7424" s="48"/>
    </row>
    <row r="7425" spans="68:68" x14ac:dyDescent="0.2">
      <c r="BP7425" s="48"/>
    </row>
    <row r="7426" spans="68:68" x14ac:dyDescent="0.2">
      <c r="BP7426" s="48"/>
    </row>
    <row r="7427" spans="68:68" x14ac:dyDescent="0.2">
      <c r="BP7427" s="48"/>
    </row>
    <row r="7428" spans="68:68" x14ac:dyDescent="0.2">
      <c r="BP7428" s="48"/>
    </row>
    <row r="7429" spans="68:68" x14ac:dyDescent="0.2">
      <c r="BP7429" s="48"/>
    </row>
    <row r="7430" spans="68:68" x14ac:dyDescent="0.2">
      <c r="BP7430" s="48"/>
    </row>
    <row r="7431" spans="68:68" x14ac:dyDescent="0.2">
      <c r="BP7431" s="48"/>
    </row>
    <row r="7432" spans="68:68" x14ac:dyDescent="0.2">
      <c r="BP7432" s="48"/>
    </row>
    <row r="7433" spans="68:68" x14ac:dyDescent="0.2">
      <c r="BP7433" s="48"/>
    </row>
    <row r="7434" spans="68:68" x14ac:dyDescent="0.2">
      <c r="BP7434" s="48"/>
    </row>
    <row r="7435" spans="68:68" x14ac:dyDescent="0.2">
      <c r="BP7435" s="48"/>
    </row>
    <row r="7436" spans="68:68" x14ac:dyDescent="0.2">
      <c r="BP7436" s="48"/>
    </row>
    <row r="7437" spans="68:68" x14ac:dyDescent="0.2">
      <c r="BP7437" s="48"/>
    </row>
    <row r="7438" spans="68:68" x14ac:dyDescent="0.2">
      <c r="BP7438" s="48"/>
    </row>
    <row r="7439" spans="68:68" x14ac:dyDescent="0.2">
      <c r="BP7439" s="48"/>
    </row>
    <row r="7440" spans="68:68" x14ac:dyDescent="0.2">
      <c r="BP7440" s="48"/>
    </row>
    <row r="7441" spans="68:68" x14ac:dyDescent="0.2">
      <c r="BP7441" s="48"/>
    </row>
    <row r="7442" spans="68:68" x14ac:dyDescent="0.2">
      <c r="BP7442" s="48"/>
    </row>
    <row r="7443" spans="68:68" x14ac:dyDescent="0.2">
      <c r="BP7443" s="48"/>
    </row>
    <row r="7444" spans="68:68" x14ac:dyDescent="0.2">
      <c r="BP7444" s="48"/>
    </row>
    <row r="7445" spans="68:68" x14ac:dyDescent="0.2">
      <c r="BP7445" s="48"/>
    </row>
    <row r="7446" spans="68:68" x14ac:dyDescent="0.2">
      <c r="BP7446" s="48"/>
    </row>
    <row r="7447" spans="68:68" x14ac:dyDescent="0.2">
      <c r="BP7447" s="48"/>
    </row>
    <row r="7448" spans="68:68" x14ac:dyDescent="0.2">
      <c r="BP7448" s="48"/>
    </row>
    <row r="7449" spans="68:68" x14ac:dyDescent="0.2">
      <c r="BP7449" s="48"/>
    </row>
    <row r="7450" spans="68:68" x14ac:dyDescent="0.2">
      <c r="BP7450" s="48"/>
    </row>
    <row r="7451" spans="68:68" x14ac:dyDescent="0.2">
      <c r="BP7451" s="48"/>
    </row>
    <row r="7452" spans="68:68" x14ac:dyDescent="0.2">
      <c r="BP7452" s="48"/>
    </row>
    <row r="7453" spans="68:68" x14ac:dyDescent="0.2">
      <c r="BP7453" s="48"/>
    </row>
    <row r="7454" spans="68:68" x14ac:dyDescent="0.2">
      <c r="BP7454" s="48"/>
    </row>
    <row r="7455" spans="68:68" x14ac:dyDescent="0.2">
      <c r="BP7455" s="48"/>
    </row>
    <row r="7456" spans="68:68" x14ac:dyDescent="0.2">
      <c r="BP7456" s="48"/>
    </row>
    <row r="7457" spans="68:68" x14ac:dyDescent="0.2">
      <c r="BP7457" s="48"/>
    </row>
    <row r="7458" spans="68:68" x14ac:dyDescent="0.2">
      <c r="BP7458" s="48"/>
    </row>
    <row r="7459" spans="68:68" x14ac:dyDescent="0.2">
      <c r="BP7459" s="48"/>
    </row>
    <row r="7460" spans="68:68" x14ac:dyDescent="0.2">
      <c r="BP7460" s="48"/>
    </row>
    <row r="7461" spans="68:68" x14ac:dyDescent="0.2">
      <c r="BP7461" s="48"/>
    </row>
    <row r="7462" spans="68:68" x14ac:dyDescent="0.2">
      <c r="BP7462" s="48"/>
    </row>
    <row r="7463" spans="68:68" x14ac:dyDescent="0.2">
      <c r="BP7463" s="48"/>
    </row>
    <row r="7464" spans="68:68" x14ac:dyDescent="0.2">
      <c r="BP7464" s="48"/>
    </row>
    <row r="7465" spans="68:68" x14ac:dyDescent="0.2">
      <c r="BP7465" s="48"/>
    </row>
    <row r="7466" spans="68:68" x14ac:dyDescent="0.2">
      <c r="BP7466" s="48"/>
    </row>
    <row r="7467" spans="68:68" x14ac:dyDescent="0.2">
      <c r="BP7467" s="48"/>
    </row>
    <row r="7468" spans="68:68" x14ac:dyDescent="0.2">
      <c r="BP7468" s="48"/>
    </row>
    <row r="7469" spans="68:68" x14ac:dyDescent="0.2">
      <c r="BP7469" s="48"/>
    </row>
    <row r="7470" spans="68:68" x14ac:dyDescent="0.2">
      <c r="BP7470" s="48"/>
    </row>
    <row r="7471" spans="68:68" x14ac:dyDescent="0.2">
      <c r="BP7471" s="48"/>
    </row>
    <row r="7472" spans="68:68" x14ac:dyDescent="0.2">
      <c r="BP7472" s="48"/>
    </row>
    <row r="7473" spans="68:68" x14ac:dyDescent="0.2">
      <c r="BP7473" s="48"/>
    </row>
    <row r="7474" spans="68:68" x14ac:dyDescent="0.2">
      <c r="BP7474" s="48"/>
    </row>
    <row r="7475" spans="68:68" x14ac:dyDescent="0.2">
      <c r="BP7475" s="48"/>
    </row>
    <row r="7476" spans="68:68" x14ac:dyDescent="0.2">
      <c r="BP7476" s="48"/>
    </row>
    <row r="7477" spans="68:68" x14ac:dyDescent="0.2">
      <c r="BP7477" s="48"/>
    </row>
    <row r="7478" spans="68:68" x14ac:dyDescent="0.2">
      <c r="BP7478" s="48"/>
    </row>
    <row r="7479" spans="68:68" x14ac:dyDescent="0.2">
      <c r="BP7479" s="48"/>
    </row>
    <row r="7480" spans="68:68" x14ac:dyDescent="0.2">
      <c r="BP7480" s="48"/>
    </row>
    <row r="7481" spans="68:68" x14ac:dyDescent="0.2">
      <c r="BP7481" s="48"/>
    </row>
    <row r="7482" spans="68:68" x14ac:dyDescent="0.2">
      <c r="BP7482" s="48"/>
    </row>
    <row r="7483" spans="68:68" x14ac:dyDescent="0.2">
      <c r="BP7483" s="48"/>
    </row>
    <row r="7484" spans="68:68" x14ac:dyDescent="0.2">
      <c r="BP7484" s="48"/>
    </row>
    <row r="7485" spans="68:68" x14ac:dyDescent="0.2">
      <c r="BP7485" s="48"/>
    </row>
    <row r="7486" spans="68:68" x14ac:dyDescent="0.2">
      <c r="BP7486" s="48"/>
    </row>
    <row r="7487" spans="68:68" x14ac:dyDescent="0.2">
      <c r="BP7487" s="48"/>
    </row>
    <row r="7488" spans="68:68" x14ac:dyDescent="0.2">
      <c r="BP7488" s="48"/>
    </row>
    <row r="7489" spans="68:68" x14ac:dyDescent="0.2">
      <c r="BP7489" s="48"/>
    </row>
    <row r="7490" spans="68:68" x14ac:dyDescent="0.2">
      <c r="BP7490" s="48"/>
    </row>
    <row r="7491" spans="68:68" x14ac:dyDescent="0.2">
      <c r="BP7491" s="48"/>
    </row>
    <row r="7492" spans="68:68" x14ac:dyDescent="0.2">
      <c r="BP7492" s="48"/>
    </row>
    <row r="7493" spans="68:68" x14ac:dyDescent="0.2">
      <c r="BP7493" s="48"/>
    </row>
    <row r="7494" spans="68:68" x14ac:dyDescent="0.2">
      <c r="BP7494" s="48"/>
    </row>
    <row r="7495" spans="68:68" x14ac:dyDescent="0.2">
      <c r="BP7495" s="48"/>
    </row>
    <row r="7496" spans="68:68" x14ac:dyDescent="0.2">
      <c r="BP7496" s="48"/>
    </row>
    <row r="7497" spans="68:68" x14ac:dyDescent="0.2">
      <c r="BP7497" s="48"/>
    </row>
    <row r="7498" spans="68:68" x14ac:dyDescent="0.2">
      <c r="BP7498" s="48"/>
    </row>
    <row r="7499" spans="68:68" x14ac:dyDescent="0.2">
      <c r="BP7499" s="48"/>
    </row>
    <row r="7500" spans="68:68" x14ac:dyDescent="0.2">
      <c r="BP7500" s="48"/>
    </row>
    <row r="7501" spans="68:68" x14ac:dyDescent="0.2">
      <c r="BP7501" s="48"/>
    </row>
    <row r="7502" spans="68:68" x14ac:dyDescent="0.2">
      <c r="BP7502" s="48"/>
    </row>
    <row r="7503" spans="68:68" x14ac:dyDescent="0.2">
      <c r="BP7503" s="48"/>
    </row>
    <row r="7504" spans="68:68" x14ac:dyDescent="0.2">
      <c r="BP7504" s="48"/>
    </row>
    <row r="7505" spans="68:68" x14ac:dyDescent="0.2">
      <c r="BP7505" s="48"/>
    </row>
    <row r="7506" spans="68:68" x14ac:dyDescent="0.2">
      <c r="BP7506" s="48"/>
    </row>
    <row r="7507" spans="68:68" x14ac:dyDescent="0.2">
      <c r="BP7507" s="48"/>
    </row>
    <row r="7508" spans="68:68" x14ac:dyDescent="0.2">
      <c r="BP7508" s="48"/>
    </row>
    <row r="7509" spans="68:68" x14ac:dyDescent="0.2">
      <c r="BP7509" s="48"/>
    </row>
    <row r="7510" spans="68:68" x14ac:dyDescent="0.2">
      <c r="BP7510" s="48"/>
    </row>
    <row r="7511" spans="68:68" x14ac:dyDescent="0.2">
      <c r="BP7511" s="48"/>
    </row>
    <row r="7512" spans="68:68" x14ac:dyDescent="0.2">
      <c r="BP7512" s="48"/>
    </row>
    <row r="7513" spans="68:68" x14ac:dyDescent="0.2">
      <c r="BP7513" s="48"/>
    </row>
    <row r="7514" spans="68:68" x14ac:dyDescent="0.2">
      <c r="BP7514" s="48"/>
    </row>
    <row r="7515" spans="68:68" x14ac:dyDescent="0.2">
      <c r="BP7515" s="48"/>
    </row>
    <row r="7516" spans="68:68" x14ac:dyDescent="0.2">
      <c r="BP7516" s="48"/>
    </row>
    <row r="7517" spans="68:68" x14ac:dyDescent="0.2">
      <c r="BP7517" s="48"/>
    </row>
    <row r="7518" spans="68:68" x14ac:dyDescent="0.2">
      <c r="BP7518" s="48"/>
    </row>
    <row r="7519" spans="68:68" x14ac:dyDescent="0.2">
      <c r="BP7519" s="48"/>
    </row>
    <row r="7520" spans="68:68" x14ac:dyDescent="0.2">
      <c r="BP7520" s="48"/>
    </row>
    <row r="7521" spans="68:68" x14ac:dyDescent="0.2">
      <c r="BP7521" s="48"/>
    </row>
    <row r="7522" spans="68:68" x14ac:dyDescent="0.2">
      <c r="BP7522" s="48"/>
    </row>
    <row r="7523" spans="68:68" x14ac:dyDescent="0.2">
      <c r="BP7523" s="48"/>
    </row>
    <row r="7524" spans="68:68" x14ac:dyDescent="0.2">
      <c r="BP7524" s="48"/>
    </row>
    <row r="7525" spans="68:68" x14ac:dyDescent="0.2">
      <c r="BP7525" s="48"/>
    </row>
    <row r="7526" spans="68:68" x14ac:dyDescent="0.2">
      <c r="BP7526" s="48"/>
    </row>
    <row r="7527" spans="68:68" x14ac:dyDescent="0.2">
      <c r="BP7527" s="48"/>
    </row>
    <row r="7528" spans="68:68" x14ac:dyDescent="0.2">
      <c r="BP7528" s="48"/>
    </row>
    <row r="7529" spans="68:68" x14ac:dyDescent="0.2">
      <c r="BP7529" s="48"/>
    </row>
    <row r="7530" spans="68:68" x14ac:dyDescent="0.2">
      <c r="BP7530" s="48"/>
    </row>
    <row r="7531" spans="68:68" x14ac:dyDescent="0.2">
      <c r="BP7531" s="48"/>
    </row>
    <row r="7532" spans="68:68" x14ac:dyDescent="0.2">
      <c r="BP7532" s="48"/>
    </row>
    <row r="7533" spans="68:68" x14ac:dyDescent="0.2">
      <c r="BP7533" s="48"/>
    </row>
    <row r="7534" spans="68:68" x14ac:dyDescent="0.2">
      <c r="BP7534" s="48"/>
    </row>
    <row r="7535" spans="68:68" x14ac:dyDescent="0.2">
      <c r="BP7535" s="48"/>
    </row>
    <row r="7536" spans="68:68" x14ac:dyDescent="0.2">
      <c r="BP7536" s="48"/>
    </row>
    <row r="7537" spans="68:68" x14ac:dyDescent="0.2">
      <c r="BP7537" s="48"/>
    </row>
    <row r="7538" spans="68:68" x14ac:dyDescent="0.2">
      <c r="BP7538" s="48"/>
    </row>
    <row r="7539" spans="68:68" x14ac:dyDescent="0.2">
      <c r="BP7539" s="48"/>
    </row>
    <row r="7540" spans="68:68" x14ac:dyDescent="0.2">
      <c r="BP7540" s="48"/>
    </row>
    <row r="7541" spans="68:68" x14ac:dyDescent="0.2">
      <c r="BP7541" s="48"/>
    </row>
    <row r="7542" spans="68:68" x14ac:dyDescent="0.2">
      <c r="BP7542" s="48"/>
    </row>
    <row r="7543" spans="68:68" x14ac:dyDescent="0.2">
      <c r="BP7543" s="48"/>
    </row>
    <row r="7544" spans="68:68" x14ac:dyDescent="0.2">
      <c r="BP7544" s="48"/>
    </row>
    <row r="7545" spans="68:68" x14ac:dyDescent="0.2">
      <c r="BP7545" s="48"/>
    </row>
    <row r="7546" spans="68:68" x14ac:dyDescent="0.2">
      <c r="BP7546" s="48"/>
    </row>
    <row r="7547" spans="68:68" x14ac:dyDescent="0.2">
      <c r="BP7547" s="48"/>
    </row>
    <row r="7548" spans="68:68" x14ac:dyDescent="0.2">
      <c r="BP7548" s="48"/>
    </row>
    <row r="7549" spans="68:68" x14ac:dyDescent="0.2">
      <c r="BP7549" s="48"/>
    </row>
    <row r="7550" spans="68:68" x14ac:dyDescent="0.2">
      <c r="BP7550" s="48"/>
    </row>
    <row r="7551" spans="68:68" x14ac:dyDescent="0.2">
      <c r="BP7551" s="48"/>
    </row>
    <row r="7552" spans="68:68" x14ac:dyDescent="0.2">
      <c r="BP7552" s="48"/>
    </row>
    <row r="7553" spans="68:68" x14ac:dyDescent="0.2">
      <c r="BP7553" s="48"/>
    </row>
    <row r="7554" spans="68:68" x14ac:dyDescent="0.2">
      <c r="BP7554" s="48"/>
    </row>
    <row r="7555" spans="68:68" x14ac:dyDescent="0.2">
      <c r="BP7555" s="48"/>
    </row>
    <row r="7556" spans="68:68" x14ac:dyDescent="0.2">
      <c r="BP7556" s="48"/>
    </row>
    <row r="7557" spans="68:68" x14ac:dyDescent="0.2">
      <c r="BP7557" s="48"/>
    </row>
    <row r="7558" spans="68:68" x14ac:dyDescent="0.2">
      <c r="BP7558" s="48"/>
    </row>
    <row r="7559" spans="68:68" x14ac:dyDescent="0.2">
      <c r="BP7559" s="48"/>
    </row>
    <row r="7560" spans="68:68" x14ac:dyDescent="0.2">
      <c r="BP7560" s="48"/>
    </row>
    <row r="7561" spans="68:68" x14ac:dyDescent="0.2">
      <c r="BP7561" s="48"/>
    </row>
    <row r="7562" spans="68:68" x14ac:dyDescent="0.2">
      <c r="BP7562" s="48"/>
    </row>
    <row r="7563" spans="68:68" x14ac:dyDescent="0.2">
      <c r="BP7563" s="48"/>
    </row>
    <row r="7564" spans="68:68" x14ac:dyDescent="0.2">
      <c r="BP7564" s="48"/>
    </row>
    <row r="7565" spans="68:68" x14ac:dyDescent="0.2">
      <c r="BP7565" s="48"/>
    </row>
    <row r="7566" spans="68:68" x14ac:dyDescent="0.2">
      <c r="BP7566" s="48"/>
    </row>
    <row r="7567" spans="68:68" x14ac:dyDescent="0.2">
      <c r="BP7567" s="48"/>
    </row>
    <row r="7568" spans="68:68" x14ac:dyDescent="0.2">
      <c r="BP7568" s="48"/>
    </row>
    <row r="7569" spans="68:68" x14ac:dyDescent="0.2">
      <c r="BP7569" s="48"/>
    </row>
    <row r="7570" spans="68:68" x14ac:dyDescent="0.2">
      <c r="BP7570" s="48"/>
    </row>
    <row r="7571" spans="68:68" x14ac:dyDescent="0.2">
      <c r="BP7571" s="48"/>
    </row>
    <row r="7572" spans="68:68" x14ac:dyDescent="0.2">
      <c r="BP7572" s="48"/>
    </row>
    <row r="7573" spans="68:68" x14ac:dyDescent="0.2">
      <c r="BP7573" s="48"/>
    </row>
    <row r="7574" spans="68:68" x14ac:dyDescent="0.2">
      <c r="BP7574" s="48"/>
    </row>
    <row r="7575" spans="68:68" x14ac:dyDescent="0.2">
      <c r="BP7575" s="48"/>
    </row>
    <row r="7576" spans="68:68" x14ac:dyDescent="0.2">
      <c r="BP7576" s="48"/>
    </row>
    <row r="7577" spans="68:68" x14ac:dyDescent="0.2">
      <c r="BP7577" s="48"/>
    </row>
    <row r="7578" spans="68:68" x14ac:dyDescent="0.2">
      <c r="BP7578" s="48"/>
    </row>
    <row r="7579" spans="68:68" x14ac:dyDescent="0.2">
      <c r="BP7579" s="48"/>
    </row>
    <row r="7580" spans="68:68" x14ac:dyDescent="0.2">
      <c r="BP7580" s="48"/>
    </row>
    <row r="7581" spans="68:68" x14ac:dyDescent="0.2">
      <c r="BP7581" s="48"/>
    </row>
    <row r="7582" spans="68:68" x14ac:dyDescent="0.2">
      <c r="BP7582" s="48"/>
    </row>
    <row r="7583" spans="68:68" x14ac:dyDescent="0.2">
      <c r="BP7583" s="48"/>
    </row>
    <row r="7584" spans="68:68" x14ac:dyDescent="0.2">
      <c r="BP7584" s="48"/>
    </row>
    <row r="7585" spans="68:68" x14ac:dyDescent="0.2">
      <c r="BP7585" s="48"/>
    </row>
    <row r="7586" spans="68:68" x14ac:dyDescent="0.2">
      <c r="BP7586" s="48"/>
    </row>
    <row r="7587" spans="68:68" x14ac:dyDescent="0.2">
      <c r="BP7587" s="48"/>
    </row>
    <row r="7588" spans="68:68" x14ac:dyDescent="0.2">
      <c r="BP7588" s="48"/>
    </row>
    <row r="7589" spans="68:68" x14ac:dyDescent="0.2">
      <c r="BP7589" s="48"/>
    </row>
    <row r="7590" spans="68:68" x14ac:dyDescent="0.2">
      <c r="BP7590" s="48"/>
    </row>
    <row r="7591" spans="68:68" x14ac:dyDescent="0.2">
      <c r="BP7591" s="48"/>
    </row>
    <row r="7592" spans="68:68" x14ac:dyDescent="0.2">
      <c r="BP7592" s="48"/>
    </row>
    <row r="7593" spans="68:68" x14ac:dyDescent="0.2">
      <c r="BP7593" s="48"/>
    </row>
    <row r="7594" spans="68:68" x14ac:dyDescent="0.2">
      <c r="BP7594" s="48"/>
    </row>
    <row r="7595" spans="68:68" x14ac:dyDescent="0.2">
      <c r="BP7595" s="48"/>
    </row>
    <row r="7596" spans="68:68" x14ac:dyDescent="0.2">
      <c r="BP7596" s="48"/>
    </row>
    <row r="7597" spans="68:68" x14ac:dyDescent="0.2">
      <c r="BP7597" s="48"/>
    </row>
    <row r="7598" spans="68:68" x14ac:dyDescent="0.2">
      <c r="BP7598" s="48"/>
    </row>
    <row r="7599" spans="68:68" x14ac:dyDescent="0.2">
      <c r="BP7599" s="48"/>
    </row>
    <row r="7600" spans="68:68" x14ac:dyDescent="0.2">
      <c r="BP7600" s="48"/>
    </row>
    <row r="7601" spans="68:68" x14ac:dyDescent="0.2">
      <c r="BP7601" s="48"/>
    </row>
    <row r="7602" spans="68:68" x14ac:dyDescent="0.2">
      <c r="BP7602" s="48"/>
    </row>
    <row r="7603" spans="68:68" x14ac:dyDescent="0.2">
      <c r="BP7603" s="48"/>
    </row>
    <row r="7604" spans="68:68" x14ac:dyDescent="0.2">
      <c r="BP7604" s="48"/>
    </row>
    <row r="7605" spans="68:68" x14ac:dyDescent="0.2">
      <c r="BP7605" s="48"/>
    </row>
    <row r="7606" spans="68:68" x14ac:dyDescent="0.2">
      <c r="BP7606" s="48"/>
    </row>
    <row r="7607" spans="68:68" x14ac:dyDescent="0.2">
      <c r="BP7607" s="48"/>
    </row>
    <row r="7608" spans="68:68" x14ac:dyDescent="0.2">
      <c r="BP7608" s="48"/>
    </row>
    <row r="7609" spans="68:68" x14ac:dyDescent="0.2">
      <c r="BP7609" s="48"/>
    </row>
    <row r="7610" spans="68:68" x14ac:dyDescent="0.2">
      <c r="BP7610" s="48"/>
    </row>
    <row r="7611" spans="68:68" x14ac:dyDescent="0.2">
      <c r="BP7611" s="48"/>
    </row>
    <row r="7612" spans="68:68" x14ac:dyDescent="0.2">
      <c r="BP7612" s="48"/>
    </row>
    <row r="7613" spans="68:68" x14ac:dyDescent="0.2">
      <c r="BP7613" s="48"/>
    </row>
    <row r="7614" spans="68:68" x14ac:dyDescent="0.2">
      <c r="BP7614" s="48"/>
    </row>
    <row r="7615" spans="68:68" x14ac:dyDescent="0.2">
      <c r="BP7615" s="48"/>
    </row>
    <row r="7616" spans="68:68" x14ac:dyDescent="0.2">
      <c r="BP7616" s="48"/>
    </row>
    <row r="7617" spans="68:68" x14ac:dyDescent="0.2">
      <c r="BP7617" s="48"/>
    </row>
    <row r="7618" spans="68:68" x14ac:dyDescent="0.2">
      <c r="BP7618" s="48"/>
    </row>
    <row r="7619" spans="68:68" x14ac:dyDescent="0.2">
      <c r="BP7619" s="48"/>
    </row>
    <row r="7620" spans="68:68" x14ac:dyDescent="0.2">
      <c r="BP7620" s="48"/>
    </row>
    <row r="7621" spans="68:68" x14ac:dyDescent="0.2">
      <c r="BP7621" s="48"/>
    </row>
    <row r="7622" spans="68:68" x14ac:dyDescent="0.2">
      <c r="BP7622" s="48"/>
    </row>
    <row r="7623" spans="68:68" x14ac:dyDescent="0.2">
      <c r="BP7623" s="48"/>
    </row>
    <row r="7624" spans="68:68" x14ac:dyDescent="0.2">
      <c r="BP7624" s="48"/>
    </row>
    <row r="7625" spans="68:68" x14ac:dyDescent="0.2">
      <c r="BP7625" s="48"/>
    </row>
    <row r="7626" spans="68:68" x14ac:dyDescent="0.2">
      <c r="BP7626" s="48"/>
    </row>
    <row r="7627" spans="68:68" x14ac:dyDescent="0.2">
      <c r="BP7627" s="48"/>
    </row>
    <row r="7628" spans="68:68" x14ac:dyDescent="0.2">
      <c r="BP7628" s="48"/>
    </row>
    <row r="7629" spans="68:68" x14ac:dyDescent="0.2">
      <c r="BP7629" s="48"/>
    </row>
    <row r="7630" spans="68:68" x14ac:dyDescent="0.2">
      <c r="BP7630" s="48"/>
    </row>
    <row r="7631" spans="68:68" x14ac:dyDescent="0.2">
      <c r="BP7631" s="48"/>
    </row>
    <row r="7632" spans="68:68" x14ac:dyDescent="0.2">
      <c r="BP7632" s="48"/>
    </row>
    <row r="7633" spans="68:68" x14ac:dyDescent="0.2">
      <c r="BP7633" s="48"/>
    </row>
    <row r="7634" spans="68:68" x14ac:dyDescent="0.2">
      <c r="BP7634" s="48"/>
    </row>
    <row r="7635" spans="68:68" x14ac:dyDescent="0.2">
      <c r="BP7635" s="48"/>
    </row>
    <row r="7636" spans="68:68" x14ac:dyDescent="0.2">
      <c r="BP7636" s="48"/>
    </row>
    <row r="7637" spans="68:68" x14ac:dyDescent="0.2">
      <c r="BP7637" s="48"/>
    </row>
    <row r="7638" spans="68:68" x14ac:dyDescent="0.2">
      <c r="BP7638" s="48"/>
    </row>
    <row r="7639" spans="68:68" x14ac:dyDescent="0.2">
      <c r="BP7639" s="48"/>
    </row>
    <row r="7640" spans="68:68" x14ac:dyDescent="0.2">
      <c r="BP7640" s="48"/>
    </row>
    <row r="7641" spans="68:68" x14ac:dyDescent="0.2">
      <c r="BP7641" s="48"/>
    </row>
    <row r="7642" spans="68:68" x14ac:dyDescent="0.2">
      <c r="BP7642" s="48"/>
    </row>
    <row r="7643" spans="68:68" x14ac:dyDescent="0.2">
      <c r="BP7643" s="48"/>
    </row>
    <row r="7644" spans="68:68" x14ac:dyDescent="0.2">
      <c r="BP7644" s="48"/>
    </row>
    <row r="7645" spans="68:68" x14ac:dyDescent="0.2">
      <c r="BP7645" s="48"/>
    </row>
    <row r="7646" spans="68:68" x14ac:dyDescent="0.2">
      <c r="BP7646" s="48"/>
    </row>
    <row r="7647" spans="68:68" x14ac:dyDescent="0.2">
      <c r="BP7647" s="48"/>
    </row>
    <row r="7648" spans="68:68" x14ac:dyDescent="0.2">
      <c r="BP7648" s="48"/>
    </row>
    <row r="7649" spans="68:68" x14ac:dyDescent="0.2">
      <c r="BP7649" s="48"/>
    </row>
    <row r="7650" spans="68:68" x14ac:dyDescent="0.2">
      <c r="BP7650" s="48"/>
    </row>
    <row r="7651" spans="68:68" x14ac:dyDescent="0.2">
      <c r="BP7651" s="48"/>
    </row>
    <row r="7652" spans="68:68" x14ac:dyDescent="0.2">
      <c r="BP7652" s="48"/>
    </row>
    <row r="7653" spans="68:68" x14ac:dyDescent="0.2">
      <c r="BP7653" s="48"/>
    </row>
    <row r="7654" spans="68:68" x14ac:dyDescent="0.2">
      <c r="BP7654" s="48"/>
    </row>
    <row r="7655" spans="68:68" x14ac:dyDescent="0.2">
      <c r="BP7655" s="48"/>
    </row>
    <row r="7656" spans="68:68" x14ac:dyDescent="0.2">
      <c r="BP7656" s="48"/>
    </row>
    <row r="7657" spans="68:68" x14ac:dyDescent="0.2">
      <c r="BP7657" s="48"/>
    </row>
    <row r="7658" spans="68:68" x14ac:dyDescent="0.2">
      <c r="BP7658" s="48"/>
    </row>
    <row r="7659" spans="68:68" x14ac:dyDescent="0.2">
      <c r="BP7659" s="48"/>
    </row>
    <row r="7660" spans="68:68" x14ac:dyDescent="0.2">
      <c r="BP7660" s="48"/>
    </row>
    <row r="7661" spans="68:68" x14ac:dyDescent="0.2">
      <c r="BP7661" s="48"/>
    </row>
    <row r="7662" spans="68:68" x14ac:dyDescent="0.2">
      <c r="BP7662" s="48"/>
    </row>
    <row r="7663" spans="68:68" x14ac:dyDescent="0.2">
      <c r="BP7663" s="48"/>
    </row>
    <row r="7664" spans="68:68" x14ac:dyDescent="0.2">
      <c r="BP7664" s="48"/>
    </row>
    <row r="7665" spans="68:68" x14ac:dyDescent="0.2">
      <c r="BP7665" s="48"/>
    </row>
    <row r="7666" spans="68:68" x14ac:dyDescent="0.2">
      <c r="BP7666" s="48"/>
    </row>
    <row r="7667" spans="68:68" x14ac:dyDescent="0.2">
      <c r="BP7667" s="48"/>
    </row>
    <row r="7668" spans="68:68" x14ac:dyDescent="0.2">
      <c r="BP7668" s="48"/>
    </row>
    <row r="7669" spans="68:68" x14ac:dyDescent="0.2">
      <c r="BP7669" s="48"/>
    </row>
    <row r="7670" spans="68:68" x14ac:dyDescent="0.2">
      <c r="BP7670" s="48"/>
    </row>
    <row r="7671" spans="68:68" x14ac:dyDescent="0.2">
      <c r="BP7671" s="48"/>
    </row>
    <row r="7672" spans="68:68" x14ac:dyDescent="0.2">
      <c r="BP7672" s="48"/>
    </row>
    <row r="7673" spans="68:68" x14ac:dyDescent="0.2">
      <c r="BP7673" s="48"/>
    </row>
    <row r="7674" spans="68:68" x14ac:dyDescent="0.2">
      <c r="BP7674" s="48"/>
    </row>
    <row r="7675" spans="68:68" x14ac:dyDescent="0.2">
      <c r="BP7675" s="48"/>
    </row>
    <row r="7676" spans="68:68" x14ac:dyDescent="0.2">
      <c r="BP7676" s="48"/>
    </row>
    <row r="7677" spans="68:68" x14ac:dyDescent="0.2">
      <c r="BP7677" s="48"/>
    </row>
    <row r="7678" spans="68:68" x14ac:dyDescent="0.2">
      <c r="BP7678" s="48"/>
    </row>
    <row r="7679" spans="68:68" x14ac:dyDescent="0.2">
      <c r="BP7679" s="48"/>
    </row>
    <row r="7680" spans="68:68" x14ac:dyDescent="0.2">
      <c r="BP7680" s="48"/>
    </row>
    <row r="7681" spans="68:68" x14ac:dyDescent="0.2">
      <c r="BP7681" s="48"/>
    </row>
    <row r="7682" spans="68:68" x14ac:dyDescent="0.2">
      <c r="BP7682" s="48"/>
    </row>
    <row r="7683" spans="68:68" x14ac:dyDescent="0.2">
      <c r="BP7683" s="48"/>
    </row>
    <row r="7684" spans="68:68" x14ac:dyDescent="0.2">
      <c r="BP7684" s="48"/>
    </row>
    <row r="7685" spans="68:68" x14ac:dyDescent="0.2">
      <c r="BP7685" s="48"/>
    </row>
    <row r="7686" spans="68:68" x14ac:dyDescent="0.2">
      <c r="BP7686" s="48"/>
    </row>
    <row r="7687" spans="68:68" x14ac:dyDescent="0.2">
      <c r="BP7687" s="48"/>
    </row>
    <row r="7688" spans="68:68" x14ac:dyDescent="0.2">
      <c r="BP7688" s="48"/>
    </row>
    <row r="7689" spans="68:68" x14ac:dyDescent="0.2">
      <c r="BP7689" s="48"/>
    </row>
    <row r="7690" spans="68:68" x14ac:dyDescent="0.2">
      <c r="BP7690" s="48"/>
    </row>
    <row r="7691" spans="68:68" x14ac:dyDescent="0.2">
      <c r="BP7691" s="48"/>
    </row>
    <row r="7692" spans="68:68" x14ac:dyDescent="0.2">
      <c r="BP7692" s="48"/>
    </row>
    <row r="7693" spans="68:68" x14ac:dyDescent="0.2">
      <c r="BP7693" s="48"/>
    </row>
    <row r="7694" spans="68:68" x14ac:dyDescent="0.2">
      <c r="BP7694" s="48"/>
    </row>
    <row r="7695" spans="68:68" x14ac:dyDescent="0.2">
      <c r="BP7695" s="48"/>
    </row>
    <row r="7696" spans="68:68" x14ac:dyDescent="0.2">
      <c r="BP7696" s="48"/>
    </row>
    <row r="7697" spans="68:68" x14ac:dyDescent="0.2">
      <c r="BP7697" s="48"/>
    </row>
    <row r="7698" spans="68:68" x14ac:dyDescent="0.2">
      <c r="BP7698" s="48"/>
    </row>
    <row r="7699" spans="68:68" x14ac:dyDescent="0.2">
      <c r="BP7699" s="48"/>
    </row>
    <row r="7700" spans="68:68" x14ac:dyDescent="0.2">
      <c r="BP7700" s="48"/>
    </row>
    <row r="7701" spans="68:68" x14ac:dyDescent="0.2">
      <c r="BP7701" s="48"/>
    </row>
    <row r="7702" spans="68:68" x14ac:dyDescent="0.2">
      <c r="BP7702" s="48"/>
    </row>
    <row r="7703" spans="68:68" x14ac:dyDescent="0.2">
      <c r="BP7703" s="48"/>
    </row>
    <row r="7704" spans="68:68" x14ac:dyDescent="0.2">
      <c r="BP7704" s="48"/>
    </row>
    <row r="7705" spans="68:68" x14ac:dyDescent="0.2">
      <c r="BP7705" s="48"/>
    </row>
    <row r="7706" spans="68:68" x14ac:dyDescent="0.2">
      <c r="BP7706" s="48"/>
    </row>
    <row r="7707" spans="68:68" x14ac:dyDescent="0.2">
      <c r="BP7707" s="48"/>
    </row>
    <row r="7708" spans="68:68" x14ac:dyDescent="0.2">
      <c r="BP7708" s="48"/>
    </row>
    <row r="7709" spans="68:68" x14ac:dyDescent="0.2">
      <c r="BP7709" s="48"/>
    </row>
    <row r="7710" spans="68:68" x14ac:dyDescent="0.2">
      <c r="BP7710" s="48"/>
    </row>
    <row r="7711" spans="68:68" x14ac:dyDescent="0.2">
      <c r="BP7711" s="48"/>
    </row>
    <row r="7712" spans="68:68" x14ac:dyDescent="0.2">
      <c r="BP7712" s="48"/>
    </row>
    <row r="7713" spans="68:68" x14ac:dyDescent="0.2">
      <c r="BP7713" s="48"/>
    </row>
    <row r="7714" spans="68:68" x14ac:dyDescent="0.2">
      <c r="BP7714" s="48"/>
    </row>
    <row r="7715" spans="68:68" x14ac:dyDescent="0.2">
      <c r="BP7715" s="48"/>
    </row>
    <row r="7716" spans="68:68" x14ac:dyDescent="0.2">
      <c r="BP7716" s="48"/>
    </row>
    <row r="7717" spans="68:68" x14ac:dyDescent="0.2">
      <c r="BP7717" s="48"/>
    </row>
    <row r="7718" spans="68:68" x14ac:dyDescent="0.2">
      <c r="BP7718" s="48"/>
    </row>
    <row r="7719" spans="68:68" x14ac:dyDescent="0.2">
      <c r="BP7719" s="48"/>
    </row>
    <row r="7720" spans="68:68" x14ac:dyDescent="0.2">
      <c r="BP7720" s="48"/>
    </row>
    <row r="7721" spans="68:68" x14ac:dyDescent="0.2">
      <c r="BP7721" s="48"/>
    </row>
    <row r="7722" spans="68:68" x14ac:dyDescent="0.2">
      <c r="BP7722" s="48"/>
    </row>
    <row r="7723" spans="68:68" x14ac:dyDescent="0.2">
      <c r="BP7723" s="48"/>
    </row>
    <row r="7724" spans="68:68" x14ac:dyDescent="0.2">
      <c r="BP7724" s="48"/>
    </row>
    <row r="7725" spans="68:68" x14ac:dyDescent="0.2">
      <c r="BP7725" s="48"/>
    </row>
    <row r="7726" spans="68:68" x14ac:dyDescent="0.2">
      <c r="BP7726" s="48"/>
    </row>
    <row r="7727" spans="68:68" x14ac:dyDescent="0.2">
      <c r="BP7727" s="48"/>
    </row>
    <row r="7728" spans="68:68" x14ac:dyDescent="0.2">
      <c r="BP7728" s="48"/>
    </row>
    <row r="7729" spans="68:68" x14ac:dyDescent="0.2">
      <c r="BP7729" s="48"/>
    </row>
    <row r="7730" spans="68:68" x14ac:dyDescent="0.2">
      <c r="BP7730" s="48"/>
    </row>
    <row r="7731" spans="68:68" x14ac:dyDescent="0.2">
      <c r="BP7731" s="48"/>
    </row>
    <row r="7732" spans="68:68" x14ac:dyDescent="0.2">
      <c r="BP7732" s="48"/>
    </row>
    <row r="7733" spans="68:68" x14ac:dyDescent="0.2">
      <c r="BP7733" s="48"/>
    </row>
    <row r="7734" spans="68:68" x14ac:dyDescent="0.2">
      <c r="BP7734" s="48"/>
    </row>
    <row r="7735" spans="68:68" x14ac:dyDescent="0.2">
      <c r="BP7735" s="48"/>
    </row>
    <row r="7736" spans="68:68" x14ac:dyDescent="0.2">
      <c r="BP7736" s="48"/>
    </row>
    <row r="7737" spans="68:68" x14ac:dyDescent="0.2">
      <c r="BP7737" s="48"/>
    </row>
    <row r="7738" spans="68:68" x14ac:dyDescent="0.2">
      <c r="BP7738" s="48"/>
    </row>
    <row r="7739" spans="68:68" x14ac:dyDescent="0.2">
      <c r="BP7739" s="48"/>
    </row>
    <row r="7740" spans="68:68" x14ac:dyDescent="0.2">
      <c r="BP7740" s="48"/>
    </row>
    <row r="7741" spans="68:68" x14ac:dyDescent="0.2">
      <c r="BP7741" s="48"/>
    </row>
    <row r="7742" spans="68:68" x14ac:dyDescent="0.2">
      <c r="BP7742" s="48"/>
    </row>
    <row r="7743" spans="68:68" x14ac:dyDescent="0.2">
      <c r="BP7743" s="48"/>
    </row>
    <row r="7744" spans="68:68" x14ac:dyDescent="0.2">
      <c r="BP7744" s="48"/>
    </row>
    <row r="7745" spans="68:68" x14ac:dyDescent="0.2">
      <c r="BP7745" s="48"/>
    </row>
    <row r="7746" spans="68:68" x14ac:dyDescent="0.2">
      <c r="BP7746" s="48"/>
    </row>
    <row r="7747" spans="68:68" x14ac:dyDescent="0.2">
      <c r="BP7747" s="48"/>
    </row>
    <row r="7748" spans="68:68" x14ac:dyDescent="0.2">
      <c r="BP7748" s="48"/>
    </row>
    <row r="7749" spans="68:68" x14ac:dyDescent="0.2">
      <c r="BP7749" s="48"/>
    </row>
    <row r="7750" spans="68:68" x14ac:dyDescent="0.2">
      <c r="BP7750" s="48"/>
    </row>
    <row r="7751" spans="68:68" x14ac:dyDescent="0.2">
      <c r="BP7751" s="48"/>
    </row>
    <row r="7752" spans="68:68" x14ac:dyDescent="0.2">
      <c r="BP7752" s="48"/>
    </row>
    <row r="7753" spans="68:68" x14ac:dyDescent="0.2">
      <c r="BP7753" s="48"/>
    </row>
    <row r="7754" spans="68:68" x14ac:dyDescent="0.2">
      <c r="BP7754" s="48"/>
    </row>
    <row r="7755" spans="68:68" x14ac:dyDescent="0.2">
      <c r="BP7755" s="48"/>
    </row>
    <row r="7756" spans="68:68" x14ac:dyDescent="0.2">
      <c r="BP7756" s="48"/>
    </row>
    <row r="7757" spans="68:68" x14ac:dyDescent="0.2">
      <c r="BP7757" s="48"/>
    </row>
    <row r="7758" spans="68:68" x14ac:dyDescent="0.2">
      <c r="BP7758" s="48"/>
    </row>
    <row r="7759" spans="68:68" x14ac:dyDescent="0.2">
      <c r="BP7759" s="48"/>
    </row>
    <row r="7760" spans="68:68" x14ac:dyDescent="0.2">
      <c r="BP7760" s="48"/>
    </row>
    <row r="7761" spans="68:68" x14ac:dyDescent="0.2">
      <c r="BP7761" s="48"/>
    </row>
    <row r="7762" spans="68:68" x14ac:dyDescent="0.2">
      <c r="BP7762" s="48"/>
    </row>
    <row r="7763" spans="68:68" x14ac:dyDescent="0.2">
      <c r="BP7763" s="48"/>
    </row>
    <row r="7764" spans="68:68" x14ac:dyDescent="0.2">
      <c r="BP7764" s="48"/>
    </row>
    <row r="7765" spans="68:68" x14ac:dyDescent="0.2">
      <c r="BP7765" s="48"/>
    </row>
    <row r="7766" spans="68:68" x14ac:dyDescent="0.2">
      <c r="BP7766" s="48"/>
    </row>
    <row r="7767" spans="68:68" x14ac:dyDescent="0.2">
      <c r="BP7767" s="48"/>
    </row>
    <row r="7768" spans="68:68" x14ac:dyDescent="0.2">
      <c r="BP7768" s="48"/>
    </row>
    <row r="7769" spans="68:68" x14ac:dyDescent="0.2">
      <c r="BP7769" s="48"/>
    </row>
    <row r="7770" spans="68:68" x14ac:dyDescent="0.2">
      <c r="BP7770" s="48"/>
    </row>
    <row r="7771" spans="68:68" x14ac:dyDescent="0.2">
      <c r="BP7771" s="48"/>
    </row>
    <row r="7772" spans="68:68" x14ac:dyDescent="0.2">
      <c r="BP7772" s="48"/>
    </row>
    <row r="7773" spans="68:68" x14ac:dyDescent="0.2">
      <c r="BP7773" s="48"/>
    </row>
    <row r="7774" spans="68:68" x14ac:dyDescent="0.2">
      <c r="BP7774" s="48"/>
    </row>
    <row r="7775" spans="68:68" x14ac:dyDescent="0.2">
      <c r="BP7775" s="48"/>
    </row>
    <row r="7776" spans="68:68" x14ac:dyDescent="0.2">
      <c r="BP7776" s="48"/>
    </row>
    <row r="7777" spans="68:68" x14ac:dyDescent="0.2">
      <c r="BP7777" s="48"/>
    </row>
    <row r="7778" spans="68:68" x14ac:dyDescent="0.2">
      <c r="BP7778" s="48"/>
    </row>
    <row r="7779" spans="68:68" x14ac:dyDescent="0.2">
      <c r="BP7779" s="48"/>
    </row>
    <row r="7780" spans="68:68" x14ac:dyDescent="0.2">
      <c r="BP7780" s="48"/>
    </row>
    <row r="7781" spans="68:68" x14ac:dyDescent="0.2">
      <c r="BP7781" s="48"/>
    </row>
    <row r="7782" spans="68:68" x14ac:dyDescent="0.2">
      <c r="BP7782" s="48"/>
    </row>
    <row r="7783" spans="68:68" x14ac:dyDescent="0.2">
      <c r="BP7783" s="48"/>
    </row>
    <row r="7784" spans="68:68" x14ac:dyDescent="0.2">
      <c r="BP7784" s="48"/>
    </row>
    <row r="7785" spans="68:68" x14ac:dyDescent="0.2">
      <c r="BP7785" s="48"/>
    </row>
    <row r="7786" spans="68:68" x14ac:dyDescent="0.2">
      <c r="BP7786" s="48"/>
    </row>
    <row r="7787" spans="68:68" x14ac:dyDescent="0.2">
      <c r="BP7787" s="48"/>
    </row>
    <row r="7788" spans="68:68" x14ac:dyDescent="0.2">
      <c r="BP7788" s="48"/>
    </row>
    <row r="7789" spans="68:68" x14ac:dyDescent="0.2">
      <c r="BP7789" s="48"/>
    </row>
    <row r="7790" spans="68:68" x14ac:dyDescent="0.2">
      <c r="BP7790" s="48"/>
    </row>
    <row r="7791" spans="68:68" x14ac:dyDescent="0.2">
      <c r="BP7791" s="48"/>
    </row>
    <row r="7792" spans="68:68" x14ac:dyDescent="0.2">
      <c r="BP7792" s="48"/>
    </row>
    <row r="7793" spans="68:68" x14ac:dyDescent="0.2">
      <c r="BP7793" s="48"/>
    </row>
    <row r="7794" spans="68:68" x14ac:dyDescent="0.2">
      <c r="BP7794" s="48"/>
    </row>
    <row r="7795" spans="68:68" x14ac:dyDescent="0.2">
      <c r="BP7795" s="48"/>
    </row>
    <row r="7796" spans="68:68" x14ac:dyDescent="0.2">
      <c r="BP7796" s="48"/>
    </row>
    <row r="7797" spans="68:68" x14ac:dyDescent="0.2">
      <c r="BP7797" s="48"/>
    </row>
    <row r="7798" spans="68:68" x14ac:dyDescent="0.2">
      <c r="BP7798" s="48"/>
    </row>
    <row r="7799" spans="68:68" x14ac:dyDescent="0.2">
      <c r="BP7799" s="48"/>
    </row>
    <row r="7800" spans="68:68" x14ac:dyDescent="0.2">
      <c r="BP7800" s="48"/>
    </row>
    <row r="7801" spans="68:68" x14ac:dyDescent="0.2">
      <c r="BP7801" s="48"/>
    </row>
    <row r="7802" spans="68:68" x14ac:dyDescent="0.2">
      <c r="BP7802" s="48"/>
    </row>
    <row r="7803" spans="68:68" x14ac:dyDescent="0.2">
      <c r="BP7803" s="48"/>
    </row>
    <row r="7804" spans="68:68" x14ac:dyDescent="0.2">
      <c r="BP7804" s="48"/>
    </row>
    <row r="7805" spans="68:68" x14ac:dyDescent="0.2">
      <c r="BP7805" s="48"/>
    </row>
    <row r="7806" spans="68:68" x14ac:dyDescent="0.2">
      <c r="BP7806" s="48"/>
    </row>
    <row r="7807" spans="68:68" x14ac:dyDescent="0.2">
      <c r="BP7807" s="48"/>
    </row>
    <row r="7808" spans="68:68" x14ac:dyDescent="0.2">
      <c r="BP7808" s="48"/>
    </row>
    <row r="7809" spans="68:68" x14ac:dyDescent="0.2">
      <c r="BP7809" s="48"/>
    </row>
    <row r="7810" spans="68:68" x14ac:dyDescent="0.2">
      <c r="BP7810" s="48"/>
    </row>
    <row r="7811" spans="68:68" x14ac:dyDescent="0.2">
      <c r="BP7811" s="48"/>
    </row>
    <row r="7812" spans="68:68" x14ac:dyDescent="0.2">
      <c r="BP7812" s="48"/>
    </row>
    <row r="7813" spans="68:68" x14ac:dyDescent="0.2">
      <c r="BP7813" s="48"/>
    </row>
    <row r="7814" spans="68:68" x14ac:dyDescent="0.2">
      <c r="BP7814" s="48"/>
    </row>
    <row r="7815" spans="68:68" x14ac:dyDescent="0.2">
      <c r="BP7815" s="48"/>
    </row>
    <row r="7816" spans="68:68" x14ac:dyDescent="0.2">
      <c r="BP7816" s="48"/>
    </row>
    <row r="7817" spans="68:68" x14ac:dyDescent="0.2">
      <c r="BP7817" s="48"/>
    </row>
    <row r="7818" spans="68:68" x14ac:dyDescent="0.2">
      <c r="BP7818" s="48"/>
    </row>
    <row r="7819" spans="68:68" x14ac:dyDescent="0.2">
      <c r="BP7819" s="48"/>
    </row>
    <row r="7820" spans="68:68" x14ac:dyDescent="0.2">
      <c r="BP7820" s="48"/>
    </row>
    <row r="7821" spans="68:68" x14ac:dyDescent="0.2">
      <c r="BP7821" s="48"/>
    </row>
    <row r="7822" spans="68:68" x14ac:dyDescent="0.2">
      <c r="BP7822" s="48"/>
    </row>
    <row r="7823" spans="68:68" x14ac:dyDescent="0.2">
      <c r="BP7823" s="48"/>
    </row>
    <row r="7824" spans="68:68" x14ac:dyDescent="0.2">
      <c r="BP7824" s="48"/>
    </row>
    <row r="7825" spans="68:68" x14ac:dyDescent="0.2">
      <c r="BP7825" s="48"/>
    </row>
    <row r="7826" spans="68:68" x14ac:dyDescent="0.2">
      <c r="BP7826" s="48"/>
    </row>
    <row r="7827" spans="68:68" x14ac:dyDescent="0.2">
      <c r="BP7827" s="48"/>
    </row>
    <row r="7828" spans="68:68" x14ac:dyDescent="0.2">
      <c r="BP7828" s="48"/>
    </row>
    <row r="7829" spans="68:68" x14ac:dyDescent="0.2">
      <c r="BP7829" s="48"/>
    </row>
    <row r="7830" spans="68:68" x14ac:dyDescent="0.2">
      <c r="BP7830" s="48"/>
    </row>
    <row r="7831" spans="68:68" x14ac:dyDescent="0.2">
      <c r="BP7831" s="48"/>
    </row>
    <row r="7832" spans="68:68" x14ac:dyDescent="0.2">
      <c r="BP7832" s="48"/>
    </row>
    <row r="7833" spans="68:68" x14ac:dyDescent="0.2">
      <c r="BP7833" s="48"/>
    </row>
    <row r="7834" spans="68:68" x14ac:dyDescent="0.2">
      <c r="BP7834" s="48"/>
    </row>
    <row r="7835" spans="68:68" x14ac:dyDescent="0.2">
      <c r="BP7835" s="48"/>
    </row>
    <row r="7836" spans="68:68" x14ac:dyDescent="0.2">
      <c r="BP7836" s="48"/>
    </row>
    <row r="7837" spans="68:68" x14ac:dyDescent="0.2">
      <c r="BP7837" s="48"/>
    </row>
    <row r="7838" spans="68:68" x14ac:dyDescent="0.2">
      <c r="BP7838" s="48"/>
    </row>
    <row r="7839" spans="68:68" x14ac:dyDescent="0.2">
      <c r="BP7839" s="48"/>
    </row>
    <row r="7840" spans="68:68" x14ac:dyDescent="0.2">
      <c r="BP7840" s="48"/>
    </row>
    <row r="7841" spans="68:68" x14ac:dyDescent="0.2">
      <c r="BP7841" s="48"/>
    </row>
    <row r="7842" spans="68:68" x14ac:dyDescent="0.2">
      <c r="BP7842" s="48"/>
    </row>
    <row r="7843" spans="68:68" x14ac:dyDescent="0.2">
      <c r="BP7843" s="48"/>
    </row>
    <row r="7844" spans="68:68" x14ac:dyDescent="0.2">
      <c r="BP7844" s="48"/>
    </row>
    <row r="7845" spans="68:68" x14ac:dyDescent="0.2">
      <c r="BP7845" s="48"/>
    </row>
    <row r="7846" spans="68:68" x14ac:dyDescent="0.2">
      <c r="BP7846" s="48"/>
    </row>
    <row r="7847" spans="68:68" x14ac:dyDescent="0.2">
      <c r="BP7847" s="48"/>
    </row>
    <row r="7848" spans="68:68" x14ac:dyDescent="0.2">
      <c r="BP7848" s="48"/>
    </row>
    <row r="7849" spans="68:68" x14ac:dyDescent="0.2">
      <c r="BP7849" s="48"/>
    </row>
    <row r="7850" spans="68:68" x14ac:dyDescent="0.2">
      <c r="BP7850" s="48"/>
    </row>
    <row r="7851" spans="68:68" x14ac:dyDescent="0.2">
      <c r="BP7851" s="48"/>
    </row>
    <row r="7852" spans="68:68" x14ac:dyDescent="0.2">
      <c r="BP7852" s="48"/>
    </row>
    <row r="7853" spans="68:68" x14ac:dyDescent="0.2">
      <c r="BP7853" s="48"/>
    </row>
    <row r="7854" spans="68:68" x14ac:dyDescent="0.2">
      <c r="BP7854" s="48"/>
    </row>
    <row r="7855" spans="68:68" x14ac:dyDescent="0.2">
      <c r="BP7855" s="48"/>
    </row>
    <row r="7856" spans="68:68" x14ac:dyDescent="0.2">
      <c r="BP7856" s="48"/>
    </row>
    <row r="7857" spans="68:68" x14ac:dyDescent="0.2">
      <c r="BP7857" s="48"/>
    </row>
    <row r="7858" spans="68:68" x14ac:dyDescent="0.2">
      <c r="BP7858" s="48"/>
    </row>
    <row r="7859" spans="68:68" x14ac:dyDescent="0.2">
      <c r="BP7859" s="48"/>
    </row>
    <row r="7860" spans="68:68" x14ac:dyDescent="0.2">
      <c r="BP7860" s="48"/>
    </row>
    <row r="7861" spans="68:68" x14ac:dyDescent="0.2">
      <c r="BP7861" s="48"/>
    </row>
    <row r="7862" spans="68:68" x14ac:dyDescent="0.2">
      <c r="BP7862" s="48"/>
    </row>
    <row r="7863" spans="68:68" x14ac:dyDescent="0.2">
      <c r="BP7863" s="48"/>
    </row>
    <row r="7864" spans="68:68" x14ac:dyDescent="0.2">
      <c r="BP7864" s="48"/>
    </row>
    <row r="7865" spans="68:68" x14ac:dyDescent="0.2">
      <c r="BP7865" s="48"/>
    </row>
    <row r="7866" spans="68:68" x14ac:dyDescent="0.2">
      <c r="BP7866" s="48"/>
    </row>
    <row r="7867" spans="68:68" x14ac:dyDescent="0.2">
      <c r="BP7867" s="48"/>
    </row>
    <row r="7868" spans="68:68" x14ac:dyDescent="0.2">
      <c r="BP7868" s="48"/>
    </row>
    <row r="7869" spans="68:68" x14ac:dyDescent="0.2">
      <c r="BP7869" s="48"/>
    </row>
    <row r="7870" spans="68:68" x14ac:dyDescent="0.2">
      <c r="BP7870" s="48"/>
    </row>
    <row r="7871" spans="68:68" x14ac:dyDescent="0.2">
      <c r="BP7871" s="48"/>
    </row>
    <row r="7872" spans="68:68" x14ac:dyDescent="0.2">
      <c r="BP7872" s="48"/>
    </row>
    <row r="7873" spans="68:68" x14ac:dyDescent="0.2">
      <c r="BP7873" s="48"/>
    </row>
    <row r="7874" spans="68:68" x14ac:dyDescent="0.2">
      <c r="BP7874" s="48"/>
    </row>
    <row r="7875" spans="68:68" x14ac:dyDescent="0.2">
      <c r="BP7875" s="48"/>
    </row>
    <row r="7876" spans="68:68" x14ac:dyDescent="0.2">
      <c r="BP7876" s="48"/>
    </row>
    <row r="7877" spans="68:68" x14ac:dyDescent="0.2">
      <c r="BP7877" s="48"/>
    </row>
    <row r="7878" spans="68:68" x14ac:dyDescent="0.2">
      <c r="BP7878" s="48"/>
    </row>
    <row r="7879" spans="68:68" x14ac:dyDescent="0.2">
      <c r="BP7879" s="48"/>
    </row>
    <row r="7880" spans="68:68" x14ac:dyDescent="0.2">
      <c r="BP7880" s="48"/>
    </row>
    <row r="7881" spans="68:68" x14ac:dyDescent="0.2">
      <c r="BP7881" s="48"/>
    </row>
    <row r="7882" spans="68:68" x14ac:dyDescent="0.2">
      <c r="BP7882" s="48"/>
    </row>
    <row r="7883" spans="68:68" x14ac:dyDescent="0.2">
      <c r="BP7883" s="48"/>
    </row>
    <row r="7884" spans="68:68" x14ac:dyDescent="0.2">
      <c r="BP7884" s="48"/>
    </row>
    <row r="7885" spans="68:68" x14ac:dyDescent="0.2">
      <c r="BP7885" s="48"/>
    </row>
    <row r="7886" spans="68:68" x14ac:dyDescent="0.2">
      <c r="BP7886" s="48"/>
    </row>
    <row r="7887" spans="68:68" x14ac:dyDescent="0.2">
      <c r="BP7887" s="48"/>
    </row>
    <row r="7888" spans="68:68" x14ac:dyDescent="0.2">
      <c r="BP7888" s="48"/>
    </row>
    <row r="7889" spans="68:68" x14ac:dyDescent="0.2">
      <c r="BP7889" s="48"/>
    </row>
    <row r="7890" spans="68:68" x14ac:dyDescent="0.2">
      <c r="BP7890" s="48"/>
    </row>
    <row r="7891" spans="68:68" x14ac:dyDescent="0.2">
      <c r="BP7891" s="48"/>
    </row>
    <row r="7892" spans="68:68" x14ac:dyDescent="0.2">
      <c r="BP7892" s="48"/>
    </row>
    <row r="7893" spans="68:68" x14ac:dyDescent="0.2">
      <c r="BP7893" s="48"/>
    </row>
    <row r="7894" spans="68:68" x14ac:dyDescent="0.2">
      <c r="BP7894" s="48"/>
    </row>
    <row r="7895" spans="68:68" x14ac:dyDescent="0.2">
      <c r="BP7895" s="48"/>
    </row>
    <row r="7896" spans="68:68" x14ac:dyDescent="0.2">
      <c r="BP7896" s="48"/>
    </row>
    <row r="7897" spans="68:68" x14ac:dyDescent="0.2">
      <c r="BP7897" s="48"/>
    </row>
    <row r="7898" spans="68:68" x14ac:dyDescent="0.2">
      <c r="BP7898" s="48"/>
    </row>
    <row r="7899" spans="68:68" x14ac:dyDescent="0.2">
      <c r="BP7899" s="48"/>
    </row>
    <row r="7900" spans="68:68" x14ac:dyDescent="0.2">
      <c r="BP7900" s="48"/>
    </row>
    <row r="7901" spans="68:68" x14ac:dyDescent="0.2">
      <c r="BP7901" s="48"/>
    </row>
    <row r="7902" spans="68:68" x14ac:dyDescent="0.2">
      <c r="BP7902" s="48"/>
    </row>
    <row r="7903" spans="68:68" x14ac:dyDescent="0.2">
      <c r="BP7903" s="48"/>
    </row>
    <row r="7904" spans="68:68" x14ac:dyDescent="0.2">
      <c r="BP7904" s="48"/>
    </row>
    <row r="7905" spans="68:68" x14ac:dyDescent="0.2">
      <c r="BP7905" s="48"/>
    </row>
    <row r="7906" spans="68:68" x14ac:dyDescent="0.2">
      <c r="BP7906" s="48"/>
    </row>
    <row r="7907" spans="68:68" x14ac:dyDescent="0.2">
      <c r="BP7907" s="48"/>
    </row>
    <row r="7908" spans="68:68" x14ac:dyDescent="0.2">
      <c r="BP7908" s="48"/>
    </row>
    <row r="7909" spans="68:68" x14ac:dyDescent="0.2">
      <c r="BP7909" s="48"/>
    </row>
    <row r="7910" spans="68:68" x14ac:dyDescent="0.2">
      <c r="BP7910" s="48"/>
    </row>
    <row r="7911" spans="68:68" x14ac:dyDescent="0.2">
      <c r="BP7911" s="48"/>
    </row>
    <row r="7912" spans="68:68" x14ac:dyDescent="0.2">
      <c r="BP7912" s="48"/>
    </row>
    <row r="7913" spans="68:68" x14ac:dyDescent="0.2">
      <c r="BP7913" s="48"/>
    </row>
    <row r="7914" spans="68:68" x14ac:dyDescent="0.2">
      <c r="BP7914" s="48"/>
    </row>
    <row r="7915" spans="68:68" x14ac:dyDescent="0.2">
      <c r="BP7915" s="48"/>
    </row>
    <row r="7916" spans="68:68" x14ac:dyDescent="0.2">
      <c r="BP7916" s="48"/>
    </row>
    <row r="7917" spans="68:68" x14ac:dyDescent="0.2">
      <c r="BP7917" s="48"/>
    </row>
    <row r="7918" spans="68:68" x14ac:dyDescent="0.2">
      <c r="BP7918" s="48"/>
    </row>
    <row r="7919" spans="68:68" x14ac:dyDescent="0.2">
      <c r="BP7919" s="48"/>
    </row>
    <row r="7920" spans="68:68" x14ac:dyDescent="0.2">
      <c r="BP7920" s="48"/>
    </row>
    <row r="7921" spans="68:68" x14ac:dyDescent="0.2">
      <c r="BP7921" s="48"/>
    </row>
    <row r="7922" spans="68:68" x14ac:dyDescent="0.2">
      <c r="BP7922" s="48"/>
    </row>
    <row r="7923" spans="68:68" x14ac:dyDescent="0.2">
      <c r="BP7923" s="48"/>
    </row>
    <row r="7924" spans="68:68" x14ac:dyDescent="0.2">
      <c r="BP7924" s="48"/>
    </row>
    <row r="7925" spans="68:68" x14ac:dyDescent="0.2">
      <c r="BP7925" s="48"/>
    </row>
    <row r="7926" spans="68:68" x14ac:dyDescent="0.2">
      <c r="BP7926" s="48"/>
    </row>
    <row r="7927" spans="68:68" x14ac:dyDescent="0.2">
      <c r="BP7927" s="48"/>
    </row>
    <row r="7928" spans="68:68" x14ac:dyDescent="0.2">
      <c r="BP7928" s="48"/>
    </row>
    <row r="7929" spans="68:68" x14ac:dyDescent="0.2">
      <c r="BP7929" s="48"/>
    </row>
    <row r="7930" spans="68:68" x14ac:dyDescent="0.2">
      <c r="BP7930" s="48"/>
    </row>
    <row r="7931" spans="68:68" x14ac:dyDescent="0.2">
      <c r="BP7931" s="48"/>
    </row>
    <row r="7932" spans="68:68" x14ac:dyDescent="0.2">
      <c r="BP7932" s="48"/>
    </row>
    <row r="7933" spans="68:68" x14ac:dyDescent="0.2">
      <c r="BP7933" s="48"/>
    </row>
    <row r="7934" spans="68:68" x14ac:dyDescent="0.2">
      <c r="BP7934" s="48"/>
    </row>
    <row r="7935" spans="68:68" x14ac:dyDescent="0.2">
      <c r="BP7935" s="48"/>
    </row>
    <row r="7936" spans="68:68" x14ac:dyDescent="0.2">
      <c r="BP7936" s="48"/>
    </row>
    <row r="7937" spans="68:68" x14ac:dyDescent="0.2">
      <c r="BP7937" s="48"/>
    </row>
    <row r="7938" spans="68:68" x14ac:dyDescent="0.2">
      <c r="BP7938" s="48"/>
    </row>
    <row r="7939" spans="68:68" x14ac:dyDescent="0.2">
      <c r="BP7939" s="48"/>
    </row>
    <row r="7940" spans="68:68" x14ac:dyDescent="0.2">
      <c r="BP7940" s="48"/>
    </row>
    <row r="7941" spans="68:68" x14ac:dyDescent="0.2">
      <c r="BP7941" s="48"/>
    </row>
    <row r="7942" spans="68:68" x14ac:dyDescent="0.2">
      <c r="BP7942" s="48"/>
    </row>
    <row r="7943" spans="68:68" x14ac:dyDescent="0.2">
      <c r="BP7943" s="48"/>
    </row>
    <row r="7944" spans="68:68" x14ac:dyDescent="0.2">
      <c r="BP7944" s="48"/>
    </row>
    <row r="7945" spans="68:68" x14ac:dyDescent="0.2">
      <c r="BP7945" s="48"/>
    </row>
    <row r="7946" spans="68:68" x14ac:dyDescent="0.2">
      <c r="BP7946" s="48"/>
    </row>
    <row r="7947" spans="68:68" x14ac:dyDescent="0.2">
      <c r="BP7947" s="48"/>
    </row>
    <row r="7948" spans="68:68" x14ac:dyDescent="0.2">
      <c r="BP7948" s="48"/>
    </row>
    <row r="7949" spans="68:68" x14ac:dyDescent="0.2">
      <c r="BP7949" s="48"/>
    </row>
    <row r="7950" spans="68:68" x14ac:dyDescent="0.2">
      <c r="BP7950" s="48"/>
    </row>
    <row r="7951" spans="68:68" x14ac:dyDescent="0.2">
      <c r="BP7951" s="48"/>
    </row>
    <row r="7952" spans="68:68" x14ac:dyDescent="0.2">
      <c r="BP7952" s="48"/>
    </row>
    <row r="7953" spans="68:68" x14ac:dyDescent="0.2">
      <c r="BP7953" s="48"/>
    </row>
    <row r="7954" spans="68:68" x14ac:dyDescent="0.2">
      <c r="BP7954" s="48"/>
    </row>
    <row r="7955" spans="68:68" x14ac:dyDescent="0.2">
      <c r="BP7955" s="48"/>
    </row>
    <row r="7956" spans="68:68" x14ac:dyDescent="0.2">
      <c r="BP7956" s="48"/>
    </row>
    <row r="7957" spans="68:68" x14ac:dyDescent="0.2">
      <c r="BP7957" s="48"/>
    </row>
    <row r="7958" spans="68:68" x14ac:dyDescent="0.2">
      <c r="BP7958" s="48"/>
    </row>
    <row r="7959" spans="68:68" x14ac:dyDescent="0.2">
      <c r="BP7959" s="48"/>
    </row>
    <row r="7960" spans="68:68" x14ac:dyDescent="0.2">
      <c r="BP7960" s="48"/>
    </row>
    <row r="7961" spans="68:68" x14ac:dyDescent="0.2">
      <c r="BP7961" s="48"/>
    </row>
    <row r="7962" spans="68:68" x14ac:dyDescent="0.2">
      <c r="BP7962" s="48"/>
    </row>
    <row r="7963" spans="68:68" x14ac:dyDescent="0.2">
      <c r="BP7963" s="48"/>
    </row>
    <row r="7964" spans="68:68" x14ac:dyDescent="0.2">
      <c r="BP7964" s="48"/>
    </row>
    <row r="7965" spans="68:68" x14ac:dyDescent="0.2">
      <c r="BP7965" s="48"/>
    </row>
    <row r="7966" spans="68:68" x14ac:dyDescent="0.2">
      <c r="BP7966" s="48"/>
    </row>
    <row r="7967" spans="68:68" x14ac:dyDescent="0.2">
      <c r="BP7967" s="48"/>
    </row>
    <row r="7968" spans="68:68" x14ac:dyDescent="0.2">
      <c r="BP7968" s="48"/>
    </row>
    <row r="7969" spans="68:68" x14ac:dyDescent="0.2">
      <c r="BP7969" s="48"/>
    </row>
    <row r="7970" spans="68:68" x14ac:dyDescent="0.2">
      <c r="BP7970" s="48"/>
    </row>
    <row r="7971" spans="68:68" x14ac:dyDescent="0.2">
      <c r="BP7971" s="48"/>
    </row>
    <row r="7972" spans="68:68" x14ac:dyDescent="0.2">
      <c r="BP7972" s="48"/>
    </row>
    <row r="7973" spans="68:68" x14ac:dyDescent="0.2">
      <c r="BP7973" s="48"/>
    </row>
    <row r="7974" spans="68:68" x14ac:dyDescent="0.2">
      <c r="BP7974" s="48"/>
    </row>
    <row r="7975" spans="68:68" x14ac:dyDescent="0.2">
      <c r="BP7975" s="48"/>
    </row>
    <row r="7976" spans="68:68" x14ac:dyDescent="0.2">
      <c r="BP7976" s="48"/>
    </row>
    <row r="7977" spans="68:68" x14ac:dyDescent="0.2">
      <c r="BP7977" s="48"/>
    </row>
    <row r="7978" spans="68:68" x14ac:dyDescent="0.2">
      <c r="BP7978" s="48"/>
    </row>
    <row r="7979" spans="68:68" x14ac:dyDescent="0.2">
      <c r="BP7979" s="48"/>
    </row>
    <row r="7980" spans="68:68" x14ac:dyDescent="0.2">
      <c r="BP7980" s="48"/>
    </row>
    <row r="7981" spans="68:68" x14ac:dyDescent="0.2">
      <c r="BP7981" s="48"/>
    </row>
    <row r="7982" spans="68:68" x14ac:dyDescent="0.2">
      <c r="BP7982" s="48"/>
    </row>
    <row r="7983" spans="68:68" x14ac:dyDescent="0.2">
      <c r="BP7983" s="48"/>
    </row>
    <row r="7984" spans="68:68" x14ac:dyDescent="0.2">
      <c r="BP7984" s="48"/>
    </row>
    <row r="7985" spans="68:68" x14ac:dyDescent="0.2">
      <c r="BP7985" s="48"/>
    </row>
    <row r="7986" spans="68:68" x14ac:dyDescent="0.2">
      <c r="BP7986" s="48"/>
    </row>
    <row r="7987" spans="68:68" x14ac:dyDescent="0.2">
      <c r="BP7987" s="48"/>
    </row>
    <row r="7988" spans="68:68" x14ac:dyDescent="0.2">
      <c r="BP7988" s="48"/>
    </row>
    <row r="7989" spans="68:68" x14ac:dyDescent="0.2">
      <c r="BP7989" s="48"/>
    </row>
    <row r="7990" spans="68:68" x14ac:dyDescent="0.2">
      <c r="BP7990" s="48"/>
    </row>
    <row r="7991" spans="68:68" x14ac:dyDescent="0.2">
      <c r="BP7991" s="48"/>
    </row>
    <row r="7992" spans="68:68" x14ac:dyDescent="0.2">
      <c r="BP7992" s="48"/>
    </row>
    <row r="7993" spans="68:68" x14ac:dyDescent="0.2">
      <c r="BP7993" s="48"/>
    </row>
    <row r="7994" spans="68:68" x14ac:dyDescent="0.2">
      <c r="BP7994" s="48"/>
    </row>
    <row r="7995" spans="68:68" x14ac:dyDescent="0.2">
      <c r="BP7995" s="48"/>
    </row>
    <row r="7996" spans="68:68" x14ac:dyDescent="0.2">
      <c r="BP7996" s="48"/>
    </row>
    <row r="7997" spans="68:68" x14ac:dyDescent="0.2">
      <c r="BP7997" s="48"/>
    </row>
    <row r="7998" spans="68:68" x14ac:dyDescent="0.2">
      <c r="BP7998" s="48"/>
    </row>
    <row r="7999" spans="68:68" x14ac:dyDescent="0.2">
      <c r="BP7999" s="48"/>
    </row>
    <row r="8000" spans="68:68" x14ac:dyDescent="0.2">
      <c r="BP8000" s="48"/>
    </row>
    <row r="8001" spans="68:68" x14ac:dyDescent="0.2">
      <c r="BP8001" s="48"/>
    </row>
    <row r="8002" spans="68:68" x14ac:dyDescent="0.2">
      <c r="BP8002" s="48"/>
    </row>
    <row r="8003" spans="68:68" x14ac:dyDescent="0.2">
      <c r="BP8003" s="48"/>
    </row>
    <row r="8004" spans="68:68" x14ac:dyDescent="0.2">
      <c r="BP8004" s="48"/>
    </row>
    <row r="8005" spans="68:68" x14ac:dyDescent="0.2">
      <c r="BP8005" s="48"/>
    </row>
    <row r="8006" spans="68:68" x14ac:dyDescent="0.2">
      <c r="BP8006" s="48"/>
    </row>
    <row r="8007" spans="68:68" x14ac:dyDescent="0.2">
      <c r="BP8007" s="48"/>
    </row>
    <row r="8008" spans="68:68" x14ac:dyDescent="0.2">
      <c r="BP8008" s="48"/>
    </row>
    <row r="8009" spans="68:68" x14ac:dyDescent="0.2">
      <c r="BP8009" s="48"/>
    </row>
    <row r="8010" spans="68:68" x14ac:dyDescent="0.2">
      <c r="BP8010" s="48"/>
    </row>
    <row r="8011" spans="68:68" x14ac:dyDescent="0.2">
      <c r="BP8011" s="48"/>
    </row>
    <row r="8012" spans="68:68" x14ac:dyDescent="0.2">
      <c r="BP8012" s="48"/>
    </row>
    <row r="8013" spans="68:68" x14ac:dyDescent="0.2">
      <c r="BP8013" s="48"/>
    </row>
    <row r="8014" spans="68:68" x14ac:dyDescent="0.2">
      <c r="BP8014" s="48"/>
    </row>
    <row r="8015" spans="68:68" x14ac:dyDescent="0.2">
      <c r="BP8015" s="48"/>
    </row>
    <row r="8016" spans="68:68" x14ac:dyDescent="0.2">
      <c r="BP8016" s="48"/>
    </row>
    <row r="8017" spans="68:68" x14ac:dyDescent="0.2">
      <c r="BP8017" s="48"/>
    </row>
    <row r="8018" spans="68:68" x14ac:dyDescent="0.2">
      <c r="BP8018" s="48"/>
    </row>
    <row r="8019" spans="68:68" x14ac:dyDescent="0.2">
      <c r="BP8019" s="48"/>
    </row>
    <row r="8020" spans="68:68" x14ac:dyDescent="0.2">
      <c r="BP8020" s="48"/>
    </row>
    <row r="8021" spans="68:68" x14ac:dyDescent="0.2">
      <c r="BP8021" s="48"/>
    </row>
    <row r="8022" spans="68:68" x14ac:dyDescent="0.2">
      <c r="BP8022" s="48"/>
    </row>
    <row r="8023" spans="68:68" x14ac:dyDescent="0.2">
      <c r="BP8023" s="48"/>
    </row>
    <row r="8024" spans="68:68" x14ac:dyDescent="0.2">
      <c r="BP8024" s="48"/>
    </row>
    <row r="8025" spans="68:68" x14ac:dyDescent="0.2">
      <c r="BP8025" s="48"/>
    </row>
    <row r="8026" spans="68:68" x14ac:dyDescent="0.2">
      <c r="BP8026" s="48"/>
    </row>
    <row r="8027" spans="68:68" x14ac:dyDescent="0.2">
      <c r="BP8027" s="48"/>
    </row>
    <row r="8028" spans="68:68" x14ac:dyDescent="0.2">
      <c r="BP8028" s="48"/>
    </row>
    <row r="8029" spans="68:68" x14ac:dyDescent="0.2">
      <c r="BP8029" s="48"/>
    </row>
    <row r="8030" spans="68:68" x14ac:dyDescent="0.2">
      <c r="BP8030" s="48"/>
    </row>
    <row r="8031" spans="68:68" x14ac:dyDescent="0.2">
      <c r="BP8031" s="48"/>
    </row>
    <row r="8032" spans="68:68" x14ac:dyDescent="0.2">
      <c r="BP8032" s="48"/>
    </row>
    <row r="8033" spans="68:68" x14ac:dyDescent="0.2">
      <c r="BP8033" s="48"/>
    </row>
    <row r="8034" spans="68:68" x14ac:dyDescent="0.2">
      <c r="BP8034" s="48"/>
    </row>
    <row r="8035" spans="68:68" x14ac:dyDescent="0.2">
      <c r="BP8035" s="48"/>
    </row>
    <row r="8036" spans="68:68" x14ac:dyDescent="0.2">
      <c r="BP8036" s="48"/>
    </row>
    <row r="8037" spans="68:68" x14ac:dyDescent="0.2">
      <c r="BP8037" s="48"/>
    </row>
    <row r="8038" spans="68:68" x14ac:dyDescent="0.2">
      <c r="BP8038" s="48"/>
    </row>
    <row r="8039" spans="68:68" x14ac:dyDescent="0.2">
      <c r="BP8039" s="48"/>
    </row>
    <row r="8040" spans="68:68" x14ac:dyDescent="0.2">
      <c r="BP8040" s="48"/>
    </row>
    <row r="8041" spans="68:68" x14ac:dyDescent="0.2">
      <c r="BP8041" s="48"/>
    </row>
    <row r="8042" spans="68:68" x14ac:dyDescent="0.2">
      <c r="BP8042" s="48"/>
    </row>
    <row r="8043" spans="68:68" x14ac:dyDescent="0.2">
      <c r="BP8043" s="48"/>
    </row>
    <row r="8044" spans="68:68" x14ac:dyDescent="0.2">
      <c r="BP8044" s="48"/>
    </row>
    <row r="8045" spans="68:68" x14ac:dyDescent="0.2">
      <c r="BP8045" s="48"/>
    </row>
    <row r="8046" spans="68:68" x14ac:dyDescent="0.2">
      <c r="BP8046" s="48"/>
    </row>
    <row r="8047" spans="68:68" x14ac:dyDescent="0.2">
      <c r="BP8047" s="48"/>
    </row>
    <row r="8048" spans="68:68" x14ac:dyDescent="0.2">
      <c r="BP8048" s="48"/>
    </row>
    <row r="8049" spans="68:68" x14ac:dyDescent="0.2">
      <c r="BP8049" s="48"/>
    </row>
    <row r="8050" spans="68:68" x14ac:dyDescent="0.2">
      <c r="BP8050" s="48"/>
    </row>
    <row r="8051" spans="68:68" x14ac:dyDescent="0.2">
      <c r="BP8051" s="48"/>
    </row>
    <row r="8052" spans="68:68" x14ac:dyDescent="0.2">
      <c r="BP8052" s="48"/>
    </row>
    <row r="8053" spans="68:68" x14ac:dyDescent="0.2">
      <c r="BP8053" s="48"/>
    </row>
    <row r="8054" spans="68:68" x14ac:dyDescent="0.2">
      <c r="BP8054" s="48"/>
    </row>
    <row r="8055" spans="68:68" x14ac:dyDescent="0.2">
      <c r="BP8055" s="48"/>
    </row>
    <row r="8056" spans="68:68" x14ac:dyDescent="0.2">
      <c r="BP8056" s="48"/>
    </row>
    <row r="8057" spans="68:68" x14ac:dyDescent="0.2">
      <c r="BP8057" s="48"/>
    </row>
    <row r="8058" spans="68:68" x14ac:dyDescent="0.2">
      <c r="BP8058" s="48"/>
    </row>
    <row r="8059" spans="68:68" x14ac:dyDescent="0.2">
      <c r="BP8059" s="48"/>
    </row>
    <row r="8060" spans="68:68" x14ac:dyDescent="0.2">
      <c r="BP8060" s="48"/>
    </row>
    <row r="8061" spans="68:68" x14ac:dyDescent="0.2">
      <c r="BP8061" s="48"/>
    </row>
    <row r="8062" spans="68:68" x14ac:dyDescent="0.2">
      <c r="BP8062" s="48"/>
    </row>
    <row r="8063" spans="68:68" x14ac:dyDescent="0.2">
      <c r="BP8063" s="48"/>
    </row>
    <row r="8064" spans="68:68" x14ac:dyDescent="0.2">
      <c r="BP8064" s="48"/>
    </row>
    <row r="8065" spans="68:68" x14ac:dyDescent="0.2">
      <c r="BP8065" s="48"/>
    </row>
    <row r="8066" spans="68:68" x14ac:dyDescent="0.2">
      <c r="BP8066" s="48"/>
    </row>
    <row r="8067" spans="68:68" x14ac:dyDescent="0.2">
      <c r="BP8067" s="48"/>
    </row>
    <row r="8068" spans="68:68" x14ac:dyDescent="0.2">
      <c r="BP8068" s="48"/>
    </row>
    <row r="8069" spans="68:68" x14ac:dyDescent="0.2">
      <c r="BP8069" s="48"/>
    </row>
    <row r="8070" spans="68:68" x14ac:dyDescent="0.2">
      <c r="BP8070" s="48"/>
    </row>
    <row r="8071" spans="68:68" x14ac:dyDescent="0.2">
      <c r="BP8071" s="48"/>
    </row>
    <row r="8072" spans="68:68" x14ac:dyDescent="0.2">
      <c r="BP8072" s="48"/>
    </row>
    <row r="8073" spans="68:68" x14ac:dyDescent="0.2">
      <c r="BP8073" s="48"/>
    </row>
    <row r="8074" spans="68:68" x14ac:dyDescent="0.2">
      <c r="BP8074" s="48"/>
    </row>
    <row r="8075" spans="68:68" x14ac:dyDescent="0.2">
      <c r="BP8075" s="48"/>
    </row>
    <row r="8076" spans="68:68" x14ac:dyDescent="0.2">
      <c r="BP8076" s="48"/>
    </row>
    <row r="8077" spans="68:68" x14ac:dyDescent="0.2">
      <c r="BP8077" s="48"/>
    </row>
    <row r="8078" spans="68:68" x14ac:dyDescent="0.2">
      <c r="BP8078" s="48"/>
    </row>
    <row r="8079" spans="68:68" x14ac:dyDescent="0.2">
      <c r="BP8079" s="48"/>
    </row>
    <row r="8080" spans="68:68" x14ac:dyDescent="0.2">
      <c r="BP8080" s="48"/>
    </row>
    <row r="8081" spans="68:68" x14ac:dyDescent="0.2">
      <c r="BP8081" s="48"/>
    </row>
    <row r="8082" spans="68:68" x14ac:dyDescent="0.2">
      <c r="BP8082" s="48"/>
    </row>
    <row r="8083" spans="68:68" x14ac:dyDescent="0.2">
      <c r="BP8083" s="48"/>
    </row>
    <row r="8084" spans="68:68" x14ac:dyDescent="0.2">
      <c r="BP8084" s="48"/>
    </row>
    <row r="8085" spans="68:68" x14ac:dyDescent="0.2">
      <c r="BP8085" s="48"/>
    </row>
    <row r="8086" spans="68:68" x14ac:dyDescent="0.2">
      <c r="BP8086" s="48"/>
    </row>
    <row r="8087" spans="68:68" x14ac:dyDescent="0.2">
      <c r="BP8087" s="48"/>
    </row>
    <row r="8088" spans="68:68" x14ac:dyDescent="0.2">
      <c r="BP8088" s="48"/>
    </row>
    <row r="8089" spans="68:68" x14ac:dyDescent="0.2">
      <c r="BP8089" s="48"/>
    </row>
    <row r="8090" spans="68:68" x14ac:dyDescent="0.2">
      <c r="BP8090" s="48"/>
    </row>
    <row r="8091" spans="68:68" x14ac:dyDescent="0.2">
      <c r="BP8091" s="48"/>
    </row>
    <row r="8092" spans="68:68" x14ac:dyDescent="0.2">
      <c r="BP8092" s="48"/>
    </row>
    <row r="8093" spans="68:68" x14ac:dyDescent="0.2">
      <c r="BP8093" s="48"/>
    </row>
    <row r="8094" spans="68:68" x14ac:dyDescent="0.2">
      <c r="BP8094" s="48"/>
    </row>
    <row r="8095" spans="68:68" x14ac:dyDescent="0.2">
      <c r="BP8095" s="48"/>
    </row>
    <row r="8096" spans="68:68" x14ac:dyDescent="0.2">
      <c r="BP8096" s="48"/>
    </row>
    <row r="8097" spans="68:68" x14ac:dyDescent="0.2">
      <c r="BP8097" s="48"/>
    </row>
    <row r="8098" spans="68:68" x14ac:dyDescent="0.2">
      <c r="BP8098" s="48"/>
    </row>
    <row r="8099" spans="68:68" x14ac:dyDescent="0.2">
      <c r="BP8099" s="48"/>
    </row>
    <row r="8100" spans="68:68" x14ac:dyDescent="0.2">
      <c r="BP8100" s="48"/>
    </row>
    <row r="8101" spans="68:68" x14ac:dyDescent="0.2">
      <c r="BP8101" s="48"/>
    </row>
    <row r="8102" spans="68:68" x14ac:dyDescent="0.2">
      <c r="BP8102" s="48"/>
    </row>
    <row r="8103" spans="68:68" x14ac:dyDescent="0.2">
      <c r="BP8103" s="48"/>
    </row>
    <row r="8104" spans="68:68" x14ac:dyDescent="0.2">
      <c r="BP8104" s="48"/>
    </row>
    <row r="8105" spans="68:68" x14ac:dyDescent="0.2">
      <c r="BP8105" s="48"/>
    </row>
    <row r="8106" spans="68:68" x14ac:dyDescent="0.2">
      <c r="BP8106" s="48"/>
    </row>
    <row r="8107" spans="68:68" x14ac:dyDescent="0.2">
      <c r="BP8107" s="48"/>
    </row>
    <row r="8108" spans="68:68" x14ac:dyDescent="0.2">
      <c r="BP8108" s="48"/>
    </row>
    <row r="8109" spans="68:68" x14ac:dyDescent="0.2">
      <c r="BP8109" s="48"/>
    </row>
    <row r="8110" spans="68:68" x14ac:dyDescent="0.2">
      <c r="BP8110" s="48"/>
    </row>
    <row r="8111" spans="68:68" x14ac:dyDescent="0.2">
      <c r="BP8111" s="48"/>
    </row>
    <row r="8112" spans="68:68" x14ac:dyDescent="0.2">
      <c r="BP8112" s="48"/>
    </row>
    <row r="8113" spans="68:68" x14ac:dyDescent="0.2">
      <c r="BP8113" s="48"/>
    </row>
    <row r="8114" spans="68:68" x14ac:dyDescent="0.2">
      <c r="BP8114" s="48"/>
    </row>
    <row r="8115" spans="68:68" x14ac:dyDescent="0.2">
      <c r="BP8115" s="48"/>
    </row>
    <row r="8116" spans="68:68" x14ac:dyDescent="0.2">
      <c r="BP8116" s="48"/>
    </row>
    <row r="8117" spans="68:68" x14ac:dyDescent="0.2">
      <c r="BP8117" s="48"/>
    </row>
    <row r="8118" spans="68:68" x14ac:dyDescent="0.2">
      <c r="BP8118" s="48"/>
    </row>
    <row r="8119" spans="68:68" x14ac:dyDescent="0.2">
      <c r="BP8119" s="48"/>
    </row>
    <row r="8120" spans="68:68" x14ac:dyDescent="0.2">
      <c r="BP8120" s="48"/>
    </row>
    <row r="8121" spans="68:68" x14ac:dyDescent="0.2">
      <c r="BP8121" s="48"/>
    </row>
    <row r="8122" spans="68:68" x14ac:dyDescent="0.2">
      <c r="BP8122" s="48"/>
    </row>
    <row r="8123" spans="68:68" x14ac:dyDescent="0.2">
      <c r="BP8123" s="48"/>
    </row>
    <row r="8124" spans="68:68" x14ac:dyDescent="0.2">
      <c r="BP8124" s="48"/>
    </row>
    <row r="8125" spans="68:68" x14ac:dyDescent="0.2">
      <c r="BP8125" s="48"/>
    </row>
    <row r="8126" spans="68:68" x14ac:dyDescent="0.2">
      <c r="BP8126" s="48"/>
    </row>
    <row r="8127" spans="68:68" x14ac:dyDescent="0.2">
      <c r="BP8127" s="48"/>
    </row>
    <row r="8128" spans="68:68" x14ac:dyDescent="0.2">
      <c r="BP8128" s="48"/>
    </row>
    <row r="8129" spans="68:68" x14ac:dyDescent="0.2">
      <c r="BP8129" s="48"/>
    </row>
    <row r="8130" spans="68:68" x14ac:dyDescent="0.2">
      <c r="BP8130" s="48"/>
    </row>
    <row r="8131" spans="68:68" x14ac:dyDescent="0.2">
      <c r="BP8131" s="48"/>
    </row>
    <row r="8132" spans="68:68" x14ac:dyDescent="0.2">
      <c r="BP8132" s="48"/>
    </row>
    <row r="8133" spans="68:68" x14ac:dyDescent="0.2">
      <c r="BP8133" s="48"/>
    </row>
    <row r="8134" spans="68:68" x14ac:dyDescent="0.2">
      <c r="BP8134" s="48"/>
    </row>
    <row r="8135" spans="68:68" x14ac:dyDescent="0.2">
      <c r="BP8135" s="48"/>
    </row>
    <row r="8136" spans="68:68" x14ac:dyDescent="0.2">
      <c r="BP8136" s="48"/>
    </row>
    <row r="8137" spans="68:68" x14ac:dyDescent="0.2">
      <c r="BP8137" s="48"/>
    </row>
    <row r="8138" spans="68:68" x14ac:dyDescent="0.2">
      <c r="BP8138" s="48"/>
    </row>
    <row r="8139" spans="68:68" x14ac:dyDescent="0.2">
      <c r="BP8139" s="48"/>
    </row>
    <row r="8140" spans="68:68" x14ac:dyDescent="0.2">
      <c r="BP8140" s="48"/>
    </row>
    <row r="8141" spans="68:68" x14ac:dyDescent="0.2">
      <c r="BP8141" s="48"/>
    </row>
    <row r="8142" spans="68:68" x14ac:dyDescent="0.2">
      <c r="BP8142" s="48"/>
    </row>
    <row r="8143" spans="68:68" x14ac:dyDescent="0.2">
      <c r="BP8143" s="48"/>
    </row>
    <row r="8144" spans="68:68" x14ac:dyDescent="0.2">
      <c r="BP8144" s="48"/>
    </row>
    <row r="8145" spans="68:68" x14ac:dyDescent="0.2">
      <c r="BP8145" s="48"/>
    </row>
    <row r="8146" spans="68:68" x14ac:dyDescent="0.2">
      <c r="BP8146" s="48"/>
    </row>
    <row r="8147" spans="68:68" x14ac:dyDescent="0.2">
      <c r="BP8147" s="48"/>
    </row>
    <row r="8148" spans="68:68" x14ac:dyDescent="0.2">
      <c r="BP8148" s="48"/>
    </row>
    <row r="8149" spans="68:68" x14ac:dyDescent="0.2">
      <c r="BP8149" s="48"/>
    </row>
    <row r="8150" spans="68:68" x14ac:dyDescent="0.2">
      <c r="BP8150" s="48"/>
    </row>
    <row r="8151" spans="68:68" x14ac:dyDescent="0.2">
      <c r="BP8151" s="48"/>
    </row>
    <row r="8152" spans="68:68" x14ac:dyDescent="0.2">
      <c r="BP8152" s="48"/>
    </row>
    <row r="8153" spans="68:68" x14ac:dyDescent="0.2">
      <c r="BP8153" s="48"/>
    </row>
    <row r="8154" spans="68:68" x14ac:dyDescent="0.2">
      <c r="BP8154" s="48"/>
    </row>
    <row r="8155" spans="68:68" x14ac:dyDescent="0.2">
      <c r="BP8155" s="48"/>
    </row>
    <row r="8156" spans="68:68" x14ac:dyDescent="0.2">
      <c r="BP8156" s="48"/>
    </row>
    <row r="8157" spans="68:68" x14ac:dyDescent="0.2">
      <c r="BP8157" s="48"/>
    </row>
    <row r="8158" spans="68:68" x14ac:dyDescent="0.2">
      <c r="BP8158" s="48"/>
    </row>
    <row r="8159" spans="68:68" x14ac:dyDescent="0.2">
      <c r="BP8159" s="48"/>
    </row>
    <row r="8160" spans="68:68" x14ac:dyDescent="0.2">
      <c r="BP8160" s="48"/>
    </row>
    <row r="8161" spans="68:68" x14ac:dyDescent="0.2">
      <c r="BP8161" s="48"/>
    </row>
    <row r="8162" spans="68:68" x14ac:dyDescent="0.2">
      <c r="BP8162" s="48"/>
    </row>
    <row r="8163" spans="68:68" x14ac:dyDescent="0.2">
      <c r="BP8163" s="48"/>
    </row>
    <row r="8164" spans="68:68" x14ac:dyDescent="0.2">
      <c r="BP8164" s="48"/>
    </row>
    <row r="8165" spans="68:68" x14ac:dyDescent="0.2">
      <c r="BP8165" s="48"/>
    </row>
    <row r="8166" spans="68:68" x14ac:dyDescent="0.2">
      <c r="BP8166" s="48"/>
    </row>
    <row r="8167" spans="68:68" x14ac:dyDescent="0.2">
      <c r="BP8167" s="48"/>
    </row>
    <row r="8168" spans="68:68" x14ac:dyDescent="0.2">
      <c r="BP8168" s="48"/>
    </row>
    <row r="8169" spans="68:68" x14ac:dyDescent="0.2">
      <c r="BP8169" s="48"/>
    </row>
    <row r="8170" spans="68:68" x14ac:dyDescent="0.2">
      <c r="BP8170" s="48"/>
    </row>
    <row r="8171" spans="68:68" x14ac:dyDescent="0.2">
      <c r="BP8171" s="48"/>
    </row>
    <row r="8172" spans="68:68" x14ac:dyDescent="0.2">
      <c r="BP8172" s="48"/>
    </row>
    <row r="8173" spans="68:68" x14ac:dyDescent="0.2">
      <c r="BP8173" s="48"/>
    </row>
    <row r="8174" spans="68:68" x14ac:dyDescent="0.2">
      <c r="BP8174" s="48"/>
    </row>
    <row r="8175" spans="68:68" x14ac:dyDescent="0.2">
      <c r="BP8175" s="48"/>
    </row>
    <row r="8176" spans="68:68" x14ac:dyDescent="0.2">
      <c r="BP8176" s="48"/>
    </row>
    <row r="8177" spans="68:68" x14ac:dyDescent="0.2">
      <c r="BP8177" s="48"/>
    </row>
    <row r="8178" spans="68:68" x14ac:dyDescent="0.2">
      <c r="BP8178" s="48"/>
    </row>
    <row r="8179" spans="68:68" x14ac:dyDescent="0.2">
      <c r="BP8179" s="48"/>
    </row>
    <row r="8180" spans="68:68" x14ac:dyDescent="0.2">
      <c r="BP8180" s="48"/>
    </row>
    <row r="8181" spans="68:68" x14ac:dyDescent="0.2">
      <c r="BP8181" s="48"/>
    </row>
    <row r="8182" spans="68:68" x14ac:dyDescent="0.2">
      <c r="BP8182" s="48"/>
    </row>
    <row r="8183" spans="68:68" x14ac:dyDescent="0.2">
      <c r="BP8183" s="48"/>
    </row>
    <row r="8184" spans="68:68" x14ac:dyDescent="0.2">
      <c r="BP8184" s="48"/>
    </row>
    <row r="8185" spans="68:68" x14ac:dyDescent="0.2">
      <c r="BP8185" s="48"/>
    </row>
    <row r="8186" spans="68:68" x14ac:dyDescent="0.2">
      <c r="BP8186" s="48"/>
    </row>
    <row r="8187" spans="68:68" x14ac:dyDescent="0.2">
      <c r="BP8187" s="48"/>
    </row>
    <row r="8188" spans="68:68" x14ac:dyDescent="0.2">
      <c r="BP8188" s="48"/>
    </row>
    <row r="8189" spans="68:68" x14ac:dyDescent="0.2">
      <c r="BP8189" s="48"/>
    </row>
    <row r="8190" spans="68:68" x14ac:dyDescent="0.2">
      <c r="BP8190" s="48"/>
    </row>
    <row r="8191" spans="68:68" x14ac:dyDescent="0.2">
      <c r="BP8191" s="48"/>
    </row>
    <row r="8192" spans="68:68" x14ac:dyDescent="0.2">
      <c r="BP8192" s="48"/>
    </row>
    <row r="8193" spans="68:68" x14ac:dyDescent="0.2">
      <c r="BP8193" s="48"/>
    </row>
    <row r="8194" spans="68:68" x14ac:dyDescent="0.2">
      <c r="BP8194" s="48"/>
    </row>
    <row r="8195" spans="68:68" x14ac:dyDescent="0.2">
      <c r="BP8195" s="48"/>
    </row>
    <row r="8196" spans="68:68" x14ac:dyDescent="0.2">
      <c r="BP8196" s="48"/>
    </row>
    <row r="8197" spans="68:68" x14ac:dyDescent="0.2">
      <c r="BP8197" s="48"/>
    </row>
    <row r="8198" spans="68:68" x14ac:dyDescent="0.2">
      <c r="BP8198" s="48"/>
    </row>
    <row r="8199" spans="68:68" x14ac:dyDescent="0.2">
      <c r="BP8199" s="48"/>
    </row>
    <row r="8200" spans="68:68" x14ac:dyDescent="0.2">
      <c r="BP8200" s="48"/>
    </row>
    <row r="8201" spans="68:68" x14ac:dyDescent="0.2">
      <c r="BP8201" s="48"/>
    </row>
    <row r="8202" spans="68:68" x14ac:dyDescent="0.2">
      <c r="BP8202" s="48"/>
    </row>
    <row r="8203" spans="68:68" x14ac:dyDescent="0.2">
      <c r="BP8203" s="48"/>
    </row>
    <row r="8204" spans="68:68" x14ac:dyDescent="0.2">
      <c r="BP8204" s="48"/>
    </row>
    <row r="8205" spans="68:68" x14ac:dyDescent="0.2">
      <c r="BP8205" s="48"/>
    </row>
    <row r="8206" spans="68:68" x14ac:dyDescent="0.2">
      <c r="BP8206" s="48"/>
    </row>
    <row r="8207" spans="68:68" x14ac:dyDescent="0.2">
      <c r="BP8207" s="48"/>
    </row>
    <row r="8208" spans="68:68" x14ac:dyDescent="0.2">
      <c r="BP8208" s="48"/>
    </row>
    <row r="8209" spans="68:68" x14ac:dyDescent="0.2">
      <c r="BP8209" s="48"/>
    </row>
    <row r="8210" spans="68:68" x14ac:dyDescent="0.2">
      <c r="BP8210" s="48"/>
    </row>
    <row r="8211" spans="68:68" x14ac:dyDescent="0.2">
      <c r="BP8211" s="48"/>
    </row>
    <row r="8212" spans="68:68" x14ac:dyDescent="0.2">
      <c r="BP8212" s="48"/>
    </row>
    <row r="8213" spans="68:68" x14ac:dyDescent="0.2">
      <c r="BP8213" s="48"/>
    </row>
    <row r="8214" spans="68:68" x14ac:dyDescent="0.2">
      <c r="BP8214" s="48"/>
    </row>
    <row r="8215" spans="68:68" x14ac:dyDescent="0.2">
      <c r="BP8215" s="48"/>
    </row>
    <row r="8216" spans="68:68" x14ac:dyDescent="0.2">
      <c r="BP8216" s="48"/>
    </row>
    <row r="8217" spans="68:68" x14ac:dyDescent="0.2">
      <c r="BP8217" s="48"/>
    </row>
    <row r="8218" spans="68:68" x14ac:dyDescent="0.2">
      <c r="BP8218" s="48"/>
    </row>
    <row r="8219" spans="68:68" x14ac:dyDescent="0.2">
      <c r="BP8219" s="48"/>
    </row>
    <row r="8220" spans="68:68" x14ac:dyDescent="0.2">
      <c r="BP8220" s="48"/>
    </row>
    <row r="8221" spans="68:68" x14ac:dyDescent="0.2">
      <c r="BP8221" s="48"/>
    </row>
    <row r="8222" spans="68:68" x14ac:dyDescent="0.2">
      <c r="BP8222" s="48"/>
    </row>
    <row r="8223" spans="68:68" x14ac:dyDescent="0.2">
      <c r="BP8223" s="48"/>
    </row>
    <row r="8224" spans="68:68" x14ac:dyDescent="0.2">
      <c r="BP8224" s="48"/>
    </row>
    <row r="8225" spans="68:68" x14ac:dyDescent="0.2">
      <c r="BP8225" s="48"/>
    </row>
    <row r="8226" spans="68:68" x14ac:dyDescent="0.2">
      <c r="BP8226" s="48"/>
    </row>
    <row r="8227" spans="68:68" x14ac:dyDescent="0.2">
      <c r="BP8227" s="48"/>
    </row>
    <row r="8228" spans="68:68" x14ac:dyDescent="0.2">
      <c r="BP8228" s="48"/>
    </row>
    <row r="8229" spans="68:68" x14ac:dyDescent="0.2">
      <c r="BP8229" s="48"/>
    </row>
    <row r="8230" spans="68:68" x14ac:dyDescent="0.2">
      <c r="BP8230" s="48"/>
    </row>
    <row r="8231" spans="68:68" x14ac:dyDescent="0.2">
      <c r="BP8231" s="48"/>
    </row>
    <row r="8232" spans="68:68" x14ac:dyDescent="0.2">
      <c r="BP8232" s="48"/>
    </row>
    <row r="8233" spans="68:68" x14ac:dyDescent="0.2">
      <c r="BP8233" s="48"/>
    </row>
    <row r="8234" spans="68:68" x14ac:dyDescent="0.2">
      <c r="BP8234" s="48"/>
    </row>
    <row r="8235" spans="68:68" x14ac:dyDescent="0.2">
      <c r="BP8235" s="48"/>
    </row>
    <row r="8236" spans="68:68" x14ac:dyDescent="0.2">
      <c r="BP8236" s="48"/>
    </row>
    <row r="8237" spans="68:68" x14ac:dyDescent="0.2">
      <c r="BP8237" s="48"/>
    </row>
    <row r="8238" spans="68:68" x14ac:dyDescent="0.2">
      <c r="BP8238" s="48"/>
    </row>
    <row r="8239" spans="68:68" x14ac:dyDescent="0.2">
      <c r="BP8239" s="48"/>
    </row>
    <row r="8240" spans="68:68" x14ac:dyDescent="0.2">
      <c r="BP8240" s="48"/>
    </row>
    <row r="8241" spans="68:68" x14ac:dyDescent="0.2">
      <c r="BP8241" s="48"/>
    </row>
    <row r="8242" spans="68:68" x14ac:dyDescent="0.2">
      <c r="BP8242" s="48"/>
    </row>
    <row r="8243" spans="68:68" x14ac:dyDescent="0.2">
      <c r="BP8243" s="48"/>
    </row>
    <row r="8244" spans="68:68" x14ac:dyDescent="0.2">
      <c r="BP8244" s="48"/>
    </row>
    <row r="8245" spans="68:68" x14ac:dyDescent="0.2">
      <c r="BP8245" s="48"/>
    </row>
    <row r="8246" spans="68:68" x14ac:dyDescent="0.2">
      <c r="BP8246" s="48"/>
    </row>
    <row r="8247" spans="68:68" x14ac:dyDescent="0.2">
      <c r="BP8247" s="48"/>
    </row>
    <row r="8248" spans="68:68" x14ac:dyDescent="0.2">
      <c r="BP8248" s="48"/>
    </row>
    <row r="8249" spans="68:68" x14ac:dyDescent="0.2">
      <c r="BP8249" s="48"/>
    </row>
    <row r="8250" spans="68:68" x14ac:dyDescent="0.2">
      <c r="BP8250" s="48"/>
    </row>
    <row r="8251" spans="68:68" x14ac:dyDescent="0.2">
      <c r="BP8251" s="48"/>
    </row>
    <row r="8252" spans="68:68" x14ac:dyDescent="0.2">
      <c r="BP8252" s="48"/>
    </row>
    <row r="8253" spans="68:68" x14ac:dyDescent="0.2">
      <c r="BP8253" s="48"/>
    </row>
    <row r="8254" spans="68:68" x14ac:dyDescent="0.2">
      <c r="BP8254" s="48"/>
    </row>
    <row r="8255" spans="68:68" x14ac:dyDescent="0.2">
      <c r="BP8255" s="48"/>
    </row>
    <row r="8256" spans="68:68" x14ac:dyDescent="0.2">
      <c r="BP8256" s="48"/>
    </row>
    <row r="8257" spans="68:68" x14ac:dyDescent="0.2">
      <c r="BP8257" s="48"/>
    </row>
    <row r="8258" spans="68:68" x14ac:dyDescent="0.2">
      <c r="BP8258" s="48"/>
    </row>
    <row r="8259" spans="68:68" x14ac:dyDescent="0.2">
      <c r="BP8259" s="48"/>
    </row>
    <row r="8260" spans="68:68" x14ac:dyDescent="0.2">
      <c r="BP8260" s="48"/>
    </row>
    <row r="8261" spans="68:68" x14ac:dyDescent="0.2">
      <c r="BP8261" s="48"/>
    </row>
    <row r="8262" spans="68:68" x14ac:dyDescent="0.2">
      <c r="BP8262" s="48"/>
    </row>
    <row r="8263" spans="68:68" x14ac:dyDescent="0.2">
      <c r="BP8263" s="48"/>
    </row>
    <row r="8264" spans="68:68" x14ac:dyDescent="0.2">
      <c r="BP8264" s="48"/>
    </row>
    <row r="8265" spans="68:68" x14ac:dyDescent="0.2">
      <c r="BP8265" s="48"/>
    </row>
    <row r="8266" spans="68:68" x14ac:dyDescent="0.2">
      <c r="BP8266" s="48"/>
    </row>
    <row r="8267" spans="68:68" x14ac:dyDescent="0.2">
      <c r="BP8267" s="48"/>
    </row>
    <row r="8268" spans="68:68" x14ac:dyDescent="0.2">
      <c r="BP8268" s="48"/>
    </row>
    <row r="8269" spans="68:68" x14ac:dyDescent="0.2">
      <c r="BP8269" s="48"/>
    </row>
    <row r="8270" spans="68:68" x14ac:dyDescent="0.2">
      <c r="BP8270" s="48"/>
    </row>
    <row r="8271" spans="68:68" x14ac:dyDescent="0.2">
      <c r="BP8271" s="48"/>
    </row>
    <row r="8272" spans="68:68" x14ac:dyDescent="0.2">
      <c r="BP8272" s="48"/>
    </row>
    <row r="8273" spans="68:68" x14ac:dyDescent="0.2">
      <c r="BP8273" s="48"/>
    </row>
    <row r="8274" spans="68:68" x14ac:dyDescent="0.2">
      <c r="BP8274" s="48"/>
    </row>
    <row r="8275" spans="68:68" x14ac:dyDescent="0.2">
      <c r="BP8275" s="48"/>
    </row>
    <row r="8276" spans="68:68" x14ac:dyDescent="0.2">
      <c r="BP8276" s="48"/>
    </row>
    <row r="8277" spans="68:68" x14ac:dyDescent="0.2">
      <c r="BP8277" s="48"/>
    </row>
    <row r="8278" spans="68:68" x14ac:dyDescent="0.2">
      <c r="BP8278" s="48"/>
    </row>
    <row r="8279" spans="68:68" x14ac:dyDescent="0.2">
      <c r="BP8279" s="48"/>
    </row>
    <row r="8280" spans="68:68" x14ac:dyDescent="0.2">
      <c r="BP8280" s="48"/>
    </row>
    <row r="8281" spans="68:68" x14ac:dyDescent="0.2">
      <c r="BP8281" s="48"/>
    </row>
    <row r="8282" spans="68:68" x14ac:dyDescent="0.2">
      <c r="BP8282" s="48"/>
    </row>
    <row r="8283" spans="68:68" x14ac:dyDescent="0.2">
      <c r="BP8283" s="48"/>
    </row>
    <row r="8284" spans="68:68" x14ac:dyDescent="0.2">
      <c r="BP8284" s="48"/>
    </row>
    <row r="8285" spans="68:68" x14ac:dyDescent="0.2">
      <c r="BP8285" s="48"/>
    </row>
    <row r="8286" spans="68:68" x14ac:dyDescent="0.2">
      <c r="BP8286" s="48"/>
    </row>
    <row r="8287" spans="68:68" x14ac:dyDescent="0.2">
      <c r="BP8287" s="48"/>
    </row>
    <row r="8288" spans="68:68" x14ac:dyDescent="0.2">
      <c r="BP8288" s="48"/>
    </row>
    <row r="8289" spans="68:68" x14ac:dyDescent="0.2">
      <c r="BP8289" s="48"/>
    </row>
    <row r="8290" spans="68:68" x14ac:dyDescent="0.2">
      <c r="BP8290" s="48"/>
    </row>
    <row r="8291" spans="68:68" x14ac:dyDescent="0.2">
      <c r="BP8291" s="48"/>
    </row>
    <row r="8292" spans="68:68" x14ac:dyDescent="0.2">
      <c r="BP8292" s="48"/>
    </row>
    <row r="8293" spans="68:68" x14ac:dyDescent="0.2">
      <c r="BP8293" s="48"/>
    </row>
    <row r="8294" spans="68:68" x14ac:dyDescent="0.2">
      <c r="BP8294" s="48"/>
    </row>
    <row r="8295" spans="68:68" x14ac:dyDescent="0.2">
      <c r="BP8295" s="48"/>
    </row>
    <row r="8296" spans="68:68" x14ac:dyDescent="0.2">
      <c r="BP8296" s="48"/>
    </row>
    <row r="8297" spans="68:68" x14ac:dyDescent="0.2">
      <c r="BP8297" s="48"/>
    </row>
    <row r="8298" spans="68:68" x14ac:dyDescent="0.2">
      <c r="BP8298" s="48"/>
    </row>
    <row r="8299" spans="68:68" x14ac:dyDescent="0.2">
      <c r="BP8299" s="48"/>
    </row>
    <row r="8300" spans="68:68" x14ac:dyDescent="0.2">
      <c r="BP8300" s="48"/>
    </row>
    <row r="8301" spans="68:68" x14ac:dyDescent="0.2">
      <c r="BP8301" s="48"/>
    </row>
    <row r="8302" spans="68:68" x14ac:dyDescent="0.2">
      <c r="BP8302" s="48"/>
    </row>
    <row r="8303" spans="68:68" x14ac:dyDescent="0.2">
      <c r="BP8303" s="48"/>
    </row>
    <row r="8304" spans="68:68" x14ac:dyDescent="0.2">
      <c r="BP8304" s="48"/>
    </row>
    <row r="8305" spans="68:68" x14ac:dyDescent="0.2">
      <c r="BP8305" s="48"/>
    </row>
    <row r="8306" spans="68:68" x14ac:dyDescent="0.2">
      <c r="BP8306" s="48"/>
    </row>
    <row r="8307" spans="68:68" x14ac:dyDescent="0.2">
      <c r="BP8307" s="48"/>
    </row>
    <row r="8308" spans="68:68" x14ac:dyDescent="0.2">
      <c r="BP8308" s="48"/>
    </row>
    <row r="8309" spans="68:68" x14ac:dyDescent="0.2">
      <c r="BP8309" s="48"/>
    </row>
    <row r="8310" spans="68:68" x14ac:dyDescent="0.2">
      <c r="BP8310" s="48"/>
    </row>
    <row r="8311" spans="68:68" x14ac:dyDescent="0.2">
      <c r="BP8311" s="48"/>
    </row>
    <row r="8312" spans="68:68" x14ac:dyDescent="0.2">
      <c r="BP8312" s="48"/>
    </row>
    <row r="8313" spans="68:68" x14ac:dyDescent="0.2">
      <c r="BP8313" s="48"/>
    </row>
    <row r="8314" spans="68:68" x14ac:dyDescent="0.2">
      <c r="BP8314" s="48"/>
    </row>
    <row r="8315" spans="68:68" x14ac:dyDescent="0.2">
      <c r="BP8315" s="48"/>
    </row>
    <row r="8316" spans="68:68" x14ac:dyDescent="0.2">
      <c r="BP8316" s="48"/>
    </row>
    <row r="8317" spans="68:68" x14ac:dyDescent="0.2">
      <c r="BP8317" s="48"/>
    </row>
    <row r="8318" spans="68:68" x14ac:dyDescent="0.2">
      <c r="BP8318" s="48"/>
    </row>
    <row r="8319" spans="68:68" x14ac:dyDescent="0.2">
      <c r="BP8319" s="48"/>
    </row>
    <row r="8320" spans="68:68" x14ac:dyDescent="0.2">
      <c r="BP8320" s="48"/>
    </row>
    <row r="8321" spans="68:68" x14ac:dyDescent="0.2">
      <c r="BP8321" s="48"/>
    </row>
    <row r="8322" spans="68:68" x14ac:dyDescent="0.2">
      <c r="BP8322" s="48"/>
    </row>
    <row r="8323" spans="68:68" x14ac:dyDescent="0.2">
      <c r="BP8323" s="48"/>
    </row>
    <row r="8324" spans="68:68" x14ac:dyDescent="0.2">
      <c r="BP8324" s="48"/>
    </row>
    <row r="8325" spans="68:68" x14ac:dyDescent="0.2">
      <c r="BP8325" s="48"/>
    </row>
    <row r="8326" spans="68:68" x14ac:dyDescent="0.2">
      <c r="BP8326" s="48"/>
    </row>
    <row r="8327" spans="68:68" x14ac:dyDescent="0.2">
      <c r="BP8327" s="48"/>
    </row>
    <row r="8328" spans="68:68" x14ac:dyDescent="0.2">
      <c r="BP8328" s="48"/>
    </row>
    <row r="8329" spans="68:68" x14ac:dyDescent="0.2">
      <c r="BP8329" s="48"/>
    </row>
    <row r="8330" spans="68:68" x14ac:dyDescent="0.2">
      <c r="BP8330" s="48"/>
    </row>
    <row r="8331" spans="68:68" x14ac:dyDescent="0.2">
      <c r="BP8331" s="48"/>
    </row>
    <row r="8332" spans="68:68" x14ac:dyDescent="0.2">
      <c r="BP8332" s="48"/>
    </row>
    <row r="8333" spans="68:68" x14ac:dyDescent="0.2">
      <c r="BP8333" s="48"/>
    </row>
    <row r="8334" spans="68:68" x14ac:dyDescent="0.2">
      <c r="BP8334" s="48"/>
    </row>
    <row r="8335" spans="68:68" x14ac:dyDescent="0.2">
      <c r="BP8335" s="48"/>
    </row>
    <row r="8336" spans="68:68" x14ac:dyDescent="0.2">
      <c r="BP8336" s="48"/>
    </row>
    <row r="8337" spans="68:68" x14ac:dyDescent="0.2">
      <c r="BP8337" s="48"/>
    </row>
    <row r="8338" spans="68:68" x14ac:dyDescent="0.2">
      <c r="BP8338" s="48"/>
    </row>
    <row r="8339" spans="68:68" x14ac:dyDescent="0.2">
      <c r="BP8339" s="48"/>
    </row>
    <row r="8340" spans="68:68" x14ac:dyDescent="0.2">
      <c r="BP8340" s="48"/>
    </row>
    <row r="8341" spans="68:68" x14ac:dyDescent="0.2">
      <c r="BP8341" s="48"/>
    </row>
    <row r="8342" spans="68:68" x14ac:dyDescent="0.2">
      <c r="BP8342" s="48"/>
    </row>
    <row r="8343" spans="68:68" x14ac:dyDescent="0.2">
      <c r="BP8343" s="48"/>
    </row>
    <row r="8344" spans="68:68" x14ac:dyDescent="0.2">
      <c r="BP8344" s="48"/>
    </row>
    <row r="8345" spans="68:68" x14ac:dyDescent="0.2">
      <c r="BP8345" s="48"/>
    </row>
    <row r="8346" spans="68:68" x14ac:dyDescent="0.2">
      <c r="BP8346" s="48"/>
    </row>
    <row r="8347" spans="68:68" x14ac:dyDescent="0.2">
      <c r="BP8347" s="48"/>
    </row>
    <row r="8348" spans="68:68" x14ac:dyDescent="0.2">
      <c r="BP8348" s="48"/>
    </row>
    <row r="8349" spans="68:68" x14ac:dyDescent="0.2">
      <c r="BP8349" s="48"/>
    </row>
    <row r="8350" spans="68:68" x14ac:dyDescent="0.2">
      <c r="BP8350" s="48"/>
    </row>
    <row r="8351" spans="68:68" x14ac:dyDescent="0.2">
      <c r="BP8351" s="48"/>
    </row>
    <row r="8352" spans="68:68" x14ac:dyDescent="0.2">
      <c r="BP8352" s="48"/>
    </row>
    <row r="8353" spans="68:68" x14ac:dyDescent="0.2">
      <c r="BP8353" s="48"/>
    </row>
    <row r="8354" spans="68:68" x14ac:dyDescent="0.2">
      <c r="BP8354" s="48"/>
    </row>
    <row r="8355" spans="68:68" x14ac:dyDescent="0.2">
      <c r="BP8355" s="48"/>
    </row>
    <row r="8356" spans="68:68" x14ac:dyDescent="0.2">
      <c r="BP8356" s="48"/>
    </row>
    <row r="8357" spans="68:68" x14ac:dyDescent="0.2">
      <c r="BP8357" s="48"/>
    </row>
    <row r="8358" spans="68:68" x14ac:dyDescent="0.2">
      <c r="BP8358" s="48"/>
    </row>
    <row r="8359" spans="68:68" x14ac:dyDescent="0.2">
      <c r="BP8359" s="48"/>
    </row>
    <row r="8360" spans="68:68" x14ac:dyDescent="0.2">
      <c r="BP8360" s="48"/>
    </row>
    <row r="8361" spans="68:68" x14ac:dyDescent="0.2">
      <c r="BP8361" s="48"/>
    </row>
    <row r="8362" spans="68:68" x14ac:dyDescent="0.2">
      <c r="BP8362" s="48"/>
    </row>
    <row r="8363" spans="68:68" x14ac:dyDescent="0.2">
      <c r="BP8363" s="48"/>
    </row>
    <row r="8364" spans="68:68" x14ac:dyDescent="0.2">
      <c r="BP8364" s="48"/>
    </row>
    <row r="8365" spans="68:68" x14ac:dyDescent="0.2">
      <c r="BP8365" s="48"/>
    </row>
    <row r="8366" spans="68:68" x14ac:dyDescent="0.2">
      <c r="BP8366" s="48"/>
    </row>
    <row r="8367" spans="68:68" x14ac:dyDescent="0.2">
      <c r="BP8367" s="48"/>
    </row>
    <row r="8368" spans="68:68" x14ac:dyDescent="0.2">
      <c r="BP8368" s="48"/>
    </row>
    <row r="8369" spans="68:68" x14ac:dyDescent="0.2">
      <c r="BP8369" s="48"/>
    </row>
    <row r="8370" spans="68:68" x14ac:dyDescent="0.2">
      <c r="BP8370" s="48"/>
    </row>
    <row r="8371" spans="68:68" x14ac:dyDescent="0.2">
      <c r="BP8371" s="48"/>
    </row>
    <row r="8372" spans="68:68" x14ac:dyDescent="0.2">
      <c r="BP8372" s="48"/>
    </row>
    <row r="8373" spans="68:68" x14ac:dyDescent="0.2">
      <c r="BP8373" s="48"/>
    </row>
    <row r="8374" spans="68:68" x14ac:dyDescent="0.2">
      <c r="BP8374" s="48"/>
    </row>
    <row r="8375" spans="68:68" x14ac:dyDescent="0.2">
      <c r="BP8375" s="48"/>
    </row>
    <row r="8376" spans="68:68" x14ac:dyDescent="0.2">
      <c r="BP8376" s="48"/>
    </row>
    <row r="8377" spans="68:68" x14ac:dyDescent="0.2">
      <c r="BP8377" s="48"/>
    </row>
    <row r="8378" spans="68:68" x14ac:dyDescent="0.2">
      <c r="BP8378" s="48"/>
    </row>
    <row r="8379" spans="68:68" x14ac:dyDescent="0.2">
      <c r="BP8379" s="48"/>
    </row>
    <row r="8380" spans="68:68" x14ac:dyDescent="0.2">
      <c r="BP8380" s="48"/>
    </row>
    <row r="8381" spans="68:68" x14ac:dyDescent="0.2">
      <c r="BP8381" s="48"/>
    </row>
    <row r="8382" spans="68:68" x14ac:dyDescent="0.2">
      <c r="BP8382" s="48"/>
    </row>
    <row r="8383" spans="68:68" x14ac:dyDescent="0.2">
      <c r="BP8383" s="48"/>
    </row>
    <row r="8384" spans="68:68" x14ac:dyDescent="0.2">
      <c r="BP8384" s="48"/>
    </row>
    <row r="8385" spans="68:68" x14ac:dyDescent="0.2">
      <c r="BP8385" s="48"/>
    </row>
    <row r="8386" spans="68:68" x14ac:dyDescent="0.2">
      <c r="BP8386" s="48"/>
    </row>
    <row r="8387" spans="68:68" x14ac:dyDescent="0.2">
      <c r="BP8387" s="48"/>
    </row>
    <row r="8388" spans="68:68" x14ac:dyDescent="0.2">
      <c r="BP8388" s="48"/>
    </row>
    <row r="8389" spans="68:68" x14ac:dyDescent="0.2">
      <c r="BP8389" s="48"/>
    </row>
    <row r="8390" spans="68:68" x14ac:dyDescent="0.2">
      <c r="BP8390" s="48"/>
    </row>
    <row r="8391" spans="68:68" x14ac:dyDescent="0.2">
      <c r="BP8391" s="48"/>
    </row>
    <row r="8392" spans="68:68" x14ac:dyDescent="0.2">
      <c r="BP8392" s="48"/>
    </row>
    <row r="8393" spans="68:68" x14ac:dyDescent="0.2">
      <c r="BP8393" s="48"/>
    </row>
    <row r="8394" spans="68:68" x14ac:dyDescent="0.2">
      <c r="BP8394" s="48"/>
    </row>
    <row r="8395" spans="68:68" x14ac:dyDescent="0.2">
      <c r="BP8395" s="48"/>
    </row>
    <row r="8396" spans="68:68" x14ac:dyDescent="0.2">
      <c r="BP8396" s="48"/>
    </row>
    <row r="8397" spans="68:68" x14ac:dyDescent="0.2">
      <c r="BP8397" s="48"/>
    </row>
    <row r="8398" spans="68:68" x14ac:dyDescent="0.2">
      <c r="BP8398" s="48"/>
    </row>
    <row r="8399" spans="68:68" x14ac:dyDescent="0.2">
      <c r="BP8399" s="48"/>
    </row>
    <row r="8400" spans="68:68" x14ac:dyDescent="0.2">
      <c r="BP8400" s="48"/>
    </row>
    <row r="8401" spans="68:68" x14ac:dyDescent="0.2">
      <c r="BP8401" s="48"/>
    </row>
    <row r="8402" spans="68:68" x14ac:dyDescent="0.2">
      <c r="BP8402" s="48"/>
    </row>
    <row r="8403" spans="68:68" x14ac:dyDescent="0.2">
      <c r="BP8403" s="48"/>
    </row>
    <row r="8404" spans="68:68" x14ac:dyDescent="0.2">
      <c r="BP8404" s="48"/>
    </row>
    <row r="8405" spans="68:68" x14ac:dyDescent="0.2">
      <c r="BP8405" s="48"/>
    </row>
    <row r="8406" spans="68:68" x14ac:dyDescent="0.2">
      <c r="BP8406" s="48"/>
    </row>
    <row r="8407" spans="68:68" x14ac:dyDescent="0.2">
      <c r="BP8407" s="48"/>
    </row>
    <row r="8408" spans="68:68" x14ac:dyDescent="0.2">
      <c r="BP8408" s="48"/>
    </row>
    <row r="8409" spans="68:68" x14ac:dyDescent="0.2">
      <c r="BP8409" s="48"/>
    </row>
    <row r="8410" spans="68:68" x14ac:dyDescent="0.2">
      <c r="BP8410" s="48"/>
    </row>
    <row r="8411" spans="68:68" x14ac:dyDescent="0.2">
      <c r="BP8411" s="48"/>
    </row>
    <row r="8412" spans="68:68" x14ac:dyDescent="0.2">
      <c r="BP8412" s="48"/>
    </row>
    <row r="8413" spans="68:68" x14ac:dyDescent="0.2">
      <c r="BP8413" s="48"/>
    </row>
    <row r="8414" spans="68:68" x14ac:dyDescent="0.2">
      <c r="BP8414" s="48"/>
    </row>
    <row r="8415" spans="68:68" x14ac:dyDescent="0.2">
      <c r="BP8415" s="48"/>
    </row>
    <row r="8416" spans="68:68" x14ac:dyDescent="0.2">
      <c r="BP8416" s="48"/>
    </row>
    <row r="8417" spans="68:68" x14ac:dyDescent="0.2">
      <c r="BP8417" s="48"/>
    </row>
    <row r="8418" spans="68:68" x14ac:dyDescent="0.2">
      <c r="BP8418" s="48"/>
    </row>
    <row r="8419" spans="68:68" x14ac:dyDescent="0.2">
      <c r="BP8419" s="48"/>
    </row>
    <row r="8420" spans="68:68" x14ac:dyDescent="0.2">
      <c r="BP8420" s="48"/>
    </row>
    <row r="8421" spans="68:68" x14ac:dyDescent="0.2">
      <c r="BP8421" s="48"/>
    </row>
    <row r="8422" spans="68:68" x14ac:dyDescent="0.2">
      <c r="BP8422" s="48"/>
    </row>
    <row r="8423" spans="68:68" x14ac:dyDescent="0.2">
      <c r="BP8423" s="48"/>
    </row>
    <row r="8424" spans="68:68" x14ac:dyDescent="0.2">
      <c r="BP8424" s="48"/>
    </row>
    <row r="8425" spans="68:68" x14ac:dyDescent="0.2">
      <c r="BP8425" s="48"/>
    </row>
    <row r="8426" spans="68:68" x14ac:dyDescent="0.2">
      <c r="BP8426" s="48"/>
    </row>
    <row r="8427" spans="68:68" x14ac:dyDescent="0.2">
      <c r="BP8427" s="48"/>
    </row>
    <row r="8428" spans="68:68" x14ac:dyDescent="0.2">
      <c r="BP8428" s="48"/>
    </row>
    <row r="8429" spans="68:68" x14ac:dyDescent="0.2">
      <c r="BP8429" s="48"/>
    </row>
    <row r="8430" spans="68:68" x14ac:dyDescent="0.2">
      <c r="BP8430" s="48"/>
    </row>
    <row r="8431" spans="68:68" x14ac:dyDescent="0.2">
      <c r="BP8431" s="48"/>
    </row>
    <row r="8432" spans="68:68" x14ac:dyDescent="0.2">
      <c r="BP8432" s="48"/>
    </row>
    <row r="8433" spans="68:68" x14ac:dyDescent="0.2">
      <c r="BP8433" s="48"/>
    </row>
    <row r="8434" spans="68:68" x14ac:dyDescent="0.2">
      <c r="BP8434" s="48"/>
    </row>
    <row r="8435" spans="68:68" x14ac:dyDescent="0.2">
      <c r="BP8435" s="48"/>
    </row>
    <row r="8436" spans="68:68" x14ac:dyDescent="0.2">
      <c r="BP8436" s="48"/>
    </row>
    <row r="8437" spans="68:68" x14ac:dyDescent="0.2">
      <c r="BP8437" s="48"/>
    </row>
    <row r="8438" spans="68:68" x14ac:dyDescent="0.2">
      <c r="BP8438" s="48"/>
    </row>
    <row r="8439" spans="68:68" x14ac:dyDescent="0.2">
      <c r="BP8439" s="48"/>
    </row>
    <row r="8440" spans="68:68" x14ac:dyDescent="0.2">
      <c r="BP8440" s="48"/>
    </row>
    <row r="8441" spans="68:68" x14ac:dyDescent="0.2">
      <c r="BP8441" s="48"/>
    </row>
    <row r="8442" spans="68:68" x14ac:dyDescent="0.2">
      <c r="BP8442" s="48"/>
    </row>
    <row r="8443" spans="68:68" x14ac:dyDescent="0.2">
      <c r="BP8443" s="48"/>
    </row>
    <row r="8444" spans="68:68" x14ac:dyDescent="0.2">
      <c r="BP8444" s="48"/>
    </row>
    <row r="8445" spans="68:68" x14ac:dyDescent="0.2">
      <c r="BP8445" s="48"/>
    </row>
    <row r="8446" spans="68:68" x14ac:dyDescent="0.2">
      <c r="BP8446" s="48"/>
    </row>
    <row r="8447" spans="68:68" x14ac:dyDescent="0.2">
      <c r="BP8447" s="48"/>
    </row>
    <row r="8448" spans="68:68" x14ac:dyDescent="0.2">
      <c r="BP8448" s="48"/>
    </row>
    <row r="8449" spans="68:68" x14ac:dyDescent="0.2">
      <c r="BP8449" s="48"/>
    </row>
    <row r="8450" spans="68:68" x14ac:dyDescent="0.2">
      <c r="BP8450" s="48"/>
    </row>
    <row r="8451" spans="68:68" x14ac:dyDescent="0.2">
      <c r="BP8451" s="48"/>
    </row>
    <row r="8452" spans="68:68" x14ac:dyDescent="0.2">
      <c r="BP8452" s="48"/>
    </row>
    <row r="8453" spans="68:68" x14ac:dyDescent="0.2">
      <c r="BP8453" s="48"/>
    </row>
    <row r="8454" spans="68:68" x14ac:dyDescent="0.2">
      <c r="BP8454" s="48"/>
    </row>
    <row r="8455" spans="68:68" x14ac:dyDescent="0.2">
      <c r="BP8455" s="48"/>
    </row>
    <row r="8456" spans="68:68" x14ac:dyDescent="0.2">
      <c r="BP8456" s="48"/>
    </row>
    <row r="8457" spans="68:68" x14ac:dyDescent="0.2">
      <c r="BP8457" s="48"/>
    </row>
    <row r="8458" spans="68:68" x14ac:dyDescent="0.2">
      <c r="BP8458" s="48"/>
    </row>
    <row r="8459" spans="68:68" x14ac:dyDescent="0.2">
      <c r="BP8459" s="48"/>
    </row>
    <row r="8460" spans="68:68" x14ac:dyDescent="0.2">
      <c r="BP8460" s="48"/>
    </row>
    <row r="8461" spans="68:68" x14ac:dyDescent="0.2">
      <c r="BP8461" s="48"/>
    </row>
    <row r="8462" spans="68:68" x14ac:dyDescent="0.2">
      <c r="BP8462" s="48"/>
    </row>
    <row r="8463" spans="68:68" x14ac:dyDescent="0.2">
      <c r="BP8463" s="48"/>
    </row>
    <row r="8464" spans="68:68" x14ac:dyDescent="0.2">
      <c r="BP8464" s="48"/>
    </row>
    <row r="8465" spans="68:68" x14ac:dyDescent="0.2">
      <c r="BP8465" s="48"/>
    </row>
    <row r="8466" spans="68:68" x14ac:dyDescent="0.2">
      <c r="BP8466" s="48"/>
    </row>
    <row r="8467" spans="68:68" x14ac:dyDescent="0.2">
      <c r="BP8467" s="48"/>
    </row>
    <row r="8468" spans="68:68" x14ac:dyDescent="0.2">
      <c r="BP8468" s="48"/>
    </row>
    <row r="8469" spans="68:68" x14ac:dyDescent="0.2">
      <c r="BP8469" s="48"/>
    </row>
    <row r="8470" spans="68:68" x14ac:dyDescent="0.2">
      <c r="BP8470" s="48"/>
    </row>
    <row r="8471" spans="68:68" x14ac:dyDescent="0.2">
      <c r="BP8471" s="48"/>
    </row>
    <row r="8472" spans="68:68" x14ac:dyDescent="0.2">
      <c r="BP8472" s="48"/>
    </row>
    <row r="8473" spans="68:68" x14ac:dyDescent="0.2">
      <c r="BP8473" s="48"/>
    </row>
    <row r="8474" spans="68:68" x14ac:dyDescent="0.2">
      <c r="BP8474" s="48"/>
    </row>
    <row r="8475" spans="68:68" x14ac:dyDescent="0.2">
      <c r="BP8475" s="48"/>
    </row>
    <row r="8476" spans="68:68" x14ac:dyDescent="0.2">
      <c r="BP8476" s="48"/>
    </row>
    <row r="8477" spans="68:68" x14ac:dyDescent="0.2">
      <c r="BP8477" s="48"/>
    </row>
    <row r="8478" spans="68:68" x14ac:dyDescent="0.2">
      <c r="BP8478" s="48"/>
    </row>
    <row r="8479" spans="68:68" x14ac:dyDescent="0.2">
      <c r="BP8479" s="48"/>
    </row>
    <row r="8480" spans="68:68" x14ac:dyDescent="0.2">
      <c r="BP8480" s="48"/>
    </row>
    <row r="8481" spans="68:68" x14ac:dyDescent="0.2">
      <c r="BP8481" s="48"/>
    </row>
    <row r="8482" spans="68:68" x14ac:dyDescent="0.2">
      <c r="BP8482" s="48"/>
    </row>
    <row r="8483" spans="68:68" x14ac:dyDescent="0.2">
      <c r="BP8483" s="48"/>
    </row>
    <row r="8484" spans="68:68" x14ac:dyDescent="0.2">
      <c r="BP8484" s="48"/>
    </row>
    <row r="8485" spans="68:68" x14ac:dyDescent="0.2">
      <c r="BP8485" s="48"/>
    </row>
    <row r="8486" spans="68:68" x14ac:dyDescent="0.2">
      <c r="BP8486" s="48"/>
    </row>
    <row r="8487" spans="68:68" x14ac:dyDescent="0.2">
      <c r="BP8487" s="48"/>
    </row>
    <row r="8488" spans="68:68" x14ac:dyDescent="0.2">
      <c r="BP8488" s="48"/>
    </row>
    <row r="8489" spans="68:68" x14ac:dyDescent="0.2">
      <c r="BP8489" s="48"/>
    </row>
    <row r="8490" spans="68:68" x14ac:dyDescent="0.2">
      <c r="BP8490" s="48"/>
    </row>
    <row r="8491" spans="68:68" x14ac:dyDescent="0.2">
      <c r="BP8491" s="48"/>
    </row>
    <row r="8492" spans="68:68" x14ac:dyDescent="0.2">
      <c r="BP8492" s="48"/>
    </row>
    <row r="8493" spans="68:68" x14ac:dyDescent="0.2">
      <c r="BP8493" s="48"/>
    </row>
    <row r="8494" spans="68:68" x14ac:dyDescent="0.2">
      <c r="BP8494" s="48"/>
    </row>
    <row r="8495" spans="68:68" x14ac:dyDescent="0.2">
      <c r="BP8495" s="48"/>
    </row>
    <row r="8496" spans="68:68" x14ac:dyDescent="0.2">
      <c r="BP8496" s="48"/>
    </row>
    <row r="8497" spans="68:68" x14ac:dyDescent="0.2">
      <c r="BP8497" s="48"/>
    </row>
    <row r="8498" spans="68:68" x14ac:dyDescent="0.2">
      <c r="BP8498" s="48"/>
    </row>
    <row r="8499" spans="68:68" x14ac:dyDescent="0.2">
      <c r="BP8499" s="48"/>
    </row>
    <row r="8500" spans="68:68" x14ac:dyDescent="0.2">
      <c r="BP8500" s="48"/>
    </row>
    <row r="8501" spans="68:68" x14ac:dyDescent="0.2">
      <c r="BP8501" s="48"/>
    </row>
    <row r="8502" spans="68:68" x14ac:dyDescent="0.2">
      <c r="BP8502" s="48"/>
    </row>
    <row r="8503" spans="68:68" x14ac:dyDescent="0.2">
      <c r="BP8503" s="48"/>
    </row>
    <row r="8504" spans="68:68" x14ac:dyDescent="0.2">
      <c r="BP8504" s="48"/>
    </row>
    <row r="8505" spans="68:68" x14ac:dyDescent="0.2">
      <c r="BP8505" s="48"/>
    </row>
    <row r="8506" spans="68:68" x14ac:dyDescent="0.2">
      <c r="BP8506" s="48"/>
    </row>
    <row r="8507" spans="68:68" x14ac:dyDescent="0.2">
      <c r="BP8507" s="48"/>
    </row>
    <row r="8508" spans="68:68" x14ac:dyDescent="0.2">
      <c r="BP8508" s="48"/>
    </row>
    <row r="8509" spans="68:68" x14ac:dyDescent="0.2">
      <c r="BP8509" s="48"/>
    </row>
    <row r="8510" spans="68:68" x14ac:dyDescent="0.2">
      <c r="BP8510" s="48"/>
    </row>
    <row r="8511" spans="68:68" x14ac:dyDescent="0.2">
      <c r="BP8511" s="48"/>
    </row>
    <row r="8512" spans="68:68" x14ac:dyDescent="0.2">
      <c r="BP8512" s="48"/>
    </row>
    <row r="8513" spans="68:68" x14ac:dyDescent="0.2">
      <c r="BP8513" s="48"/>
    </row>
    <row r="8514" spans="68:68" x14ac:dyDescent="0.2">
      <c r="BP8514" s="48"/>
    </row>
    <row r="8515" spans="68:68" x14ac:dyDescent="0.2">
      <c r="BP8515" s="48"/>
    </row>
    <row r="8516" spans="68:68" x14ac:dyDescent="0.2">
      <c r="BP8516" s="48"/>
    </row>
    <row r="8517" spans="68:68" x14ac:dyDescent="0.2">
      <c r="BP8517" s="48"/>
    </row>
    <row r="8518" spans="68:68" x14ac:dyDescent="0.2">
      <c r="BP8518" s="48"/>
    </row>
    <row r="8519" spans="68:68" x14ac:dyDescent="0.2">
      <c r="BP8519" s="48"/>
    </row>
    <row r="8520" spans="68:68" x14ac:dyDescent="0.2">
      <c r="BP8520" s="48"/>
    </row>
    <row r="8521" spans="68:68" x14ac:dyDescent="0.2">
      <c r="BP8521" s="48"/>
    </row>
    <row r="8522" spans="68:68" x14ac:dyDescent="0.2">
      <c r="BP8522" s="48"/>
    </row>
    <row r="8523" spans="68:68" x14ac:dyDescent="0.2">
      <c r="BP8523" s="48"/>
    </row>
    <row r="8524" spans="68:68" x14ac:dyDescent="0.2">
      <c r="BP8524" s="48"/>
    </row>
    <row r="8525" spans="68:68" x14ac:dyDescent="0.2">
      <c r="BP8525" s="48"/>
    </row>
    <row r="8526" spans="68:68" x14ac:dyDescent="0.2">
      <c r="BP8526" s="48"/>
    </row>
    <row r="8527" spans="68:68" x14ac:dyDescent="0.2">
      <c r="BP8527" s="48"/>
    </row>
    <row r="8528" spans="68:68" x14ac:dyDescent="0.2">
      <c r="BP8528" s="48"/>
    </row>
    <row r="8529" spans="68:68" x14ac:dyDescent="0.2">
      <c r="BP8529" s="48"/>
    </row>
    <row r="8530" spans="68:68" x14ac:dyDescent="0.2">
      <c r="BP8530" s="48"/>
    </row>
    <row r="8531" spans="68:68" x14ac:dyDescent="0.2">
      <c r="BP8531" s="48"/>
    </row>
    <row r="8532" spans="68:68" x14ac:dyDescent="0.2">
      <c r="BP8532" s="48"/>
    </row>
    <row r="8533" spans="68:68" x14ac:dyDescent="0.2">
      <c r="BP8533" s="48"/>
    </row>
    <row r="8534" spans="68:68" x14ac:dyDescent="0.2">
      <c r="BP8534" s="48"/>
    </row>
    <row r="8535" spans="68:68" x14ac:dyDescent="0.2">
      <c r="BP8535" s="48"/>
    </row>
    <row r="8536" spans="68:68" x14ac:dyDescent="0.2">
      <c r="BP8536" s="48"/>
    </row>
    <row r="8537" spans="68:68" x14ac:dyDescent="0.2">
      <c r="BP8537" s="48"/>
    </row>
    <row r="8538" spans="68:68" x14ac:dyDescent="0.2">
      <c r="BP8538" s="48"/>
    </row>
    <row r="8539" spans="68:68" x14ac:dyDescent="0.2">
      <c r="BP8539" s="48"/>
    </row>
    <row r="8540" spans="68:68" x14ac:dyDescent="0.2">
      <c r="BP8540" s="48"/>
    </row>
    <row r="8541" spans="68:68" x14ac:dyDescent="0.2">
      <c r="BP8541" s="48"/>
    </row>
    <row r="8542" spans="68:68" x14ac:dyDescent="0.2">
      <c r="BP8542" s="48"/>
    </row>
    <row r="8543" spans="68:68" x14ac:dyDescent="0.2">
      <c r="BP8543" s="48"/>
    </row>
    <row r="8544" spans="68:68" x14ac:dyDescent="0.2">
      <c r="BP8544" s="48"/>
    </row>
    <row r="8545" spans="68:68" x14ac:dyDescent="0.2">
      <c r="BP8545" s="48"/>
    </row>
    <row r="8546" spans="68:68" x14ac:dyDescent="0.2">
      <c r="BP8546" s="48"/>
    </row>
    <row r="8547" spans="68:68" x14ac:dyDescent="0.2">
      <c r="BP8547" s="48"/>
    </row>
    <row r="8548" spans="68:68" x14ac:dyDescent="0.2">
      <c r="BP8548" s="48"/>
    </row>
    <row r="8549" spans="68:68" x14ac:dyDescent="0.2">
      <c r="BP8549" s="48"/>
    </row>
    <row r="8550" spans="68:68" x14ac:dyDescent="0.2">
      <c r="BP8550" s="48"/>
    </row>
    <row r="8551" spans="68:68" x14ac:dyDescent="0.2">
      <c r="BP8551" s="48"/>
    </row>
    <row r="8552" spans="68:68" x14ac:dyDescent="0.2">
      <c r="BP8552" s="48"/>
    </row>
    <row r="8553" spans="68:68" x14ac:dyDescent="0.2">
      <c r="BP8553" s="48"/>
    </row>
    <row r="8554" spans="68:68" x14ac:dyDescent="0.2">
      <c r="BP8554" s="48"/>
    </row>
    <row r="8555" spans="68:68" x14ac:dyDescent="0.2">
      <c r="BP8555" s="48"/>
    </row>
    <row r="8556" spans="68:68" x14ac:dyDescent="0.2">
      <c r="BP8556" s="48"/>
    </row>
    <row r="8557" spans="68:68" x14ac:dyDescent="0.2">
      <c r="BP8557" s="48"/>
    </row>
    <row r="8558" spans="68:68" x14ac:dyDescent="0.2">
      <c r="BP8558" s="48"/>
    </row>
    <row r="8559" spans="68:68" x14ac:dyDescent="0.2">
      <c r="BP8559" s="48"/>
    </row>
    <row r="8560" spans="68:68" x14ac:dyDescent="0.2">
      <c r="BP8560" s="48"/>
    </row>
    <row r="8561" spans="68:68" x14ac:dyDescent="0.2">
      <c r="BP8561" s="48"/>
    </row>
    <row r="8562" spans="68:68" x14ac:dyDescent="0.2">
      <c r="BP8562" s="48"/>
    </row>
    <row r="8563" spans="68:68" x14ac:dyDescent="0.2">
      <c r="BP8563" s="48"/>
    </row>
    <row r="8564" spans="68:68" x14ac:dyDescent="0.2">
      <c r="BP8564" s="48"/>
    </row>
    <row r="8565" spans="68:68" x14ac:dyDescent="0.2">
      <c r="BP8565" s="48"/>
    </row>
    <row r="8566" spans="68:68" x14ac:dyDescent="0.2">
      <c r="BP8566" s="48"/>
    </row>
    <row r="8567" spans="68:68" x14ac:dyDescent="0.2">
      <c r="BP8567" s="48"/>
    </row>
    <row r="8568" spans="68:68" x14ac:dyDescent="0.2">
      <c r="BP8568" s="48"/>
    </row>
    <row r="8569" spans="68:68" x14ac:dyDescent="0.2">
      <c r="BP8569" s="48"/>
    </row>
    <row r="8570" spans="68:68" x14ac:dyDescent="0.2">
      <c r="BP8570" s="48"/>
    </row>
    <row r="8571" spans="68:68" x14ac:dyDescent="0.2">
      <c r="BP8571" s="48"/>
    </row>
    <row r="8572" spans="68:68" x14ac:dyDescent="0.2">
      <c r="BP8572" s="48"/>
    </row>
    <row r="8573" spans="68:68" x14ac:dyDescent="0.2">
      <c r="BP8573" s="48"/>
    </row>
    <row r="8574" spans="68:68" x14ac:dyDescent="0.2">
      <c r="BP8574" s="48"/>
    </row>
    <row r="8575" spans="68:68" x14ac:dyDescent="0.2">
      <c r="BP8575" s="48"/>
    </row>
    <row r="8576" spans="68:68" x14ac:dyDescent="0.2">
      <c r="BP8576" s="48"/>
    </row>
    <row r="8577" spans="68:68" x14ac:dyDescent="0.2">
      <c r="BP8577" s="48"/>
    </row>
    <row r="8578" spans="68:68" x14ac:dyDescent="0.2">
      <c r="BP8578" s="48"/>
    </row>
    <row r="8579" spans="68:68" x14ac:dyDescent="0.2">
      <c r="BP8579" s="48"/>
    </row>
    <row r="8580" spans="68:68" x14ac:dyDescent="0.2">
      <c r="BP8580" s="48"/>
    </row>
    <row r="8581" spans="68:68" x14ac:dyDescent="0.2">
      <c r="BP8581" s="48"/>
    </row>
    <row r="8582" spans="68:68" x14ac:dyDescent="0.2">
      <c r="BP8582" s="48"/>
    </row>
    <row r="8583" spans="68:68" x14ac:dyDescent="0.2">
      <c r="BP8583" s="48"/>
    </row>
    <row r="8584" spans="68:68" x14ac:dyDescent="0.2">
      <c r="BP8584" s="48"/>
    </row>
    <row r="8585" spans="68:68" x14ac:dyDescent="0.2">
      <c r="BP8585" s="48"/>
    </row>
    <row r="8586" spans="68:68" x14ac:dyDescent="0.2">
      <c r="BP8586" s="48"/>
    </row>
    <row r="8587" spans="68:68" x14ac:dyDescent="0.2">
      <c r="BP8587" s="48"/>
    </row>
    <row r="8588" spans="68:68" x14ac:dyDescent="0.2">
      <c r="BP8588" s="48"/>
    </row>
    <row r="8589" spans="68:68" x14ac:dyDescent="0.2">
      <c r="BP8589" s="48"/>
    </row>
    <row r="8590" spans="68:68" x14ac:dyDescent="0.2">
      <c r="BP8590" s="48"/>
    </row>
    <row r="8591" spans="68:68" x14ac:dyDescent="0.2">
      <c r="BP8591" s="48"/>
    </row>
    <row r="8592" spans="68:68" x14ac:dyDescent="0.2">
      <c r="BP8592" s="48"/>
    </row>
    <row r="8593" spans="68:68" x14ac:dyDescent="0.2">
      <c r="BP8593" s="48"/>
    </row>
    <row r="8594" spans="68:68" x14ac:dyDescent="0.2">
      <c r="BP8594" s="48"/>
    </row>
    <row r="8595" spans="68:68" x14ac:dyDescent="0.2">
      <c r="BP8595" s="48"/>
    </row>
    <row r="8596" spans="68:68" x14ac:dyDescent="0.2">
      <c r="BP8596" s="48"/>
    </row>
    <row r="8597" spans="68:68" x14ac:dyDescent="0.2">
      <c r="BP8597" s="48"/>
    </row>
    <row r="8598" spans="68:68" x14ac:dyDescent="0.2">
      <c r="BP8598" s="48"/>
    </row>
    <row r="8599" spans="68:68" x14ac:dyDescent="0.2">
      <c r="BP8599" s="48"/>
    </row>
    <row r="8600" spans="68:68" x14ac:dyDescent="0.2">
      <c r="BP8600" s="48"/>
    </row>
    <row r="8601" spans="68:68" x14ac:dyDescent="0.2">
      <c r="BP8601" s="48"/>
    </row>
    <row r="8602" spans="68:68" x14ac:dyDescent="0.2">
      <c r="BP8602" s="48"/>
    </row>
    <row r="8603" spans="68:68" x14ac:dyDescent="0.2">
      <c r="BP8603" s="48"/>
    </row>
    <row r="8604" spans="68:68" x14ac:dyDescent="0.2">
      <c r="BP8604" s="48"/>
    </row>
    <row r="8605" spans="68:68" x14ac:dyDescent="0.2">
      <c r="BP8605" s="48"/>
    </row>
    <row r="8606" spans="68:68" x14ac:dyDescent="0.2">
      <c r="BP8606" s="48"/>
    </row>
    <row r="8607" spans="68:68" x14ac:dyDescent="0.2">
      <c r="BP8607" s="48"/>
    </row>
    <row r="8608" spans="68:68" x14ac:dyDescent="0.2">
      <c r="BP8608" s="48"/>
    </row>
    <row r="8609" spans="68:68" x14ac:dyDescent="0.2">
      <c r="BP8609" s="48"/>
    </row>
    <row r="8610" spans="68:68" x14ac:dyDescent="0.2">
      <c r="BP8610" s="48"/>
    </row>
    <row r="8611" spans="68:68" x14ac:dyDescent="0.2">
      <c r="BP8611" s="48"/>
    </row>
    <row r="8612" spans="68:68" x14ac:dyDescent="0.2">
      <c r="BP8612" s="48"/>
    </row>
    <row r="8613" spans="68:68" x14ac:dyDescent="0.2">
      <c r="BP8613" s="48"/>
    </row>
    <row r="8614" spans="68:68" x14ac:dyDescent="0.2">
      <c r="BP8614" s="48"/>
    </row>
    <row r="8615" spans="68:68" x14ac:dyDescent="0.2">
      <c r="BP8615" s="48"/>
    </row>
    <row r="8616" spans="68:68" x14ac:dyDescent="0.2">
      <c r="BP8616" s="48"/>
    </row>
    <row r="8617" spans="68:68" x14ac:dyDescent="0.2">
      <c r="BP8617" s="48"/>
    </row>
    <row r="8618" spans="68:68" x14ac:dyDescent="0.2">
      <c r="BP8618" s="48"/>
    </row>
    <row r="8619" spans="68:68" x14ac:dyDescent="0.2">
      <c r="BP8619" s="48"/>
    </row>
    <row r="8620" spans="68:68" x14ac:dyDescent="0.2">
      <c r="BP8620" s="48"/>
    </row>
    <row r="8621" spans="68:68" x14ac:dyDescent="0.2">
      <c r="BP8621" s="48"/>
    </row>
    <row r="8622" spans="68:68" x14ac:dyDescent="0.2">
      <c r="BP8622" s="48"/>
    </row>
    <row r="8623" spans="68:68" x14ac:dyDescent="0.2">
      <c r="BP8623" s="48"/>
    </row>
    <row r="8624" spans="68:68" x14ac:dyDescent="0.2">
      <c r="BP8624" s="48"/>
    </row>
    <row r="8625" spans="68:68" x14ac:dyDescent="0.2">
      <c r="BP8625" s="48"/>
    </row>
    <row r="8626" spans="68:68" x14ac:dyDescent="0.2">
      <c r="BP8626" s="48"/>
    </row>
    <row r="8627" spans="68:68" x14ac:dyDescent="0.2">
      <c r="BP8627" s="48"/>
    </row>
    <row r="8628" spans="68:68" x14ac:dyDescent="0.2">
      <c r="BP8628" s="48"/>
    </row>
    <row r="8629" spans="68:68" x14ac:dyDescent="0.2">
      <c r="BP8629" s="48"/>
    </row>
    <row r="8630" spans="68:68" x14ac:dyDescent="0.2">
      <c r="BP8630" s="48"/>
    </row>
    <row r="8631" spans="68:68" x14ac:dyDescent="0.2">
      <c r="BP8631" s="48"/>
    </row>
    <row r="8632" spans="68:68" x14ac:dyDescent="0.2">
      <c r="BP8632" s="48"/>
    </row>
    <row r="8633" spans="68:68" x14ac:dyDescent="0.2">
      <c r="BP8633" s="48"/>
    </row>
    <row r="8634" spans="68:68" x14ac:dyDescent="0.2">
      <c r="BP8634" s="48"/>
    </row>
    <row r="8635" spans="68:68" x14ac:dyDescent="0.2">
      <c r="BP8635" s="48"/>
    </row>
    <row r="8636" spans="68:68" x14ac:dyDescent="0.2">
      <c r="BP8636" s="48"/>
    </row>
    <row r="8637" spans="68:68" x14ac:dyDescent="0.2">
      <c r="BP8637" s="48"/>
    </row>
    <row r="8638" spans="68:68" x14ac:dyDescent="0.2">
      <c r="BP8638" s="48"/>
    </row>
    <row r="8639" spans="68:68" x14ac:dyDescent="0.2">
      <c r="BP8639" s="48"/>
    </row>
    <row r="8640" spans="68:68" x14ac:dyDescent="0.2">
      <c r="BP8640" s="48"/>
    </row>
    <row r="8641" spans="68:68" x14ac:dyDescent="0.2">
      <c r="BP8641" s="48"/>
    </row>
    <row r="8642" spans="68:68" x14ac:dyDescent="0.2">
      <c r="BP8642" s="48"/>
    </row>
    <row r="8643" spans="68:68" x14ac:dyDescent="0.2">
      <c r="BP8643" s="48"/>
    </row>
    <row r="8644" spans="68:68" x14ac:dyDescent="0.2">
      <c r="BP8644" s="48"/>
    </row>
    <row r="8645" spans="68:68" x14ac:dyDescent="0.2">
      <c r="BP8645" s="48"/>
    </row>
    <row r="8646" spans="68:68" x14ac:dyDescent="0.2">
      <c r="BP8646" s="48"/>
    </row>
    <row r="8647" spans="68:68" x14ac:dyDescent="0.2">
      <c r="BP8647" s="48"/>
    </row>
    <row r="8648" spans="68:68" x14ac:dyDescent="0.2">
      <c r="BP8648" s="48"/>
    </row>
    <row r="8649" spans="68:68" x14ac:dyDescent="0.2">
      <c r="BP8649" s="48"/>
    </row>
    <row r="8650" spans="68:68" x14ac:dyDescent="0.2">
      <c r="BP8650" s="48"/>
    </row>
    <row r="8651" spans="68:68" x14ac:dyDescent="0.2">
      <c r="BP8651" s="48"/>
    </row>
    <row r="8652" spans="68:68" x14ac:dyDescent="0.2">
      <c r="BP8652" s="48"/>
    </row>
    <row r="8653" spans="68:68" x14ac:dyDescent="0.2">
      <c r="BP8653" s="48"/>
    </row>
    <row r="8654" spans="68:68" x14ac:dyDescent="0.2">
      <c r="BP8654" s="48"/>
    </row>
    <row r="8655" spans="68:68" x14ac:dyDescent="0.2">
      <c r="BP8655" s="48"/>
    </row>
    <row r="8656" spans="68:68" x14ac:dyDescent="0.2">
      <c r="BP8656" s="48"/>
    </row>
    <row r="8657" spans="68:68" x14ac:dyDescent="0.2">
      <c r="BP8657" s="48"/>
    </row>
    <row r="8658" spans="68:68" x14ac:dyDescent="0.2">
      <c r="BP8658" s="48"/>
    </row>
    <row r="8659" spans="68:68" x14ac:dyDescent="0.2">
      <c r="BP8659" s="48"/>
    </row>
    <row r="8660" spans="68:68" x14ac:dyDescent="0.2">
      <c r="BP8660" s="48"/>
    </row>
    <row r="8661" spans="68:68" x14ac:dyDescent="0.2">
      <c r="BP8661" s="48"/>
    </row>
    <row r="8662" spans="68:68" x14ac:dyDescent="0.2">
      <c r="BP8662" s="48"/>
    </row>
    <row r="8663" spans="68:68" x14ac:dyDescent="0.2">
      <c r="BP8663" s="48"/>
    </row>
    <row r="8664" spans="68:68" x14ac:dyDescent="0.2">
      <c r="BP8664" s="48"/>
    </row>
    <row r="8665" spans="68:68" x14ac:dyDescent="0.2">
      <c r="BP8665" s="48"/>
    </row>
    <row r="8666" spans="68:68" x14ac:dyDescent="0.2">
      <c r="BP8666" s="48"/>
    </row>
    <row r="8667" spans="68:68" x14ac:dyDescent="0.2">
      <c r="BP8667" s="48"/>
    </row>
    <row r="8668" spans="68:68" x14ac:dyDescent="0.2">
      <c r="BP8668" s="48"/>
    </row>
    <row r="8669" spans="68:68" x14ac:dyDescent="0.2">
      <c r="BP8669" s="48"/>
    </row>
    <row r="8670" spans="68:68" x14ac:dyDescent="0.2">
      <c r="BP8670" s="48"/>
    </row>
    <row r="8671" spans="68:68" x14ac:dyDescent="0.2">
      <c r="BP8671" s="48"/>
    </row>
    <row r="8672" spans="68:68" x14ac:dyDescent="0.2">
      <c r="BP8672" s="48"/>
    </row>
    <row r="8673" spans="68:68" x14ac:dyDescent="0.2">
      <c r="BP8673" s="48"/>
    </row>
    <row r="8674" spans="68:68" x14ac:dyDescent="0.2">
      <c r="BP8674" s="48"/>
    </row>
    <row r="8675" spans="68:68" x14ac:dyDescent="0.2">
      <c r="BP8675" s="48"/>
    </row>
    <row r="8676" spans="68:68" x14ac:dyDescent="0.2">
      <c r="BP8676" s="48"/>
    </row>
    <row r="8677" spans="68:68" x14ac:dyDescent="0.2">
      <c r="BP8677" s="48"/>
    </row>
    <row r="8678" spans="68:68" x14ac:dyDescent="0.2">
      <c r="BP8678" s="48"/>
    </row>
    <row r="8679" spans="68:68" x14ac:dyDescent="0.2">
      <c r="BP8679" s="48"/>
    </row>
    <row r="8680" spans="68:68" x14ac:dyDescent="0.2">
      <c r="BP8680" s="48"/>
    </row>
    <row r="8681" spans="68:68" x14ac:dyDescent="0.2">
      <c r="BP8681" s="48"/>
    </row>
    <row r="8682" spans="68:68" x14ac:dyDescent="0.2">
      <c r="BP8682" s="48"/>
    </row>
    <row r="8683" spans="68:68" x14ac:dyDescent="0.2">
      <c r="BP8683" s="48"/>
    </row>
    <row r="8684" spans="68:68" x14ac:dyDescent="0.2">
      <c r="BP8684" s="48"/>
    </row>
    <row r="8685" spans="68:68" x14ac:dyDescent="0.2">
      <c r="BP8685" s="48"/>
    </row>
    <row r="8686" spans="68:68" x14ac:dyDescent="0.2">
      <c r="BP8686" s="48"/>
    </row>
    <row r="8687" spans="68:68" x14ac:dyDescent="0.2">
      <c r="BP8687" s="48"/>
    </row>
    <row r="8688" spans="68:68" x14ac:dyDescent="0.2">
      <c r="BP8688" s="48"/>
    </row>
    <row r="8689" spans="68:68" x14ac:dyDescent="0.2">
      <c r="BP8689" s="48"/>
    </row>
    <row r="8690" spans="68:68" x14ac:dyDescent="0.2">
      <c r="BP8690" s="48"/>
    </row>
    <row r="8691" spans="68:68" x14ac:dyDescent="0.2">
      <c r="BP8691" s="48"/>
    </row>
    <row r="8692" spans="68:68" x14ac:dyDescent="0.2">
      <c r="BP8692" s="48"/>
    </row>
    <row r="8693" spans="68:68" x14ac:dyDescent="0.2">
      <c r="BP8693" s="48"/>
    </row>
    <row r="8694" spans="68:68" x14ac:dyDescent="0.2">
      <c r="BP8694" s="48"/>
    </row>
    <row r="8695" spans="68:68" x14ac:dyDescent="0.2">
      <c r="BP8695" s="48"/>
    </row>
    <row r="8696" spans="68:68" x14ac:dyDescent="0.2">
      <c r="BP8696" s="48"/>
    </row>
    <row r="8697" spans="68:68" x14ac:dyDescent="0.2">
      <c r="BP8697" s="48"/>
    </row>
    <row r="8698" spans="68:68" x14ac:dyDescent="0.2">
      <c r="BP8698" s="48"/>
    </row>
    <row r="8699" spans="68:68" x14ac:dyDescent="0.2">
      <c r="BP8699" s="48"/>
    </row>
    <row r="8700" spans="68:68" x14ac:dyDescent="0.2">
      <c r="BP8700" s="48"/>
    </row>
    <row r="8701" spans="68:68" x14ac:dyDescent="0.2">
      <c r="BP8701" s="48"/>
    </row>
    <row r="8702" spans="68:68" x14ac:dyDescent="0.2">
      <c r="BP8702" s="48"/>
    </row>
    <row r="8703" spans="68:68" x14ac:dyDescent="0.2">
      <c r="BP8703" s="48"/>
    </row>
    <row r="8704" spans="68:68" x14ac:dyDescent="0.2">
      <c r="BP8704" s="48"/>
    </row>
    <row r="8705" spans="68:68" x14ac:dyDescent="0.2">
      <c r="BP8705" s="48"/>
    </row>
    <row r="8706" spans="68:68" x14ac:dyDescent="0.2">
      <c r="BP8706" s="48"/>
    </row>
    <row r="8707" spans="68:68" x14ac:dyDescent="0.2">
      <c r="BP8707" s="48"/>
    </row>
    <row r="8708" spans="68:68" x14ac:dyDescent="0.2">
      <c r="BP8708" s="48"/>
    </row>
    <row r="8709" spans="68:68" x14ac:dyDescent="0.2">
      <c r="BP8709" s="48"/>
    </row>
    <row r="8710" spans="68:68" x14ac:dyDescent="0.2">
      <c r="BP8710" s="48"/>
    </row>
    <row r="8711" spans="68:68" x14ac:dyDescent="0.2">
      <c r="BP8711" s="48"/>
    </row>
    <row r="8712" spans="68:68" x14ac:dyDescent="0.2">
      <c r="BP8712" s="48"/>
    </row>
    <row r="8713" spans="68:68" x14ac:dyDescent="0.2">
      <c r="BP8713" s="48"/>
    </row>
    <row r="8714" spans="68:68" x14ac:dyDescent="0.2">
      <c r="BP8714" s="48"/>
    </row>
    <row r="8715" spans="68:68" x14ac:dyDescent="0.2">
      <c r="BP8715" s="48"/>
    </row>
    <row r="8716" spans="68:68" x14ac:dyDescent="0.2">
      <c r="BP8716" s="48"/>
    </row>
    <row r="8717" spans="68:68" x14ac:dyDescent="0.2">
      <c r="BP8717" s="48"/>
    </row>
    <row r="8718" spans="68:68" x14ac:dyDescent="0.2">
      <c r="BP8718" s="48"/>
    </row>
    <row r="8719" spans="68:68" x14ac:dyDescent="0.2">
      <c r="BP8719" s="48"/>
    </row>
    <row r="8720" spans="68:68" x14ac:dyDescent="0.2">
      <c r="BP8720" s="48"/>
    </row>
    <row r="8721" spans="68:68" x14ac:dyDescent="0.2">
      <c r="BP8721" s="48"/>
    </row>
    <row r="8722" spans="68:68" x14ac:dyDescent="0.2">
      <c r="BP8722" s="48"/>
    </row>
    <row r="8723" spans="68:68" x14ac:dyDescent="0.2">
      <c r="BP8723" s="48"/>
    </row>
    <row r="8724" spans="68:68" x14ac:dyDescent="0.2">
      <c r="BP8724" s="48"/>
    </row>
    <row r="8725" spans="68:68" x14ac:dyDescent="0.2">
      <c r="BP8725" s="48"/>
    </row>
    <row r="8726" spans="68:68" x14ac:dyDescent="0.2">
      <c r="BP8726" s="48"/>
    </row>
    <row r="8727" spans="68:68" x14ac:dyDescent="0.2">
      <c r="BP8727" s="48"/>
    </row>
    <row r="8728" spans="68:68" x14ac:dyDescent="0.2">
      <c r="BP8728" s="48"/>
    </row>
    <row r="8729" spans="68:68" x14ac:dyDescent="0.2">
      <c r="BP8729" s="48"/>
    </row>
    <row r="8730" spans="68:68" x14ac:dyDescent="0.2">
      <c r="BP8730" s="48"/>
    </row>
    <row r="8731" spans="68:68" x14ac:dyDescent="0.2">
      <c r="BP8731" s="48"/>
    </row>
    <row r="8732" spans="68:68" x14ac:dyDescent="0.2">
      <c r="BP8732" s="48"/>
    </row>
    <row r="8733" spans="68:68" x14ac:dyDescent="0.2">
      <c r="BP8733" s="48"/>
    </row>
    <row r="8734" spans="68:68" x14ac:dyDescent="0.2">
      <c r="BP8734" s="48"/>
    </row>
    <row r="8735" spans="68:68" x14ac:dyDescent="0.2">
      <c r="BP8735" s="48"/>
    </row>
    <row r="8736" spans="68:68" x14ac:dyDescent="0.2">
      <c r="BP8736" s="48"/>
    </row>
    <row r="8737" spans="68:68" x14ac:dyDescent="0.2">
      <c r="BP8737" s="48"/>
    </row>
    <row r="8738" spans="68:68" x14ac:dyDescent="0.2">
      <c r="BP8738" s="48"/>
    </row>
    <row r="8739" spans="68:68" x14ac:dyDescent="0.2">
      <c r="BP8739" s="48"/>
    </row>
    <row r="8740" spans="68:68" x14ac:dyDescent="0.2">
      <c r="BP8740" s="48"/>
    </row>
    <row r="8741" spans="68:68" x14ac:dyDescent="0.2">
      <c r="BP8741" s="48"/>
    </row>
    <row r="8742" spans="68:68" x14ac:dyDescent="0.2">
      <c r="BP8742" s="48"/>
    </row>
    <row r="8743" spans="68:68" x14ac:dyDescent="0.2">
      <c r="BP8743" s="48"/>
    </row>
    <row r="8744" spans="68:68" x14ac:dyDescent="0.2">
      <c r="BP8744" s="48"/>
    </row>
    <row r="8745" spans="68:68" x14ac:dyDescent="0.2">
      <c r="BP8745" s="48"/>
    </row>
    <row r="8746" spans="68:68" x14ac:dyDescent="0.2">
      <c r="BP8746" s="48"/>
    </row>
    <row r="8747" spans="68:68" x14ac:dyDescent="0.2">
      <c r="BP8747" s="48"/>
    </row>
    <row r="8748" spans="68:68" x14ac:dyDescent="0.2">
      <c r="BP8748" s="48"/>
    </row>
    <row r="8749" spans="68:68" x14ac:dyDescent="0.2">
      <c r="BP8749" s="48"/>
    </row>
    <row r="8750" spans="68:68" x14ac:dyDescent="0.2">
      <c r="BP8750" s="48"/>
    </row>
    <row r="8751" spans="68:68" x14ac:dyDescent="0.2">
      <c r="BP8751" s="48"/>
    </row>
    <row r="8752" spans="68:68" x14ac:dyDescent="0.2">
      <c r="BP8752" s="48"/>
    </row>
    <row r="8753" spans="68:68" x14ac:dyDescent="0.2">
      <c r="BP8753" s="48"/>
    </row>
    <row r="8754" spans="68:68" x14ac:dyDescent="0.2">
      <c r="BP8754" s="48"/>
    </row>
    <row r="8755" spans="68:68" x14ac:dyDescent="0.2">
      <c r="BP8755" s="48"/>
    </row>
    <row r="8756" spans="68:68" x14ac:dyDescent="0.2">
      <c r="BP8756" s="48"/>
    </row>
    <row r="8757" spans="68:68" x14ac:dyDescent="0.2">
      <c r="BP8757" s="48"/>
    </row>
    <row r="8758" spans="68:68" x14ac:dyDescent="0.2">
      <c r="BP8758" s="48"/>
    </row>
    <row r="8759" spans="68:68" x14ac:dyDescent="0.2">
      <c r="BP8759" s="48"/>
    </row>
    <row r="8760" spans="68:68" x14ac:dyDescent="0.2">
      <c r="BP8760" s="48"/>
    </row>
    <row r="8761" spans="68:68" x14ac:dyDescent="0.2">
      <c r="BP8761" s="48"/>
    </row>
    <row r="8762" spans="68:68" x14ac:dyDescent="0.2">
      <c r="BP8762" s="48"/>
    </row>
    <row r="8763" spans="68:68" x14ac:dyDescent="0.2">
      <c r="BP8763" s="48"/>
    </row>
    <row r="8764" spans="68:68" x14ac:dyDescent="0.2">
      <c r="BP8764" s="48"/>
    </row>
    <row r="8765" spans="68:68" x14ac:dyDescent="0.2">
      <c r="BP8765" s="48"/>
    </row>
    <row r="8766" spans="68:68" x14ac:dyDescent="0.2">
      <c r="BP8766" s="48"/>
    </row>
    <row r="8767" spans="68:68" x14ac:dyDescent="0.2">
      <c r="BP8767" s="48"/>
    </row>
    <row r="8768" spans="68:68" x14ac:dyDescent="0.2">
      <c r="BP8768" s="48"/>
    </row>
    <row r="8769" spans="68:68" x14ac:dyDescent="0.2">
      <c r="BP8769" s="48"/>
    </row>
    <row r="8770" spans="68:68" x14ac:dyDescent="0.2">
      <c r="BP8770" s="48"/>
    </row>
    <row r="8771" spans="68:68" x14ac:dyDescent="0.2">
      <c r="BP8771" s="48"/>
    </row>
    <row r="8772" spans="68:68" x14ac:dyDescent="0.2">
      <c r="BP8772" s="48"/>
    </row>
    <row r="8773" spans="68:68" x14ac:dyDescent="0.2">
      <c r="BP8773" s="48"/>
    </row>
    <row r="8774" spans="68:68" x14ac:dyDescent="0.2">
      <c r="BP8774" s="48"/>
    </row>
    <row r="8775" spans="68:68" x14ac:dyDescent="0.2">
      <c r="BP8775" s="48"/>
    </row>
    <row r="8776" spans="68:68" x14ac:dyDescent="0.2">
      <c r="BP8776" s="48"/>
    </row>
    <row r="8777" spans="68:68" x14ac:dyDescent="0.2">
      <c r="BP8777" s="48"/>
    </row>
    <row r="8778" spans="68:68" x14ac:dyDescent="0.2">
      <c r="BP8778" s="48"/>
    </row>
    <row r="8779" spans="68:68" x14ac:dyDescent="0.2">
      <c r="BP8779" s="48"/>
    </row>
    <row r="8780" spans="68:68" x14ac:dyDescent="0.2">
      <c r="BP8780" s="48"/>
    </row>
    <row r="8781" spans="68:68" x14ac:dyDescent="0.2">
      <c r="BP8781" s="48"/>
    </row>
    <row r="8782" spans="68:68" x14ac:dyDescent="0.2">
      <c r="BP8782" s="48"/>
    </row>
    <row r="8783" spans="68:68" x14ac:dyDescent="0.2">
      <c r="BP8783" s="48"/>
    </row>
    <row r="8784" spans="68:68" x14ac:dyDescent="0.2">
      <c r="BP8784" s="48"/>
    </row>
    <row r="8785" spans="68:68" x14ac:dyDescent="0.2">
      <c r="BP8785" s="48"/>
    </row>
    <row r="8786" spans="68:68" x14ac:dyDescent="0.2">
      <c r="BP8786" s="48"/>
    </row>
    <row r="8787" spans="68:68" x14ac:dyDescent="0.2">
      <c r="BP8787" s="48"/>
    </row>
    <row r="8788" spans="68:68" x14ac:dyDescent="0.2">
      <c r="BP8788" s="48"/>
    </row>
    <row r="8789" spans="68:68" x14ac:dyDescent="0.2">
      <c r="BP8789" s="48"/>
    </row>
    <row r="8790" spans="68:68" x14ac:dyDescent="0.2">
      <c r="BP8790" s="48"/>
    </row>
    <row r="8791" spans="68:68" x14ac:dyDescent="0.2">
      <c r="BP8791" s="48"/>
    </row>
    <row r="8792" spans="68:68" x14ac:dyDescent="0.2">
      <c r="BP8792" s="48"/>
    </row>
    <row r="8793" spans="68:68" x14ac:dyDescent="0.2">
      <c r="BP8793" s="48"/>
    </row>
    <row r="8794" spans="68:68" x14ac:dyDescent="0.2">
      <c r="BP8794" s="48"/>
    </row>
    <row r="8795" spans="68:68" x14ac:dyDescent="0.2">
      <c r="BP8795" s="48"/>
    </row>
    <row r="8796" spans="68:68" x14ac:dyDescent="0.2">
      <c r="BP8796" s="48"/>
    </row>
    <row r="8797" spans="68:68" x14ac:dyDescent="0.2">
      <c r="BP8797" s="48"/>
    </row>
    <row r="8798" spans="68:68" x14ac:dyDescent="0.2">
      <c r="BP8798" s="48"/>
    </row>
    <row r="8799" spans="68:68" x14ac:dyDescent="0.2">
      <c r="BP8799" s="48"/>
    </row>
    <row r="8800" spans="68:68" x14ac:dyDescent="0.2">
      <c r="BP8800" s="48"/>
    </row>
    <row r="8801" spans="68:68" x14ac:dyDescent="0.2">
      <c r="BP8801" s="48"/>
    </row>
    <row r="8802" spans="68:68" x14ac:dyDescent="0.2">
      <c r="BP8802" s="48"/>
    </row>
    <row r="8803" spans="68:68" x14ac:dyDescent="0.2">
      <c r="BP8803" s="48"/>
    </row>
    <row r="8804" spans="68:68" x14ac:dyDescent="0.2">
      <c r="BP8804" s="48"/>
    </row>
    <row r="8805" spans="68:68" x14ac:dyDescent="0.2">
      <c r="BP8805" s="48"/>
    </row>
    <row r="8806" spans="68:68" x14ac:dyDescent="0.2">
      <c r="BP8806" s="48"/>
    </row>
    <row r="8807" spans="68:68" x14ac:dyDescent="0.2">
      <c r="BP8807" s="48"/>
    </row>
    <row r="8808" spans="68:68" x14ac:dyDescent="0.2">
      <c r="BP8808" s="48"/>
    </row>
    <row r="8809" spans="68:68" x14ac:dyDescent="0.2">
      <c r="BP8809" s="48"/>
    </row>
    <row r="8810" spans="68:68" x14ac:dyDescent="0.2">
      <c r="BP8810" s="48"/>
    </row>
    <row r="8811" spans="68:68" x14ac:dyDescent="0.2">
      <c r="BP8811" s="48"/>
    </row>
    <row r="8812" spans="68:68" x14ac:dyDescent="0.2">
      <c r="BP8812" s="48"/>
    </row>
    <row r="8813" spans="68:68" x14ac:dyDescent="0.2">
      <c r="BP8813" s="48"/>
    </row>
    <row r="8814" spans="68:68" x14ac:dyDescent="0.2">
      <c r="BP8814" s="48"/>
    </row>
    <row r="8815" spans="68:68" x14ac:dyDescent="0.2">
      <c r="BP8815" s="48"/>
    </row>
    <row r="8816" spans="68:68" x14ac:dyDescent="0.2">
      <c r="BP8816" s="48"/>
    </row>
    <row r="8817" spans="68:68" x14ac:dyDescent="0.2">
      <c r="BP8817" s="48"/>
    </row>
    <row r="8818" spans="68:68" x14ac:dyDescent="0.2">
      <c r="BP8818" s="48"/>
    </row>
    <row r="8819" spans="68:68" x14ac:dyDescent="0.2">
      <c r="BP8819" s="48"/>
    </row>
    <row r="8820" spans="68:68" x14ac:dyDescent="0.2">
      <c r="BP8820" s="48"/>
    </row>
    <row r="8821" spans="68:68" x14ac:dyDescent="0.2">
      <c r="BP8821" s="48"/>
    </row>
    <row r="8822" spans="68:68" x14ac:dyDescent="0.2">
      <c r="BP8822" s="48"/>
    </row>
    <row r="8823" spans="68:68" x14ac:dyDescent="0.2">
      <c r="BP8823" s="48"/>
    </row>
    <row r="8824" spans="68:68" x14ac:dyDescent="0.2">
      <c r="BP8824" s="48"/>
    </row>
    <row r="8825" spans="68:68" x14ac:dyDescent="0.2">
      <c r="BP8825" s="48"/>
    </row>
    <row r="8826" spans="68:68" x14ac:dyDescent="0.2">
      <c r="BP8826" s="48"/>
    </row>
    <row r="8827" spans="68:68" x14ac:dyDescent="0.2">
      <c r="BP8827" s="48"/>
    </row>
    <row r="8828" spans="68:68" x14ac:dyDescent="0.2">
      <c r="BP8828" s="48"/>
    </row>
    <row r="8829" spans="68:68" x14ac:dyDescent="0.2">
      <c r="BP8829" s="48"/>
    </row>
    <row r="8830" spans="68:68" x14ac:dyDescent="0.2">
      <c r="BP8830" s="48"/>
    </row>
    <row r="8831" spans="68:68" x14ac:dyDescent="0.2">
      <c r="BP8831" s="48"/>
    </row>
    <row r="8832" spans="68:68" x14ac:dyDescent="0.2">
      <c r="BP8832" s="48"/>
    </row>
    <row r="8833" spans="68:68" x14ac:dyDescent="0.2">
      <c r="BP8833" s="48"/>
    </row>
    <row r="8834" spans="68:68" x14ac:dyDescent="0.2">
      <c r="BP8834" s="48"/>
    </row>
    <row r="8835" spans="68:68" x14ac:dyDescent="0.2">
      <c r="BP8835" s="48"/>
    </row>
    <row r="8836" spans="68:68" x14ac:dyDescent="0.2">
      <c r="BP8836" s="48"/>
    </row>
    <row r="8837" spans="68:68" x14ac:dyDescent="0.2">
      <c r="BP8837" s="48"/>
    </row>
    <row r="8838" spans="68:68" x14ac:dyDescent="0.2">
      <c r="BP8838" s="48"/>
    </row>
    <row r="8839" spans="68:68" x14ac:dyDescent="0.2">
      <c r="BP8839" s="48"/>
    </row>
    <row r="8840" spans="68:68" x14ac:dyDescent="0.2">
      <c r="BP8840" s="48"/>
    </row>
    <row r="8841" spans="68:68" x14ac:dyDescent="0.2">
      <c r="BP8841" s="48"/>
    </row>
    <row r="8842" spans="68:68" x14ac:dyDescent="0.2">
      <c r="BP8842" s="48"/>
    </row>
    <row r="8843" spans="68:68" x14ac:dyDescent="0.2">
      <c r="BP8843" s="48"/>
    </row>
    <row r="8844" spans="68:68" x14ac:dyDescent="0.2">
      <c r="BP8844" s="48"/>
    </row>
    <row r="8845" spans="68:68" x14ac:dyDescent="0.2">
      <c r="BP8845" s="48"/>
    </row>
    <row r="8846" spans="68:68" x14ac:dyDescent="0.2">
      <c r="BP8846" s="48"/>
    </row>
    <row r="8847" spans="68:68" x14ac:dyDescent="0.2">
      <c r="BP8847" s="48"/>
    </row>
    <row r="8848" spans="68:68" x14ac:dyDescent="0.2">
      <c r="BP8848" s="48"/>
    </row>
    <row r="8849" spans="68:68" x14ac:dyDescent="0.2">
      <c r="BP8849" s="48"/>
    </row>
    <row r="8850" spans="68:68" x14ac:dyDescent="0.2">
      <c r="BP8850" s="48"/>
    </row>
    <row r="8851" spans="68:68" x14ac:dyDescent="0.2">
      <c r="BP8851" s="48"/>
    </row>
    <row r="8852" spans="68:68" x14ac:dyDescent="0.2">
      <c r="BP8852" s="48"/>
    </row>
    <row r="8853" spans="68:68" x14ac:dyDescent="0.2">
      <c r="BP8853" s="48"/>
    </row>
    <row r="8854" spans="68:68" x14ac:dyDescent="0.2">
      <c r="BP8854" s="48"/>
    </row>
    <row r="8855" spans="68:68" x14ac:dyDescent="0.2">
      <c r="BP8855" s="48"/>
    </row>
    <row r="8856" spans="68:68" x14ac:dyDescent="0.2">
      <c r="BP8856" s="48"/>
    </row>
    <row r="8857" spans="68:68" x14ac:dyDescent="0.2">
      <c r="BP8857" s="48"/>
    </row>
    <row r="8858" spans="68:68" x14ac:dyDescent="0.2">
      <c r="BP8858" s="48"/>
    </row>
    <row r="8859" spans="68:68" x14ac:dyDescent="0.2">
      <c r="BP8859" s="48"/>
    </row>
    <row r="8860" spans="68:68" x14ac:dyDescent="0.2">
      <c r="BP8860" s="48"/>
    </row>
    <row r="8861" spans="68:68" x14ac:dyDescent="0.2">
      <c r="BP8861" s="48"/>
    </row>
    <row r="8862" spans="68:68" x14ac:dyDescent="0.2">
      <c r="BP8862" s="48"/>
    </row>
    <row r="8863" spans="68:68" x14ac:dyDescent="0.2">
      <c r="BP8863" s="48"/>
    </row>
    <row r="8864" spans="68:68" x14ac:dyDescent="0.2">
      <c r="BP8864" s="48"/>
    </row>
    <row r="8865" spans="68:68" x14ac:dyDescent="0.2">
      <c r="BP8865" s="48"/>
    </row>
    <row r="8866" spans="68:68" x14ac:dyDescent="0.2">
      <c r="BP8866" s="48"/>
    </row>
    <row r="8867" spans="68:68" x14ac:dyDescent="0.2">
      <c r="BP8867" s="48"/>
    </row>
    <row r="8868" spans="68:68" x14ac:dyDescent="0.2">
      <c r="BP8868" s="48"/>
    </row>
    <row r="8869" spans="68:68" x14ac:dyDescent="0.2">
      <c r="BP8869" s="48"/>
    </row>
    <row r="8870" spans="68:68" x14ac:dyDescent="0.2">
      <c r="BP8870" s="48"/>
    </row>
    <row r="8871" spans="68:68" x14ac:dyDescent="0.2">
      <c r="BP8871" s="48"/>
    </row>
    <row r="8872" spans="68:68" x14ac:dyDescent="0.2">
      <c r="BP8872" s="48"/>
    </row>
    <row r="8873" spans="68:68" x14ac:dyDescent="0.2">
      <c r="BP8873" s="48"/>
    </row>
    <row r="8874" spans="68:68" x14ac:dyDescent="0.2">
      <c r="BP8874" s="48"/>
    </row>
    <row r="8875" spans="68:68" x14ac:dyDescent="0.2">
      <c r="BP8875" s="48"/>
    </row>
    <row r="8876" spans="68:68" x14ac:dyDescent="0.2">
      <c r="BP8876" s="48"/>
    </row>
    <row r="8877" spans="68:68" x14ac:dyDescent="0.2">
      <c r="BP8877" s="48"/>
    </row>
    <row r="8878" spans="68:68" x14ac:dyDescent="0.2">
      <c r="BP8878" s="48"/>
    </row>
    <row r="8879" spans="68:68" x14ac:dyDescent="0.2">
      <c r="BP8879" s="48"/>
    </row>
    <row r="8880" spans="68:68" x14ac:dyDescent="0.2">
      <c r="BP8880" s="48"/>
    </row>
    <row r="8881" spans="68:68" x14ac:dyDescent="0.2">
      <c r="BP8881" s="48"/>
    </row>
    <row r="8882" spans="68:68" x14ac:dyDescent="0.2">
      <c r="BP8882" s="48"/>
    </row>
    <row r="8883" spans="68:68" x14ac:dyDescent="0.2">
      <c r="BP8883" s="48"/>
    </row>
    <row r="8884" spans="68:68" x14ac:dyDescent="0.2">
      <c r="BP8884" s="48"/>
    </row>
    <row r="8885" spans="68:68" x14ac:dyDescent="0.2">
      <c r="BP8885" s="48"/>
    </row>
    <row r="8886" spans="68:68" x14ac:dyDescent="0.2">
      <c r="BP8886" s="48"/>
    </row>
    <row r="8887" spans="68:68" x14ac:dyDescent="0.2">
      <c r="BP8887" s="48"/>
    </row>
    <row r="8888" spans="68:68" x14ac:dyDescent="0.2">
      <c r="BP8888" s="48"/>
    </row>
    <row r="8889" spans="68:68" x14ac:dyDescent="0.2">
      <c r="BP8889" s="48"/>
    </row>
    <row r="8890" spans="68:68" x14ac:dyDescent="0.2">
      <c r="BP8890" s="48"/>
    </row>
    <row r="8891" spans="68:68" x14ac:dyDescent="0.2">
      <c r="BP8891" s="48"/>
    </row>
    <row r="8892" spans="68:68" x14ac:dyDescent="0.2">
      <c r="BP8892" s="48"/>
    </row>
    <row r="8893" spans="68:68" x14ac:dyDescent="0.2">
      <c r="BP8893" s="48"/>
    </row>
    <row r="8894" spans="68:68" x14ac:dyDescent="0.2">
      <c r="BP8894" s="48"/>
    </row>
    <row r="8895" spans="68:68" x14ac:dyDescent="0.2">
      <c r="BP8895" s="48"/>
    </row>
    <row r="8896" spans="68:68" x14ac:dyDescent="0.2">
      <c r="BP8896" s="48"/>
    </row>
    <row r="8897" spans="68:68" x14ac:dyDescent="0.2">
      <c r="BP8897" s="48"/>
    </row>
    <row r="8898" spans="68:68" x14ac:dyDescent="0.2">
      <c r="BP8898" s="48"/>
    </row>
    <row r="8899" spans="68:68" x14ac:dyDescent="0.2">
      <c r="BP8899" s="48"/>
    </row>
    <row r="8900" spans="68:68" x14ac:dyDescent="0.2">
      <c r="BP8900" s="48"/>
    </row>
    <row r="8901" spans="68:68" x14ac:dyDescent="0.2">
      <c r="BP8901" s="48"/>
    </row>
    <row r="8902" spans="68:68" x14ac:dyDescent="0.2">
      <c r="BP8902" s="48"/>
    </row>
    <row r="8903" spans="68:68" x14ac:dyDescent="0.2">
      <c r="BP8903" s="48"/>
    </row>
    <row r="8904" spans="68:68" x14ac:dyDescent="0.2">
      <c r="BP8904" s="48"/>
    </row>
    <row r="8905" spans="68:68" x14ac:dyDescent="0.2">
      <c r="BP8905" s="48"/>
    </row>
    <row r="8906" spans="68:68" x14ac:dyDescent="0.2">
      <c r="BP8906" s="48"/>
    </row>
    <row r="8907" spans="68:68" x14ac:dyDescent="0.2">
      <c r="BP8907" s="48"/>
    </row>
    <row r="8908" spans="68:68" x14ac:dyDescent="0.2">
      <c r="BP8908" s="48"/>
    </row>
    <row r="8909" spans="68:68" x14ac:dyDescent="0.2">
      <c r="BP8909" s="48"/>
    </row>
    <row r="8910" spans="68:68" x14ac:dyDescent="0.2">
      <c r="BP8910" s="48"/>
    </row>
    <row r="8911" spans="68:68" x14ac:dyDescent="0.2">
      <c r="BP8911" s="48"/>
    </row>
    <row r="8912" spans="68:68" x14ac:dyDescent="0.2">
      <c r="BP8912" s="48"/>
    </row>
    <row r="8913" spans="68:68" x14ac:dyDescent="0.2">
      <c r="BP8913" s="48"/>
    </row>
    <row r="8914" spans="68:68" x14ac:dyDescent="0.2">
      <c r="BP8914" s="48"/>
    </row>
    <row r="8915" spans="68:68" x14ac:dyDescent="0.2">
      <c r="BP8915" s="48"/>
    </row>
    <row r="8916" spans="68:68" x14ac:dyDescent="0.2">
      <c r="BP8916" s="48"/>
    </row>
    <row r="8917" spans="68:68" x14ac:dyDescent="0.2">
      <c r="BP8917" s="48"/>
    </row>
    <row r="8918" spans="68:68" x14ac:dyDescent="0.2">
      <c r="BP8918" s="48"/>
    </row>
    <row r="8919" spans="68:68" x14ac:dyDescent="0.2">
      <c r="BP8919" s="48"/>
    </row>
    <row r="8920" spans="68:68" x14ac:dyDescent="0.2">
      <c r="BP8920" s="48"/>
    </row>
    <row r="8921" spans="68:68" x14ac:dyDescent="0.2">
      <c r="BP8921" s="48"/>
    </row>
    <row r="8922" spans="68:68" x14ac:dyDescent="0.2">
      <c r="BP8922" s="48"/>
    </row>
    <row r="8923" spans="68:68" x14ac:dyDescent="0.2">
      <c r="BP8923" s="48"/>
    </row>
    <row r="8924" spans="68:68" x14ac:dyDescent="0.2">
      <c r="BP8924" s="48"/>
    </row>
    <row r="8925" spans="68:68" x14ac:dyDescent="0.2">
      <c r="BP8925" s="48"/>
    </row>
    <row r="8926" spans="68:68" x14ac:dyDescent="0.2">
      <c r="BP8926" s="48"/>
    </row>
    <row r="8927" spans="68:68" x14ac:dyDescent="0.2">
      <c r="BP8927" s="48"/>
    </row>
    <row r="8928" spans="68:68" x14ac:dyDescent="0.2">
      <c r="BP8928" s="48"/>
    </row>
    <row r="8929" spans="68:68" x14ac:dyDescent="0.2">
      <c r="BP8929" s="48"/>
    </row>
    <row r="8930" spans="68:68" x14ac:dyDescent="0.2">
      <c r="BP8930" s="48"/>
    </row>
    <row r="8931" spans="68:68" x14ac:dyDescent="0.2">
      <c r="BP8931" s="48"/>
    </row>
    <row r="8932" spans="68:68" x14ac:dyDescent="0.2">
      <c r="BP8932" s="48"/>
    </row>
    <row r="8933" spans="68:68" x14ac:dyDescent="0.2">
      <c r="BP8933" s="48"/>
    </row>
    <row r="8934" spans="68:68" x14ac:dyDescent="0.2">
      <c r="BP8934" s="48"/>
    </row>
    <row r="8935" spans="68:68" x14ac:dyDescent="0.2">
      <c r="BP8935" s="48"/>
    </row>
    <row r="8936" spans="68:68" x14ac:dyDescent="0.2">
      <c r="BP8936" s="48"/>
    </row>
    <row r="8937" spans="68:68" x14ac:dyDescent="0.2">
      <c r="BP8937" s="48"/>
    </row>
    <row r="8938" spans="68:68" x14ac:dyDescent="0.2">
      <c r="BP8938" s="48"/>
    </row>
    <row r="8939" spans="68:68" x14ac:dyDescent="0.2">
      <c r="BP8939" s="48"/>
    </row>
    <row r="8940" spans="68:68" x14ac:dyDescent="0.2">
      <c r="BP8940" s="48"/>
    </row>
    <row r="8941" spans="68:68" x14ac:dyDescent="0.2">
      <c r="BP8941" s="48"/>
    </row>
    <row r="8942" spans="68:68" x14ac:dyDescent="0.2">
      <c r="BP8942" s="48"/>
    </row>
    <row r="8943" spans="68:68" x14ac:dyDescent="0.2">
      <c r="BP8943" s="48"/>
    </row>
    <row r="8944" spans="68:68" x14ac:dyDescent="0.2">
      <c r="BP8944" s="48"/>
    </row>
    <row r="8945" spans="68:68" x14ac:dyDescent="0.2">
      <c r="BP8945" s="48"/>
    </row>
    <row r="8946" spans="68:68" x14ac:dyDescent="0.2">
      <c r="BP8946" s="48"/>
    </row>
    <row r="8947" spans="68:68" x14ac:dyDescent="0.2">
      <c r="BP8947" s="48"/>
    </row>
    <row r="8948" spans="68:68" x14ac:dyDescent="0.2">
      <c r="BP8948" s="48"/>
    </row>
    <row r="8949" spans="68:68" x14ac:dyDescent="0.2">
      <c r="BP8949" s="48"/>
    </row>
    <row r="8950" spans="68:68" x14ac:dyDescent="0.2">
      <c r="BP8950" s="48"/>
    </row>
    <row r="8951" spans="68:68" x14ac:dyDescent="0.2">
      <c r="BP8951" s="48"/>
    </row>
    <row r="8952" spans="68:68" x14ac:dyDescent="0.2">
      <c r="BP8952" s="48"/>
    </row>
    <row r="8953" spans="68:68" x14ac:dyDescent="0.2">
      <c r="BP8953" s="48"/>
    </row>
    <row r="8954" spans="68:68" x14ac:dyDescent="0.2">
      <c r="BP8954" s="48"/>
    </row>
    <row r="8955" spans="68:68" x14ac:dyDescent="0.2">
      <c r="BP8955" s="48"/>
    </row>
    <row r="8956" spans="68:68" x14ac:dyDescent="0.2">
      <c r="BP8956" s="48"/>
    </row>
    <row r="8957" spans="68:68" x14ac:dyDescent="0.2">
      <c r="BP8957" s="48"/>
    </row>
    <row r="8958" spans="68:68" x14ac:dyDescent="0.2">
      <c r="BP8958" s="48"/>
    </row>
    <row r="8959" spans="68:68" x14ac:dyDescent="0.2">
      <c r="BP8959" s="48"/>
    </row>
    <row r="8960" spans="68:68" x14ac:dyDescent="0.2">
      <c r="BP8960" s="48"/>
    </row>
    <row r="8961" spans="68:68" x14ac:dyDescent="0.2">
      <c r="BP8961" s="48"/>
    </row>
    <row r="8962" spans="68:68" x14ac:dyDescent="0.2">
      <c r="BP8962" s="48"/>
    </row>
    <row r="8963" spans="68:68" x14ac:dyDescent="0.2">
      <c r="BP8963" s="48"/>
    </row>
    <row r="8964" spans="68:68" x14ac:dyDescent="0.2">
      <c r="BP8964" s="48"/>
    </row>
    <row r="8965" spans="68:68" x14ac:dyDescent="0.2">
      <c r="BP8965" s="48"/>
    </row>
    <row r="8966" spans="68:68" x14ac:dyDescent="0.2">
      <c r="BP8966" s="48"/>
    </row>
    <row r="8967" spans="68:68" x14ac:dyDescent="0.2">
      <c r="BP8967" s="48"/>
    </row>
    <row r="8968" spans="68:68" x14ac:dyDescent="0.2">
      <c r="BP8968" s="48"/>
    </row>
    <row r="8969" spans="68:68" x14ac:dyDescent="0.2">
      <c r="BP8969" s="48"/>
    </row>
    <row r="8970" spans="68:68" x14ac:dyDescent="0.2">
      <c r="BP8970" s="48"/>
    </row>
    <row r="8971" spans="68:68" x14ac:dyDescent="0.2">
      <c r="BP8971" s="48"/>
    </row>
    <row r="8972" spans="68:68" x14ac:dyDescent="0.2">
      <c r="BP8972" s="48"/>
    </row>
    <row r="8973" spans="68:68" x14ac:dyDescent="0.2">
      <c r="BP8973" s="48"/>
    </row>
    <row r="8974" spans="68:68" x14ac:dyDescent="0.2">
      <c r="BP8974" s="48"/>
    </row>
    <row r="8975" spans="68:68" x14ac:dyDescent="0.2">
      <c r="BP8975" s="48"/>
    </row>
    <row r="8976" spans="68:68" x14ac:dyDescent="0.2">
      <c r="BP8976" s="48"/>
    </row>
    <row r="8977" spans="68:68" x14ac:dyDescent="0.2">
      <c r="BP8977" s="48"/>
    </row>
    <row r="8978" spans="68:68" x14ac:dyDescent="0.2">
      <c r="BP8978" s="48"/>
    </row>
    <row r="8979" spans="68:68" x14ac:dyDescent="0.2">
      <c r="BP8979" s="48"/>
    </row>
    <row r="8980" spans="68:68" x14ac:dyDescent="0.2">
      <c r="BP8980" s="48"/>
    </row>
    <row r="8981" spans="68:68" x14ac:dyDescent="0.2">
      <c r="BP8981" s="48"/>
    </row>
    <row r="8982" spans="68:68" x14ac:dyDescent="0.2">
      <c r="BP8982" s="48"/>
    </row>
    <row r="8983" spans="68:68" x14ac:dyDescent="0.2">
      <c r="BP8983" s="48"/>
    </row>
    <row r="8984" spans="68:68" x14ac:dyDescent="0.2">
      <c r="BP8984" s="48"/>
    </row>
    <row r="8985" spans="68:68" x14ac:dyDescent="0.2">
      <c r="BP8985" s="48"/>
    </row>
    <row r="8986" spans="68:68" x14ac:dyDescent="0.2">
      <c r="BP8986" s="48"/>
    </row>
    <row r="8987" spans="68:68" x14ac:dyDescent="0.2">
      <c r="BP8987" s="48"/>
    </row>
    <row r="8988" spans="68:68" x14ac:dyDescent="0.2">
      <c r="BP8988" s="48"/>
    </row>
    <row r="8989" spans="68:68" x14ac:dyDescent="0.2">
      <c r="BP8989" s="48"/>
    </row>
    <row r="8990" spans="68:68" x14ac:dyDescent="0.2">
      <c r="BP8990" s="48"/>
    </row>
    <row r="8991" spans="68:68" x14ac:dyDescent="0.2">
      <c r="BP8991" s="48"/>
    </row>
    <row r="8992" spans="68:68" x14ac:dyDescent="0.2">
      <c r="BP8992" s="48"/>
    </row>
    <row r="8993" spans="68:68" x14ac:dyDescent="0.2">
      <c r="BP8993" s="48"/>
    </row>
    <row r="8994" spans="68:68" x14ac:dyDescent="0.2">
      <c r="BP8994" s="48"/>
    </row>
    <row r="8995" spans="68:68" x14ac:dyDescent="0.2">
      <c r="BP8995" s="48"/>
    </row>
    <row r="8996" spans="68:68" x14ac:dyDescent="0.2">
      <c r="BP8996" s="48"/>
    </row>
    <row r="8997" spans="68:68" x14ac:dyDescent="0.2">
      <c r="BP8997" s="48"/>
    </row>
    <row r="8998" spans="68:68" x14ac:dyDescent="0.2">
      <c r="BP8998" s="48"/>
    </row>
    <row r="8999" spans="68:68" x14ac:dyDescent="0.2">
      <c r="BP8999" s="48"/>
    </row>
    <row r="9000" spans="68:68" x14ac:dyDescent="0.2">
      <c r="BP9000" s="48"/>
    </row>
    <row r="9001" spans="68:68" x14ac:dyDescent="0.2">
      <c r="BP9001" s="48"/>
    </row>
    <row r="9002" spans="68:68" x14ac:dyDescent="0.2">
      <c r="BP9002" s="48"/>
    </row>
    <row r="9003" spans="68:68" x14ac:dyDescent="0.2">
      <c r="BP9003" s="48"/>
    </row>
    <row r="9004" spans="68:68" x14ac:dyDescent="0.2">
      <c r="BP9004" s="48"/>
    </row>
    <row r="9005" spans="68:68" x14ac:dyDescent="0.2">
      <c r="BP9005" s="48"/>
    </row>
    <row r="9006" spans="68:68" x14ac:dyDescent="0.2">
      <c r="BP9006" s="48"/>
    </row>
    <row r="9007" spans="68:68" x14ac:dyDescent="0.2">
      <c r="BP9007" s="48"/>
    </row>
    <row r="9008" spans="68:68" x14ac:dyDescent="0.2">
      <c r="BP9008" s="48"/>
    </row>
    <row r="9009" spans="68:68" x14ac:dyDescent="0.2">
      <c r="BP9009" s="48"/>
    </row>
    <row r="9010" spans="68:68" x14ac:dyDescent="0.2">
      <c r="BP9010" s="48"/>
    </row>
    <row r="9011" spans="68:68" x14ac:dyDescent="0.2">
      <c r="BP9011" s="48"/>
    </row>
    <row r="9012" spans="68:68" x14ac:dyDescent="0.2">
      <c r="BP9012" s="48"/>
    </row>
    <row r="9013" spans="68:68" x14ac:dyDescent="0.2">
      <c r="BP9013" s="48"/>
    </row>
    <row r="9014" spans="68:68" x14ac:dyDescent="0.2">
      <c r="BP9014" s="48"/>
    </row>
    <row r="9015" spans="68:68" x14ac:dyDescent="0.2">
      <c r="BP9015" s="48"/>
    </row>
    <row r="9016" spans="68:68" x14ac:dyDescent="0.2">
      <c r="BP9016" s="48"/>
    </row>
    <row r="9017" spans="68:68" x14ac:dyDescent="0.2">
      <c r="BP9017" s="48"/>
    </row>
    <row r="9018" spans="68:68" x14ac:dyDescent="0.2">
      <c r="BP9018" s="48"/>
    </row>
    <row r="9019" spans="68:68" x14ac:dyDescent="0.2">
      <c r="BP9019" s="48"/>
    </row>
    <row r="9020" spans="68:68" x14ac:dyDescent="0.2">
      <c r="BP9020" s="48"/>
    </row>
    <row r="9021" spans="68:68" x14ac:dyDescent="0.2">
      <c r="BP9021" s="48"/>
    </row>
    <row r="9022" spans="68:68" x14ac:dyDescent="0.2">
      <c r="BP9022" s="48"/>
    </row>
    <row r="9023" spans="68:68" x14ac:dyDescent="0.2">
      <c r="BP9023" s="48"/>
    </row>
    <row r="9024" spans="68:68" x14ac:dyDescent="0.2">
      <c r="BP9024" s="48"/>
    </row>
    <row r="9025" spans="68:68" x14ac:dyDescent="0.2">
      <c r="BP9025" s="48"/>
    </row>
    <row r="9026" spans="68:68" x14ac:dyDescent="0.2">
      <c r="BP9026" s="48"/>
    </row>
    <row r="9027" spans="68:68" x14ac:dyDescent="0.2">
      <c r="BP9027" s="48"/>
    </row>
    <row r="9028" spans="68:68" x14ac:dyDescent="0.2">
      <c r="BP9028" s="48"/>
    </row>
    <row r="9029" spans="68:68" x14ac:dyDescent="0.2">
      <c r="BP9029" s="48"/>
    </row>
    <row r="9030" spans="68:68" x14ac:dyDescent="0.2">
      <c r="BP9030" s="48"/>
    </row>
    <row r="9031" spans="68:68" x14ac:dyDescent="0.2">
      <c r="BP9031" s="48"/>
    </row>
    <row r="9032" spans="68:68" x14ac:dyDescent="0.2">
      <c r="BP9032" s="48"/>
    </row>
    <row r="9033" spans="68:68" x14ac:dyDescent="0.2">
      <c r="BP9033" s="48"/>
    </row>
    <row r="9034" spans="68:68" x14ac:dyDescent="0.2">
      <c r="BP9034" s="48"/>
    </row>
    <row r="9035" spans="68:68" x14ac:dyDescent="0.2">
      <c r="BP9035" s="48"/>
    </row>
    <row r="9036" spans="68:68" x14ac:dyDescent="0.2">
      <c r="BP9036" s="48"/>
    </row>
    <row r="9037" spans="68:68" x14ac:dyDescent="0.2">
      <c r="BP9037" s="48"/>
    </row>
    <row r="9038" spans="68:68" x14ac:dyDescent="0.2">
      <c r="BP9038" s="48"/>
    </row>
    <row r="9039" spans="68:68" x14ac:dyDescent="0.2">
      <c r="BP9039" s="48"/>
    </row>
    <row r="9040" spans="68:68" x14ac:dyDescent="0.2">
      <c r="BP9040" s="48"/>
    </row>
    <row r="9041" spans="68:68" x14ac:dyDescent="0.2">
      <c r="BP9041" s="48"/>
    </row>
    <row r="9042" spans="68:68" x14ac:dyDescent="0.2">
      <c r="BP9042" s="48"/>
    </row>
    <row r="9043" spans="68:68" x14ac:dyDescent="0.2">
      <c r="BP9043" s="48"/>
    </row>
    <row r="9044" spans="68:68" x14ac:dyDescent="0.2">
      <c r="BP9044" s="48"/>
    </row>
    <row r="9045" spans="68:68" x14ac:dyDescent="0.2">
      <c r="BP9045" s="48"/>
    </row>
    <row r="9046" spans="68:68" x14ac:dyDescent="0.2">
      <c r="BP9046" s="48"/>
    </row>
    <row r="9047" spans="68:68" x14ac:dyDescent="0.2">
      <c r="BP9047" s="48"/>
    </row>
    <row r="9048" spans="68:68" x14ac:dyDescent="0.2">
      <c r="BP9048" s="48"/>
    </row>
    <row r="9049" spans="68:68" x14ac:dyDescent="0.2">
      <c r="BP9049" s="48"/>
    </row>
    <row r="9050" spans="68:68" x14ac:dyDescent="0.2">
      <c r="BP9050" s="48"/>
    </row>
    <row r="9051" spans="68:68" x14ac:dyDescent="0.2">
      <c r="BP9051" s="48"/>
    </row>
    <row r="9052" spans="68:68" x14ac:dyDescent="0.2">
      <c r="BP9052" s="48"/>
    </row>
    <row r="9053" spans="68:68" x14ac:dyDescent="0.2">
      <c r="BP9053" s="48"/>
    </row>
    <row r="9054" spans="68:68" x14ac:dyDescent="0.2">
      <c r="BP9054" s="48"/>
    </row>
    <row r="9055" spans="68:68" x14ac:dyDescent="0.2">
      <c r="BP9055" s="48"/>
    </row>
    <row r="9056" spans="68:68" x14ac:dyDescent="0.2">
      <c r="BP9056" s="48"/>
    </row>
    <row r="9057" spans="68:68" x14ac:dyDescent="0.2">
      <c r="BP9057" s="48"/>
    </row>
    <row r="9058" spans="68:68" x14ac:dyDescent="0.2">
      <c r="BP9058" s="48"/>
    </row>
    <row r="9059" spans="68:68" x14ac:dyDescent="0.2">
      <c r="BP9059" s="48"/>
    </row>
    <row r="9060" spans="68:68" x14ac:dyDescent="0.2">
      <c r="BP9060" s="48"/>
    </row>
    <row r="9061" spans="68:68" x14ac:dyDescent="0.2">
      <c r="BP9061" s="48"/>
    </row>
    <row r="9062" spans="68:68" x14ac:dyDescent="0.2">
      <c r="BP9062" s="48"/>
    </row>
    <row r="9063" spans="68:68" x14ac:dyDescent="0.2">
      <c r="BP9063" s="48"/>
    </row>
    <row r="9064" spans="68:68" x14ac:dyDescent="0.2">
      <c r="BP9064" s="48"/>
    </row>
    <row r="9065" spans="68:68" x14ac:dyDescent="0.2">
      <c r="BP9065" s="48"/>
    </row>
    <row r="9066" spans="68:68" x14ac:dyDescent="0.2">
      <c r="BP9066" s="48"/>
    </row>
    <row r="9067" spans="68:68" x14ac:dyDescent="0.2">
      <c r="BP9067" s="48"/>
    </row>
    <row r="9068" spans="68:68" x14ac:dyDescent="0.2">
      <c r="BP9068" s="48"/>
    </row>
    <row r="9069" spans="68:68" x14ac:dyDescent="0.2">
      <c r="BP9069" s="48"/>
    </row>
    <row r="9070" spans="68:68" x14ac:dyDescent="0.2">
      <c r="BP9070" s="48"/>
    </row>
    <row r="9071" spans="68:68" x14ac:dyDescent="0.2">
      <c r="BP9071" s="48"/>
    </row>
    <row r="9072" spans="68:68" x14ac:dyDescent="0.2">
      <c r="BP9072" s="48"/>
    </row>
    <row r="9073" spans="68:68" x14ac:dyDescent="0.2">
      <c r="BP9073" s="48"/>
    </row>
    <row r="9074" spans="68:68" x14ac:dyDescent="0.2">
      <c r="BP9074" s="48"/>
    </row>
    <row r="9075" spans="68:68" x14ac:dyDescent="0.2">
      <c r="BP9075" s="48"/>
    </row>
    <row r="9076" spans="68:68" x14ac:dyDescent="0.2">
      <c r="BP9076" s="48"/>
    </row>
    <row r="9077" spans="68:68" x14ac:dyDescent="0.2">
      <c r="BP9077" s="48"/>
    </row>
    <row r="9078" spans="68:68" x14ac:dyDescent="0.2">
      <c r="BP9078" s="48"/>
    </row>
    <row r="9079" spans="68:68" x14ac:dyDescent="0.2">
      <c r="BP9079" s="48"/>
    </row>
    <row r="9080" spans="68:68" x14ac:dyDescent="0.2">
      <c r="BP9080" s="48"/>
    </row>
    <row r="9081" spans="68:68" x14ac:dyDescent="0.2">
      <c r="BP9081" s="48"/>
    </row>
    <row r="9082" spans="68:68" x14ac:dyDescent="0.2">
      <c r="BP9082" s="48"/>
    </row>
    <row r="9083" spans="68:68" x14ac:dyDescent="0.2">
      <c r="BP9083" s="48"/>
    </row>
    <row r="9084" spans="68:68" x14ac:dyDescent="0.2">
      <c r="BP9084" s="48"/>
    </row>
    <row r="9085" spans="68:68" x14ac:dyDescent="0.2">
      <c r="BP9085" s="48"/>
    </row>
    <row r="9086" spans="68:68" x14ac:dyDescent="0.2">
      <c r="BP9086" s="48"/>
    </row>
    <row r="9087" spans="68:68" x14ac:dyDescent="0.2">
      <c r="BP9087" s="48"/>
    </row>
    <row r="9088" spans="68:68" x14ac:dyDescent="0.2">
      <c r="BP9088" s="48"/>
    </row>
    <row r="9089" spans="68:68" x14ac:dyDescent="0.2">
      <c r="BP9089" s="48"/>
    </row>
    <row r="9090" spans="68:68" x14ac:dyDescent="0.2">
      <c r="BP9090" s="48"/>
    </row>
    <row r="9091" spans="68:68" x14ac:dyDescent="0.2">
      <c r="BP9091" s="48"/>
    </row>
    <row r="9092" spans="68:68" x14ac:dyDescent="0.2">
      <c r="BP9092" s="48"/>
    </row>
    <row r="9093" spans="68:68" x14ac:dyDescent="0.2">
      <c r="BP9093" s="48"/>
    </row>
    <row r="9094" spans="68:68" x14ac:dyDescent="0.2">
      <c r="BP9094" s="48"/>
    </row>
    <row r="9095" spans="68:68" x14ac:dyDescent="0.2">
      <c r="BP9095" s="48"/>
    </row>
    <row r="9096" spans="68:68" x14ac:dyDescent="0.2">
      <c r="BP9096" s="48"/>
    </row>
    <row r="9097" spans="68:68" x14ac:dyDescent="0.2">
      <c r="BP9097" s="48"/>
    </row>
    <row r="9098" spans="68:68" x14ac:dyDescent="0.2">
      <c r="BP9098" s="48"/>
    </row>
    <row r="9099" spans="68:68" x14ac:dyDescent="0.2">
      <c r="BP9099" s="48"/>
    </row>
    <row r="9100" spans="68:68" x14ac:dyDescent="0.2">
      <c r="BP9100" s="48"/>
    </row>
    <row r="9101" spans="68:68" x14ac:dyDescent="0.2">
      <c r="BP9101" s="48"/>
    </row>
    <row r="9102" spans="68:68" x14ac:dyDescent="0.2">
      <c r="BP9102" s="48"/>
    </row>
    <row r="9103" spans="68:68" x14ac:dyDescent="0.2">
      <c r="BP9103" s="48"/>
    </row>
    <row r="9104" spans="68:68" x14ac:dyDescent="0.2">
      <c r="BP9104" s="48"/>
    </row>
    <row r="9105" spans="68:68" x14ac:dyDescent="0.2">
      <c r="BP9105" s="48"/>
    </row>
    <row r="9106" spans="68:68" x14ac:dyDescent="0.2">
      <c r="BP9106" s="48"/>
    </row>
    <row r="9107" spans="68:68" x14ac:dyDescent="0.2">
      <c r="BP9107" s="48"/>
    </row>
    <row r="9108" spans="68:68" x14ac:dyDescent="0.2">
      <c r="BP9108" s="48"/>
    </row>
    <row r="9109" spans="68:68" x14ac:dyDescent="0.2">
      <c r="BP9109" s="48"/>
    </row>
    <row r="9110" spans="68:68" x14ac:dyDescent="0.2">
      <c r="BP9110" s="48"/>
    </row>
    <row r="9111" spans="68:68" x14ac:dyDescent="0.2">
      <c r="BP9111" s="48"/>
    </row>
    <row r="9112" spans="68:68" x14ac:dyDescent="0.2">
      <c r="BP9112" s="48"/>
    </row>
    <row r="9113" spans="68:68" x14ac:dyDescent="0.2">
      <c r="BP9113" s="48"/>
    </row>
    <row r="9114" spans="68:68" x14ac:dyDescent="0.2">
      <c r="BP9114" s="48"/>
    </row>
    <row r="9115" spans="68:68" x14ac:dyDescent="0.2">
      <c r="BP9115" s="48"/>
    </row>
    <row r="9116" spans="68:68" x14ac:dyDescent="0.2">
      <c r="BP9116" s="48"/>
    </row>
    <row r="9117" spans="68:68" x14ac:dyDescent="0.2">
      <c r="BP9117" s="48"/>
    </row>
    <row r="9118" spans="68:68" x14ac:dyDescent="0.2">
      <c r="BP9118" s="48"/>
    </row>
    <row r="9119" spans="68:68" x14ac:dyDescent="0.2">
      <c r="BP9119" s="48"/>
    </row>
    <row r="9120" spans="68:68" x14ac:dyDescent="0.2">
      <c r="BP9120" s="48"/>
    </row>
    <row r="9121" spans="68:68" x14ac:dyDescent="0.2">
      <c r="BP9121" s="48"/>
    </row>
    <row r="9122" spans="68:68" x14ac:dyDescent="0.2">
      <c r="BP9122" s="48"/>
    </row>
    <row r="9123" spans="68:68" x14ac:dyDescent="0.2">
      <c r="BP9123" s="48"/>
    </row>
    <row r="9124" spans="68:68" x14ac:dyDescent="0.2">
      <c r="BP9124" s="48"/>
    </row>
    <row r="9125" spans="68:68" x14ac:dyDescent="0.2">
      <c r="BP9125" s="48"/>
    </row>
    <row r="9126" spans="68:68" x14ac:dyDescent="0.2">
      <c r="BP9126" s="48"/>
    </row>
    <row r="9127" spans="68:68" x14ac:dyDescent="0.2">
      <c r="BP9127" s="48"/>
    </row>
    <row r="9128" spans="68:68" x14ac:dyDescent="0.2">
      <c r="BP9128" s="48"/>
    </row>
    <row r="9129" spans="68:68" x14ac:dyDescent="0.2">
      <c r="BP9129" s="48"/>
    </row>
    <row r="9130" spans="68:68" x14ac:dyDescent="0.2">
      <c r="BP9130" s="48"/>
    </row>
    <row r="9131" spans="68:68" x14ac:dyDescent="0.2">
      <c r="BP9131" s="48"/>
    </row>
    <row r="9132" spans="68:68" x14ac:dyDescent="0.2">
      <c r="BP9132" s="48"/>
    </row>
    <row r="9133" spans="68:68" x14ac:dyDescent="0.2">
      <c r="BP9133" s="48"/>
    </row>
    <row r="9134" spans="68:68" x14ac:dyDescent="0.2">
      <c r="BP9134" s="48"/>
    </row>
    <row r="9135" spans="68:68" x14ac:dyDescent="0.2">
      <c r="BP9135" s="48"/>
    </row>
    <row r="9136" spans="68:68" x14ac:dyDescent="0.2">
      <c r="BP9136" s="48"/>
    </row>
    <row r="9137" spans="68:68" x14ac:dyDescent="0.2">
      <c r="BP9137" s="48"/>
    </row>
    <row r="9138" spans="68:68" x14ac:dyDescent="0.2">
      <c r="BP9138" s="48"/>
    </row>
    <row r="9139" spans="68:68" x14ac:dyDescent="0.2">
      <c r="BP9139" s="48"/>
    </row>
    <row r="9140" spans="68:68" x14ac:dyDescent="0.2">
      <c r="BP9140" s="48"/>
    </row>
    <row r="9141" spans="68:68" x14ac:dyDescent="0.2">
      <c r="BP9141" s="48"/>
    </row>
    <row r="9142" spans="68:68" x14ac:dyDescent="0.2">
      <c r="BP9142" s="48"/>
    </row>
    <row r="9143" spans="68:68" x14ac:dyDescent="0.2">
      <c r="BP9143" s="48"/>
    </row>
    <row r="9144" spans="68:68" x14ac:dyDescent="0.2">
      <c r="BP9144" s="48"/>
    </row>
    <row r="9145" spans="68:68" x14ac:dyDescent="0.2">
      <c r="BP9145" s="48"/>
    </row>
    <row r="9146" spans="68:68" x14ac:dyDescent="0.2">
      <c r="BP9146" s="48"/>
    </row>
    <row r="9147" spans="68:68" x14ac:dyDescent="0.2">
      <c r="BP9147" s="48"/>
    </row>
    <row r="9148" spans="68:68" x14ac:dyDescent="0.2">
      <c r="BP9148" s="48"/>
    </row>
    <row r="9149" spans="68:68" x14ac:dyDescent="0.2">
      <c r="BP9149" s="48"/>
    </row>
    <row r="9150" spans="68:68" x14ac:dyDescent="0.2">
      <c r="BP9150" s="48"/>
    </row>
    <row r="9151" spans="68:68" x14ac:dyDescent="0.2">
      <c r="BP9151" s="48"/>
    </row>
    <row r="9152" spans="68:68" x14ac:dyDescent="0.2">
      <c r="BP9152" s="48"/>
    </row>
    <row r="9153" spans="68:68" x14ac:dyDescent="0.2">
      <c r="BP9153" s="48"/>
    </row>
    <row r="9154" spans="68:68" x14ac:dyDescent="0.2">
      <c r="BP9154" s="48"/>
    </row>
    <row r="9155" spans="68:68" x14ac:dyDescent="0.2">
      <c r="BP9155" s="48"/>
    </row>
    <row r="9156" spans="68:68" x14ac:dyDescent="0.2">
      <c r="BP9156" s="48"/>
    </row>
    <row r="9157" spans="68:68" x14ac:dyDescent="0.2">
      <c r="BP9157" s="48"/>
    </row>
    <row r="9158" spans="68:68" x14ac:dyDescent="0.2">
      <c r="BP9158" s="48"/>
    </row>
    <row r="9159" spans="68:68" x14ac:dyDescent="0.2">
      <c r="BP9159" s="48"/>
    </row>
    <row r="9160" spans="68:68" x14ac:dyDescent="0.2">
      <c r="BP9160" s="48"/>
    </row>
    <row r="9161" spans="68:68" x14ac:dyDescent="0.2">
      <c r="BP9161" s="48"/>
    </row>
    <row r="9162" spans="68:68" x14ac:dyDescent="0.2">
      <c r="BP9162" s="48"/>
    </row>
    <row r="9163" spans="68:68" x14ac:dyDescent="0.2">
      <c r="BP9163" s="48"/>
    </row>
    <row r="9164" spans="68:68" x14ac:dyDescent="0.2">
      <c r="BP9164" s="48"/>
    </row>
    <row r="9165" spans="68:68" x14ac:dyDescent="0.2">
      <c r="BP9165" s="48"/>
    </row>
    <row r="9166" spans="68:68" x14ac:dyDescent="0.2">
      <c r="BP9166" s="48"/>
    </row>
    <row r="9167" spans="68:68" x14ac:dyDescent="0.2">
      <c r="BP9167" s="48"/>
    </row>
    <row r="9168" spans="68:68" x14ac:dyDescent="0.2">
      <c r="BP9168" s="48"/>
    </row>
    <row r="9169" spans="68:68" x14ac:dyDescent="0.2">
      <c r="BP9169" s="48"/>
    </row>
    <row r="9170" spans="68:68" x14ac:dyDescent="0.2">
      <c r="BP9170" s="48"/>
    </row>
    <row r="9171" spans="68:68" x14ac:dyDescent="0.2">
      <c r="BP9171" s="48"/>
    </row>
    <row r="9172" spans="68:68" x14ac:dyDescent="0.2">
      <c r="BP9172" s="48"/>
    </row>
    <row r="9173" spans="68:68" x14ac:dyDescent="0.2">
      <c r="BP9173" s="48"/>
    </row>
    <row r="9174" spans="68:68" x14ac:dyDescent="0.2">
      <c r="BP9174" s="48"/>
    </row>
    <row r="9175" spans="68:68" x14ac:dyDescent="0.2">
      <c r="BP9175" s="48"/>
    </row>
    <row r="9176" spans="68:68" x14ac:dyDescent="0.2">
      <c r="BP9176" s="48"/>
    </row>
    <row r="9177" spans="68:68" x14ac:dyDescent="0.2">
      <c r="BP9177" s="48"/>
    </row>
    <row r="9178" spans="68:68" x14ac:dyDescent="0.2">
      <c r="BP9178" s="48"/>
    </row>
    <row r="9179" spans="68:68" x14ac:dyDescent="0.2">
      <c r="BP9179" s="48"/>
    </row>
    <row r="9180" spans="68:68" x14ac:dyDescent="0.2">
      <c r="BP9180" s="48"/>
    </row>
    <row r="9181" spans="68:68" x14ac:dyDescent="0.2">
      <c r="BP9181" s="48"/>
    </row>
    <row r="9182" spans="68:68" x14ac:dyDescent="0.2">
      <c r="BP9182" s="48"/>
    </row>
    <row r="9183" spans="68:68" x14ac:dyDescent="0.2">
      <c r="BP9183" s="48"/>
    </row>
    <row r="9184" spans="68:68" x14ac:dyDescent="0.2">
      <c r="BP9184" s="48"/>
    </row>
    <row r="9185" spans="68:68" x14ac:dyDescent="0.2">
      <c r="BP9185" s="48"/>
    </row>
    <row r="9186" spans="68:68" x14ac:dyDescent="0.2">
      <c r="BP9186" s="48"/>
    </row>
    <row r="9187" spans="68:68" x14ac:dyDescent="0.2">
      <c r="BP9187" s="48"/>
    </row>
    <row r="9188" spans="68:68" x14ac:dyDescent="0.2">
      <c r="BP9188" s="48"/>
    </row>
    <row r="9189" spans="68:68" x14ac:dyDescent="0.2">
      <c r="BP9189" s="48"/>
    </row>
    <row r="9190" spans="68:68" x14ac:dyDescent="0.2">
      <c r="BP9190" s="48"/>
    </row>
    <row r="9191" spans="68:68" x14ac:dyDescent="0.2">
      <c r="BP9191" s="48"/>
    </row>
    <row r="9192" spans="68:68" x14ac:dyDescent="0.2">
      <c r="BP9192" s="48"/>
    </row>
    <row r="9193" spans="68:68" x14ac:dyDescent="0.2">
      <c r="BP9193" s="48"/>
    </row>
    <row r="9194" spans="68:68" x14ac:dyDescent="0.2">
      <c r="BP9194" s="48"/>
    </row>
    <row r="9195" spans="68:68" x14ac:dyDescent="0.2">
      <c r="BP9195" s="48"/>
    </row>
    <row r="9196" spans="68:68" x14ac:dyDescent="0.2">
      <c r="BP9196" s="48"/>
    </row>
    <row r="9197" spans="68:68" x14ac:dyDescent="0.2">
      <c r="BP9197" s="48"/>
    </row>
    <row r="9198" spans="68:68" x14ac:dyDescent="0.2">
      <c r="BP9198" s="48"/>
    </row>
    <row r="9199" spans="68:68" x14ac:dyDescent="0.2">
      <c r="BP9199" s="48"/>
    </row>
    <row r="9200" spans="68:68" x14ac:dyDescent="0.2">
      <c r="BP9200" s="48"/>
    </row>
    <row r="9201" spans="68:68" x14ac:dyDescent="0.2">
      <c r="BP9201" s="48"/>
    </row>
    <row r="9202" spans="68:68" x14ac:dyDescent="0.2">
      <c r="BP9202" s="48"/>
    </row>
    <row r="9203" spans="68:68" x14ac:dyDescent="0.2">
      <c r="BP9203" s="48"/>
    </row>
    <row r="9204" spans="68:68" x14ac:dyDescent="0.2">
      <c r="BP9204" s="48"/>
    </row>
    <row r="9205" spans="68:68" x14ac:dyDescent="0.2">
      <c r="BP9205" s="48"/>
    </row>
    <row r="9206" spans="68:68" x14ac:dyDescent="0.2">
      <c r="BP9206" s="48"/>
    </row>
    <row r="9207" spans="68:68" x14ac:dyDescent="0.2">
      <c r="BP9207" s="48"/>
    </row>
    <row r="9208" spans="68:68" x14ac:dyDescent="0.2">
      <c r="BP9208" s="48"/>
    </row>
    <row r="9209" spans="68:68" x14ac:dyDescent="0.2">
      <c r="BP9209" s="48"/>
    </row>
    <row r="9210" spans="68:68" x14ac:dyDescent="0.2">
      <c r="BP9210" s="48"/>
    </row>
    <row r="9211" spans="68:68" x14ac:dyDescent="0.2">
      <c r="BP9211" s="48"/>
    </row>
    <row r="9212" spans="68:68" x14ac:dyDescent="0.2">
      <c r="BP9212" s="48"/>
    </row>
    <row r="9213" spans="68:68" x14ac:dyDescent="0.2">
      <c r="BP9213" s="48"/>
    </row>
    <row r="9214" spans="68:68" x14ac:dyDescent="0.2">
      <c r="BP9214" s="48"/>
    </row>
    <row r="9215" spans="68:68" x14ac:dyDescent="0.2">
      <c r="BP9215" s="48"/>
    </row>
    <row r="9216" spans="68:68" x14ac:dyDescent="0.2">
      <c r="BP9216" s="48"/>
    </row>
    <row r="9217" spans="68:68" x14ac:dyDescent="0.2">
      <c r="BP9217" s="48"/>
    </row>
    <row r="9218" spans="68:68" x14ac:dyDescent="0.2">
      <c r="BP9218" s="48"/>
    </row>
    <row r="9219" spans="68:68" x14ac:dyDescent="0.2">
      <c r="BP9219" s="48"/>
    </row>
    <row r="9220" spans="68:68" x14ac:dyDescent="0.2">
      <c r="BP9220" s="48"/>
    </row>
    <row r="9221" spans="68:68" x14ac:dyDescent="0.2">
      <c r="BP9221" s="48"/>
    </row>
    <row r="9222" spans="68:68" x14ac:dyDescent="0.2">
      <c r="BP9222" s="48"/>
    </row>
    <row r="9223" spans="68:68" x14ac:dyDescent="0.2">
      <c r="BP9223" s="48"/>
    </row>
    <row r="9224" spans="68:68" x14ac:dyDescent="0.2">
      <c r="BP9224" s="48"/>
    </row>
    <row r="9225" spans="68:68" x14ac:dyDescent="0.2">
      <c r="BP9225" s="48"/>
    </row>
    <row r="9226" spans="68:68" x14ac:dyDescent="0.2">
      <c r="BP9226" s="48"/>
    </row>
    <row r="9227" spans="68:68" x14ac:dyDescent="0.2">
      <c r="BP9227" s="48"/>
    </row>
    <row r="9228" spans="68:68" x14ac:dyDescent="0.2">
      <c r="BP9228" s="48"/>
    </row>
    <row r="9229" spans="68:68" x14ac:dyDescent="0.2">
      <c r="BP9229" s="48"/>
    </row>
    <row r="9230" spans="68:68" x14ac:dyDescent="0.2">
      <c r="BP9230" s="48"/>
    </row>
    <row r="9231" spans="68:68" x14ac:dyDescent="0.2">
      <c r="BP9231" s="48"/>
    </row>
    <row r="9232" spans="68:68" x14ac:dyDescent="0.2">
      <c r="BP9232" s="48"/>
    </row>
    <row r="9233" spans="68:68" x14ac:dyDescent="0.2">
      <c r="BP9233" s="48"/>
    </row>
    <row r="9234" spans="68:68" x14ac:dyDescent="0.2">
      <c r="BP9234" s="48"/>
    </row>
    <row r="9235" spans="68:68" x14ac:dyDescent="0.2">
      <c r="BP9235" s="48"/>
    </row>
    <row r="9236" spans="68:68" x14ac:dyDescent="0.2">
      <c r="BP9236" s="48"/>
    </row>
    <row r="9237" spans="68:68" x14ac:dyDescent="0.2">
      <c r="BP9237" s="48"/>
    </row>
    <row r="9238" spans="68:68" x14ac:dyDescent="0.2">
      <c r="BP9238" s="48"/>
    </row>
    <row r="9239" spans="68:68" x14ac:dyDescent="0.2">
      <c r="BP9239" s="48"/>
    </row>
    <row r="9240" spans="68:68" x14ac:dyDescent="0.2">
      <c r="BP9240" s="48"/>
    </row>
    <row r="9241" spans="68:68" x14ac:dyDescent="0.2">
      <c r="BP9241" s="48"/>
    </row>
    <row r="9242" spans="68:68" x14ac:dyDescent="0.2">
      <c r="BP9242" s="48"/>
    </row>
    <row r="9243" spans="68:68" x14ac:dyDescent="0.2">
      <c r="BP9243" s="48"/>
    </row>
    <row r="9244" spans="68:68" x14ac:dyDescent="0.2">
      <c r="BP9244" s="48"/>
    </row>
    <row r="9245" spans="68:68" x14ac:dyDescent="0.2">
      <c r="BP9245" s="48"/>
    </row>
    <row r="9246" spans="68:68" x14ac:dyDescent="0.2">
      <c r="BP9246" s="48"/>
    </row>
    <row r="9247" spans="68:68" x14ac:dyDescent="0.2">
      <c r="BP9247" s="48"/>
    </row>
    <row r="9248" spans="68:68" x14ac:dyDescent="0.2">
      <c r="BP9248" s="48"/>
    </row>
    <row r="9249" spans="68:68" x14ac:dyDescent="0.2">
      <c r="BP9249" s="48"/>
    </row>
    <row r="9250" spans="68:68" x14ac:dyDescent="0.2">
      <c r="BP9250" s="48"/>
    </row>
    <row r="9251" spans="68:68" x14ac:dyDescent="0.2">
      <c r="BP9251" s="48"/>
    </row>
    <row r="9252" spans="68:68" x14ac:dyDescent="0.2">
      <c r="BP9252" s="48"/>
    </row>
    <row r="9253" spans="68:68" x14ac:dyDescent="0.2">
      <c r="BP9253" s="48"/>
    </row>
    <row r="9254" spans="68:68" x14ac:dyDescent="0.2">
      <c r="BP9254" s="48"/>
    </row>
    <row r="9255" spans="68:68" x14ac:dyDescent="0.2">
      <c r="BP9255" s="48"/>
    </row>
    <row r="9256" spans="68:68" x14ac:dyDescent="0.2">
      <c r="BP9256" s="48"/>
    </row>
    <row r="9257" spans="68:68" x14ac:dyDescent="0.2">
      <c r="BP9257" s="48"/>
    </row>
    <row r="9258" spans="68:68" x14ac:dyDescent="0.2">
      <c r="BP9258" s="48"/>
    </row>
    <row r="9259" spans="68:68" x14ac:dyDescent="0.2">
      <c r="BP9259" s="48"/>
    </row>
    <row r="9260" spans="68:68" x14ac:dyDescent="0.2">
      <c r="BP9260" s="48"/>
    </row>
    <row r="9261" spans="68:68" x14ac:dyDescent="0.2">
      <c r="BP9261" s="48"/>
    </row>
    <row r="9262" spans="68:68" x14ac:dyDescent="0.2">
      <c r="BP9262" s="48"/>
    </row>
    <row r="9263" spans="68:68" x14ac:dyDescent="0.2">
      <c r="BP9263" s="48"/>
    </row>
    <row r="9264" spans="68:68" x14ac:dyDescent="0.2">
      <c r="BP9264" s="48"/>
    </row>
    <row r="9265" spans="68:68" x14ac:dyDescent="0.2">
      <c r="BP9265" s="48"/>
    </row>
    <row r="9266" spans="68:68" x14ac:dyDescent="0.2">
      <c r="BP9266" s="48"/>
    </row>
    <row r="9267" spans="68:68" x14ac:dyDescent="0.2">
      <c r="BP9267" s="48"/>
    </row>
    <row r="9268" spans="68:68" x14ac:dyDescent="0.2">
      <c r="BP9268" s="48"/>
    </row>
    <row r="9269" spans="68:68" x14ac:dyDescent="0.2">
      <c r="BP9269" s="48"/>
    </row>
    <row r="9270" spans="68:68" x14ac:dyDescent="0.2">
      <c r="BP9270" s="48"/>
    </row>
    <row r="9271" spans="68:68" x14ac:dyDescent="0.2">
      <c r="BP9271" s="48"/>
    </row>
    <row r="9272" spans="68:68" x14ac:dyDescent="0.2">
      <c r="BP9272" s="48"/>
    </row>
    <row r="9273" spans="68:68" x14ac:dyDescent="0.2">
      <c r="BP9273" s="48"/>
    </row>
    <row r="9274" spans="68:68" x14ac:dyDescent="0.2">
      <c r="BP9274" s="48"/>
    </row>
    <row r="9275" spans="68:68" x14ac:dyDescent="0.2">
      <c r="BP9275" s="48"/>
    </row>
    <row r="9276" spans="68:68" x14ac:dyDescent="0.2">
      <c r="BP9276" s="48"/>
    </row>
    <row r="9277" spans="68:68" x14ac:dyDescent="0.2">
      <c r="BP9277" s="48"/>
    </row>
    <row r="9278" spans="68:68" x14ac:dyDescent="0.2">
      <c r="BP9278" s="48"/>
    </row>
    <row r="9279" spans="68:68" x14ac:dyDescent="0.2">
      <c r="BP9279" s="48"/>
    </row>
    <row r="9280" spans="68:68" x14ac:dyDescent="0.2">
      <c r="BP9280" s="48"/>
    </row>
    <row r="9281" spans="68:68" x14ac:dyDescent="0.2">
      <c r="BP9281" s="48"/>
    </row>
    <row r="9282" spans="68:68" x14ac:dyDescent="0.2">
      <c r="BP9282" s="48"/>
    </row>
    <row r="9283" spans="68:68" x14ac:dyDescent="0.2">
      <c r="BP9283" s="48"/>
    </row>
    <row r="9284" spans="68:68" x14ac:dyDescent="0.2">
      <c r="BP9284" s="48"/>
    </row>
    <row r="9285" spans="68:68" x14ac:dyDescent="0.2">
      <c r="BP9285" s="48"/>
    </row>
    <row r="9286" spans="68:68" x14ac:dyDescent="0.2">
      <c r="BP9286" s="48"/>
    </row>
    <row r="9287" spans="68:68" x14ac:dyDescent="0.2">
      <c r="BP9287" s="48"/>
    </row>
    <row r="9288" spans="68:68" x14ac:dyDescent="0.2">
      <c r="BP9288" s="48"/>
    </row>
    <row r="9289" spans="68:68" x14ac:dyDescent="0.2">
      <c r="BP9289" s="48"/>
    </row>
    <row r="9290" spans="68:68" x14ac:dyDescent="0.2">
      <c r="BP9290" s="48"/>
    </row>
    <row r="9291" spans="68:68" x14ac:dyDescent="0.2">
      <c r="BP9291" s="48"/>
    </row>
    <row r="9292" spans="68:68" x14ac:dyDescent="0.2">
      <c r="BP9292" s="48"/>
    </row>
    <row r="9293" spans="68:68" x14ac:dyDescent="0.2">
      <c r="BP9293" s="48"/>
    </row>
    <row r="9294" spans="68:68" x14ac:dyDescent="0.2">
      <c r="BP9294" s="48"/>
    </row>
    <row r="9295" spans="68:68" x14ac:dyDescent="0.2">
      <c r="BP9295" s="48"/>
    </row>
    <row r="9296" spans="68:68" x14ac:dyDescent="0.2">
      <c r="BP9296" s="48"/>
    </row>
    <row r="9297" spans="68:68" x14ac:dyDescent="0.2">
      <c r="BP9297" s="48"/>
    </row>
    <row r="9298" spans="68:68" x14ac:dyDescent="0.2">
      <c r="BP9298" s="48"/>
    </row>
    <row r="9299" spans="68:68" x14ac:dyDescent="0.2">
      <c r="BP9299" s="48"/>
    </row>
    <row r="9300" spans="68:68" x14ac:dyDescent="0.2">
      <c r="BP9300" s="48"/>
    </row>
    <row r="9301" spans="68:68" x14ac:dyDescent="0.2">
      <c r="BP9301" s="48"/>
    </row>
    <row r="9302" spans="68:68" x14ac:dyDescent="0.2">
      <c r="BP9302" s="48"/>
    </row>
    <row r="9303" spans="68:68" x14ac:dyDescent="0.2">
      <c r="BP9303" s="48"/>
    </row>
    <row r="9304" spans="68:68" x14ac:dyDescent="0.2">
      <c r="BP9304" s="48"/>
    </row>
    <row r="9305" spans="68:68" x14ac:dyDescent="0.2">
      <c r="BP9305" s="48"/>
    </row>
    <row r="9306" spans="68:68" x14ac:dyDescent="0.2">
      <c r="BP9306" s="48"/>
    </row>
    <row r="9307" spans="68:68" x14ac:dyDescent="0.2">
      <c r="BP9307" s="48"/>
    </row>
    <row r="9308" spans="68:68" x14ac:dyDescent="0.2">
      <c r="BP9308" s="48"/>
    </row>
    <row r="9309" spans="68:68" x14ac:dyDescent="0.2">
      <c r="BP9309" s="48"/>
    </row>
    <row r="9310" spans="68:68" x14ac:dyDescent="0.2">
      <c r="BP9310" s="48"/>
    </row>
    <row r="9311" spans="68:68" x14ac:dyDescent="0.2">
      <c r="BP9311" s="48"/>
    </row>
    <row r="9312" spans="68:68" x14ac:dyDescent="0.2">
      <c r="BP9312" s="48"/>
    </row>
    <row r="9313" spans="68:68" x14ac:dyDescent="0.2">
      <c r="BP9313" s="48"/>
    </row>
    <row r="9314" spans="68:68" x14ac:dyDescent="0.2">
      <c r="BP9314" s="48"/>
    </row>
    <row r="9315" spans="68:68" x14ac:dyDescent="0.2">
      <c r="BP9315" s="48"/>
    </row>
    <row r="9316" spans="68:68" x14ac:dyDescent="0.2">
      <c r="BP9316" s="48"/>
    </row>
    <row r="9317" spans="68:68" x14ac:dyDescent="0.2">
      <c r="BP9317" s="48"/>
    </row>
    <row r="9318" spans="68:68" x14ac:dyDescent="0.2">
      <c r="BP9318" s="48"/>
    </row>
    <row r="9319" spans="68:68" x14ac:dyDescent="0.2">
      <c r="BP9319" s="48"/>
    </row>
    <row r="9320" spans="68:68" x14ac:dyDescent="0.2">
      <c r="BP9320" s="48"/>
    </row>
    <row r="9321" spans="68:68" x14ac:dyDescent="0.2">
      <c r="BP9321" s="48"/>
    </row>
    <row r="9322" spans="68:68" x14ac:dyDescent="0.2">
      <c r="BP9322" s="48"/>
    </row>
    <row r="9323" spans="68:68" x14ac:dyDescent="0.2">
      <c r="BP9323" s="48"/>
    </row>
    <row r="9324" spans="68:68" x14ac:dyDescent="0.2">
      <c r="BP9324" s="48"/>
    </row>
    <row r="9325" spans="68:68" x14ac:dyDescent="0.2">
      <c r="BP9325" s="48"/>
    </row>
    <row r="9326" spans="68:68" x14ac:dyDescent="0.2">
      <c r="BP9326" s="48"/>
    </row>
    <row r="9327" spans="68:68" x14ac:dyDescent="0.2">
      <c r="BP9327" s="48"/>
    </row>
    <row r="9328" spans="68:68" x14ac:dyDescent="0.2">
      <c r="BP9328" s="48"/>
    </row>
    <row r="9329" spans="68:68" x14ac:dyDescent="0.2">
      <c r="BP9329" s="48"/>
    </row>
    <row r="9330" spans="68:68" x14ac:dyDescent="0.2">
      <c r="BP9330" s="48"/>
    </row>
    <row r="9331" spans="68:68" x14ac:dyDescent="0.2">
      <c r="BP9331" s="48"/>
    </row>
    <row r="9332" spans="68:68" x14ac:dyDescent="0.2">
      <c r="BP9332" s="48"/>
    </row>
    <row r="9333" spans="68:68" x14ac:dyDescent="0.2">
      <c r="BP9333" s="48"/>
    </row>
    <row r="9334" spans="68:68" x14ac:dyDescent="0.2">
      <c r="BP9334" s="48"/>
    </row>
    <row r="9335" spans="68:68" x14ac:dyDescent="0.2">
      <c r="BP9335" s="48"/>
    </row>
    <row r="9336" spans="68:68" x14ac:dyDescent="0.2">
      <c r="BP9336" s="48"/>
    </row>
    <row r="9337" spans="68:68" x14ac:dyDescent="0.2">
      <c r="BP9337" s="48"/>
    </row>
    <row r="9338" spans="68:68" x14ac:dyDescent="0.2">
      <c r="BP9338" s="48"/>
    </row>
    <row r="9339" spans="68:68" x14ac:dyDescent="0.2">
      <c r="BP9339" s="48"/>
    </row>
    <row r="9340" spans="68:68" x14ac:dyDescent="0.2">
      <c r="BP9340" s="48"/>
    </row>
    <row r="9341" spans="68:68" x14ac:dyDescent="0.2">
      <c r="BP9341" s="48"/>
    </row>
    <row r="9342" spans="68:68" x14ac:dyDescent="0.2">
      <c r="BP9342" s="48"/>
    </row>
    <row r="9343" spans="68:68" x14ac:dyDescent="0.2">
      <c r="BP9343" s="48"/>
    </row>
    <row r="9344" spans="68:68" x14ac:dyDescent="0.2">
      <c r="BP9344" s="48"/>
    </row>
    <row r="9345" spans="68:68" x14ac:dyDescent="0.2">
      <c r="BP9345" s="48"/>
    </row>
    <row r="9346" spans="68:68" x14ac:dyDescent="0.2">
      <c r="BP9346" s="48"/>
    </row>
    <row r="9347" spans="68:68" x14ac:dyDescent="0.2">
      <c r="BP9347" s="48"/>
    </row>
    <row r="9348" spans="68:68" x14ac:dyDescent="0.2">
      <c r="BP9348" s="48"/>
    </row>
    <row r="9349" spans="68:68" x14ac:dyDescent="0.2">
      <c r="BP9349" s="48"/>
    </row>
    <row r="9350" spans="68:68" x14ac:dyDescent="0.2">
      <c r="BP9350" s="48"/>
    </row>
    <row r="9351" spans="68:68" x14ac:dyDescent="0.2">
      <c r="BP9351" s="48"/>
    </row>
    <row r="9352" spans="68:68" x14ac:dyDescent="0.2">
      <c r="BP9352" s="48"/>
    </row>
    <row r="9353" spans="68:68" x14ac:dyDescent="0.2">
      <c r="BP9353" s="48"/>
    </row>
    <row r="9354" spans="68:68" x14ac:dyDescent="0.2">
      <c r="BP9354" s="48"/>
    </row>
    <row r="9355" spans="68:68" x14ac:dyDescent="0.2">
      <c r="BP9355" s="48"/>
    </row>
    <row r="9356" spans="68:68" x14ac:dyDescent="0.2">
      <c r="BP9356" s="48"/>
    </row>
    <row r="9357" spans="68:68" x14ac:dyDescent="0.2">
      <c r="BP9357" s="48"/>
    </row>
    <row r="9358" spans="68:68" x14ac:dyDescent="0.2">
      <c r="BP9358" s="48"/>
    </row>
    <row r="9359" spans="68:68" x14ac:dyDescent="0.2">
      <c r="BP9359" s="48"/>
    </row>
    <row r="9360" spans="68:68" x14ac:dyDescent="0.2">
      <c r="BP9360" s="48"/>
    </row>
    <row r="9361" spans="68:68" x14ac:dyDescent="0.2">
      <c r="BP9361" s="48"/>
    </row>
    <row r="9362" spans="68:68" x14ac:dyDescent="0.2">
      <c r="BP9362" s="48"/>
    </row>
    <row r="9363" spans="68:68" x14ac:dyDescent="0.2">
      <c r="BP9363" s="48"/>
    </row>
    <row r="9364" spans="68:68" x14ac:dyDescent="0.2">
      <c r="BP9364" s="48"/>
    </row>
    <row r="9365" spans="68:68" x14ac:dyDescent="0.2">
      <c r="BP9365" s="48"/>
    </row>
    <row r="9366" spans="68:68" x14ac:dyDescent="0.2">
      <c r="BP9366" s="48"/>
    </row>
    <row r="9367" spans="68:68" x14ac:dyDescent="0.2">
      <c r="BP9367" s="48"/>
    </row>
    <row r="9368" spans="68:68" x14ac:dyDescent="0.2">
      <c r="BP9368" s="48"/>
    </row>
    <row r="9369" spans="68:68" x14ac:dyDescent="0.2">
      <c r="BP9369" s="48"/>
    </row>
    <row r="9370" spans="68:68" x14ac:dyDescent="0.2">
      <c r="BP9370" s="48"/>
    </row>
    <row r="9371" spans="68:68" x14ac:dyDescent="0.2">
      <c r="BP9371" s="48"/>
    </row>
    <row r="9372" spans="68:68" x14ac:dyDescent="0.2">
      <c r="BP9372" s="48"/>
    </row>
    <row r="9373" spans="68:68" x14ac:dyDescent="0.2">
      <c r="BP9373" s="48"/>
    </row>
    <row r="9374" spans="68:68" x14ac:dyDescent="0.2">
      <c r="BP9374" s="48"/>
    </row>
    <row r="9375" spans="68:68" x14ac:dyDescent="0.2">
      <c r="BP9375" s="48"/>
    </row>
    <row r="9376" spans="68:68" x14ac:dyDescent="0.2">
      <c r="BP9376" s="48"/>
    </row>
    <row r="9377" spans="68:68" x14ac:dyDescent="0.2">
      <c r="BP9377" s="48"/>
    </row>
    <row r="9378" spans="68:68" x14ac:dyDescent="0.2">
      <c r="BP9378" s="48"/>
    </row>
    <row r="9379" spans="68:68" x14ac:dyDescent="0.2">
      <c r="BP9379" s="48"/>
    </row>
    <row r="9380" spans="68:68" x14ac:dyDescent="0.2">
      <c r="BP9380" s="48"/>
    </row>
    <row r="9381" spans="68:68" x14ac:dyDescent="0.2">
      <c r="BP9381" s="48"/>
    </row>
    <row r="9382" spans="68:68" x14ac:dyDescent="0.2">
      <c r="BP9382" s="48"/>
    </row>
    <row r="9383" spans="68:68" x14ac:dyDescent="0.2">
      <c r="BP9383" s="48"/>
    </row>
    <row r="9384" spans="68:68" x14ac:dyDescent="0.2">
      <c r="BP9384" s="48"/>
    </row>
    <row r="9385" spans="68:68" x14ac:dyDescent="0.2">
      <c r="BP9385" s="48"/>
    </row>
    <row r="9386" spans="68:68" x14ac:dyDescent="0.2">
      <c r="BP9386" s="48"/>
    </row>
    <row r="9387" spans="68:68" x14ac:dyDescent="0.2">
      <c r="BP9387" s="48"/>
    </row>
    <row r="9388" spans="68:68" x14ac:dyDescent="0.2">
      <c r="BP9388" s="48"/>
    </row>
    <row r="9389" spans="68:68" x14ac:dyDescent="0.2">
      <c r="BP9389" s="48"/>
    </row>
    <row r="9390" spans="68:68" x14ac:dyDescent="0.2">
      <c r="BP9390" s="48"/>
    </row>
    <row r="9391" spans="68:68" x14ac:dyDescent="0.2">
      <c r="BP9391" s="48"/>
    </row>
    <row r="9392" spans="68:68" x14ac:dyDescent="0.2">
      <c r="BP9392" s="48"/>
    </row>
    <row r="9393" spans="68:68" x14ac:dyDescent="0.2">
      <c r="BP9393" s="48"/>
    </row>
    <row r="9394" spans="68:68" x14ac:dyDescent="0.2">
      <c r="BP9394" s="48"/>
    </row>
    <row r="9395" spans="68:68" x14ac:dyDescent="0.2">
      <c r="BP9395" s="48"/>
    </row>
    <row r="9396" spans="68:68" x14ac:dyDescent="0.2">
      <c r="BP9396" s="48"/>
    </row>
    <row r="9397" spans="68:68" x14ac:dyDescent="0.2">
      <c r="BP9397" s="48"/>
    </row>
    <row r="9398" spans="68:68" x14ac:dyDescent="0.2">
      <c r="BP9398" s="48"/>
    </row>
    <row r="9399" spans="68:68" x14ac:dyDescent="0.2">
      <c r="BP9399" s="48"/>
    </row>
    <row r="9400" spans="68:68" x14ac:dyDescent="0.2">
      <c r="BP9400" s="48"/>
    </row>
    <row r="9401" spans="68:68" x14ac:dyDescent="0.2">
      <c r="BP9401" s="48"/>
    </row>
    <row r="9402" spans="68:68" x14ac:dyDescent="0.2">
      <c r="BP9402" s="48"/>
    </row>
    <row r="9403" spans="68:68" x14ac:dyDescent="0.2">
      <c r="BP9403" s="48"/>
    </row>
    <row r="9404" spans="68:68" x14ac:dyDescent="0.2">
      <c r="BP9404" s="48"/>
    </row>
    <row r="9405" spans="68:68" x14ac:dyDescent="0.2">
      <c r="BP9405" s="48"/>
    </row>
    <row r="9406" spans="68:68" x14ac:dyDescent="0.2">
      <c r="BP9406" s="48"/>
    </row>
    <row r="9407" spans="68:68" x14ac:dyDescent="0.2">
      <c r="BP9407" s="48"/>
    </row>
    <row r="9408" spans="68:68" x14ac:dyDescent="0.2">
      <c r="BP9408" s="48"/>
    </row>
    <row r="9409" spans="68:68" x14ac:dyDescent="0.2">
      <c r="BP9409" s="48"/>
    </row>
    <row r="9410" spans="68:68" x14ac:dyDescent="0.2">
      <c r="BP9410" s="48"/>
    </row>
    <row r="9411" spans="68:68" x14ac:dyDescent="0.2">
      <c r="BP9411" s="48"/>
    </row>
    <row r="9412" spans="68:68" x14ac:dyDescent="0.2">
      <c r="BP9412" s="48"/>
    </row>
    <row r="9413" spans="68:68" x14ac:dyDescent="0.2">
      <c r="BP9413" s="48"/>
    </row>
    <row r="9414" spans="68:68" x14ac:dyDescent="0.2">
      <c r="BP9414" s="48"/>
    </row>
    <row r="9415" spans="68:68" x14ac:dyDescent="0.2">
      <c r="BP9415" s="48"/>
    </row>
    <row r="9416" spans="68:68" x14ac:dyDescent="0.2">
      <c r="BP9416" s="48"/>
    </row>
    <row r="9417" spans="68:68" x14ac:dyDescent="0.2">
      <c r="BP9417" s="48"/>
    </row>
    <row r="9418" spans="68:68" x14ac:dyDescent="0.2">
      <c r="BP9418" s="48"/>
    </row>
    <row r="9419" spans="68:68" x14ac:dyDescent="0.2">
      <c r="BP9419" s="48"/>
    </row>
    <row r="9420" spans="68:68" x14ac:dyDescent="0.2">
      <c r="BP9420" s="48"/>
    </row>
    <row r="9421" spans="68:68" x14ac:dyDescent="0.2">
      <c r="BP9421" s="48"/>
    </row>
    <row r="9422" spans="68:68" x14ac:dyDescent="0.2">
      <c r="BP9422" s="48"/>
    </row>
    <row r="9423" spans="68:68" x14ac:dyDescent="0.2">
      <c r="BP9423" s="48"/>
    </row>
    <row r="9424" spans="68:68" x14ac:dyDescent="0.2">
      <c r="BP9424" s="48"/>
    </row>
    <row r="9425" spans="68:68" x14ac:dyDescent="0.2">
      <c r="BP9425" s="48"/>
    </row>
    <row r="9426" spans="68:68" x14ac:dyDescent="0.2">
      <c r="BP9426" s="48"/>
    </row>
    <row r="9427" spans="68:68" x14ac:dyDescent="0.2">
      <c r="BP9427" s="48"/>
    </row>
    <row r="9428" spans="68:68" x14ac:dyDescent="0.2">
      <c r="BP9428" s="48"/>
    </row>
    <row r="9429" spans="68:68" x14ac:dyDescent="0.2">
      <c r="BP9429" s="48"/>
    </row>
    <row r="9430" spans="68:68" x14ac:dyDescent="0.2">
      <c r="BP9430" s="48"/>
    </row>
    <row r="9431" spans="68:68" x14ac:dyDescent="0.2">
      <c r="BP9431" s="48"/>
    </row>
    <row r="9432" spans="68:68" x14ac:dyDescent="0.2">
      <c r="BP9432" s="48"/>
    </row>
    <row r="9433" spans="68:68" x14ac:dyDescent="0.2">
      <c r="BP9433" s="48"/>
    </row>
    <row r="9434" spans="68:68" x14ac:dyDescent="0.2">
      <c r="BP9434" s="48"/>
    </row>
    <row r="9435" spans="68:68" x14ac:dyDescent="0.2">
      <c r="BP9435" s="48"/>
    </row>
    <row r="9436" spans="68:68" x14ac:dyDescent="0.2">
      <c r="BP9436" s="48"/>
    </row>
    <row r="9437" spans="68:68" x14ac:dyDescent="0.2">
      <c r="BP9437" s="48"/>
    </row>
    <row r="9438" spans="68:68" x14ac:dyDescent="0.2">
      <c r="BP9438" s="48"/>
    </row>
    <row r="9439" spans="68:68" x14ac:dyDescent="0.2">
      <c r="BP9439" s="48"/>
    </row>
    <row r="9440" spans="68:68" x14ac:dyDescent="0.2">
      <c r="BP9440" s="48"/>
    </row>
    <row r="9441" spans="68:68" x14ac:dyDescent="0.2">
      <c r="BP9441" s="48"/>
    </row>
    <row r="9442" spans="68:68" x14ac:dyDescent="0.2">
      <c r="BP9442" s="48"/>
    </row>
    <row r="9443" spans="68:68" x14ac:dyDescent="0.2">
      <c r="BP9443" s="48"/>
    </row>
    <row r="9444" spans="68:68" x14ac:dyDescent="0.2">
      <c r="BP9444" s="48"/>
    </row>
    <row r="9445" spans="68:68" x14ac:dyDescent="0.2">
      <c r="BP9445" s="48"/>
    </row>
    <row r="9446" spans="68:68" x14ac:dyDescent="0.2">
      <c r="BP9446" s="48"/>
    </row>
    <row r="9447" spans="68:68" x14ac:dyDescent="0.2">
      <c r="BP9447" s="48"/>
    </row>
    <row r="9448" spans="68:68" x14ac:dyDescent="0.2">
      <c r="BP9448" s="48"/>
    </row>
    <row r="9449" spans="68:68" x14ac:dyDescent="0.2">
      <c r="BP9449" s="48"/>
    </row>
    <row r="9450" spans="68:68" x14ac:dyDescent="0.2">
      <c r="BP9450" s="48"/>
    </row>
    <row r="9451" spans="68:68" x14ac:dyDescent="0.2">
      <c r="BP9451" s="48"/>
    </row>
    <row r="9452" spans="68:68" x14ac:dyDescent="0.2">
      <c r="BP9452" s="48"/>
    </row>
    <row r="9453" spans="68:68" x14ac:dyDescent="0.2">
      <c r="BP9453" s="48"/>
    </row>
    <row r="9454" spans="68:68" x14ac:dyDescent="0.2">
      <c r="BP9454" s="48"/>
    </row>
    <row r="9455" spans="68:68" x14ac:dyDescent="0.2">
      <c r="BP9455" s="48"/>
    </row>
    <row r="9456" spans="68:68" x14ac:dyDescent="0.2">
      <c r="BP9456" s="48"/>
    </row>
    <row r="9457" spans="68:68" x14ac:dyDescent="0.2">
      <c r="BP9457" s="48"/>
    </row>
    <row r="9458" spans="68:68" x14ac:dyDescent="0.2">
      <c r="BP9458" s="48"/>
    </row>
    <row r="9459" spans="68:68" x14ac:dyDescent="0.2">
      <c r="BP9459" s="48"/>
    </row>
    <row r="9460" spans="68:68" x14ac:dyDescent="0.2">
      <c r="BP9460" s="48"/>
    </row>
    <row r="9461" spans="68:68" x14ac:dyDescent="0.2">
      <c r="BP9461" s="48"/>
    </row>
    <row r="9462" spans="68:68" x14ac:dyDescent="0.2">
      <c r="BP9462" s="48"/>
    </row>
    <row r="9463" spans="68:68" x14ac:dyDescent="0.2">
      <c r="BP9463" s="48"/>
    </row>
    <row r="9464" spans="68:68" x14ac:dyDescent="0.2">
      <c r="BP9464" s="48"/>
    </row>
    <row r="9465" spans="68:68" x14ac:dyDescent="0.2">
      <c r="BP9465" s="48"/>
    </row>
    <row r="9466" spans="68:68" x14ac:dyDescent="0.2">
      <c r="BP9466" s="48"/>
    </row>
    <row r="9467" spans="68:68" x14ac:dyDescent="0.2">
      <c r="BP9467" s="48"/>
    </row>
    <row r="9468" spans="68:68" x14ac:dyDescent="0.2">
      <c r="BP9468" s="48"/>
    </row>
    <row r="9469" spans="68:68" x14ac:dyDescent="0.2">
      <c r="BP9469" s="48"/>
    </row>
    <row r="9470" spans="68:68" x14ac:dyDescent="0.2">
      <c r="BP9470" s="48"/>
    </row>
    <row r="9471" spans="68:68" x14ac:dyDescent="0.2">
      <c r="BP9471" s="48"/>
    </row>
    <row r="9472" spans="68:68" x14ac:dyDescent="0.2">
      <c r="BP9472" s="48"/>
    </row>
    <row r="9473" spans="68:68" x14ac:dyDescent="0.2">
      <c r="BP9473" s="48"/>
    </row>
    <row r="9474" spans="68:68" x14ac:dyDescent="0.2">
      <c r="BP9474" s="48"/>
    </row>
    <row r="9475" spans="68:68" x14ac:dyDescent="0.2">
      <c r="BP9475" s="48"/>
    </row>
    <row r="9476" spans="68:68" x14ac:dyDescent="0.2">
      <c r="BP9476" s="48"/>
    </row>
    <row r="9477" spans="68:68" x14ac:dyDescent="0.2">
      <c r="BP9477" s="48"/>
    </row>
    <row r="9478" spans="68:68" x14ac:dyDescent="0.2">
      <c r="BP9478" s="48"/>
    </row>
    <row r="9479" spans="68:68" x14ac:dyDescent="0.2">
      <c r="BP9479" s="48"/>
    </row>
    <row r="9480" spans="68:68" x14ac:dyDescent="0.2">
      <c r="BP9480" s="48"/>
    </row>
    <row r="9481" spans="68:68" x14ac:dyDescent="0.2">
      <c r="BP9481" s="48"/>
    </row>
    <row r="9482" spans="68:68" x14ac:dyDescent="0.2">
      <c r="BP9482" s="48"/>
    </row>
    <row r="9483" spans="68:68" x14ac:dyDescent="0.2">
      <c r="BP9483" s="48"/>
    </row>
    <row r="9484" spans="68:68" x14ac:dyDescent="0.2">
      <c r="BP9484" s="48"/>
    </row>
    <row r="9485" spans="68:68" x14ac:dyDescent="0.2">
      <c r="BP9485" s="48"/>
    </row>
    <row r="9486" spans="68:68" x14ac:dyDescent="0.2">
      <c r="BP9486" s="48"/>
    </row>
    <row r="9487" spans="68:68" x14ac:dyDescent="0.2">
      <c r="BP9487" s="48"/>
    </row>
    <row r="9488" spans="68:68" x14ac:dyDescent="0.2">
      <c r="BP9488" s="48"/>
    </row>
    <row r="9489" spans="68:68" x14ac:dyDescent="0.2">
      <c r="BP9489" s="48"/>
    </row>
    <row r="9490" spans="68:68" x14ac:dyDescent="0.2">
      <c r="BP9490" s="48"/>
    </row>
    <row r="9491" spans="68:68" x14ac:dyDescent="0.2">
      <c r="BP9491" s="48"/>
    </row>
    <row r="9492" spans="68:68" x14ac:dyDescent="0.2">
      <c r="BP9492" s="48"/>
    </row>
    <row r="9493" spans="68:68" x14ac:dyDescent="0.2">
      <c r="BP9493" s="48"/>
    </row>
    <row r="9494" spans="68:68" x14ac:dyDescent="0.2">
      <c r="BP9494" s="48"/>
    </row>
    <row r="9495" spans="68:68" x14ac:dyDescent="0.2">
      <c r="BP9495" s="48"/>
    </row>
    <row r="9496" spans="68:68" x14ac:dyDescent="0.2">
      <c r="BP9496" s="48"/>
    </row>
    <row r="9497" spans="68:68" x14ac:dyDescent="0.2">
      <c r="BP9497" s="48"/>
    </row>
    <row r="9498" spans="68:68" x14ac:dyDescent="0.2">
      <c r="BP9498" s="48"/>
    </row>
    <row r="9499" spans="68:68" x14ac:dyDescent="0.2">
      <c r="BP9499" s="48"/>
    </row>
    <row r="9500" spans="68:68" x14ac:dyDescent="0.2">
      <c r="BP9500" s="48"/>
    </row>
    <row r="9501" spans="68:68" x14ac:dyDescent="0.2">
      <c r="BP9501" s="48"/>
    </row>
    <row r="9502" spans="68:68" x14ac:dyDescent="0.2">
      <c r="BP9502" s="48"/>
    </row>
    <row r="9503" spans="68:68" x14ac:dyDescent="0.2">
      <c r="BP9503" s="48"/>
    </row>
    <row r="9504" spans="68:68" x14ac:dyDescent="0.2">
      <c r="BP9504" s="48"/>
    </row>
    <row r="9505" spans="68:68" x14ac:dyDescent="0.2">
      <c r="BP9505" s="48"/>
    </row>
    <row r="9506" spans="68:68" x14ac:dyDescent="0.2">
      <c r="BP9506" s="48"/>
    </row>
    <row r="9507" spans="68:68" x14ac:dyDescent="0.2">
      <c r="BP9507" s="48"/>
    </row>
    <row r="9508" spans="68:68" x14ac:dyDescent="0.2">
      <c r="BP9508" s="48"/>
    </row>
    <row r="9509" spans="68:68" x14ac:dyDescent="0.2">
      <c r="BP9509" s="48"/>
    </row>
    <row r="9510" spans="68:68" x14ac:dyDescent="0.2">
      <c r="BP9510" s="48"/>
    </row>
    <row r="9511" spans="68:68" x14ac:dyDescent="0.2">
      <c r="BP9511" s="48"/>
    </row>
    <row r="9512" spans="68:68" x14ac:dyDescent="0.2">
      <c r="BP9512" s="48"/>
    </row>
    <row r="9513" spans="68:68" x14ac:dyDescent="0.2">
      <c r="BP9513" s="48"/>
    </row>
    <row r="9514" spans="68:68" x14ac:dyDescent="0.2">
      <c r="BP9514" s="48"/>
    </row>
    <row r="9515" spans="68:68" x14ac:dyDescent="0.2">
      <c r="BP9515" s="48"/>
    </row>
    <row r="9516" spans="68:68" x14ac:dyDescent="0.2">
      <c r="BP9516" s="48"/>
    </row>
    <row r="9517" spans="68:68" x14ac:dyDescent="0.2">
      <c r="BP9517" s="48"/>
    </row>
    <row r="9518" spans="68:68" x14ac:dyDescent="0.2">
      <c r="BP9518" s="48"/>
    </row>
    <row r="9519" spans="68:68" x14ac:dyDescent="0.2">
      <c r="BP9519" s="48"/>
    </row>
    <row r="9520" spans="68:68" x14ac:dyDescent="0.2">
      <c r="BP9520" s="48"/>
    </row>
    <row r="9521" spans="68:68" x14ac:dyDescent="0.2">
      <c r="BP9521" s="48"/>
    </row>
    <row r="9522" spans="68:68" x14ac:dyDescent="0.2">
      <c r="BP9522" s="48"/>
    </row>
    <row r="9523" spans="68:68" x14ac:dyDescent="0.2">
      <c r="BP9523" s="48"/>
    </row>
    <row r="9524" spans="68:68" x14ac:dyDescent="0.2">
      <c r="BP9524" s="48"/>
    </row>
    <row r="9525" spans="68:68" x14ac:dyDescent="0.2">
      <c r="BP9525" s="48"/>
    </row>
    <row r="9526" spans="68:68" x14ac:dyDescent="0.2">
      <c r="BP9526" s="48"/>
    </row>
    <row r="9527" spans="68:68" x14ac:dyDescent="0.2">
      <c r="BP9527" s="48"/>
    </row>
    <row r="9528" spans="68:68" x14ac:dyDescent="0.2">
      <c r="BP9528" s="48"/>
    </row>
    <row r="9529" spans="68:68" x14ac:dyDescent="0.2">
      <c r="BP9529" s="48"/>
    </row>
    <row r="9530" spans="68:68" x14ac:dyDescent="0.2">
      <c r="BP9530" s="48"/>
    </row>
    <row r="9531" spans="68:68" x14ac:dyDescent="0.2">
      <c r="BP9531" s="48"/>
    </row>
    <row r="9532" spans="68:68" x14ac:dyDescent="0.2">
      <c r="BP9532" s="48"/>
    </row>
    <row r="9533" spans="68:68" x14ac:dyDescent="0.2">
      <c r="BP9533" s="48"/>
    </row>
    <row r="9534" spans="68:68" x14ac:dyDescent="0.2">
      <c r="BP9534" s="48"/>
    </row>
    <row r="9535" spans="68:68" x14ac:dyDescent="0.2">
      <c r="BP9535" s="48"/>
    </row>
    <row r="9536" spans="68:68" x14ac:dyDescent="0.2">
      <c r="BP9536" s="48"/>
    </row>
    <row r="9537" spans="68:68" x14ac:dyDescent="0.2">
      <c r="BP9537" s="48"/>
    </row>
    <row r="9538" spans="68:68" x14ac:dyDescent="0.2">
      <c r="BP9538" s="48"/>
    </row>
    <row r="9539" spans="68:68" x14ac:dyDescent="0.2">
      <c r="BP9539" s="48"/>
    </row>
    <row r="9540" spans="68:68" x14ac:dyDescent="0.2">
      <c r="BP9540" s="48"/>
    </row>
    <row r="9541" spans="68:68" x14ac:dyDescent="0.2">
      <c r="BP9541" s="48"/>
    </row>
    <row r="9542" spans="68:68" x14ac:dyDescent="0.2">
      <c r="BP9542" s="48"/>
    </row>
    <row r="9543" spans="68:68" x14ac:dyDescent="0.2">
      <c r="BP9543" s="48"/>
    </row>
    <row r="9544" spans="68:68" x14ac:dyDescent="0.2">
      <c r="BP9544" s="48"/>
    </row>
    <row r="9545" spans="68:68" x14ac:dyDescent="0.2">
      <c r="BP9545" s="48"/>
    </row>
    <row r="9546" spans="68:68" x14ac:dyDescent="0.2">
      <c r="BP9546" s="48"/>
    </row>
    <row r="9547" spans="68:68" x14ac:dyDescent="0.2">
      <c r="BP9547" s="48"/>
    </row>
    <row r="9548" spans="68:68" x14ac:dyDescent="0.2">
      <c r="BP9548" s="48"/>
    </row>
    <row r="9549" spans="68:68" x14ac:dyDescent="0.2">
      <c r="BP9549" s="48"/>
    </row>
    <row r="9550" spans="68:68" x14ac:dyDescent="0.2">
      <c r="BP9550" s="48"/>
    </row>
    <row r="9551" spans="68:68" x14ac:dyDescent="0.2">
      <c r="BP9551" s="48"/>
    </row>
    <row r="9552" spans="68:68" x14ac:dyDescent="0.2">
      <c r="BP9552" s="48"/>
    </row>
    <row r="9553" spans="68:68" x14ac:dyDescent="0.2">
      <c r="BP9553" s="48"/>
    </row>
    <row r="9554" spans="68:68" x14ac:dyDescent="0.2">
      <c r="BP9554" s="48"/>
    </row>
    <row r="9555" spans="68:68" x14ac:dyDescent="0.2">
      <c r="BP9555" s="48"/>
    </row>
    <row r="9556" spans="68:68" x14ac:dyDescent="0.2">
      <c r="BP9556" s="48"/>
    </row>
    <row r="9557" spans="68:68" x14ac:dyDescent="0.2">
      <c r="BP9557" s="48"/>
    </row>
    <row r="9558" spans="68:68" x14ac:dyDescent="0.2">
      <c r="BP9558" s="48"/>
    </row>
    <row r="9559" spans="68:68" x14ac:dyDescent="0.2">
      <c r="BP9559" s="48"/>
    </row>
    <row r="9560" spans="68:68" x14ac:dyDescent="0.2">
      <c r="BP9560" s="48"/>
    </row>
    <row r="9561" spans="68:68" x14ac:dyDescent="0.2">
      <c r="BP9561" s="48"/>
    </row>
    <row r="9562" spans="68:68" x14ac:dyDescent="0.2">
      <c r="BP9562" s="48"/>
    </row>
    <row r="9563" spans="68:68" x14ac:dyDescent="0.2">
      <c r="BP9563" s="48"/>
    </row>
    <row r="9564" spans="68:68" x14ac:dyDescent="0.2">
      <c r="BP9564" s="48"/>
    </row>
    <row r="9565" spans="68:68" x14ac:dyDescent="0.2">
      <c r="BP9565" s="48"/>
    </row>
    <row r="9566" spans="68:68" x14ac:dyDescent="0.2">
      <c r="BP9566" s="48"/>
    </row>
    <row r="9567" spans="68:68" x14ac:dyDescent="0.2">
      <c r="BP9567" s="48"/>
    </row>
    <row r="9568" spans="68:68" x14ac:dyDescent="0.2">
      <c r="BP9568" s="48"/>
    </row>
    <row r="9569" spans="68:68" x14ac:dyDescent="0.2">
      <c r="BP9569" s="48"/>
    </row>
    <row r="9570" spans="68:68" x14ac:dyDescent="0.2">
      <c r="BP9570" s="48"/>
    </row>
    <row r="9571" spans="68:68" x14ac:dyDescent="0.2">
      <c r="BP9571" s="48"/>
    </row>
    <row r="9572" spans="68:68" x14ac:dyDescent="0.2">
      <c r="BP9572" s="48"/>
    </row>
    <row r="9573" spans="68:68" x14ac:dyDescent="0.2">
      <c r="BP9573" s="48"/>
    </row>
    <row r="9574" spans="68:68" x14ac:dyDescent="0.2">
      <c r="BP9574" s="48"/>
    </row>
    <row r="9575" spans="68:68" x14ac:dyDescent="0.2">
      <c r="BP9575" s="48"/>
    </row>
    <row r="9576" spans="68:68" x14ac:dyDescent="0.2">
      <c r="BP9576" s="48"/>
    </row>
    <row r="9577" spans="68:68" x14ac:dyDescent="0.2">
      <c r="BP9577" s="48"/>
    </row>
    <row r="9578" spans="68:68" x14ac:dyDescent="0.2">
      <c r="BP9578" s="48"/>
    </row>
    <row r="9579" spans="68:68" x14ac:dyDescent="0.2">
      <c r="BP9579" s="48"/>
    </row>
    <row r="9580" spans="68:68" x14ac:dyDescent="0.2">
      <c r="BP9580" s="48"/>
    </row>
    <row r="9581" spans="68:68" x14ac:dyDescent="0.2">
      <c r="BP9581" s="48"/>
    </row>
    <row r="9582" spans="68:68" x14ac:dyDescent="0.2">
      <c r="BP9582" s="48"/>
    </row>
    <row r="9583" spans="68:68" x14ac:dyDescent="0.2">
      <c r="BP9583" s="48"/>
    </row>
    <row r="9584" spans="68:68" x14ac:dyDescent="0.2">
      <c r="BP9584" s="48"/>
    </row>
    <row r="9585" spans="68:68" x14ac:dyDescent="0.2">
      <c r="BP9585" s="48"/>
    </row>
    <row r="9586" spans="68:68" x14ac:dyDescent="0.2">
      <c r="BP9586" s="48"/>
    </row>
    <row r="9587" spans="68:68" x14ac:dyDescent="0.2">
      <c r="BP9587" s="48"/>
    </row>
    <row r="9588" spans="68:68" x14ac:dyDescent="0.2">
      <c r="BP9588" s="48"/>
    </row>
    <row r="9589" spans="68:68" x14ac:dyDescent="0.2">
      <c r="BP9589" s="48"/>
    </row>
    <row r="9590" spans="68:68" x14ac:dyDescent="0.2">
      <c r="BP9590" s="48"/>
    </row>
    <row r="9591" spans="68:68" x14ac:dyDescent="0.2">
      <c r="BP9591" s="48"/>
    </row>
    <row r="9592" spans="68:68" x14ac:dyDescent="0.2">
      <c r="BP9592" s="48"/>
    </row>
    <row r="9593" spans="68:68" x14ac:dyDescent="0.2">
      <c r="BP9593" s="48"/>
    </row>
    <row r="9594" spans="68:68" x14ac:dyDescent="0.2">
      <c r="BP9594" s="48"/>
    </row>
    <row r="9595" spans="68:68" x14ac:dyDescent="0.2">
      <c r="BP9595" s="48"/>
    </row>
    <row r="9596" spans="68:68" x14ac:dyDescent="0.2">
      <c r="BP9596" s="48"/>
    </row>
    <row r="9597" spans="68:68" x14ac:dyDescent="0.2">
      <c r="BP9597" s="48"/>
    </row>
    <row r="9598" spans="68:68" x14ac:dyDescent="0.2">
      <c r="BP9598" s="48"/>
    </row>
    <row r="9599" spans="68:68" x14ac:dyDescent="0.2">
      <c r="BP9599" s="48"/>
    </row>
    <row r="9600" spans="68:68" x14ac:dyDescent="0.2">
      <c r="BP9600" s="48"/>
    </row>
    <row r="9601" spans="68:68" x14ac:dyDescent="0.2">
      <c r="BP9601" s="48"/>
    </row>
    <row r="9602" spans="68:68" x14ac:dyDescent="0.2">
      <c r="BP9602" s="48"/>
    </row>
    <row r="9603" spans="68:68" x14ac:dyDescent="0.2">
      <c r="BP9603" s="48"/>
    </row>
    <row r="9604" spans="68:68" x14ac:dyDescent="0.2">
      <c r="BP9604" s="48"/>
    </row>
    <row r="9605" spans="68:68" x14ac:dyDescent="0.2">
      <c r="BP9605" s="48"/>
    </row>
    <row r="9606" spans="68:68" x14ac:dyDescent="0.2">
      <c r="BP9606" s="48"/>
    </row>
    <row r="9607" spans="68:68" x14ac:dyDescent="0.2">
      <c r="BP9607" s="48"/>
    </row>
    <row r="9608" spans="68:68" x14ac:dyDescent="0.2">
      <c r="BP9608" s="48"/>
    </row>
    <row r="9609" spans="68:68" x14ac:dyDescent="0.2">
      <c r="BP9609" s="48"/>
    </row>
    <row r="9610" spans="68:68" x14ac:dyDescent="0.2">
      <c r="BP9610" s="48"/>
    </row>
    <row r="9611" spans="68:68" x14ac:dyDescent="0.2">
      <c r="BP9611" s="48"/>
    </row>
    <row r="9612" spans="68:68" x14ac:dyDescent="0.2">
      <c r="BP9612" s="48"/>
    </row>
    <row r="9613" spans="68:68" x14ac:dyDescent="0.2">
      <c r="BP9613" s="48"/>
    </row>
    <row r="9614" spans="68:68" x14ac:dyDescent="0.2">
      <c r="BP9614" s="48"/>
    </row>
    <row r="9615" spans="68:68" x14ac:dyDescent="0.2">
      <c r="BP9615" s="48"/>
    </row>
    <row r="9616" spans="68:68" x14ac:dyDescent="0.2">
      <c r="BP9616" s="48"/>
    </row>
    <row r="9617" spans="68:68" x14ac:dyDescent="0.2">
      <c r="BP9617" s="48"/>
    </row>
    <row r="9618" spans="68:68" x14ac:dyDescent="0.2">
      <c r="BP9618" s="48"/>
    </row>
    <row r="9619" spans="68:68" x14ac:dyDescent="0.2">
      <c r="BP9619" s="48"/>
    </row>
    <row r="9620" spans="68:68" x14ac:dyDescent="0.2">
      <c r="BP9620" s="48"/>
    </row>
    <row r="9621" spans="68:68" x14ac:dyDescent="0.2">
      <c r="BP9621" s="48"/>
    </row>
    <row r="9622" spans="68:68" x14ac:dyDescent="0.2">
      <c r="BP9622" s="48"/>
    </row>
    <row r="9623" spans="68:68" x14ac:dyDescent="0.2">
      <c r="BP9623" s="48"/>
    </row>
    <row r="9624" spans="68:68" x14ac:dyDescent="0.2">
      <c r="BP9624" s="48"/>
    </row>
    <row r="9625" spans="68:68" x14ac:dyDescent="0.2">
      <c r="BP9625" s="48"/>
    </row>
    <row r="9626" spans="68:68" x14ac:dyDescent="0.2">
      <c r="BP9626" s="48"/>
    </row>
    <row r="9627" spans="68:68" x14ac:dyDescent="0.2">
      <c r="BP9627" s="48"/>
    </row>
    <row r="9628" spans="68:68" x14ac:dyDescent="0.2">
      <c r="BP9628" s="48"/>
    </row>
    <row r="9629" spans="68:68" x14ac:dyDescent="0.2">
      <c r="BP9629" s="48"/>
    </row>
    <row r="9630" spans="68:68" x14ac:dyDescent="0.2">
      <c r="BP9630" s="48"/>
    </row>
    <row r="9631" spans="68:68" x14ac:dyDescent="0.2">
      <c r="BP9631" s="48"/>
    </row>
    <row r="9632" spans="68:68" x14ac:dyDescent="0.2">
      <c r="BP9632" s="48"/>
    </row>
    <row r="9633" spans="68:68" x14ac:dyDescent="0.2">
      <c r="BP9633" s="48"/>
    </row>
    <row r="9634" spans="68:68" x14ac:dyDescent="0.2">
      <c r="BP9634" s="48"/>
    </row>
    <row r="9635" spans="68:68" x14ac:dyDescent="0.2">
      <c r="BP9635" s="48"/>
    </row>
    <row r="9636" spans="68:68" x14ac:dyDescent="0.2">
      <c r="BP9636" s="48"/>
    </row>
    <row r="9637" spans="68:68" x14ac:dyDescent="0.2">
      <c r="BP9637" s="48"/>
    </row>
    <row r="9638" spans="68:68" x14ac:dyDescent="0.2">
      <c r="BP9638" s="48"/>
    </row>
    <row r="9639" spans="68:68" x14ac:dyDescent="0.2">
      <c r="BP9639" s="48"/>
    </row>
    <row r="9640" spans="68:68" x14ac:dyDescent="0.2">
      <c r="BP9640" s="48"/>
    </row>
    <row r="9641" spans="68:68" x14ac:dyDescent="0.2">
      <c r="BP9641" s="48"/>
    </row>
    <row r="9642" spans="68:68" x14ac:dyDescent="0.2">
      <c r="BP9642" s="48"/>
    </row>
    <row r="9643" spans="68:68" x14ac:dyDescent="0.2">
      <c r="BP9643" s="48"/>
    </row>
    <row r="9644" spans="68:68" x14ac:dyDescent="0.2">
      <c r="BP9644" s="48"/>
    </row>
    <row r="9645" spans="68:68" x14ac:dyDescent="0.2">
      <c r="BP9645" s="48"/>
    </row>
    <row r="9646" spans="68:68" x14ac:dyDescent="0.2">
      <c r="BP9646" s="48"/>
    </row>
    <row r="9647" spans="68:68" x14ac:dyDescent="0.2">
      <c r="BP9647" s="48"/>
    </row>
    <row r="9648" spans="68:68" x14ac:dyDescent="0.2">
      <c r="BP9648" s="48"/>
    </row>
    <row r="9649" spans="68:68" x14ac:dyDescent="0.2">
      <c r="BP9649" s="48"/>
    </row>
    <row r="9650" spans="68:68" x14ac:dyDescent="0.2">
      <c r="BP9650" s="48"/>
    </row>
    <row r="9651" spans="68:68" x14ac:dyDescent="0.2">
      <c r="BP9651" s="48"/>
    </row>
    <row r="9652" spans="68:68" x14ac:dyDescent="0.2">
      <c r="BP9652" s="48"/>
    </row>
    <row r="9653" spans="68:68" x14ac:dyDescent="0.2">
      <c r="BP9653" s="48"/>
    </row>
    <row r="9654" spans="68:68" x14ac:dyDescent="0.2">
      <c r="BP9654" s="48"/>
    </row>
    <row r="9655" spans="68:68" x14ac:dyDescent="0.2">
      <c r="BP9655" s="48"/>
    </row>
    <row r="9656" spans="68:68" x14ac:dyDescent="0.2">
      <c r="BP9656" s="48"/>
    </row>
    <row r="9657" spans="68:68" x14ac:dyDescent="0.2">
      <c r="BP9657" s="48"/>
    </row>
    <row r="9658" spans="68:68" x14ac:dyDescent="0.2">
      <c r="BP9658" s="48"/>
    </row>
    <row r="9659" spans="68:68" x14ac:dyDescent="0.2">
      <c r="BP9659" s="48"/>
    </row>
    <row r="9660" spans="68:68" x14ac:dyDescent="0.2">
      <c r="BP9660" s="48"/>
    </row>
    <row r="9661" spans="68:68" x14ac:dyDescent="0.2">
      <c r="BP9661" s="48"/>
    </row>
    <row r="9662" spans="68:68" x14ac:dyDescent="0.2">
      <c r="BP9662" s="48"/>
    </row>
    <row r="9663" spans="68:68" x14ac:dyDescent="0.2">
      <c r="BP9663" s="48"/>
    </row>
    <row r="9664" spans="68:68" x14ac:dyDescent="0.2">
      <c r="BP9664" s="48"/>
    </row>
    <row r="9665" spans="68:68" x14ac:dyDescent="0.2">
      <c r="BP9665" s="48"/>
    </row>
    <row r="9666" spans="68:68" x14ac:dyDescent="0.2">
      <c r="BP9666" s="48"/>
    </row>
    <row r="9667" spans="68:68" x14ac:dyDescent="0.2">
      <c r="BP9667" s="48"/>
    </row>
    <row r="9668" spans="68:68" x14ac:dyDescent="0.2">
      <c r="BP9668" s="48"/>
    </row>
    <row r="9669" spans="68:68" x14ac:dyDescent="0.2">
      <c r="BP9669" s="48"/>
    </row>
    <row r="9670" spans="68:68" x14ac:dyDescent="0.2">
      <c r="BP9670" s="48"/>
    </row>
    <row r="9671" spans="68:68" x14ac:dyDescent="0.2">
      <c r="BP9671" s="48"/>
    </row>
    <row r="9672" spans="68:68" x14ac:dyDescent="0.2">
      <c r="BP9672" s="48"/>
    </row>
    <row r="9673" spans="68:68" x14ac:dyDescent="0.2">
      <c r="BP9673" s="48"/>
    </row>
    <row r="9674" spans="68:68" x14ac:dyDescent="0.2">
      <c r="BP9674" s="48"/>
    </row>
    <row r="9675" spans="68:68" x14ac:dyDescent="0.2">
      <c r="BP9675" s="48"/>
    </row>
    <row r="9676" spans="68:68" x14ac:dyDescent="0.2">
      <c r="BP9676" s="48"/>
    </row>
    <row r="9677" spans="68:68" x14ac:dyDescent="0.2">
      <c r="BP9677" s="48"/>
    </row>
    <row r="9678" spans="68:68" x14ac:dyDescent="0.2">
      <c r="BP9678" s="48"/>
    </row>
    <row r="9679" spans="68:68" x14ac:dyDescent="0.2">
      <c r="BP9679" s="48"/>
    </row>
    <row r="9680" spans="68:68" x14ac:dyDescent="0.2">
      <c r="BP9680" s="48"/>
    </row>
    <row r="9681" spans="68:68" x14ac:dyDescent="0.2">
      <c r="BP9681" s="48"/>
    </row>
    <row r="9682" spans="68:68" x14ac:dyDescent="0.2">
      <c r="BP9682" s="48"/>
    </row>
    <row r="9683" spans="68:68" x14ac:dyDescent="0.2">
      <c r="BP9683" s="48"/>
    </row>
    <row r="9684" spans="68:68" x14ac:dyDescent="0.2">
      <c r="BP9684" s="48"/>
    </row>
    <row r="9685" spans="68:68" x14ac:dyDescent="0.2">
      <c r="BP9685" s="48"/>
    </row>
    <row r="9686" spans="68:68" x14ac:dyDescent="0.2">
      <c r="BP9686" s="48"/>
    </row>
    <row r="9687" spans="68:68" x14ac:dyDescent="0.2">
      <c r="BP9687" s="48"/>
    </row>
    <row r="9688" spans="68:68" x14ac:dyDescent="0.2">
      <c r="BP9688" s="48"/>
    </row>
    <row r="9689" spans="68:68" x14ac:dyDescent="0.2">
      <c r="BP9689" s="48"/>
    </row>
    <row r="9690" spans="68:68" x14ac:dyDescent="0.2">
      <c r="BP9690" s="48"/>
    </row>
    <row r="9691" spans="68:68" x14ac:dyDescent="0.2">
      <c r="BP9691" s="48"/>
    </row>
    <row r="9692" spans="68:68" x14ac:dyDescent="0.2">
      <c r="BP9692" s="48"/>
    </row>
    <row r="9693" spans="68:68" x14ac:dyDescent="0.2">
      <c r="BP9693" s="48"/>
    </row>
    <row r="9694" spans="68:68" x14ac:dyDescent="0.2">
      <c r="BP9694" s="48"/>
    </row>
    <row r="9695" spans="68:68" x14ac:dyDescent="0.2">
      <c r="BP9695" s="48"/>
    </row>
    <row r="9696" spans="68:68" x14ac:dyDescent="0.2">
      <c r="BP9696" s="48"/>
    </row>
    <row r="9697" spans="68:68" x14ac:dyDescent="0.2">
      <c r="BP9697" s="48"/>
    </row>
    <row r="9698" spans="68:68" x14ac:dyDescent="0.2">
      <c r="BP9698" s="48"/>
    </row>
    <row r="9699" spans="68:68" x14ac:dyDescent="0.2">
      <c r="BP9699" s="48"/>
    </row>
    <row r="9700" spans="68:68" x14ac:dyDescent="0.2">
      <c r="BP9700" s="48"/>
    </row>
    <row r="9701" spans="68:68" x14ac:dyDescent="0.2">
      <c r="BP9701" s="48"/>
    </row>
    <row r="9702" spans="68:68" x14ac:dyDescent="0.2">
      <c r="BP9702" s="48"/>
    </row>
    <row r="9703" spans="68:68" x14ac:dyDescent="0.2">
      <c r="BP9703" s="48"/>
    </row>
    <row r="9704" spans="68:68" x14ac:dyDescent="0.2">
      <c r="BP9704" s="48"/>
    </row>
    <row r="9705" spans="68:68" x14ac:dyDescent="0.2">
      <c r="BP9705" s="48"/>
    </row>
    <row r="9706" spans="68:68" x14ac:dyDescent="0.2">
      <c r="BP9706" s="48"/>
    </row>
    <row r="9707" spans="68:68" x14ac:dyDescent="0.2">
      <c r="BP9707" s="48"/>
    </row>
    <row r="9708" spans="68:68" x14ac:dyDescent="0.2">
      <c r="BP9708" s="48"/>
    </row>
    <row r="9709" spans="68:68" x14ac:dyDescent="0.2">
      <c r="BP9709" s="48"/>
    </row>
    <row r="9710" spans="68:68" x14ac:dyDescent="0.2">
      <c r="BP9710" s="48"/>
    </row>
    <row r="9711" spans="68:68" x14ac:dyDescent="0.2">
      <c r="BP9711" s="48"/>
    </row>
    <row r="9712" spans="68:68" x14ac:dyDescent="0.2">
      <c r="BP9712" s="48"/>
    </row>
    <row r="9713" spans="68:68" x14ac:dyDescent="0.2">
      <c r="BP9713" s="48"/>
    </row>
    <row r="9714" spans="68:68" x14ac:dyDescent="0.2">
      <c r="BP9714" s="48"/>
    </row>
    <row r="9715" spans="68:68" x14ac:dyDescent="0.2">
      <c r="BP9715" s="48"/>
    </row>
    <row r="9716" spans="68:68" x14ac:dyDescent="0.2">
      <c r="BP9716" s="48"/>
    </row>
    <row r="9717" spans="68:68" x14ac:dyDescent="0.2">
      <c r="BP9717" s="48"/>
    </row>
    <row r="9718" spans="68:68" x14ac:dyDescent="0.2">
      <c r="BP9718" s="48"/>
    </row>
    <row r="9719" spans="68:68" x14ac:dyDescent="0.2">
      <c r="BP9719" s="48"/>
    </row>
    <row r="9720" spans="68:68" x14ac:dyDescent="0.2">
      <c r="BP9720" s="48"/>
    </row>
    <row r="9721" spans="68:68" x14ac:dyDescent="0.2">
      <c r="BP9721" s="48"/>
    </row>
    <row r="9722" spans="68:68" x14ac:dyDescent="0.2">
      <c r="BP9722" s="48"/>
    </row>
    <row r="9723" spans="68:68" x14ac:dyDescent="0.2">
      <c r="BP9723" s="48"/>
    </row>
    <row r="9724" spans="68:68" x14ac:dyDescent="0.2">
      <c r="BP9724" s="48"/>
    </row>
    <row r="9725" spans="68:68" x14ac:dyDescent="0.2">
      <c r="BP9725" s="48"/>
    </row>
    <row r="9726" spans="68:68" x14ac:dyDescent="0.2">
      <c r="BP9726" s="48"/>
    </row>
    <row r="9727" spans="68:68" x14ac:dyDescent="0.2">
      <c r="BP9727" s="48"/>
    </row>
    <row r="9728" spans="68:68" x14ac:dyDescent="0.2">
      <c r="BP9728" s="48"/>
    </row>
    <row r="9729" spans="68:68" x14ac:dyDescent="0.2">
      <c r="BP9729" s="48"/>
    </row>
    <row r="9730" spans="68:68" x14ac:dyDescent="0.2">
      <c r="BP9730" s="48"/>
    </row>
    <row r="9731" spans="68:68" x14ac:dyDescent="0.2">
      <c r="BP9731" s="48"/>
    </row>
    <row r="9732" spans="68:68" x14ac:dyDescent="0.2">
      <c r="BP9732" s="48"/>
    </row>
    <row r="9733" spans="68:68" x14ac:dyDescent="0.2">
      <c r="BP9733" s="48"/>
    </row>
    <row r="9734" spans="68:68" x14ac:dyDescent="0.2">
      <c r="BP9734" s="48"/>
    </row>
    <row r="9735" spans="68:68" x14ac:dyDescent="0.2">
      <c r="BP9735" s="48"/>
    </row>
    <row r="9736" spans="68:68" x14ac:dyDescent="0.2">
      <c r="BP9736" s="48"/>
    </row>
    <row r="9737" spans="68:68" x14ac:dyDescent="0.2">
      <c r="BP9737" s="48"/>
    </row>
    <row r="9738" spans="68:68" x14ac:dyDescent="0.2">
      <c r="BP9738" s="48"/>
    </row>
    <row r="9739" spans="68:68" x14ac:dyDescent="0.2">
      <c r="BP9739" s="48"/>
    </row>
    <row r="9740" spans="68:68" x14ac:dyDescent="0.2">
      <c r="BP9740" s="48"/>
    </row>
    <row r="9741" spans="68:68" x14ac:dyDescent="0.2">
      <c r="BP9741" s="48"/>
    </row>
    <row r="9742" spans="68:68" x14ac:dyDescent="0.2">
      <c r="BP9742" s="48"/>
    </row>
    <row r="9743" spans="68:68" x14ac:dyDescent="0.2">
      <c r="BP9743" s="48"/>
    </row>
    <row r="9744" spans="68:68" x14ac:dyDescent="0.2">
      <c r="BP9744" s="48"/>
    </row>
    <row r="9745" spans="68:68" x14ac:dyDescent="0.2">
      <c r="BP9745" s="48"/>
    </row>
    <row r="9746" spans="68:68" x14ac:dyDescent="0.2">
      <c r="BP9746" s="48"/>
    </row>
    <row r="9747" spans="68:68" x14ac:dyDescent="0.2">
      <c r="BP9747" s="48"/>
    </row>
    <row r="9748" spans="68:68" x14ac:dyDescent="0.2">
      <c r="BP9748" s="48"/>
    </row>
    <row r="9749" spans="68:68" x14ac:dyDescent="0.2">
      <c r="BP9749" s="48"/>
    </row>
    <row r="9750" spans="68:68" x14ac:dyDescent="0.2">
      <c r="BP9750" s="48"/>
    </row>
    <row r="9751" spans="68:68" x14ac:dyDescent="0.2">
      <c r="BP9751" s="48"/>
    </row>
    <row r="9752" spans="68:68" x14ac:dyDescent="0.2">
      <c r="BP9752" s="48"/>
    </row>
    <row r="9753" spans="68:68" x14ac:dyDescent="0.2">
      <c r="BP9753" s="48"/>
    </row>
    <row r="9754" spans="68:68" x14ac:dyDescent="0.2">
      <c r="BP9754" s="48"/>
    </row>
    <row r="9755" spans="68:68" x14ac:dyDescent="0.2">
      <c r="BP9755" s="48"/>
    </row>
    <row r="9756" spans="68:68" x14ac:dyDescent="0.2">
      <c r="BP9756" s="48"/>
    </row>
    <row r="9757" spans="68:68" x14ac:dyDescent="0.2">
      <c r="BP9757" s="48"/>
    </row>
    <row r="9758" spans="68:68" x14ac:dyDescent="0.2">
      <c r="BP9758" s="48"/>
    </row>
    <row r="9759" spans="68:68" x14ac:dyDescent="0.2">
      <c r="BP9759" s="48"/>
    </row>
    <row r="9760" spans="68:68" x14ac:dyDescent="0.2">
      <c r="BP9760" s="48"/>
    </row>
    <row r="9761" spans="68:68" x14ac:dyDescent="0.2">
      <c r="BP9761" s="48"/>
    </row>
    <row r="9762" spans="68:68" x14ac:dyDescent="0.2">
      <c r="BP9762" s="48"/>
    </row>
    <row r="9763" spans="68:68" x14ac:dyDescent="0.2">
      <c r="BP9763" s="48"/>
    </row>
    <row r="9764" spans="68:68" x14ac:dyDescent="0.2">
      <c r="BP9764" s="48"/>
    </row>
    <row r="9765" spans="68:68" x14ac:dyDescent="0.2">
      <c r="BP9765" s="48"/>
    </row>
    <row r="9766" spans="68:68" x14ac:dyDescent="0.2">
      <c r="BP9766" s="48"/>
    </row>
    <row r="9767" spans="68:68" x14ac:dyDescent="0.2">
      <c r="BP9767" s="48"/>
    </row>
    <row r="9768" spans="68:68" x14ac:dyDescent="0.2">
      <c r="BP9768" s="48"/>
    </row>
    <row r="9769" spans="68:68" x14ac:dyDescent="0.2">
      <c r="BP9769" s="48"/>
    </row>
    <row r="9770" spans="68:68" x14ac:dyDescent="0.2">
      <c r="BP9770" s="48"/>
    </row>
    <row r="9771" spans="68:68" x14ac:dyDescent="0.2">
      <c r="BP9771" s="48"/>
    </row>
    <row r="9772" spans="68:68" x14ac:dyDescent="0.2">
      <c r="BP9772" s="48"/>
    </row>
    <row r="9773" spans="68:68" x14ac:dyDescent="0.2">
      <c r="BP9773" s="48"/>
    </row>
    <row r="9774" spans="68:68" x14ac:dyDescent="0.2">
      <c r="BP9774" s="48"/>
    </row>
    <row r="9775" spans="68:68" x14ac:dyDescent="0.2">
      <c r="BP9775" s="48"/>
    </row>
    <row r="9776" spans="68:68" x14ac:dyDescent="0.2">
      <c r="BP9776" s="48"/>
    </row>
    <row r="9777" spans="68:68" x14ac:dyDescent="0.2">
      <c r="BP9777" s="48"/>
    </row>
    <row r="9778" spans="68:68" x14ac:dyDescent="0.2">
      <c r="BP9778" s="48"/>
    </row>
    <row r="9779" spans="68:68" x14ac:dyDescent="0.2">
      <c r="BP9779" s="48"/>
    </row>
    <row r="9780" spans="68:68" x14ac:dyDescent="0.2">
      <c r="BP9780" s="48"/>
    </row>
    <row r="9781" spans="68:68" x14ac:dyDescent="0.2">
      <c r="BP9781" s="48"/>
    </row>
    <row r="9782" spans="68:68" x14ac:dyDescent="0.2">
      <c r="BP9782" s="48"/>
    </row>
    <row r="9783" spans="68:68" x14ac:dyDescent="0.2">
      <c r="BP9783" s="48"/>
    </row>
    <row r="9784" spans="68:68" x14ac:dyDescent="0.2">
      <c r="BP9784" s="48"/>
    </row>
    <row r="9785" spans="68:68" x14ac:dyDescent="0.2">
      <c r="BP9785" s="48"/>
    </row>
    <row r="9786" spans="68:68" x14ac:dyDescent="0.2">
      <c r="BP9786" s="48"/>
    </row>
    <row r="9787" spans="68:68" x14ac:dyDescent="0.2">
      <c r="BP9787" s="48"/>
    </row>
    <row r="9788" spans="68:68" x14ac:dyDescent="0.2">
      <c r="BP9788" s="48"/>
    </row>
    <row r="9789" spans="68:68" x14ac:dyDescent="0.2">
      <c r="BP9789" s="48"/>
    </row>
    <row r="9790" spans="68:68" x14ac:dyDescent="0.2">
      <c r="BP9790" s="48"/>
    </row>
    <row r="9791" spans="68:68" x14ac:dyDescent="0.2">
      <c r="BP9791" s="48"/>
    </row>
    <row r="9792" spans="68:68" x14ac:dyDescent="0.2">
      <c r="BP9792" s="48"/>
    </row>
    <row r="9793" spans="68:68" x14ac:dyDescent="0.2">
      <c r="BP9793" s="48"/>
    </row>
    <row r="9794" spans="68:68" x14ac:dyDescent="0.2">
      <c r="BP9794" s="48"/>
    </row>
    <row r="9795" spans="68:68" x14ac:dyDescent="0.2">
      <c r="BP9795" s="48"/>
    </row>
    <row r="9796" spans="68:68" x14ac:dyDescent="0.2">
      <c r="BP9796" s="48"/>
    </row>
    <row r="9797" spans="68:68" x14ac:dyDescent="0.2">
      <c r="BP9797" s="48"/>
    </row>
    <row r="9798" spans="68:68" x14ac:dyDescent="0.2">
      <c r="BP9798" s="48"/>
    </row>
    <row r="9799" spans="68:68" x14ac:dyDescent="0.2">
      <c r="BP9799" s="48"/>
    </row>
    <row r="9800" spans="68:68" x14ac:dyDescent="0.2">
      <c r="BP9800" s="48"/>
    </row>
    <row r="9801" spans="68:68" x14ac:dyDescent="0.2">
      <c r="BP9801" s="48"/>
    </row>
    <row r="9802" spans="68:68" x14ac:dyDescent="0.2">
      <c r="BP9802" s="48"/>
    </row>
    <row r="9803" spans="68:68" x14ac:dyDescent="0.2">
      <c r="BP9803" s="48"/>
    </row>
    <row r="9804" spans="68:68" x14ac:dyDescent="0.2">
      <c r="BP9804" s="48"/>
    </row>
    <row r="9805" spans="68:68" x14ac:dyDescent="0.2">
      <c r="BP9805" s="48"/>
    </row>
    <row r="9806" spans="68:68" x14ac:dyDescent="0.2">
      <c r="BP9806" s="48"/>
    </row>
    <row r="9807" spans="68:68" x14ac:dyDescent="0.2">
      <c r="BP9807" s="48"/>
    </row>
    <row r="9808" spans="68:68" x14ac:dyDescent="0.2">
      <c r="BP9808" s="48"/>
    </row>
    <row r="9809" spans="68:68" x14ac:dyDescent="0.2">
      <c r="BP9809" s="48"/>
    </row>
    <row r="9810" spans="68:68" x14ac:dyDescent="0.2">
      <c r="BP9810" s="48"/>
    </row>
    <row r="9811" spans="68:68" x14ac:dyDescent="0.2">
      <c r="BP9811" s="48"/>
    </row>
    <row r="9812" spans="68:68" x14ac:dyDescent="0.2">
      <c r="BP9812" s="48"/>
    </row>
    <row r="9813" spans="68:68" x14ac:dyDescent="0.2">
      <c r="BP9813" s="48"/>
    </row>
    <row r="9814" spans="68:68" x14ac:dyDescent="0.2">
      <c r="BP9814" s="48"/>
    </row>
    <row r="9815" spans="68:68" x14ac:dyDescent="0.2">
      <c r="BP9815" s="48"/>
    </row>
    <row r="9816" spans="68:68" x14ac:dyDescent="0.2">
      <c r="BP9816" s="48"/>
    </row>
    <row r="9817" spans="68:68" x14ac:dyDescent="0.2">
      <c r="BP9817" s="48"/>
    </row>
    <row r="9818" spans="68:68" x14ac:dyDescent="0.2">
      <c r="BP9818" s="48"/>
    </row>
    <row r="9819" spans="68:68" x14ac:dyDescent="0.2">
      <c r="BP9819" s="48"/>
    </row>
    <row r="9820" spans="68:68" x14ac:dyDescent="0.2">
      <c r="BP9820" s="48"/>
    </row>
    <row r="9821" spans="68:68" x14ac:dyDescent="0.2">
      <c r="BP9821" s="48"/>
    </row>
    <row r="9822" spans="68:68" x14ac:dyDescent="0.2">
      <c r="BP9822" s="48"/>
    </row>
    <row r="9823" spans="68:68" x14ac:dyDescent="0.2">
      <c r="BP9823" s="48"/>
    </row>
    <row r="9824" spans="68:68" x14ac:dyDescent="0.2">
      <c r="BP9824" s="48"/>
    </row>
    <row r="9825" spans="68:68" x14ac:dyDescent="0.2">
      <c r="BP9825" s="48"/>
    </row>
    <row r="9826" spans="68:68" x14ac:dyDescent="0.2">
      <c r="BP9826" s="48"/>
    </row>
    <row r="9827" spans="68:68" x14ac:dyDescent="0.2">
      <c r="BP9827" s="48"/>
    </row>
    <row r="9828" spans="68:68" x14ac:dyDescent="0.2">
      <c r="BP9828" s="48"/>
    </row>
    <row r="9829" spans="68:68" x14ac:dyDescent="0.2">
      <c r="BP9829" s="48"/>
    </row>
    <row r="9830" spans="68:68" x14ac:dyDescent="0.2">
      <c r="BP9830" s="48"/>
    </row>
    <row r="9831" spans="68:68" x14ac:dyDescent="0.2">
      <c r="BP9831" s="48"/>
    </row>
    <row r="9832" spans="68:68" x14ac:dyDescent="0.2">
      <c r="BP9832" s="48"/>
    </row>
    <row r="9833" spans="68:68" x14ac:dyDescent="0.2">
      <c r="BP9833" s="48"/>
    </row>
    <row r="9834" spans="68:68" x14ac:dyDescent="0.2">
      <c r="BP9834" s="48"/>
    </row>
    <row r="9835" spans="68:68" x14ac:dyDescent="0.2">
      <c r="BP9835" s="48"/>
    </row>
    <row r="9836" spans="68:68" x14ac:dyDescent="0.2">
      <c r="BP9836" s="48"/>
    </row>
    <row r="9837" spans="68:68" x14ac:dyDescent="0.2">
      <c r="BP9837" s="48"/>
    </row>
    <row r="9838" spans="68:68" x14ac:dyDescent="0.2">
      <c r="BP9838" s="48"/>
    </row>
    <row r="9839" spans="68:68" x14ac:dyDescent="0.2">
      <c r="BP9839" s="48"/>
    </row>
    <row r="9840" spans="68:68" x14ac:dyDescent="0.2">
      <c r="BP9840" s="48"/>
    </row>
    <row r="9841" spans="68:68" x14ac:dyDescent="0.2">
      <c r="BP9841" s="48"/>
    </row>
    <row r="9842" spans="68:68" x14ac:dyDescent="0.2">
      <c r="BP9842" s="48"/>
    </row>
    <row r="9843" spans="68:68" x14ac:dyDescent="0.2">
      <c r="BP9843" s="48"/>
    </row>
    <row r="9844" spans="68:68" x14ac:dyDescent="0.2">
      <c r="BP9844" s="48"/>
    </row>
    <row r="9845" spans="68:68" x14ac:dyDescent="0.2">
      <c r="BP9845" s="48"/>
    </row>
    <row r="9846" spans="68:68" x14ac:dyDescent="0.2">
      <c r="BP9846" s="48"/>
    </row>
    <row r="9847" spans="68:68" x14ac:dyDescent="0.2">
      <c r="BP9847" s="48"/>
    </row>
    <row r="9848" spans="68:68" x14ac:dyDescent="0.2">
      <c r="BP9848" s="48"/>
    </row>
    <row r="9849" spans="68:68" x14ac:dyDescent="0.2">
      <c r="BP9849" s="48"/>
    </row>
    <row r="9850" spans="68:68" x14ac:dyDescent="0.2">
      <c r="BP9850" s="48"/>
    </row>
    <row r="9851" spans="68:68" x14ac:dyDescent="0.2">
      <c r="BP9851" s="48"/>
    </row>
    <row r="9852" spans="68:68" x14ac:dyDescent="0.2">
      <c r="BP9852" s="48"/>
    </row>
    <row r="9853" spans="68:68" x14ac:dyDescent="0.2">
      <c r="BP9853" s="48"/>
    </row>
    <row r="9854" spans="68:68" x14ac:dyDescent="0.2">
      <c r="BP9854" s="48"/>
    </row>
    <row r="9855" spans="68:68" x14ac:dyDescent="0.2">
      <c r="BP9855" s="48"/>
    </row>
    <row r="9856" spans="68:68" x14ac:dyDescent="0.2">
      <c r="BP9856" s="48"/>
    </row>
    <row r="9857" spans="68:68" x14ac:dyDescent="0.2">
      <c r="BP9857" s="48"/>
    </row>
    <row r="9858" spans="68:68" x14ac:dyDescent="0.2">
      <c r="BP9858" s="48"/>
    </row>
    <row r="9859" spans="68:68" x14ac:dyDescent="0.2">
      <c r="BP9859" s="48"/>
    </row>
    <row r="9860" spans="68:68" x14ac:dyDescent="0.2">
      <c r="BP9860" s="48"/>
    </row>
    <row r="9861" spans="68:68" x14ac:dyDescent="0.2">
      <c r="BP9861" s="48"/>
    </row>
    <row r="9862" spans="68:68" x14ac:dyDescent="0.2">
      <c r="BP9862" s="48"/>
    </row>
    <row r="9863" spans="68:68" x14ac:dyDescent="0.2">
      <c r="BP9863" s="48"/>
    </row>
    <row r="9864" spans="68:68" x14ac:dyDescent="0.2">
      <c r="BP9864" s="48"/>
    </row>
    <row r="9865" spans="68:68" x14ac:dyDescent="0.2">
      <c r="BP9865" s="48"/>
    </row>
    <row r="9866" spans="68:68" x14ac:dyDescent="0.2">
      <c r="BP9866" s="48"/>
    </row>
    <row r="9867" spans="68:68" x14ac:dyDescent="0.2">
      <c r="BP9867" s="48"/>
    </row>
    <row r="9868" spans="68:68" x14ac:dyDescent="0.2">
      <c r="BP9868" s="48"/>
    </row>
    <row r="9869" spans="68:68" x14ac:dyDescent="0.2">
      <c r="BP9869" s="48"/>
    </row>
    <row r="9870" spans="68:68" x14ac:dyDescent="0.2">
      <c r="BP9870" s="48"/>
    </row>
    <row r="9871" spans="68:68" x14ac:dyDescent="0.2">
      <c r="BP9871" s="48"/>
    </row>
    <row r="9872" spans="68:68" x14ac:dyDescent="0.2">
      <c r="BP9872" s="48"/>
    </row>
    <row r="9873" spans="68:68" x14ac:dyDescent="0.2">
      <c r="BP9873" s="48"/>
    </row>
    <row r="9874" spans="68:68" x14ac:dyDescent="0.2">
      <c r="BP9874" s="48"/>
    </row>
    <row r="9875" spans="68:68" x14ac:dyDescent="0.2">
      <c r="BP9875" s="48"/>
    </row>
    <row r="9876" spans="68:68" x14ac:dyDescent="0.2">
      <c r="BP9876" s="48"/>
    </row>
    <row r="9877" spans="68:68" x14ac:dyDescent="0.2">
      <c r="BP9877" s="48"/>
    </row>
    <row r="9878" spans="68:68" x14ac:dyDescent="0.2">
      <c r="BP9878" s="48"/>
    </row>
    <row r="9879" spans="68:68" x14ac:dyDescent="0.2">
      <c r="BP9879" s="48"/>
    </row>
    <row r="9880" spans="68:68" x14ac:dyDescent="0.2">
      <c r="BP9880" s="48"/>
    </row>
    <row r="9881" spans="68:68" x14ac:dyDescent="0.2">
      <c r="BP9881" s="48"/>
    </row>
    <row r="9882" spans="68:68" x14ac:dyDescent="0.2">
      <c r="BP9882" s="48"/>
    </row>
    <row r="9883" spans="68:68" x14ac:dyDescent="0.2">
      <c r="BP9883" s="48"/>
    </row>
    <row r="9884" spans="68:68" x14ac:dyDescent="0.2">
      <c r="BP9884" s="48"/>
    </row>
    <row r="9885" spans="68:68" x14ac:dyDescent="0.2">
      <c r="BP9885" s="48"/>
    </row>
    <row r="9886" spans="68:68" x14ac:dyDescent="0.2">
      <c r="BP9886" s="48"/>
    </row>
    <row r="9887" spans="68:68" x14ac:dyDescent="0.2">
      <c r="BP9887" s="48"/>
    </row>
    <row r="9888" spans="68:68" x14ac:dyDescent="0.2">
      <c r="BP9888" s="48"/>
    </row>
    <row r="9889" spans="68:68" x14ac:dyDescent="0.2">
      <c r="BP9889" s="48"/>
    </row>
    <row r="9890" spans="68:68" x14ac:dyDescent="0.2">
      <c r="BP9890" s="48"/>
    </row>
    <row r="9891" spans="68:68" x14ac:dyDescent="0.2">
      <c r="BP9891" s="48"/>
    </row>
    <row r="9892" spans="68:68" x14ac:dyDescent="0.2">
      <c r="BP9892" s="48"/>
    </row>
    <row r="9893" spans="68:68" x14ac:dyDescent="0.2">
      <c r="BP9893" s="48"/>
    </row>
    <row r="9894" spans="68:68" x14ac:dyDescent="0.2">
      <c r="BP9894" s="48"/>
    </row>
    <row r="9895" spans="68:68" x14ac:dyDescent="0.2">
      <c r="BP9895" s="48"/>
    </row>
    <row r="9896" spans="68:68" x14ac:dyDescent="0.2">
      <c r="BP9896" s="48"/>
    </row>
    <row r="9897" spans="68:68" x14ac:dyDescent="0.2">
      <c r="BP9897" s="48"/>
    </row>
    <row r="9898" spans="68:68" x14ac:dyDescent="0.2">
      <c r="BP9898" s="48"/>
    </row>
    <row r="9899" spans="68:68" x14ac:dyDescent="0.2">
      <c r="BP9899" s="48"/>
    </row>
    <row r="9900" spans="68:68" x14ac:dyDescent="0.2">
      <c r="BP9900" s="48"/>
    </row>
    <row r="9901" spans="68:68" x14ac:dyDescent="0.2">
      <c r="BP9901" s="48"/>
    </row>
    <row r="9902" spans="68:68" x14ac:dyDescent="0.2">
      <c r="BP9902" s="48"/>
    </row>
    <row r="9903" spans="68:68" x14ac:dyDescent="0.2">
      <c r="BP9903" s="48"/>
    </row>
    <row r="9904" spans="68:68" x14ac:dyDescent="0.2">
      <c r="BP9904" s="48"/>
    </row>
    <row r="9905" spans="68:68" x14ac:dyDescent="0.2">
      <c r="BP9905" s="48"/>
    </row>
    <row r="9906" spans="68:68" x14ac:dyDescent="0.2">
      <c r="BP9906" s="48"/>
    </row>
    <row r="9907" spans="68:68" x14ac:dyDescent="0.2">
      <c r="BP9907" s="48"/>
    </row>
    <row r="9908" spans="68:68" x14ac:dyDescent="0.2">
      <c r="BP9908" s="48"/>
    </row>
    <row r="9909" spans="68:68" x14ac:dyDescent="0.2">
      <c r="BP9909" s="48"/>
    </row>
    <row r="9910" spans="68:68" x14ac:dyDescent="0.2">
      <c r="BP9910" s="48"/>
    </row>
    <row r="9911" spans="68:68" x14ac:dyDescent="0.2">
      <c r="BP9911" s="48"/>
    </row>
    <row r="9912" spans="68:68" x14ac:dyDescent="0.2">
      <c r="BP9912" s="48"/>
    </row>
    <row r="9913" spans="68:68" x14ac:dyDescent="0.2">
      <c r="BP9913" s="48"/>
    </row>
    <row r="9914" spans="68:68" x14ac:dyDescent="0.2">
      <c r="BP9914" s="48"/>
    </row>
    <row r="9915" spans="68:68" x14ac:dyDescent="0.2">
      <c r="BP9915" s="48"/>
    </row>
    <row r="9916" spans="68:68" x14ac:dyDescent="0.2">
      <c r="BP9916" s="48"/>
    </row>
    <row r="9917" spans="68:68" x14ac:dyDescent="0.2">
      <c r="BP9917" s="48"/>
    </row>
    <row r="9918" spans="68:68" x14ac:dyDescent="0.2">
      <c r="BP9918" s="48"/>
    </row>
    <row r="9919" spans="68:68" x14ac:dyDescent="0.2">
      <c r="BP9919" s="48"/>
    </row>
    <row r="9920" spans="68:68" x14ac:dyDescent="0.2">
      <c r="BP9920" s="48"/>
    </row>
    <row r="9921" spans="68:68" x14ac:dyDescent="0.2">
      <c r="BP9921" s="48"/>
    </row>
    <row r="9922" spans="68:68" x14ac:dyDescent="0.2">
      <c r="BP9922" s="48"/>
    </row>
    <row r="9923" spans="68:68" x14ac:dyDescent="0.2">
      <c r="BP9923" s="48"/>
    </row>
    <row r="9924" spans="68:68" x14ac:dyDescent="0.2">
      <c r="BP9924" s="48"/>
    </row>
    <row r="9925" spans="68:68" x14ac:dyDescent="0.2">
      <c r="BP9925" s="48"/>
    </row>
    <row r="9926" spans="68:68" x14ac:dyDescent="0.2">
      <c r="BP9926" s="48"/>
    </row>
    <row r="9927" spans="68:68" x14ac:dyDescent="0.2">
      <c r="BP9927" s="48"/>
    </row>
    <row r="9928" spans="68:68" x14ac:dyDescent="0.2">
      <c r="BP9928" s="48"/>
    </row>
    <row r="9929" spans="68:68" x14ac:dyDescent="0.2">
      <c r="BP9929" s="48"/>
    </row>
    <row r="9930" spans="68:68" x14ac:dyDescent="0.2">
      <c r="BP9930" s="48"/>
    </row>
    <row r="9931" spans="68:68" x14ac:dyDescent="0.2">
      <c r="BP9931" s="48"/>
    </row>
    <row r="9932" spans="68:68" x14ac:dyDescent="0.2">
      <c r="BP9932" s="48"/>
    </row>
    <row r="9933" spans="68:68" x14ac:dyDescent="0.2">
      <c r="BP9933" s="48"/>
    </row>
    <row r="9934" spans="68:68" x14ac:dyDescent="0.2">
      <c r="BP9934" s="48"/>
    </row>
    <row r="9935" spans="68:68" x14ac:dyDescent="0.2">
      <c r="BP9935" s="48"/>
    </row>
    <row r="9936" spans="68:68" x14ac:dyDescent="0.2">
      <c r="BP9936" s="48"/>
    </row>
    <row r="9937" spans="68:68" x14ac:dyDescent="0.2">
      <c r="BP9937" s="48"/>
    </row>
    <row r="9938" spans="68:68" x14ac:dyDescent="0.2">
      <c r="BP9938" s="48"/>
    </row>
    <row r="9939" spans="68:68" x14ac:dyDescent="0.2">
      <c r="BP9939" s="48"/>
    </row>
    <row r="9940" spans="68:68" x14ac:dyDescent="0.2">
      <c r="BP9940" s="48"/>
    </row>
    <row r="9941" spans="68:68" x14ac:dyDescent="0.2">
      <c r="BP9941" s="48"/>
    </row>
    <row r="9942" spans="68:68" x14ac:dyDescent="0.2">
      <c r="BP9942" s="48"/>
    </row>
    <row r="9943" spans="68:68" x14ac:dyDescent="0.2">
      <c r="BP9943" s="48"/>
    </row>
    <row r="9944" spans="68:68" x14ac:dyDescent="0.2">
      <c r="BP9944" s="48"/>
    </row>
    <row r="9945" spans="68:68" x14ac:dyDescent="0.2">
      <c r="BP9945" s="48"/>
    </row>
    <row r="9946" spans="68:68" x14ac:dyDescent="0.2">
      <c r="BP9946" s="48"/>
    </row>
    <row r="9947" spans="68:68" x14ac:dyDescent="0.2">
      <c r="BP9947" s="48"/>
    </row>
    <row r="9948" spans="68:68" x14ac:dyDescent="0.2">
      <c r="BP9948" s="48"/>
    </row>
    <row r="9949" spans="68:68" x14ac:dyDescent="0.2">
      <c r="BP9949" s="48"/>
    </row>
    <row r="9950" spans="68:68" x14ac:dyDescent="0.2">
      <c r="BP9950" s="48"/>
    </row>
    <row r="9951" spans="68:68" x14ac:dyDescent="0.2">
      <c r="BP9951" s="48"/>
    </row>
    <row r="9952" spans="68:68" x14ac:dyDescent="0.2">
      <c r="BP9952" s="48"/>
    </row>
    <row r="9953" spans="68:68" x14ac:dyDescent="0.2">
      <c r="BP9953" s="48"/>
    </row>
    <row r="9954" spans="68:68" x14ac:dyDescent="0.2">
      <c r="BP9954" s="48"/>
    </row>
    <row r="9955" spans="68:68" x14ac:dyDescent="0.2">
      <c r="BP9955" s="48"/>
    </row>
    <row r="9956" spans="68:68" x14ac:dyDescent="0.2">
      <c r="BP9956" s="48"/>
    </row>
    <row r="9957" spans="68:68" x14ac:dyDescent="0.2">
      <c r="BP9957" s="48"/>
    </row>
    <row r="9958" spans="68:68" x14ac:dyDescent="0.2">
      <c r="BP9958" s="48"/>
    </row>
    <row r="9959" spans="68:68" x14ac:dyDescent="0.2">
      <c r="BP9959" s="48"/>
    </row>
    <row r="9960" spans="68:68" x14ac:dyDescent="0.2">
      <c r="BP9960" s="48"/>
    </row>
    <row r="9961" spans="68:68" x14ac:dyDescent="0.2">
      <c r="BP9961" s="48"/>
    </row>
    <row r="9962" spans="68:68" x14ac:dyDescent="0.2">
      <c r="BP9962" s="48"/>
    </row>
    <row r="9963" spans="68:68" x14ac:dyDescent="0.2">
      <c r="BP9963" s="48"/>
    </row>
    <row r="9964" spans="68:68" x14ac:dyDescent="0.2">
      <c r="BP9964" s="48"/>
    </row>
    <row r="9965" spans="68:68" x14ac:dyDescent="0.2">
      <c r="BP9965" s="48"/>
    </row>
    <row r="9966" spans="68:68" x14ac:dyDescent="0.2">
      <c r="BP9966" s="48"/>
    </row>
    <row r="9967" spans="68:68" x14ac:dyDescent="0.2">
      <c r="BP9967" s="48"/>
    </row>
    <row r="9968" spans="68:68" x14ac:dyDescent="0.2">
      <c r="BP9968" s="48"/>
    </row>
    <row r="9969" spans="68:68" x14ac:dyDescent="0.2">
      <c r="BP9969" s="48"/>
    </row>
    <row r="9970" spans="68:68" x14ac:dyDescent="0.2">
      <c r="BP9970" s="48"/>
    </row>
    <row r="9971" spans="68:68" x14ac:dyDescent="0.2">
      <c r="BP9971" s="48"/>
    </row>
    <row r="9972" spans="68:68" x14ac:dyDescent="0.2">
      <c r="BP9972" s="48"/>
    </row>
    <row r="9973" spans="68:68" x14ac:dyDescent="0.2">
      <c r="BP9973" s="48"/>
    </row>
    <row r="9974" spans="68:68" x14ac:dyDescent="0.2">
      <c r="BP9974" s="48"/>
    </row>
    <row r="9975" spans="68:68" x14ac:dyDescent="0.2">
      <c r="BP9975" s="48"/>
    </row>
    <row r="9976" spans="68:68" x14ac:dyDescent="0.2">
      <c r="BP9976" s="48"/>
    </row>
    <row r="9977" spans="68:68" x14ac:dyDescent="0.2">
      <c r="BP9977" s="48"/>
    </row>
    <row r="9978" spans="68:68" x14ac:dyDescent="0.2">
      <c r="BP9978" s="48"/>
    </row>
    <row r="9979" spans="68:68" x14ac:dyDescent="0.2">
      <c r="BP9979" s="48"/>
    </row>
    <row r="9980" spans="68:68" x14ac:dyDescent="0.2">
      <c r="BP9980" s="48"/>
    </row>
    <row r="9981" spans="68:68" x14ac:dyDescent="0.2">
      <c r="BP9981" s="48"/>
    </row>
    <row r="9982" spans="68:68" x14ac:dyDescent="0.2">
      <c r="BP9982" s="48"/>
    </row>
    <row r="9983" spans="68:68" x14ac:dyDescent="0.2">
      <c r="BP9983" s="48"/>
    </row>
    <row r="9984" spans="68:68" x14ac:dyDescent="0.2">
      <c r="BP9984" s="48"/>
    </row>
    <row r="9985" spans="68:68" x14ac:dyDescent="0.2">
      <c r="BP9985" s="48"/>
    </row>
    <row r="9986" spans="68:68" x14ac:dyDescent="0.2">
      <c r="BP9986" s="48"/>
    </row>
    <row r="9987" spans="68:68" x14ac:dyDescent="0.2">
      <c r="BP9987" s="48"/>
    </row>
    <row r="9988" spans="68:68" x14ac:dyDescent="0.2">
      <c r="BP9988" s="48"/>
    </row>
    <row r="9989" spans="68:68" x14ac:dyDescent="0.2">
      <c r="BP9989" s="48"/>
    </row>
    <row r="9990" spans="68:68" x14ac:dyDescent="0.2">
      <c r="BP9990" s="48"/>
    </row>
    <row r="9991" spans="68:68" x14ac:dyDescent="0.2">
      <c r="BP9991" s="48"/>
    </row>
    <row r="9992" spans="68:68" x14ac:dyDescent="0.2">
      <c r="BP9992" s="48"/>
    </row>
    <row r="9993" spans="68:68" x14ac:dyDescent="0.2">
      <c r="BP9993" s="48"/>
    </row>
    <row r="9994" spans="68:68" x14ac:dyDescent="0.2">
      <c r="BP9994" s="48"/>
    </row>
    <row r="9995" spans="68:68" x14ac:dyDescent="0.2">
      <c r="BP9995" s="48"/>
    </row>
    <row r="9996" spans="68:68" x14ac:dyDescent="0.2">
      <c r="BP9996" s="48"/>
    </row>
    <row r="9997" spans="68:68" x14ac:dyDescent="0.2">
      <c r="BP9997" s="48"/>
    </row>
    <row r="9998" spans="68:68" x14ac:dyDescent="0.2">
      <c r="BP9998" s="48"/>
    </row>
    <row r="9999" spans="68:68" x14ac:dyDescent="0.2">
      <c r="BP9999" s="48"/>
    </row>
    <row r="10000" spans="68:68" x14ac:dyDescent="0.2">
      <c r="BP10000" s="48"/>
    </row>
    <row r="10001" spans="68:68" x14ac:dyDescent="0.2">
      <c r="BP10001" s="48"/>
    </row>
    <row r="10002" spans="68:68" x14ac:dyDescent="0.2">
      <c r="BP10002" s="48"/>
    </row>
    <row r="10003" spans="68:68" x14ac:dyDescent="0.2">
      <c r="BP10003" s="48"/>
    </row>
    <row r="10004" spans="68:68" x14ac:dyDescent="0.2">
      <c r="BP10004" s="48"/>
    </row>
    <row r="10005" spans="68:68" x14ac:dyDescent="0.2">
      <c r="BP10005" s="48"/>
    </row>
    <row r="10006" spans="68:68" x14ac:dyDescent="0.2">
      <c r="BP10006" s="48"/>
    </row>
    <row r="10007" spans="68:68" x14ac:dyDescent="0.2">
      <c r="BP10007" s="48"/>
    </row>
    <row r="10008" spans="68:68" x14ac:dyDescent="0.2">
      <c r="BP10008" s="48"/>
    </row>
    <row r="10009" spans="68:68" x14ac:dyDescent="0.2">
      <c r="BP10009" s="48"/>
    </row>
    <row r="10010" spans="68:68" x14ac:dyDescent="0.2">
      <c r="BP10010" s="48"/>
    </row>
    <row r="10011" spans="68:68" x14ac:dyDescent="0.2">
      <c r="BP10011" s="48"/>
    </row>
    <row r="10012" spans="68:68" x14ac:dyDescent="0.2">
      <c r="BP10012" s="48"/>
    </row>
    <row r="10013" spans="68:68" x14ac:dyDescent="0.2">
      <c r="BP10013" s="48"/>
    </row>
    <row r="10014" spans="68:68" x14ac:dyDescent="0.2">
      <c r="BP10014" s="48"/>
    </row>
    <row r="10015" spans="68:68" x14ac:dyDescent="0.2">
      <c r="BP10015" s="48"/>
    </row>
    <row r="10016" spans="68:68" x14ac:dyDescent="0.2">
      <c r="BP10016" s="48"/>
    </row>
    <row r="10017" spans="68:68" x14ac:dyDescent="0.2">
      <c r="BP10017" s="48"/>
    </row>
    <row r="10018" spans="68:68" x14ac:dyDescent="0.2">
      <c r="BP10018" s="48"/>
    </row>
    <row r="10019" spans="68:68" x14ac:dyDescent="0.2">
      <c r="BP10019" s="48"/>
    </row>
    <row r="10020" spans="68:68" x14ac:dyDescent="0.2">
      <c r="BP10020" s="48"/>
    </row>
    <row r="10021" spans="68:68" x14ac:dyDescent="0.2">
      <c r="BP10021" s="48"/>
    </row>
    <row r="10022" spans="68:68" x14ac:dyDescent="0.2">
      <c r="BP10022" s="48"/>
    </row>
    <row r="10023" spans="68:68" x14ac:dyDescent="0.2">
      <c r="BP10023" s="48"/>
    </row>
    <row r="10024" spans="68:68" x14ac:dyDescent="0.2">
      <c r="BP10024" s="48"/>
    </row>
    <row r="10025" spans="68:68" x14ac:dyDescent="0.2">
      <c r="BP10025" s="48"/>
    </row>
    <row r="10026" spans="68:68" x14ac:dyDescent="0.2">
      <c r="BP10026" s="48"/>
    </row>
    <row r="10027" spans="68:68" x14ac:dyDescent="0.2">
      <c r="BP10027" s="48"/>
    </row>
    <row r="10028" spans="68:68" x14ac:dyDescent="0.2">
      <c r="BP10028" s="48"/>
    </row>
    <row r="10029" spans="68:68" x14ac:dyDescent="0.2">
      <c r="BP10029" s="48"/>
    </row>
    <row r="10030" spans="68:68" x14ac:dyDescent="0.2">
      <c r="BP10030" s="48"/>
    </row>
    <row r="10031" spans="68:68" x14ac:dyDescent="0.2">
      <c r="BP10031" s="48"/>
    </row>
    <row r="10032" spans="68:68" x14ac:dyDescent="0.2">
      <c r="BP10032" s="48"/>
    </row>
    <row r="10033" spans="68:68" x14ac:dyDescent="0.2">
      <c r="BP10033" s="48"/>
    </row>
    <row r="10034" spans="68:68" x14ac:dyDescent="0.2">
      <c r="BP10034" s="48"/>
    </row>
    <row r="10035" spans="68:68" x14ac:dyDescent="0.2">
      <c r="BP10035" s="48"/>
    </row>
    <row r="10036" spans="68:68" x14ac:dyDescent="0.2">
      <c r="BP10036" s="48"/>
    </row>
    <row r="10037" spans="68:68" x14ac:dyDescent="0.2">
      <c r="BP10037" s="48"/>
    </row>
    <row r="10038" spans="68:68" x14ac:dyDescent="0.2">
      <c r="BP10038" s="48"/>
    </row>
    <row r="10039" spans="68:68" x14ac:dyDescent="0.2">
      <c r="BP10039" s="48"/>
    </row>
    <row r="10040" spans="68:68" x14ac:dyDescent="0.2">
      <c r="BP10040" s="48"/>
    </row>
    <row r="10041" spans="68:68" x14ac:dyDescent="0.2">
      <c r="BP10041" s="48"/>
    </row>
    <row r="10042" spans="68:68" x14ac:dyDescent="0.2">
      <c r="BP10042" s="48"/>
    </row>
    <row r="10043" spans="68:68" x14ac:dyDescent="0.2">
      <c r="BP10043" s="48"/>
    </row>
    <row r="10044" spans="68:68" x14ac:dyDescent="0.2">
      <c r="BP10044" s="48"/>
    </row>
    <row r="10045" spans="68:68" x14ac:dyDescent="0.2">
      <c r="BP10045" s="48"/>
    </row>
    <row r="10046" spans="68:68" x14ac:dyDescent="0.2">
      <c r="BP10046" s="48"/>
    </row>
    <row r="10047" spans="68:68" x14ac:dyDescent="0.2">
      <c r="BP10047" s="48"/>
    </row>
    <row r="10048" spans="68:68" x14ac:dyDescent="0.2">
      <c r="BP10048" s="48"/>
    </row>
    <row r="10049" spans="68:68" x14ac:dyDescent="0.2">
      <c r="BP10049" s="48"/>
    </row>
    <row r="10050" spans="68:68" x14ac:dyDescent="0.2">
      <c r="BP10050" s="48"/>
    </row>
    <row r="10051" spans="68:68" x14ac:dyDescent="0.2">
      <c r="BP10051" s="48"/>
    </row>
    <row r="10052" spans="68:68" x14ac:dyDescent="0.2">
      <c r="BP10052" s="48"/>
    </row>
    <row r="10053" spans="68:68" x14ac:dyDescent="0.2">
      <c r="BP10053" s="48"/>
    </row>
    <row r="10054" spans="68:68" x14ac:dyDescent="0.2">
      <c r="BP10054" s="48"/>
    </row>
    <row r="10055" spans="68:68" x14ac:dyDescent="0.2">
      <c r="BP10055" s="48"/>
    </row>
    <row r="10056" spans="68:68" x14ac:dyDescent="0.2">
      <c r="BP10056" s="48"/>
    </row>
    <row r="10057" spans="68:68" x14ac:dyDescent="0.2">
      <c r="BP10057" s="48"/>
    </row>
    <row r="10058" spans="68:68" x14ac:dyDescent="0.2">
      <c r="BP10058" s="48"/>
    </row>
    <row r="10059" spans="68:68" x14ac:dyDescent="0.2">
      <c r="BP10059" s="48"/>
    </row>
    <row r="10060" spans="68:68" x14ac:dyDescent="0.2">
      <c r="BP10060" s="48"/>
    </row>
    <row r="10061" spans="68:68" x14ac:dyDescent="0.2">
      <c r="BP10061" s="48"/>
    </row>
    <row r="10062" spans="68:68" x14ac:dyDescent="0.2">
      <c r="BP10062" s="48"/>
    </row>
    <row r="10063" spans="68:68" x14ac:dyDescent="0.2">
      <c r="BP10063" s="48"/>
    </row>
    <row r="10064" spans="68:68" x14ac:dyDescent="0.2">
      <c r="BP10064" s="48"/>
    </row>
    <row r="10065" spans="68:68" x14ac:dyDescent="0.2">
      <c r="BP10065" s="48"/>
    </row>
    <row r="10066" spans="68:68" x14ac:dyDescent="0.2">
      <c r="BP10066" s="48"/>
    </row>
    <row r="10067" spans="68:68" x14ac:dyDescent="0.2">
      <c r="BP10067" s="48"/>
    </row>
    <row r="10068" spans="68:68" x14ac:dyDescent="0.2">
      <c r="BP10068" s="48"/>
    </row>
    <row r="10069" spans="68:68" x14ac:dyDescent="0.2">
      <c r="BP10069" s="48"/>
    </row>
    <row r="10070" spans="68:68" x14ac:dyDescent="0.2">
      <c r="BP10070" s="48"/>
    </row>
    <row r="10071" spans="68:68" x14ac:dyDescent="0.2">
      <c r="BP10071" s="48"/>
    </row>
    <row r="10072" spans="68:68" x14ac:dyDescent="0.2">
      <c r="BP10072" s="48"/>
    </row>
    <row r="10073" spans="68:68" x14ac:dyDescent="0.2">
      <c r="BP10073" s="48"/>
    </row>
    <row r="10074" spans="68:68" x14ac:dyDescent="0.2">
      <c r="BP10074" s="48"/>
    </row>
    <row r="10075" spans="68:68" x14ac:dyDescent="0.2">
      <c r="BP10075" s="48"/>
    </row>
    <row r="10076" spans="68:68" x14ac:dyDescent="0.2">
      <c r="BP10076" s="48"/>
    </row>
    <row r="10077" spans="68:68" x14ac:dyDescent="0.2">
      <c r="BP10077" s="48"/>
    </row>
    <row r="10078" spans="68:68" x14ac:dyDescent="0.2">
      <c r="BP10078" s="48"/>
    </row>
    <row r="10079" spans="68:68" x14ac:dyDescent="0.2">
      <c r="BP10079" s="48"/>
    </row>
    <row r="10080" spans="68:68" x14ac:dyDescent="0.2">
      <c r="BP10080" s="48"/>
    </row>
    <row r="10081" spans="68:68" x14ac:dyDescent="0.2">
      <c r="BP10081" s="48"/>
    </row>
    <row r="10082" spans="68:68" x14ac:dyDescent="0.2">
      <c r="BP10082" s="48"/>
    </row>
    <row r="10083" spans="68:68" x14ac:dyDescent="0.2">
      <c r="BP10083" s="48"/>
    </row>
    <row r="10084" spans="68:68" x14ac:dyDescent="0.2">
      <c r="BP10084" s="48"/>
    </row>
    <row r="10085" spans="68:68" x14ac:dyDescent="0.2">
      <c r="BP10085" s="48"/>
    </row>
    <row r="10086" spans="68:68" x14ac:dyDescent="0.2">
      <c r="BP10086" s="48"/>
    </row>
    <row r="10087" spans="68:68" x14ac:dyDescent="0.2">
      <c r="BP10087" s="48"/>
    </row>
    <row r="10088" spans="68:68" x14ac:dyDescent="0.2">
      <c r="BP10088" s="48"/>
    </row>
    <row r="10089" spans="68:68" x14ac:dyDescent="0.2">
      <c r="BP10089" s="48"/>
    </row>
    <row r="10090" spans="68:68" x14ac:dyDescent="0.2">
      <c r="BP10090" s="48"/>
    </row>
    <row r="10091" spans="68:68" x14ac:dyDescent="0.2">
      <c r="BP10091" s="48"/>
    </row>
    <row r="10092" spans="68:68" x14ac:dyDescent="0.2">
      <c r="BP10092" s="48"/>
    </row>
    <row r="10093" spans="68:68" x14ac:dyDescent="0.2">
      <c r="BP10093" s="48"/>
    </row>
    <row r="10094" spans="68:68" x14ac:dyDescent="0.2">
      <c r="BP10094" s="48"/>
    </row>
    <row r="10095" spans="68:68" x14ac:dyDescent="0.2">
      <c r="BP10095" s="48"/>
    </row>
    <row r="10096" spans="68:68" x14ac:dyDescent="0.2">
      <c r="BP10096" s="48"/>
    </row>
    <row r="10097" spans="68:68" x14ac:dyDescent="0.2">
      <c r="BP10097" s="48"/>
    </row>
    <row r="10098" spans="68:68" x14ac:dyDescent="0.2">
      <c r="BP10098" s="48"/>
    </row>
    <row r="10099" spans="68:68" x14ac:dyDescent="0.2">
      <c r="BP10099" s="48"/>
    </row>
    <row r="10100" spans="68:68" x14ac:dyDescent="0.2">
      <c r="BP10100" s="48"/>
    </row>
    <row r="10101" spans="68:68" x14ac:dyDescent="0.2">
      <c r="BP10101" s="48"/>
    </row>
    <row r="10102" spans="68:68" x14ac:dyDescent="0.2">
      <c r="BP10102" s="48"/>
    </row>
    <row r="10103" spans="68:68" x14ac:dyDescent="0.2">
      <c r="BP10103" s="48"/>
    </row>
    <row r="10104" spans="68:68" x14ac:dyDescent="0.2">
      <c r="BP10104" s="48"/>
    </row>
    <row r="10105" spans="68:68" x14ac:dyDescent="0.2">
      <c r="BP10105" s="48"/>
    </row>
    <row r="10106" spans="68:68" x14ac:dyDescent="0.2">
      <c r="BP10106" s="48"/>
    </row>
    <row r="10107" spans="68:68" x14ac:dyDescent="0.2">
      <c r="BP10107" s="48"/>
    </row>
    <row r="10108" spans="68:68" x14ac:dyDescent="0.2">
      <c r="BP10108" s="48"/>
    </row>
    <row r="10109" spans="68:68" x14ac:dyDescent="0.2">
      <c r="BP10109" s="48"/>
    </row>
    <row r="10110" spans="68:68" x14ac:dyDescent="0.2">
      <c r="BP10110" s="48"/>
    </row>
    <row r="10111" spans="68:68" x14ac:dyDescent="0.2">
      <c r="BP10111" s="48"/>
    </row>
    <row r="10112" spans="68:68" x14ac:dyDescent="0.2">
      <c r="BP10112" s="48"/>
    </row>
    <row r="10113" spans="68:68" x14ac:dyDescent="0.2">
      <c r="BP10113" s="48"/>
    </row>
    <row r="10114" spans="68:68" x14ac:dyDescent="0.2">
      <c r="BP10114" s="48"/>
    </row>
    <row r="10115" spans="68:68" x14ac:dyDescent="0.2">
      <c r="BP10115" s="48"/>
    </row>
    <row r="10116" spans="68:68" x14ac:dyDescent="0.2">
      <c r="BP10116" s="48"/>
    </row>
    <row r="10117" spans="68:68" x14ac:dyDescent="0.2">
      <c r="BP10117" s="48"/>
    </row>
    <row r="10118" spans="68:68" x14ac:dyDescent="0.2">
      <c r="BP10118" s="48"/>
    </row>
    <row r="10119" spans="68:68" x14ac:dyDescent="0.2">
      <c r="BP10119" s="48"/>
    </row>
    <row r="10120" spans="68:68" x14ac:dyDescent="0.2">
      <c r="BP10120" s="48"/>
    </row>
    <row r="10121" spans="68:68" x14ac:dyDescent="0.2">
      <c r="BP10121" s="48"/>
    </row>
    <row r="10122" spans="68:68" x14ac:dyDescent="0.2">
      <c r="BP10122" s="48"/>
    </row>
    <row r="10123" spans="68:68" x14ac:dyDescent="0.2">
      <c r="BP10123" s="48"/>
    </row>
    <row r="10124" spans="68:68" x14ac:dyDescent="0.2">
      <c r="BP10124" s="48"/>
    </row>
    <row r="10125" spans="68:68" x14ac:dyDescent="0.2">
      <c r="BP10125" s="48"/>
    </row>
    <row r="10126" spans="68:68" x14ac:dyDescent="0.2">
      <c r="BP10126" s="48"/>
    </row>
    <row r="10127" spans="68:68" x14ac:dyDescent="0.2">
      <c r="BP10127" s="48"/>
    </row>
    <row r="10128" spans="68:68" x14ac:dyDescent="0.2">
      <c r="BP10128" s="48"/>
    </row>
    <row r="10129" spans="68:68" x14ac:dyDescent="0.2">
      <c r="BP10129" s="48"/>
    </row>
    <row r="10130" spans="68:68" x14ac:dyDescent="0.2">
      <c r="BP10130" s="48"/>
    </row>
    <row r="10131" spans="68:68" x14ac:dyDescent="0.2">
      <c r="BP10131" s="48"/>
    </row>
    <row r="10132" spans="68:68" x14ac:dyDescent="0.2">
      <c r="BP10132" s="48"/>
    </row>
    <row r="10133" spans="68:68" x14ac:dyDescent="0.2">
      <c r="BP10133" s="48"/>
    </row>
    <row r="10134" spans="68:68" x14ac:dyDescent="0.2">
      <c r="BP10134" s="48"/>
    </row>
    <row r="10135" spans="68:68" x14ac:dyDescent="0.2">
      <c r="BP10135" s="48"/>
    </row>
    <row r="10136" spans="68:68" x14ac:dyDescent="0.2">
      <c r="BP10136" s="48"/>
    </row>
    <row r="10137" spans="68:68" x14ac:dyDescent="0.2">
      <c r="BP10137" s="48"/>
    </row>
    <row r="10138" spans="68:68" x14ac:dyDescent="0.2">
      <c r="BP10138" s="48"/>
    </row>
    <row r="10139" spans="68:68" x14ac:dyDescent="0.2">
      <c r="BP10139" s="48"/>
    </row>
    <row r="10140" spans="68:68" x14ac:dyDescent="0.2">
      <c r="BP10140" s="48"/>
    </row>
    <row r="10141" spans="68:68" x14ac:dyDescent="0.2">
      <c r="BP10141" s="48"/>
    </row>
    <row r="10142" spans="68:68" x14ac:dyDescent="0.2">
      <c r="BP10142" s="48"/>
    </row>
    <row r="10143" spans="68:68" x14ac:dyDescent="0.2">
      <c r="BP10143" s="48"/>
    </row>
    <row r="10144" spans="68:68" x14ac:dyDescent="0.2">
      <c r="BP10144" s="48"/>
    </row>
    <row r="10145" spans="68:68" x14ac:dyDescent="0.2">
      <c r="BP10145" s="48"/>
    </row>
    <row r="10146" spans="68:68" x14ac:dyDescent="0.2">
      <c r="BP10146" s="48"/>
    </row>
    <row r="10147" spans="68:68" x14ac:dyDescent="0.2">
      <c r="BP10147" s="48"/>
    </row>
    <row r="10148" spans="68:68" x14ac:dyDescent="0.2">
      <c r="BP10148" s="48"/>
    </row>
    <row r="10149" spans="68:68" x14ac:dyDescent="0.2">
      <c r="BP10149" s="48"/>
    </row>
    <row r="10150" spans="68:68" x14ac:dyDescent="0.2">
      <c r="BP10150" s="48"/>
    </row>
    <row r="10151" spans="68:68" x14ac:dyDescent="0.2">
      <c r="BP10151" s="48"/>
    </row>
    <row r="10152" spans="68:68" x14ac:dyDescent="0.2">
      <c r="BP10152" s="48"/>
    </row>
    <row r="10153" spans="68:68" x14ac:dyDescent="0.2">
      <c r="BP10153" s="48"/>
    </row>
    <row r="10154" spans="68:68" x14ac:dyDescent="0.2">
      <c r="BP10154" s="48"/>
    </row>
    <row r="10155" spans="68:68" x14ac:dyDescent="0.2">
      <c r="BP10155" s="48"/>
    </row>
    <row r="10156" spans="68:68" x14ac:dyDescent="0.2">
      <c r="BP10156" s="48"/>
    </row>
    <row r="10157" spans="68:68" x14ac:dyDescent="0.2">
      <c r="BP10157" s="48"/>
    </row>
    <row r="10158" spans="68:68" x14ac:dyDescent="0.2">
      <c r="BP10158" s="48"/>
    </row>
    <row r="10159" spans="68:68" x14ac:dyDescent="0.2">
      <c r="BP10159" s="48"/>
    </row>
    <row r="10160" spans="68:68" x14ac:dyDescent="0.2">
      <c r="BP10160" s="48"/>
    </row>
    <row r="10161" spans="68:68" x14ac:dyDescent="0.2">
      <c r="BP10161" s="48"/>
    </row>
    <row r="10162" spans="68:68" x14ac:dyDescent="0.2">
      <c r="BP10162" s="48"/>
    </row>
    <row r="10163" spans="68:68" x14ac:dyDescent="0.2">
      <c r="BP10163" s="48"/>
    </row>
    <row r="10164" spans="68:68" x14ac:dyDescent="0.2">
      <c r="BP10164" s="48"/>
    </row>
    <row r="10165" spans="68:68" x14ac:dyDescent="0.2">
      <c r="BP10165" s="48"/>
    </row>
    <row r="10166" spans="68:68" x14ac:dyDescent="0.2">
      <c r="BP10166" s="48"/>
    </row>
    <row r="10167" spans="68:68" x14ac:dyDescent="0.2">
      <c r="BP10167" s="48"/>
    </row>
    <row r="10168" spans="68:68" x14ac:dyDescent="0.2">
      <c r="BP10168" s="48"/>
    </row>
    <row r="10169" spans="68:68" x14ac:dyDescent="0.2">
      <c r="BP10169" s="48"/>
    </row>
    <row r="10170" spans="68:68" x14ac:dyDescent="0.2">
      <c r="BP10170" s="48"/>
    </row>
    <row r="10171" spans="68:68" x14ac:dyDescent="0.2">
      <c r="BP10171" s="48"/>
    </row>
    <row r="10172" spans="68:68" x14ac:dyDescent="0.2">
      <c r="BP10172" s="48"/>
    </row>
    <row r="10173" spans="68:68" x14ac:dyDescent="0.2">
      <c r="BP10173" s="48"/>
    </row>
    <row r="10174" spans="68:68" x14ac:dyDescent="0.2">
      <c r="BP10174" s="48"/>
    </row>
    <row r="10175" spans="68:68" x14ac:dyDescent="0.2">
      <c r="BP10175" s="48"/>
    </row>
    <row r="10176" spans="68:68" x14ac:dyDescent="0.2">
      <c r="BP10176" s="48"/>
    </row>
    <row r="10177" spans="68:68" x14ac:dyDescent="0.2">
      <c r="BP10177" s="48"/>
    </row>
    <row r="10178" spans="68:68" x14ac:dyDescent="0.2">
      <c r="BP10178" s="48"/>
    </row>
    <row r="10179" spans="68:68" x14ac:dyDescent="0.2">
      <c r="BP10179" s="48"/>
    </row>
    <row r="10180" spans="68:68" x14ac:dyDescent="0.2">
      <c r="BP10180" s="48"/>
    </row>
    <row r="10181" spans="68:68" x14ac:dyDescent="0.2">
      <c r="BP10181" s="48"/>
    </row>
    <row r="10182" spans="68:68" x14ac:dyDescent="0.2">
      <c r="BP10182" s="48"/>
    </row>
    <row r="10183" spans="68:68" x14ac:dyDescent="0.2">
      <c r="BP10183" s="48"/>
    </row>
    <row r="10184" spans="68:68" x14ac:dyDescent="0.2">
      <c r="BP10184" s="48"/>
    </row>
    <row r="10185" spans="68:68" x14ac:dyDescent="0.2">
      <c r="BP10185" s="48"/>
    </row>
    <row r="10186" spans="68:68" x14ac:dyDescent="0.2">
      <c r="BP10186" s="48"/>
    </row>
    <row r="10187" spans="68:68" x14ac:dyDescent="0.2">
      <c r="BP10187" s="48"/>
    </row>
    <row r="10188" spans="68:68" x14ac:dyDescent="0.2">
      <c r="BP10188" s="48"/>
    </row>
    <row r="10189" spans="68:68" x14ac:dyDescent="0.2">
      <c r="BP10189" s="48"/>
    </row>
    <row r="10190" spans="68:68" x14ac:dyDescent="0.2">
      <c r="BP10190" s="48"/>
    </row>
    <row r="10191" spans="68:68" x14ac:dyDescent="0.2">
      <c r="BP10191" s="48"/>
    </row>
    <row r="10192" spans="68:68" x14ac:dyDescent="0.2">
      <c r="BP10192" s="48"/>
    </row>
    <row r="10193" spans="68:68" x14ac:dyDescent="0.2">
      <c r="BP10193" s="48"/>
    </row>
    <row r="10194" spans="68:68" x14ac:dyDescent="0.2">
      <c r="BP10194" s="48"/>
    </row>
    <row r="10195" spans="68:68" x14ac:dyDescent="0.2">
      <c r="BP10195" s="48"/>
    </row>
    <row r="10196" spans="68:68" x14ac:dyDescent="0.2">
      <c r="BP10196" s="48"/>
    </row>
    <row r="10197" spans="68:68" x14ac:dyDescent="0.2">
      <c r="BP10197" s="48"/>
    </row>
    <row r="10198" spans="68:68" x14ac:dyDescent="0.2">
      <c r="BP10198" s="48"/>
    </row>
    <row r="10199" spans="68:68" x14ac:dyDescent="0.2">
      <c r="BP10199" s="48"/>
    </row>
    <row r="10200" spans="68:68" x14ac:dyDescent="0.2">
      <c r="BP10200" s="48"/>
    </row>
    <row r="10201" spans="68:68" x14ac:dyDescent="0.2">
      <c r="BP10201" s="48"/>
    </row>
    <row r="10202" spans="68:68" x14ac:dyDescent="0.2">
      <c r="BP10202" s="48"/>
    </row>
    <row r="10203" spans="68:68" x14ac:dyDescent="0.2">
      <c r="BP10203" s="48"/>
    </row>
    <row r="10204" spans="68:68" x14ac:dyDescent="0.2">
      <c r="BP10204" s="48"/>
    </row>
    <row r="10205" spans="68:68" x14ac:dyDescent="0.2">
      <c r="BP10205" s="48"/>
    </row>
    <row r="10206" spans="68:68" x14ac:dyDescent="0.2">
      <c r="BP10206" s="48"/>
    </row>
    <row r="10207" spans="68:68" x14ac:dyDescent="0.2">
      <c r="BP10207" s="48"/>
    </row>
    <row r="10208" spans="68:68" x14ac:dyDescent="0.2">
      <c r="BP10208" s="48"/>
    </row>
    <row r="10209" spans="68:68" x14ac:dyDescent="0.2">
      <c r="BP10209" s="48"/>
    </row>
    <row r="10210" spans="68:68" x14ac:dyDescent="0.2">
      <c r="BP10210" s="48"/>
    </row>
    <row r="10211" spans="68:68" x14ac:dyDescent="0.2">
      <c r="BP10211" s="48"/>
    </row>
    <row r="10212" spans="68:68" x14ac:dyDescent="0.2">
      <c r="BP10212" s="48"/>
    </row>
    <row r="10213" spans="68:68" x14ac:dyDescent="0.2">
      <c r="BP10213" s="48"/>
    </row>
    <row r="10214" spans="68:68" x14ac:dyDescent="0.2">
      <c r="BP10214" s="48"/>
    </row>
    <row r="10215" spans="68:68" x14ac:dyDescent="0.2">
      <c r="BP10215" s="48"/>
    </row>
    <row r="10216" spans="68:68" x14ac:dyDescent="0.2">
      <c r="BP10216" s="48"/>
    </row>
    <row r="10217" spans="68:68" x14ac:dyDescent="0.2">
      <c r="BP10217" s="48"/>
    </row>
    <row r="10218" spans="68:68" x14ac:dyDescent="0.2">
      <c r="BP10218" s="48"/>
    </row>
    <row r="10219" spans="68:68" x14ac:dyDescent="0.2">
      <c r="BP10219" s="48"/>
    </row>
    <row r="10220" spans="68:68" x14ac:dyDescent="0.2">
      <c r="BP10220" s="48"/>
    </row>
    <row r="10221" spans="68:68" x14ac:dyDescent="0.2">
      <c r="BP10221" s="48"/>
    </row>
    <row r="10222" spans="68:68" x14ac:dyDescent="0.2">
      <c r="BP10222" s="48"/>
    </row>
    <row r="10223" spans="68:68" x14ac:dyDescent="0.2">
      <c r="BP10223" s="48"/>
    </row>
    <row r="10224" spans="68:68" x14ac:dyDescent="0.2">
      <c r="BP10224" s="48"/>
    </row>
    <row r="10225" spans="68:68" x14ac:dyDescent="0.2">
      <c r="BP10225" s="48"/>
    </row>
    <row r="10226" spans="68:68" x14ac:dyDescent="0.2">
      <c r="BP10226" s="48"/>
    </row>
    <row r="10227" spans="68:68" x14ac:dyDescent="0.2">
      <c r="BP10227" s="48"/>
    </row>
    <row r="10228" spans="68:68" x14ac:dyDescent="0.2">
      <c r="BP10228" s="48"/>
    </row>
    <row r="10229" spans="68:68" x14ac:dyDescent="0.2">
      <c r="BP10229" s="48"/>
    </row>
    <row r="10230" spans="68:68" x14ac:dyDescent="0.2">
      <c r="BP10230" s="48"/>
    </row>
    <row r="10231" spans="68:68" x14ac:dyDescent="0.2">
      <c r="BP10231" s="48"/>
    </row>
    <row r="10232" spans="68:68" x14ac:dyDescent="0.2">
      <c r="BP10232" s="48"/>
    </row>
    <row r="10233" spans="68:68" x14ac:dyDescent="0.2">
      <c r="BP10233" s="48"/>
    </row>
    <row r="10234" spans="68:68" x14ac:dyDescent="0.2">
      <c r="BP10234" s="48"/>
    </row>
    <row r="10235" spans="68:68" x14ac:dyDescent="0.2">
      <c r="BP10235" s="48"/>
    </row>
    <row r="10236" spans="68:68" x14ac:dyDescent="0.2">
      <c r="BP10236" s="48"/>
    </row>
    <row r="10237" spans="68:68" x14ac:dyDescent="0.2">
      <c r="BP10237" s="48"/>
    </row>
    <row r="10238" spans="68:68" x14ac:dyDescent="0.2">
      <c r="BP10238" s="48"/>
    </row>
    <row r="10239" spans="68:68" x14ac:dyDescent="0.2">
      <c r="BP10239" s="48"/>
    </row>
    <row r="10240" spans="68:68" x14ac:dyDescent="0.2">
      <c r="BP10240" s="48"/>
    </row>
    <row r="10241" spans="68:68" x14ac:dyDescent="0.2">
      <c r="BP10241" s="48"/>
    </row>
    <row r="10242" spans="68:68" x14ac:dyDescent="0.2">
      <c r="BP10242" s="48"/>
    </row>
    <row r="10243" spans="68:68" x14ac:dyDescent="0.2">
      <c r="BP10243" s="48"/>
    </row>
    <row r="10244" spans="68:68" x14ac:dyDescent="0.2">
      <c r="BP10244" s="48"/>
    </row>
    <row r="10245" spans="68:68" x14ac:dyDescent="0.2">
      <c r="BP10245" s="48"/>
    </row>
    <row r="10246" spans="68:68" x14ac:dyDescent="0.2">
      <c r="BP10246" s="48"/>
    </row>
    <row r="10247" spans="68:68" x14ac:dyDescent="0.2">
      <c r="BP10247" s="48"/>
    </row>
    <row r="10248" spans="68:68" x14ac:dyDescent="0.2">
      <c r="BP10248" s="48"/>
    </row>
    <row r="10249" spans="68:68" x14ac:dyDescent="0.2">
      <c r="BP10249" s="48"/>
    </row>
    <row r="10250" spans="68:68" x14ac:dyDescent="0.2">
      <c r="BP10250" s="48"/>
    </row>
    <row r="10251" spans="68:68" x14ac:dyDescent="0.2">
      <c r="BP10251" s="48"/>
    </row>
    <row r="10252" spans="68:68" x14ac:dyDescent="0.2">
      <c r="BP10252" s="48"/>
    </row>
    <row r="10253" spans="68:68" x14ac:dyDescent="0.2">
      <c r="BP10253" s="48"/>
    </row>
    <row r="10254" spans="68:68" x14ac:dyDescent="0.2">
      <c r="BP10254" s="48"/>
    </row>
    <row r="10255" spans="68:68" x14ac:dyDescent="0.2">
      <c r="BP10255" s="48"/>
    </row>
    <row r="10256" spans="68:68" x14ac:dyDescent="0.2">
      <c r="BP10256" s="48"/>
    </row>
    <row r="10257" spans="68:68" x14ac:dyDescent="0.2">
      <c r="BP10257" s="48"/>
    </row>
    <row r="10258" spans="68:68" x14ac:dyDescent="0.2">
      <c r="BP10258" s="48"/>
    </row>
    <row r="10259" spans="68:68" x14ac:dyDescent="0.2">
      <c r="BP10259" s="48"/>
    </row>
    <row r="10260" spans="68:68" x14ac:dyDescent="0.2">
      <c r="BP10260" s="48"/>
    </row>
    <row r="10261" spans="68:68" x14ac:dyDescent="0.2">
      <c r="BP10261" s="48"/>
    </row>
    <row r="10262" spans="68:68" x14ac:dyDescent="0.2">
      <c r="BP10262" s="48"/>
    </row>
    <row r="10263" spans="68:68" x14ac:dyDescent="0.2">
      <c r="BP10263" s="48"/>
    </row>
    <row r="10264" spans="68:68" x14ac:dyDescent="0.2">
      <c r="BP10264" s="48"/>
    </row>
    <row r="10265" spans="68:68" x14ac:dyDescent="0.2">
      <c r="BP10265" s="48"/>
    </row>
    <row r="10266" spans="68:68" x14ac:dyDescent="0.2">
      <c r="BP10266" s="48"/>
    </row>
    <row r="10267" spans="68:68" x14ac:dyDescent="0.2">
      <c r="BP10267" s="48"/>
    </row>
    <row r="10268" spans="68:68" x14ac:dyDescent="0.2">
      <c r="BP10268" s="48"/>
    </row>
    <row r="10269" spans="68:68" x14ac:dyDescent="0.2">
      <c r="BP10269" s="48"/>
    </row>
    <row r="10270" spans="68:68" x14ac:dyDescent="0.2">
      <c r="BP10270" s="48"/>
    </row>
    <row r="10271" spans="68:68" x14ac:dyDescent="0.2">
      <c r="BP10271" s="48"/>
    </row>
    <row r="10272" spans="68:68" x14ac:dyDescent="0.2">
      <c r="BP10272" s="48"/>
    </row>
    <row r="10273" spans="68:68" x14ac:dyDescent="0.2">
      <c r="BP10273" s="48"/>
    </row>
    <row r="10274" spans="68:68" x14ac:dyDescent="0.2">
      <c r="BP10274" s="48"/>
    </row>
    <row r="10275" spans="68:68" x14ac:dyDescent="0.2">
      <c r="BP10275" s="48"/>
    </row>
    <row r="10276" spans="68:68" x14ac:dyDescent="0.2">
      <c r="BP10276" s="48"/>
    </row>
    <row r="10277" spans="68:68" x14ac:dyDescent="0.2">
      <c r="BP10277" s="48"/>
    </row>
    <row r="10278" spans="68:68" x14ac:dyDescent="0.2">
      <c r="BP10278" s="48"/>
    </row>
    <row r="10279" spans="68:68" x14ac:dyDescent="0.2">
      <c r="BP10279" s="48"/>
    </row>
    <row r="10280" spans="68:68" x14ac:dyDescent="0.2">
      <c r="BP10280" s="48"/>
    </row>
    <row r="10281" spans="68:68" x14ac:dyDescent="0.2">
      <c r="BP10281" s="48"/>
    </row>
    <row r="10282" spans="68:68" x14ac:dyDescent="0.2">
      <c r="BP10282" s="48"/>
    </row>
    <row r="10283" spans="68:68" x14ac:dyDescent="0.2">
      <c r="BP10283" s="48"/>
    </row>
    <row r="10284" spans="68:68" x14ac:dyDescent="0.2">
      <c r="BP10284" s="48"/>
    </row>
    <row r="10285" spans="68:68" x14ac:dyDescent="0.2">
      <c r="BP10285" s="48"/>
    </row>
    <row r="10286" spans="68:68" x14ac:dyDescent="0.2">
      <c r="BP10286" s="48"/>
    </row>
    <row r="10287" spans="68:68" x14ac:dyDescent="0.2">
      <c r="BP10287" s="48"/>
    </row>
    <row r="10288" spans="68:68" x14ac:dyDescent="0.2">
      <c r="BP10288" s="48"/>
    </row>
    <row r="10289" spans="68:68" x14ac:dyDescent="0.2">
      <c r="BP10289" s="48"/>
    </row>
    <row r="10290" spans="68:68" x14ac:dyDescent="0.2">
      <c r="BP10290" s="48"/>
    </row>
    <row r="10291" spans="68:68" x14ac:dyDescent="0.2">
      <c r="BP10291" s="48"/>
    </row>
    <row r="10292" spans="68:68" x14ac:dyDescent="0.2">
      <c r="BP10292" s="48"/>
    </row>
    <row r="10293" spans="68:68" x14ac:dyDescent="0.2">
      <c r="BP10293" s="48"/>
    </row>
    <row r="10294" spans="68:68" x14ac:dyDescent="0.2">
      <c r="BP10294" s="48"/>
    </row>
    <row r="10295" spans="68:68" x14ac:dyDescent="0.2">
      <c r="BP10295" s="48"/>
    </row>
    <row r="10296" spans="68:68" x14ac:dyDescent="0.2">
      <c r="BP10296" s="48"/>
    </row>
    <row r="10297" spans="68:68" x14ac:dyDescent="0.2">
      <c r="BP10297" s="48"/>
    </row>
    <row r="10298" spans="68:68" x14ac:dyDescent="0.2">
      <c r="BP10298" s="48"/>
    </row>
    <row r="10299" spans="68:68" x14ac:dyDescent="0.2">
      <c r="BP10299" s="48"/>
    </row>
    <row r="10300" spans="68:68" x14ac:dyDescent="0.2">
      <c r="BP10300" s="48"/>
    </row>
    <row r="10301" spans="68:68" x14ac:dyDescent="0.2">
      <c r="BP10301" s="48"/>
    </row>
    <row r="10302" spans="68:68" x14ac:dyDescent="0.2">
      <c r="BP10302" s="48"/>
    </row>
    <row r="10303" spans="68:68" x14ac:dyDescent="0.2">
      <c r="BP10303" s="48"/>
    </row>
    <row r="10304" spans="68:68" x14ac:dyDescent="0.2">
      <c r="BP10304" s="48"/>
    </row>
    <row r="10305" spans="68:68" x14ac:dyDescent="0.2">
      <c r="BP10305" s="48"/>
    </row>
    <row r="10306" spans="68:68" x14ac:dyDescent="0.2">
      <c r="BP10306" s="48"/>
    </row>
    <row r="10307" spans="68:68" x14ac:dyDescent="0.2">
      <c r="BP10307" s="48"/>
    </row>
    <row r="10308" spans="68:68" x14ac:dyDescent="0.2">
      <c r="BP10308" s="48"/>
    </row>
    <row r="10309" spans="68:68" x14ac:dyDescent="0.2">
      <c r="BP10309" s="48"/>
    </row>
    <row r="10310" spans="68:68" x14ac:dyDescent="0.2">
      <c r="BP10310" s="48"/>
    </row>
    <row r="10311" spans="68:68" x14ac:dyDescent="0.2">
      <c r="BP10311" s="48"/>
    </row>
    <row r="10312" spans="68:68" x14ac:dyDescent="0.2">
      <c r="BP10312" s="48"/>
    </row>
    <row r="10313" spans="68:68" x14ac:dyDescent="0.2">
      <c r="BP10313" s="48"/>
    </row>
    <row r="10314" spans="68:68" x14ac:dyDescent="0.2">
      <c r="BP10314" s="48"/>
    </row>
    <row r="10315" spans="68:68" x14ac:dyDescent="0.2">
      <c r="BP10315" s="48"/>
    </row>
    <row r="10316" spans="68:68" x14ac:dyDescent="0.2">
      <c r="BP10316" s="48"/>
    </row>
    <row r="10317" spans="68:68" x14ac:dyDescent="0.2">
      <c r="BP10317" s="48"/>
    </row>
    <row r="10318" spans="68:68" x14ac:dyDescent="0.2">
      <c r="BP10318" s="48"/>
    </row>
    <row r="10319" spans="68:68" x14ac:dyDescent="0.2">
      <c r="BP10319" s="48"/>
    </row>
    <row r="10320" spans="68:68" x14ac:dyDescent="0.2">
      <c r="BP10320" s="48"/>
    </row>
    <row r="10321" spans="68:68" x14ac:dyDescent="0.2">
      <c r="BP10321" s="48"/>
    </row>
    <row r="10322" spans="68:68" x14ac:dyDescent="0.2">
      <c r="BP10322" s="48"/>
    </row>
    <row r="10323" spans="68:68" x14ac:dyDescent="0.2">
      <c r="BP10323" s="48"/>
    </row>
    <row r="10324" spans="68:68" x14ac:dyDescent="0.2">
      <c r="BP10324" s="48"/>
    </row>
    <row r="10325" spans="68:68" x14ac:dyDescent="0.2">
      <c r="BP10325" s="48"/>
    </row>
    <row r="10326" spans="68:68" x14ac:dyDescent="0.2">
      <c r="BP10326" s="48"/>
    </row>
    <row r="10327" spans="68:68" x14ac:dyDescent="0.2">
      <c r="BP10327" s="48"/>
    </row>
    <row r="10328" spans="68:68" x14ac:dyDescent="0.2">
      <c r="BP10328" s="48"/>
    </row>
    <row r="10329" spans="68:68" x14ac:dyDescent="0.2">
      <c r="BP10329" s="48"/>
    </row>
    <row r="10330" spans="68:68" x14ac:dyDescent="0.2">
      <c r="BP10330" s="48"/>
    </row>
    <row r="10331" spans="68:68" x14ac:dyDescent="0.2">
      <c r="BP10331" s="48"/>
    </row>
    <row r="10332" spans="68:68" x14ac:dyDescent="0.2">
      <c r="BP10332" s="48"/>
    </row>
    <row r="10333" spans="68:68" x14ac:dyDescent="0.2">
      <c r="BP10333" s="48"/>
    </row>
    <row r="10334" spans="68:68" x14ac:dyDescent="0.2">
      <c r="BP10334" s="48"/>
    </row>
    <row r="10335" spans="68:68" x14ac:dyDescent="0.2">
      <c r="BP10335" s="48"/>
    </row>
    <row r="10336" spans="68:68" x14ac:dyDescent="0.2">
      <c r="BP10336" s="48"/>
    </row>
    <row r="10337" spans="68:68" x14ac:dyDescent="0.2">
      <c r="BP10337" s="48"/>
    </row>
    <row r="10338" spans="68:68" x14ac:dyDescent="0.2">
      <c r="BP10338" s="48"/>
    </row>
    <row r="10339" spans="68:68" x14ac:dyDescent="0.2">
      <c r="BP10339" s="48"/>
    </row>
    <row r="10340" spans="68:68" x14ac:dyDescent="0.2">
      <c r="BP10340" s="48"/>
    </row>
    <row r="10341" spans="68:68" x14ac:dyDescent="0.2">
      <c r="BP10341" s="48"/>
    </row>
    <row r="10342" spans="68:68" x14ac:dyDescent="0.2">
      <c r="BP10342" s="48"/>
    </row>
    <row r="10343" spans="68:68" x14ac:dyDescent="0.2">
      <c r="BP10343" s="48"/>
    </row>
    <row r="10344" spans="68:68" x14ac:dyDescent="0.2">
      <c r="BP10344" s="48"/>
    </row>
    <row r="10345" spans="68:68" x14ac:dyDescent="0.2">
      <c r="BP10345" s="48"/>
    </row>
    <row r="10346" spans="68:68" x14ac:dyDescent="0.2">
      <c r="BP10346" s="48"/>
    </row>
    <row r="10347" spans="68:68" x14ac:dyDescent="0.2">
      <c r="BP10347" s="48"/>
    </row>
    <row r="10348" spans="68:68" x14ac:dyDescent="0.2">
      <c r="BP10348" s="48"/>
    </row>
    <row r="10349" spans="68:68" x14ac:dyDescent="0.2">
      <c r="BP10349" s="48"/>
    </row>
    <row r="10350" spans="68:68" x14ac:dyDescent="0.2">
      <c r="BP10350" s="48"/>
    </row>
    <row r="10351" spans="68:68" x14ac:dyDescent="0.2">
      <c r="BP10351" s="48"/>
    </row>
    <row r="10352" spans="68:68" x14ac:dyDescent="0.2">
      <c r="BP10352" s="48"/>
    </row>
    <row r="10353" spans="68:68" x14ac:dyDescent="0.2">
      <c r="BP10353" s="48"/>
    </row>
    <row r="10354" spans="68:68" x14ac:dyDescent="0.2">
      <c r="BP10354" s="48"/>
    </row>
    <row r="10355" spans="68:68" x14ac:dyDescent="0.2">
      <c r="BP10355" s="48"/>
    </row>
    <row r="10356" spans="68:68" x14ac:dyDescent="0.2">
      <c r="BP10356" s="48"/>
    </row>
    <row r="10357" spans="68:68" x14ac:dyDescent="0.2">
      <c r="BP10357" s="48"/>
    </row>
    <row r="10358" spans="68:68" x14ac:dyDescent="0.2">
      <c r="BP10358" s="48"/>
    </row>
    <row r="10359" spans="68:68" x14ac:dyDescent="0.2">
      <c r="BP10359" s="48"/>
    </row>
    <row r="10360" spans="68:68" x14ac:dyDescent="0.2">
      <c r="BP10360" s="48"/>
    </row>
    <row r="10361" spans="68:68" x14ac:dyDescent="0.2">
      <c r="BP10361" s="48"/>
    </row>
    <row r="10362" spans="68:68" x14ac:dyDescent="0.2">
      <c r="BP10362" s="48"/>
    </row>
    <row r="10363" spans="68:68" x14ac:dyDescent="0.2">
      <c r="BP10363" s="48"/>
    </row>
    <row r="10364" spans="68:68" x14ac:dyDescent="0.2">
      <c r="BP10364" s="48"/>
    </row>
    <row r="10365" spans="68:68" x14ac:dyDescent="0.2">
      <c r="BP10365" s="48"/>
    </row>
    <row r="10366" spans="68:68" x14ac:dyDescent="0.2">
      <c r="BP10366" s="48"/>
    </row>
    <row r="10367" spans="68:68" x14ac:dyDescent="0.2">
      <c r="BP10367" s="48"/>
    </row>
    <row r="10368" spans="68:68" x14ac:dyDescent="0.2">
      <c r="BP10368" s="48"/>
    </row>
    <row r="10369" spans="68:68" x14ac:dyDescent="0.2">
      <c r="BP10369" s="48"/>
    </row>
    <row r="10370" spans="68:68" x14ac:dyDescent="0.2">
      <c r="BP10370" s="48"/>
    </row>
    <row r="10371" spans="68:68" x14ac:dyDescent="0.2">
      <c r="BP10371" s="48"/>
    </row>
    <row r="10372" spans="68:68" x14ac:dyDescent="0.2">
      <c r="BP10372" s="48"/>
    </row>
    <row r="10373" spans="68:68" x14ac:dyDescent="0.2">
      <c r="BP10373" s="48"/>
    </row>
    <row r="10374" spans="68:68" x14ac:dyDescent="0.2">
      <c r="BP10374" s="48"/>
    </row>
    <row r="10375" spans="68:68" x14ac:dyDescent="0.2">
      <c r="BP10375" s="48"/>
    </row>
    <row r="10376" spans="68:68" x14ac:dyDescent="0.2">
      <c r="BP10376" s="48"/>
    </row>
    <row r="10377" spans="68:68" x14ac:dyDescent="0.2">
      <c r="BP10377" s="48"/>
    </row>
    <row r="10378" spans="68:68" x14ac:dyDescent="0.2">
      <c r="BP10378" s="48"/>
    </row>
    <row r="10379" spans="68:68" x14ac:dyDescent="0.2">
      <c r="BP10379" s="48"/>
    </row>
    <row r="10380" spans="68:68" x14ac:dyDescent="0.2">
      <c r="BP10380" s="48"/>
    </row>
    <row r="10381" spans="68:68" x14ac:dyDescent="0.2">
      <c r="BP10381" s="48"/>
    </row>
    <row r="10382" spans="68:68" x14ac:dyDescent="0.2">
      <c r="BP10382" s="48"/>
    </row>
    <row r="10383" spans="68:68" x14ac:dyDescent="0.2">
      <c r="BP10383" s="48"/>
    </row>
    <row r="10384" spans="68:68" x14ac:dyDescent="0.2">
      <c r="BP10384" s="48"/>
    </row>
    <row r="10385" spans="68:68" x14ac:dyDescent="0.2">
      <c r="BP10385" s="48"/>
    </row>
    <row r="10386" spans="68:68" x14ac:dyDescent="0.2">
      <c r="BP10386" s="48"/>
    </row>
    <row r="10387" spans="68:68" x14ac:dyDescent="0.2">
      <c r="BP10387" s="48"/>
    </row>
    <row r="10388" spans="68:68" x14ac:dyDescent="0.2">
      <c r="BP10388" s="48"/>
    </row>
    <row r="10389" spans="68:68" x14ac:dyDescent="0.2">
      <c r="BP10389" s="48"/>
    </row>
    <row r="10390" spans="68:68" x14ac:dyDescent="0.2">
      <c r="BP10390" s="48"/>
    </row>
    <row r="10391" spans="68:68" x14ac:dyDescent="0.2">
      <c r="BP10391" s="48"/>
    </row>
    <row r="10392" spans="68:68" x14ac:dyDescent="0.2">
      <c r="BP10392" s="48"/>
    </row>
    <row r="10393" spans="68:68" x14ac:dyDescent="0.2">
      <c r="BP10393" s="48"/>
    </row>
    <row r="10394" spans="68:68" x14ac:dyDescent="0.2">
      <c r="BP10394" s="48"/>
    </row>
    <row r="10395" spans="68:68" x14ac:dyDescent="0.2">
      <c r="BP10395" s="48"/>
    </row>
    <row r="10396" spans="68:68" x14ac:dyDescent="0.2">
      <c r="BP10396" s="48"/>
    </row>
    <row r="10397" spans="68:68" x14ac:dyDescent="0.2">
      <c r="BP10397" s="48"/>
    </row>
    <row r="10398" spans="68:68" x14ac:dyDescent="0.2">
      <c r="BP10398" s="48"/>
    </row>
    <row r="10399" spans="68:68" x14ac:dyDescent="0.2">
      <c r="BP10399" s="48"/>
    </row>
    <row r="10400" spans="68:68" x14ac:dyDescent="0.2">
      <c r="BP10400" s="48"/>
    </row>
    <row r="10401" spans="68:68" x14ac:dyDescent="0.2">
      <c r="BP10401" s="48"/>
    </row>
    <row r="10402" spans="68:68" x14ac:dyDescent="0.2">
      <c r="BP10402" s="48"/>
    </row>
    <row r="10403" spans="68:68" x14ac:dyDescent="0.2">
      <c r="BP10403" s="48"/>
    </row>
    <row r="10404" spans="68:68" x14ac:dyDescent="0.2">
      <c r="BP10404" s="48"/>
    </row>
    <row r="10405" spans="68:68" x14ac:dyDescent="0.2">
      <c r="BP10405" s="48"/>
    </row>
    <row r="10406" spans="68:68" x14ac:dyDescent="0.2">
      <c r="BP10406" s="48"/>
    </row>
    <row r="10407" spans="68:68" x14ac:dyDescent="0.2">
      <c r="BP10407" s="48"/>
    </row>
    <row r="10408" spans="68:68" x14ac:dyDescent="0.2">
      <c r="BP10408" s="48"/>
    </row>
    <row r="10409" spans="68:68" x14ac:dyDescent="0.2">
      <c r="BP10409" s="48"/>
    </row>
    <row r="10410" spans="68:68" x14ac:dyDescent="0.2">
      <c r="BP10410" s="48"/>
    </row>
    <row r="10411" spans="68:68" x14ac:dyDescent="0.2">
      <c r="BP10411" s="48"/>
    </row>
    <row r="10412" spans="68:68" x14ac:dyDescent="0.2">
      <c r="BP10412" s="48"/>
    </row>
    <row r="10413" spans="68:68" x14ac:dyDescent="0.2">
      <c r="BP10413" s="48"/>
    </row>
    <row r="10414" spans="68:68" x14ac:dyDescent="0.2">
      <c r="BP10414" s="48"/>
    </row>
    <row r="10415" spans="68:68" x14ac:dyDescent="0.2">
      <c r="BP10415" s="48"/>
    </row>
    <row r="10416" spans="68:68" x14ac:dyDescent="0.2">
      <c r="BP10416" s="48"/>
    </row>
    <row r="10417" spans="68:68" x14ac:dyDescent="0.2">
      <c r="BP10417" s="48"/>
    </row>
    <row r="10418" spans="68:68" x14ac:dyDescent="0.2">
      <c r="BP10418" s="48"/>
    </row>
    <row r="10419" spans="68:68" x14ac:dyDescent="0.2">
      <c r="BP10419" s="48"/>
    </row>
    <row r="10420" spans="68:68" x14ac:dyDescent="0.2">
      <c r="BP10420" s="48"/>
    </row>
    <row r="10421" spans="68:68" x14ac:dyDescent="0.2">
      <c r="BP10421" s="48"/>
    </row>
    <row r="10422" spans="68:68" x14ac:dyDescent="0.2">
      <c r="BP10422" s="48"/>
    </row>
    <row r="10423" spans="68:68" x14ac:dyDescent="0.2">
      <c r="BP10423" s="48"/>
    </row>
    <row r="10424" spans="68:68" x14ac:dyDescent="0.2">
      <c r="BP10424" s="48"/>
    </row>
    <row r="10425" spans="68:68" x14ac:dyDescent="0.2">
      <c r="BP10425" s="48"/>
    </row>
    <row r="10426" spans="68:68" x14ac:dyDescent="0.2">
      <c r="BP10426" s="48"/>
    </row>
    <row r="10427" spans="68:68" x14ac:dyDescent="0.2">
      <c r="BP10427" s="48"/>
    </row>
    <row r="10428" spans="68:68" x14ac:dyDescent="0.2">
      <c r="BP10428" s="48"/>
    </row>
    <row r="10429" spans="68:68" x14ac:dyDescent="0.2">
      <c r="BP10429" s="48"/>
    </row>
    <row r="10430" spans="68:68" x14ac:dyDescent="0.2">
      <c r="BP10430" s="48"/>
    </row>
    <row r="10431" spans="68:68" x14ac:dyDescent="0.2">
      <c r="BP10431" s="48"/>
    </row>
    <row r="10432" spans="68:68" x14ac:dyDescent="0.2">
      <c r="BP10432" s="48"/>
    </row>
    <row r="10433" spans="68:68" x14ac:dyDescent="0.2">
      <c r="BP10433" s="48"/>
    </row>
    <row r="10434" spans="68:68" x14ac:dyDescent="0.2">
      <c r="BP10434" s="48"/>
    </row>
    <row r="10435" spans="68:68" x14ac:dyDescent="0.2">
      <c r="BP10435" s="48"/>
    </row>
    <row r="10436" spans="68:68" x14ac:dyDescent="0.2">
      <c r="BP10436" s="48"/>
    </row>
    <row r="10437" spans="68:68" x14ac:dyDescent="0.2">
      <c r="BP10437" s="48"/>
    </row>
    <row r="10438" spans="68:68" x14ac:dyDescent="0.2">
      <c r="BP10438" s="48"/>
    </row>
    <row r="10439" spans="68:68" x14ac:dyDescent="0.2">
      <c r="BP10439" s="48"/>
    </row>
    <row r="10440" spans="68:68" x14ac:dyDescent="0.2">
      <c r="BP10440" s="48"/>
    </row>
    <row r="10441" spans="68:68" x14ac:dyDescent="0.2">
      <c r="BP10441" s="48"/>
    </row>
    <row r="10442" spans="68:68" x14ac:dyDescent="0.2">
      <c r="BP10442" s="48"/>
    </row>
    <row r="10443" spans="68:68" x14ac:dyDescent="0.2">
      <c r="BP10443" s="48"/>
    </row>
    <row r="10444" spans="68:68" x14ac:dyDescent="0.2">
      <c r="BP10444" s="48"/>
    </row>
    <row r="10445" spans="68:68" x14ac:dyDescent="0.2">
      <c r="BP10445" s="48"/>
    </row>
    <row r="10446" spans="68:68" x14ac:dyDescent="0.2">
      <c r="BP10446" s="48"/>
    </row>
    <row r="10447" spans="68:68" x14ac:dyDescent="0.2">
      <c r="BP10447" s="48"/>
    </row>
    <row r="10448" spans="68:68" x14ac:dyDescent="0.2">
      <c r="BP10448" s="48"/>
    </row>
    <row r="10449" spans="68:68" x14ac:dyDescent="0.2">
      <c r="BP10449" s="48"/>
    </row>
    <row r="10450" spans="68:68" x14ac:dyDescent="0.2">
      <c r="BP10450" s="48"/>
    </row>
    <row r="10451" spans="68:68" x14ac:dyDescent="0.2">
      <c r="BP10451" s="48"/>
    </row>
    <row r="10452" spans="68:68" x14ac:dyDescent="0.2">
      <c r="BP10452" s="48"/>
    </row>
    <row r="10453" spans="68:68" x14ac:dyDescent="0.2">
      <c r="BP10453" s="48"/>
    </row>
    <row r="10454" spans="68:68" x14ac:dyDescent="0.2">
      <c r="BP10454" s="48"/>
    </row>
    <row r="10455" spans="68:68" x14ac:dyDescent="0.2">
      <c r="BP10455" s="48"/>
    </row>
    <row r="10456" spans="68:68" x14ac:dyDescent="0.2">
      <c r="BP10456" s="48"/>
    </row>
    <row r="10457" spans="68:68" x14ac:dyDescent="0.2">
      <c r="BP10457" s="48"/>
    </row>
    <row r="10458" spans="68:68" x14ac:dyDescent="0.2">
      <c r="BP10458" s="48"/>
    </row>
    <row r="10459" spans="68:68" x14ac:dyDescent="0.2">
      <c r="BP10459" s="48"/>
    </row>
    <row r="10460" spans="68:68" x14ac:dyDescent="0.2">
      <c r="BP10460" s="48"/>
    </row>
    <row r="10461" spans="68:68" x14ac:dyDescent="0.2">
      <c r="BP10461" s="48"/>
    </row>
    <row r="10462" spans="68:68" x14ac:dyDescent="0.2">
      <c r="BP10462" s="48"/>
    </row>
    <row r="10463" spans="68:68" x14ac:dyDescent="0.2">
      <c r="BP10463" s="48"/>
    </row>
    <row r="10464" spans="68:68" x14ac:dyDescent="0.2">
      <c r="BP10464" s="48"/>
    </row>
    <row r="10465" spans="68:68" x14ac:dyDescent="0.2">
      <c r="BP10465" s="48"/>
    </row>
    <row r="10466" spans="68:68" x14ac:dyDescent="0.2">
      <c r="BP10466" s="48"/>
    </row>
    <row r="10467" spans="68:68" x14ac:dyDescent="0.2">
      <c r="BP10467" s="48"/>
    </row>
    <row r="10468" spans="68:68" x14ac:dyDescent="0.2">
      <c r="BP10468" s="48"/>
    </row>
    <row r="10469" spans="68:68" x14ac:dyDescent="0.2">
      <c r="BP10469" s="48"/>
    </row>
    <row r="10470" spans="68:68" x14ac:dyDescent="0.2">
      <c r="BP10470" s="48"/>
    </row>
    <row r="10471" spans="68:68" x14ac:dyDescent="0.2">
      <c r="BP10471" s="48"/>
    </row>
    <row r="10472" spans="68:68" x14ac:dyDescent="0.2">
      <c r="BP10472" s="48"/>
    </row>
    <row r="10473" spans="68:68" x14ac:dyDescent="0.2">
      <c r="BP10473" s="48"/>
    </row>
    <row r="10474" spans="68:68" x14ac:dyDescent="0.2">
      <c r="BP10474" s="48"/>
    </row>
    <row r="10475" spans="68:68" x14ac:dyDescent="0.2">
      <c r="BP10475" s="48"/>
    </row>
    <row r="10476" spans="68:68" x14ac:dyDescent="0.2">
      <c r="BP10476" s="48"/>
    </row>
    <row r="10477" spans="68:68" x14ac:dyDescent="0.2">
      <c r="BP10477" s="48"/>
    </row>
    <row r="10478" spans="68:68" x14ac:dyDescent="0.2">
      <c r="BP10478" s="48"/>
    </row>
    <row r="10479" spans="68:68" x14ac:dyDescent="0.2">
      <c r="BP10479" s="48"/>
    </row>
    <row r="10480" spans="68:68" x14ac:dyDescent="0.2">
      <c r="BP10480" s="48"/>
    </row>
    <row r="10481" spans="68:68" x14ac:dyDescent="0.2">
      <c r="BP10481" s="48"/>
    </row>
    <row r="10482" spans="68:68" x14ac:dyDescent="0.2">
      <c r="BP10482" s="48"/>
    </row>
    <row r="10483" spans="68:68" x14ac:dyDescent="0.2">
      <c r="BP10483" s="48"/>
    </row>
    <row r="10484" spans="68:68" x14ac:dyDescent="0.2">
      <c r="BP10484" s="48"/>
    </row>
    <row r="10485" spans="68:68" x14ac:dyDescent="0.2">
      <c r="BP10485" s="48"/>
    </row>
    <row r="10486" spans="68:68" x14ac:dyDescent="0.2">
      <c r="BP10486" s="48"/>
    </row>
    <row r="10487" spans="68:68" x14ac:dyDescent="0.2">
      <c r="BP10487" s="48"/>
    </row>
    <row r="10488" spans="68:68" x14ac:dyDescent="0.2">
      <c r="BP10488" s="48"/>
    </row>
    <row r="10489" spans="68:68" x14ac:dyDescent="0.2">
      <c r="BP10489" s="48"/>
    </row>
    <row r="10490" spans="68:68" x14ac:dyDescent="0.2">
      <c r="BP10490" s="48"/>
    </row>
    <row r="10491" spans="68:68" x14ac:dyDescent="0.2">
      <c r="BP10491" s="48"/>
    </row>
    <row r="10492" spans="68:68" x14ac:dyDescent="0.2">
      <c r="BP10492" s="48"/>
    </row>
    <row r="10493" spans="68:68" x14ac:dyDescent="0.2">
      <c r="BP10493" s="48"/>
    </row>
    <row r="10494" spans="68:68" x14ac:dyDescent="0.2">
      <c r="BP10494" s="48"/>
    </row>
    <row r="10495" spans="68:68" x14ac:dyDescent="0.2">
      <c r="BP10495" s="48"/>
    </row>
    <row r="10496" spans="68:68" x14ac:dyDescent="0.2">
      <c r="BP10496" s="48"/>
    </row>
    <row r="10497" spans="68:68" x14ac:dyDescent="0.2">
      <c r="BP10497" s="48"/>
    </row>
    <row r="10498" spans="68:68" x14ac:dyDescent="0.2">
      <c r="BP10498" s="48"/>
    </row>
    <row r="10499" spans="68:68" x14ac:dyDescent="0.2">
      <c r="BP10499" s="48"/>
    </row>
    <row r="10500" spans="68:68" x14ac:dyDescent="0.2">
      <c r="BP10500" s="48"/>
    </row>
    <row r="10501" spans="68:68" x14ac:dyDescent="0.2">
      <c r="BP10501" s="48"/>
    </row>
    <row r="10502" spans="68:68" x14ac:dyDescent="0.2">
      <c r="BP10502" s="48"/>
    </row>
    <row r="10503" spans="68:68" x14ac:dyDescent="0.2">
      <c r="BP10503" s="48"/>
    </row>
    <row r="10504" spans="68:68" x14ac:dyDescent="0.2">
      <c r="BP10504" s="48"/>
    </row>
    <row r="10505" spans="68:68" x14ac:dyDescent="0.2">
      <c r="BP10505" s="48"/>
    </row>
    <row r="10506" spans="68:68" x14ac:dyDescent="0.2">
      <c r="BP10506" s="48"/>
    </row>
    <row r="10507" spans="68:68" x14ac:dyDescent="0.2">
      <c r="BP10507" s="48"/>
    </row>
    <row r="10508" spans="68:68" x14ac:dyDescent="0.2">
      <c r="BP10508" s="48"/>
    </row>
    <row r="10509" spans="68:68" x14ac:dyDescent="0.2">
      <c r="BP10509" s="48"/>
    </row>
    <row r="10510" spans="68:68" x14ac:dyDescent="0.2">
      <c r="BP10510" s="48"/>
    </row>
    <row r="10511" spans="68:68" x14ac:dyDescent="0.2">
      <c r="BP10511" s="48"/>
    </row>
    <row r="10512" spans="68:68" x14ac:dyDescent="0.2">
      <c r="BP10512" s="48"/>
    </row>
    <row r="10513" spans="68:68" x14ac:dyDescent="0.2">
      <c r="BP10513" s="48"/>
    </row>
    <row r="10514" spans="68:68" x14ac:dyDescent="0.2">
      <c r="BP10514" s="48"/>
    </row>
    <row r="10515" spans="68:68" x14ac:dyDescent="0.2">
      <c r="BP10515" s="48"/>
    </row>
    <row r="10516" spans="68:68" x14ac:dyDescent="0.2">
      <c r="BP10516" s="48"/>
    </row>
    <row r="10517" spans="68:68" x14ac:dyDescent="0.2">
      <c r="BP10517" s="48"/>
    </row>
    <row r="10518" spans="68:68" x14ac:dyDescent="0.2">
      <c r="BP10518" s="48"/>
    </row>
    <row r="10519" spans="68:68" x14ac:dyDescent="0.2">
      <c r="BP10519" s="48"/>
    </row>
    <row r="10520" spans="68:68" x14ac:dyDescent="0.2">
      <c r="BP10520" s="48"/>
    </row>
    <row r="10521" spans="68:68" x14ac:dyDescent="0.2">
      <c r="BP10521" s="48"/>
    </row>
    <row r="10522" spans="68:68" x14ac:dyDescent="0.2">
      <c r="BP10522" s="48"/>
    </row>
    <row r="10523" spans="68:68" x14ac:dyDescent="0.2">
      <c r="BP10523" s="48"/>
    </row>
    <row r="10524" spans="68:68" x14ac:dyDescent="0.2">
      <c r="BP10524" s="48"/>
    </row>
    <row r="10525" spans="68:68" x14ac:dyDescent="0.2">
      <c r="BP10525" s="48"/>
    </row>
    <row r="10526" spans="68:68" x14ac:dyDescent="0.2">
      <c r="BP10526" s="48"/>
    </row>
    <row r="10527" spans="68:68" x14ac:dyDescent="0.2">
      <c r="BP10527" s="48"/>
    </row>
    <row r="10528" spans="68:68" x14ac:dyDescent="0.2">
      <c r="BP10528" s="48"/>
    </row>
    <row r="10529" spans="68:68" x14ac:dyDescent="0.2">
      <c r="BP10529" s="48"/>
    </row>
    <row r="10530" spans="68:68" x14ac:dyDescent="0.2">
      <c r="BP10530" s="48"/>
    </row>
    <row r="10531" spans="68:68" x14ac:dyDescent="0.2">
      <c r="BP10531" s="48"/>
    </row>
    <row r="10532" spans="68:68" x14ac:dyDescent="0.2">
      <c r="BP10532" s="48"/>
    </row>
    <row r="10533" spans="68:68" x14ac:dyDescent="0.2">
      <c r="BP10533" s="48"/>
    </row>
    <row r="10534" spans="68:68" x14ac:dyDescent="0.2">
      <c r="BP10534" s="48"/>
    </row>
    <row r="10535" spans="68:68" x14ac:dyDescent="0.2">
      <c r="BP10535" s="48"/>
    </row>
    <row r="10536" spans="68:68" x14ac:dyDescent="0.2">
      <c r="BP10536" s="48"/>
    </row>
    <row r="10537" spans="68:68" x14ac:dyDescent="0.2">
      <c r="BP10537" s="48"/>
    </row>
    <row r="10538" spans="68:68" x14ac:dyDescent="0.2">
      <c r="BP10538" s="48"/>
    </row>
    <row r="10539" spans="68:68" x14ac:dyDescent="0.2">
      <c r="BP10539" s="48"/>
    </row>
    <row r="10540" spans="68:68" x14ac:dyDescent="0.2">
      <c r="BP10540" s="48"/>
    </row>
    <row r="10541" spans="68:68" x14ac:dyDescent="0.2">
      <c r="BP10541" s="48"/>
    </row>
    <row r="10542" spans="68:68" x14ac:dyDescent="0.2">
      <c r="BP10542" s="48"/>
    </row>
    <row r="10543" spans="68:68" x14ac:dyDescent="0.2">
      <c r="BP10543" s="48"/>
    </row>
    <row r="10544" spans="68:68" x14ac:dyDescent="0.2">
      <c r="BP10544" s="48"/>
    </row>
    <row r="10545" spans="68:68" x14ac:dyDescent="0.2">
      <c r="BP10545" s="48"/>
    </row>
    <row r="10546" spans="68:68" x14ac:dyDescent="0.2">
      <c r="BP10546" s="48"/>
    </row>
    <row r="10547" spans="68:68" x14ac:dyDescent="0.2">
      <c r="BP10547" s="48"/>
    </row>
    <row r="10548" spans="68:68" x14ac:dyDescent="0.2">
      <c r="BP10548" s="48"/>
    </row>
    <row r="10549" spans="68:68" x14ac:dyDescent="0.2">
      <c r="BP10549" s="48"/>
    </row>
    <row r="10550" spans="68:68" x14ac:dyDescent="0.2">
      <c r="BP10550" s="48"/>
    </row>
    <row r="10551" spans="68:68" x14ac:dyDescent="0.2">
      <c r="BP10551" s="48"/>
    </row>
    <row r="10552" spans="68:68" x14ac:dyDescent="0.2">
      <c r="BP10552" s="48"/>
    </row>
    <row r="10553" spans="68:68" x14ac:dyDescent="0.2">
      <c r="BP10553" s="48"/>
    </row>
    <row r="10554" spans="68:68" x14ac:dyDescent="0.2">
      <c r="BP10554" s="48"/>
    </row>
    <row r="10555" spans="68:68" x14ac:dyDescent="0.2">
      <c r="BP10555" s="48"/>
    </row>
    <row r="10556" spans="68:68" x14ac:dyDescent="0.2">
      <c r="BP10556" s="48"/>
    </row>
    <row r="10557" spans="68:68" x14ac:dyDescent="0.2">
      <c r="BP10557" s="48"/>
    </row>
    <row r="10558" spans="68:68" x14ac:dyDescent="0.2">
      <c r="BP10558" s="48"/>
    </row>
    <row r="10559" spans="68:68" x14ac:dyDescent="0.2">
      <c r="BP10559" s="48"/>
    </row>
    <row r="10560" spans="68:68" x14ac:dyDescent="0.2">
      <c r="BP10560" s="48"/>
    </row>
    <row r="10561" spans="68:68" x14ac:dyDescent="0.2">
      <c r="BP10561" s="48"/>
    </row>
    <row r="10562" spans="68:68" x14ac:dyDescent="0.2">
      <c r="BP10562" s="48"/>
    </row>
    <row r="10563" spans="68:68" x14ac:dyDescent="0.2">
      <c r="BP10563" s="48"/>
    </row>
    <row r="10564" spans="68:68" x14ac:dyDescent="0.2">
      <c r="BP10564" s="48"/>
    </row>
    <row r="10565" spans="68:68" x14ac:dyDescent="0.2">
      <c r="BP10565" s="48"/>
    </row>
    <row r="10566" spans="68:68" x14ac:dyDescent="0.2">
      <c r="BP10566" s="48"/>
    </row>
    <row r="10567" spans="68:68" x14ac:dyDescent="0.2">
      <c r="BP10567" s="48"/>
    </row>
    <row r="10568" spans="68:68" x14ac:dyDescent="0.2">
      <c r="BP10568" s="48"/>
    </row>
    <row r="10569" spans="68:68" x14ac:dyDescent="0.2">
      <c r="BP10569" s="48"/>
    </row>
    <row r="10570" spans="68:68" x14ac:dyDescent="0.2">
      <c r="BP10570" s="48"/>
    </row>
    <row r="10571" spans="68:68" x14ac:dyDescent="0.2">
      <c r="BP10571" s="48"/>
    </row>
    <row r="10572" spans="68:68" x14ac:dyDescent="0.2">
      <c r="BP10572" s="48"/>
    </row>
    <row r="10573" spans="68:68" x14ac:dyDescent="0.2">
      <c r="BP10573" s="48"/>
    </row>
    <row r="10574" spans="68:68" x14ac:dyDescent="0.2">
      <c r="BP10574" s="48"/>
    </row>
    <row r="10575" spans="68:68" x14ac:dyDescent="0.2">
      <c r="BP10575" s="48"/>
    </row>
    <row r="10576" spans="68:68" x14ac:dyDescent="0.2">
      <c r="BP10576" s="48"/>
    </row>
    <row r="10577" spans="68:68" x14ac:dyDescent="0.2">
      <c r="BP10577" s="48"/>
    </row>
    <row r="10578" spans="68:68" x14ac:dyDescent="0.2">
      <c r="BP10578" s="48"/>
    </row>
    <row r="10579" spans="68:68" x14ac:dyDescent="0.2">
      <c r="BP10579" s="48"/>
    </row>
    <row r="10580" spans="68:68" x14ac:dyDescent="0.2">
      <c r="BP10580" s="48"/>
    </row>
    <row r="10581" spans="68:68" x14ac:dyDescent="0.2">
      <c r="BP10581" s="48"/>
    </row>
    <row r="10582" spans="68:68" x14ac:dyDescent="0.2">
      <c r="BP10582" s="48"/>
    </row>
    <row r="10583" spans="68:68" x14ac:dyDescent="0.2">
      <c r="BP10583" s="48"/>
    </row>
    <row r="10584" spans="68:68" x14ac:dyDescent="0.2">
      <c r="BP10584" s="48"/>
    </row>
    <row r="10585" spans="68:68" x14ac:dyDescent="0.2">
      <c r="BP10585" s="48"/>
    </row>
    <row r="10586" spans="68:68" x14ac:dyDescent="0.2">
      <c r="BP10586" s="48"/>
    </row>
    <row r="10587" spans="68:68" x14ac:dyDescent="0.2">
      <c r="BP10587" s="48"/>
    </row>
    <row r="10588" spans="68:68" x14ac:dyDescent="0.2">
      <c r="BP10588" s="48"/>
    </row>
    <row r="10589" spans="68:68" x14ac:dyDescent="0.2">
      <c r="BP10589" s="48"/>
    </row>
    <row r="10590" spans="68:68" x14ac:dyDescent="0.2">
      <c r="BP10590" s="48"/>
    </row>
    <row r="10591" spans="68:68" x14ac:dyDescent="0.2">
      <c r="BP10591" s="48"/>
    </row>
    <row r="10592" spans="68:68" x14ac:dyDescent="0.2">
      <c r="BP10592" s="48"/>
    </row>
    <row r="10593" spans="68:68" x14ac:dyDescent="0.2">
      <c r="BP10593" s="48"/>
    </row>
    <row r="10594" spans="68:68" x14ac:dyDescent="0.2">
      <c r="BP10594" s="48"/>
    </row>
    <row r="10595" spans="68:68" x14ac:dyDescent="0.2">
      <c r="BP10595" s="48"/>
    </row>
    <row r="10596" spans="68:68" x14ac:dyDescent="0.2">
      <c r="BP10596" s="48"/>
    </row>
    <row r="10597" spans="68:68" x14ac:dyDescent="0.2">
      <c r="BP10597" s="48"/>
    </row>
    <row r="10598" spans="68:68" x14ac:dyDescent="0.2">
      <c r="BP10598" s="48"/>
    </row>
    <row r="10599" spans="68:68" x14ac:dyDescent="0.2">
      <c r="BP10599" s="48"/>
    </row>
    <row r="10600" spans="68:68" x14ac:dyDescent="0.2">
      <c r="BP10600" s="48"/>
    </row>
    <row r="10601" spans="68:68" x14ac:dyDescent="0.2">
      <c r="BP10601" s="48"/>
    </row>
    <row r="10602" spans="68:68" x14ac:dyDescent="0.2">
      <c r="BP10602" s="48"/>
    </row>
    <row r="10603" spans="68:68" x14ac:dyDescent="0.2">
      <c r="BP10603" s="48"/>
    </row>
    <row r="10604" spans="68:68" x14ac:dyDescent="0.2">
      <c r="BP10604" s="48"/>
    </row>
    <row r="10605" spans="68:68" x14ac:dyDescent="0.2">
      <c r="BP10605" s="48"/>
    </row>
    <row r="10606" spans="68:68" x14ac:dyDescent="0.2">
      <c r="BP10606" s="48"/>
    </row>
    <row r="10607" spans="68:68" x14ac:dyDescent="0.2">
      <c r="BP10607" s="48"/>
    </row>
    <row r="10608" spans="68:68" x14ac:dyDescent="0.2">
      <c r="BP10608" s="48"/>
    </row>
    <row r="10609" spans="68:68" x14ac:dyDescent="0.2">
      <c r="BP10609" s="48"/>
    </row>
    <row r="10610" spans="68:68" x14ac:dyDescent="0.2">
      <c r="BP10610" s="48"/>
    </row>
    <row r="10611" spans="68:68" x14ac:dyDescent="0.2">
      <c r="BP10611" s="48"/>
    </row>
    <row r="10612" spans="68:68" x14ac:dyDescent="0.2">
      <c r="BP10612" s="48"/>
    </row>
    <row r="10613" spans="68:68" x14ac:dyDescent="0.2">
      <c r="BP10613" s="48"/>
    </row>
    <row r="10614" spans="68:68" x14ac:dyDescent="0.2">
      <c r="BP10614" s="48"/>
    </row>
    <row r="10615" spans="68:68" x14ac:dyDescent="0.2">
      <c r="BP10615" s="48"/>
    </row>
    <row r="10616" spans="68:68" x14ac:dyDescent="0.2">
      <c r="BP10616" s="48"/>
    </row>
    <row r="10617" spans="68:68" x14ac:dyDescent="0.2">
      <c r="BP10617" s="48"/>
    </row>
    <row r="10618" spans="68:68" x14ac:dyDescent="0.2">
      <c r="BP10618" s="48"/>
    </row>
    <row r="10619" spans="68:68" x14ac:dyDescent="0.2">
      <c r="BP10619" s="48"/>
    </row>
    <row r="10620" spans="68:68" x14ac:dyDescent="0.2">
      <c r="BP10620" s="48"/>
    </row>
    <row r="10621" spans="68:68" x14ac:dyDescent="0.2">
      <c r="BP10621" s="48"/>
    </row>
    <row r="10622" spans="68:68" x14ac:dyDescent="0.2">
      <c r="BP10622" s="48"/>
    </row>
    <row r="10623" spans="68:68" x14ac:dyDescent="0.2">
      <c r="BP10623" s="48"/>
    </row>
    <row r="10624" spans="68:68" x14ac:dyDescent="0.2">
      <c r="BP10624" s="48"/>
    </row>
    <row r="10625" spans="68:68" x14ac:dyDescent="0.2">
      <c r="BP10625" s="48"/>
    </row>
    <row r="10626" spans="68:68" x14ac:dyDescent="0.2">
      <c r="BP10626" s="48"/>
    </row>
    <row r="10627" spans="68:68" x14ac:dyDescent="0.2">
      <c r="BP10627" s="48"/>
    </row>
    <row r="10628" spans="68:68" x14ac:dyDescent="0.2">
      <c r="BP10628" s="48"/>
    </row>
    <row r="10629" spans="68:68" x14ac:dyDescent="0.2">
      <c r="BP10629" s="48"/>
    </row>
    <row r="10630" spans="68:68" x14ac:dyDescent="0.2">
      <c r="BP10630" s="48"/>
    </row>
    <row r="10631" spans="68:68" x14ac:dyDescent="0.2">
      <c r="BP10631" s="48"/>
    </row>
    <row r="10632" spans="68:68" x14ac:dyDescent="0.2">
      <c r="BP10632" s="48"/>
    </row>
    <row r="10633" spans="68:68" x14ac:dyDescent="0.2">
      <c r="BP10633" s="48"/>
    </row>
    <row r="10634" spans="68:68" x14ac:dyDescent="0.2">
      <c r="BP10634" s="48"/>
    </row>
    <row r="10635" spans="68:68" x14ac:dyDescent="0.2">
      <c r="BP10635" s="48"/>
    </row>
    <row r="10636" spans="68:68" x14ac:dyDescent="0.2">
      <c r="BP10636" s="48"/>
    </row>
    <row r="10637" spans="68:68" x14ac:dyDescent="0.2">
      <c r="BP10637" s="48"/>
    </row>
    <row r="10638" spans="68:68" x14ac:dyDescent="0.2">
      <c r="BP10638" s="48"/>
    </row>
    <row r="10639" spans="68:68" x14ac:dyDescent="0.2">
      <c r="BP10639" s="48"/>
    </row>
    <row r="10640" spans="68:68" x14ac:dyDescent="0.2">
      <c r="BP10640" s="48"/>
    </row>
    <row r="10641" spans="68:68" x14ac:dyDescent="0.2">
      <c r="BP10641" s="48"/>
    </row>
    <row r="10642" spans="68:68" x14ac:dyDescent="0.2">
      <c r="BP10642" s="48"/>
    </row>
    <row r="10643" spans="68:68" x14ac:dyDescent="0.2">
      <c r="BP10643" s="48"/>
    </row>
    <row r="10644" spans="68:68" x14ac:dyDescent="0.2">
      <c r="BP10644" s="48"/>
    </row>
    <row r="10645" spans="68:68" x14ac:dyDescent="0.2">
      <c r="BP10645" s="48"/>
    </row>
    <row r="10646" spans="68:68" x14ac:dyDescent="0.2">
      <c r="BP10646" s="48"/>
    </row>
    <row r="10647" spans="68:68" x14ac:dyDescent="0.2">
      <c r="BP10647" s="48"/>
    </row>
    <row r="10648" spans="68:68" x14ac:dyDescent="0.2">
      <c r="BP10648" s="48"/>
    </row>
    <row r="10649" spans="68:68" x14ac:dyDescent="0.2">
      <c r="BP10649" s="48"/>
    </row>
    <row r="10650" spans="68:68" x14ac:dyDescent="0.2">
      <c r="BP10650" s="48"/>
    </row>
    <row r="10651" spans="68:68" x14ac:dyDescent="0.2">
      <c r="BP10651" s="48"/>
    </row>
    <row r="10652" spans="68:68" x14ac:dyDescent="0.2">
      <c r="BP10652" s="48"/>
    </row>
    <row r="10653" spans="68:68" x14ac:dyDescent="0.2">
      <c r="BP10653" s="48"/>
    </row>
    <row r="10654" spans="68:68" x14ac:dyDescent="0.2">
      <c r="BP10654" s="48"/>
    </row>
    <row r="10655" spans="68:68" x14ac:dyDescent="0.2">
      <c r="BP10655" s="48"/>
    </row>
    <row r="10656" spans="68:68" x14ac:dyDescent="0.2">
      <c r="BP10656" s="48"/>
    </row>
    <row r="10657" spans="68:68" x14ac:dyDescent="0.2">
      <c r="BP10657" s="48"/>
    </row>
    <row r="10658" spans="68:68" x14ac:dyDescent="0.2">
      <c r="BP10658" s="48"/>
    </row>
    <row r="10659" spans="68:68" x14ac:dyDescent="0.2">
      <c r="BP10659" s="48"/>
    </row>
    <row r="10660" spans="68:68" x14ac:dyDescent="0.2">
      <c r="BP10660" s="48"/>
    </row>
    <row r="10661" spans="68:68" x14ac:dyDescent="0.2">
      <c r="BP10661" s="48"/>
    </row>
    <row r="10662" spans="68:68" x14ac:dyDescent="0.2">
      <c r="BP10662" s="48"/>
    </row>
    <row r="10663" spans="68:68" x14ac:dyDescent="0.2">
      <c r="BP10663" s="48"/>
    </row>
    <row r="10664" spans="68:68" x14ac:dyDescent="0.2">
      <c r="BP10664" s="48"/>
    </row>
    <row r="10665" spans="68:68" x14ac:dyDescent="0.2">
      <c r="BP10665" s="48"/>
    </row>
    <row r="10666" spans="68:68" x14ac:dyDescent="0.2">
      <c r="BP10666" s="48"/>
    </row>
    <row r="10667" spans="68:68" x14ac:dyDescent="0.2">
      <c r="BP10667" s="48"/>
    </row>
    <row r="10668" spans="68:68" x14ac:dyDescent="0.2">
      <c r="BP10668" s="48"/>
    </row>
    <row r="10669" spans="68:68" x14ac:dyDescent="0.2">
      <c r="BP10669" s="48"/>
    </row>
    <row r="10670" spans="68:68" x14ac:dyDescent="0.2">
      <c r="BP10670" s="48"/>
    </row>
    <row r="10671" spans="68:68" x14ac:dyDescent="0.2">
      <c r="BP10671" s="48"/>
    </row>
    <row r="10672" spans="68:68" x14ac:dyDescent="0.2">
      <c r="BP10672" s="48"/>
    </row>
    <row r="10673" spans="68:68" x14ac:dyDescent="0.2">
      <c r="BP10673" s="48"/>
    </row>
    <row r="10674" spans="68:68" x14ac:dyDescent="0.2">
      <c r="BP10674" s="48"/>
    </row>
    <row r="10675" spans="68:68" x14ac:dyDescent="0.2">
      <c r="BP10675" s="48"/>
    </row>
    <row r="10676" spans="68:68" x14ac:dyDescent="0.2">
      <c r="BP10676" s="48"/>
    </row>
    <row r="10677" spans="68:68" x14ac:dyDescent="0.2">
      <c r="BP10677" s="48"/>
    </row>
    <row r="10678" spans="68:68" x14ac:dyDescent="0.2">
      <c r="BP10678" s="48"/>
    </row>
    <row r="10679" spans="68:68" x14ac:dyDescent="0.2">
      <c r="BP10679" s="48"/>
    </row>
    <row r="10680" spans="68:68" x14ac:dyDescent="0.2">
      <c r="BP10680" s="48"/>
    </row>
    <row r="10681" spans="68:68" x14ac:dyDescent="0.2">
      <c r="BP10681" s="48"/>
    </row>
    <row r="10682" spans="68:68" x14ac:dyDescent="0.2">
      <c r="BP10682" s="48"/>
    </row>
    <row r="10683" spans="68:68" x14ac:dyDescent="0.2">
      <c r="BP10683" s="48"/>
    </row>
    <row r="10684" spans="68:68" x14ac:dyDescent="0.2">
      <c r="BP10684" s="48"/>
    </row>
    <row r="10685" spans="68:68" x14ac:dyDescent="0.2">
      <c r="BP10685" s="48"/>
    </row>
    <row r="10686" spans="68:68" x14ac:dyDescent="0.2">
      <c r="BP10686" s="48"/>
    </row>
    <row r="10687" spans="68:68" x14ac:dyDescent="0.2">
      <c r="BP10687" s="48"/>
    </row>
    <row r="10688" spans="68:68" x14ac:dyDescent="0.2">
      <c r="BP10688" s="48"/>
    </row>
    <row r="10689" spans="68:68" x14ac:dyDescent="0.2">
      <c r="BP10689" s="48"/>
    </row>
    <row r="10690" spans="68:68" x14ac:dyDescent="0.2">
      <c r="BP10690" s="48"/>
    </row>
    <row r="10691" spans="68:68" x14ac:dyDescent="0.2">
      <c r="BP10691" s="48"/>
    </row>
    <row r="10692" spans="68:68" x14ac:dyDescent="0.2">
      <c r="BP10692" s="48"/>
    </row>
    <row r="10693" spans="68:68" x14ac:dyDescent="0.2">
      <c r="BP10693" s="48"/>
    </row>
    <row r="10694" spans="68:68" x14ac:dyDescent="0.2">
      <c r="BP10694" s="48"/>
    </row>
    <row r="10695" spans="68:68" x14ac:dyDescent="0.2">
      <c r="BP10695" s="48"/>
    </row>
    <row r="10696" spans="68:68" x14ac:dyDescent="0.2">
      <c r="BP10696" s="48"/>
    </row>
    <row r="10697" spans="68:68" x14ac:dyDescent="0.2">
      <c r="BP10697" s="48"/>
    </row>
    <row r="10698" spans="68:68" x14ac:dyDescent="0.2">
      <c r="BP10698" s="48"/>
    </row>
    <row r="10699" spans="68:68" x14ac:dyDescent="0.2">
      <c r="BP10699" s="48"/>
    </row>
    <row r="10700" spans="68:68" x14ac:dyDescent="0.2">
      <c r="BP10700" s="48"/>
    </row>
    <row r="10701" spans="68:68" x14ac:dyDescent="0.2">
      <c r="BP10701" s="48"/>
    </row>
    <row r="10702" spans="68:68" x14ac:dyDescent="0.2">
      <c r="BP10702" s="48"/>
    </row>
    <row r="10703" spans="68:68" x14ac:dyDescent="0.2">
      <c r="BP10703" s="48"/>
    </row>
    <row r="10704" spans="68:68" x14ac:dyDescent="0.2">
      <c r="BP10704" s="48"/>
    </row>
    <row r="10705" spans="68:68" x14ac:dyDescent="0.2">
      <c r="BP10705" s="48"/>
    </row>
    <row r="10706" spans="68:68" x14ac:dyDescent="0.2">
      <c r="BP10706" s="48"/>
    </row>
    <row r="10707" spans="68:68" x14ac:dyDescent="0.2">
      <c r="BP10707" s="48"/>
    </row>
    <row r="10708" spans="68:68" x14ac:dyDescent="0.2">
      <c r="BP10708" s="48"/>
    </row>
    <row r="10709" spans="68:68" x14ac:dyDescent="0.2">
      <c r="BP10709" s="48"/>
    </row>
    <row r="10710" spans="68:68" x14ac:dyDescent="0.2">
      <c r="BP10710" s="48"/>
    </row>
    <row r="10711" spans="68:68" x14ac:dyDescent="0.2">
      <c r="BP10711" s="48"/>
    </row>
    <row r="10712" spans="68:68" x14ac:dyDescent="0.2">
      <c r="BP10712" s="48"/>
    </row>
    <row r="10713" spans="68:68" x14ac:dyDescent="0.2">
      <c r="BP10713" s="48"/>
    </row>
    <row r="10714" spans="68:68" x14ac:dyDescent="0.2">
      <c r="BP10714" s="48"/>
    </row>
    <row r="10715" spans="68:68" x14ac:dyDescent="0.2">
      <c r="BP10715" s="48"/>
    </row>
    <row r="10716" spans="68:68" x14ac:dyDescent="0.2">
      <c r="BP10716" s="48"/>
    </row>
    <row r="10717" spans="68:68" x14ac:dyDescent="0.2">
      <c r="BP10717" s="48"/>
    </row>
    <row r="10718" spans="68:68" x14ac:dyDescent="0.2">
      <c r="BP10718" s="48"/>
    </row>
    <row r="10719" spans="68:68" x14ac:dyDescent="0.2">
      <c r="BP10719" s="48"/>
    </row>
    <row r="10720" spans="68:68" x14ac:dyDescent="0.2">
      <c r="BP10720" s="48"/>
    </row>
    <row r="10721" spans="68:68" x14ac:dyDescent="0.2">
      <c r="BP10721" s="48"/>
    </row>
    <row r="10722" spans="68:68" x14ac:dyDescent="0.2">
      <c r="BP10722" s="48"/>
    </row>
    <row r="10723" spans="68:68" x14ac:dyDescent="0.2">
      <c r="BP10723" s="48"/>
    </row>
    <row r="10724" spans="68:68" x14ac:dyDescent="0.2">
      <c r="BP10724" s="48"/>
    </row>
    <row r="10725" spans="68:68" x14ac:dyDescent="0.2">
      <c r="BP10725" s="48"/>
    </row>
    <row r="10726" spans="68:68" x14ac:dyDescent="0.2">
      <c r="BP10726" s="48"/>
    </row>
    <row r="10727" spans="68:68" x14ac:dyDescent="0.2">
      <c r="BP10727" s="48"/>
    </row>
    <row r="10728" spans="68:68" x14ac:dyDescent="0.2">
      <c r="BP10728" s="48"/>
    </row>
    <row r="10729" spans="68:68" x14ac:dyDescent="0.2">
      <c r="BP10729" s="48"/>
    </row>
    <row r="10730" spans="68:68" x14ac:dyDescent="0.2">
      <c r="BP10730" s="48"/>
    </row>
    <row r="10731" spans="68:68" x14ac:dyDescent="0.2">
      <c r="BP10731" s="48"/>
    </row>
    <row r="10732" spans="68:68" x14ac:dyDescent="0.2">
      <c r="BP10732" s="48"/>
    </row>
    <row r="10733" spans="68:68" x14ac:dyDescent="0.2">
      <c r="BP10733" s="48"/>
    </row>
    <row r="10734" spans="68:68" x14ac:dyDescent="0.2">
      <c r="BP10734" s="48"/>
    </row>
    <row r="10735" spans="68:68" x14ac:dyDescent="0.2">
      <c r="BP10735" s="48"/>
    </row>
    <row r="10736" spans="68:68" x14ac:dyDescent="0.2">
      <c r="BP10736" s="48"/>
    </row>
    <row r="10737" spans="68:68" x14ac:dyDescent="0.2">
      <c r="BP10737" s="48"/>
    </row>
    <row r="10738" spans="68:68" x14ac:dyDescent="0.2">
      <c r="BP10738" s="48"/>
    </row>
    <row r="10739" spans="68:68" x14ac:dyDescent="0.2">
      <c r="BP10739" s="48"/>
    </row>
    <row r="10740" spans="68:68" x14ac:dyDescent="0.2">
      <c r="BP10740" s="48"/>
    </row>
    <row r="10741" spans="68:68" x14ac:dyDescent="0.2">
      <c r="BP10741" s="48"/>
    </row>
    <row r="10742" spans="68:68" x14ac:dyDescent="0.2">
      <c r="BP10742" s="48"/>
    </row>
    <row r="10743" spans="68:68" x14ac:dyDescent="0.2">
      <c r="BP10743" s="48"/>
    </row>
    <row r="10744" spans="68:68" x14ac:dyDescent="0.2">
      <c r="BP10744" s="48"/>
    </row>
    <row r="10745" spans="68:68" x14ac:dyDescent="0.2">
      <c r="BP10745" s="48"/>
    </row>
    <row r="10746" spans="68:68" x14ac:dyDescent="0.2">
      <c r="BP10746" s="48"/>
    </row>
    <row r="10747" spans="68:68" x14ac:dyDescent="0.2">
      <c r="BP10747" s="48"/>
    </row>
    <row r="10748" spans="68:68" x14ac:dyDescent="0.2">
      <c r="BP10748" s="48"/>
    </row>
    <row r="10749" spans="68:68" x14ac:dyDescent="0.2">
      <c r="BP10749" s="48"/>
    </row>
    <row r="10750" spans="68:68" x14ac:dyDescent="0.2">
      <c r="BP10750" s="48"/>
    </row>
    <row r="10751" spans="68:68" x14ac:dyDescent="0.2">
      <c r="BP10751" s="48"/>
    </row>
    <row r="10752" spans="68:68" x14ac:dyDescent="0.2">
      <c r="BP10752" s="48"/>
    </row>
    <row r="10753" spans="68:68" x14ac:dyDescent="0.2">
      <c r="BP10753" s="48"/>
    </row>
    <row r="10754" spans="68:68" x14ac:dyDescent="0.2">
      <c r="BP10754" s="48"/>
    </row>
    <row r="10755" spans="68:68" x14ac:dyDescent="0.2">
      <c r="BP10755" s="48"/>
    </row>
    <row r="10756" spans="68:68" x14ac:dyDescent="0.2">
      <c r="BP10756" s="48"/>
    </row>
    <row r="10757" spans="68:68" x14ac:dyDescent="0.2">
      <c r="BP10757" s="48"/>
    </row>
    <row r="10758" spans="68:68" x14ac:dyDescent="0.2">
      <c r="BP10758" s="48"/>
    </row>
    <row r="10759" spans="68:68" x14ac:dyDescent="0.2">
      <c r="BP10759" s="48"/>
    </row>
    <row r="10760" spans="68:68" x14ac:dyDescent="0.2">
      <c r="BP10760" s="48"/>
    </row>
    <row r="10761" spans="68:68" x14ac:dyDescent="0.2">
      <c r="BP10761" s="48"/>
    </row>
    <row r="10762" spans="68:68" x14ac:dyDescent="0.2">
      <c r="BP10762" s="48"/>
    </row>
    <row r="10763" spans="68:68" x14ac:dyDescent="0.2">
      <c r="BP10763" s="48"/>
    </row>
    <row r="10764" spans="68:68" x14ac:dyDescent="0.2">
      <c r="BP10764" s="48"/>
    </row>
    <row r="10765" spans="68:68" x14ac:dyDescent="0.2">
      <c r="BP10765" s="48"/>
    </row>
    <row r="10766" spans="68:68" x14ac:dyDescent="0.2">
      <c r="BP10766" s="48"/>
    </row>
    <row r="10767" spans="68:68" x14ac:dyDescent="0.2">
      <c r="BP10767" s="48"/>
    </row>
    <row r="10768" spans="68:68" x14ac:dyDescent="0.2">
      <c r="BP10768" s="48"/>
    </row>
    <row r="10769" spans="68:68" x14ac:dyDescent="0.2">
      <c r="BP10769" s="48"/>
    </row>
    <row r="10770" spans="68:68" x14ac:dyDescent="0.2">
      <c r="BP10770" s="48"/>
    </row>
    <row r="10771" spans="68:68" x14ac:dyDescent="0.2">
      <c r="BP10771" s="48"/>
    </row>
    <row r="10772" spans="68:68" x14ac:dyDescent="0.2">
      <c r="BP10772" s="48"/>
    </row>
    <row r="10773" spans="68:68" x14ac:dyDescent="0.2">
      <c r="BP10773" s="48"/>
    </row>
    <row r="10774" spans="68:68" x14ac:dyDescent="0.2">
      <c r="BP10774" s="48"/>
    </row>
    <row r="10775" spans="68:68" x14ac:dyDescent="0.2">
      <c r="BP10775" s="48"/>
    </row>
    <row r="10776" spans="68:68" x14ac:dyDescent="0.2">
      <c r="BP10776" s="48"/>
    </row>
    <row r="10777" spans="68:68" x14ac:dyDescent="0.2">
      <c r="BP10777" s="48"/>
    </row>
    <row r="10778" spans="68:68" x14ac:dyDescent="0.2">
      <c r="BP10778" s="48"/>
    </row>
    <row r="10779" spans="68:68" x14ac:dyDescent="0.2">
      <c r="BP10779" s="48"/>
    </row>
    <row r="10780" spans="68:68" x14ac:dyDescent="0.2">
      <c r="BP10780" s="48"/>
    </row>
    <row r="10781" spans="68:68" x14ac:dyDescent="0.2">
      <c r="BP10781" s="48"/>
    </row>
    <row r="10782" spans="68:68" x14ac:dyDescent="0.2">
      <c r="BP10782" s="48"/>
    </row>
    <row r="10783" spans="68:68" x14ac:dyDescent="0.2">
      <c r="BP10783" s="48"/>
    </row>
    <row r="10784" spans="68:68" x14ac:dyDescent="0.2">
      <c r="BP10784" s="48"/>
    </row>
    <row r="10785" spans="68:68" x14ac:dyDescent="0.2">
      <c r="BP10785" s="48"/>
    </row>
    <row r="10786" spans="68:68" x14ac:dyDescent="0.2">
      <c r="BP10786" s="48"/>
    </row>
    <row r="10787" spans="68:68" x14ac:dyDescent="0.2">
      <c r="BP10787" s="48"/>
    </row>
    <row r="10788" spans="68:68" x14ac:dyDescent="0.2">
      <c r="BP10788" s="48"/>
    </row>
    <row r="10789" spans="68:68" x14ac:dyDescent="0.2">
      <c r="BP10789" s="48"/>
    </row>
    <row r="10790" spans="68:68" x14ac:dyDescent="0.2">
      <c r="BP10790" s="48"/>
    </row>
    <row r="10791" spans="68:68" x14ac:dyDescent="0.2">
      <c r="BP10791" s="48"/>
    </row>
    <row r="10792" spans="68:68" x14ac:dyDescent="0.2">
      <c r="BP10792" s="48"/>
    </row>
    <row r="10793" spans="68:68" x14ac:dyDescent="0.2">
      <c r="BP10793" s="48"/>
    </row>
    <row r="10794" spans="68:68" x14ac:dyDescent="0.2">
      <c r="BP10794" s="48"/>
    </row>
    <row r="10795" spans="68:68" x14ac:dyDescent="0.2">
      <c r="BP10795" s="48"/>
    </row>
    <row r="10796" spans="68:68" x14ac:dyDescent="0.2">
      <c r="BP10796" s="48"/>
    </row>
    <row r="10797" spans="68:68" x14ac:dyDescent="0.2">
      <c r="BP10797" s="48"/>
    </row>
    <row r="10798" spans="68:68" x14ac:dyDescent="0.2">
      <c r="BP10798" s="48"/>
    </row>
    <row r="10799" spans="68:68" x14ac:dyDescent="0.2">
      <c r="BP10799" s="48"/>
    </row>
    <row r="10800" spans="68:68" x14ac:dyDescent="0.2">
      <c r="BP10800" s="48"/>
    </row>
    <row r="10801" spans="68:68" x14ac:dyDescent="0.2">
      <c r="BP10801" s="48"/>
    </row>
    <row r="10802" spans="68:68" x14ac:dyDescent="0.2">
      <c r="BP10802" s="48"/>
    </row>
    <row r="10803" spans="68:68" x14ac:dyDescent="0.2">
      <c r="BP10803" s="48"/>
    </row>
    <row r="10804" spans="68:68" x14ac:dyDescent="0.2">
      <c r="BP10804" s="48"/>
    </row>
    <row r="10805" spans="68:68" x14ac:dyDescent="0.2">
      <c r="BP10805" s="48"/>
    </row>
    <row r="10806" spans="68:68" x14ac:dyDescent="0.2">
      <c r="BP10806" s="48"/>
    </row>
    <row r="10807" spans="68:68" x14ac:dyDescent="0.2">
      <c r="BP10807" s="48"/>
    </row>
    <row r="10808" spans="68:68" x14ac:dyDescent="0.2">
      <c r="BP10808" s="48"/>
    </row>
    <row r="10809" spans="68:68" x14ac:dyDescent="0.2">
      <c r="BP10809" s="48"/>
    </row>
    <row r="10810" spans="68:68" x14ac:dyDescent="0.2">
      <c r="BP10810" s="48"/>
    </row>
    <row r="10811" spans="68:68" x14ac:dyDescent="0.2">
      <c r="BP10811" s="48"/>
    </row>
    <row r="10812" spans="68:68" x14ac:dyDescent="0.2">
      <c r="BP10812" s="48"/>
    </row>
    <row r="10813" spans="68:68" x14ac:dyDescent="0.2">
      <c r="BP10813" s="48"/>
    </row>
    <row r="10814" spans="68:68" x14ac:dyDescent="0.2">
      <c r="BP10814" s="48"/>
    </row>
    <row r="10815" spans="68:68" x14ac:dyDescent="0.2">
      <c r="BP10815" s="48"/>
    </row>
    <row r="10816" spans="68:68" x14ac:dyDescent="0.2">
      <c r="BP10816" s="48"/>
    </row>
    <row r="10817" spans="68:68" x14ac:dyDescent="0.2">
      <c r="BP10817" s="48"/>
    </row>
    <row r="10818" spans="68:68" x14ac:dyDescent="0.2">
      <c r="BP10818" s="48"/>
    </row>
    <row r="10819" spans="68:68" x14ac:dyDescent="0.2">
      <c r="BP10819" s="48"/>
    </row>
    <row r="10820" spans="68:68" x14ac:dyDescent="0.2">
      <c r="BP10820" s="48"/>
    </row>
    <row r="10821" spans="68:68" x14ac:dyDescent="0.2">
      <c r="BP10821" s="48"/>
    </row>
    <row r="10822" spans="68:68" x14ac:dyDescent="0.2">
      <c r="BP10822" s="48"/>
    </row>
    <row r="10823" spans="68:68" x14ac:dyDescent="0.2">
      <c r="BP10823" s="48"/>
    </row>
    <row r="10824" spans="68:68" x14ac:dyDescent="0.2">
      <c r="BP10824" s="48"/>
    </row>
    <row r="10825" spans="68:68" x14ac:dyDescent="0.2">
      <c r="BP10825" s="48"/>
    </row>
    <row r="10826" spans="68:68" x14ac:dyDescent="0.2">
      <c r="BP10826" s="48"/>
    </row>
    <row r="10827" spans="68:68" x14ac:dyDescent="0.2">
      <c r="BP10827" s="48"/>
    </row>
    <row r="10828" spans="68:68" x14ac:dyDescent="0.2">
      <c r="BP10828" s="48"/>
    </row>
    <row r="10829" spans="68:68" x14ac:dyDescent="0.2">
      <c r="BP10829" s="48"/>
    </row>
    <row r="10830" spans="68:68" x14ac:dyDescent="0.2">
      <c r="BP10830" s="48"/>
    </row>
    <row r="10831" spans="68:68" x14ac:dyDescent="0.2">
      <c r="BP10831" s="48"/>
    </row>
    <row r="10832" spans="68:68" x14ac:dyDescent="0.2">
      <c r="BP10832" s="48"/>
    </row>
    <row r="10833" spans="68:68" x14ac:dyDescent="0.2">
      <c r="BP10833" s="48"/>
    </row>
    <row r="10834" spans="68:68" x14ac:dyDescent="0.2">
      <c r="BP10834" s="48"/>
    </row>
    <row r="10835" spans="68:68" x14ac:dyDescent="0.2">
      <c r="BP10835" s="48"/>
    </row>
    <row r="10836" spans="68:68" x14ac:dyDescent="0.2">
      <c r="BP10836" s="48"/>
    </row>
    <row r="10837" spans="68:68" x14ac:dyDescent="0.2">
      <c r="BP10837" s="48"/>
    </row>
    <row r="10838" spans="68:68" x14ac:dyDescent="0.2">
      <c r="BP10838" s="48"/>
    </row>
    <row r="10839" spans="68:68" x14ac:dyDescent="0.2">
      <c r="BP10839" s="48"/>
    </row>
    <row r="10840" spans="68:68" x14ac:dyDescent="0.2">
      <c r="BP10840" s="48"/>
    </row>
    <row r="10841" spans="68:68" x14ac:dyDescent="0.2">
      <c r="BP10841" s="48"/>
    </row>
    <row r="10842" spans="68:68" x14ac:dyDescent="0.2">
      <c r="BP10842" s="48"/>
    </row>
    <row r="10843" spans="68:68" x14ac:dyDescent="0.2">
      <c r="BP10843" s="48"/>
    </row>
    <row r="10844" spans="68:68" x14ac:dyDescent="0.2">
      <c r="BP10844" s="48"/>
    </row>
    <row r="10845" spans="68:68" x14ac:dyDescent="0.2">
      <c r="BP10845" s="48"/>
    </row>
    <row r="10846" spans="68:68" x14ac:dyDescent="0.2">
      <c r="BP10846" s="48"/>
    </row>
    <row r="10847" spans="68:68" x14ac:dyDescent="0.2">
      <c r="BP10847" s="48"/>
    </row>
    <row r="10848" spans="68:68" x14ac:dyDescent="0.2">
      <c r="BP10848" s="48"/>
    </row>
    <row r="10849" spans="68:68" x14ac:dyDescent="0.2">
      <c r="BP10849" s="48"/>
    </row>
    <row r="10850" spans="68:68" x14ac:dyDescent="0.2">
      <c r="BP10850" s="48"/>
    </row>
    <row r="10851" spans="68:68" x14ac:dyDescent="0.2">
      <c r="BP10851" s="48"/>
    </row>
    <row r="10852" spans="68:68" x14ac:dyDescent="0.2">
      <c r="BP10852" s="48"/>
    </row>
    <row r="10853" spans="68:68" x14ac:dyDescent="0.2">
      <c r="BP10853" s="48"/>
    </row>
    <row r="10854" spans="68:68" x14ac:dyDescent="0.2">
      <c r="BP10854" s="48"/>
    </row>
    <row r="10855" spans="68:68" x14ac:dyDescent="0.2">
      <c r="BP10855" s="48"/>
    </row>
    <row r="10856" spans="68:68" x14ac:dyDescent="0.2">
      <c r="BP10856" s="48"/>
    </row>
    <row r="10857" spans="68:68" x14ac:dyDescent="0.2">
      <c r="BP10857" s="48"/>
    </row>
    <row r="10858" spans="68:68" x14ac:dyDescent="0.2">
      <c r="BP10858" s="48"/>
    </row>
    <row r="10859" spans="68:68" x14ac:dyDescent="0.2">
      <c r="BP10859" s="48"/>
    </row>
    <row r="10860" spans="68:68" x14ac:dyDescent="0.2">
      <c r="BP10860" s="48"/>
    </row>
    <row r="10861" spans="68:68" x14ac:dyDescent="0.2">
      <c r="BP10861" s="48"/>
    </row>
    <row r="10862" spans="68:68" x14ac:dyDescent="0.2">
      <c r="BP10862" s="48"/>
    </row>
    <row r="10863" spans="68:68" x14ac:dyDescent="0.2">
      <c r="BP10863" s="48"/>
    </row>
    <row r="10864" spans="68:68" x14ac:dyDescent="0.2">
      <c r="BP10864" s="48"/>
    </row>
    <row r="10865" spans="68:68" x14ac:dyDescent="0.2">
      <c r="BP10865" s="48"/>
    </row>
    <row r="10866" spans="68:68" x14ac:dyDescent="0.2">
      <c r="BP10866" s="48"/>
    </row>
    <row r="10867" spans="68:68" x14ac:dyDescent="0.2">
      <c r="BP10867" s="48"/>
    </row>
    <row r="10868" spans="68:68" x14ac:dyDescent="0.2">
      <c r="BP10868" s="48"/>
    </row>
    <row r="10869" spans="68:68" x14ac:dyDescent="0.2">
      <c r="BP10869" s="48"/>
    </row>
    <row r="10870" spans="68:68" x14ac:dyDescent="0.2">
      <c r="BP10870" s="48"/>
    </row>
    <row r="10871" spans="68:68" x14ac:dyDescent="0.2">
      <c r="BP10871" s="48"/>
    </row>
    <row r="10872" spans="68:68" x14ac:dyDescent="0.2">
      <c r="BP10872" s="48"/>
    </row>
    <row r="10873" spans="68:68" x14ac:dyDescent="0.2">
      <c r="BP10873" s="48"/>
    </row>
    <row r="10874" spans="68:68" x14ac:dyDescent="0.2">
      <c r="BP10874" s="48"/>
    </row>
    <row r="10875" spans="68:68" x14ac:dyDescent="0.2">
      <c r="BP10875" s="48"/>
    </row>
    <row r="10876" spans="68:68" x14ac:dyDescent="0.2">
      <c r="BP10876" s="48"/>
    </row>
    <row r="10877" spans="68:68" x14ac:dyDescent="0.2">
      <c r="BP10877" s="48"/>
    </row>
    <row r="10878" spans="68:68" x14ac:dyDescent="0.2">
      <c r="BP10878" s="48"/>
    </row>
    <row r="10879" spans="68:68" x14ac:dyDescent="0.2">
      <c r="BP10879" s="48"/>
    </row>
    <row r="10880" spans="68:68" x14ac:dyDescent="0.2">
      <c r="BP10880" s="48"/>
    </row>
    <row r="10881" spans="68:68" x14ac:dyDescent="0.2">
      <c r="BP10881" s="48"/>
    </row>
    <row r="10882" spans="68:68" x14ac:dyDescent="0.2">
      <c r="BP10882" s="48"/>
    </row>
    <row r="10883" spans="68:68" x14ac:dyDescent="0.2">
      <c r="BP10883" s="48"/>
    </row>
    <row r="10884" spans="68:68" x14ac:dyDescent="0.2">
      <c r="BP10884" s="48"/>
    </row>
    <row r="10885" spans="68:68" x14ac:dyDescent="0.2">
      <c r="BP10885" s="48"/>
    </row>
    <row r="10886" spans="68:68" x14ac:dyDescent="0.2">
      <c r="BP10886" s="48"/>
    </row>
    <row r="10887" spans="68:68" x14ac:dyDescent="0.2">
      <c r="BP10887" s="48"/>
    </row>
    <row r="10888" spans="68:68" x14ac:dyDescent="0.2">
      <c r="BP10888" s="48"/>
    </row>
    <row r="10889" spans="68:68" x14ac:dyDescent="0.2">
      <c r="BP10889" s="48"/>
    </row>
    <row r="10890" spans="68:68" x14ac:dyDescent="0.2">
      <c r="BP10890" s="48"/>
    </row>
    <row r="10891" spans="68:68" x14ac:dyDescent="0.2">
      <c r="BP10891" s="48"/>
    </row>
    <row r="10892" spans="68:68" x14ac:dyDescent="0.2">
      <c r="BP10892" s="48"/>
    </row>
    <row r="10893" spans="68:68" x14ac:dyDescent="0.2">
      <c r="BP10893" s="48"/>
    </row>
    <row r="10894" spans="68:68" x14ac:dyDescent="0.2">
      <c r="BP10894" s="48"/>
    </row>
    <row r="10895" spans="68:68" x14ac:dyDescent="0.2">
      <c r="BP10895" s="48"/>
    </row>
    <row r="10896" spans="68:68" x14ac:dyDescent="0.2">
      <c r="BP10896" s="48"/>
    </row>
    <row r="10897" spans="68:68" x14ac:dyDescent="0.2">
      <c r="BP10897" s="48"/>
    </row>
    <row r="10898" spans="68:68" x14ac:dyDescent="0.2">
      <c r="BP10898" s="48"/>
    </row>
    <row r="10899" spans="68:68" x14ac:dyDescent="0.2">
      <c r="BP10899" s="48"/>
    </row>
    <row r="10900" spans="68:68" x14ac:dyDescent="0.2">
      <c r="BP10900" s="48"/>
    </row>
    <row r="10901" spans="68:68" x14ac:dyDescent="0.2">
      <c r="BP10901" s="48"/>
    </row>
    <row r="10902" spans="68:68" x14ac:dyDescent="0.2">
      <c r="BP10902" s="48"/>
    </row>
    <row r="10903" spans="68:68" x14ac:dyDescent="0.2">
      <c r="BP10903" s="48"/>
    </row>
    <row r="10904" spans="68:68" x14ac:dyDescent="0.2">
      <c r="BP10904" s="48"/>
    </row>
    <row r="10905" spans="68:68" x14ac:dyDescent="0.2">
      <c r="BP10905" s="48"/>
    </row>
    <row r="10906" spans="68:68" x14ac:dyDescent="0.2">
      <c r="BP10906" s="48"/>
    </row>
    <row r="10907" spans="68:68" x14ac:dyDescent="0.2">
      <c r="BP10907" s="48"/>
    </row>
    <row r="10908" spans="68:68" x14ac:dyDescent="0.2">
      <c r="BP10908" s="48"/>
    </row>
    <row r="10909" spans="68:68" x14ac:dyDescent="0.2">
      <c r="BP10909" s="48"/>
    </row>
    <row r="10910" spans="68:68" x14ac:dyDescent="0.2">
      <c r="BP10910" s="48"/>
    </row>
    <row r="10911" spans="68:68" x14ac:dyDescent="0.2">
      <c r="BP10911" s="48"/>
    </row>
    <row r="10912" spans="68:68" x14ac:dyDescent="0.2">
      <c r="BP10912" s="48"/>
    </row>
    <row r="10913" spans="68:68" x14ac:dyDescent="0.2">
      <c r="BP10913" s="48"/>
    </row>
    <row r="10914" spans="68:68" x14ac:dyDescent="0.2">
      <c r="BP10914" s="48"/>
    </row>
    <row r="10915" spans="68:68" x14ac:dyDescent="0.2">
      <c r="BP10915" s="48"/>
    </row>
    <row r="10916" spans="68:68" x14ac:dyDescent="0.2">
      <c r="BP10916" s="48"/>
    </row>
    <row r="10917" spans="68:68" x14ac:dyDescent="0.2">
      <c r="BP10917" s="48"/>
    </row>
    <row r="10918" spans="68:68" x14ac:dyDescent="0.2">
      <c r="BP10918" s="48"/>
    </row>
    <row r="10919" spans="68:68" x14ac:dyDescent="0.2">
      <c r="BP10919" s="48"/>
    </row>
    <row r="10920" spans="68:68" x14ac:dyDescent="0.2">
      <c r="BP10920" s="48"/>
    </row>
    <row r="10921" spans="68:68" x14ac:dyDescent="0.2">
      <c r="BP10921" s="48"/>
    </row>
    <row r="10922" spans="68:68" x14ac:dyDescent="0.2">
      <c r="BP10922" s="48"/>
    </row>
    <row r="10923" spans="68:68" x14ac:dyDescent="0.2">
      <c r="BP10923" s="48"/>
    </row>
    <row r="10924" spans="68:68" x14ac:dyDescent="0.2">
      <c r="BP10924" s="48"/>
    </row>
    <row r="10925" spans="68:68" x14ac:dyDescent="0.2">
      <c r="BP10925" s="48"/>
    </row>
    <row r="10926" spans="68:68" x14ac:dyDescent="0.2">
      <c r="BP10926" s="48"/>
    </row>
    <row r="10927" spans="68:68" x14ac:dyDescent="0.2">
      <c r="BP10927" s="48"/>
    </row>
    <row r="10928" spans="68:68" x14ac:dyDescent="0.2">
      <c r="BP10928" s="48"/>
    </row>
    <row r="10929" spans="68:68" x14ac:dyDescent="0.2">
      <c r="BP10929" s="48"/>
    </row>
    <row r="10930" spans="68:68" x14ac:dyDescent="0.2">
      <c r="BP10930" s="48"/>
    </row>
    <row r="10931" spans="68:68" x14ac:dyDescent="0.2">
      <c r="BP10931" s="48"/>
    </row>
    <row r="10932" spans="68:68" x14ac:dyDescent="0.2">
      <c r="BP10932" s="48"/>
    </row>
    <row r="10933" spans="68:68" x14ac:dyDescent="0.2">
      <c r="BP10933" s="48"/>
    </row>
    <row r="10934" spans="68:68" x14ac:dyDescent="0.2">
      <c r="BP10934" s="48"/>
    </row>
    <row r="10935" spans="68:68" x14ac:dyDescent="0.2">
      <c r="BP10935" s="48"/>
    </row>
    <row r="10936" spans="68:68" x14ac:dyDescent="0.2">
      <c r="BP10936" s="48"/>
    </row>
    <row r="10937" spans="68:68" x14ac:dyDescent="0.2">
      <c r="BP10937" s="48"/>
    </row>
    <row r="10938" spans="68:68" x14ac:dyDescent="0.2">
      <c r="BP10938" s="48"/>
    </row>
    <row r="10939" spans="68:68" x14ac:dyDescent="0.2">
      <c r="BP10939" s="48"/>
    </row>
    <row r="10940" spans="68:68" x14ac:dyDescent="0.2">
      <c r="BP10940" s="48"/>
    </row>
    <row r="10941" spans="68:68" x14ac:dyDescent="0.2">
      <c r="BP10941" s="48"/>
    </row>
    <row r="10942" spans="68:68" x14ac:dyDescent="0.2">
      <c r="BP10942" s="48"/>
    </row>
    <row r="10943" spans="68:68" x14ac:dyDescent="0.2">
      <c r="BP10943" s="48"/>
    </row>
    <row r="10944" spans="68:68" x14ac:dyDescent="0.2">
      <c r="BP10944" s="48"/>
    </row>
    <row r="10945" spans="68:68" x14ac:dyDescent="0.2">
      <c r="BP10945" s="48"/>
    </row>
    <row r="10946" spans="68:68" x14ac:dyDescent="0.2">
      <c r="BP10946" s="48"/>
    </row>
    <row r="10947" spans="68:68" x14ac:dyDescent="0.2">
      <c r="BP10947" s="48"/>
    </row>
    <row r="10948" spans="68:68" x14ac:dyDescent="0.2">
      <c r="BP10948" s="48"/>
    </row>
    <row r="10949" spans="68:68" x14ac:dyDescent="0.2">
      <c r="BP10949" s="48"/>
    </row>
    <row r="10950" spans="68:68" x14ac:dyDescent="0.2">
      <c r="BP10950" s="48"/>
    </row>
    <row r="10951" spans="68:68" x14ac:dyDescent="0.2">
      <c r="BP10951" s="48"/>
    </row>
    <row r="10952" spans="68:68" x14ac:dyDescent="0.2">
      <c r="BP10952" s="48"/>
    </row>
    <row r="10953" spans="68:68" x14ac:dyDescent="0.2">
      <c r="BP10953" s="48"/>
    </row>
    <row r="10954" spans="68:68" x14ac:dyDescent="0.2">
      <c r="BP10954" s="48"/>
    </row>
    <row r="10955" spans="68:68" x14ac:dyDescent="0.2">
      <c r="BP10955" s="48"/>
    </row>
    <row r="10956" spans="68:68" x14ac:dyDescent="0.2">
      <c r="BP10956" s="48"/>
    </row>
    <row r="10957" spans="68:68" x14ac:dyDescent="0.2">
      <c r="BP10957" s="48"/>
    </row>
    <row r="10958" spans="68:68" x14ac:dyDescent="0.2">
      <c r="BP10958" s="48"/>
    </row>
    <row r="10959" spans="68:68" x14ac:dyDescent="0.2">
      <c r="BP10959" s="48"/>
    </row>
    <row r="10960" spans="68:68" x14ac:dyDescent="0.2">
      <c r="BP10960" s="48"/>
    </row>
    <row r="10961" spans="68:68" x14ac:dyDescent="0.2">
      <c r="BP10961" s="48"/>
    </row>
    <row r="10962" spans="68:68" x14ac:dyDescent="0.2">
      <c r="BP10962" s="48"/>
    </row>
    <row r="10963" spans="68:68" x14ac:dyDescent="0.2">
      <c r="BP10963" s="48"/>
    </row>
    <row r="10964" spans="68:68" x14ac:dyDescent="0.2">
      <c r="BP10964" s="48"/>
    </row>
    <row r="10965" spans="68:68" x14ac:dyDescent="0.2">
      <c r="BP10965" s="48"/>
    </row>
    <row r="10966" spans="68:68" x14ac:dyDescent="0.2">
      <c r="BP10966" s="48"/>
    </row>
    <row r="10967" spans="68:68" x14ac:dyDescent="0.2">
      <c r="BP10967" s="48"/>
    </row>
    <row r="10968" spans="68:68" x14ac:dyDescent="0.2">
      <c r="BP10968" s="48"/>
    </row>
    <row r="10969" spans="68:68" x14ac:dyDescent="0.2">
      <c r="BP10969" s="48"/>
    </row>
    <row r="10970" spans="68:68" x14ac:dyDescent="0.2">
      <c r="BP10970" s="48"/>
    </row>
    <row r="10971" spans="68:68" x14ac:dyDescent="0.2">
      <c r="BP10971" s="48"/>
    </row>
    <row r="10972" spans="68:68" x14ac:dyDescent="0.2">
      <c r="BP10972" s="48"/>
    </row>
    <row r="10973" spans="68:68" x14ac:dyDescent="0.2">
      <c r="BP10973" s="48"/>
    </row>
    <row r="10974" spans="68:68" x14ac:dyDescent="0.2">
      <c r="BP10974" s="48"/>
    </row>
    <row r="10975" spans="68:68" x14ac:dyDescent="0.2">
      <c r="BP10975" s="48"/>
    </row>
    <row r="10976" spans="68:68" x14ac:dyDescent="0.2">
      <c r="BP10976" s="48"/>
    </row>
    <row r="10977" spans="68:68" x14ac:dyDescent="0.2">
      <c r="BP10977" s="48"/>
    </row>
    <row r="10978" spans="68:68" x14ac:dyDescent="0.2">
      <c r="BP10978" s="48"/>
    </row>
    <row r="10979" spans="68:68" x14ac:dyDescent="0.2">
      <c r="BP10979" s="48"/>
    </row>
    <row r="10980" spans="68:68" x14ac:dyDescent="0.2">
      <c r="BP10980" s="48"/>
    </row>
    <row r="10981" spans="68:68" x14ac:dyDescent="0.2">
      <c r="BP10981" s="48"/>
    </row>
    <row r="10982" spans="68:68" x14ac:dyDescent="0.2">
      <c r="BP10982" s="48"/>
    </row>
    <row r="10983" spans="68:68" x14ac:dyDescent="0.2">
      <c r="BP10983" s="48"/>
    </row>
    <row r="10984" spans="68:68" x14ac:dyDescent="0.2">
      <c r="BP10984" s="48"/>
    </row>
    <row r="10985" spans="68:68" x14ac:dyDescent="0.2">
      <c r="BP10985" s="48"/>
    </row>
    <row r="10986" spans="68:68" x14ac:dyDescent="0.2">
      <c r="BP10986" s="48"/>
    </row>
    <row r="10987" spans="68:68" x14ac:dyDescent="0.2">
      <c r="BP10987" s="48"/>
    </row>
    <row r="10988" spans="68:68" x14ac:dyDescent="0.2">
      <c r="BP10988" s="48"/>
    </row>
    <row r="10989" spans="68:68" x14ac:dyDescent="0.2">
      <c r="BP10989" s="48"/>
    </row>
    <row r="10990" spans="68:68" x14ac:dyDescent="0.2">
      <c r="BP10990" s="48"/>
    </row>
    <row r="10991" spans="68:68" x14ac:dyDescent="0.2">
      <c r="BP10991" s="48"/>
    </row>
    <row r="10992" spans="68:68" x14ac:dyDescent="0.2">
      <c r="BP10992" s="48"/>
    </row>
    <row r="10993" spans="68:68" x14ac:dyDescent="0.2">
      <c r="BP10993" s="48"/>
    </row>
    <row r="10994" spans="68:68" x14ac:dyDescent="0.2">
      <c r="BP10994" s="48"/>
    </row>
    <row r="10995" spans="68:68" x14ac:dyDescent="0.2">
      <c r="BP10995" s="48"/>
    </row>
    <row r="10996" spans="68:68" x14ac:dyDescent="0.2">
      <c r="BP10996" s="48"/>
    </row>
    <row r="10997" spans="68:68" x14ac:dyDescent="0.2">
      <c r="BP10997" s="48"/>
    </row>
    <row r="10998" spans="68:68" x14ac:dyDescent="0.2">
      <c r="BP10998" s="48"/>
    </row>
    <row r="10999" spans="68:68" x14ac:dyDescent="0.2">
      <c r="BP10999" s="48"/>
    </row>
    <row r="11000" spans="68:68" x14ac:dyDescent="0.2">
      <c r="BP11000" s="48"/>
    </row>
    <row r="11001" spans="68:68" x14ac:dyDescent="0.2">
      <c r="BP11001" s="48"/>
    </row>
    <row r="11002" spans="68:68" x14ac:dyDescent="0.2">
      <c r="BP11002" s="48"/>
    </row>
    <row r="11003" spans="68:68" x14ac:dyDescent="0.2">
      <c r="BP11003" s="48"/>
    </row>
    <row r="11004" spans="68:68" x14ac:dyDescent="0.2">
      <c r="BP11004" s="48"/>
    </row>
    <row r="11005" spans="68:68" x14ac:dyDescent="0.2">
      <c r="BP11005" s="48"/>
    </row>
    <row r="11006" spans="68:68" x14ac:dyDescent="0.2">
      <c r="BP11006" s="48"/>
    </row>
    <row r="11007" spans="68:68" x14ac:dyDescent="0.2">
      <c r="BP11007" s="48"/>
    </row>
    <row r="11008" spans="68:68" x14ac:dyDescent="0.2">
      <c r="BP11008" s="48"/>
    </row>
    <row r="11009" spans="68:68" x14ac:dyDescent="0.2">
      <c r="BP11009" s="48"/>
    </row>
    <row r="11010" spans="68:68" x14ac:dyDescent="0.2">
      <c r="BP11010" s="48"/>
    </row>
    <row r="11011" spans="68:68" x14ac:dyDescent="0.2">
      <c r="BP11011" s="48"/>
    </row>
    <row r="11012" spans="68:68" x14ac:dyDescent="0.2">
      <c r="BP11012" s="48"/>
    </row>
    <row r="11013" spans="68:68" x14ac:dyDescent="0.2">
      <c r="BP11013" s="48"/>
    </row>
    <row r="11014" spans="68:68" x14ac:dyDescent="0.2">
      <c r="BP11014" s="48"/>
    </row>
    <row r="11015" spans="68:68" x14ac:dyDescent="0.2">
      <c r="BP11015" s="48"/>
    </row>
    <row r="11016" spans="68:68" x14ac:dyDescent="0.2">
      <c r="BP11016" s="48"/>
    </row>
    <row r="11017" spans="68:68" x14ac:dyDescent="0.2">
      <c r="BP11017" s="48"/>
    </row>
    <row r="11018" spans="68:68" x14ac:dyDescent="0.2">
      <c r="BP11018" s="48"/>
    </row>
    <row r="11019" spans="68:68" x14ac:dyDescent="0.2">
      <c r="BP11019" s="48"/>
    </row>
    <row r="11020" spans="68:68" x14ac:dyDescent="0.2">
      <c r="BP11020" s="48"/>
    </row>
    <row r="11021" spans="68:68" x14ac:dyDescent="0.2">
      <c r="BP11021" s="48"/>
    </row>
    <row r="11022" spans="68:68" x14ac:dyDescent="0.2">
      <c r="BP11022" s="48"/>
    </row>
    <row r="11023" spans="68:68" x14ac:dyDescent="0.2">
      <c r="BP11023" s="48"/>
    </row>
    <row r="11024" spans="68:68" x14ac:dyDescent="0.2">
      <c r="BP11024" s="48"/>
    </row>
    <row r="11025" spans="68:68" x14ac:dyDescent="0.2">
      <c r="BP11025" s="48"/>
    </row>
    <row r="11026" spans="68:68" x14ac:dyDescent="0.2">
      <c r="BP11026" s="48"/>
    </row>
    <row r="11027" spans="68:68" x14ac:dyDescent="0.2">
      <c r="BP11027" s="48"/>
    </row>
    <row r="11028" spans="68:68" x14ac:dyDescent="0.2">
      <c r="BP11028" s="48"/>
    </row>
    <row r="11029" spans="68:68" x14ac:dyDescent="0.2">
      <c r="BP11029" s="48"/>
    </row>
    <row r="11030" spans="68:68" x14ac:dyDescent="0.2">
      <c r="BP11030" s="48"/>
    </row>
    <row r="11031" spans="68:68" x14ac:dyDescent="0.2">
      <c r="BP11031" s="48"/>
    </row>
    <row r="11032" spans="68:68" x14ac:dyDescent="0.2">
      <c r="BP11032" s="48"/>
    </row>
    <row r="11033" spans="68:68" x14ac:dyDescent="0.2">
      <c r="BP11033" s="48"/>
    </row>
    <row r="11034" spans="68:68" x14ac:dyDescent="0.2">
      <c r="BP11034" s="48"/>
    </row>
    <row r="11035" spans="68:68" x14ac:dyDescent="0.2">
      <c r="BP11035" s="48"/>
    </row>
    <row r="11036" spans="68:68" x14ac:dyDescent="0.2">
      <c r="BP11036" s="48"/>
    </row>
    <row r="11037" spans="68:68" x14ac:dyDescent="0.2">
      <c r="BP11037" s="48"/>
    </row>
    <row r="11038" spans="68:68" x14ac:dyDescent="0.2">
      <c r="BP11038" s="48"/>
    </row>
    <row r="11039" spans="68:68" x14ac:dyDescent="0.2">
      <c r="BP11039" s="48"/>
    </row>
    <row r="11040" spans="68:68" x14ac:dyDescent="0.2">
      <c r="BP11040" s="48"/>
    </row>
    <row r="11041" spans="68:68" x14ac:dyDescent="0.2">
      <c r="BP11041" s="48"/>
    </row>
    <row r="11042" spans="68:68" x14ac:dyDescent="0.2">
      <c r="BP11042" s="48"/>
    </row>
    <row r="11043" spans="68:68" x14ac:dyDescent="0.2">
      <c r="BP11043" s="48"/>
    </row>
    <row r="11044" spans="68:68" x14ac:dyDescent="0.2">
      <c r="BP11044" s="48"/>
    </row>
    <row r="11045" spans="68:68" x14ac:dyDescent="0.2">
      <c r="BP11045" s="48"/>
    </row>
    <row r="11046" spans="68:68" x14ac:dyDescent="0.2">
      <c r="BP11046" s="48"/>
    </row>
    <row r="11047" spans="68:68" x14ac:dyDescent="0.2">
      <c r="BP11047" s="48"/>
    </row>
    <row r="11048" spans="68:68" x14ac:dyDescent="0.2">
      <c r="BP11048" s="48"/>
    </row>
    <row r="11049" spans="68:68" x14ac:dyDescent="0.2">
      <c r="BP11049" s="48"/>
    </row>
    <row r="11050" spans="68:68" x14ac:dyDescent="0.2">
      <c r="BP11050" s="48"/>
    </row>
    <row r="11051" spans="68:68" x14ac:dyDescent="0.2">
      <c r="BP11051" s="48"/>
    </row>
    <row r="11052" spans="68:68" x14ac:dyDescent="0.2">
      <c r="BP11052" s="48"/>
    </row>
    <row r="11053" spans="68:68" x14ac:dyDescent="0.2">
      <c r="BP11053" s="48"/>
    </row>
    <row r="11054" spans="68:68" x14ac:dyDescent="0.2">
      <c r="BP11054" s="48"/>
    </row>
    <row r="11055" spans="68:68" x14ac:dyDescent="0.2">
      <c r="BP11055" s="48"/>
    </row>
    <row r="11056" spans="68:68" x14ac:dyDescent="0.2">
      <c r="BP11056" s="48"/>
    </row>
    <row r="11057" spans="68:68" x14ac:dyDescent="0.2">
      <c r="BP11057" s="48"/>
    </row>
    <row r="11058" spans="68:68" x14ac:dyDescent="0.2">
      <c r="BP11058" s="48"/>
    </row>
    <row r="11059" spans="68:68" x14ac:dyDescent="0.2">
      <c r="BP11059" s="48"/>
    </row>
    <row r="11060" spans="68:68" x14ac:dyDescent="0.2">
      <c r="BP11060" s="48"/>
    </row>
    <row r="11061" spans="68:68" x14ac:dyDescent="0.2">
      <c r="BP11061" s="48"/>
    </row>
    <row r="11062" spans="68:68" x14ac:dyDescent="0.2">
      <c r="BP11062" s="48"/>
    </row>
    <row r="11063" spans="68:68" x14ac:dyDescent="0.2">
      <c r="BP11063" s="48"/>
    </row>
    <row r="11064" spans="68:68" x14ac:dyDescent="0.2">
      <c r="BP11064" s="48"/>
    </row>
    <row r="11065" spans="68:68" x14ac:dyDescent="0.2">
      <c r="BP11065" s="48"/>
    </row>
    <row r="11066" spans="68:68" x14ac:dyDescent="0.2">
      <c r="BP11066" s="48"/>
    </row>
    <row r="11067" spans="68:68" x14ac:dyDescent="0.2">
      <c r="BP11067" s="48"/>
    </row>
    <row r="11068" spans="68:68" x14ac:dyDescent="0.2">
      <c r="BP11068" s="48"/>
    </row>
    <row r="11069" spans="68:68" x14ac:dyDescent="0.2">
      <c r="BP11069" s="48"/>
    </row>
    <row r="11070" spans="68:68" x14ac:dyDescent="0.2">
      <c r="BP11070" s="48"/>
    </row>
    <row r="11071" spans="68:68" x14ac:dyDescent="0.2">
      <c r="BP11071" s="48"/>
    </row>
    <row r="11072" spans="68:68" x14ac:dyDescent="0.2">
      <c r="BP11072" s="48"/>
    </row>
    <row r="11073" spans="68:68" x14ac:dyDescent="0.2">
      <c r="BP11073" s="48"/>
    </row>
    <row r="11074" spans="68:68" x14ac:dyDescent="0.2">
      <c r="BP11074" s="48"/>
    </row>
    <row r="11075" spans="68:68" x14ac:dyDescent="0.2">
      <c r="BP11075" s="48"/>
    </row>
    <row r="11076" spans="68:68" x14ac:dyDescent="0.2">
      <c r="BP11076" s="48"/>
    </row>
    <row r="11077" spans="68:68" x14ac:dyDescent="0.2">
      <c r="BP11077" s="48"/>
    </row>
    <row r="11078" spans="68:68" x14ac:dyDescent="0.2">
      <c r="BP11078" s="48"/>
    </row>
    <row r="11079" spans="68:68" x14ac:dyDescent="0.2">
      <c r="BP11079" s="48"/>
    </row>
    <row r="11080" spans="68:68" x14ac:dyDescent="0.2">
      <c r="BP11080" s="48"/>
    </row>
    <row r="11081" spans="68:68" x14ac:dyDescent="0.2">
      <c r="BP11081" s="48"/>
    </row>
    <row r="11082" spans="68:68" x14ac:dyDescent="0.2">
      <c r="BP11082" s="48"/>
    </row>
    <row r="11083" spans="68:68" x14ac:dyDescent="0.2">
      <c r="BP11083" s="48"/>
    </row>
    <row r="11084" spans="68:68" x14ac:dyDescent="0.2">
      <c r="BP11084" s="48"/>
    </row>
    <row r="11085" spans="68:68" x14ac:dyDescent="0.2">
      <c r="BP11085" s="48"/>
    </row>
    <row r="11086" spans="68:68" x14ac:dyDescent="0.2">
      <c r="BP11086" s="48"/>
    </row>
    <row r="11087" spans="68:68" x14ac:dyDescent="0.2">
      <c r="BP11087" s="48"/>
    </row>
    <row r="11088" spans="68:68" x14ac:dyDescent="0.2">
      <c r="BP11088" s="48"/>
    </row>
    <row r="11089" spans="68:68" x14ac:dyDescent="0.2">
      <c r="BP11089" s="48"/>
    </row>
    <row r="11090" spans="68:68" x14ac:dyDescent="0.2">
      <c r="BP11090" s="48"/>
    </row>
    <row r="11091" spans="68:68" x14ac:dyDescent="0.2">
      <c r="BP11091" s="48"/>
    </row>
    <row r="11092" spans="68:68" x14ac:dyDescent="0.2">
      <c r="BP11092" s="48"/>
    </row>
    <row r="11093" spans="68:68" x14ac:dyDescent="0.2">
      <c r="BP11093" s="48"/>
    </row>
    <row r="11094" spans="68:68" x14ac:dyDescent="0.2">
      <c r="BP11094" s="48"/>
    </row>
    <row r="11095" spans="68:68" x14ac:dyDescent="0.2">
      <c r="BP11095" s="48"/>
    </row>
    <row r="11096" spans="68:68" x14ac:dyDescent="0.2">
      <c r="BP11096" s="48"/>
    </row>
    <row r="11097" spans="68:68" x14ac:dyDescent="0.2">
      <c r="BP11097" s="48"/>
    </row>
    <row r="11098" spans="68:68" x14ac:dyDescent="0.2">
      <c r="BP11098" s="48"/>
    </row>
    <row r="11099" spans="68:68" x14ac:dyDescent="0.2">
      <c r="BP11099" s="48"/>
    </row>
    <row r="11100" spans="68:68" x14ac:dyDescent="0.2">
      <c r="BP11100" s="48"/>
    </row>
    <row r="11101" spans="68:68" x14ac:dyDescent="0.2">
      <c r="BP11101" s="48"/>
    </row>
    <row r="11102" spans="68:68" x14ac:dyDescent="0.2">
      <c r="BP11102" s="48"/>
    </row>
    <row r="11103" spans="68:68" x14ac:dyDescent="0.2">
      <c r="BP11103" s="48"/>
    </row>
    <row r="11104" spans="68:68" x14ac:dyDescent="0.2">
      <c r="BP11104" s="48"/>
    </row>
    <row r="11105" spans="68:68" x14ac:dyDescent="0.2">
      <c r="BP11105" s="48"/>
    </row>
    <row r="11106" spans="68:68" x14ac:dyDescent="0.2">
      <c r="BP11106" s="48"/>
    </row>
    <row r="11107" spans="68:68" x14ac:dyDescent="0.2">
      <c r="BP11107" s="48"/>
    </row>
    <row r="11108" spans="68:68" x14ac:dyDescent="0.2">
      <c r="BP11108" s="48"/>
    </row>
    <row r="11109" spans="68:68" x14ac:dyDescent="0.2">
      <c r="BP11109" s="48"/>
    </row>
    <row r="11110" spans="68:68" x14ac:dyDescent="0.2">
      <c r="BP11110" s="48"/>
    </row>
    <row r="11111" spans="68:68" x14ac:dyDescent="0.2">
      <c r="BP11111" s="48"/>
    </row>
    <row r="11112" spans="68:68" x14ac:dyDescent="0.2">
      <c r="BP11112" s="48"/>
    </row>
    <row r="11113" spans="68:68" x14ac:dyDescent="0.2">
      <c r="BP11113" s="48"/>
    </row>
    <row r="11114" spans="68:68" x14ac:dyDescent="0.2">
      <c r="BP11114" s="48"/>
    </row>
    <row r="11115" spans="68:68" x14ac:dyDescent="0.2">
      <c r="BP11115" s="48"/>
    </row>
    <row r="11116" spans="68:68" x14ac:dyDescent="0.2">
      <c r="BP11116" s="48"/>
    </row>
    <row r="11117" spans="68:68" x14ac:dyDescent="0.2">
      <c r="BP11117" s="48"/>
    </row>
    <row r="11118" spans="68:68" x14ac:dyDescent="0.2">
      <c r="BP11118" s="48"/>
    </row>
    <row r="11119" spans="68:68" x14ac:dyDescent="0.2">
      <c r="BP11119" s="48"/>
    </row>
    <row r="11120" spans="68:68" x14ac:dyDescent="0.2">
      <c r="BP11120" s="48"/>
    </row>
    <row r="11121" spans="68:68" x14ac:dyDescent="0.2">
      <c r="BP11121" s="48"/>
    </row>
    <row r="11122" spans="68:68" x14ac:dyDescent="0.2">
      <c r="BP11122" s="48"/>
    </row>
    <row r="11123" spans="68:68" x14ac:dyDescent="0.2">
      <c r="BP11123" s="48"/>
    </row>
    <row r="11124" spans="68:68" x14ac:dyDescent="0.2">
      <c r="BP11124" s="48"/>
    </row>
    <row r="11125" spans="68:68" x14ac:dyDescent="0.2">
      <c r="BP11125" s="48"/>
    </row>
    <row r="11126" spans="68:68" x14ac:dyDescent="0.2">
      <c r="BP11126" s="48"/>
    </row>
    <row r="11127" spans="68:68" x14ac:dyDescent="0.2">
      <c r="BP11127" s="48"/>
    </row>
    <row r="11128" spans="68:68" x14ac:dyDescent="0.2">
      <c r="BP11128" s="48"/>
    </row>
    <row r="11129" spans="68:68" x14ac:dyDescent="0.2">
      <c r="BP11129" s="48"/>
    </row>
    <row r="11130" spans="68:68" x14ac:dyDescent="0.2">
      <c r="BP11130" s="48"/>
    </row>
    <row r="11131" spans="68:68" x14ac:dyDescent="0.2">
      <c r="BP11131" s="48"/>
    </row>
    <row r="11132" spans="68:68" x14ac:dyDescent="0.2">
      <c r="BP11132" s="48"/>
    </row>
    <row r="11133" spans="68:68" x14ac:dyDescent="0.2">
      <c r="BP11133" s="48"/>
    </row>
    <row r="11134" spans="68:68" x14ac:dyDescent="0.2">
      <c r="BP11134" s="48"/>
    </row>
    <row r="11135" spans="68:68" x14ac:dyDescent="0.2">
      <c r="BP11135" s="48"/>
    </row>
    <row r="11136" spans="68:68" x14ac:dyDescent="0.2">
      <c r="BP11136" s="48"/>
    </row>
    <row r="11137" spans="68:68" x14ac:dyDescent="0.2">
      <c r="BP11137" s="48"/>
    </row>
    <row r="11138" spans="68:68" x14ac:dyDescent="0.2">
      <c r="BP11138" s="48"/>
    </row>
    <row r="11139" spans="68:68" x14ac:dyDescent="0.2">
      <c r="BP11139" s="48"/>
    </row>
    <row r="11140" spans="68:68" x14ac:dyDescent="0.2">
      <c r="BP11140" s="48"/>
    </row>
    <row r="11141" spans="68:68" x14ac:dyDescent="0.2">
      <c r="BP11141" s="48"/>
    </row>
    <row r="11142" spans="68:68" x14ac:dyDescent="0.2">
      <c r="BP11142" s="48"/>
    </row>
    <row r="11143" spans="68:68" x14ac:dyDescent="0.2">
      <c r="BP11143" s="48"/>
    </row>
    <row r="11144" spans="68:68" x14ac:dyDescent="0.2">
      <c r="BP11144" s="48"/>
    </row>
    <row r="11145" spans="68:68" x14ac:dyDescent="0.2">
      <c r="BP11145" s="48"/>
    </row>
    <row r="11146" spans="68:68" x14ac:dyDescent="0.2">
      <c r="BP11146" s="48"/>
    </row>
    <row r="11147" spans="68:68" x14ac:dyDescent="0.2">
      <c r="BP11147" s="48"/>
    </row>
    <row r="11148" spans="68:68" x14ac:dyDescent="0.2">
      <c r="BP11148" s="48"/>
    </row>
    <row r="11149" spans="68:68" x14ac:dyDescent="0.2">
      <c r="BP11149" s="48"/>
    </row>
    <row r="11150" spans="68:68" x14ac:dyDescent="0.2">
      <c r="BP11150" s="48"/>
    </row>
    <row r="11151" spans="68:68" x14ac:dyDescent="0.2">
      <c r="BP11151" s="48"/>
    </row>
    <row r="11152" spans="68:68" x14ac:dyDescent="0.2">
      <c r="BP11152" s="48"/>
    </row>
    <row r="11153" spans="68:68" x14ac:dyDescent="0.2">
      <c r="BP11153" s="48"/>
    </row>
    <row r="11154" spans="68:68" x14ac:dyDescent="0.2">
      <c r="BP11154" s="48"/>
    </row>
    <row r="11155" spans="68:68" x14ac:dyDescent="0.2">
      <c r="BP11155" s="48"/>
    </row>
    <row r="11156" spans="68:68" x14ac:dyDescent="0.2">
      <c r="BP11156" s="48"/>
    </row>
    <row r="11157" spans="68:68" x14ac:dyDescent="0.2">
      <c r="BP11157" s="48"/>
    </row>
    <row r="11158" spans="68:68" x14ac:dyDescent="0.2">
      <c r="BP11158" s="48"/>
    </row>
    <row r="11159" spans="68:68" x14ac:dyDescent="0.2">
      <c r="BP11159" s="48"/>
    </row>
    <row r="11160" spans="68:68" x14ac:dyDescent="0.2">
      <c r="BP11160" s="48"/>
    </row>
    <row r="11161" spans="68:68" x14ac:dyDescent="0.2">
      <c r="BP11161" s="48"/>
    </row>
    <row r="11162" spans="68:68" x14ac:dyDescent="0.2">
      <c r="BP11162" s="48"/>
    </row>
    <row r="11163" spans="68:68" x14ac:dyDescent="0.2">
      <c r="BP11163" s="48"/>
    </row>
    <row r="11164" spans="68:68" x14ac:dyDescent="0.2">
      <c r="BP11164" s="48"/>
    </row>
    <row r="11165" spans="68:68" x14ac:dyDescent="0.2">
      <c r="BP11165" s="48"/>
    </row>
    <row r="11166" spans="68:68" x14ac:dyDescent="0.2">
      <c r="BP11166" s="48"/>
    </row>
    <row r="11167" spans="68:68" x14ac:dyDescent="0.2">
      <c r="BP11167" s="48"/>
    </row>
    <row r="11168" spans="68:68" x14ac:dyDescent="0.2">
      <c r="BP11168" s="48"/>
    </row>
    <row r="11169" spans="68:68" x14ac:dyDescent="0.2">
      <c r="BP11169" s="48"/>
    </row>
    <row r="11170" spans="68:68" x14ac:dyDescent="0.2">
      <c r="BP11170" s="48"/>
    </row>
    <row r="11171" spans="68:68" x14ac:dyDescent="0.2">
      <c r="BP11171" s="48"/>
    </row>
    <row r="11172" spans="68:68" x14ac:dyDescent="0.2">
      <c r="BP11172" s="48"/>
    </row>
    <row r="11173" spans="68:68" x14ac:dyDescent="0.2">
      <c r="BP11173" s="48"/>
    </row>
    <row r="11174" spans="68:68" x14ac:dyDescent="0.2">
      <c r="BP11174" s="48"/>
    </row>
    <row r="11175" spans="68:68" x14ac:dyDescent="0.2">
      <c r="BP11175" s="48"/>
    </row>
    <row r="11176" spans="68:68" x14ac:dyDescent="0.2">
      <c r="BP11176" s="48"/>
    </row>
    <row r="11177" spans="68:68" x14ac:dyDescent="0.2">
      <c r="BP11177" s="48"/>
    </row>
    <row r="11178" spans="68:68" x14ac:dyDescent="0.2">
      <c r="BP11178" s="48"/>
    </row>
    <row r="11179" spans="68:68" x14ac:dyDescent="0.2">
      <c r="BP11179" s="48"/>
    </row>
    <row r="11180" spans="68:68" x14ac:dyDescent="0.2">
      <c r="BP11180" s="48"/>
    </row>
    <row r="11181" spans="68:68" x14ac:dyDescent="0.2">
      <c r="BP11181" s="48"/>
    </row>
    <row r="11182" spans="68:68" x14ac:dyDescent="0.2">
      <c r="BP11182" s="48"/>
    </row>
    <row r="11183" spans="68:68" x14ac:dyDescent="0.2">
      <c r="BP11183" s="48"/>
    </row>
    <row r="11184" spans="68:68" x14ac:dyDescent="0.2">
      <c r="BP11184" s="48"/>
    </row>
    <row r="11185" spans="68:68" x14ac:dyDescent="0.2">
      <c r="BP11185" s="48"/>
    </row>
    <row r="11186" spans="68:68" x14ac:dyDescent="0.2">
      <c r="BP11186" s="48"/>
    </row>
    <row r="11187" spans="68:68" x14ac:dyDescent="0.2">
      <c r="BP11187" s="48"/>
    </row>
    <row r="11188" spans="68:68" x14ac:dyDescent="0.2">
      <c r="BP11188" s="48"/>
    </row>
    <row r="11189" spans="68:68" x14ac:dyDescent="0.2">
      <c r="BP11189" s="48"/>
    </row>
    <row r="11190" spans="68:68" x14ac:dyDescent="0.2">
      <c r="BP11190" s="48"/>
    </row>
    <row r="11191" spans="68:68" x14ac:dyDescent="0.2">
      <c r="BP11191" s="48"/>
    </row>
    <row r="11192" spans="68:68" x14ac:dyDescent="0.2">
      <c r="BP11192" s="48"/>
    </row>
    <row r="11193" spans="68:68" x14ac:dyDescent="0.2">
      <c r="BP11193" s="48"/>
    </row>
    <row r="11194" spans="68:68" x14ac:dyDescent="0.2">
      <c r="BP11194" s="48"/>
    </row>
    <row r="11195" spans="68:68" x14ac:dyDescent="0.2">
      <c r="BP11195" s="48"/>
    </row>
    <row r="11196" spans="68:68" x14ac:dyDescent="0.2">
      <c r="BP11196" s="48"/>
    </row>
    <row r="11197" spans="68:68" x14ac:dyDescent="0.2">
      <c r="BP11197" s="48"/>
    </row>
    <row r="11198" spans="68:68" x14ac:dyDescent="0.2">
      <c r="BP11198" s="48"/>
    </row>
    <row r="11199" spans="68:68" x14ac:dyDescent="0.2">
      <c r="BP11199" s="48"/>
    </row>
    <row r="11200" spans="68:68" x14ac:dyDescent="0.2">
      <c r="BP11200" s="48"/>
    </row>
    <row r="11201" spans="68:68" x14ac:dyDescent="0.2">
      <c r="BP11201" s="48"/>
    </row>
    <row r="11202" spans="68:68" x14ac:dyDescent="0.2">
      <c r="BP11202" s="48"/>
    </row>
    <row r="11203" spans="68:68" x14ac:dyDescent="0.2">
      <c r="BP11203" s="48"/>
    </row>
    <row r="11204" spans="68:68" x14ac:dyDescent="0.2">
      <c r="BP11204" s="48"/>
    </row>
    <row r="11205" spans="68:68" x14ac:dyDescent="0.2">
      <c r="BP11205" s="48"/>
    </row>
    <row r="11206" spans="68:68" x14ac:dyDescent="0.2">
      <c r="BP11206" s="48"/>
    </row>
    <row r="11207" spans="68:68" x14ac:dyDescent="0.2">
      <c r="BP11207" s="48"/>
    </row>
    <row r="11208" spans="68:68" x14ac:dyDescent="0.2">
      <c r="BP11208" s="48"/>
    </row>
    <row r="11209" spans="68:68" x14ac:dyDescent="0.2">
      <c r="BP11209" s="48"/>
    </row>
    <row r="11210" spans="68:68" x14ac:dyDescent="0.2">
      <c r="BP11210" s="48"/>
    </row>
    <row r="11211" spans="68:68" x14ac:dyDescent="0.2">
      <c r="BP11211" s="48"/>
    </row>
    <row r="11212" spans="68:68" x14ac:dyDescent="0.2">
      <c r="BP11212" s="48"/>
    </row>
    <row r="11213" spans="68:68" x14ac:dyDescent="0.2">
      <c r="BP11213" s="48"/>
    </row>
    <row r="11214" spans="68:68" x14ac:dyDescent="0.2">
      <c r="BP11214" s="48"/>
    </row>
    <row r="11215" spans="68:68" x14ac:dyDescent="0.2">
      <c r="BP11215" s="48"/>
    </row>
    <row r="11216" spans="68:68" x14ac:dyDescent="0.2">
      <c r="BP11216" s="48"/>
    </row>
    <row r="11217" spans="68:68" x14ac:dyDescent="0.2">
      <c r="BP11217" s="48"/>
    </row>
    <row r="11218" spans="68:68" x14ac:dyDescent="0.2">
      <c r="BP11218" s="48"/>
    </row>
    <row r="11219" spans="68:68" x14ac:dyDescent="0.2">
      <c r="BP11219" s="48"/>
    </row>
    <row r="11220" spans="68:68" x14ac:dyDescent="0.2">
      <c r="BP11220" s="48"/>
    </row>
    <row r="11221" spans="68:68" x14ac:dyDescent="0.2">
      <c r="BP11221" s="48"/>
    </row>
    <row r="11222" spans="68:68" x14ac:dyDescent="0.2">
      <c r="BP11222" s="48"/>
    </row>
    <row r="11223" spans="68:68" x14ac:dyDescent="0.2">
      <c r="BP11223" s="48"/>
    </row>
    <row r="11224" spans="68:68" x14ac:dyDescent="0.2">
      <c r="BP11224" s="48"/>
    </row>
    <row r="11225" spans="68:68" x14ac:dyDescent="0.2">
      <c r="BP11225" s="48"/>
    </row>
    <row r="11226" spans="68:68" x14ac:dyDescent="0.2">
      <c r="BP11226" s="48"/>
    </row>
    <row r="11227" spans="68:68" x14ac:dyDescent="0.2">
      <c r="BP11227" s="48"/>
    </row>
    <row r="11228" spans="68:68" x14ac:dyDescent="0.2">
      <c r="BP11228" s="48"/>
    </row>
    <row r="11229" spans="68:68" x14ac:dyDescent="0.2">
      <c r="BP11229" s="48"/>
    </row>
    <row r="11230" spans="68:68" x14ac:dyDescent="0.2">
      <c r="BP11230" s="48"/>
    </row>
    <row r="11231" spans="68:68" x14ac:dyDescent="0.2">
      <c r="BP11231" s="48"/>
    </row>
    <row r="11232" spans="68:68" x14ac:dyDescent="0.2">
      <c r="BP11232" s="48"/>
    </row>
    <row r="11233" spans="68:68" x14ac:dyDescent="0.2">
      <c r="BP11233" s="48"/>
    </row>
    <row r="11234" spans="68:68" x14ac:dyDescent="0.2">
      <c r="BP11234" s="48"/>
    </row>
    <row r="11235" spans="68:68" x14ac:dyDescent="0.2">
      <c r="BP11235" s="48"/>
    </row>
    <row r="11236" spans="68:68" x14ac:dyDescent="0.2">
      <c r="BP11236" s="48"/>
    </row>
    <row r="11237" spans="68:68" x14ac:dyDescent="0.2">
      <c r="BP11237" s="48"/>
    </row>
    <row r="11238" spans="68:68" x14ac:dyDescent="0.2">
      <c r="BP11238" s="48"/>
    </row>
    <row r="11239" spans="68:68" x14ac:dyDescent="0.2">
      <c r="BP11239" s="48"/>
    </row>
    <row r="11240" spans="68:68" x14ac:dyDescent="0.2">
      <c r="BP11240" s="48"/>
    </row>
    <row r="11241" spans="68:68" x14ac:dyDescent="0.2">
      <c r="BP11241" s="48"/>
    </row>
    <row r="11242" spans="68:68" x14ac:dyDescent="0.2">
      <c r="BP11242" s="48"/>
    </row>
    <row r="11243" spans="68:68" x14ac:dyDescent="0.2">
      <c r="BP11243" s="48"/>
    </row>
    <row r="11244" spans="68:68" x14ac:dyDescent="0.2">
      <c r="BP11244" s="48"/>
    </row>
    <row r="11245" spans="68:68" x14ac:dyDescent="0.2">
      <c r="BP11245" s="48"/>
    </row>
    <row r="11246" spans="68:68" x14ac:dyDescent="0.2">
      <c r="BP11246" s="48"/>
    </row>
    <row r="11247" spans="68:68" x14ac:dyDescent="0.2">
      <c r="BP11247" s="48"/>
    </row>
    <row r="11248" spans="68:68" x14ac:dyDescent="0.2">
      <c r="BP11248" s="48"/>
    </row>
    <row r="11249" spans="68:68" x14ac:dyDescent="0.2">
      <c r="BP11249" s="48"/>
    </row>
    <row r="11250" spans="68:68" x14ac:dyDescent="0.2">
      <c r="BP11250" s="48"/>
    </row>
    <row r="11251" spans="68:68" x14ac:dyDescent="0.2">
      <c r="BP11251" s="48"/>
    </row>
    <row r="11252" spans="68:68" x14ac:dyDescent="0.2">
      <c r="BP11252" s="48"/>
    </row>
    <row r="11253" spans="68:68" x14ac:dyDescent="0.2">
      <c r="BP11253" s="48"/>
    </row>
    <row r="11254" spans="68:68" x14ac:dyDescent="0.2">
      <c r="BP11254" s="48"/>
    </row>
    <row r="11255" spans="68:68" x14ac:dyDescent="0.2">
      <c r="BP11255" s="48"/>
    </row>
    <row r="11256" spans="68:68" x14ac:dyDescent="0.2">
      <c r="BP11256" s="48"/>
    </row>
    <row r="11257" spans="68:68" x14ac:dyDescent="0.2">
      <c r="BP11257" s="48"/>
    </row>
    <row r="11258" spans="68:68" x14ac:dyDescent="0.2">
      <c r="BP11258" s="48"/>
    </row>
    <row r="11259" spans="68:68" x14ac:dyDescent="0.2">
      <c r="BP11259" s="48"/>
    </row>
    <row r="11260" spans="68:68" x14ac:dyDescent="0.2">
      <c r="BP11260" s="48"/>
    </row>
    <row r="11261" spans="68:68" x14ac:dyDescent="0.2">
      <c r="BP11261" s="48"/>
    </row>
    <row r="11262" spans="68:68" x14ac:dyDescent="0.2">
      <c r="BP11262" s="48"/>
    </row>
    <row r="11263" spans="68:68" x14ac:dyDescent="0.2">
      <c r="BP11263" s="48"/>
    </row>
    <row r="11264" spans="68:68" x14ac:dyDescent="0.2">
      <c r="BP11264" s="48"/>
    </row>
    <row r="11265" spans="68:68" x14ac:dyDescent="0.2">
      <c r="BP11265" s="48"/>
    </row>
    <row r="11266" spans="68:68" x14ac:dyDescent="0.2">
      <c r="BP11266" s="48"/>
    </row>
    <row r="11267" spans="68:68" x14ac:dyDescent="0.2">
      <c r="BP11267" s="48"/>
    </row>
    <row r="11268" spans="68:68" x14ac:dyDescent="0.2">
      <c r="BP11268" s="48"/>
    </row>
    <row r="11269" spans="68:68" x14ac:dyDescent="0.2">
      <c r="BP11269" s="48"/>
    </row>
    <row r="11270" spans="68:68" x14ac:dyDescent="0.2">
      <c r="BP11270" s="48"/>
    </row>
    <row r="11271" spans="68:68" x14ac:dyDescent="0.2">
      <c r="BP11271" s="48"/>
    </row>
    <row r="11272" spans="68:68" x14ac:dyDescent="0.2">
      <c r="BP11272" s="48"/>
    </row>
    <row r="11273" spans="68:68" x14ac:dyDescent="0.2">
      <c r="BP11273" s="48"/>
    </row>
    <row r="11274" spans="68:68" x14ac:dyDescent="0.2">
      <c r="BP11274" s="48"/>
    </row>
    <row r="11275" spans="68:68" x14ac:dyDescent="0.2">
      <c r="BP11275" s="48"/>
    </row>
    <row r="11276" spans="68:68" x14ac:dyDescent="0.2">
      <c r="BP11276" s="48"/>
    </row>
    <row r="11277" spans="68:68" x14ac:dyDescent="0.2">
      <c r="BP11277" s="48"/>
    </row>
    <row r="11278" spans="68:68" x14ac:dyDescent="0.2">
      <c r="BP11278" s="48"/>
    </row>
    <row r="11279" spans="68:68" x14ac:dyDescent="0.2">
      <c r="BP11279" s="48"/>
    </row>
    <row r="11280" spans="68:68" x14ac:dyDescent="0.2">
      <c r="BP11280" s="48"/>
    </row>
    <row r="11281" spans="68:68" x14ac:dyDescent="0.2">
      <c r="BP11281" s="48"/>
    </row>
    <row r="11282" spans="68:68" x14ac:dyDescent="0.2">
      <c r="BP11282" s="48"/>
    </row>
    <row r="11283" spans="68:68" x14ac:dyDescent="0.2">
      <c r="BP11283" s="48"/>
    </row>
    <row r="11284" spans="68:68" x14ac:dyDescent="0.2">
      <c r="BP11284" s="48"/>
    </row>
    <row r="11285" spans="68:68" x14ac:dyDescent="0.2">
      <c r="BP11285" s="48"/>
    </row>
    <row r="11286" spans="68:68" x14ac:dyDescent="0.2">
      <c r="BP11286" s="48"/>
    </row>
    <row r="11287" spans="68:68" x14ac:dyDescent="0.2">
      <c r="BP11287" s="48"/>
    </row>
    <row r="11288" spans="68:68" x14ac:dyDescent="0.2">
      <c r="BP11288" s="48"/>
    </row>
    <row r="11289" spans="68:68" x14ac:dyDescent="0.2">
      <c r="BP11289" s="48"/>
    </row>
    <row r="11290" spans="68:68" x14ac:dyDescent="0.2">
      <c r="BP11290" s="48"/>
    </row>
    <row r="11291" spans="68:68" x14ac:dyDescent="0.2">
      <c r="BP11291" s="48"/>
    </row>
    <row r="11292" spans="68:68" x14ac:dyDescent="0.2">
      <c r="BP11292" s="48"/>
    </row>
    <row r="11293" spans="68:68" x14ac:dyDescent="0.2">
      <c r="BP11293" s="48"/>
    </row>
    <row r="11294" spans="68:68" x14ac:dyDescent="0.2">
      <c r="BP11294" s="48"/>
    </row>
    <row r="11295" spans="68:68" x14ac:dyDescent="0.2">
      <c r="BP11295" s="48"/>
    </row>
    <row r="11296" spans="68:68" x14ac:dyDescent="0.2">
      <c r="BP11296" s="48"/>
    </row>
    <row r="11297" spans="68:68" x14ac:dyDescent="0.2">
      <c r="BP11297" s="48"/>
    </row>
    <row r="11298" spans="68:68" x14ac:dyDescent="0.2">
      <c r="BP11298" s="48"/>
    </row>
    <row r="11299" spans="68:68" x14ac:dyDescent="0.2">
      <c r="BP11299" s="48"/>
    </row>
    <row r="11300" spans="68:68" x14ac:dyDescent="0.2">
      <c r="BP11300" s="48"/>
    </row>
    <row r="11301" spans="68:68" x14ac:dyDescent="0.2">
      <c r="BP11301" s="48"/>
    </row>
    <row r="11302" spans="68:68" x14ac:dyDescent="0.2">
      <c r="BP11302" s="48"/>
    </row>
    <row r="11303" spans="68:68" x14ac:dyDescent="0.2">
      <c r="BP11303" s="48"/>
    </row>
    <row r="11304" spans="68:68" x14ac:dyDescent="0.2">
      <c r="BP11304" s="48"/>
    </row>
    <row r="11305" spans="68:68" x14ac:dyDescent="0.2">
      <c r="BP11305" s="48"/>
    </row>
    <row r="11306" spans="68:68" x14ac:dyDescent="0.2">
      <c r="BP11306" s="48"/>
    </row>
    <row r="11307" spans="68:68" x14ac:dyDescent="0.2">
      <c r="BP11307" s="48"/>
    </row>
    <row r="11308" spans="68:68" x14ac:dyDescent="0.2">
      <c r="BP11308" s="48"/>
    </row>
    <row r="11309" spans="68:68" x14ac:dyDescent="0.2">
      <c r="BP11309" s="48"/>
    </row>
    <row r="11310" spans="68:68" x14ac:dyDescent="0.2">
      <c r="BP11310" s="48"/>
    </row>
    <row r="11311" spans="68:68" x14ac:dyDescent="0.2">
      <c r="BP11311" s="48"/>
    </row>
    <row r="11312" spans="68:68" x14ac:dyDescent="0.2">
      <c r="BP11312" s="48"/>
    </row>
    <row r="11313" spans="68:68" x14ac:dyDescent="0.2">
      <c r="BP11313" s="48"/>
    </row>
    <row r="11314" spans="68:68" x14ac:dyDescent="0.2">
      <c r="BP11314" s="48"/>
    </row>
    <row r="11315" spans="68:68" x14ac:dyDescent="0.2">
      <c r="BP11315" s="48"/>
    </row>
    <row r="11316" spans="68:68" x14ac:dyDescent="0.2">
      <c r="BP11316" s="48"/>
    </row>
    <row r="11317" spans="68:68" x14ac:dyDescent="0.2">
      <c r="BP11317" s="48"/>
    </row>
    <row r="11318" spans="68:68" x14ac:dyDescent="0.2">
      <c r="BP11318" s="48"/>
    </row>
    <row r="11319" spans="68:68" x14ac:dyDescent="0.2">
      <c r="BP11319" s="48"/>
    </row>
    <row r="11320" spans="68:68" x14ac:dyDescent="0.2">
      <c r="BP11320" s="48"/>
    </row>
    <row r="11321" spans="68:68" x14ac:dyDescent="0.2">
      <c r="BP11321" s="48"/>
    </row>
    <row r="11322" spans="68:68" x14ac:dyDescent="0.2">
      <c r="BP11322" s="48"/>
    </row>
    <row r="11323" spans="68:68" x14ac:dyDescent="0.2">
      <c r="BP11323" s="48"/>
    </row>
    <row r="11324" spans="68:68" x14ac:dyDescent="0.2">
      <c r="BP11324" s="48"/>
    </row>
    <row r="11325" spans="68:68" x14ac:dyDescent="0.2">
      <c r="BP11325" s="48"/>
    </row>
    <row r="11326" spans="68:68" x14ac:dyDescent="0.2">
      <c r="BP11326" s="48"/>
    </row>
    <row r="11327" spans="68:68" x14ac:dyDescent="0.2">
      <c r="BP11327" s="48"/>
    </row>
    <row r="11328" spans="68:68" x14ac:dyDescent="0.2">
      <c r="BP11328" s="48"/>
    </row>
    <row r="11329" spans="68:68" x14ac:dyDescent="0.2">
      <c r="BP11329" s="48"/>
    </row>
    <row r="11330" spans="68:68" x14ac:dyDescent="0.2">
      <c r="BP11330" s="48"/>
    </row>
    <row r="11331" spans="68:68" x14ac:dyDescent="0.2">
      <c r="BP11331" s="48"/>
    </row>
    <row r="11332" spans="68:68" x14ac:dyDescent="0.2">
      <c r="BP11332" s="48"/>
    </row>
    <row r="11333" spans="68:68" x14ac:dyDescent="0.2">
      <c r="BP11333" s="48"/>
    </row>
    <row r="11334" spans="68:68" x14ac:dyDescent="0.2">
      <c r="BP11334" s="48"/>
    </row>
    <row r="11335" spans="68:68" x14ac:dyDescent="0.2">
      <c r="BP11335" s="48"/>
    </row>
    <row r="11336" spans="68:68" x14ac:dyDescent="0.2">
      <c r="BP11336" s="48"/>
    </row>
    <row r="11337" spans="68:68" x14ac:dyDescent="0.2">
      <c r="BP11337" s="48"/>
    </row>
    <row r="11338" spans="68:68" x14ac:dyDescent="0.2">
      <c r="BP11338" s="48"/>
    </row>
    <row r="11339" spans="68:68" x14ac:dyDescent="0.2">
      <c r="BP11339" s="48"/>
    </row>
    <row r="11340" spans="68:68" x14ac:dyDescent="0.2">
      <c r="BP11340" s="48"/>
    </row>
    <row r="11341" spans="68:68" x14ac:dyDescent="0.2">
      <c r="BP11341" s="48"/>
    </row>
    <row r="11342" spans="68:68" x14ac:dyDescent="0.2">
      <c r="BP11342" s="48"/>
    </row>
    <row r="11343" spans="68:68" x14ac:dyDescent="0.2">
      <c r="BP11343" s="48"/>
    </row>
    <row r="11344" spans="68:68" x14ac:dyDescent="0.2">
      <c r="BP11344" s="48"/>
    </row>
    <row r="11345" spans="68:68" x14ac:dyDescent="0.2">
      <c r="BP11345" s="48"/>
    </row>
    <row r="11346" spans="68:68" x14ac:dyDescent="0.2">
      <c r="BP11346" s="48"/>
    </row>
    <row r="11347" spans="68:68" x14ac:dyDescent="0.2">
      <c r="BP11347" s="48"/>
    </row>
    <row r="11348" spans="68:68" x14ac:dyDescent="0.2">
      <c r="BP11348" s="48"/>
    </row>
    <row r="11349" spans="68:68" x14ac:dyDescent="0.2">
      <c r="BP11349" s="48"/>
    </row>
    <row r="11350" spans="68:68" x14ac:dyDescent="0.2">
      <c r="BP11350" s="48"/>
    </row>
    <row r="11351" spans="68:68" x14ac:dyDescent="0.2">
      <c r="BP11351" s="48"/>
    </row>
    <row r="11352" spans="68:68" x14ac:dyDescent="0.2">
      <c r="BP11352" s="48"/>
    </row>
    <row r="11353" spans="68:68" x14ac:dyDescent="0.2">
      <c r="BP11353" s="48"/>
    </row>
    <row r="11354" spans="68:68" x14ac:dyDescent="0.2">
      <c r="BP11354" s="48"/>
    </row>
    <row r="11355" spans="68:68" x14ac:dyDescent="0.2">
      <c r="BP11355" s="48"/>
    </row>
    <row r="11356" spans="68:68" x14ac:dyDescent="0.2">
      <c r="BP11356" s="48"/>
    </row>
    <row r="11357" spans="68:68" x14ac:dyDescent="0.2">
      <c r="BP11357" s="48"/>
    </row>
    <row r="11358" spans="68:68" x14ac:dyDescent="0.2">
      <c r="BP11358" s="48"/>
    </row>
    <row r="11359" spans="68:68" x14ac:dyDescent="0.2">
      <c r="BP11359" s="48"/>
    </row>
    <row r="11360" spans="68:68" x14ac:dyDescent="0.2">
      <c r="BP11360" s="48"/>
    </row>
    <row r="11361" spans="68:68" x14ac:dyDescent="0.2">
      <c r="BP11361" s="48"/>
    </row>
    <row r="11362" spans="68:68" x14ac:dyDescent="0.2">
      <c r="BP11362" s="48"/>
    </row>
    <row r="11363" spans="68:68" x14ac:dyDescent="0.2">
      <c r="BP11363" s="48"/>
    </row>
    <row r="11364" spans="68:68" x14ac:dyDescent="0.2">
      <c r="BP11364" s="48"/>
    </row>
    <row r="11365" spans="68:68" x14ac:dyDescent="0.2">
      <c r="BP11365" s="48"/>
    </row>
    <row r="11366" spans="68:68" x14ac:dyDescent="0.2">
      <c r="BP11366" s="48"/>
    </row>
    <row r="11367" spans="68:68" x14ac:dyDescent="0.2">
      <c r="BP11367" s="48"/>
    </row>
    <row r="11368" spans="68:68" x14ac:dyDescent="0.2">
      <c r="BP11368" s="48"/>
    </row>
    <row r="11369" spans="68:68" x14ac:dyDescent="0.2">
      <c r="BP11369" s="48"/>
    </row>
    <row r="11370" spans="68:68" x14ac:dyDescent="0.2">
      <c r="BP11370" s="48"/>
    </row>
    <row r="11371" spans="68:68" x14ac:dyDescent="0.2">
      <c r="BP11371" s="48"/>
    </row>
    <row r="11372" spans="68:68" x14ac:dyDescent="0.2">
      <c r="BP11372" s="48"/>
    </row>
    <row r="11373" spans="68:68" x14ac:dyDescent="0.2">
      <c r="BP11373" s="48"/>
    </row>
    <row r="11374" spans="68:68" x14ac:dyDescent="0.2">
      <c r="BP11374" s="48"/>
    </row>
    <row r="11375" spans="68:68" x14ac:dyDescent="0.2">
      <c r="BP11375" s="48"/>
    </row>
    <row r="11376" spans="68:68" x14ac:dyDescent="0.2">
      <c r="BP11376" s="48"/>
    </row>
    <row r="11377" spans="68:68" x14ac:dyDescent="0.2">
      <c r="BP11377" s="48"/>
    </row>
    <row r="11378" spans="68:68" x14ac:dyDescent="0.2">
      <c r="BP11378" s="48"/>
    </row>
    <row r="11379" spans="68:68" x14ac:dyDescent="0.2">
      <c r="BP11379" s="48"/>
    </row>
    <row r="11380" spans="68:68" x14ac:dyDescent="0.2">
      <c r="BP11380" s="48"/>
    </row>
    <row r="11381" spans="68:68" x14ac:dyDescent="0.2">
      <c r="BP11381" s="48"/>
    </row>
    <row r="11382" spans="68:68" x14ac:dyDescent="0.2">
      <c r="BP11382" s="48"/>
    </row>
    <row r="11383" spans="68:68" x14ac:dyDescent="0.2">
      <c r="BP11383" s="48"/>
    </row>
    <row r="11384" spans="68:68" x14ac:dyDescent="0.2">
      <c r="BP11384" s="48"/>
    </row>
    <row r="11385" spans="68:68" x14ac:dyDescent="0.2">
      <c r="BP11385" s="48"/>
    </row>
    <row r="11386" spans="68:68" x14ac:dyDescent="0.2">
      <c r="BP11386" s="48"/>
    </row>
    <row r="11387" spans="68:68" x14ac:dyDescent="0.2">
      <c r="BP11387" s="48"/>
    </row>
    <row r="11388" spans="68:68" x14ac:dyDescent="0.2">
      <c r="BP11388" s="48"/>
    </row>
    <row r="11389" spans="68:68" x14ac:dyDescent="0.2">
      <c r="BP11389" s="48"/>
    </row>
    <row r="11390" spans="68:68" x14ac:dyDescent="0.2">
      <c r="BP11390" s="48"/>
    </row>
    <row r="11391" spans="68:68" x14ac:dyDescent="0.2">
      <c r="BP11391" s="48"/>
    </row>
    <row r="11392" spans="68:68" x14ac:dyDescent="0.2">
      <c r="BP11392" s="48"/>
    </row>
    <row r="11393" spans="68:68" x14ac:dyDescent="0.2">
      <c r="BP11393" s="48"/>
    </row>
    <row r="11394" spans="68:68" x14ac:dyDescent="0.2">
      <c r="BP11394" s="48"/>
    </row>
    <row r="11395" spans="68:68" x14ac:dyDescent="0.2">
      <c r="BP11395" s="48"/>
    </row>
    <row r="11396" spans="68:68" x14ac:dyDescent="0.2">
      <c r="BP11396" s="48"/>
    </row>
    <row r="11397" spans="68:68" x14ac:dyDescent="0.2">
      <c r="BP11397" s="48"/>
    </row>
    <row r="11398" spans="68:68" x14ac:dyDescent="0.2">
      <c r="BP11398" s="48"/>
    </row>
    <row r="11399" spans="68:68" x14ac:dyDescent="0.2">
      <c r="BP11399" s="48"/>
    </row>
    <row r="11400" spans="68:68" x14ac:dyDescent="0.2">
      <c r="BP11400" s="48"/>
    </row>
    <row r="11401" spans="68:68" x14ac:dyDescent="0.2">
      <c r="BP11401" s="48"/>
    </row>
    <row r="11402" spans="68:68" x14ac:dyDescent="0.2">
      <c r="BP11402" s="48"/>
    </row>
    <row r="11403" spans="68:68" x14ac:dyDescent="0.2">
      <c r="BP11403" s="48"/>
    </row>
    <row r="11404" spans="68:68" x14ac:dyDescent="0.2">
      <c r="BP11404" s="48"/>
    </row>
    <row r="11405" spans="68:68" x14ac:dyDescent="0.2">
      <c r="BP11405" s="48"/>
    </row>
    <row r="11406" spans="68:68" x14ac:dyDescent="0.2">
      <c r="BP11406" s="48"/>
    </row>
    <row r="11407" spans="68:68" x14ac:dyDescent="0.2">
      <c r="BP11407" s="48"/>
    </row>
    <row r="11408" spans="68:68" x14ac:dyDescent="0.2">
      <c r="BP11408" s="48"/>
    </row>
    <row r="11409" spans="68:68" x14ac:dyDescent="0.2">
      <c r="BP11409" s="48"/>
    </row>
    <row r="11410" spans="68:68" x14ac:dyDescent="0.2">
      <c r="BP11410" s="48"/>
    </row>
    <row r="11411" spans="68:68" x14ac:dyDescent="0.2">
      <c r="BP11411" s="48"/>
    </row>
    <row r="11412" spans="68:68" x14ac:dyDescent="0.2">
      <c r="BP11412" s="48"/>
    </row>
    <row r="11413" spans="68:68" x14ac:dyDescent="0.2">
      <c r="BP11413" s="48"/>
    </row>
    <row r="11414" spans="68:68" x14ac:dyDescent="0.2">
      <c r="BP11414" s="48"/>
    </row>
    <row r="11415" spans="68:68" x14ac:dyDescent="0.2">
      <c r="BP11415" s="48"/>
    </row>
    <row r="11416" spans="68:68" x14ac:dyDescent="0.2">
      <c r="BP11416" s="48"/>
    </row>
    <row r="11417" spans="68:68" x14ac:dyDescent="0.2">
      <c r="BP11417" s="48"/>
    </row>
    <row r="11418" spans="68:68" x14ac:dyDescent="0.2">
      <c r="BP11418" s="48"/>
    </row>
    <row r="11419" spans="68:68" x14ac:dyDescent="0.2">
      <c r="BP11419" s="48"/>
    </row>
    <row r="11420" spans="68:68" x14ac:dyDescent="0.2">
      <c r="BP11420" s="48"/>
    </row>
    <row r="11421" spans="68:68" x14ac:dyDescent="0.2">
      <c r="BP11421" s="48"/>
    </row>
    <row r="11422" spans="68:68" x14ac:dyDescent="0.2">
      <c r="BP11422" s="48"/>
    </row>
    <row r="11423" spans="68:68" x14ac:dyDescent="0.2">
      <c r="BP11423" s="48"/>
    </row>
    <row r="11424" spans="68:68" x14ac:dyDescent="0.2">
      <c r="BP11424" s="48"/>
    </row>
    <row r="11425" spans="68:68" x14ac:dyDescent="0.2">
      <c r="BP11425" s="48"/>
    </row>
    <row r="11426" spans="68:68" x14ac:dyDescent="0.2">
      <c r="BP11426" s="48"/>
    </row>
    <row r="11427" spans="68:68" x14ac:dyDescent="0.2">
      <c r="BP11427" s="48"/>
    </row>
    <row r="11428" spans="68:68" x14ac:dyDescent="0.2">
      <c r="BP11428" s="48"/>
    </row>
    <row r="11429" spans="68:68" x14ac:dyDescent="0.2">
      <c r="BP11429" s="48"/>
    </row>
    <row r="11430" spans="68:68" x14ac:dyDescent="0.2">
      <c r="BP11430" s="48"/>
    </row>
    <row r="11431" spans="68:68" x14ac:dyDescent="0.2">
      <c r="BP11431" s="48"/>
    </row>
    <row r="11432" spans="68:68" x14ac:dyDescent="0.2">
      <c r="BP11432" s="48"/>
    </row>
    <row r="11433" spans="68:68" x14ac:dyDescent="0.2">
      <c r="BP11433" s="48"/>
    </row>
    <row r="11434" spans="68:68" x14ac:dyDescent="0.2">
      <c r="BP11434" s="48"/>
    </row>
    <row r="11435" spans="68:68" x14ac:dyDescent="0.2">
      <c r="BP11435" s="48"/>
    </row>
    <row r="11436" spans="68:68" x14ac:dyDescent="0.2">
      <c r="BP11436" s="48"/>
    </row>
    <row r="11437" spans="68:68" x14ac:dyDescent="0.2">
      <c r="BP11437" s="48"/>
    </row>
    <row r="11438" spans="68:68" x14ac:dyDescent="0.2">
      <c r="BP11438" s="48"/>
    </row>
    <row r="11439" spans="68:68" x14ac:dyDescent="0.2">
      <c r="BP11439" s="48"/>
    </row>
    <row r="11440" spans="68:68" x14ac:dyDescent="0.2">
      <c r="BP11440" s="48"/>
    </row>
    <row r="11441" spans="68:68" x14ac:dyDescent="0.2">
      <c r="BP11441" s="48"/>
    </row>
    <row r="11442" spans="68:68" x14ac:dyDescent="0.2">
      <c r="BP11442" s="48"/>
    </row>
    <row r="11443" spans="68:68" x14ac:dyDescent="0.2">
      <c r="BP11443" s="48"/>
    </row>
    <row r="11444" spans="68:68" x14ac:dyDescent="0.2">
      <c r="BP11444" s="48"/>
    </row>
    <row r="11445" spans="68:68" x14ac:dyDescent="0.2">
      <c r="BP11445" s="48"/>
    </row>
    <row r="11446" spans="68:68" x14ac:dyDescent="0.2">
      <c r="BP11446" s="48"/>
    </row>
    <row r="11447" spans="68:68" x14ac:dyDescent="0.2">
      <c r="BP11447" s="48"/>
    </row>
    <row r="11448" spans="68:68" x14ac:dyDescent="0.2">
      <c r="BP11448" s="48"/>
    </row>
    <row r="11449" spans="68:68" x14ac:dyDescent="0.2">
      <c r="BP11449" s="48"/>
    </row>
    <row r="11450" spans="68:68" x14ac:dyDescent="0.2">
      <c r="BP11450" s="48"/>
    </row>
    <row r="11451" spans="68:68" x14ac:dyDescent="0.2">
      <c r="BP11451" s="48"/>
    </row>
    <row r="11452" spans="68:68" x14ac:dyDescent="0.2">
      <c r="BP11452" s="48"/>
    </row>
    <row r="11453" spans="68:68" x14ac:dyDescent="0.2">
      <c r="BP11453" s="48"/>
    </row>
    <row r="11454" spans="68:68" x14ac:dyDescent="0.2">
      <c r="BP11454" s="48"/>
    </row>
    <row r="11455" spans="68:68" x14ac:dyDescent="0.2">
      <c r="BP11455" s="48"/>
    </row>
    <row r="11456" spans="68:68" x14ac:dyDescent="0.2">
      <c r="BP11456" s="48"/>
    </row>
    <row r="11457" spans="68:68" x14ac:dyDescent="0.2">
      <c r="BP11457" s="48"/>
    </row>
    <row r="11458" spans="68:68" x14ac:dyDescent="0.2">
      <c r="BP11458" s="48"/>
    </row>
    <row r="11459" spans="68:68" x14ac:dyDescent="0.2">
      <c r="BP11459" s="48"/>
    </row>
    <row r="11460" spans="68:68" x14ac:dyDescent="0.2">
      <c r="BP11460" s="48"/>
    </row>
    <row r="11461" spans="68:68" x14ac:dyDescent="0.2">
      <c r="BP11461" s="48"/>
    </row>
    <row r="11462" spans="68:68" x14ac:dyDescent="0.2">
      <c r="BP11462" s="48"/>
    </row>
    <row r="11463" spans="68:68" x14ac:dyDescent="0.2">
      <c r="BP11463" s="48"/>
    </row>
    <row r="11464" spans="68:68" x14ac:dyDescent="0.2">
      <c r="BP11464" s="48"/>
    </row>
    <row r="11465" spans="68:68" x14ac:dyDescent="0.2">
      <c r="BP11465" s="48"/>
    </row>
    <row r="11466" spans="68:68" x14ac:dyDescent="0.2">
      <c r="BP11466" s="48"/>
    </row>
    <row r="11467" spans="68:68" x14ac:dyDescent="0.2">
      <c r="BP11467" s="48"/>
    </row>
    <row r="11468" spans="68:68" x14ac:dyDescent="0.2">
      <c r="BP11468" s="48"/>
    </row>
    <row r="11469" spans="68:68" x14ac:dyDescent="0.2">
      <c r="BP11469" s="48"/>
    </row>
    <row r="11470" spans="68:68" x14ac:dyDescent="0.2">
      <c r="BP11470" s="48"/>
    </row>
    <row r="11471" spans="68:68" x14ac:dyDescent="0.2">
      <c r="BP11471" s="48"/>
    </row>
    <row r="11472" spans="68:68" x14ac:dyDescent="0.2">
      <c r="BP11472" s="48"/>
    </row>
    <row r="11473" spans="68:68" x14ac:dyDescent="0.2">
      <c r="BP11473" s="48"/>
    </row>
    <row r="11474" spans="68:68" x14ac:dyDescent="0.2">
      <c r="BP11474" s="48"/>
    </row>
    <row r="11475" spans="68:68" x14ac:dyDescent="0.2">
      <c r="BP11475" s="48"/>
    </row>
    <row r="11476" spans="68:68" x14ac:dyDescent="0.2">
      <c r="BP11476" s="48"/>
    </row>
    <row r="11477" spans="68:68" x14ac:dyDescent="0.2">
      <c r="BP11477" s="48"/>
    </row>
    <row r="11478" spans="68:68" x14ac:dyDescent="0.2">
      <c r="BP11478" s="48"/>
    </row>
    <row r="11479" spans="68:68" x14ac:dyDescent="0.2">
      <c r="BP11479" s="48"/>
    </row>
    <row r="11480" spans="68:68" x14ac:dyDescent="0.2">
      <c r="BP11480" s="48"/>
    </row>
    <row r="11481" spans="68:68" x14ac:dyDescent="0.2">
      <c r="BP11481" s="48"/>
    </row>
    <row r="11482" spans="68:68" x14ac:dyDescent="0.2">
      <c r="BP11482" s="48"/>
    </row>
    <row r="11483" spans="68:68" x14ac:dyDescent="0.2">
      <c r="BP11483" s="48"/>
    </row>
    <row r="11484" spans="68:68" x14ac:dyDescent="0.2">
      <c r="BP11484" s="48"/>
    </row>
    <row r="11485" spans="68:68" x14ac:dyDescent="0.2">
      <c r="BP11485" s="48"/>
    </row>
    <row r="11486" spans="68:68" x14ac:dyDescent="0.2">
      <c r="BP11486" s="48"/>
    </row>
    <row r="11487" spans="68:68" x14ac:dyDescent="0.2">
      <c r="BP11487" s="48"/>
    </row>
    <row r="11488" spans="68:68" x14ac:dyDescent="0.2">
      <c r="BP11488" s="48"/>
    </row>
    <row r="11489" spans="68:68" x14ac:dyDescent="0.2">
      <c r="BP11489" s="48"/>
    </row>
    <row r="11490" spans="68:68" x14ac:dyDescent="0.2">
      <c r="BP11490" s="48"/>
    </row>
    <row r="11491" spans="68:68" x14ac:dyDescent="0.2">
      <c r="BP11491" s="48"/>
    </row>
    <row r="11492" spans="68:68" x14ac:dyDescent="0.2">
      <c r="BP11492" s="48"/>
    </row>
    <row r="11493" spans="68:68" x14ac:dyDescent="0.2">
      <c r="BP11493" s="48"/>
    </row>
    <row r="11494" spans="68:68" x14ac:dyDescent="0.2">
      <c r="BP11494" s="48"/>
    </row>
    <row r="11495" spans="68:68" x14ac:dyDescent="0.2">
      <c r="BP11495" s="48"/>
    </row>
    <row r="11496" spans="68:68" x14ac:dyDescent="0.2">
      <c r="BP11496" s="48"/>
    </row>
    <row r="11497" spans="68:68" x14ac:dyDescent="0.2">
      <c r="BP11497" s="48"/>
    </row>
    <row r="11498" spans="68:68" x14ac:dyDescent="0.2">
      <c r="BP11498" s="48"/>
    </row>
    <row r="11499" spans="68:68" x14ac:dyDescent="0.2">
      <c r="BP11499" s="48"/>
    </row>
    <row r="11500" spans="68:68" x14ac:dyDescent="0.2">
      <c r="BP11500" s="48"/>
    </row>
    <row r="11501" spans="68:68" x14ac:dyDescent="0.2">
      <c r="BP11501" s="48"/>
    </row>
    <row r="11502" spans="68:68" x14ac:dyDescent="0.2">
      <c r="BP11502" s="48"/>
    </row>
    <row r="11503" spans="68:68" x14ac:dyDescent="0.2">
      <c r="BP11503" s="48"/>
    </row>
    <row r="11504" spans="68:68" x14ac:dyDescent="0.2">
      <c r="BP11504" s="48"/>
    </row>
    <row r="11505" spans="68:68" x14ac:dyDescent="0.2">
      <c r="BP11505" s="48"/>
    </row>
    <row r="11506" spans="68:68" x14ac:dyDescent="0.2">
      <c r="BP11506" s="48"/>
    </row>
    <row r="11507" spans="68:68" x14ac:dyDescent="0.2">
      <c r="BP11507" s="48"/>
    </row>
    <row r="11508" spans="68:68" x14ac:dyDescent="0.2">
      <c r="BP11508" s="48"/>
    </row>
    <row r="11509" spans="68:68" x14ac:dyDescent="0.2">
      <c r="BP11509" s="48"/>
    </row>
    <row r="11510" spans="68:68" x14ac:dyDescent="0.2">
      <c r="BP11510" s="48"/>
    </row>
    <row r="11511" spans="68:68" x14ac:dyDescent="0.2">
      <c r="BP11511" s="48"/>
    </row>
    <row r="11512" spans="68:68" x14ac:dyDescent="0.2">
      <c r="BP11512" s="48"/>
    </row>
    <row r="11513" spans="68:68" x14ac:dyDescent="0.2">
      <c r="BP11513" s="48"/>
    </row>
    <row r="11514" spans="68:68" x14ac:dyDescent="0.2">
      <c r="BP11514" s="48"/>
    </row>
    <row r="11515" spans="68:68" x14ac:dyDescent="0.2">
      <c r="BP11515" s="48"/>
    </row>
    <row r="11516" spans="68:68" x14ac:dyDescent="0.2">
      <c r="BP11516" s="48"/>
    </row>
    <row r="11517" spans="68:68" x14ac:dyDescent="0.2">
      <c r="BP11517" s="48"/>
    </row>
    <row r="11518" spans="68:68" x14ac:dyDescent="0.2">
      <c r="BP11518" s="48"/>
    </row>
    <row r="11519" spans="68:68" x14ac:dyDescent="0.2">
      <c r="BP11519" s="48"/>
    </row>
    <row r="11520" spans="68:68" x14ac:dyDescent="0.2">
      <c r="BP11520" s="48"/>
    </row>
    <row r="11521" spans="68:68" x14ac:dyDescent="0.2">
      <c r="BP11521" s="48"/>
    </row>
    <row r="11522" spans="68:68" x14ac:dyDescent="0.2">
      <c r="BP11522" s="48"/>
    </row>
    <row r="11523" spans="68:68" x14ac:dyDescent="0.2">
      <c r="BP11523" s="48"/>
    </row>
    <row r="11524" spans="68:68" x14ac:dyDescent="0.2">
      <c r="BP11524" s="48"/>
    </row>
    <row r="11525" spans="68:68" x14ac:dyDescent="0.2">
      <c r="BP11525" s="48"/>
    </row>
    <row r="11526" spans="68:68" x14ac:dyDescent="0.2">
      <c r="BP11526" s="48"/>
    </row>
    <row r="11527" spans="68:68" x14ac:dyDescent="0.2">
      <c r="BP11527" s="48"/>
    </row>
    <row r="11528" spans="68:68" x14ac:dyDescent="0.2">
      <c r="BP11528" s="48"/>
    </row>
    <row r="11529" spans="68:68" x14ac:dyDescent="0.2">
      <c r="BP11529" s="48"/>
    </row>
    <row r="11530" spans="68:68" x14ac:dyDescent="0.2">
      <c r="BP11530" s="48"/>
    </row>
    <row r="11531" spans="68:68" x14ac:dyDescent="0.2">
      <c r="BP11531" s="48"/>
    </row>
    <row r="11532" spans="68:68" x14ac:dyDescent="0.2">
      <c r="BP11532" s="48"/>
    </row>
    <row r="11533" spans="68:68" x14ac:dyDescent="0.2">
      <c r="BP11533" s="48"/>
    </row>
    <row r="11534" spans="68:68" x14ac:dyDescent="0.2">
      <c r="BP11534" s="48"/>
    </row>
    <row r="11535" spans="68:68" x14ac:dyDescent="0.2">
      <c r="BP11535" s="48"/>
    </row>
    <row r="11536" spans="68:68" x14ac:dyDescent="0.2">
      <c r="BP11536" s="48"/>
    </row>
    <row r="11537" spans="68:68" x14ac:dyDescent="0.2">
      <c r="BP11537" s="48"/>
    </row>
    <row r="11538" spans="68:68" x14ac:dyDescent="0.2">
      <c r="BP11538" s="48"/>
    </row>
    <row r="11539" spans="68:68" x14ac:dyDescent="0.2">
      <c r="BP11539" s="48"/>
    </row>
    <row r="11540" spans="68:68" x14ac:dyDescent="0.2">
      <c r="BP11540" s="48"/>
    </row>
    <row r="11541" spans="68:68" x14ac:dyDescent="0.2">
      <c r="BP11541" s="48"/>
    </row>
    <row r="11542" spans="68:68" x14ac:dyDescent="0.2">
      <c r="BP11542" s="48"/>
    </row>
    <row r="11543" spans="68:68" x14ac:dyDescent="0.2">
      <c r="BP11543" s="48"/>
    </row>
    <row r="11544" spans="68:68" x14ac:dyDescent="0.2">
      <c r="BP11544" s="48"/>
    </row>
    <row r="11545" spans="68:68" x14ac:dyDescent="0.2">
      <c r="BP11545" s="48"/>
    </row>
    <row r="11546" spans="68:68" x14ac:dyDescent="0.2">
      <c r="BP11546" s="48"/>
    </row>
    <row r="11547" spans="68:68" x14ac:dyDescent="0.2">
      <c r="BP11547" s="48"/>
    </row>
    <row r="11548" spans="68:68" x14ac:dyDescent="0.2">
      <c r="BP11548" s="48"/>
    </row>
    <row r="11549" spans="68:68" x14ac:dyDescent="0.2">
      <c r="BP11549" s="48"/>
    </row>
    <row r="11550" spans="68:68" x14ac:dyDescent="0.2">
      <c r="BP11550" s="48"/>
    </row>
    <row r="11551" spans="68:68" x14ac:dyDescent="0.2">
      <c r="BP11551" s="48"/>
    </row>
    <row r="11552" spans="68:68" x14ac:dyDescent="0.2">
      <c r="BP11552" s="48"/>
    </row>
    <row r="11553" spans="68:68" x14ac:dyDescent="0.2">
      <c r="BP11553" s="48"/>
    </row>
    <row r="11554" spans="68:68" x14ac:dyDescent="0.2">
      <c r="BP11554" s="48"/>
    </row>
    <row r="11555" spans="68:68" x14ac:dyDescent="0.2">
      <c r="BP11555" s="48"/>
    </row>
    <row r="11556" spans="68:68" x14ac:dyDescent="0.2">
      <c r="BP11556" s="48"/>
    </row>
    <row r="11557" spans="68:68" x14ac:dyDescent="0.2">
      <c r="BP11557" s="48"/>
    </row>
    <row r="11558" spans="68:68" x14ac:dyDescent="0.2">
      <c r="BP11558" s="48"/>
    </row>
    <row r="11559" spans="68:68" x14ac:dyDescent="0.2">
      <c r="BP11559" s="48"/>
    </row>
    <row r="11560" spans="68:68" x14ac:dyDescent="0.2">
      <c r="BP11560" s="48"/>
    </row>
    <row r="11561" spans="68:68" x14ac:dyDescent="0.2">
      <c r="BP11561" s="48"/>
    </row>
    <row r="11562" spans="68:68" x14ac:dyDescent="0.2">
      <c r="BP11562" s="48"/>
    </row>
    <row r="11563" spans="68:68" x14ac:dyDescent="0.2">
      <c r="BP11563" s="48"/>
    </row>
    <row r="11564" spans="68:68" x14ac:dyDescent="0.2">
      <c r="BP11564" s="48"/>
    </row>
    <row r="11565" spans="68:68" x14ac:dyDescent="0.2">
      <c r="BP11565" s="48"/>
    </row>
    <row r="11566" spans="68:68" x14ac:dyDescent="0.2">
      <c r="BP11566" s="48"/>
    </row>
    <row r="11567" spans="68:68" x14ac:dyDescent="0.2">
      <c r="BP11567" s="48"/>
    </row>
    <row r="11568" spans="68:68" x14ac:dyDescent="0.2">
      <c r="BP11568" s="48"/>
    </row>
    <row r="11569" spans="68:68" x14ac:dyDescent="0.2">
      <c r="BP11569" s="48"/>
    </row>
    <row r="11570" spans="68:68" x14ac:dyDescent="0.2">
      <c r="BP11570" s="48"/>
    </row>
    <row r="11571" spans="68:68" x14ac:dyDescent="0.2">
      <c r="BP11571" s="48"/>
    </row>
    <row r="11572" spans="68:68" x14ac:dyDescent="0.2">
      <c r="BP11572" s="48"/>
    </row>
    <row r="11573" spans="68:68" x14ac:dyDescent="0.2">
      <c r="BP11573" s="48"/>
    </row>
    <row r="11574" spans="68:68" x14ac:dyDescent="0.2">
      <c r="BP11574" s="48"/>
    </row>
    <row r="11575" spans="68:68" x14ac:dyDescent="0.2">
      <c r="BP11575" s="48"/>
    </row>
    <row r="11576" spans="68:68" x14ac:dyDescent="0.2">
      <c r="BP11576" s="48"/>
    </row>
    <row r="11577" spans="68:68" x14ac:dyDescent="0.2">
      <c r="BP11577" s="48"/>
    </row>
    <row r="11578" spans="68:68" x14ac:dyDescent="0.2">
      <c r="BP11578" s="48"/>
    </row>
    <row r="11579" spans="68:68" x14ac:dyDescent="0.2">
      <c r="BP11579" s="48"/>
    </row>
    <row r="11580" spans="68:68" x14ac:dyDescent="0.2">
      <c r="BP11580" s="48"/>
    </row>
    <row r="11581" spans="68:68" x14ac:dyDescent="0.2">
      <c r="BP11581" s="48"/>
    </row>
    <row r="11582" spans="68:68" x14ac:dyDescent="0.2">
      <c r="BP11582" s="48"/>
    </row>
    <row r="11583" spans="68:68" x14ac:dyDescent="0.2">
      <c r="BP11583" s="48"/>
    </row>
    <row r="11584" spans="68:68" x14ac:dyDescent="0.2">
      <c r="BP11584" s="48"/>
    </row>
    <row r="11585" spans="68:68" x14ac:dyDescent="0.2">
      <c r="BP11585" s="48"/>
    </row>
    <row r="11586" spans="68:68" x14ac:dyDescent="0.2">
      <c r="BP11586" s="48"/>
    </row>
    <row r="11587" spans="68:68" x14ac:dyDescent="0.2">
      <c r="BP11587" s="48"/>
    </row>
    <row r="11588" spans="68:68" x14ac:dyDescent="0.2">
      <c r="BP11588" s="48"/>
    </row>
    <row r="11589" spans="68:68" x14ac:dyDescent="0.2">
      <c r="BP11589" s="48"/>
    </row>
    <row r="11590" spans="68:68" x14ac:dyDescent="0.2">
      <c r="BP11590" s="48"/>
    </row>
    <row r="11591" spans="68:68" x14ac:dyDescent="0.2">
      <c r="BP11591" s="48"/>
    </row>
    <row r="11592" spans="68:68" x14ac:dyDescent="0.2">
      <c r="BP11592" s="48"/>
    </row>
    <row r="11593" spans="68:68" x14ac:dyDescent="0.2">
      <c r="BP11593" s="48"/>
    </row>
    <row r="11594" spans="68:68" x14ac:dyDescent="0.2">
      <c r="BP11594" s="48"/>
    </row>
    <row r="11595" spans="68:68" x14ac:dyDescent="0.2">
      <c r="BP11595" s="48"/>
    </row>
    <row r="11596" spans="68:68" x14ac:dyDescent="0.2">
      <c r="BP11596" s="48"/>
    </row>
    <row r="11597" spans="68:68" x14ac:dyDescent="0.2">
      <c r="BP11597" s="48"/>
    </row>
    <row r="11598" spans="68:68" x14ac:dyDescent="0.2">
      <c r="BP11598" s="48"/>
    </row>
    <row r="11599" spans="68:68" x14ac:dyDescent="0.2">
      <c r="BP11599" s="48"/>
    </row>
    <row r="11600" spans="68:68" x14ac:dyDescent="0.2">
      <c r="BP11600" s="48"/>
    </row>
    <row r="11601" spans="68:68" x14ac:dyDescent="0.2">
      <c r="BP11601" s="48"/>
    </row>
    <row r="11602" spans="68:68" x14ac:dyDescent="0.2">
      <c r="BP11602" s="48"/>
    </row>
    <row r="11603" spans="68:68" x14ac:dyDescent="0.2">
      <c r="BP11603" s="48"/>
    </row>
    <row r="11604" spans="68:68" x14ac:dyDescent="0.2">
      <c r="BP11604" s="48"/>
    </row>
    <row r="11605" spans="68:68" x14ac:dyDescent="0.2">
      <c r="BP11605" s="48"/>
    </row>
    <row r="11606" spans="68:68" x14ac:dyDescent="0.2">
      <c r="BP11606" s="48"/>
    </row>
    <row r="11607" spans="68:68" x14ac:dyDescent="0.2">
      <c r="BP11607" s="48"/>
    </row>
    <row r="11608" spans="68:68" x14ac:dyDescent="0.2">
      <c r="BP11608" s="48"/>
    </row>
    <row r="11609" spans="68:68" x14ac:dyDescent="0.2">
      <c r="BP11609" s="48"/>
    </row>
    <row r="11610" spans="68:68" x14ac:dyDescent="0.2">
      <c r="BP11610" s="48"/>
    </row>
    <row r="11611" spans="68:68" x14ac:dyDescent="0.2">
      <c r="BP11611" s="48"/>
    </row>
    <row r="11612" spans="68:68" x14ac:dyDescent="0.2">
      <c r="BP11612" s="48"/>
    </row>
    <row r="11613" spans="68:68" x14ac:dyDescent="0.2">
      <c r="BP11613" s="48"/>
    </row>
    <row r="11614" spans="68:68" x14ac:dyDescent="0.2">
      <c r="BP11614" s="48"/>
    </row>
    <row r="11615" spans="68:68" x14ac:dyDescent="0.2">
      <c r="BP11615" s="48"/>
    </row>
    <row r="11616" spans="68:68" x14ac:dyDescent="0.2">
      <c r="BP11616" s="48"/>
    </row>
    <row r="11617" spans="68:68" x14ac:dyDescent="0.2">
      <c r="BP11617" s="48"/>
    </row>
    <row r="11618" spans="68:68" x14ac:dyDescent="0.2">
      <c r="BP11618" s="48"/>
    </row>
    <row r="11619" spans="68:68" x14ac:dyDescent="0.2">
      <c r="BP11619" s="48"/>
    </row>
    <row r="11620" spans="68:68" x14ac:dyDescent="0.2">
      <c r="BP11620" s="48"/>
    </row>
    <row r="11621" spans="68:68" x14ac:dyDescent="0.2">
      <c r="BP11621" s="48"/>
    </row>
    <row r="11622" spans="68:68" x14ac:dyDescent="0.2">
      <c r="BP11622" s="48"/>
    </row>
    <row r="11623" spans="68:68" x14ac:dyDescent="0.2">
      <c r="BP11623" s="48"/>
    </row>
    <row r="11624" spans="68:68" x14ac:dyDescent="0.2">
      <c r="BP11624" s="48"/>
    </row>
    <row r="11625" spans="68:68" x14ac:dyDescent="0.2">
      <c r="BP11625" s="48"/>
    </row>
    <row r="11626" spans="68:68" x14ac:dyDescent="0.2">
      <c r="BP11626" s="48"/>
    </row>
    <row r="11627" spans="68:68" x14ac:dyDescent="0.2">
      <c r="BP11627" s="48"/>
    </row>
    <row r="11628" spans="68:68" x14ac:dyDescent="0.2">
      <c r="BP11628" s="48"/>
    </row>
    <row r="11629" spans="68:68" x14ac:dyDescent="0.2">
      <c r="BP11629" s="48"/>
    </row>
    <row r="11630" spans="68:68" x14ac:dyDescent="0.2">
      <c r="BP11630" s="48"/>
    </row>
    <row r="11631" spans="68:68" x14ac:dyDescent="0.2">
      <c r="BP11631" s="48"/>
    </row>
    <row r="11632" spans="68:68" x14ac:dyDescent="0.2">
      <c r="BP11632" s="48"/>
    </row>
    <row r="11633" spans="68:68" x14ac:dyDescent="0.2">
      <c r="BP11633" s="48"/>
    </row>
    <row r="11634" spans="68:68" x14ac:dyDescent="0.2">
      <c r="BP11634" s="48"/>
    </row>
    <row r="11635" spans="68:68" x14ac:dyDescent="0.2">
      <c r="BP11635" s="48"/>
    </row>
    <row r="11636" spans="68:68" x14ac:dyDescent="0.2">
      <c r="BP11636" s="48"/>
    </row>
    <row r="11637" spans="68:68" x14ac:dyDescent="0.2">
      <c r="BP11637" s="48"/>
    </row>
    <row r="11638" spans="68:68" x14ac:dyDescent="0.2">
      <c r="BP11638" s="48"/>
    </row>
    <row r="11639" spans="68:68" x14ac:dyDescent="0.2">
      <c r="BP11639" s="48"/>
    </row>
    <row r="11640" spans="68:68" x14ac:dyDescent="0.2">
      <c r="BP11640" s="48"/>
    </row>
    <row r="11641" spans="68:68" x14ac:dyDescent="0.2">
      <c r="BP11641" s="48"/>
    </row>
    <row r="11642" spans="68:68" x14ac:dyDescent="0.2">
      <c r="BP11642" s="48"/>
    </row>
    <row r="11643" spans="68:68" x14ac:dyDescent="0.2">
      <c r="BP11643" s="48"/>
    </row>
    <row r="11644" spans="68:68" x14ac:dyDescent="0.2">
      <c r="BP11644" s="48"/>
    </row>
    <row r="11645" spans="68:68" x14ac:dyDescent="0.2">
      <c r="BP11645" s="48"/>
    </row>
    <row r="11646" spans="68:68" x14ac:dyDescent="0.2">
      <c r="BP11646" s="48"/>
    </row>
    <row r="11647" spans="68:68" x14ac:dyDescent="0.2">
      <c r="BP11647" s="48"/>
    </row>
    <row r="11648" spans="68:68" x14ac:dyDescent="0.2">
      <c r="BP11648" s="48"/>
    </row>
    <row r="11649" spans="68:68" x14ac:dyDescent="0.2">
      <c r="BP11649" s="48"/>
    </row>
    <row r="11650" spans="68:68" x14ac:dyDescent="0.2">
      <c r="BP11650" s="48"/>
    </row>
    <row r="11651" spans="68:68" x14ac:dyDescent="0.2">
      <c r="BP11651" s="48"/>
    </row>
    <row r="11652" spans="68:68" x14ac:dyDescent="0.2">
      <c r="BP11652" s="48"/>
    </row>
    <row r="11653" spans="68:68" x14ac:dyDescent="0.2">
      <c r="BP11653" s="48"/>
    </row>
    <row r="11654" spans="68:68" x14ac:dyDescent="0.2">
      <c r="BP11654" s="48"/>
    </row>
    <row r="11655" spans="68:68" x14ac:dyDescent="0.2">
      <c r="BP11655" s="48"/>
    </row>
    <row r="11656" spans="68:68" x14ac:dyDescent="0.2">
      <c r="BP11656" s="48"/>
    </row>
    <row r="11657" spans="68:68" x14ac:dyDescent="0.2">
      <c r="BP11657" s="48"/>
    </row>
    <row r="11658" spans="68:68" x14ac:dyDescent="0.2">
      <c r="BP11658" s="48"/>
    </row>
    <row r="11659" spans="68:68" x14ac:dyDescent="0.2">
      <c r="BP11659" s="48"/>
    </row>
    <row r="11660" spans="68:68" x14ac:dyDescent="0.2">
      <c r="BP11660" s="48"/>
    </row>
    <row r="11661" spans="68:68" x14ac:dyDescent="0.2">
      <c r="BP11661" s="48"/>
    </row>
    <row r="11662" spans="68:68" x14ac:dyDescent="0.2">
      <c r="BP11662" s="48"/>
    </row>
    <row r="11663" spans="68:68" x14ac:dyDescent="0.2">
      <c r="BP11663" s="48"/>
    </row>
    <row r="11664" spans="68:68" x14ac:dyDescent="0.2">
      <c r="BP11664" s="48"/>
    </row>
    <row r="11665" spans="68:68" x14ac:dyDescent="0.2">
      <c r="BP11665" s="48"/>
    </row>
    <row r="11666" spans="68:68" x14ac:dyDescent="0.2">
      <c r="BP11666" s="48"/>
    </row>
    <row r="11667" spans="68:68" x14ac:dyDescent="0.2">
      <c r="BP11667" s="48"/>
    </row>
    <row r="11668" spans="68:68" x14ac:dyDescent="0.2">
      <c r="BP11668" s="48"/>
    </row>
    <row r="11669" spans="68:68" x14ac:dyDescent="0.2">
      <c r="BP11669" s="48"/>
    </row>
    <row r="11670" spans="68:68" x14ac:dyDescent="0.2">
      <c r="BP11670" s="48"/>
    </row>
    <row r="11671" spans="68:68" x14ac:dyDescent="0.2">
      <c r="BP11671" s="48"/>
    </row>
    <row r="11672" spans="68:68" x14ac:dyDescent="0.2">
      <c r="BP11672" s="48"/>
    </row>
    <row r="11673" spans="68:68" x14ac:dyDescent="0.2">
      <c r="BP11673" s="48"/>
    </row>
    <row r="11674" spans="68:68" x14ac:dyDescent="0.2">
      <c r="BP11674" s="48"/>
    </row>
    <row r="11675" spans="68:68" x14ac:dyDescent="0.2">
      <c r="BP11675" s="48"/>
    </row>
    <row r="11676" spans="68:68" x14ac:dyDescent="0.2">
      <c r="BP11676" s="48"/>
    </row>
    <row r="11677" spans="68:68" x14ac:dyDescent="0.2">
      <c r="BP11677" s="48"/>
    </row>
    <row r="11678" spans="68:68" x14ac:dyDescent="0.2">
      <c r="BP11678" s="48"/>
    </row>
    <row r="11679" spans="68:68" x14ac:dyDescent="0.2">
      <c r="BP11679" s="48"/>
    </row>
    <row r="11680" spans="68:68" x14ac:dyDescent="0.2">
      <c r="BP11680" s="48"/>
    </row>
    <row r="11681" spans="68:68" x14ac:dyDescent="0.2">
      <c r="BP11681" s="48"/>
    </row>
    <row r="11682" spans="68:68" x14ac:dyDescent="0.2">
      <c r="BP11682" s="48"/>
    </row>
    <row r="11683" spans="68:68" x14ac:dyDescent="0.2">
      <c r="BP11683" s="48"/>
    </row>
    <row r="11684" spans="68:68" x14ac:dyDescent="0.2">
      <c r="BP11684" s="48"/>
    </row>
    <row r="11685" spans="68:68" x14ac:dyDescent="0.2">
      <c r="BP11685" s="48"/>
    </row>
    <row r="11686" spans="68:68" x14ac:dyDescent="0.2">
      <c r="BP11686" s="48"/>
    </row>
    <row r="11687" spans="68:68" x14ac:dyDescent="0.2">
      <c r="BP11687" s="48"/>
    </row>
    <row r="11688" spans="68:68" x14ac:dyDescent="0.2">
      <c r="BP11688" s="48"/>
    </row>
    <row r="11689" spans="68:68" x14ac:dyDescent="0.2">
      <c r="BP11689" s="48"/>
    </row>
    <row r="11690" spans="68:68" x14ac:dyDescent="0.2">
      <c r="BP11690" s="48"/>
    </row>
    <row r="11691" spans="68:68" x14ac:dyDescent="0.2">
      <c r="BP11691" s="48"/>
    </row>
    <row r="11692" spans="68:68" x14ac:dyDescent="0.2">
      <c r="BP11692" s="48"/>
    </row>
    <row r="11693" spans="68:68" x14ac:dyDescent="0.2">
      <c r="BP11693" s="48"/>
    </row>
    <row r="11694" spans="68:68" x14ac:dyDescent="0.2">
      <c r="BP11694" s="48"/>
    </row>
    <row r="11695" spans="68:68" x14ac:dyDescent="0.2">
      <c r="BP11695" s="48"/>
    </row>
    <row r="11696" spans="68:68" x14ac:dyDescent="0.2">
      <c r="BP11696" s="48"/>
    </row>
    <row r="11697" spans="68:68" x14ac:dyDescent="0.2">
      <c r="BP11697" s="48"/>
    </row>
    <row r="11698" spans="68:68" x14ac:dyDescent="0.2">
      <c r="BP11698" s="48"/>
    </row>
    <row r="11699" spans="68:68" x14ac:dyDescent="0.2">
      <c r="BP11699" s="48"/>
    </row>
    <row r="11700" spans="68:68" x14ac:dyDescent="0.2">
      <c r="BP11700" s="48"/>
    </row>
    <row r="11701" spans="68:68" x14ac:dyDescent="0.2">
      <c r="BP11701" s="48"/>
    </row>
    <row r="11702" spans="68:68" x14ac:dyDescent="0.2">
      <c r="BP11702" s="48"/>
    </row>
    <row r="11703" spans="68:68" x14ac:dyDescent="0.2">
      <c r="BP11703" s="48"/>
    </row>
    <row r="11704" spans="68:68" x14ac:dyDescent="0.2">
      <c r="BP11704" s="48"/>
    </row>
    <row r="11705" spans="68:68" x14ac:dyDescent="0.2">
      <c r="BP11705" s="48"/>
    </row>
    <row r="11706" spans="68:68" x14ac:dyDescent="0.2">
      <c r="BP11706" s="48"/>
    </row>
    <row r="11707" spans="68:68" x14ac:dyDescent="0.2">
      <c r="BP11707" s="48"/>
    </row>
    <row r="11708" spans="68:68" x14ac:dyDescent="0.2">
      <c r="BP11708" s="48"/>
    </row>
    <row r="11709" spans="68:68" x14ac:dyDescent="0.2">
      <c r="BP11709" s="48"/>
    </row>
    <row r="11710" spans="68:68" x14ac:dyDescent="0.2">
      <c r="BP11710" s="48"/>
    </row>
    <row r="11711" spans="68:68" x14ac:dyDescent="0.2">
      <c r="BP11711" s="48"/>
    </row>
    <row r="11712" spans="68:68" x14ac:dyDescent="0.2">
      <c r="BP11712" s="48"/>
    </row>
    <row r="11713" spans="68:68" x14ac:dyDescent="0.2">
      <c r="BP11713" s="48"/>
    </row>
    <row r="11714" spans="68:68" x14ac:dyDescent="0.2">
      <c r="BP11714" s="48"/>
    </row>
    <row r="11715" spans="68:68" x14ac:dyDescent="0.2">
      <c r="BP11715" s="48"/>
    </row>
    <row r="11716" spans="68:68" x14ac:dyDescent="0.2">
      <c r="BP11716" s="48"/>
    </row>
    <row r="11717" spans="68:68" x14ac:dyDescent="0.2">
      <c r="BP11717" s="48"/>
    </row>
    <row r="11718" spans="68:68" x14ac:dyDescent="0.2">
      <c r="BP11718" s="48"/>
    </row>
    <row r="11719" spans="68:68" x14ac:dyDescent="0.2">
      <c r="BP11719" s="48"/>
    </row>
    <row r="11720" spans="68:68" x14ac:dyDescent="0.2">
      <c r="BP11720" s="48"/>
    </row>
    <row r="11721" spans="68:68" x14ac:dyDescent="0.2">
      <c r="BP11721" s="48"/>
    </row>
    <row r="11722" spans="68:68" x14ac:dyDescent="0.2">
      <c r="BP11722" s="48"/>
    </row>
    <row r="11723" spans="68:68" x14ac:dyDescent="0.2">
      <c r="BP11723" s="48"/>
    </row>
    <row r="11724" spans="68:68" x14ac:dyDescent="0.2">
      <c r="BP11724" s="48"/>
    </row>
    <row r="11725" spans="68:68" x14ac:dyDescent="0.2">
      <c r="BP11725" s="48"/>
    </row>
    <row r="11726" spans="68:68" x14ac:dyDescent="0.2">
      <c r="BP11726" s="48"/>
    </row>
    <row r="11727" spans="68:68" x14ac:dyDescent="0.2">
      <c r="BP11727" s="48"/>
    </row>
    <row r="11728" spans="68:68" x14ac:dyDescent="0.2">
      <c r="BP11728" s="48"/>
    </row>
    <row r="11729" spans="68:68" x14ac:dyDescent="0.2">
      <c r="BP11729" s="48"/>
    </row>
    <row r="11730" spans="68:68" x14ac:dyDescent="0.2">
      <c r="BP11730" s="48"/>
    </row>
    <row r="11731" spans="68:68" x14ac:dyDescent="0.2">
      <c r="BP11731" s="48"/>
    </row>
    <row r="11732" spans="68:68" x14ac:dyDescent="0.2">
      <c r="BP11732" s="48"/>
    </row>
    <row r="11733" spans="68:68" x14ac:dyDescent="0.2">
      <c r="BP11733" s="48"/>
    </row>
    <row r="11734" spans="68:68" x14ac:dyDescent="0.2">
      <c r="BP11734" s="48"/>
    </row>
    <row r="11735" spans="68:68" x14ac:dyDescent="0.2">
      <c r="BP11735" s="48"/>
    </row>
    <row r="11736" spans="68:68" x14ac:dyDescent="0.2">
      <c r="BP11736" s="48"/>
    </row>
    <row r="11737" spans="68:68" x14ac:dyDescent="0.2">
      <c r="BP11737" s="48"/>
    </row>
    <row r="11738" spans="68:68" x14ac:dyDescent="0.2">
      <c r="BP11738" s="48"/>
    </row>
    <row r="11739" spans="68:68" x14ac:dyDescent="0.2">
      <c r="BP11739" s="48"/>
    </row>
    <row r="11740" spans="68:68" x14ac:dyDescent="0.2">
      <c r="BP11740" s="48"/>
    </row>
    <row r="11741" spans="68:68" x14ac:dyDescent="0.2">
      <c r="BP11741" s="48"/>
    </row>
    <row r="11742" spans="68:68" x14ac:dyDescent="0.2">
      <c r="BP11742" s="48"/>
    </row>
    <row r="11743" spans="68:68" x14ac:dyDescent="0.2">
      <c r="BP11743" s="48"/>
    </row>
    <row r="11744" spans="68:68" x14ac:dyDescent="0.2">
      <c r="BP11744" s="48"/>
    </row>
    <row r="11745" spans="68:68" x14ac:dyDescent="0.2">
      <c r="BP11745" s="48"/>
    </row>
    <row r="11746" spans="68:68" x14ac:dyDescent="0.2">
      <c r="BP11746" s="48"/>
    </row>
    <row r="11747" spans="68:68" x14ac:dyDescent="0.2">
      <c r="BP11747" s="48"/>
    </row>
    <row r="11748" spans="68:68" x14ac:dyDescent="0.2">
      <c r="BP11748" s="48"/>
    </row>
    <row r="11749" spans="68:68" x14ac:dyDescent="0.2">
      <c r="BP11749" s="48"/>
    </row>
    <row r="11750" spans="68:68" x14ac:dyDescent="0.2">
      <c r="BP11750" s="48"/>
    </row>
    <row r="11751" spans="68:68" x14ac:dyDescent="0.2">
      <c r="BP11751" s="48"/>
    </row>
    <row r="11752" spans="68:68" x14ac:dyDescent="0.2">
      <c r="BP11752" s="48"/>
    </row>
    <row r="11753" spans="68:68" x14ac:dyDescent="0.2">
      <c r="BP11753" s="48"/>
    </row>
    <row r="11754" spans="68:68" x14ac:dyDescent="0.2">
      <c r="BP11754" s="48"/>
    </row>
    <row r="11755" spans="68:68" x14ac:dyDescent="0.2">
      <c r="BP11755" s="48"/>
    </row>
    <row r="11756" spans="68:68" x14ac:dyDescent="0.2">
      <c r="BP11756" s="48"/>
    </row>
    <row r="11757" spans="68:68" x14ac:dyDescent="0.2">
      <c r="BP11757" s="48"/>
    </row>
    <row r="11758" spans="68:68" x14ac:dyDescent="0.2">
      <c r="BP11758" s="48"/>
    </row>
    <row r="11759" spans="68:68" x14ac:dyDescent="0.2">
      <c r="BP11759" s="48"/>
    </row>
    <row r="11760" spans="68:68" x14ac:dyDescent="0.2">
      <c r="BP11760" s="48"/>
    </row>
    <row r="11761" spans="68:68" x14ac:dyDescent="0.2">
      <c r="BP11761" s="48"/>
    </row>
    <row r="11762" spans="68:68" x14ac:dyDescent="0.2">
      <c r="BP11762" s="48"/>
    </row>
    <row r="11763" spans="68:68" x14ac:dyDescent="0.2">
      <c r="BP11763" s="48"/>
    </row>
    <row r="11764" spans="68:68" x14ac:dyDescent="0.2">
      <c r="BP11764" s="48"/>
    </row>
    <row r="11765" spans="68:68" x14ac:dyDescent="0.2">
      <c r="BP11765" s="48"/>
    </row>
    <row r="11766" spans="68:68" x14ac:dyDescent="0.2">
      <c r="BP11766" s="48"/>
    </row>
    <row r="11767" spans="68:68" x14ac:dyDescent="0.2">
      <c r="BP11767" s="48"/>
    </row>
    <row r="11768" spans="68:68" x14ac:dyDescent="0.2">
      <c r="BP11768" s="48"/>
    </row>
    <row r="11769" spans="68:68" x14ac:dyDescent="0.2">
      <c r="BP11769" s="48"/>
    </row>
    <row r="11770" spans="68:68" x14ac:dyDescent="0.2">
      <c r="BP11770" s="48"/>
    </row>
    <row r="11771" spans="68:68" x14ac:dyDescent="0.2">
      <c r="BP11771" s="48"/>
    </row>
    <row r="11772" spans="68:68" x14ac:dyDescent="0.2">
      <c r="BP11772" s="48"/>
    </row>
    <row r="11773" spans="68:68" x14ac:dyDescent="0.2">
      <c r="BP11773" s="48"/>
    </row>
    <row r="11774" spans="68:68" x14ac:dyDescent="0.2">
      <c r="BP11774" s="48"/>
    </row>
    <row r="11775" spans="68:68" x14ac:dyDescent="0.2">
      <c r="BP11775" s="48"/>
    </row>
    <row r="11776" spans="68:68" x14ac:dyDescent="0.2">
      <c r="BP11776" s="48"/>
    </row>
    <row r="11777" spans="68:68" x14ac:dyDescent="0.2">
      <c r="BP11777" s="48"/>
    </row>
    <row r="11778" spans="68:68" x14ac:dyDescent="0.2">
      <c r="BP11778" s="48"/>
    </row>
    <row r="11779" spans="68:68" x14ac:dyDescent="0.2">
      <c r="BP11779" s="48"/>
    </row>
    <row r="11780" spans="68:68" x14ac:dyDescent="0.2">
      <c r="BP11780" s="48"/>
    </row>
    <row r="11781" spans="68:68" x14ac:dyDescent="0.2">
      <c r="BP11781" s="48"/>
    </row>
    <row r="11782" spans="68:68" x14ac:dyDescent="0.2">
      <c r="BP11782" s="48"/>
    </row>
    <row r="11783" spans="68:68" x14ac:dyDescent="0.2">
      <c r="BP11783" s="48"/>
    </row>
    <row r="11784" spans="68:68" x14ac:dyDescent="0.2">
      <c r="BP11784" s="48"/>
    </row>
    <row r="11785" spans="68:68" x14ac:dyDescent="0.2">
      <c r="BP11785" s="48"/>
    </row>
    <row r="11786" spans="68:68" x14ac:dyDescent="0.2">
      <c r="BP11786" s="48"/>
    </row>
    <row r="11787" spans="68:68" x14ac:dyDescent="0.2">
      <c r="BP11787" s="48"/>
    </row>
    <row r="11788" spans="68:68" x14ac:dyDescent="0.2">
      <c r="BP11788" s="48"/>
    </row>
    <row r="11789" spans="68:68" x14ac:dyDescent="0.2">
      <c r="BP11789" s="48"/>
    </row>
    <row r="11790" spans="68:68" x14ac:dyDescent="0.2">
      <c r="BP11790" s="48"/>
    </row>
    <row r="11791" spans="68:68" x14ac:dyDescent="0.2">
      <c r="BP11791" s="48"/>
    </row>
    <row r="11792" spans="68:68" x14ac:dyDescent="0.2">
      <c r="BP11792" s="48"/>
    </row>
    <row r="11793" spans="68:68" x14ac:dyDescent="0.2">
      <c r="BP11793" s="48"/>
    </row>
    <row r="11794" spans="68:68" x14ac:dyDescent="0.2">
      <c r="BP11794" s="48"/>
    </row>
    <row r="11795" spans="68:68" x14ac:dyDescent="0.2">
      <c r="BP11795" s="48"/>
    </row>
    <row r="11796" spans="68:68" x14ac:dyDescent="0.2">
      <c r="BP11796" s="48"/>
    </row>
    <row r="11797" spans="68:68" x14ac:dyDescent="0.2">
      <c r="BP11797" s="48"/>
    </row>
    <row r="11798" spans="68:68" x14ac:dyDescent="0.2">
      <c r="BP11798" s="48"/>
    </row>
    <row r="11799" spans="68:68" x14ac:dyDescent="0.2">
      <c r="BP11799" s="48"/>
    </row>
    <row r="11800" spans="68:68" x14ac:dyDescent="0.2">
      <c r="BP11800" s="48"/>
    </row>
    <row r="11801" spans="68:68" x14ac:dyDescent="0.2">
      <c r="BP11801" s="48"/>
    </row>
    <row r="11802" spans="68:68" x14ac:dyDescent="0.2">
      <c r="BP11802" s="48"/>
    </row>
    <row r="11803" spans="68:68" x14ac:dyDescent="0.2">
      <c r="BP11803" s="48"/>
    </row>
    <row r="11804" spans="68:68" x14ac:dyDescent="0.2">
      <c r="BP11804" s="48"/>
    </row>
    <row r="11805" spans="68:68" x14ac:dyDescent="0.2">
      <c r="BP11805" s="48"/>
    </row>
    <row r="11806" spans="68:68" x14ac:dyDescent="0.2">
      <c r="BP11806" s="48"/>
    </row>
    <row r="11807" spans="68:68" x14ac:dyDescent="0.2">
      <c r="BP11807" s="48"/>
    </row>
    <row r="11808" spans="68:68" x14ac:dyDescent="0.2">
      <c r="BP11808" s="48"/>
    </row>
    <row r="11809" spans="68:68" x14ac:dyDescent="0.2">
      <c r="BP11809" s="48"/>
    </row>
    <row r="11810" spans="68:68" x14ac:dyDescent="0.2">
      <c r="BP11810" s="48"/>
    </row>
    <row r="11811" spans="68:68" x14ac:dyDescent="0.2">
      <c r="BP11811" s="48"/>
    </row>
    <row r="11812" spans="68:68" x14ac:dyDescent="0.2">
      <c r="BP11812" s="48"/>
    </row>
    <row r="11813" spans="68:68" x14ac:dyDescent="0.2">
      <c r="BP11813" s="48"/>
    </row>
    <row r="11814" spans="68:68" x14ac:dyDescent="0.2">
      <c r="BP11814" s="48"/>
    </row>
    <row r="11815" spans="68:68" x14ac:dyDescent="0.2">
      <c r="BP11815" s="48"/>
    </row>
    <row r="11816" spans="68:68" x14ac:dyDescent="0.2">
      <c r="BP11816" s="48"/>
    </row>
    <row r="11817" spans="68:68" x14ac:dyDescent="0.2">
      <c r="BP11817" s="48"/>
    </row>
    <row r="11818" spans="68:68" x14ac:dyDescent="0.2">
      <c r="BP11818" s="48"/>
    </row>
    <row r="11819" spans="68:68" x14ac:dyDescent="0.2">
      <c r="BP11819" s="48"/>
    </row>
    <row r="11820" spans="68:68" x14ac:dyDescent="0.2">
      <c r="BP11820" s="48"/>
    </row>
    <row r="11821" spans="68:68" x14ac:dyDescent="0.2">
      <c r="BP11821" s="48"/>
    </row>
    <row r="11822" spans="68:68" x14ac:dyDescent="0.2">
      <c r="BP11822" s="48"/>
    </row>
    <row r="11823" spans="68:68" x14ac:dyDescent="0.2">
      <c r="BP11823" s="48"/>
    </row>
    <row r="11824" spans="68:68" x14ac:dyDescent="0.2">
      <c r="BP11824" s="48"/>
    </row>
    <row r="11825" spans="68:68" x14ac:dyDescent="0.2">
      <c r="BP11825" s="48"/>
    </row>
    <row r="11826" spans="68:68" x14ac:dyDescent="0.2">
      <c r="BP11826" s="48"/>
    </row>
    <row r="11827" spans="68:68" x14ac:dyDescent="0.2">
      <c r="BP11827" s="48"/>
    </row>
    <row r="11828" spans="68:68" x14ac:dyDescent="0.2">
      <c r="BP11828" s="48"/>
    </row>
    <row r="11829" spans="68:68" x14ac:dyDescent="0.2">
      <c r="BP11829" s="48"/>
    </row>
    <row r="11830" spans="68:68" x14ac:dyDescent="0.2">
      <c r="BP11830" s="48"/>
    </row>
    <row r="11831" spans="68:68" x14ac:dyDescent="0.2">
      <c r="BP11831" s="48"/>
    </row>
    <row r="11832" spans="68:68" x14ac:dyDescent="0.2">
      <c r="BP11832" s="48"/>
    </row>
    <row r="11833" spans="68:68" x14ac:dyDescent="0.2">
      <c r="BP11833" s="48"/>
    </row>
    <row r="11834" spans="68:68" x14ac:dyDescent="0.2">
      <c r="BP11834" s="48"/>
    </row>
    <row r="11835" spans="68:68" x14ac:dyDescent="0.2">
      <c r="BP11835" s="48"/>
    </row>
    <row r="11836" spans="68:68" x14ac:dyDescent="0.2">
      <c r="BP11836" s="48"/>
    </row>
    <row r="11837" spans="68:68" x14ac:dyDescent="0.2">
      <c r="BP11837" s="48"/>
    </row>
    <row r="11838" spans="68:68" x14ac:dyDescent="0.2">
      <c r="BP11838" s="48"/>
    </row>
    <row r="11839" spans="68:68" x14ac:dyDescent="0.2">
      <c r="BP11839" s="48"/>
    </row>
    <row r="11840" spans="68:68" x14ac:dyDescent="0.2">
      <c r="BP11840" s="48"/>
    </row>
    <row r="11841" spans="68:68" x14ac:dyDescent="0.2">
      <c r="BP11841" s="48"/>
    </row>
    <row r="11842" spans="68:68" x14ac:dyDescent="0.2">
      <c r="BP11842" s="48"/>
    </row>
    <row r="11843" spans="68:68" x14ac:dyDescent="0.2">
      <c r="BP11843" s="48"/>
    </row>
    <row r="11844" spans="68:68" x14ac:dyDescent="0.2">
      <c r="BP11844" s="48"/>
    </row>
    <row r="11845" spans="68:68" x14ac:dyDescent="0.2">
      <c r="BP11845" s="48"/>
    </row>
    <row r="11846" spans="68:68" x14ac:dyDescent="0.2">
      <c r="BP11846" s="48"/>
    </row>
    <row r="11847" spans="68:68" x14ac:dyDescent="0.2">
      <c r="BP11847" s="48"/>
    </row>
    <row r="11848" spans="68:68" x14ac:dyDescent="0.2">
      <c r="BP11848" s="48"/>
    </row>
    <row r="11849" spans="68:68" x14ac:dyDescent="0.2">
      <c r="BP11849" s="48"/>
    </row>
    <row r="11850" spans="68:68" x14ac:dyDescent="0.2">
      <c r="BP11850" s="48"/>
    </row>
    <row r="11851" spans="68:68" x14ac:dyDescent="0.2">
      <c r="BP11851" s="48"/>
    </row>
    <row r="11852" spans="68:68" x14ac:dyDescent="0.2">
      <c r="BP11852" s="48"/>
    </row>
    <row r="11853" spans="68:68" x14ac:dyDescent="0.2">
      <c r="BP11853" s="48"/>
    </row>
    <row r="11854" spans="68:68" x14ac:dyDescent="0.2">
      <c r="BP11854" s="48"/>
    </row>
    <row r="11855" spans="68:68" x14ac:dyDescent="0.2">
      <c r="BP11855" s="48"/>
    </row>
    <row r="11856" spans="68:68" x14ac:dyDescent="0.2">
      <c r="BP11856" s="48"/>
    </row>
    <row r="11857" spans="68:68" x14ac:dyDescent="0.2">
      <c r="BP11857" s="48"/>
    </row>
    <row r="11858" spans="68:68" x14ac:dyDescent="0.2">
      <c r="BP11858" s="48"/>
    </row>
    <row r="11859" spans="68:68" x14ac:dyDescent="0.2">
      <c r="BP11859" s="48"/>
    </row>
    <row r="11860" spans="68:68" x14ac:dyDescent="0.2">
      <c r="BP11860" s="48"/>
    </row>
    <row r="11861" spans="68:68" x14ac:dyDescent="0.2">
      <c r="BP11861" s="48"/>
    </row>
    <row r="11862" spans="68:68" x14ac:dyDescent="0.2">
      <c r="BP11862" s="48"/>
    </row>
    <row r="11863" spans="68:68" x14ac:dyDescent="0.2">
      <c r="BP11863" s="48"/>
    </row>
    <row r="11864" spans="68:68" x14ac:dyDescent="0.2">
      <c r="BP11864" s="48"/>
    </row>
    <row r="11865" spans="68:68" x14ac:dyDescent="0.2">
      <c r="BP11865" s="48"/>
    </row>
    <row r="11866" spans="68:68" x14ac:dyDescent="0.2">
      <c r="BP11866" s="48"/>
    </row>
    <row r="11867" spans="68:68" x14ac:dyDescent="0.2">
      <c r="BP11867" s="48"/>
    </row>
    <row r="11868" spans="68:68" x14ac:dyDescent="0.2">
      <c r="BP11868" s="48"/>
    </row>
    <row r="11869" spans="68:68" x14ac:dyDescent="0.2">
      <c r="BP11869" s="48"/>
    </row>
    <row r="11870" spans="68:68" x14ac:dyDescent="0.2">
      <c r="BP11870" s="48"/>
    </row>
    <row r="11871" spans="68:68" x14ac:dyDescent="0.2">
      <c r="BP11871" s="48"/>
    </row>
    <row r="11872" spans="68:68" x14ac:dyDescent="0.2">
      <c r="BP11872" s="48"/>
    </row>
    <row r="11873" spans="68:68" x14ac:dyDescent="0.2">
      <c r="BP11873" s="48"/>
    </row>
    <row r="11874" spans="68:68" x14ac:dyDescent="0.2">
      <c r="BP11874" s="48"/>
    </row>
    <row r="11875" spans="68:68" x14ac:dyDescent="0.2">
      <c r="BP11875" s="48"/>
    </row>
    <row r="11876" spans="68:68" x14ac:dyDescent="0.2">
      <c r="BP11876" s="48"/>
    </row>
    <row r="11877" spans="68:68" x14ac:dyDescent="0.2">
      <c r="BP11877" s="48"/>
    </row>
    <row r="11878" spans="68:68" x14ac:dyDescent="0.2">
      <c r="BP11878" s="48"/>
    </row>
    <row r="11879" spans="68:68" x14ac:dyDescent="0.2">
      <c r="BP11879" s="48"/>
    </row>
    <row r="11880" spans="68:68" x14ac:dyDescent="0.2">
      <c r="BP11880" s="48"/>
    </row>
    <row r="11881" spans="68:68" x14ac:dyDescent="0.2">
      <c r="BP11881" s="48"/>
    </row>
    <row r="11882" spans="68:68" x14ac:dyDescent="0.2">
      <c r="BP11882" s="48"/>
    </row>
    <row r="11883" spans="68:68" x14ac:dyDescent="0.2">
      <c r="BP11883" s="48"/>
    </row>
    <row r="11884" spans="68:68" x14ac:dyDescent="0.2">
      <c r="BP11884" s="48"/>
    </row>
    <row r="11885" spans="68:68" x14ac:dyDescent="0.2">
      <c r="BP11885" s="48"/>
    </row>
    <row r="11886" spans="68:68" x14ac:dyDescent="0.2">
      <c r="BP11886" s="48"/>
    </row>
    <row r="11887" spans="68:68" x14ac:dyDescent="0.2">
      <c r="BP11887" s="48"/>
    </row>
    <row r="11888" spans="68:68" x14ac:dyDescent="0.2">
      <c r="BP11888" s="48"/>
    </row>
    <row r="11889" spans="68:68" x14ac:dyDescent="0.2">
      <c r="BP11889" s="48"/>
    </row>
    <row r="11890" spans="68:68" x14ac:dyDescent="0.2">
      <c r="BP11890" s="48"/>
    </row>
    <row r="11891" spans="68:68" x14ac:dyDescent="0.2">
      <c r="BP11891" s="48"/>
    </row>
    <row r="11892" spans="68:68" x14ac:dyDescent="0.2">
      <c r="BP11892" s="48"/>
    </row>
    <row r="11893" spans="68:68" x14ac:dyDescent="0.2">
      <c r="BP11893" s="48"/>
    </row>
    <row r="11894" spans="68:68" x14ac:dyDescent="0.2">
      <c r="BP11894" s="48"/>
    </row>
    <row r="11895" spans="68:68" x14ac:dyDescent="0.2">
      <c r="BP11895" s="48"/>
    </row>
    <row r="11896" spans="68:68" x14ac:dyDescent="0.2">
      <c r="BP11896" s="48"/>
    </row>
    <row r="11897" spans="68:68" x14ac:dyDescent="0.2">
      <c r="BP11897" s="48"/>
    </row>
    <row r="11898" spans="68:68" x14ac:dyDescent="0.2">
      <c r="BP11898" s="48"/>
    </row>
    <row r="11899" spans="68:68" x14ac:dyDescent="0.2">
      <c r="BP11899" s="48"/>
    </row>
    <row r="11900" spans="68:68" x14ac:dyDescent="0.2">
      <c r="BP11900" s="48"/>
    </row>
    <row r="11901" spans="68:68" x14ac:dyDescent="0.2">
      <c r="BP11901" s="48"/>
    </row>
    <row r="11902" spans="68:68" x14ac:dyDescent="0.2">
      <c r="BP11902" s="48"/>
    </row>
    <row r="11903" spans="68:68" x14ac:dyDescent="0.2">
      <c r="BP11903" s="48"/>
    </row>
    <row r="11904" spans="68:68" x14ac:dyDescent="0.2">
      <c r="BP11904" s="48"/>
    </row>
    <row r="11905" spans="68:68" x14ac:dyDescent="0.2">
      <c r="BP11905" s="48"/>
    </row>
    <row r="11906" spans="68:68" x14ac:dyDescent="0.2">
      <c r="BP11906" s="48"/>
    </row>
    <row r="11907" spans="68:68" x14ac:dyDescent="0.2">
      <c r="BP11907" s="48"/>
    </row>
    <row r="11908" spans="68:68" x14ac:dyDescent="0.2">
      <c r="BP11908" s="48"/>
    </row>
    <row r="11909" spans="68:68" x14ac:dyDescent="0.2">
      <c r="BP11909" s="48"/>
    </row>
    <row r="11910" spans="68:68" x14ac:dyDescent="0.2">
      <c r="BP11910" s="48"/>
    </row>
    <row r="11911" spans="68:68" x14ac:dyDescent="0.2">
      <c r="BP11911" s="48"/>
    </row>
    <row r="11912" spans="68:68" x14ac:dyDescent="0.2">
      <c r="BP11912" s="48"/>
    </row>
    <row r="11913" spans="68:68" x14ac:dyDescent="0.2">
      <c r="BP11913" s="48"/>
    </row>
    <row r="11914" spans="68:68" x14ac:dyDescent="0.2">
      <c r="BP11914" s="48"/>
    </row>
    <row r="11915" spans="68:68" x14ac:dyDescent="0.2">
      <c r="BP11915" s="48"/>
    </row>
    <row r="11916" spans="68:68" x14ac:dyDescent="0.2">
      <c r="BP11916" s="48"/>
    </row>
    <row r="11917" spans="68:68" x14ac:dyDescent="0.2">
      <c r="BP11917" s="48"/>
    </row>
    <row r="11918" spans="68:68" x14ac:dyDescent="0.2">
      <c r="BP11918" s="48"/>
    </row>
    <row r="11919" spans="68:68" x14ac:dyDescent="0.2">
      <c r="BP11919" s="48"/>
    </row>
    <row r="11920" spans="68:68" x14ac:dyDescent="0.2">
      <c r="BP11920" s="48"/>
    </row>
    <row r="11921" spans="68:68" x14ac:dyDescent="0.2">
      <c r="BP11921" s="48"/>
    </row>
    <row r="11922" spans="68:68" x14ac:dyDescent="0.2">
      <c r="BP11922" s="48"/>
    </row>
    <row r="11923" spans="68:68" x14ac:dyDescent="0.2">
      <c r="BP11923" s="48"/>
    </row>
    <row r="11924" spans="68:68" x14ac:dyDescent="0.2">
      <c r="BP11924" s="48"/>
    </row>
    <row r="11925" spans="68:68" x14ac:dyDescent="0.2">
      <c r="BP11925" s="48"/>
    </row>
    <row r="11926" spans="68:68" x14ac:dyDescent="0.2">
      <c r="BP11926" s="48"/>
    </row>
    <row r="11927" spans="68:68" x14ac:dyDescent="0.2">
      <c r="BP11927" s="48"/>
    </row>
    <row r="11928" spans="68:68" x14ac:dyDescent="0.2">
      <c r="BP11928" s="48"/>
    </row>
    <row r="11929" spans="68:68" x14ac:dyDescent="0.2">
      <c r="BP11929" s="48"/>
    </row>
    <row r="11930" spans="68:68" x14ac:dyDescent="0.2">
      <c r="BP11930" s="48"/>
    </row>
    <row r="11931" spans="68:68" x14ac:dyDescent="0.2">
      <c r="BP11931" s="48"/>
    </row>
    <row r="11932" spans="68:68" x14ac:dyDescent="0.2">
      <c r="BP11932" s="48"/>
    </row>
    <row r="11933" spans="68:68" x14ac:dyDescent="0.2">
      <c r="BP11933" s="48"/>
    </row>
    <row r="11934" spans="68:68" x14ac:dyDescent="0.2">
      <c r="BP11934" s="48"/>
    </row>
    <row r="11935" spans="68:68" x14ac:dyDescent="0.2">
      <c r="BP11935" s="48"/>
    </row>
    <row r="11936" spans="68:68" x14ac:dyDescent="0.2">
      <c r="BP11936" s="48"/>
    </row>
    <row r="11937" spans="68:68" x14ac:dyDescent="0.2">
      <c r="BP11937" s="48"/>
    </row>
    <row r="11938" spans="68:68" x14ac:dyDescent="0.2">
      <c r="BP11938" s="48"/>
    </row>
    <row r="11939" spans="68:68" x14ac:dyDescent="0.2">
      <c r="BP11939" s="48"/>
    </row>
    <row r="11940" spans="68:68" x14ac:dyDescent="0.2">
      <c r="BP11940" s="48"/>
    </row>
    <row r="11941" spans="68:68" x14ac:dyDescent="0.2">
      <c r="BP11941" s="48"/>
    </row>
    <row r="11942" spans="68:68" x14ac:dyDescent="0.2">
      <c r="BP11942" s="48"/>
    </row>
    <row r="11943" spans="68:68" x14ac:dyDescent="0.2">
      <c r="BP11943" s="48"/>
    </row>
    <row r="11944" spans="68:68" x14ac:dyDescent="0.2">
      <c r="BP11944" s="48"/>
    </row>
    <row r="11945" spans="68:68" x14ac:dyDescent="0.2">
      <c r="BP11945" s="48"/>
    </row>
    <row r="11946" spans="68:68" x14ac:dyDescent="0.2">
      <c r="BP11946" s="48"/>
    </row>
    <row r="11947" spans="68:68" x14ac:dyDescent="0.2">
      <c r="BP11947" s="48"/>
    </row>
    <row r="11948" spans="68:68" x14ac:dyDescent="0.2">
      <c r="BP11948" s="48"/>
    </row>
    <row r="11949" spans="68:68" x14ac:dyDescent="0.2">
      <c r="BP11949" s="48"/>
    </row>
    <row r="11950" spans="68:68" x14ac:dyDescent="0.2">
      <c r="BP11950" s="48"/>
    </row>
    <row r="11951" spans="68:68" x14ac:dyDescent="0.2">
      <c r="BP11951" s="48"/>
    </row>
    <row r="11952" spans="68:68" x14ac:dyDescent="0.2">
      <c r="BP11952" s="48"/>
    </row>
    <row r="11953" spans="68:68" x14ac:dyDescent="0.2">
      <c r="BP11953" s="48"/>
    </row>
    <row r="11954" spans="68:68" x14ac:dyDescent="0.2">
      <c r="BP11954" s="48"/>
    </row>
    <row r="11955" spans="68:68" x14ac:dyDescent="0.2">
      <c r="BP11955" s="48"/>
    </row>
    <row r="11956" spans="68:68" x14ac:dyDescent="0.2">
      <c r="BP11956" s="48"/>
    </row>
    <row r="11957" spans="68:68" x14ac:dyDescent="0.2">
      <c r="BP11957" s="48"/>
    </row>
    <row r="11958" spans="68:68" x14ac:dyDescent="0.2">
      <c r="BP11958" s="48"/>
    </row>
    <row r="11959" spans="68:68" x14ac:dyDescent="0.2">
      <c r="BP11959" s="48"/>
    </row>
    <row r="11960" spans="68:68" x14ac:dyDescent="0.2">
      <c r="BP11960" s="48"/>
    </row>
    <row r="11961" spans="68:68" x14ac:dyDescent="0.2">
      <c r="BP11961" s="48"/>
    </row>
    <row r="11962" spans="68:68" x14ac:dyDescent="0.2">
      <c r="BP11962" s="48"/>
    </row>
    <row r="11963" spans="68:68" x14ac:dyDescent="0.2">
      <c r="BP11963" s="48"/>
    </row>
    <row r="11964" spans="68:68" x14ac:dyDescent="0.2">
      <c r="BP11964" s="48"/>
    </row>
    <row r="11965" spans="68:68" x14ac:dyDescent="0.2">
      <c r="BP11965" s="48"/>
    </row>
    <row r="11966" spans="68:68" x14ac:dyDescent="0.2">
      <c r="BP11966" s="48"/>
    </row>
    <row r="11967" spans="68:68" x14ac:dyDescent="0.2">
      <c r="BP11967" s="48"/>
    </row>
    <row r="11968" spans="68:68" x14ac:dyDescent="0.2">
      <c r="BP11968" s="48"/>
    </row>
    <row r="11969" spans="68:68" x14ac:dyDescent="0.2">
      <c r="BP11969" s="48"/>
    </row>
    <row r="11970" spans="68:68" x14ac:dyDescent="0.2">
      <c r="BP11970" s="48"/>
    </row>
    <row r="11971" spans="68:68" x14ac:dyDescent="0.2">
      <c r="BP11971" s="48"/>
    </row>
    <row r="11972" spans="68:68" x14ac:dyDescent="0.2">
      <c r="BP11972" s="48"/>
    </row>
    <row r="11973" spans="68:68" x14ac:dyDescent="0.2">
      <c r="BP11973" s="48"/>
    </row>
    <row r="11974" spans="68:68" x14ac:dyDescent="0.2">
      <c r="BP11974" s="48"/>
    </row>
    <row r="11975" spans="68:68" x14ac:dyDescent="0.2">
      <c r="BP11975" s="48"/>
    </row>
    <row r="11976" spans="68:68" x14ac:dyDescent="0.2">
      <c r="BP11976" s="48"/>
    </row>
    <row r="11977" spans="68:68" x14ac:dyDescent="0.2">
      <c r="BP11977" s="48"/>
    </row>
    <row r="11978" spans="68:68" x14ac:dyDescent="0.2">
      <c r="BP11978" s="48"/>
    </row>
    <row r="11979" spans="68:68" x14ac:dyDescent="0.2">
      <c r="BP11979" s="48"/>
    </row>
    <row r="11980" spans="68:68" x14ac:dyDescent="0.2">
      <c r="BP11980" s="48"/>
    </row>
    <row r="11981" spans="68:68" x14ac:dyDescent="0.2">
      <c r="BP11981" s="48"/>
    </row>
    <row r="11982" spans="68:68" x14ac:dyDescent="0.2">
      <c r="BP11982" s="48"/>
    </row>
    <row r="11983" spans="68:68" x14ac:dyDescent="0.2">
      <c r="BP11983" s="48"/>
    </row>
    <row r="11984" spans="68:68" x14ac:dyDescent="0.2">
      <c r="BP11984" s="48"/>
    </row>
    <row r="11985" spans="68:68" x14ac:dyDescent="0.2">
      <c r="BP11985" s="48"/>
    </row>
    <row r="11986" spans="68:68" x14ac:dyDescent="0.2">
      <c r="BP11986" s="48"/>
    </row>
    <row r="11987" spans="68:68" x14ac:dyDescent="0.2">
      <c r="BP11987" s="48"/>
    </row>
    <row r="11988" spans="68:68" x14ac:dyDescent="0.2">
      <c r="BP11988" s="48"/>
    </row>
    <row r="11989" spans="68:68" x14ac:dyDescent="0.2">
      <c r="BP11989" s="48"/>
    </row>
    <row r="11990" spans="68:68" x14ac:dyDescent="0.2">
      <c r="BP11990" s="48"/>
    </row>
    <row r="11991" spans="68:68" x14ac:dyDescent="0.2">
      <c r="BP11991" s="48"/>
    </row>
    <row r="11992" spans="68:68" x14ac:dyDescent="0.2">
      <c r="BP11992" s="48"/>
    </row>
    <row r="11993" spans="68:68" x14ac:dyDescent="0.2">
      <c r="BP11993" s="48"/>
    </row>
    <row r="11994" spans="68:68" x14ac:dyDescent="0.2">
      <c r="BP11994" s="48"/>
    </row>
    <row r="11995" spans="68:68" x14ac:dyDescent="0.2">
      <c r="BP11995" s="48"/>
    </row>
    <row r="11996" spans="68:68" x14ac:dyDescent="0.2">
      <c r="BP11996" s="48"/>
    </row>
    <row r="11997" spans="68:68" x14ac:dyDescent="0.2">
      <c r="BP11997" s="48"/>
    </row>
    <row r="11998" spans="68:68" x14ac:dyDescent="0.2">
      <c r="BP11998" s="48"/>
    </row>
    <row r="11999" spans="68:68" x14ac:dyDescent="0.2">
      <c r="BP11999" s="48"/>
    </row>
    <row r="12000" spans="68:68" x14ac:dyDescent="0.2">
      <c r="BP12000" s="48"/>
    </row>
    <row r="12001" spans="68:68" x14ac:dyDescent="0.2">
      <c r="BP12001" s="48"/>
    </row>
    <row r="12002" spans="68:68" x14ac:dyDescent="0.2">
      <c r="BP12002" s="48"/>
    </row>
    <row r="12003" spans="68:68" x14ac:dyDescent="0.2">
      <c r="BP12003" s="48"/>
    </row>
    <row r="12004" spans="68:68" x14ac:dyDescent="0.2">
      <c r="BP12004" s="48"/>
    </row>
    <row r="12005" spans="68:68" x14ac:dyDescent="0.2">
      <c r="BP12005" s="48"/>
    </row>
    <row r="12006" spans="68:68" x14ac:dyDescent="0.2">
      <c r="BP12006" s="48"/>
    </row>
    <row r="12007" spans="68:68" x14ac:dyDescent="0.2">
      <c r="BP12007" s="48"/>
    </row>
    <row r="12008" spans="68:68" x14ac:dyDescent="0.2">
      <c r="BP12008" s="48"/>
    </row>
    <row r="12009" spans="68:68" x14ac:dyDescent="0.2">
      <c r="BP12009" s="48"/>
    </row>
    <row r="12010" spans="68:68" x14ac:dyDescent="0.2">
      <c r="BP12010" s="48"/>
    </row>
    <row r="12011" spans="68:68" x14ac:dyDescent="0.2">
      <c r="BP12011" s="48"/>
    </row>
    <row r="12012" spans="68:68" x14ac:dyDescent="0.2">
      <c r="BP12012" s="48"/>
    </row>
    <row r="12013" spans="68:68" x14ac:dyDescent="0.2">
      <c r="BP12013" s="48"/>
    </row>
    <row r="12014" spans="68:68" x14ac:dyDescent="0.2">
      <c r="BP12014" s="48"/>
    </row>
    <row r="12015" spans="68:68" x14ac:dyDescent="0.2">
      <c r="BP12015" s="48"/>
    </row>
    <row r="12016" spans="68:68" x14ac:dyDescent="0.2">
      <c r="BP12016" s="48"/>
    </row>
    <row r="12017" spans="68:68" x14ac:dyDescent="0.2">
      <c r="BP12017" s="48"/>
    </row>
    <row r="12018" spans="68:68" x14ac:dyDescent="0.2">
      <c r="BP12018" s="48"/>
    </row>
    <row r="12019" spans="68:68" x14ac:dyDescent="0.2">
      <c r="BP12019" s="48"/>
    </row>
    <row r="12020" spans="68:68" x14ac:dyDescent="0.2">
      <c r="BP12020" s="48"/>
    </row>
    <row r="12021" spans="68:68" x14ac:dyDescent="0.2">
      <c r="BP12021" s="48"/>
    </row>
    <row r="12022" spans="68:68" x14ac:dyDescent="0.2">
      <c r="BP12022" s="48"/>
    </row>
    <row r="12023" spans="68:68" x14ac:dyDescent="0.2">
      <c r="BP12023" s="48"/>
    </row>
    <row r="12024" spans="68:68" x14ac:dyDescent="0.2">
      <c r="BP12024" s="48"/>
    </row>
    <row r="12025" spans="68:68" x14ac:dyDescent="0.2">
      <c r="BP12025" s="48"/>
    </row>
    <row r="12026" spans="68:68" x14ac:dyDescent="0.2">
      <c r="BP12026" s="48"/>
    </row>
    <row r="12027" spans="68:68" x14ac:dyDescent="0.2">
      <c r="BP12027" s="48"/>
    </row>
    <row r="12028" spans="68:68" x14ac:dyDescent="0.2">
      <c r="BP12028" s="48"/>
    </row>
    <row r="12029" spans="68:68" x14ac:dyDescent="0.2">
      <c r="BP12029" s="48"/>
    </row>
    <row r="12030" spans="68:68" x14ac:dyDescent="0.2">
      <c r="BP12030" s="48"/>
    </row>
    <row r="12031" spans="68:68" x14ac:dyDescent="0.2">
      <c r="BP12031" s="48"/>
    </row>
    <row r="12032" spans="68:68" x14ac:dyDescent="0.2">
      <c r="BP12032" s="48"/>
    </row>
    <row r="12033" spans="68:68" x14ac:dyDescent="0.2">
      <c r="BP12033" s="48"/>
    </row>
    <row r="12034" spans="68:68" x14ac:dyDescent="0.2">
      <c r="BP12034" s="48"/>
    </row>
    <row r="12035" spans="68:68" x14ac:dyDescent="0.2">
      <c r="BP12035" s="48"/>
    </row>
    <row r="12036" spans="68:68" x14ac:dyDescent="0.2">
      <c r="BP12036" s="48"/>
    </row>
    <row r="12037" spans="68:68" x14ac:dyDescent="0.2">
      <c r="BP12037" s="48"/>
    </row>
    <row r="12038" spans="68:68" x14ac:dyDescent="0.2">
      <c r="BP12038" s="48"/>
    </row>
    <row r="12039" spans="68:68" x14ac:dyDescent="0.2">
      <c r="BP12039" s="48"/>
    </row>
    <row r="12040" spans="68:68" x14ac:dyDescent="0.2">
      <c r="BP12040" s="48"/>
    </row>
    <row r="12041" spans="68:68" x14ac:dyDescent="0.2">
      <c r="BP12041" s="48"/>
    </row>
    <row r="12042" spans="68:68" x14ac:dyDescent="0.2">
      <c r="BP12042" s="48"/>
    </row>
    <row r="12043" spans="68:68" x14ac:dyDescent="0.2">
      <c r="BP12043" s="48"/>
    </row>
    <row r="12044" spans="68:68" x14ac:dyDescent="0.2">
      <c r="BP12044" s="48"/>
    </row>
    <row r="12045" spans="68:68" x14ac:dyDescent="0.2">
      <c r="BP12045" s="48"/>
    </row>
    <row r="12046" spans="68:68" x14ac:dyDescent="0.2">
      <c r="BP12046" s="48"/>
    </row>
    <row r="12047" spans="68:68" x14ac:dyDescent="0.2">
      <c r="BP12047" s="48"/>
    </row>
    <row r="12048" spans="68:68" x14ac:dyDescent="0.2">
      <c r="BP12048" s="48"/>
    </row>
    <row r="12049" spans="68:68" x14ac:dyDescent="0.2">
      <c r="BP12049" s="48"/>
    </row>
    <row r="12050" spans="68:68" x14ac:dyDescent="0.2">
      <c r="BP12050" s="48"/>
    </row>
    <row r="12051" spans="68:68" x14ac:dyDescent="0.2">
      <c r="BP12051" s="48"/>
    </row>
    <row r="12052" spans="68:68" x14ac:dyDescent="0.2">
      <c r="BP12052" s="48"/>
    </row>
    <row r="12053" spans="68:68" x14ac:dyDescent="0.2">
      <c r="BP12053" s="48"/>
    </row>
    <row r="12054" spans="68:68" x14ac:dyDescent="0.2">
      <c r="BP12054" s="48"/>
    </row>
    <row r="12055" spans="68:68" x14ac:dyDescent="0.2">
      <c r="BP12055" s="48"/>
    </row>
    <row r="12056" spans="68:68" x14ac:dyDescent="0.2">
      <c r="BP12056" s="48"/>
    </row>
    <row r="12057" spans="68:68" x14ac:dyDescent="0.2">
      <c r="BP12057" s="48"/>
    </row>
    <row r="12058" spans="68:68" x14ac:dyDescent="0.2">
      <c r="BP12058" s="48"/>
    </row>
    <row r="12059" spans="68:68" x14ac:dyDescent="0.2">
      <c r="BP12059" s="48"/>
    </row>
    <row r="12060" spans="68:68" x14ac:dyDescent="0.2">
      <c r="BP12060" s="48"/>
    </row>
    <row r="12061" spans="68:68" x14ac:dyDescent="0.2">
      <c r="BP12061" s="48"/>
    </row>
    <row r="12062" spans="68:68" x14ac:dyDescent="0.2">
      <c r="BP12062" s="48"/>
    </row>
    <row r="12063" spans="68:68" x14ac:dyDescent="0.2">
      <c r="BP12063" s="48"/>
    </row>
    <row r="12064" spans="68:68" x14ac:dyDescent="0.2">
      <c r="BP12064" s="48"/>
    </row>
    <row r="12065" spans="68:68" x14ac:dyDescent="0.2">
      <c r="BP12065" s="48"/>
    </row>
    <row r="12066" spans="68:68" x14ac:dyDescent="0.2">
      <c r="BP12066" s="48"/>
    </row>
    <row r="12067" spans="68:68" x14ac:dyDescent="0.2">
      <c r="BP12067" s="48"/>
    </row>
    <row r="12068" spans="68:68" x14ac:dyDescent="0.2">
      <c r="BP12068" s="48"/>
    </row>
    <row r="12069" spans="68:68" x14ac:dyDescent="0.2">
      <c r="BP12069" s="48"/>
    </row>
    <row r="12070" spans="68:68" x14ac:dyDescent="0.2">
      <c r="BP12070" s="48"/>
    </row>
    <row r="12071" spans="68:68" x14ac:dyDescent="0.2">
      <c r="BP12071" s="48"/>
    </row>
    <row r="12072" spans="68:68" x14ac:dyDescent="0.2">
      <c r="BP12072" s="48"/>
    </row>
    <row r="12073" spans="68:68" x14ac:dyDescent="0.2">
      <c r="BP12073" s="48"/>
    </row>
    <row r="12074" spans="68:68" x14ac:dyDescent="0.2">
      <c r="BP12074" s="48"/>
    </row>
    <row r="12075" spans="68:68" x14ac:dyDescent="0.2">
      <c r="BP12075" s="48"/>
    </row>
    <row r="12076" spans="68:68" x14ac:dyDescent="0.2">
      <c r="BP12076" s="48"/>
    </row>
    <row r="12077" spans="68:68" x14ac:dyDescent="0.2">
      <c r="BP12077" s="48"/>
    </row>
    <row r="12078" spans="68:68" x14ac:dyDescent="0.2">
      <c r="BP12078" s="48"/>
    </row>
    <row r="12079" spans="68:68" x14ac:dyDescent="0.2">
      <c r="BP12079" s="48"/>
    </row>
    <row r="12080" spans="68:68" x14ac:dyDescent="0.2">
      <c r="BP12080" s="48"/>
    </row>
    <row r="12081" spans="68:68" x14ac:dyDescent="0.2">
      <c r="BP12081" s="48"/>
    </row>
    <row r="12082" spans="68:68" x14ac:dyDescent="0.2">
      <c r="BP12082" s="48"/>
    </row>
    <row r="12083" spans="68:68" x14ac:dyDescent="0.2">
      <c r="BP12083" s="48"/>
    </row>
    <row r="12084" spans="68:68" x14ac:dyDescent="0.2">
      <c r="BP12084" s="48"/>
    </row>
    <row r="12085" spans="68:68" x14ac:dyDescent="0.2">
      <c r="BP12085" s="48"/>
    </row>
    <row r="12086" spans="68:68" x14ac:dyDescent="0.2">
      <c r="BP12086" s="48"/>
    </row>
    <row r="12087" spans="68:68" x14ac:dyDescent="0.2">
      <c r="BP12087" s="48"/>
    </row>
    <row r="12088" spans="68:68" x14ac:dyDescent="0.2">
      <c r="BP12088" s="48"/>
    </row>
    <row r="12089" spans="68:68" x14ac:dyDescent="0.2">
      <c r="BP12089" s="48"/>
    </row>
    <row r="12090" spans="68:68" x14ac:dyDescent="0.2">
      <c r="BP12090" s="48"/>
    </row>
    <row r="12091" spans="68:68" x14ac:dyDescent="0.2">
      <c r="BP12091" s="48"/>
    </row>
    <row r="12092" spans="68:68" x14ac:dyDescent="0.2">
      <c r="BP12092" s="48"/>
    </row>
    <row r="12093" spans="68:68" x14ac:dyDescent="0.2">
      <c r="BP12093" s="48"/>
    </row>
    <row r="12094" spans="68:68" x14ac:dyDescent="0.2">
      <c r="BP12094" s="48"/>
    </row>
    <row r="12095" spans="68:68" x14ac:dyDescent="0.2">
      <c r="BP12095" s="48"/>
    </row>
    <row r="12096" spans="68:68" x14ac:dyDescent="0.2">
      <c r="BP12096" s="48"/>
    </row>
    <row r="12097" spans="68:68" x14ac:dyDescent="0.2">
      <c r="BP12097" s="48"/>
    </row>
    <row r="12098" spans="68:68" x14ac:dyDescent="0.2">
      <c r="BP12098" s="48"/>
    </row>
    <row r="12099" spans="68:68" x14ac:dyDescent="0.2">
      <c r="BP12099" s="48"/>
    </row>
    <row r="12100" spans="68:68" x14ac:dyDescent="0.2">
      <c r="BP12100" s="48"/>
    </row>
    <row r="12101" spans="68:68" x14ac:dyDescent="0.2">
      <c r="BP12101" s="48"/>
    </row>
    <row r="12102" spans="68:68" x14ac:dyDescent="0.2">
      <c r="BP12102" s="48"/>
    </row>
    <row r="12103" spans="68:68" x14ac:dyDescent="0.2">
      <c r="BP12103" s="48"/>
    </row>
    <row r="12104" spans="68:68" x14ac:dyDescent="0.2">
      <c r="BP12104" s="48"/>
    </row>
    <row r="12105" spans="68:68" x14ac:dyDescent="0.2">
      <c r="BP12105" s="48"/>
    </row>
    <row r="12106" spans="68:68" x14ac:dyDescent="0.2">
      <c r="BP12106" s="48"/>
    </row>
    <row r="12107" spans="68:68" x14ac:dyDescent="0.2">
      <c r="BP12107" s="48"/>
    </row>
    <row r="12108" spans="68:68" x14ac:dyDescent="0.2">
      <c r="BP12108" s="48"/>
    </row>
    <row r="12109" spans="68:68" x14ac:dyDescent="0.2">
      <c r="BP12109" s="48"/>
    </row>
    <row r="12110" spans="68:68" x14ac:dyDescent="0.2">
      <c r="BP12110" s="48"/>
    </row>
    <row r="12111" spans="68:68" x14ac:dyDescent="0.2">
      <c r="BP12111" s="48"/>
    </row>
    <row r="12112" spans="68:68" x14ac:dyDescent="0.2">
      <c r="BP12112" s="48"/>
    </row>
    <row r="12113" spans="68:68" x14ac:dyDescent="0.2">
      <c r="BP12113" s="48"/>
    </row>
    <row r="12114" spans="68:68" x14ac:dyDescent="0.2">
      <c r="BP12114" s="48"/>
    </row>
    <row r="12115" spans="68:68" x14ac:dyDescent="0.2">
      <c r="BP12115" s="48"/>
    </row>
    <row r="12116" spans="68:68" x14ac:dyDescent="0.2">
      <c r="BP12116" s="48"/>
    </row>
    <row r="12117" spans="68:68" x14ac:dyDescent="0.2">
      <c r="BP12117" s="48"/>
    </row>
    <row r="12118" spans="68:68" x14ac:dyDescent="0.2">
      <c r="BP12118" s="48"/>
    </row>
    <row r="12119" spans="68:68" x14ac:dyDescent="0.2">
      <c r="BP12119" s="48"/>
    </row>
    <row r="12120" spans="68:68" x14ac:dyDescent="0.2">
      <c r="BP12120" s="48"/>
    </row>
    <row r="12121" spans="68:68" x14ac:dyDescent="0.2">
      <c r="BP12121" s="48"/>
    </row>
    <row r="12122" spans="68:68" x14ac:dyDescent="0.2">
      <c r="BP12122" s="48"/>
    </row>
    <row r="12123" spans="68:68" x14ac:dyDescent="0.2">
      <c r="BP12123" s="48"/>
    </row>
    <row r="12124" spans="68:68" x14ac:dyDescent="0.2">
      <c r="BP12124" s="48"/>
    </row>
    <row r="12125" spans="68:68" x14ac:dyDescent="0.2">
      <c r="BP12125" s="48"/>
    </row>
    <row r="12126" spans="68:68" x14ac:dyDescent="0.2">
      <c r="BP12126" s="48"/>
    </row>
    <row r="12127" spans="68:68" x14ac:dyDescent="0.2">
      <c r="BP12127" s="48"/>
    </row>
    <row r="12128" spans="68:68" x14ac:dyDescent="0.2">
      <c r="BP12128" s="48"/>
    </row>
    <row r="12129" spans="68:68" x14ac:dyDescent="0.2">
      <c r="BP12129" s="48"/>
    </row>
    <row r="12130" spans="68:68" x14ac:dyDescent="0.2">
      <c r="BP12130" s="48"/>
    </row>
    <row r="12131" spans="68:68" x14ac:dyDescent="0.2">
      <c r="BP12131" s="48"/>
    </row>
    <row r="12132" spans="68:68" x14ac:dyDescent="0.2">
      <c r="BP12132" s="48"/>
    </row>
    <row r="12133" spans="68:68" x14ac:dyDescent="0.2">
      <c r="BP12133" s="48"/>
    </row>
    <row r="12134" spans="68:68" x14ac:dyDescent="0.2">
      <c r="BP12134" s="48"/>
    </row>
    <row r="12135" spans="68:68" x14ac:dyDescent="0.2">
      <c r="BP12135" s="48"/>
    </row>
    <row r="12136" spans="68:68" x14ac:dyDescent="0.2">
      <c r="BP12136" s="48"/>
    </row>
    <row r="12137" spans="68:68" x14ac:dyDescent="0.2">
      <c r="BP12137" s="48"/>
    </row>
    <row r="12138" spans="68:68" x14ac:dyDescent="0.2">
      <c r="BP12138" s="48"/>
    </row>
    <row r="12139" spans="68:68" x14ac:dyDescent="0.2">
      <c r="BP12139" s="48"/>
    </row>
    <row r="12140" spans="68:68" x14ac:dyDescent="0.2">
      <c r="BP12140" s="48"/>
    </row>
    <row r="12141" spans="68:68" x14ac:dyDescent="0.2">
      <c r="BP12141" s="48"/>
    </row>
    <row r="12142" spans="68:68" x14ac:dyDescent="0.2">
      <c r="BP12142" s="48"/>
    </row>
    <row r="12143" spans="68:68" x14ac:dyDescent="0.2">
      <c r="BP12143" s="48"/>
    </row>
    <row r="12144" spans="68:68" x14ac:dyDescent="0.2">
      <c r="BP12144" s="48"/>
    </row>
    <row r="12145" spans="68:68" x14ac:dyDescent="0.2">
      <c r="BP12145" s="48"/>
    </row>
    <row r="12146" spans="68:68" x14ac:dyDescent="0.2">
      <c r="BP12146" s="48"/>
    </row>
    <row r="12147" spans="68:68" x14ac:dyDescent="0.2">
      <c r="BP12147" s="48"/>
    </row>
    <row r="12148" spans="68:68" x14ac:dyDescent="0.2">
      <c r="BP12148" s="48"/>
    </row>
    <row r="12149" spans="68:68" x14ac:dyDescent="0.2">
      <c r="BP12149" s="48"/>
    </row>
    <row r="12150" spans="68:68" x14ac:dyDescent="0.2">
      <c r="BP12150" s="48"/>
    </row>
    <row r="12151" spans="68:68" x14ac:dyDescent="0.2">
      <c r="BP12151" s="48"/>
    </row>
    <row r="12152" spans="68:68" x14ac:dyDescent="0.2">
      <c r="BP12152" s="48"/>
    </row>
    <row r="12153" spans="68:68" x14ac:dyDescent="0.2">
      <c r="BP12153" s="48"/>
    </row>
    <row r="12154" spans="68:68" x14ac:dyDescent="0.2">
      <c r="BP12154" s="48"/>
    </row>
    <row r="12155" spans="68:68" x14ac:dyDescent="0.2">
      <c r="BP12155" s="48"/>
    </row>
    <row r="12156" spans="68:68" x14ac:dyDescent="0.2">
      <c r="BP12156" s="48"/>
    </row>
    <row r="12157" spans="68:68" x14ac:dyDescent="0.2">
      <c r="BP12157" s="48"/>
    </row>
    <row r="12158" spans="68:68" x14ac:dyDescent="0.2">
      <c r="BP12158" s="48"/>
    </row>
    <row r="12159" spans="68:68" x14ac:dyDescent="0.2">
      <c r="BP12159" s="48"/>
    </row>
    <row r="12160" spans="68:68" x14ac:dyDescent="0.2">
      <c r="BP12160" s="48"/>
    </row>
    <row r="12161" spans="68:68" x14ac:dyDescent="0.2">
      <c r="BP12161" s="48"/>
    </row>
    <row r="12162" spans="68:68" x14ac:dyDescent="0.2">
      <c r="BP12162" s="48"/>
    </row>
    <row r="12163" spans="68:68" x14ac:dyDescent="0.2">
      <c r="BP12163" s="48"/>
    </row>
    <row r="12164" spans="68:68" x14ac:dyDescent="0.2">
      <c r="BP12164" s="48"/>
    </row>
    <row r="12165" spans="68:68" x14ac:dyDescent="0.2">
      <c r="BP12165" s="48"/>
    </row>
    <row r="12166" spans="68:68" x14ac:dyDescent="0.2">
      <c r="BP12166" s="48"/>
    </row>
    <row r="12167" spans="68:68" x14ac:dyDescent="0.2">
      <c r="BP12167" s="48"/>
    </row>
    <row r="12168" spans="68:68" x14ac:dyDescent="0.2">
      <c r="BP12168" s="48"/>
    </row>
    <row r="12169" spans="68:68" x14ac:dyDescent="0.2">
      <c r="BP12169" s="48"/>
    </row>
    <row r="12170" spans="68:68" x14ac:dyDescent="0.2">
      <c r="BP12170" s="48"/>
    </row>
    <row r="12171" spans="68:68" x14ac:dyDescent="0.2">
      <c r="BP12171" s="48"/>
    </row>
    <row r="12172" spans="68:68" x14ac:dyDescent="0.2">
      <c r="BP12172" s="48"/>
    </row>
    <row r="12173" spans="68:68" x14ac:dyDescent="0.2">
      <c r="BP12173" s="48"/>
    </row>
    <row r="12174" spans="68:68" x14ac:dyDescent="0.2">
      <c r="BP12174" s="48"/>
    </row>
    <row r="12175" spans="68:68" x14ac:dyDescent="0.2">
      <c r="BP12175" s="48"/>
    </row>
    <row r="12176" spans="68:68" x14ac:dyDescent="0.2">
      <c r="BP12176" s="48"/>
    </row>
    <row r="12177" spans="68:68" x14ac:dyDescent="0.2">
      <c r="BP12177" s="48"/>
    </row>
    <row r="12178" spans="68:68" x14ac:dyDescent="0.2">
      <c r="BP12178" s="48"/>
    </row>
    <row r="12179" spans="68:68" x14ac:dyDescent="0.2">
      <c r="BP12179" s="48"/>
    </row>
    <row r="12180" spans="68:68" x14ac:dyDescent="0.2">
      <c r="BP12180" s="48"/>
    </row>
    <row r="12181" spans="68:68" x14ac:dyDescent="0.2">
      <c r="BP12181" s="48"/>
    </row>
    <row r="12182" spans="68:68" x14ac:dyDescent="0.2">
      <c r="BP12182" s="48"/>
    </row>
    <row r="12183" spans="68:68" x14ac:dyDescent="0.2">
      <c r="BP12183" s="48"/>
    </row>
    <row r="12184" spans="68:68" x14ac:dyDescent="0.2">
      <c r="BP12184" s="48"/>
    </row>
    <row r="12185" spans="68:68" x14ac:dyDescent="0.2">
      <c r="BP12185" s="48"/>
    </row>
    <row r="12186" spans="68:68" x14ac:dyDescent="0.2">
      <c r="BP12186" s="48"/>
    </row>
    <row r="12187" spans="68:68" x14ac:dyDescent="0.2">
      <c r="BP12187" s="48"/>
    </row>
    <row r="12188" spans="68:68" x14ac:dyDescent="0.2">
      <c r="BP12188" s="48"/>
    </row>
    <row r="12189" spans="68:68" x14ac:dyDescent="0.2">
      <c r="BP12189" s="48"/>
    </row>
    <row r="12190" spans="68:68" x14ac:dyDescent="0.2">
      <c r="BP12190" s="48"/>
    </row>
    <row r="12191" spans="68:68" x14ac:dyDescent="0.2">
      <c r="BP12191" s="48"/>
    </row>
    <row r="12192" spans="68:68" x14ac:dyDescent="0.2">
      <c r="BP12192" s="48"/>
    </row>
    <row r="12193" spans="68:68" x14ac:dyDescent="0.2">
      <c r="BP12193" s="48"/>
    </row>
    <row r="12194" spans="68:68" x14ac:dyDescent="0.2">
      <c r="BP12194" s="48"/>
    </row>
    <row r="12195" spans="68:68" x14ac:dyDescent="0.2">
      <c r="BP12195" s="48"/>
    </row>
    <row r="12196" spans="68:68" x14ac:dyDescent="0.2">
      <c r="BP12196" s="48"/>
    </row>
    <row r="12197" spans="68:68" x14ac:dyDescent="0.2">
      <c r="BP12197" s="48"/>
    </row>
    <row r="12198" spans="68:68" x14ac:dyDescent="0.2">
      <c r="BP12198" s="48"/>
    </row>
    <row r="12199" spans="68:68" x14ac:dyDescent="0.2">
      <c r="BP12199" s="48"/>
    </row>
    <row r="12200" spans="68:68" x14ac:dyDescent="0.2">
      <c r="BP12200" s="48"/>
    </row>
    <row r="12201" spans="68:68" x14ac:dyDescent="0.2">
      <c r="BP12201" s="48"/>
    </row>
    <row r="12202" spans="68:68" x14ac:dyDescent="0.2">
      <c r="BP12202" s="48"/>
    </row>
    <row r="12203" spans="68:68" x14ac:dyDescent="0.2">
      <c r="BP12203" s="48"/>
    </row>
    <row r="12204" spans="68:68" x14ac:dyDescent="0.2">
      <c r="BP12204" s="48"/>
    </row>
    <row r="12205" spans="68:68" x14ac:dyDescent="0.2">
      <c r="BP12205" s="48"/>
    </row>
    <row r="12206" spans="68:68" x14ac:dyDescent="0.2">
      <c r="BP12206" s="48"/>
    </row>
    <row r="12207" spans="68:68" x14ac:dyDescent="0.2">
      <c r="BP12207" s="48"/>
    </row>
    <row r="12208" spans="68:68" x14ac:dyDescent="0.2">
      <c r="BP12208" s="48"/>
    </row>
    <row r="12209" spans="68:68" x14ac:dyDescent="0.2">
      <c r="BP12209" s="48"/>
    </row>
    <row r="12210" spans="68:68" x14ac:dyDescent="0.2">
      <c r="BP12210" s="48"/>
    </row>
    <row r="12211" spans="68:68" x14ac:dyDescent="0.2">
      <c r="BP12211" s="48"/>
    </row>
    <row r="12212" spans="68:68" x14ac:dyDescent="0.2">
      <c r="BP12212" s="48"/>
    </row>
    <row r="12213" spans="68:68" x14ac:dyDescent="0.2">
      <c r="BP12213" s="48"/>
    </row>
    <row r="12214" spans="68:68" x14ac:dyDescent="0.2">
      <c r="BP12214" s="48"/>
    </row>
    <row r="12215" spans="68:68" x14ac:dyDescent="0.2">
      <c r="BP12215" s="48"/>
    </row>
    <row r="12216" spans="68:68" x14ac:dyDescent="0.2">
      <c r="BP12216" s="48"/>
    </row>
    <row r="12217" spans="68:68" x14ac:dyDescent="0.2">
      <c r="BP12217" s="48"/>
    </row>
    <row r="12218" spans="68:68" x14ac:dyDescent="0.2">
      <c r="BP12218" s="48"/>
    </row>
    <row r="12219" spans="68:68" x14ac:dyDescent="0.2">
      <c r="BP12219" s="48"/>
    </row>
    <row r="12220" spans="68:68" x14ac:dyDescent="0.2">
      <c r="BP12220" s="48"/>
    </row>
    <row r="12221" spans="68:68" x14ac:dyDescent="0.2">
      <c r="BP12221" s="48"/>
    </row>
    <row r="12222" spans="68:68" x14ac:dyDescent="0.2">
      <c r="BP12222" s="48"/>
    </row>
    <row r="12223" spans="68:68" x14ac:dyDescent="0.2">
      <c r="BP12223" s="48"/>
    </row>
    <row r="12224" spans="68:68" x14ac:dyDescent="0.2">
      <c r="BP12224" s="48"/>
    </row>
    <row r="12225" spans="68:68" x14ac:dyDescent="0.2">
      <c r="BP12225" s="48"/>
    </row>
    <row r="12226" spans="68:68" x14ac:dyDescent="0.2">
      <c r="BP12226" s="48"/>
    </row>
    <row r="12227" spans="68:68" x14ac:dyDescent="0.2">
      <c r="BP12227" s="48"/>
    </row>
    <row r="12228" spans="68:68" x14ac:dyDescent="0.2">
      <c r="BP12228" s="48"/>
    </row>
    <row r="12229" spans="68:68" x14ac:dyDescent="0.2">
      <c r="BP12229" s="48"/>
    </row>
    <row r="12230" spans="68:68" x14ac:dyDescent="0.2">
      <c r="BP12230" s="48"/>
    </row>
    <row r="12231" spans="68:68" x14ac:dyDescent="0.2">
      <c r="BP12231" s="48"/>
    </row>
    <row r="12232" spans="68:68" x14ac:dyDescent="0.2">
      <c r="BP12232" s="48"/>
    </row>
    <row r="12233" spans="68:68" x14ac:dyDescent="0.2">
      <c r="BP12233" s="48"/>
    </row>
    <row r="12234" spans="68:68" x14ac:dyDescent="0.2">
      <c r="BP12234" s="48"/>
    </row>
    <row r="12235" spans="68:68" x14ac:dyDescent="0.2">
      <c r="BP12235" s="48"/>
    </row>
    <row r="12236" spans="68:68" x14ac:dyDescent="0.2">
      <c r="BP12236" s="48"/>
    </row>
    <row r="12237" spans="68:68" x14ac:dyDescent="0.2">
      <c r="BP12237" s="48"/>
    </row>
    <row r="12238" spans="68:68" x14ac:dyDescent="0.2">
      <c r="BP12238" s="48"/>
    </row>
    <row r="12239" spans="68:68" x14ac:dyDescent="0.2">
      <c r="BP12239" s="48"/>
    </row>
    <row r="12240" spans="68:68" x14ac:dyDescent="0.2">
      <c r="BP12240" s="48"/>
    </row>
    <row r="12241" spans="68:68" x14ac:dyDescent="0.2">
      <c r="BP12241" s="48"/>
    </row>
    <row r="12242" spans="68:68" x14ac:dyDescent="0.2">
      <c r="BP12242" s="48"/>
    </row>
    <row r="12243" spans="68:68" x14ac:dyDescent="0.2">
      <c r="BP12243" s="48"/>
    </row>
    <row r="12244" spans="68:68" x14ac:dyDescent="0.2">
      <c r="BP12244" s="48"/>
    </row>
    <row r="12245" spans="68:68" x14ac:dyDescent="0.2">
      <c r="BP12245" s="48"/>
    </row>
    <row r="12246" spans="68:68" x14ac:dyDescent="0.2">
      <c r="BP12246" s="48"/>
    </row>
    <row r="12247" spans="68:68" x14ac:dyDescent="0.2">
      <c r="BP12247" s="48"/>
    </row>
    <row r="12248" spans="68:68" x14ac:dyDescent="0.2">
      <c r="BP12248" s="48"/>
    </row>
    <row r="12249" spans="68:68" x14ac:dyDescent="0.2">
      <c r="BP12249" s="48"/>
    </row>
    <row r="12250" spans="68:68" x14ac:dyDescent="0.2">
      <c r="BP12250" s="48"/>
    </row>
    <row r="12251" spans="68:68" x14ac:dyDescent="0.2">
      <c r="BP12251" s="48"/>
    </row>
    <row r="12252" spans="68:68" x14ac:dyDescent="0.2">
      <c r="BP12252" s="48"/>
    </row>
    <row r="12253" spans="68:68" x14ac:dyDescent="0.2">
      <c r="BP12253" s="48"/>
    </row>
    <row r="12254" spans="68:68" x14ac:dyDescent="0.2">
      <c r="BP12254" s="48"/>
    </row>
    <row r="12255" spans="68:68" x14ac:dyDescent="0.2">
      <c r="BP12255" s="48"/>
    </row>
    <row r="12256" spans="68:68" x14ac:dyDescent="0.2">
      <c r="BP12256" s="48"/>
    </row>
    <row r="12257" spans="68:68" x14ac:dyDescent="0.2">
      <c r="BP12257" s="48"/>
    </row>
    <row r="12258" spans="68:68" x14ac:dyDescent="0.2">
      <c r="BP12258" s="48"/>
    </row>
    <row r="12259" spans="68:68" x14ac:dyDescent="0.2">
      <c r="BP12259" s="48"/>
    </row>
    <row r="12260" spans="68:68" x14ac:dyDescent="0.2">
      <c r="BP12260" s="48"/>
    </row>
    <row r="12261" spans="68:68" x14ac:dyDescent="0.2">
      <c r="BP12261" s="48"/>
    </row>
    <row r="12262" spans="68:68" x14ac:dyDescent="0.2">
      <c r="BP12262" s="48"/>
    </row>
    <row r="12263" spans="68:68" x14ac:dyDescent="0.2">
      <c r="BP12263" s="48"/>
    </row>
    <row r="12264" spans="68:68" x14ac:dyDescent="0.2">
      <c r="BP12264" s="48"/>
    </row>
    <row r="12265" spans="68:68" x14ac:dyDescent="0.2">
      <c r="BP12265" s="48"/>
    </row>
    <row r="12266" spans="68:68" x14ac:dyDescent="0.2">
      <c r="BP12266" s="48"/>
    </row>
    <row r="12267" spans="68:68" x14ac:dyDescent="0.2">
      <c r="BP12267" s="48"/>
    </row>
    <row r="12268" spans="68:68" x14ac:dyDescent="0.2">
      <c r="BP12268" s="48"/>
    </row>
    <row r="12269" spans="68:68" x14ac:dyDescent="0.2">
      <c r="BP12269" s="48"/>
    </row>
    <row r="12270" spans="68:68" x14ac:dyDescent="0.2">
      <c r="BP12270" s="48"/>
    </row>
    <row r="12271" spans="68:68" x14ac:dyDescent="0.2">
      <c r="BP12271" s="48"/>
    </row>
    <row r="12272" spans="68:68" x14ac:dyDescent="0.2">
      <c r="BP12272" s="48"/>
    </row>
    <row r="12273" spans="68:68" x14ac:dyDescent="0.2">
      <c r="BP12273" s="48"/>
    </row>
    <row r="12274" spans="68:68" x14ac:dyDescent="0.2">
      <c r="BP12274" s="48"/>
    </row>
    <row r="12275" spans="68:68" x14ac:dyDescent="0.2">
      <c r="BP12275" s="48"/>
    </row>
    <row r="12276" spans="68:68" x14ac:dyDescent="0.2">
      <c r="BP12276" s="48"/>
    </row>
    <row r="12277" spans="68:68" x14ac:dyDescent="0.2">
      <c r="BP12277" s="48"/>
    </row>
    <row r="12278" spans="68:68" x14ac:dyDescent="0.2">
      <c r="BP12278" s="48"/>
    </row>
    <row r="12279" spans="68:68" x14ac:dyDescent="0.2">
      <c r="BP12279" s="48"/>
    </row>
    <row r="12280" spans="68:68" x14ac:dyDescent="0.2">
      <c r="BP12280" s="48"/>
    </row>
    <row r="12281" spans="68:68" x14ac:dyDescent="0.2">
      <c r="BP12281" s="48"/>
    </row>
    <row r="12282" spans="68:68" x14ac:dyDescent="0.2">
      <c r="BP12282" s="48"/>
    </row>
    <row r="12283" spans="68:68" x14ac:dyDescent="0.2">
      <c r="BP12283" s="48"/>
    </row>
    <row r="12284" spans="68:68" x14ac:dyDescent="0.2">
      <c r="BP12284" s="48"/>
    </row>
    <row r="12285" spans="68:68" x14ac:dyDescent="0.2">
      <c r="BP12285" s="48"/>
    </row>
    <row r="12286" spans="68:68" x14ac:dyDescent="0.2">
      <c r="BP12286" s="48"/>
    </row>
    <row r="12287" spans="68:68" x14ac:dyDescent="0.2">
      <c r="BP12287" s="48"/>
    </row>
    <row r="12288" spans="68:68" x14ac:dyDescent="0.2">
      <c r="BP12288" s="48"/>
    </row>
    <row r="12289" spans="68:68" x14ac:dyDescent="0.2">
      <c r="BP12289" s="48"/>
    </row>
    <row r="12290" spans="68:68" x14ac:dyDescent="0.2">
      <c r="BP12290" s="48"/>
    </row>
    <row r="12291" spans="68:68" x14ac:dyDescent="0.2">
      <c r="BP12291" s="48"/>
    </row>
    <row r="12292" spans="68:68" x14ac:dyDescent="0.2">
      <c r="BP12292" s="48"/>
    </row>
    <row r="12293" spans="68:68" x14ac:dyDescent="0.2">
      <c r="BP12293" s="48"/>
    </row>
    <row r="12294" spans="68:68" x14ac:dyDescent="0.2">
      <c r="BP12294" s="48"/>
    </row>
    <row r="12295" spans="68:68" x14ac:dyDescent="0.2">
      <c r="BP12295" s="48"/>
    </row>
    <row r="12296" spans="68:68" x14ac:dyDescent="0.2">
      <c r="BP12296" s="48"/>
    </row>
    <row r="12297" spans="68:68" x14ac:dyDescent="0.2">
      <c r="BP12297" s="48"/>
    </row>
    <row r="12298" spans="68:68" x14ac:dyDescent="0.2">
      <c r="BP12298" s="48"/>
    </row>
    <row r="12299" spans="68:68" x14ac:dyDescent="0.2">
      <c r="BP12299" s="48"/>
    </row>
    <row r="12300" spans="68:68" x14ac:dyDescent="0.2">
      <c r="BP12300" s="48"/>
    </row>
    <row r="12301" spans="68:68" x14ac:dyDescent="0.2">
      <c r="BP12301" s="48"/>
    </row>
    <row r="12302" spans="68:68" x14ac:dyDescent="0.2">
      <c r="BP12302" s="48"/>
    </row>
    <row r="12303" spans="68:68" x14ac:dyDescent="0.2">
      <c r="BP12303" s="48"/>
    </row>
    <row r="12304" spans="68:68" x14ac:dyDescent="0.2">
      <c r="BP12304" s="48"/>
    </row>
    <row r="12305" spans="68:68" x14ac:dyDescent="0.2">
      <c r="BP12305" s="48"/>
    </row>
    <row r="12306" spans="68:68" x14ac:dyDescent="0.2">
      <c r="BP12306" s="48"/>
    </row>
    <row r="12307" spans="68:68" x14ac:dyDescent="0.2">
      <c r="BP12307" s="48"/>
    </row>
    <row r="12308" spans="68:68" x14ac:dyDescent="0.2">
      <c r="BP12308" s="48"/>
    </row>
    <row r="12309" spans="68:68" x14ac:dyDescent="0.2">
      <c r="BP12309" s="48"/>
    </row>
    <row r="12310" spans="68:68" x14ac:dyDescent="0.2">
      <c r="BP12310" s="48"/>
    </row>
    <row r="12311" spans="68:68" x14ac:dyDescent="0.2">
      <c r="BP12311" s="48"/>
    </row>
    <row r="12312" spans="68:68" x14ac:dyDescent="0.2">
      <c r="BP12312" s="48"/>
    </row>
    <row r="12313" spans="68:68" x14ac:dyDescent="0.2">
      <c r="BP12313" s="48"/>
    </row>
    <row r="12314" spans="68:68" x14ac:dyDescent="0.2">
      <c r="BP12314" s="48"/>
    </row>
    <row r="12315" spans="68:68" x14ac:dyDescent="0.2">
      <c r="BP12315" s="48"/>
    </row>
    <row r="12316" spans="68:68" x14ac:dyDescent="0.2">
      <c r="BP12316" s="48"/>
    </row>
    <row r="12317" spans="68:68" x14ac:dyDescent="0.2">
      <c r="BP12317" s="48"/>
    </row>
    <row r="12318" spans="68:68" x14ac:dyDescent="0.2">
      <c r="BP12318" s="48"/>
    </row>
    <row r="12319" spans="68:68" x14ac:dyDescent="0.2">
      <c r="BP12319" s="48"/>
    </row>
    <row r="12320" spans="68:68" x14ac:dyDescent="0.2">
      <c r="BP12320" s="48"/>
    </row>
    <row r="12321" spans="68:68" x14ac:dyDescent="0.2">
      <c r="BP12321" s="48"/>
    </row>
    <row r="12322" spans="68:68" x14ac:dyDescent="0.2">
      <c r="BP12322" s="48"/>
    </row>
    <row r="12323" spans="68:68" x14ac:dyDescent="0.2">
      <c r="BP12323" s="48"/>
    </row>
    <row r="12324" spans="68:68" x14ac:dyDescent="0.2">
      <c r="BP12324" s="48"/>
    </row>
    <row r="12325" spans="68:68" x14ac:dyDescent="0.2">
      <c r="BP12325" s="48"/>
    </row>
    <row r="12326" spans="68:68" x14ac:dyDescent="0.2">
      <c r="BP12326" s="48"/>
    </row>
    <row r="12327" spans="68:68" x14ac:dyDescent="0.2">
      <c r="BP12327" s="48"/>
    </row>
    <row r="12328" spans="68:68" x14ac:dyDescent="0.2">
      <c r="BP12328" s="48"/>
    </row>
    <row r="12329" spans="68:68" x14ac:dyDescent="0.2">
      <c r="BP12329" s="48"/>
    </row>
    <row r="12330" spans="68:68" x14ac:dyDescent="0.2">
      <c r="BP12330" s="48"/>
    </row>
    <row r="12331" spans="68:68" x14ac:dyDescent="0.2">
      <c r="BP12331" s="48"/>
    </row>
    <row r="12332" spans="68:68" x14ac:dyDescent="0.2">
      <c r="BP12332" s="48"/>
    </row>
    <row r="12333" spans="68:68" x14ac:dyDescent="0.2">
      <c r="BP12333" s="48"/>
    </row>
    <row r="12334" spans="68:68" x14ac:dyDescent="0.2">
      <c r="BP12334" s="48"/>
    </row>
    <row r="12335" spans="68:68" x14ac:dyDescent="0.2">
      <c r="BP12335" s="48"/>
    </row>
    <row r="12336" spans="68:68" x14ac:dyDescent="0.2">
      <c r="BP12336" s="48"/>
    </row>
    <row r="12337" spans="68:68" x14ac:dyDescent="0.2">
      <c r="BP12337" s="48"/>
    </row>
    <row r="12338" spans="68:68" x14ac:dyDescent="0.2">
      <c r="BP12338" s="48"/>
    </row>
    <row r="12339" spans="68:68" x14ac:dyDescent="0.2">
      <c r="BP12339" s="48"/>
    </row>
    <row r="12340" spans="68:68" x14ac:dyDescent="0.2">
      <c r="BP12340" s="48"/>
    </row>
    <row r="12341" spans="68:68" x14ac:dyDescent="0.2">
      <c r="BP12341" s="48"/>
    </row>
    <row r="12342" spans="68:68" x14ac:dyDescent="0.2">
      <c r="BP12342" s="48"/>
    </row>
    <row r="12343" spans="68:68" x14ac:dyDescent="0.2">
      <c r="BP12343" s="48"/>
    </row>
    <row r="12344" spans="68:68" x14ac:dyDescent="0.2">
      <c r="BP12344" s="48"/>
    </row>
    <row r="12345" spans="68:68" x14ac:dyDescent="0.2">
      <c r="BP12345" s="48"/>
    </row>
    <row r="12346" spans="68:68" x14ac:dyDescent="0.2">
      <c r="BP12346" s="48"/>
    </row>
    <row r="12347" spans="68:68" x14ac:dyDescent="0.2">
      <c r="BP12347" s="48"/>
    </row>
    <row r="12348" spans="68:68" x14ac:dyDescent="0.2">
      <c r="BP12348" s="48"/>
    </row>
    <row r="12349" spans="68:68" x14ac:dyDescent="0.2">
      <c r="BP12349" s="48"/>
    </row>
    <row r="12350" spans="68:68" x14ac:dyDescent="0.2">
      <c r="BP12350" s="48"/>
    </row>
    <row r="12351" spans="68:68" x14ac:dyDescent="0.2">
      <c r="BP12351" s="48"/>
    </row>
    <row r="12352" spans="68:68" x14ac:dyDescent="0.2">
      <c r="BP12352" s="48"/>
    </row>
    <row r="12353" spans="68:68" x14ac:dyDescent="0.2">
      <c r="BP12353" s="48"/>
    </row>
    <row r="12354" spans="68:68" x14ac:dyDescent="0.2">
      <c r="BP12354" s="48"/>
    </row>
    <row r="12355" spans="68:68" x14ac:dyDescent="0.2">
      <c r="BP12355" s="48"/>
    </row>
    <row r="12356" spans="68:68" x14ac:dyDescent="0.2">
      <c r="BP12356" s="48"/>
    </row>
    <row r="12357" spans="68:68" x14ac:dyDescent="0.2">
      <c r="BP12357" s="48"/>
    </row>
    <row r="12358" spans="68:68" x14ac:dyDescent="0.2">
      <c r="BP12358" s="48"/>
    </row>
    <row r="12359" spans="68:68" x14ac:dyDescent="0.2">
      <c r="BP12359" s="48"/>
    </row>
    <row r="12360" spans="68:68" x14ac:dyDescent="0.2">
      <c r="BP12360" s="48"/>
    </row>
    <row r="12361" spans="68:68" x14ac:dyDescent="0.2">
      <c r="BP12361" s="48"/>
    </row>
    <row r="12362" spans="68:68" x14ac:dyDescent="0.2">
      <c r="BP12362" s="48"/>
    </row>
    <row r="12363" spans="68:68" x14ac:dyDescent="0.2">
      <c r="BP12363" s="48"/>
    </row>
    <row r="12364" spans="68:68" x14ac:dyDescent="0.2">
      <c r="BP12364" s="48"/>
    </row>
    <row r="12365" spans="68:68" x14ac:dyDescent="0.2">
      <c r="BP12365" s="48"/>
    </row>
    <row r="12366" spans="68:68" x14ac:dyDescent="0.2">
      <c r="BP12366" s="48"/>
    </row>
    <row r="12367" spans="68:68" x14ac:dyDescent="0.2">
      <c r="BP12367" s="48"/>
    </row>
    <row r="12368" spans="68:68" x14ac:dyDescent="0.2">
      <c r="BP12368" s="48"/>
    </row>
    <row r="12369" spans="68:68" x14ac:dyDescent="0.2">
      <c r="BP12369" s="48"/>
    </row>
    <row r="12370" spans="68:68" x14ac:dyDescent="0.2">
      <c r="BP12370" s="48"/>
    </row>
    <row r="12371" spans="68:68" x14ac:dyDescent="0.2">
      <c r="BP12371" s="48"/>
    </row>
    <row r="12372" spans="68:68" x14ac:dyDescent="0.2">
      <c r="BP12372" s="48"/>
    </row>
    <row r="12373" spans="68:68" x14ac:dyDescent="0.2">
      <c r="BP12373" s="48"/>
    </row>
    <row r="12374" spans="68:68" x14ac:dyDescent="0.2">
      <c r="BP12374" s="48"/>
    </row>
    <row r="12375" spans="68:68" x14ac:dyDescent="0.2">
      <c r="BP12375" s="48"/>
    </row>
    <row r="12376" spans="68:68" x14ac:dyDescent="0.2">
      <c r="BP12376" s="48"/>
    </row>
    <row r="12377" spans="68:68" x14ac:dyDescent="0.2">
      <c r="BP12377" s="48"/>
    </row>
    <row r="12378" spans="68:68" x14ac:dyDescent="0.2">
      <c r="BP12378" s="48"/>
    </row>
    <row r="12379" spans="68:68" x14ac:dyDescent="0.2">
      <c r="BP12379" s="48"/>
    </row>
    <row r="12380" spans="68:68" x14ac:dyDescent="0.2">
      <c r="BP12380" s="48"/>
    </row>
    <row r="12381" spans="68:68" x14ac:dyDescent="0.2">
      <c r="BP12381" s="48"/>
    </row>
    <row r="12382" spans="68:68" x14ac:dyDescent="0.2">
      <c r="BP12382" s="48"/>
    </row>
    <row r="12383" spans="68:68" x14ac:dyDescent="0.2">
      <c r="BP12383" s="48"/>
    </row>
    <row r="12384" spans="68:68" x14ac:dyDescent="0.2">
      <c r="BP12384" s="48"/>
    </row>
    <row r="12385" spans="68:68" x14ac:dyDescent="0.2">
      <c r="BP12385" s="48"/>
    </row>
    <row r="12386" spans="68:68" x14ac:dyDescent="0.2">
      <c r="BP12386" s="48"/>
    </row>
    <row r="12387" spans="68:68" x14ac:dyDescent="0.2">
      <c r="BP12387" s="48"/>
    </row>
    <row r="12388" spans="68:68" x14ac:dyDescent="0.2">
      <c r="BP12388" s="48"/>
    </row>
    <row r="12389" spans="68:68" x14ac:dyDescent="0.2">
      <c r="BP12389" s="48"/>
    </row>
    <row r="12390" spans="68:68" x14ac:dyDescent="0.2">
      <c r="BP12390" s="48"/>
    </row>
    <row r="12391" spans="68:68" x14ac:dyDescent="0.2">
      <c r="BP12391" s="48"/>
    </row>
    <row r="12392" spans="68:68" x14ac:dyDescent="0.2">
      <c r="BP12392" s="48"/>
    </row>
    <row r="12393" spans="68:68" x14ac:dyDescent="0.2">
      <c r="BP12393" s="48"/>
    </row>
    <row r="12394" spans="68:68" x14ac:dyDescent="0.2">
      <c r="BP12394" s="48"/>
    </row>
    <row r="12395" spans="68:68" x14ac:dyDescent="0.2">
      <c r="BP12395" s="48"/>
    </row>
    <row r="12396" spans="68:68" x14ac:dyDescent="0.2">
      <c r="BP12396" s="48"/>
    </row>
    <row r="12397" spans="68:68" x14ac:dyDescent="0.2">
      <c r="BP12397" s="48"/>
    </row>
    <row r="12398" spans="68:68" x14ac:dyDescent="0.2">
      <c r="BP12398" s="48"/>
    </row>
    <row r="12399" spans="68:68" x14ac:dyDescent="0.2">
      <c r="BP12399" s="48"/>
    </row>
    <row r="12400" spans="68:68" x14ac:dyDescent="0.2">
      <c r="BP12400" s="48"/>
    </row>
    <row r="12401" spans="68:68" x14ac:dyDescent="0.2">
      <c r="BP12401" s="48"/>
    </row>
    <row r="12402" spans="68:68" x14ac:dyDescent="0.2">
      <c r="BP12402" s="48"/>
    </row>
    <row r="12403" spans="68:68" x14ac:dyDescent="0.2">
      <c r="BP12403" s="48"/>
    </row>
    <row r="12404" spans="68:68" x14ac:dyDescent="0.2">
      <c r="BP12404" s="48"/>
    </row>
    <row r="12405" spans="68:68" x14ac:dyDescent="0.2">
      <c r="BP12405" s="48"/>
    </row>
    <row r="12406" spans="68:68" x14ac:dyDescent="0.2">
      <c r="BP12406" s="48"/>
    </row>
    <row r="12407" spans="68:68" x14ac:dyDescent="0.2">
      <c r="BP12407" s="48"/>
    </row>
    <row r="12408" spans="68:68" x14ac:dyDescent="0.2">
      <c r="BP12408" s="48"/>
    </row>
    <row r="12409" spans="68:68" x14ac:dyDescent="0.2">
      <c r="BP12409" s="48"/>
    </row>
    <row r="12410" spans="68:68" x14ac:dyDescent="0.2">
      <c r="BP12410" s="48"/>
    </row>
    <row r="12411" spans="68:68" x14ac:dyDescent="0.2">
      <c r="BP12411" s="48"/>
    </row>
    <row r="12412" spans="68:68" x14ac:dyDescent="0.2">
      <c r="BP12412" s="48"/>
    </row>
    <row r="12413" spans="68:68" x14ac:dyDescent="0.2">
      <c r="BP12413" s="48"/>
    </row>
    <row r="12414" spans="68:68" x14ac:dyDescent="0.2">
      <c r="BP12414" s="48"/>
    </row>
    <row r="12415" spans="68:68" x14ac:dyDescent="0.2">
      <c r="BP12415" s="48"/>
    </row>
    <row r="12416" spans="68:68" x14ac:dyDescent="0.2">
      <c r="BP12416" s="48"/>
    </row>
    <row r="12417" spans="68:68" x14ac:dyDescent="0.2">
      <c r="BP12417" s="48"/>
    </row>
    <row r="12418" spans="68:68" x14ac:dyDescent="0.2">
      <c r="BP12418" s="48"/>
    </row>
    <row r="12419" spans="68:68" x14ac:dyDescent="0.2">
      <c r="BP12419" s="48"/>
    </row>
    <row r="12420" spans="68:68" x14ac:dyDescent="0.2">
      <c r="BP12420" s="48"/>
    </row>
    <row r="12421" spans="68:68" x14ac:dyDescent="0.2">
      <c r="BP12421" s="48"/>
    </row>
    <row r="12422" spans="68:68" x14ac:dyDescent="0.2">
      <c r="BP12422" s="48"/>
    </row>
    <row r="12423" spans="68:68" x14ac:dyDescent="0.2">
      <c r="BP12423" s="48"/>
    </row>
    <row r="12424" spans="68:68" x14ac:dyDescent="0.2">
      <c r="BP12424" s="48"/>
    </row>
    <row r="12425" spans="68:68" x14ac:dyDescent="0.2">
      <c r="BP12425" s="48"/>
    </row>
    <row r="12426" spans="68:68" x14ac:dyDescent="0.2">
      <c r="BP12426" s="48"/>
    </row>
    <row r="12427" spans="68:68" x14ac:dyDescent="0.2">
      <c r="BP12427" s="48"/>
    </row>
    <row r="12428" spans="68:68" x14ac:dyDescent="0.2">
      <c r="BP12428" s="48"/>
    </row>
    <row r="12429" spans="68:68" x14ac:dyDescent="0.2">
      <c r="BP12429" s="48"/>
    </row>
    <row r="12430" spans="68:68" x14ac:dyDescent="0.2">
      <c r="BP12430" s="48"/>
    </row>
    <row r="12431" spans="68:68" x14ac:dyDescent="0.2">
      <c r="BP12431" s="48"/>
    </row>
    <row r="12432" spans="68:68" x14ac:dyDescent="0.2">
      <c r="BP12432" s="48"/>
    </row>
    <row r="12433" spans="68:68" x14ac:dyDescent="0.2">
      <c r="BP12433" s="48"/>
    </row>
    <row r="12434" spans="68:68" x14ac:dyDescent="0.2">
      <c r="BP12434" s="48"/>
    </row>
    <row r="12435" spans="68:68" x14ac:dyDescent="0.2">
      <c r="BP12435" s="48"/>
    </row>
    <row r="12436" spans="68:68" x14ac:dyDescent="0.2">
      <c r="BP12436" s="48"/>
    </row>
    <row r="12437" spans="68:68" x14ac:dyDescent="0.2">
      <c r="BP12437" s="48"/>
    </row>
    <row r="12438" spans="68:68" x14ac:dyDescent="0.2">
      <c r="BP12438" s="48"/>
    </row>
    <row r="12439" spans="68:68" x14ac:dyDescent="0.2">
      <c r="BP12439" s="48"/>
    </row>
    <row r="12440" spans="68:68" x14ac:dyDescent="0.2">
      <c r="BP12440" s="48"/>
    </row>
    <row r="12441" spans="68:68" x14ac:dyDescent="0.2">
      <c r="BP12441" s="48"/>
    </row>
    <row r="12442" spans="68:68" x14ac:dyDescent="0.2">
      <c r="BP12442" s="48"/>
    </row>
    <row r="12443" spans="68:68" x14ac:dyDescent="0.2">
      <c r="BP12443" s="48"/>
    </row>
    <row r="12444" spans="68:68" x14ac:dyDescent="0.2">
      <c r="BP12444" s="48"/>
    </row>
    <row r="12445" spans="68:68" x14ac:dyDescent="0.2">
      <c r="BP12445" s="48"/>
    </row>
    <row r="12446" spans="68:68" x14ac:dyDescent="0.2">
      <c r="BP12446" s="48"/>
    </row>
    <row r="12447" spans="68:68" x14ac:dyDescent="0.2">
      <c r="BP12447" s="48"/>
    </row>
    <row r="12448" spans="68:68" x14ac:dyDescent="0.2">
      <c r="BP12448" s="48"/>
    </row>
    <row r="12449" spans="68:68" x14ac:dyDescent="0.2">
      <c r="BP12449" s="48"/>
    </row>
    <row r="12450" spans="68:68" x14ac:dyDescent="0.2">
      <c r="BP12450" s="48"/>
    </row>
    <row r="12451" spans="68:68" x14ac:dyDescent="0.2">
      <c r="BP12451" s="48"/>
    </row>
    <row r="12452" spans="68:68" x14ac:dyDescent="0.2">
      <c r="BP12452" s="48"/>
    </row>
    <row r="12453" spans="68:68" x14ac:dyDescent="0.2">
      <c r="BP12453" s="48"/>
    </row>
    <row r="12454" spans="68:68" x14ac:dyDescent="0.2">
      <c r="BP12454" s="48"/>
    </row>
    <row r="12455" spans="68:68" x14ac:dyDescent="0.2">
      <c r="BP12455" s="48"/>
    </row>
    <row r="12456" spans="68:68" x14ac:dyDescent="0.2">
      <c r="BP12456" s="48"/>
    </row>
    <row r="12457" spans="68:68" x14ac:dyDescent="0.2">
      <c r="BP12457" s="48"/>
    </row>
    <row r="12458" spans="68:68" x14ac:dyDescent="0.2">
      <c r="BP12458" s="48"/>
    </row>
    <row r="12459" spans="68:68" x14ac:dyDescent="0.2">
      <c r="BP12459" s="48"/>
    </row>
    <row r="12460" spans="68:68" x14ac:dyDescent="0.2">
      <c r="BP12460" s="48"/>
    </row>
    <row r="12461" spans="68:68" x14ac:dyDescent="0.2">
      <c r="BP12461" s="48"/>
    </row>
    <row r="12462" spans="68:68" x14ac:dyDescent="0.2">
      <c r="BP12462" s="48"/>
    </row>
    <row r="12463" spans="68:68" x14ac:dyDescent="0.2">
      <c r="BP12463" s="48"/>
    </row>
    <row r="12464" spans="68:68" x14ac:dyDescent="0.2">
      <c r="BP12464" s="48"/>
    </row>
    <row r="12465" spans="68:68" x14ac:dyDescent="0.2">
      <c r="BP12465" s="48"/>
    </row>
    <row r="12466" spans="68:68" x14ac:dyDescent="0.2">
      <c r="BP12466" s="48"/>
    </row>
    <row r="12467" spans="68:68" x14ac:dyDescent="0.2">
      <c r="BP12467" s="48"/>
    </row>
    <row r="12468" spans="68:68" x14ac:dyDescent="0.2">
      <c r="BP12468" s="48"/>
    </row>
    <row r="12469" spans="68:68" x14ac:dyDescent="0.2">
      <c r="BP12469" s="48"/>
    </row>
    <row r="12470" spans="68:68" x14ac:dyDescent="0.2">
      <c r="BP12470" s="48"/>
    </row>
    <row r="12471" spans="68:68" x14ac:dyDescent="0.2">
      <c r="BP12471" s="48"/>
    </row>
    <row r="12472" spans="68:68" x14ac:dyDescent="0.2">
      <c r="BP12472" s="48"/>
    </row>
    <row r="12473" spans="68:68" x14ac:dyDescent="0.2">
      <c r="BP12473" s="48"/>
    </row>
    <row r="12474" spans="68:68" x14ac:dyDescent="0.2">
      <c r="BP12474" s="48"/>
    </row>
    <row r="12475" spans="68:68" x14ac:dyDescent="0.2">
      <c r="BP12475" s="48"/>
    </row>
    <row r="12476" spans="68:68" x14ac:dyDescent="0.2">
      <c r="BP12476" s="48"/>
    </row>
    <row r="12477" spans="68:68" x14ac:dyDescent="0.2">
      <c r="BP12477" s="48"/>
    </row>
    <row r="12478" spans="68:68" x14ac:dyDescent="0.2">
      <c r="BP12478" s="48"/>
    </row>
    <row r="12479" spans="68:68" x14ac:dyDescent="0.2">
      <c r="BP12479" s="48"/>
    </row>
    <row r="12480" spans="68:68" x14ac:dyDescent="0.2">
      <c r="BP12480" s="48"/>
    </row>
    <row r="12481" spans="68:68" x14ac:dyDescent="0.2">
      <c r="BP12481" s="48"/>
    </row>
    <row r="12482" spans="68:68" x14ac:dyDescent="0.2">
      <c r="BP12482" s="48"/>
    </row>
    <row r="12483" spans="68:68" x14ac:dyDescent="0.2">
      <c r="BP12483" s="48"/>
    </row>
    <row r="12484" spans="68:68" x14ac:dyDescent="0.2">
      <c r="BP12484" s="48"/>
    </row>
    <row r="12485" spans="68:68" x14ac:dyDescent="0.2">
      <c r="BP12485" s="48"/>
    </row>
    <row r="12486" spans="68:68" x14ac:dyDescent="0.2">
      <c r="BP12486" s="48"/>
    </row>
    <row r="12487" spans="68:68" x14ac:dyDescent="0.2">
      <c r="BP12487" s="48"/>
    </row>
    <row r="12488" spans="68:68" x14ac:dyDescent="0.2">
      <c r="BP12488" s="48"/>
    </row>
    <row r="12489" spans="68:68" x14ac:dyDescent="0.2">
      <c r="BP12489" s="48"/>
    </row>
    <row r="12490" spans="68:68" x14ac:dyDescent="0.2">
      <c r="BP12490" s="48"/>
    </row>
    <row r="12491" spans="68:68" x14ac:dyDescent="0.2">
      <c r="BP12491" s="48"/>
    </row>
    <row r="12492" spans="68:68" x14ac:dyDescent="0.2">
      <c r="BP12492" s="48"/>
    </row>
    <row r="12493" spans="68:68" x14ac:dyDescent="0.2">
      <c r="BP12493" s="48"/>
    </row>
    <row r="12494" spans="68:68" x14ac:dyDescent="0.2">
      <c r="BP12494" s="48"/>
    </row>
    <row r="12495" spans="68:68" x14ac:dyDescent="0.2">
      <c r="BP12495" s="48"/>
    </row>
    <row r="12496" spans="68:68" x14ac:dyDescent="0.2">
      <c r="BP12496" s="48"/>
    </row>
    <row r="12497" spans="68:68" x14ac:dyDescent="0.2">
      <c r="BP12497" s="48"/>
    </row>
    <row r="12498" spans="68:68" x14ac:dyDescent="0.2">
      <c r="BP12498" s="48"/>
    </row>
    <row r="12499" spans="68:68" x14ac:dyDescent="0.2">
      <c r="BP12499" s="48"/>
    </row>
    <row r="12500" spans="68:68" x14ac:dyDescent="0.2">
      <c r="BP12500" s="48"/>
    </row>
    <row r="12501" spans="68:68" x14ac:dyDescent="0.2">
      <c r="BP12501" s="48"/>
    </row>
    <row r="12502" spans="68:68" x14ac:dyDescent="0.2">
      <c r="BP12502" s="48"/>
    </row>
    <row r="12503" spans="68:68" x14ac:dyDescent="0.2">
      <c r="BP12503" s="48"/>
    </row>
    <row r="12504" spans="68:68" x14ac:dyDescent="0.2">
      <c r="BP12504" s="48"/>
    </row>
    <row r="12505" spans="68:68" x14ac:dyDescent="0.2">
      <c r="BP12505" s="48"/>
    </row>
    <row r="12506" spans="68:68" x14ac:dyDescent="0.2">
      <c r="BP12506" s="48"/>
    </row>
    <row r="12507" spans="68:68" x14ac:dyDescent="0.2">
      <c r="BP12507" s="48"/>
    </row>
    <row r="12508" spans="68:68" x14ac:dyDescent="0.2">
      <c r="BP12508" s="48"/>
    </row>
    <row r="12509" spans="68:68" x14ac:dyDescent="0.2">
      <c r="BP12509" s="48"/>
    </row>
    <row r="12510" spans="68:68" x14ac:dyDescent="0.2">
      <c r="BP12510" s="48"/>
    </row>
    <row r="12511" spans="68:68" x14ac:dyDescent="0.2">
      <c r="BP12511" s="48"/>
    </row>
    <row r="12512" spans="68:68" x14ac:dyDescent="0.2">
      <c r="BP12512" s="48"/>
    </row>
    <row r="12513" spans="68:68" x14ac:dyDescent="0.2">
      <c r="BP12513" s="48"/>
    </row>
    <row r="12514" spans="68:68" x14ac:dyDescent="0.2">
      <c r="BP12514" s="48"/>
    </row>
    <row r="12515" spans="68:68" x14ac:dyDescent="0.2">
      <c r="BP12515" s="48"/>
    </row>
    <row r="12516" spans="68:68" x14ac:dyDescent="0.2">
      <c r="BP12516" s="48"/>
    </row>
    <row r="12517" spans="68:68" x14ac:dyDescent="0.2">
      <c r="BP12517" s="48"/>
    </row>
    <row r="12518" spans="68:68" x14ac:dyDescent="0.2">
      <c r="BP12518" s="48"/>
    </row>
    <row r="12519" spans="68:68" x14ac:dyDescent="0.2">
      <c r="BP12519" s="48"/>
    </row>
    <row r="12520" spans="68:68" x14ac:dyDescent="0.2">
      <c r="BP12520" s="48"/>
    </row>
    <row r="12521" spans="68:68" x14ac:dyDescent="0.2">
      <c r="BP12521" s="48"/>
    </row>
    <row r="12522" spans="68:68" x14ac:dyDescent="0.2">
      <c r="BP12522" s="48"/>
    </row>
    <row r="12523" spans="68:68" x14ac:dyDescent="0.2">
      <c r="BP12523" s="48"/>
    </row>
    <row r="12524" spans="68:68" x14ac:dyDescent="0.2">
      <c r="BP12524" s="48"/>
    </row>
    <row r="12525" spans="68:68" x14ac:dyDescent="0.2">
      <c r="BP12525" s="48"/>
    </row>
    <row r="12526" spans="68:68" x14ac:dyDescent="0.2">
      <c r="BP12526" s="48"/>
    </row>
    <row r="12527" spans="68:68" x14ac:dyDescent="0.2">
      <c r="BP12527" s="48"/>
    </row>
    <row r="12528" spans="68:68" x14ac:dyDescent="0.2">
      <c r="BP12528" s="48"/>
    </row>
    <row r="12529" spans="68:68" x14ac:dyDescent="0.2">
      <c r="BP12529" s="48"/>
    </row>
    <row r="12530" spans="68:68" x14ac:dyDescent="0.2">
      <c r="BP12530" s="48"/>
    </row>
    <row r="12531" spans="68:68" x14ac:dyDescent="0.2">
      <c r="BP12531" s="48"/>
    </row>
    <row r="12532" spans="68:68" x14ac:dyDescent="0.2">
      <c r="BP12532" s="48"/>
    </row>
    <row r="12533" spans="68:68" x14ac:dyDescent="0.2">
      <c r="BP12533" s="48"/>
    </row>
    <row r="12534" spans="68:68" x14ac:dyDescent="0.2">
      <c r="BP12534" s="48"/>
    </row>
    <row r="12535" spans="68:68" x14ac:dyDescent="0.2">
      <c r="BP12535" s="48"/>
    </row>
    <row r="12536" spans="68:68" x14ac:dyDescent="0.2">
      <c r="BP12536" s="48"/>
    </row>
    <row r="12537" spans="68:68" x14ac:dyDescent="0.2">
      <c r="BP12537" s="48"/>
    </row>
    <row r="12538" spans="68:68" x14ac:dyDescent="0.2">
      <c r="BP12538" s="48"/>
    </row>
    <row r="12539" spans="68:68" x14ac:dyDescent="0.2">
      <c r="BP12539" s="48"/>
    </row>
    <row r="12540" spans="68:68" x14ac:dyDescent="0.2">
      <c r="BP12540" s="48"/>
    </row>
    <row r="12541" spans="68:68" x14ac:dyDescent="0.2">
      <c r="BP12541" s="48"/>
    </row>
    <row r="12542" spans="68:68" x14ac:dyDescent="0.2">
      <c r="BP12542" s="48"/>
    </row>
    <row r="12543" spans="68:68" x14ac:dyDescent="0.2">
      <c r="BP12543" s="48"/>
    </row>
    <row r="12544" spans="68:68" x14ac:dyDescent="0.2">
      <c r="BP12544" s="48"/>
    </row>
    <row r="12545" spans="68:68" x14ac:dyDescent="0.2">
      <c r="BP12545" s="48"/>
    </row>
    <row r="12546" spans="68:68" x14ac:dyDescent="0.2">
      <c r="BP12546" s="48"/>
    </row>
    <row r="12547" spans="68:68" x14ac:dyDescent="0.2">
      <c r="BP12547" s="48"/>
    </row>
    <row r="12548" spans="68:68" x14ac:dyDescent="0.2">
      <c r="BP12548" s="48"/>
    </row>
    <row r="12549" spans="68:68" x14ac:dyDescent="0.2">
      <c r="BP12549" s="48"/>
    </row>
    <row r="12550" spans="68:68" x14ac:dyDescent="0.2">
      <c r="BP12550" s="48"/>
    </row>
    <row r="12551" spans="68:68" x14ac:dyDescent="0.2">
      <c r="BP12551" s="48"/>
    </row>
    <row r="12552" spans="68:68" x14ac:dyDescent="0.2">
      <c r="BP12552" s="48"/>
    </row>
    <row r="12553" spans="68:68" x14ac:dyDescent="0.2">
      <c r="BP12553" s="48"/>
    </row>
    <row r="12554" spans="68:68" x14ac:dyDescent="0.2">
      <c r="BP12554" s="48"/>
    </row>
    <row r="12555" spans="68:68" x14ac:dyDescent="0.2">
      <c r="BP12555" s="48"/>
    </row>
    <row r="12556" spans="68:68" x14ac:dyDescent="0.2">
      <c r="BP12556" s="48"/>
    </row>
    <row r="12557" spans="68:68" x14ac:dyDescent="0.2">
      <c r="BP12557" s="48"/>
    </row>
    <row r="12558" spans="68:68" x14ac:dyDescent="0.2">
      <c r="BP12558" s="48"/>
    </row>
    <row r="12559" spans="68:68" x14ac:dyDescent="0.2">
      <c r="BP12559" s="48"/>
    </row>
    <row r="12560" spans="68:68" x14ac:dyDescent="0.2">
      <c r="BP12560" s="48"/>
    </row>
    <row r="12561" spans="68:68" x14ac:dyDescent="0.2">
      <c r="BP12561" s="48"/>
    </row>
    <row r="12562" spans="68:68" x14ac:dyDescent="0.2">
      <c r="BP12562" s="48"/>
    </row>
    <row r="12563" spans="68:68" x14ac:dyDescent="0.2">
      <c r="BP12563" s="48"/>
    </row>
    <row r="12564" spans="68:68" x14ac:dyDescent="0.2">
      <c r="BP12564" s="48"/>
    </row>
    <row r="12565" spans="68:68" x14ac:dyDescent="0.2">
      <c r="BP12565" s="48"/>
    </row>
    <row r="12566" spans="68:68" x14ac:dyDescent="0.2">
      <c r="BP12566" s="48"/>
    </row>
    <row r="12567" spans="68:68" x14ac:dyDescent="0.2">
      <c r="BP12567" s="48"/>
    </row>
    <row r="12568" spans="68:68" x14ac:dyDescent="0.2">
      <c r="BP12568" s="48"/>
    </row>
    <row r="12569" spans="68:68" x14ac:dyDescent="0.2">
      <c r="BP12569" s="48"/>
    </row>
    <row r="12570" spans="68:68" x14ac:dyDescent="0.2">
      <c r="BP12570" s="48"/>
    </row>
    <row r="12571" spans="68:68" x14ac:dyDescent="0.2">
      <c r="BP12571" s="48"/>
    </row>
    <row r="12572" spans="68:68" x14ac:dyDescent="0.2">
      <c r="BP12572" s="48"/>
    </row>
    <row r="12573" spans="68:68" x14ac:dyDescent="0.2">
      <c r="BP12573" s="48"/>
    </row>
    <row r="12574" spans="68:68" x14ac:dyDescent="0.2">
      <c r="BP12574" s="48"/>
    </row>
    <row r="12575" spans="68:68" x14ac:dyDescent="0.2">
      <c r="BP12575" s="48"/>
    </row>
    <row r="12576" spans="68:68" x14ac:dyDescent="0.2">
      <c r="BP12576" s="48"/>
    </row>
    <row r="12577" spans="68:68" x14ac:dyDescent="0.2">
      <c r="BP12577" s="48"/>
    </row>
    <row r="12578" spans="68:68" x14ac:dyDescent="0.2">
      <c r="BP12578" s="48"/>
    </row>
    <row r="12579" spans="68:68" x14ac:dyDescent="0.2">
      <c r="BP12579" s="48"/>
    </row>
    <row r="12580" spans="68:68" x14ac:dyDescent="0.2">
      <c r="BP12580" s="48"/>
    </row>
    <row r="12581" spans="68:68" x14ac:dyDescent="0.2">
      <c r="BP12581" s="48"/>
    </row>
    <row r="12582" spans="68:68" x14ac:dyDescent="0.2">
      <c r="BP12582" s="48"/>
    </row>
    <row r="12583" spans="68:68" x14ac:dyDescent="0.2">
      <c r="BP12583" s="48"/>
    </row>
    <row r="12584" spans="68:68" x14ac:dyDescent="0.2">
      <c r="BP12584" s="48"/>
    </row>
    <row r="12585" spans="68:68" x14ac:dyDescent="0.2">
      <c r="BP12585" s="48"/>
    </row>
    <row r="12586" spans="68:68" x14ac:dyDescent="0.2">
      <c r="BP12586" s="48"/>
    </row>
    <row r="12587" spans="68:68" x14ac:dyDescent="0.2">
      <c r="BP12587" s="48"/>
    </row>
    <row r="12588" spans="68:68" x14ac:dyDescent="0.2">
      <c r="BP12588" s="48"/>
    </row>
    <row r="12589" spans="68:68" x14ac:dyDescent="0.2">
      <c r="BP12589" s="48"/>
    </row>
    <row r="12590" spans="68:68" x14ac:dyDescent="0.2">
      <c r="BP12590" s="48"/>
    </row>
    <row r="12591" spans="68:68" x14ac:dyDescent="0.2">
      <c r="BP12591" s="48"/>
    </row>
    <row r="12592" spans="68:68" x14ac:dyDescent="0.2">
      <c r="BP12592" s="48"/>
    </row>
    <row r="12593" spans="68:68" x14ac:dyDescent="0.2">
      <c r="BP12593" s="48"/>
    </row>
    <row r="12594" spans="68:68" x14ac:dyDescent="0.2">
      <c r="BP12594" s="48"/>
    </row>
    <row r="12595" spans="68:68" x14ac:dyDescent="0.2">
      <c r="BP12595" s="48"/>
    </row>
    <row r="12596" spans="68:68" x14ac:dyDescent="0.2">
      <c r="BP12596" s="48"/>
    </row>
    <row r="12597" spans="68:68" x14ac:dyDescent="0.2">
      <c r="BP12597" s="48"/>
    </row>
    <row r="12598" spans="68:68" x14ac:dyDescent="0.2">
      <c r="BP12598" s="48"/>
    </row>
    <row r="12599" spans="68:68" x14ac:dyDescent="0.2">
      <c r="BP12599" s="48"/>
    </row>
    <row r="12600" spans="68:68" x14ac:dyDescent="0.2">
      <c r="BP12600" s="48"/>
    </row>
    <row r="12601" spans="68:68" x14ac:dyDescent="0.2">
      <c r="BP12601" s="48"/>
    </row>
    <row r="12602" spans="68:68" x14ac:dyDescent="0.2">
      <c r="BP12602" s="48"/>
    </row>
    <row r="12603" spans="68:68" x14ac:dyDescent="0.2">
      <c r="BP12603" s="48"/>
    </row>
    <row r="12604" spans="68:68" x14ac:dyDescent="0.2">
      <c r="BP12604" s="48"/>
    </row>
    <row r="12605" spans="68:68" x14ac:dyDescent="0.2">
      <c r="BP12605" s="48"/>
    </row>
    <row r="12606" spans="68:68" x14ac:dyDescent="0.2">
      <c r="BP12606" s="48"/>
    </row>
    <row r="12607" spans="68:68" x14ac:dyDescent="0.2">
      <c r="BP12607" s="48"/>
    </row>
    <row r="12608" spans="68:68" x14ac:dyDescent="0.2">
      <c r="BP12608" s="48"/>
    </row>
    <row r="12609" spans="68:68" x14ac:dyDescent="0.2">
      <c r="BP12609" s="48"/>
    </row>
    <row r="12610" spans="68:68" x14ac:dyDescent="0.2">
      <c r="BP12610" s="48"/>
    </row>
    <row r="12611" spans="68:68" x14ac:dyDescent="0.2">
      <c r="BP12611" s="48"/>
    </row>
    <row r="12612" spans="68:68" x14ac:dyDescent="0.2">
      <c r="BP12612" s="48"/>
    </row>
    <row r="12613" spans="68:68" x14ac:dyDescent="0.2">
      <c r="BP12613" s="48"/>
    </row>
    <row r="12614" spans="68:68" x14ac:dyDescent="0.2">
      <c r="BP12614" s="48"/>
    </row>
    <row r="12615" spans="68:68" x14ac:dyDescent="0.2">
      <c r="BP12615" s="48"/>
    </row>
    <row r="12616" spans="68:68" x14ac:dyDescent="0.2">
      <c r="BP12616" s="48"/>
    </row>
    <row r="12617" spans="68:68" x14ac:dyDescent="0.2">
      <c r="BP12617" s="48"/>
    </row>
    <row r="12618" spans="68:68" x14ac:dyDescent="0.2">
      <c r="BP12618" s="48"/>
    </row>
    <row r="12619" spans="68:68" x14ac:dyDescent="0.2">
      <c r="BP12619" s="48"/>
    </row>
    <row r="12620" spans="68:68" x14ac:dyDescent="0.2">
      <c r="BP12620" s="48"/>
    </row>
    <row r="12621" spans="68:68" x14ac:dyDescent="0.2">
      <c r="BP12621" s="48"/>
    </row>
    <row r="12622" spans="68:68" x14ac:dyDescent="0.2">
      <c r="BP12622" s="48"/>
    </row>
    <row r="12623" spans="68:68" x14ac:dyDescent="0.2">
      <c r="BP12623" s="48"/>
    </row>
    <row r="12624" spans="68:68" x14ac:dyDescent="0.2">
      <c r="BP12624" s="48"/>
    </row>
    <row r="12625" spans="68:68" x14ac:dyDescent="0.2">
      <c r="BP12625" s="48"/>
    </row>
    <row r="12626" spans="68:68" x14ac:dyDescent="0.2">
      <c r="BP12626" s="48"/>
    </row>
    <row r="12627" spans="68:68" x14ac:dyDescent="0.2">
      <c r="BP12627" s="48"/>
    </row>
    <row r="12628" spans="68:68" x14ac:dyDescent="0.2">
      <c r="BP12628" s="48"/>
    </row>
    <row r="12629" spans="68:68" x14ac:dyDescent="0.2">
      <c r="BP12629" s="48"/>
    </row>
    <row r="12630" spans="68:68" x14ac:dyDescent="0.2">
      <c r="BP12630" s="48"/>
    </row>
    <row r="12631" spans="68:68" x14ac:dyDescent="0.2">
      <c r="BP12631" s="48"/>
    </row>
    <row r="12632" spans="68:68" x14ac:dyDescent="0.2">
      <c r="BP12632" s="48"/>
    </row>
    <row r="12633" spans="68:68" x14ac:dyDescent="0.2">
      <c r="BP12633" s="48"/>
    </row>
    <row r="12634" spans="68:68" x14ac:dyDescent="0.2">
      <c r="BP12634" s="48"/>
    </row>
    <row r="12635" spans="68:68" x14ac:dyDescent="0.2">
      <c r="BP12635" s="48"/>
    </row>
    <row r="12636" spans="68:68" x14ac:dyDescent="0.2">
      <c r="BP12636" s="48"/>
    </row>
    <row r="12637" spans="68:68" x14ac:dyDescent="0.2">
      <c r="BP12637" s="48"/>
    </row>
    <row r="12638" spans="68:68" x14ac:dyDescent="0.2">
      <c r="BP12638" s="48"/>
    </row>
    <row r="12639" spans="68:68" x14ac:dyDescent="0.2">
      <c r="BP12639" s="48"/>
    </row>
    <row r="12640" spans="68:68" x14ac:dyDescent="0.2">
      <c r="BP12640" s="48"/>
    </row>
    <row r="12641" spans="68:68" x14ac:dyDescent="0.2">
      <c r="BP12641" s="48"/>
    </row>
    <row r="12642" spans="68:68" x14ac:dyDescent="0.2">
      <c r="BP12642" s="48"/>
    </row>
    <row r="12643" spans="68:68" x14ac:dyDescent="0.2">
      <c r="BP12643" s="48"/>
    </row>
    <row r="12644" spans="68:68" x14ac:dyDescent="0.2">
      <c r="BP12644" s="48"/>
    </row>
    <row r="12645" spans="68:68" x14ac:dyDescent="0.2">
      <c r="BP12645" s="48"/>
    </row>
    <row r="12646" spans="68:68" x14ac:dyDescent="0.2">
      <c r="BP12646" s="48"/>
    </row>
    <row r="12647" spans="68:68" x14ac:dyDescent="0.2">
      <c r="BP12647" s="48"/>
    </row>
    <row r="12648" spans="68:68" x14ac:dyDescent="0.2">
      <c r="BP12648" s="48"/>
    </row>
    <row r="12649" spans="68:68" x14ac:dyDescent="0.2">
      <c r="BP12649" s="48"/>
    </row>
    <row r="12650" spans="68:68" x14ac:dyDescent="0.2">
      <c r="BP12650" s="48"/>
    </row>
    <row r="12651" spans="68:68" x14ac:dyDescent="0.2">
      <c r="BP12651" s="48"/>
    </row>
    <row r="12652" spans="68:68" x14ac:dyDescent="0.2">
      <c r="BP12652" s="48"/>
    </row>
    <row r="12653" spans="68:68" x14ac:dyDescent="0.2">
      <c r="BP12653" s="48"/>
    </row>
    <row r="12654" spans="68:68" x14ac:dyDescent="0.2">
      <c r="BP12654" s="48"/>
    </row>
    <row r="12655" spans="68:68" x14ac:dyDescent="0.2">
      <c r="BP12655" s="48"/>
    </row>
    <row r="12656" spans="68:68" x14ac:dyDescent="0.2">
      <c r="BP12656" s="48"/>
    </row>
    <row r="12657" spans="68:68" x14ac:dyDescent="0.2">
      <c r="BP12657" s="48"/>
    </row>
    <row r="12658" spans="68:68" x14ac:dyDescent="0.2">
      <c r="BP12658" s="48"/>
    </row>
    <row r="12659" spans="68:68" x14ac:dyDescent="0.2">
      <c r="BP12659" s="48"/>
    </row>
    <row r="12660" spans="68:68" x14ac:dyDescent="0.2">
      <c r="BP12660" s="48"/>
    </row>
    <row r="12661" spans="68:68" x14ac:dyDescent="0.2">
      <c r="BP12661" s="48"/>
    </row>
    <row r="12662" spans="68:68" x14ac:dyDescent="0.2">
      <c r="BP12662" s="48"/>
    </row>
    <row r="12663" spans="68:68" x14ac:dyDescent="0.2">
      <c r="BP12663" s="48"/>
    </row>
    <row r="12664" spans="68:68" x14ac:dyDescent="0.2">
      <c r="BP12664" s="48"/>
    </row>
    <row r="12665" spans="68:68" x14ac:dyDescent="0.2">
      <c r="BP12665" s="48"/>
    </row>
    <row r="12666" spans="68:68" x14ac:dyDescent="0.2">
      <c r="BP12666" s="48"/>
    </row>
    <row r="12667" spans="68:68" x14ac:dyDescent="0.2">
      <c r="BP12667" s="48"/>
    </row>
    <row r="12668" spans="68:68" x14ac:dyDescent="0.2">
      <c r="BP12668" s="48"/>
    </row>
    <row r="12669" spans="68:68" x14ac:dyDescent="0.2">
      <c r="BP12669" s="48"/>
    </row>
    <row r="12670" spans="68:68" x14ac:dyDescent="0.2">
      <c r="BP12670" s="48"/>
    </row>
    <row r="12671" spans="68:68" x14ac:dyDescent="0.2">
      <c r="BP12671" s="48"/>
    </row>
    <row r="12672" spans="68:68" x14ac:dyDescent="0.2">
      <c r="BP12672" s="48"/>
    </row>
    <row r="12673" spans="68:68" x14ac:dyDescent="0.2">
      <c r="BP12673" s="48"/>
    </row>
    <row r="12674" spans="68:68" x14ac:dyDescent="0.2">
      <c r="BP12674" s="48"/>
    </row>
    <row r="12675" spans="68:68" x14ac:dyDescent="0.2">
      <c r="BP12675" s="48"/>
    </row>
    <row r="12676" spans="68:68" x14ac:dyDescent="0.2">
      <c r="BP12676" s="48"/>
    </row>
    <row r="12677" spans="68:68" x14ac:dyDescent="0.2">
      <c r="BP12677" s="48"/>
    </row>
    <row r="12678" spans="68:68" x14ac:dyDescent="0.2">
      <c r="BP12678" s="48"/>
    </row>
    <row r="12679" spans="68:68" x14ac:dyDescent="0.2">
      <c r="BP12679" s="48"/>
    </row>
    <row r="12680" spans="68:68" x14ac:dyDescent="0.2">
      <c r="BP12680" s="48"/>
    </row>
    <row r="12681" spans="68:68" x14ac:dyDescent="0.2">
      <c r="BP12681" s="48"/>
    </row>
    <row r="12682" spans="68:68" x14ac:dyDescent="0.2">
      <c r="BP12682" s="48"/>
    </row>
    <row r="12683" spans="68:68" x14ac:dyDescent="0.2">
      <c r="BP12683" s="48"/>
    </row>
    <row r="12684" spans="68:68" x14ac:dyDescent="0.2">
      <c r="BP12684" s="48"/>
    </row>
    <row r="12685" spans="68:68" x14ac:dyDescent="0.2">
      <c r="BP12685" s="48"/>
    </row>
    <row r="12686" spans="68:68" x14ac:dyDescent="0.2">
      <c r="BP12686" s="48"/>
    </row>
    <row r="12687" spans="68:68" x14ac:dyDescent="0.2">
      <c r="BP12687" s="48"/>
    </row>
    <row r="12688" spans="68:68" x14ac:dyDescent="0.2">
      <c r="BP12688" s="48"/>
    </row>
    <row r="12689" spans="68:68" x14ac:dyDescent="0.2">
      <c r="BP12689" s="48"/>
    </row>
    <row r="12690" spans="68:68" x14ac:dyDescent="0.2">
      <c r="BP12690" s="48"/>
    </row>
    <row r="12691" spans="68:68" x14ac:dyDescent="0.2">
      <c r="BP12691" s="48"/>
    </row>
    <row r="12692" spans="68:68" x14ac:dyDescent="0.2">
      <c r="BP12692" s="48"/>
    </row>
    <row r="12693" spans="68:68" x14ac:dyDescent="0.2">
      <c r="BP12693" s="48"/>
    </row>
    <row r="12694" spans="68:68" x14ac:dyDescent="0.2">
      <c r="BP12694" s="48"/>
    </row>
    <row r="12695" spans="68:68" x14ac:dyDescent="0.2">
      <c r="BP12695" s="48"/>
    </row>
    <row r="12696" spans="68:68" x14ac:dyDescent="0.2">
      <c r="BP12696" s="48"/>
    </row>
    <row r="12697" spans="68:68" x14ac:dyDescent="0.2">
      <c r="BP12697" s="48"/>
    </row>
    <row r="12698" spans="68:68" x14ac:dyDescent="0.2">
      <c r="BP12698" s="48"/>
    </row>
    <row r="12699" spans="68:68" x14ac:dyDescent="0.2">
      <c r="BP12699" s="48"/>
    </row>
    <row r="12700" spans="68:68" x14ac:dyDescent="0.2">
      <c r="BP12700" s="48"/>
    </row>
    <row r="12701" spans="68:68" x14ac:dyDescent="0.2">
      <c r="BP12701" s="48"/>
    </row>
    <row r="12702" spans="68:68" x14ac:dyDescent="0.2">
      <c r="BP12702" s="48"/>
    </row>
    <row r="12703" spans="68:68" x14ac:dyDescent="0.2">
      <c r="BP12703" s="48"/>
    </row>
    <row r="12704" spans="68:68" x14ac:dyDescent="0.2">
      <c r="BP12704" s="48"/>
    </row>
    <row r="12705" spans="68:68" x14ac:dyDescent="0.2">
      <c r="BP12705" s="48"/>
    </row>
    <row r="12706" spans="68:68" x14ac:dyDescent="0.2">
      <c r="BP12706" s="48"/>
    </row>
    <row r="12707" spans="68:68" x14ac:dyDescent="0.2">
      <c r="BP12707" s="48"/>
    </row>
    <row r="12708" spans="68:68" x14ac:dyDescent="0.2">
      <c r="BP12708" s="48"/>
    </row>
    <row r="12709" spans="68:68" x14ac:dyDescent="0.2">
      <c r="BP12709" s="48"/>
    </row>
    <row r="12710" spans="68:68" x14ac:dyDescent="0.2">
      <c r="BP12710" s="48"/>
    </row>
    <row r="12711" spans="68:68" x14ac:dyDescent="0.2">
      <c r="BP12711" s="48"/>
    </row>
    <row r="12712" spans="68:68" x14ac:dyDescent="0.2">
      <c r="BP12712" s="48"/>
    </row>
    <row r="12713" spans="68:68" x14ac:dyDescent="0.2">
      <c r="BP12713" s="48"/>
    </row>
    <row r="12714" spans="68:68" x14ac:dyDescent="0.2">
      <c r="BP12714" s="48"/>
    </row>
    <row r="12715" spans="68:68" x14ac:dyDescent="0.2">
      <c r="BP12715" s="48"/>
    </row>
    <row r="12716" spans="68:68" x14ac:dyDescent="0.2">
      <c r="BP12716" s="48"/>
    </row>
    <row r="12717" spans="68:68" x14ac:dyDescent="0.2">
      <c r="BP12717" s="48"/>
    </row>
    <row r="12718" spans="68:68" x14ac:dyDescent="0.2">
      <c r="BP12718" s="48"/>
    </row>
    <row r="12719" spans="68:68" x14ac:dyDescent="0.2">
      <c r="BP12719" s="48"/>
    </row>
    <row r="12720" spans="68:68" x14ac:dyDescent="0.2">
      <c r="BP12720" s="48"/>
    </row>
    <row r="12721" spans="68:68" x14ac:dyDescent="0.2">
      <c r="BP12721" s="48"/>
    </row>
    <row r="12722" spans="68:68" x14ac:dyDescent="0.2">
      <c r="BP12722" s="48"/>
    </row>
    <row r="12723" spans="68:68" x14ac:dyDescent="0.2">
      <c r="BP12723" s="48"/>
    </row>
    <row r="12724" spans="68:68" x14ac:dyDescent="0.2">
      <c r="BP12724" s="48"/>
    </row>
    <row r="12725" spans="68:68" x14ac:dyDescent="0.2">
      <c r="BP12725" s="48"/>
    </row>
    <row r="12726" spans="68:68" x14ac:dyDescent="0.2">
      <c r="BP12726" s="48"/>
    </row>
    <row r="12727" spans="68:68" x14ac:dyDescent="0.2">
      <c r="BP12727" s="48"/>
    </row>
    <row r="12728" spans="68:68" x14ac:dyDescent="0.2">
      <c r="BP12728" s="48"/>
    </row>
    <row r="12729" spans="68:68" x14ac:dyDescent="0.2">
      <c r="BP12729" s="48"/>
    </row>
    <row r="12730" spans="68:68" x14ac:dyDescent="0.2">
      <c r="BP12730" s="48"/>
    </row>
    <row r="12731" spans="68:68" x14ac:dyDescent="0.2">
      <c r="BP12731" s="48"/>
    </row>
    <row r="12732" spans="68:68" x14ac:dyDescent="0.2">
      <c r="BP12732" s="48"/>
    </row>
    <row r="12733" spans="68:68" x14ac:dyDescent="0.2">
      <c r="BP12733" s="48"/>
    </row>
    <row r="12734" spans="68:68" x14ac:dyDescent="0.2">
      <c r="BP12734" s="48"/>
    </row>
    <row r="12735" spans="68:68" x14ac:dyDescent="0.2">
      <c r="BP12735" s="48"/>
    </row>
    <row r="12736" spans="68:68" x14ac:dyDescent="0.2">
      <c r="BP12736" s="48"/>
    </row>
    <row r="12737" spans="68:68" x14ac:dyDescent="0.2">
      <c r="BP12737" s="48"/>
    </row>
    <row r="12738" spans="68:68" x14ac:dyDescent="0.2">
      <c r="BP12738" s="48"/>
    </row>
    <row r="12739" spans="68:68" x14ac:dyDescent="0.2">
      <c r="BP12739" s="48"/>
    </row>
    <row r="12740" spans="68:68" x14ac:dyDescent="0.2">
      <c r="BP12740" s="48"/>
    </row>
    <row r="12741" spans="68:68" x14ac:dyDescent="0.2">
      <c r="BP12741" s="48"/>
    </row>
    <row r="12742" spans="68:68" x14ac:dyDescent="0.2">
      <c r="BP12742" s="48"/>
    </row>
    <row r="12743" spans="68:68" x14ac:dyDescent="0.2">
      <c r="BP12743" s="48"/>
    </row>
    <row r="12744" spans="68:68" x14ac:dyDescent="0.2">
      <c r="BP12744" s="48"/>
    </row>
    <row r="12745" spans="68:68" x14ac:dyDescent="0.2">
      <c r="BP12745" s="48"/>
    </row>
    <row r="12746" spans="68:68" x14ac:dyDescent="0.2">
      <c r="BP12746" s="48"/>
    </row>
    <row r="12747" spans="68:68" x14ac:dyDescent="0.2">
      <c r="BP12747" s="48"/>
    </row>
    <row r="12748" spans="68:68" x14ac:dyDescent="0.2">
      <c r="BP12748" s="48"/>
    </row>
    <row r="12749" spans="68:68" x14ac:dyDescent="0.2">
      <c r="BP12749" s="48"/>
    </row>
    <row r="12750" spans="68:68" x14ac:dyDescent="0.2">
      <c r="BP12750" s="48"/>
    </row>
    <row r="12751" spans="68:68" x14ac:dyDescent="0.2">
      <c r="BP12751" s="48"/>
    </row>
    <row r="12752" spans="68:68" x14ac:dyDescent="0.2">
      <c r="BP12752" s="48"/>
    </row>
    <row r="12753" spans="68:68" x14ac:dyDescent="0.2">
      <c r="BP12753" s="48"/>
    </row>
    <row r="12754" spans="68:68" x14ac:dyDescent="0.2">
      <c r="BP12754" s="48"/>
    </row>
    <row r="12755" spans="68:68" x14ac:dyDescent="0.2">
      <c r="BP12755" s="48"/>
    </row>
    <row r="12756" spans="68:68" x14ac:dyDescent="0.2">
      <c r="BP12756" s="48"/>
    </row>
    <row r="12757" spans="68:68" x14ac:dyDescent="0.2">
      <c r="BP12757" s="48"/>
    </row>
    <row r="12758" spans="68:68" x14ac:dyDescent="0.2">
      <c r="BP12758" s="48"/>
    </row>
    <row r="12759" spans="68:68" x14ac:dyDescent="0.2">
      <c r="BP12759" s="48"/>
    </row>
    <row r="12760" spans="68:68" x14ac:dyDescent="0.2">
      <c r="BP12760" s="48"/>
    </row>
    <row r="12761" spans="68:68" x14ac:dyDescent="0.2">
      <c r="BP12761" s="48"/>
    </row>
    <row r="12762" spans="68:68" x14ac:dyDescent="0.2">
      <c r="BP12762" s="48"/>
    </row>
    <row r="12763" spans="68:68" x14ac:dyDescent="0.2">
      <c r="BP12763" s="48"/>
    </row>
    <row r="12764" spans="68:68" x14ac:dyDescent="0.2">
      <c r="BP12764" s="48"/>
    </row>
    <row r="12765" spans="68:68" x14ac:dyDescent="0.2">
      <c r="BP12765" s="48"/>
    </row>
    <row r="12766" spans="68:68" x14ac:dyDescent="0.2">
      <c r="BP12766" s="48"/>
    </row>
    <row r="12767" spans="68:68" x14ac:dyDescent="0.2">
      <c r="BP12767" s="48"/>
    </row>
    <row r="12768" spans="68:68" x14ac:dyDescent="0.2">
      <c r="BP12768" s="48"/>
    </row>
    <row r="12769" spans="68:68" x14ac:dyDescent="0.2">
      <c r="BP12769" s="48"/>
    </row>
    <row r="12770" spans="68:68" x14ac:dyDescent="0.2">
      <c r="BP12770" s="48"/>
    </row>
    <row r="12771" spans="68:68" x14ac:dyDescent="0.2">
      <c r="BP12771" s="48"/>
    </row>
    <row r="12772" spans="68:68" x14ac:dyDescent="0.2">
      <c r="BP12772" s="48"/>
    </row>
    <row r="12773" spans="68:68" x14ac:dyDescent="0.2">
      <c r="BP12773" s="48"/>
    </row>
    <row r="12774" spans="68:68" x14ac:dyDescent="0.2">
      <c r="BP12774" s="48"/>
    </row>
    <row r="12775" spans="68:68" x14ac:dyDescent="0.2">
      <c r="BP12775" s="48"/>
    </row>
    <row r="12776" spans="68:68" x14ac:dyDescent="0.2">
      <c r="BP12776" s="48"/>
    </row>
    <row r="12777" spans="68:68" x14ac:dyDescent="0.2">
      <c r="BP12777" s="48"/>
    </row>
    <row r="12778" spans="68:68" x14ac:dyDescent="0.2">
      <c r="BP12778" s="48"/>
    </row>
    <row r="12779" spans="68:68" x14ac:dyDescent="0.2">
      <c r="BP12779" s="48"/>
    </row>
    <row r="12780" spans="68:68" x14ac:dyDescent="0.2">
      <c r="BP12780" s="48"/>
    </row>
    <row r="12781" spans="68:68" x14ac:dyDescent="0.2">
      <c r="BP12781" s="48"/>
    </row>
    <row r="12782" spans="68:68" x14ac:dyDescent="0.2">
      <c r="BP12782" s="48"/>
    </row>
    <row r="12783" spans="68:68" x14ac:dyDescent="0.2">
      <c r="BP12783" s="48"/>
    </row>
    <row r="12784" spans="68:68" x14ac:dyDescent="0.2">
      <c r="BP12784" s="48"/>
    </row>
    <row r="12785" spans="68:68" x14ac:dyDescent="0.2">
      <c r="BP12785" s="48"/>
    </row>
    <row r="12786" spans="68:68" x14ac:dyDescent="0.2">
      <c r="BP12786" s="48"/>
    </row>
    <row r="12787" spans="68:68" x14ac:dyDescent="0.2">
      <c r="BP12787" s="48"/>
    </row>
    <row r="12788" spans="68:68" x14ac:dyDescent="0.2">
      <c r="BP12788" s="48"/>
    </row>
    <row r="12789" spans="68:68" x14ac:dyDescent="0.2">
      <c r="BP12789" s="48"/>
    </row>
    <row r="12790" spans="68:68" x14ac:dyDescent="0.2">
      <c r="BP12790" s="48"/>
    </row>
    <row r="12791" spans="68:68" x14ac:dyDescent="0.2">
      <c r="BP12791" s="48"/>
    </row>
    <row r="12792" spans="68:68" x14ac:dyDescent="0.2">
      <c r="BP12792" s="48"/>
    </row>
    <row r="12793" spans="68:68" x14ac:dyDescent="0.2">
      <c r="BP12793" s="48"/>
    </row>
    <row r="12794" spans="68:68" x14ac:dyDescent="0.2">
      <c r="BP12794" s="48"/>
    </row>
    <row r="12795" spans="68:68" x14ac:dyDescent="0.2">
      <c r="BP12795" s="48"/>
    </row>
    <row r="12796" spans="68:68" x14ac:dyDescent="0.2">
      <c r="BP12796" s="48"/>
    </row>
    <row r="12797" spans="68:68" x14ac:dyDescent="0.2">
      <c r="BP12797" s="48"/>
    </row>
    <row r="12798" spans="68:68" x14ac:dyDescent="0.2">
      <c r="BP12798" s="48"/>
    </row>
    <row r="12799" spans="68:68" x14ac:dyDescent="0.2">
      <c r="BP12799" s="48"/>
    </row>
    <row r="12800" spans="68:68" x14ac:dyDescent="0.2">
      <c r="BP12800" s="48"/>
    </row>
    <row r="12801" spans="68:68" x14ac:dyDescent="0.2">
      <c r="BP12801" s="48"/>
    </row>
    <row r="12802" spans="68:68" x14ac:dyDescent="0.2">
      <c r="BP12802" s="48"/>
    </row>
    <row r="12803" spans="68:68" x14ac:dyDescent="0.2">
      <c r="BP12803" s="48"/>
    </row>
    <row r="12804" spans="68:68" x14ac:dyDescent="0.2">
      <c r="BP12804" s="48"/>
    </row>
    <row r="12805" spans="68:68" x14ac:dyDescent="0.2">
      <c r="BP12805" s="48"/>
    </row>
    <row r="12806" spans="68:68" x14ac:dyDescent="0.2">
      <c r="BP12806" s="48"/>
    </row>
    <row r="12807" spans="68:68" x14ac:dyDescent="0.2">
      <c r="BP12807" s="48"/>
    </row>
    <row r="12808" spans="68:68" x14ac:dyDescent="0.2">
      <c r="BP12808" s="48"/>
    </row>
    <row r="12809" spans="68:68" x14ac:dyDescent="0.2">
      <c r="BP12809" s="48"/>
    </row>
    <row r="12810" spans="68:68" x14ac:dyDescent="0.2">
      <c r="BP12810" s="48"/>
    </row>
    <row r="12811" spans="68:68" x14ac:dyDescent="0.2">
      <c r="BP12811" s="48"/>
    </row>
    <row r="12812" spans="68:68" x14ac:dyDescent="0.2">
      <c r="BP12812" s="48"/>
    </row>
    <row r="12813" spans="68:68" x14ac:dyDescent="0.2">
      <c r="BP12813" s="48"/>
    </row>
    <row r="12814" spans="68:68" x14ac:dyDescent="0.2">
      <c r="BP12814" s="48"/>
    </row>
    <row r="12815" spans="68:68" x14ac:dyDescent="0.2">
      <c r="BP12815" s="48"/>
    </row>
    <row r="12816" spans="68:68" x14ac:dyDescent="0.2">
      <c r="BP12816" s="48"/>
    </row>
    <row r="12817" spans="68:68" x14ac:dyDescent="0.2">
      <c r="BP12817" s="48"/>
    </row>
    <row r="12818" spans="68:68" x14ac:dyDescent="0.2">
      <c r="BP12818" s="48"/>
    </row>
    <row r="12819" spans="68:68" x14ac:dyDescent="0.2">
      <c r="BP12819" s="48"/>
    </row>
    <row r="12820" spans="68:68" x14ac:dyDescent="0.2">
      <c r="BP12820" s="48"/>
    </row>
    <row r="12821" spans="68:68" x14ac:dyDescent="0.2">
      <c r="BP12821" s="48"/>
    </row>
    <row r="12822" spans="68:68" x14ac:dyDescent="0.2">
      <c r="BP12822" s="48"/>
    </row>
    <row r="12823" spans="68:68" x14ac:dyDescent="0.2">
      <c r="BP12823" s="48"/>
    </row>
    <row r="12824" spans="68:68" x14ac:dyDescent="0.2">
      <c r="BP12824" s="48"/>
    </row>
    <row r="12825" spans="68:68" x14ac:dyDescent="0.2">
      <c r="BP12825" s="48"/>
    </row>
    <row r="12826" spans="68:68" x14ac:dyDescent="0.2">
      <c r="BP12826" s="48"/>
    </row>
    <row r="12827" spans="68:68" x14ac:dyDescent="0.2">
      <c r="BP12827" s="48"/>
    </row>
    <row r="12828" spans="68:68" x14ac:dyDescent="0.2">
      <c r="BP12828" s="48"/>
    </row>
    <row r="12829" spans="68:68" x14ac:dyDescent="0.2">
      <c r="BP12829" s="48"/>
    </row>
    <row r="12830" spans="68:68" x14ac:dyDescent="0.2">
      <c r="BP12830" s="48"/>
    </row>
    <row r="12831" spans="68:68" x14ac:dyDescent="0.2">
      <c r="BP12831" s="48"/>
    </row>
    <row r="12832" spans="68:68" x14ac:dyDescent="0.2">
      <c r="BP12832" s="48"/>
    </row>
    <row r="12833" spans="68:68" x14ac:dyDescent="0.2">
      <c r="BP12833" s="48"/>
    </row>
    <row r="12834" spans="68:68" x14ac:dyDescent="0.2">
      <c r="BP12834" s="48"/>
    </row>
    <row r="12835" spans="68:68" x14ac:dyDescent="0.2">
      <c r="BP12835" s="48"/>
    </row>
    <row r="12836" spans="68:68" x14ac:dyDescent="0.2">
      <c r="BP12836" s="48"/>
    </row>
    <row r="12837" spans="68:68" x14ac:dyDescent="0.2">
      <c r="BP12837" s="48"/>
    </row>
    <row r="12838" spans="68:68" x14ac:dyDescent="0.2">
      <c r="BP12838" s="48"/>
    </row>
    <row r="12839" spans="68:68" x14ac:dyDescent="0.2">
      <c r="BP12839" s="48"/>
    </row>
    <row r="12840" spans="68:68" x14ac:dyDescent="0.2">
      <c r="BP12840" s="48"/>
    </row>
    <row r="12841" spans="68:68" x14ac:dyDescent="0.2">
      <c r="BP12841" s="48"/>
    </row>
    <row r="12842" spans="68:68" x14ac:dyDescent="0.2">
      <c r="BP12842" s="48"/>
    </row>
    <row r="12843" spans="68:68" x14ac:dyDescent="0.2">
      <c r="BP12843" s="48"/>
    </row>
    <row r="12844" spans="68:68" x14ac:dyDescent="0.2">
      <c r="BP12844" s="48"/>
    </row>
    <row r="12845" spans="68:68" x14ac:dyDescent="0.2">
      <c r="BP12845" s="48"/>
    </row>
    <row r="12846" spans="68:68" x14ac:dyDescent="0.2">
      <c r="BP12846" s="48"/>
    </row>
    <row r="12847" spans="68:68" x14ac:dyDescent="0.2">
      <c r="BP12847" s="48"/>
    </row>
    <row r="12848" spans="68:68" x14ac:dyDescent="0.2">
      <c r="BP12848" s="48"/>
    </row>
    <row r="12849" spans="68:68" x14ac:dyDescent="0.2">
      <c r="BP12849" s="48"/>
    </row>
    <row r="12850" spans="68:68" x14ac:dyDescent="0.2">
      <c r="BP12850" s="48"/>
    </row>
    <row r="12851" spans="68:68" x14ac:dyDescent="0.2">
      <c r="BP12851" s="48"/>
    </row>
    <row r="12852" spans="68:68" x14ac:dyDescent="0.2">
      <c r="BP12852" s="48"/>
    </row>
    <row r="12853" spans="68:68" x14ac:dyDescent="0.2">
      <c r="BP12853" s="48"/>
    </row>
    <row r="12854" spans="68:68" x14ac:dyDescent="0.2">
      <c r="BP12854" s="48"/>
    </row>
    <row r="12855" spans="68:68" x14ac:dyDescent="0.2">
      <c r="BP12855" s="48"/>
    </row>
    <row r="12856" spans="68:68" x14ac:dyDescent="0.2">
      <c r="BP12856" s="48"/>
    </row>
    <row r="12857" spans="68:68" x14ac:dyDescent="0.2">
      <c r="BP12857" s="48"/>
    </row>
    <row r="12858" spans="68:68" x14ac:dyDescent="0.2">
      <c r="BP12858" s="48"/>
    </row>
    <row r="12859" spans="68:68" x14ac:dyDescent="0.2">
      <c r="BP12859" s="48"/>
    </row>
    <row r="12860" spans="68:68" x14ac:dyDescent="0.2">
      <c r="BP12860" s="48"/>
    </row>
    <row r="12861" spans="68:68" x14ac:dyDescent="0.2">
      <c r="BP12861" s="48"/>
    </row>
    <row r="12862" spans="68:68" x14ac:dyDescent="0.2">
      <c r="BP12862" s="48"/>
    </row>
    <row r="12863" spans="68:68" x14ac:dyDescent="0.2">
      <c r="BP12863" s="48"/>
    </row>
    <row r="12864" spans="68:68" x14ac:dyDescent="0.2">
      <c r="BP12864" s="48"/>
    </row>
    <row r="12865" spans="68:68" x14ac:dyDescent="0.2">
      <c r="BP12865" s="48"/>
    </row>
    <row r="12866" spans="68:68" x14ac:dyDescent="0.2">
      <c r="BP12866" s="48"/>
    </row>
    <row r="12867" spans="68:68" x14ac:dyDescent="0.2">
      <c r="BP12867" s="48"/>
    </row>
    <row r="12868" spans="68:68" x14ac:dyDescent="0.2">
      <c r="BP12868" s="48"/>
    </row>
    <row r="12869" spans="68:68" x14ac:dyDescent="0.2">
      <c r="BP12869" s="48"/>
    </row>
    <row r="12870" spans="68:68" x14ac:dyDescent="0.2">
      <c r="BP12870" s="48"/>
    </row>
    <row r="12871" spans="68:68" x14ac:dyDescent="0.2">
      <c r="BP12871" s="48"/>
    </row>
    <row r="12872" spans="68:68" x14ac:dyDescent="0.2">
      <c r="BP12872" s="48"/>
    </row>
    <row r="12873" spans="68:68" x14ac:dyDescent="0.2">
      <c r="BP12873" s="48"/>
    </row>
    <row r="12874" spans="68:68" x14ac:dyDescent="0.2">
      <c r="BP12874" s="48"/>
    </row>
    <row r="12875" spans="68:68" x14ac:dyDescent="0.2">
      <c r="BP12875" s="48"/>
    </row>
    <row r="12876" spans="68:68" x14ac:dyDescent="0.2">
      <c r="BP12876" s="48"/>
    </row>
    <row r="12877" spans="68:68" x14ac:dyDescent="0.2">
      <c r="BP12877" s="48"/>
    </row>
    <row r="12878" spans="68:68" x14ac:dyDescent="0.2">
      <c r="BP12878" s="48"/>
    </row>
    <row r="12879" spans="68:68" x14ac:dyDescent="0.2">
      <c r="BP12879" s="48"/>
    </row>
    <row r="12880" spans="68:68" x14ac:dyDescent="0.2">
      <c r="BP12880" s="48"/>
    </row>
    <row r="12881" spans="68:68" x14ac:dyDescent="0.2">
      <c r="BP12881" s="48"/>
    </row>
    <row r="12882" spans="68:68" x14ac:dyDescent="0.2">
      <c r="BP12882" s="48"/>
    </row>
    <row r="12883" spans="68:68" x14ac:dyDescent="0.2">
      <c r="BP12883" s="48"/>
    </row>
    <row r="12884" spans="68:68" x14ac:dyDescent="0.2">
      <c r="BP12884" s="48"/>
    </row>
    <row r="12885" spans="68:68" x14ac:dyDescent="0.2">
      <c r="BP12885" s="48"/>
    </row>
    <row r="12886" spans="68:68" x14ac:dyDescent="0.2">
      <c r="BP12886" s="48"/>
    </row>
    <row r="12887" spans="68:68" x14ac:dyDescent="0.2">
      <c r="BP12887" s="48"/>
    </row>
    <row r="12888" spans="68:68" x14ac:dyDescent="0.2">
      <c r="BP12888" s="48"/>
    </row>
    <row r="12889" spans="68:68" x14ac:dyDescent="0.2">
      <c r="BP12889" s="48"/>
    </row>
    <row r="12890" spans="68:68" x14ac:dyDescent="0.2">
      <c r="BP12890" s="48"/>
    </row>
    <row r="12891" spans="68:68" x14ac:dyDescent="0.2">
      <c r="BP12891" s="48"/>
    </row>
    <row r="12892" spans="68:68" x14ac:dyDescent="0.2">
      <c r="BP12892" s="48"/>
    </row>
    <row r="12893" spans="68:68" x14ac:dyDescent="0.2">
      <c r="BP12893" s="48"/>
    </row>
    <row r="12894" spans="68:68" x14ac:dyDescent="0.2">
      <c r="BP12894" s="48"/>
    </row>
    <row r="12895" spans="68:68" x14ac:dyDescent="0.2">
      <c r="BP12895" s="48"/>
    </row>
    <row r="12896" spans="68:68" x14ac:dyDescent="0.2">
      <c r="BP12896" s="48"/>
    </row>
    <row r="12897" spans="68:68" x14ac:dyDescent="0.2">
      <c r="BP12897" s="48"/>
    </row>
    <row r="12898" spans="68:68" x14ac:dyDescent="0.2">
      <c r="BP12898" s="48"/>
    </row>
    <row r="12899" spans="68:68" x14ac:dyDescent="0.2">
      <c r="BP12899" s="48"/>
    </row>
    <row r="12900" spans="68:68" x14ac:dyDescent="0.2">
      <c r="BP12900" s="48"/>
    </row>
    <row r="12901" spans="68:68" x14ac:dyDescent="0.2">
      <c r="BP12901" s="48"/>
    </row>
    <row r="12902" spans="68:68" x14ac:dyDescent="0.2">
      <c r="BP12902" s="48"/>
    </row>
    <row r="12903" spans="68:68" x14ac:dyDescent="0.2">
      <c r="BP12903" s="48"/>
    </row>
    <row r="12904" spans="68:68" x14ac:dyDescent="0.2">
      <c r="BP12904" s="48"/>
    </row>
    <row r="12905" spans="68:68" x14ac:dyDescent="0.2">
      <c r="BP12905" s="48"/>
    </row>
    <row r="12906" spans="68:68" x14ac:dyDescent="0.2">
      <c r="BP12906" s="48"/>
    </row>
    <row r="12907" spans="68:68" x14ac:dyDescent="0.2">
      <c r="BP12907" s="48"/>
    </row>
    <row r="12908" spans="68:68" x14ac:dyDescent="0.2">
      <c r="BP12908" s="48"/>
    </row>
    <row r="12909" spans="68:68" x14ac:dyDescent="0.2">
      <c r="BP12909" s="48"/>
    </row>
    <row r="12910" spans="68:68" x14ac:dyDescent="0.2">
      <c r="BP12910" s="48"/>
    </row>
    <row r="12911" spans="68:68" x14ac:dyDescent="0.2">
      <c r="BP12911" s="48"/>
    </row>
    <row r="12912" spans="68:68" x14ac:dyDescent="0.2">
      <c r="BP12912" s="48"/>
    </row>
    <row r="12913" spans="68:68" x14ac:dyDescent="0.2">
      <c r="BP12913" s="48"/>
    </row>
    <row r="12914" spans="68:68" x14ac:dyDescent="0.2">
      <c r="BP12914" s="48"/>
    </row>
    <row r="12915" spans="68:68" x14ac:dyDescent="0.2">
      <c r="BP12915" s="48"/>
    </row>
    <row r="12916" spans="68:68" x14ac:dyDescent="0.2">
      <c r="BP12916" s="48"/>
    </row>
    <row r="12917" spans="68:68" x14ac:dyDescent="0.2">
      <c r="BP12917" s="48"/>
    </row>
    <row r="12918" spans="68:68" x14ac:dyDescent="0.2">
      <c r="BP12918" s="48"/>
    </row>
    <row r="12919" spans="68:68" x14ac:dyDescent="0.2">
      <c r="BP12919" s="48"/>
    </row>
    <row r="12920" spans="68:68" x14ac:dyDescent="0.2">
      <c r="BP12920" s="48"/>
    </row>
    <row r="12921" spans="68:68" x14ac:dyDescent="0.2">
      <c r="BP12921" s="48"/>
    </row>
    <row r="12922" spans="68:68" x14ac:dyDescent="0.2">
      <c r="BP12922" s="48"/>
    </row>
    <row r="12923" spans="68:68" x14ac:dyDescent="0.2">
      <c r="BP12923" s="48"/>
    </row>
    <row r="12924" spans="68:68" x14ac:dyDescent="0.2">
      <c r="BP12924" s="48"/>
    </row>
    <row r="12925" spans="68:68" x14ac:dyDescent="0.2">
      <c r="BP12925" s="48"/>
    </row>
    <row r="12926" spans="68:68" x14ac:dyDescent="0.2">
      <c r="BP12926" s="48"/>
    </row>
    <row r="12927" spans="68:68" x14ac:dyDescent="0.2">
      <c r="BP12927" s="48"/>
    </row>
    <row r="12928" spans="68:68" x14ac:dyDescent="0.2">
      <c r="BP12928" s="48"/>
    </row>
    <row r="12929" spans="68:68" x14ac:dyDescent="0.2">
      <c r="BP12929" s="48"/>
    </row>
    <row r="12930" spans="68:68" x14ac:dyDescent="0.2">
      <c r="BP12930" s="48"/>
    </row>
    <row r="12931" spans="68:68" x14ac:dyDescent="0.2">
      <c r="BP12931" s="48"/>
    </row>
    <row r="12932" spans="68:68" x14ac:dyDescent="0.2">
      <c r="BP12932" s="48"/>
    </row>
    <row r="12933" spans="68:68" x14ac:dyDescent="0.2">
      <c r="BP12933" s="48"/>
    </row>
    <row r="12934" spans="68:68" x14ac:dyDescent="0.2">
      <c r="BP12934" s="48"/>
    </row>
    <row r="12935" spans="68:68" x14ac:dyDescent="0.2">
      <c r="BP12935" s="48"/>
    </row>
    <row r="12936" spans="68:68" x14ac:dyDescent="0.2">
      <c r="BP12936" s="48"/>
    </row>
    <row r="12937" spans="68:68" x14ac:dyDescent="0.2">
      <c r="BP12937" s="48"/>
    </row>
    <row r="12938" spans="68:68" x14ac:dyDescent="0.2">
      <c r="BP12938" s="48"/>
    </row>
    <row r="12939" spans="68:68" x14ac:dyDescent="0.2">
      <c r="BP12939" s="48"/>
    </row>
    <row r="12940" spans="68:68" x14ac:dyDescent="0.2">
      <c r="BP12940" s="48"/>
    </row>
    <row r="12941" spans="68:68" x14ac:dyDescent="0.2">
      <c r="BP12941" s="48"/>
    </row>
    <row r="12942" spans="68:68" x14ac:dyDescent="0.2">
      <c r="BP12942" s="48"/>
    </row>
    <row r="12943" spans="68:68" x14ac:dyDescent="0.2">
      <c r="BP12943" s="48"/>
    </row>
    <row r="12944" spans="68:68" x14ac:dyDescent="0.2">
      <c r="BP12944" s="48"/>
    </row>
    <row r="12945" spans="68:68" x14ac:dyDescent="0.2">
      <c r="BP12945" s="48"/>
    </row>
    <row r="12946" spans="68:68" x14ac:dyDescent="0.2">
      <c r="BP12946" s="48"/>
    </row>
    <row r="12947" spans="68:68" x14ac:dyDescent="0.2">
      <c r="BP12947" s="48"/>
    </row>
    <row r="12948" spans="68:68" x14ac:dyDescent="0.2">
      <c r="BP12948" s="48"/>
    </row>
    <row r="12949" spans="68:68" x14ac:dyDescent="0.2">
      <c r="BP12949" s="48"/>
    </row>
    <row r="12950" spans="68:68" x14ac:dyDescent="0.2">
      <c r="BP12950" s="48"/>
    </row>
    <row r="12951" spans="68:68" x14ac:dyDescent="0.2">
      <c r="BP12951" s="48"/>
    </row>
    <row r="12952" spans="68:68" x14ac:dyDescent="0.2">
      <c r="BP12952" s="48"/>
    </row>
    <row r="12953" spans="68:68" x14ac:dyDescent="0.2">
      <c r="BP12953" s="48"/>
    </row>
    <row r="12954" spans="68:68" x14ac:dyDescent="0.2">
      <c r="BP12954" s="48"/>
    </row>
    <row r="12955" spans="68:68" x14ac:dyDescent="0.2">
      <c r="BP12955" s="48"/>
    </row>
    <row r="12956" spans="68:68" x14ac:dyDescent="0.2">
      <c r="BP12956" s="48"/>
    </row>
    <row r="12957" spans="68:68" x14ac:dyDescent="0.2">
      <c r="BP12957" s="48"/>
    </row>
    <row r="12958" spans="68:68" x14ac:dyDescent="0.2">
      <c r="BP12958" s="48"/>
    </row>
    <row r="12959" spans="68:68" x14ac:dyDescent="0.2">
      <c r="BP12959" s="48"/>
    </row>
    <row r="12960" spans="68:68" x14ac:dyDescent="0.2">
      <c r="BP12960" s="48"/>
    </row>
    <row r="12961" spans="68:68" x14ac:dyDescent="0.2">
      <c r="BP12961" s="48"/>
    </row>
    <row r="12962" spans="68:68" x14ac:dyDescent="0.2">
      <c r="BP12962" s="48"/>
    </row>
    <row r="12963" spans="68:68" x14ac:dyDescent="0.2">
      <c r="BP12963" s="48"/>
    </row>
    <row r="12964" spans="68:68" x14ac:dyDescent="0.2">
      <c r="BP12964" s="48"/>
    </row>
    <row r="12965" spans="68:68" x14ac:dyDescent="0.2">
      <c r="BP12965" s="48"/>
    </row>
    <row r="12966" spans="68:68" x14ac:dyDescent="0.2">
      <c r="BP12966" s="48"/>
    </row>
    <row r="12967" spans="68:68" x14ac:dyDescent="0.2">
      <c r="BP12967" s="48"/>
    </row>
    <row r="12968" spans="68:68" x14ac:dyDescent="0.2">
      <c r="BP12968" s="48"/>
    </row>
    <row r="12969" spans="68:68" x14ac:dyDescent="0.2">
      <c r="BP12969" s="48"/>
    </row>
    <row r="12970" spans="68:68" x14ac:dyDescent="0.2">
      <c r="BP12970" s="48"/>
    </row>
    <row r="12971" spans="68:68" x14ac:dyDescent="0.2">
      <c r="BP12971" s="48"/>
    </row>
    <row r="12972" spans="68:68" x14ac:dyDescent="0.2">
      <c r="BP12972" s="48"/>
    </row>
    <row r="12973" spans="68:68" x14ac:dyDescent="0.2">
      <c r="BP12973" s="48"/>
    </row>
    <row r="12974" spans="68:68" x14ac:dyDescent="0.2">
      <c r="BP12974" s="48"/>
    </row>
    <row r="12975" spans="68:68" x14ac:dyDescent="0.2">
      <c r="BP12975" s="48"/>
    </row>
    <row r="12976" spans="68:68" x14ac:dyDescent="0.2">
      <c r="BP12976" s="48"/>
    </row>
    <row r="12977" spans="68:68" x14ac:dyDescent="0.2">
      <c r="BP12977" s="48"/>
    </row>
    <row r="12978" spans="68:68" x14ac:dyDescent="0.2">
      <c r="BP12978" s="48"/>
    </row>
    <row r="12979" spans="68:68" x14ac:dyDescent="0.2">
      <c r="BP12979" s="48"/>
    </row>
    <row r="12980" spans="68:68" x14ac:dyDescent="0.2">
      <c r="BP12980" s="48"/>
    </row>
    <row r="12981" spans="68:68" x14ac:dyDescent="0.2">
      <c r="BP12981" s="48"/>
    </row>
    <row r="12982" spans="68:68" x14ac:dyDescent="0.2">
      <c r="BP12982" s="48"/>
    </row>
    <row r="12983" spans="68:68" x14ac:dyDescent="0.2">
      <c r="BP12983" s="48"/>
    </row>
    <row r="12984" spans="68:68" x14ac:dyDescent="0.2">
      <c r="BP12984" s="48"/>
    </row>
    <row r="12985" spans="68:68" x14ac:dyDescent="0.2">
      <c r="BP12985" s="48"/>
    </row>
    <row r="12986" spans="68:68" x14ac:dyDescent="0.2">
      <c r="BP12986" s="48"/>
    </row>
    <row r="12987" spans="68:68" x14ac:dyDescent="0.2">
      <c r="BP12987" s="48"/>
    </row>
    <row r="12988" spans="68:68" x14ac:dyDescent="0.2">
      <c r="BP12988" s="48"/>
    </row>
    <row r="12989" spans="68:68" x14ac:dyDescent="0.2">
      <c r="BP12989" s="48"/>
    </row>
    <row r="12990" spans="68:68" x14ac:dyDescent="0.2">
      <c r="BP12990" s="48"/>
    </row>
    <row r="12991" spans="68:68" x14ac:dyDescent="0.2">
      <c r="BP12991" s="48"/>
    </row>
    <row r="12992" spans="68:68" x14ac:dyDescent="0.2">
      <c r="BP12992" s="48"/>
    </row>
    <row r="12993" spans="68:68" x14ac:dyDescent="0.2">
      <c r="BP12993" s="48"/>
    </row>
    <row r="12994" spans="68:68" x14ac:dyDescent="0.2">
      <c r="BP12994" s="48"/>
    </row>
    <row r="12995" spans="68:68" x14ac:dyDescent="0.2">
      <c r="BP12995" s="48"/>
    </row>
    <row r="12996" spans="68:68" x14ac:dyDescent="0.2">
      <c r="BP12996" s="48"/>
    </row>
    <row r="12997" spans="68:68" x14ac:dyDescent="0.2">
      <c r="BP12997" s="48"/>
    </row>
    <row r="12998" spans="68:68" x14ac:dyDescent="0.2">
      <c r="BP12998" s="48"/>
    </row>
    <row r="12999" spans="68:68" x14ac:dyDescent="0.2">
      <c r="BP12999" s="48"/>
    </row>
    <row r="13000" spans="68:68" x14ac:dyDescent="0.2">
      <c r="BP13000" s="48"/>
    </row>
    <row r="13001" spans="68:68" x14ac:dyDescent="0.2">
      <c r="BP13001" s="48"/>
    </row>
    <row r="13002" spans="68:68" x14ac:dyDescent="0.2">
      <c r="BP13002" s="48"/>
    </row>
    <row r="13003" spans="68:68" x14ac:dyDescent="0.2">
      <c r="BP13003" s="48"/>
    </row>
    <row r="13004" spans="68:68" x14ac:dyDescent="0.2">
      <c r="BP13004" s="48"/>
    </row>
    <row r="13005" spans="68:68" x14ac:dyDescent="0.2">
      <c r="BP13005" s="48"/>
    </row>
    <row r="13006" spans="68:68" x14ac:dyDescent="0.2">
      <c r="BP13006" s="48"/>
    </row>
    <row r="13007" spans="68:68" x14ac:dyDescent="0.2">
      <c r="BP13007" s="48"/>
    </row>
    <row r="13008" spans="68:68" x14ac:dyDescent="0.2">
      <c r="BP13008" s="48"/>
    </row>
    <row r="13009" spans="68:68" x14ac:dyDescent="0.2">
      <c r="BP13009" s="48"/>
    </row>
    <row r="13010" spans="68:68" x14ac:dyDescent="0.2">
      <c r="BP13010" s="48"/>
    </row>
    <row r="13011" spans="68:68" x14ac:dyDescent="0.2">
      <c r="BP13011" s="48"/>
    </row>
    <row r="13012" spans="68:68" x14ac:dyDescent="0.2">
      <c r="BP13012" s="48"/>
    </row>
    <row r="13013" spans="68:68" x14ac:dyDescent="0.2">
      <c r="BP13013" s="48"/>
    </row>
    <row r="13014" spans="68:68" x14ac:dyDescent="0.2">
      <c r="BP13014" s="48"/>
    </row>
    <row r="13015" spans="68:68" x14ac:dyDescent="0.2">
      <c r="BP13015" s="48"/>
    </row>
    <row r="13016" spans="68:68" x14ac:dyDescent="0.2">
      <c r="BP13016" s="48"/>
    </row>
    <row r="13017" spans="68:68" x14ac:dyDescent="0.2">
      <c r="BP13017" s="48"/>
    </row>
    <row r="13018" spans="68:68" x14ac:dyDescent="0.2">
      <c r="BP13018" s="48"/>
    </row>
    <row r="13019" spans="68:68" x14ac:dyDescent="0.2">
      <c r="BP13019" s="48"/>
    </row>
    <row r="13020" spans="68:68" x14ac:dyDescent="0.2">
      <c r="BP13020" s="48"/>
    </row>
    <row r="13021" spans="68:68" x14ac:dyDescent="0.2">
      <c r="BP13021" s="48"/>
    </row>
    <row r="13022" spans="68:68" x14ac:dyDescent="0.2">
      <c r="BP13022" s="48"/>
    </row>
    <row r="13023" spans="68:68" x14ac:dyDescent="0.2">
      <c r="BP13023" s="48"/>
    </row>
    <row r="13024" spans="68:68" x14ac:dyDescent="0.2">
      <c r="BP13024" s="48"/>
    </row>
    <row r="13025" spans="68:68" x14ac:dyDescent="0.2">
      <c r="BP13025" s="48"/>
    </row>
    <row r="13026" spans="68:68" x14ac:dyDescent="0.2">
      <c r="BP13026" s="48"/>
    </row>
    <row r="13027" spans="68:68" x14ac:dyDescent="0.2">
      <c r="BP13027" s="48"/>
    </row>
    <row r="13028" spans="68:68" x14ac:dyDescent="0.2">
      <c r="BP13028" s="48"/>
    </row>
    <row r="13029" spans="68:68" x14ac:dyDescent="0.2">
      <c r="BP13029" s="48"/>
    </row>
    <row r="13030" spans="68:68" x14ac:dyDescent="0.2">
      <c r="BP13030" s="48"/>
    </row>
    <row r="13031" spans="68:68" x14ac:dyDescent="0.2">
      <c r="BP13031" s="48"/>
    </row>
    <row r="13032" spans="68:68" x14ac:dyDescent="0.2">
      <c r="BP13032" s="48"/>
    </row>
    <row r="13033" spans="68:68" x14ac:dyDescent="0.2">
      <c r="BP13033" s="48"/>
    </row>
    <row r="13034" spans="68:68" x14ac:dyDescent="0.2">
      <c r="BP13034" s="48"/>
    </row>
    <row r="13035" spans="68:68" x14ac:dyDescent="0.2">
      <c r="BP13035" s="48"/>
    </row>
    <row r="13036" spans="68:68" x14ac:dyDescent="0.2">
      <c r="BP13036" s="48"/>
    </row>
    <row r="13037" spans="68:68" x14ac:dyDescent="0.2">
      <c r="BP13037" s="48"/>
    </row>
    <row r="13038" spans="68:68" x14ac:dyDescent="0.2">
      <c r="BP13038" s="48"/>
    </row>
    <row r="13039" spans="68:68" x14ac:dyDescent="0.2">
      <c r="BP13039" s="48"/>
    </row>
    <row r="13040" spans="68:68" x14ac:dyDescent="0.2">
      <c r="BP13040" s="48"/>
    </row>
    <row r="13041" spans="68:68" x14ac:dyDescent="0.2">
      <c r="BP13041" s="48"/>
    </row>
    <row r="13042" spans="68:68" x14ac:dyDescent="0.2">
      <c r="BP13042" s="48"/>
    </row>
    <row r="13043" spans="68:68" x14ac:dyDescent="0.2">
      <c r="BP13043" s="48"/>
    </row>
    <row r="13044" spans="68:68" x14ac:dyDescent="0.2">
      <c r="BP13044" s="48"/>
    </row>
    <row r="13045" spans="68:68" x14ac:dyDescent="0.2">
      <c r="BP13045" s="48"/>
    </row>
    <row r="13046" spans="68:68" x14ac:dyDescent="0.2">
      <c r="BP13046" s="48"/>
    </row>
    <row r="13047" spans="68:68" x14ac:dyDescent="0.2">
      <c r="BP13047" s="48"/>
    </row>
    <row r="13048" spans="68:68" x14ac:dyDescent="0.2">
      <c r="BP13048" s="48"/>
    </row>
    <row r="13049" spans="68:68" x14ac:dyDescent="0.2">
      <c r="BP13049" s="48"/>
    </row>
    <row r="13050" spans="68:68" x14ac:dyDescent="0.2">
      <c r="BP13050" s="48"/>
    </row>
    <row r="13051" spans="68:68" x14ac:dyDescent="0.2">
      <c r="BP13051" s="48"/>
    </row>
    <row r="13052" spans="68:68" x14ac:dyDescent="0.2">
      <c r="BP13052" s="48"/>
    </row>
    <row r="13053" spans="68:68" x14ac:dyDescent="0.2">
      <c r="BP13053" s="48"/>
    </row>
    <row r="13054" spans="68:68" x14ac:dyDescent="0.2">
      <c r="BP13054" s="48"/>
    </row>
    <row r="13055" spans="68:68" x14ac:dyDescent="0.2">
      <c r="BP13055" s="48"/>
    </row>
    <row r="13056" spans="68:68" x14ac:dyDescent="0.2">
      <c r="BP13056" s="48"/>
    </row>
    <row r="13057" spans="68:68" x14ac:dyDescent="0.2">
      <c r="BP13057" s="48"/>
    </row>
    <row r="13058" spans="68:68" x14ac:dyDescent="0.2">
      <c r="BP13058" s="48"/>
    </row>
    <row r="13059" spans="68:68" x14ac:dyDescent="0.2">
      <c r="BP13059" s="48"/>
    </row>
    <row r="13060" spans="68:68" x14ac:dyDescent="0.2">
      <c r="BP13060" s="48"/>
    </row>
    <row r="13061" spans="68:68" x14ac:dyDescent="0.2">
      <c r="BP13061" s="48"/>
    </row>
    <row r="13062" spans="68:68" x14ac:dyDescent="0.2">
      <c r="BP13062" s="48"/>
    </row>
    <row r="13063" spans="68:68" x14ac:dyDescent="0.2">
      <c r="BP13063" s="48"/>
    </row>
    <row r="13064" spans="68:68" x14ac:dyDescent="0.2">
      <c r="BP13064" s="48"/>
    </row>
    <row r="13065" spans="68:68" x14ac:dyDescent="0.2">
      <c r="BP13065" s="48"/>
    </row>
    <row r="13066" spans="68:68" x14ac:dyDescent="0.2">
      <c r="BP13066" s="48"/>
    </row>
    <row r="13067" spans="68:68" x14ac:dyDescent="0.2">
      <c r="BP13067" s="48"/>
    </row>
    <row r="13068" spans="68:68" x14ac:dyDescent="0.2">
      <c r="BP13068" s="48"/>
    </row>
    <row r="13069" spans="68:68" x14ac:dyDescent="0.2">
      <c r="BP13069" s="48"/>
    </row>
    <row r="13070" spans="68:68" x14ac:dyDescent="0.2">
      <c r="BP13070" s="48"/>
    </row>
    <row r="13071" spans="68:68" x14ac:dyDescent="0.2">
      <c r="BP13071" s="48"/>
    </row>
    <row r="13072" spans="68:68" x14ac:dyDescent="0.2">
      <c r="BP13072" s="48"/>
    </row>
    <row r="13073" spans="68:68" x14ac:dyDescent="0.2">
      <c r="BP13073" s="48"/>
    </row>
    <row r="13074" spans="68:68" x14ac:dyDescent="0.2">
      <c r="BP13074" s="48"/>
    </row>
    <row r="13075" spans="68:68" x14ac:dyDescent="0.2">
      <c r="BP13075" s="48"/>
    </row>
    <row r="13076" spans="68:68" x14ac:dyDescent="0.2">
      <c r="BP13076" s="48"/>
    </row>
    <row r="13077" spans="68:68" x14ac:dyDescent="0.2">
      <c r="BP13077" s="48"/>
    </row>
    <row r="13078" spans="68:68" x14ac:dyDescent="0.2">
      <c r="BP13078" s="48"/>
    </row>
    <row r="13079" spans="68:68" x14ac:dyDescent="0.2">
      <c r="BP13079" s="48"/>
    </row>
    <row r="13080" spans="68:68" x14ac:dyDescent="0.2">
      <c r="BP13080" s="48"/>
    </row>
    <row r="13081" spans="68:68" x14ac:dyDescent="0.2">
      <c r="BP13081" s="48"/>
    </row>
    <row r="13082" spans="68:68" x14ac:dyDescent="0.2">
      <c r="BP13082" s="48"/>
    </row>
    <row r="13083" spans="68:68" x14ac:dyDescent="0.2">
      <c r="BP13083" s="48"/>
    </row>
    <row r="13084" spans="68:68" x14ac:dyDescent="0.2">
      <c r="BP13084" s="48"/>
    </row>
    <row r="13085" spans="68:68" x14ac:dyDescent="0.2">
      <c r="BP13085" s="48"/>
    </row>
    <row r="13086" spans="68:68" x14ac:dyDescent="0.2">
      <c r="BP13086" s="48"/>
    </row>
    <row r="13087" spans="68:68" x14ac:dyDescent="0.2">
      <c r="BP13087" s="48"/>
    </row>
    <row r="13088" spans="68:68" x14ac:dyDescent="0.2">
      <c r="BP13088" s="48"/>
    </row>
    <row r="13089" spans="68:68" x14ac:dyDescent="0.2">
      <c r="BP13089" s="48"/>
    </row>
    <row r="13090" spans="68:68" x14ac:dyDescent="0.2">
      <c r="BP13090" s="48"/>
    </row>
    <row r="13091" spans="68:68" x14ac:dyDescent="0.2">
      <c r="BP13091" s="48"/>
    </row>
    <row r="13092" spans="68:68" x14ac:dyDescent="0.2">
      <c r="BP13092" s="48"/>
    </row>
    <row r="13093" spans="68:68" x14ac:dyDescent="0.2">
      <c r="BP13093" s="48"/>
    </row>
    <row r="13094" spans="68:68" x14ac:dyDescent="0.2">
      <c r="BP13094" s="48"/>
    </row>
    <row r="13095" spans="68:68" x14ac:dyDescent="0.2">
      <c r="BP13095" s="48"/>
    </row>
    <row r="13096" spans="68:68" x14ac:dyDescent="0.2">
      <c r="BP13096" s="48"/>
    </row>
    <row r="13097" spans="68:68" x14ac:dyDescent="0.2">
      <c r="BP13097" s="48"/>
    </row>
    <row r="13098" spans="68:68" x14ac:dyDescent="0.2">
      <c r="BP13098" s="48"/>
    </row>
    <row r="13099" spans="68:68" x14ac:dyDescent="0.2">
      <c r="BP13099" s="48"/>
    </row>
    <row r="13100" spans="68:68" x14ac:dyDescent="0.2">
      <c r="BP13100" s="48"/>
    </row>
    <row r="13101" spans="68:68" x14ac:dyDescent="0.2">
      <c r="BP13101" s="48"/>
    </row>
    <row r="13102" spans="68:68" x14ac:dyDescent="0.2">
      <c r="BP13102" s="48"/>
    </row>
    <row r="13103" spans="68:68" x14ac:dyDescent="0.2">
      <c r="BP13103" s="48"/>
    </row>
    <row r="13104" spans="68:68" x14ac:dyDescent="0.2">
      <c r="BP13104" s="48"/>
    </row>
    <row r="13105" spans="68:68" x14ac:dyDescent="0.2">
      <c r="BP13105" s="48"/>
    </row>
    <row r="13106" spans="68:68" x14ac:dyDescent="0.2">
      <c r="BP13106" s="48"/>
    </row>
    <row r="13107" spans="68:68" x14ac:dyDescent="0.2">
      <c r="BP13107" s="48"/>
    </row>
    <row r="13108" spans="68:68" x14ac:dyDescent="0.2">
      <c r="BP13108" s="48"/>
    </row>
    <row r="13109" spans="68:68" x14ac:dyDescent="0.2">
      <c r="BP13109" s="48"/>
    </row>
    <row r="13110" spans="68:68" x14ac:dyDescent="0.2">
      <c r="BP13110" s="48"/>
    </row>
    <row r="13111" spans="68:68" x14ac:dyDescent="0.2">
      <c r="BP13111" s="48"/>
    </row>
    <row r="13112" spans="68:68" x14ac:dyDescent="0.2">
      <c r="BP13112" s="48"/>
    </row>
    <row r="13113" spans="68:68" x14ac:dyDescent="0.2">
      <c r="BP13113" s="48"/>
    </row>
    <row r="13114" spans="68:68" x14ac:dyDescent="0.2">
      <c r="BP13114" s="48"/>
    </row>
    <row r="13115" spans="68:68" x14ac:dyDescent="0.2">
      <c r="BP13115" s="48"/>
    </row>
    <row r="13116" spans="68:68" x14ac:dyDescent="0.2">
      <c r="BP13116" s="48"/>
    </row>
    <row r="13117" spans="68:68" x14ac:dyDescent="0.2">
      <c r="BP13117" s="48"/>
    </row>
    <row r="13118" spans="68:68" x14ac:dyDescent="0.2">
      <c r="BP13118" s="48"/>
    </row>
    <row r="13119" spans="68:68" x14ac:dyDescent="0.2">
      <c r="BP13119" s="48"/>
    </row>
    <row r="13120" spans="68:68" x14ac:dyDescent="0.2">
      <c r="BP13120" s="48"/>
    </row>
    <row r="13121" spans="68:68" x14ac:dyDescent="0.2">
      <c r="BP13121" s="48"/>
    </row>
    <row r="13122" spans="68:68" x14ac:dyDescent="0.2">
      <c r="BP13122" s="48"/>
    </row>
    <row r="13123" spans="68:68" x14ac:dyDescent="0.2">
      <c r="BP13123" s="48"/>
    </row>
    <row r="13124" spans="68:68" x14ac:dyDescent="0.2">
      <c r="BP13124" s="48"/>
    </row>
    <row r="13125" spans="68:68" x14ac:dyDescent="0.2">
      <c r="BP13125" s="48"/>
    </row>
    <row r="13126" spans="68:68" x14ac:dyDescent="0.2">
      <c r="BP13126" s="48"/>
    </row>
    <row r="13127" spans="68:68" x14ac:dyDescent="0.2">
      <c r="BP13127" s="48"/>
    </row>
    <row r="13128" spans="68:68" x14ac:dyDescent="0.2">
      <c r="BP13128" s="48"/>
    </row>
    <row r="13129" spans="68:68" x14ac:dyDescent="0.2">
      <c r="BP13129" s="48"/>
    </row>
    <row r="13130" spans="68:68" x14ac:dyDescent="0.2">
      <c r="BP13130" s="48"/>
    </row>
    <row r="13131" spans="68:68" x14ac:dyDescent="0.2">
      <c r="BP13131" s="48"/>
    </row>
    <row r="13132" spans="68:68" x14ac:dyDescent="0.2">
      <c r="BP13132" s="48"/>
    </row>
    <row r="13133" spans="68:68" x14ac:dyDescent="0.2">
      <c r="BP13133" s="48"/>
    </row>
    <row r="13134" spans="68:68" x14ac:dyDescent="0.2">
      <c r="BP13134" s="48"/>
    </row>
    <row r="13135" spans="68:68" x14ac:dyDescent="0.2">
      <c r="BP13135" s="48"/>
    </row>
    <row r="13136" spans="68:68" x14ac:dyDescent="0.2">
      <c r="BP13136" s="48"/>
    </row>
    <row r="13137" spans="68:68" x14ac:dyDescent="0.2">
      <c r="BP13137" s="48"/>
    </row>
    <row r="13138" spans="68:68" x14ac:dyDescent="0.2">
      <c r="BP13138" s="48"/>
    </row>
    <row r="13139" spans="68:68" x14ac:dyDescent="0.2">
      <c r="BP13139" s="48"/>
    </row>
    <row r="13140" spans="68:68" x14ac:dyDescent="0.2">
      <c r="BP13140" s="48"/>
    </row>
    <row r="13141" spans="68:68" x14ac:dyDescent="0.2">
      <c r="BP13141" s="48"/>
    </row>
    <row r="13142" spans="68:68" x14ac:dyDescent="0.2">
      <c r="BP13142" s="48"/>
    </row>
    <row r="13143" spans="68:68" x14ac:dyDescent="0.2">
      <c r="BP13143" s="48"/>
    </row>
    <row r="13144" spans="68:68" x14ac:dyDescent="0.2">
      <c r="BP13144" s="48"/>
    </row>
    <row r="13145" spans="68:68" x14ac:dyDescent="0.2">
      <c r="BP13145" s="48"/>
    </row>
    <row r="13146" spans="68:68" x14ac:dyDescent="0.2">
      <c r="BP13146" s="48"/>
    </row>
    <row r="13147" spans="68:68" x14ac:dyDescent="0.2">
      <c r="BP13147" s="48"/>
    </row>
    <row r="13148" spans="68:68" x14ac:dyDescent="0.2">
      <c r="BP13148" s="48"/>
    </row>
    <row r="13149" spans="68:68" x14ac:dyDescent="0.2">
      <c r="BP13149" s="48"/>
    </row>
    <row r="13150" spans="68:68" x14ac:dyDescent="0.2">
      <c r="BP13150" s="48"/>
    </row>
    <row r="13151" spans="68:68" x14ac:dyDescent="0.2">
      <c r="BP13151" s="48"/>
    </row>
    <row r="13152" spans="68:68" x14ac:dyDescent="0.2">
      <c r="BP13152" s="48"/>
    </row>
    <row r="13153" spans="68:68" x14ac:dyDescent="0.2">
      <c r="BP13153" s="48"/>
    </row>
    <row r="13154" spans="68:68" x14ac:dyDescent="0.2">
      <c r="BP13154" s="48"/>
    </row>
    <row r="13155" spans="68:68" x14ac:dyDescent="0.2">
      <c r="BP13155" s="48"/>
    </row>
    <row r="13156" spans="68:68" x14ac:dyDescent="0.2">
      <c r="BP13156" s="48"/>
    </row>
    <row r="13157" spans="68:68" x14ac:dyDescent="0.2">
      <c r="BP13157" s="48"/>
    </row>
    <row r="13158" spans="68:68" x14ac:dyDescent="0.2">
      <c r="BP13158" s="48"/>
    </row>
    <row r="13159" spans="68:68" x14ac:dyDescent="0.2">
      <c r="BP13159" s="48"/>
    </row>
    <row r="13160" spans="68:68" x14ac:dyDescent="0.2">
      <c r="BP13160" s="48"/>
    </row>
    <row r="13161" spans="68:68" x14ac:dyDescent="0.2">
      <c r="BP13161" s="48"/>
    </row>
    <row r="13162" spans="68:68" x14ac:dyDescent="0.2">
      <c r="BP13162" s="48"/>
    </row>
    <row r="13163" spans="68:68" x14ac:dyDescent="0.2">
      <c r="BP13163" s="48"/>
    </row>
    <row r="13164" spans="68:68" x14ac:dyDescent="0.2">
      <c r="BP13164" s="48"/>
    </row>
    <row r="13165" spans="68:68" x14ac:dyDescent="0.2">
      <c r="BP13165" s="48"/>
    </row>
    <row r="13166" spans="68:68" x14ac:dyDescent="0.2">
      <c r="BP13166" s="48"/>
    </row>
    <row r="13167" spans="68:68" x14ac:dyDescent="0.2">
      <c r="BP13167" s="48"/>
    </row>
    <row r="13168" spans="68:68" x14ac:dyDescent="0.2">
      <c r="BP13168" s="48"/>
    </row>
    <row r="13169" spans="68:68" x14ac:dyDescent="0.2">
      <c r="BP13169" s="48"/>
    </row>
    <row r="13170" spans="68:68" x14ac:dyDescent="0.2">
      <c r="BP13170" s="48"/>
    </row>
    <row r="13171" spans="68:68" x14ac:dyDescent="0.2">
      <c r="BP13171" s="48"/>
    </row>
    <row r="13172" spans="68:68" x14ac:dyDescent="0.2">
      <c r="BP13172" s="48"/>
    </row>
    <row r="13173" spans="68:68" x14ac:dyDescent="0.2">
      <c r="BP13173" s="48"/>
    </row>
    <row r="13174" spans="68:68" x14ac:dyDescent="0.2">
      <c r="BP13174" s="48"/>
    </row>
    <row r="13175" spans="68:68" x14ac:dyDescent="0.2">
      <c r="BP13175" s="48"/>
    </row>
    <row r="13176" spans="68:68" x14ac:dyDescent="0.2">
      <c r="BP13176" s="48"/>
    </row>
    <row r="13177" spans="68:68" x14ac:dyDescent="0.2">
      <c r="BP13177" s="48"/>
    </row>
    <row r="13178" spans="68:68" x14ac:dyDescent="0.2">
      <c r="BP13178" s="48"/>
    </row>
    <row r="13179" spans="68:68" x14ac:dyDescent="0.2">
      <c r="BP13179" s="48"/>
    </row>
    <row r="13180" spans="68:68" x14ac:dyDescent="0.2">
      <c r="BP13180" s="48"/>
    </row>
    <row r="13181" spans="68:68" x14ac:dyDescent="0.2">
      <c r="BP13181" s="48"/>
    </row>
    <row r="13182" spans="68:68" x14ac:dyDescent="0.2">
      <c r="BP13182" s="48"/>
    </row>
    <row r="13183" spans="68:68" x14ac:dyDescent="0.2">
      <c r="BP13183" s="48"/>
    </row>
    <row r="13184" spans="68:68" x14ac:dyDescent="0.2">
      <c r="BP13184" s="48"/>
    </row>
    <row r="13185" spans="68:68" x14ac:dyDescent="0.2">
      <c r="BP13185" s="48"/>
    </row>
    <row r="13186" spans="68:68" x14ac:dyDescent="0.2">
      <c r="BP13186" s="48"/>
    </row>
    <row r="13187" spans="68:68" x14ac:dyDescent="0.2">
      <c r="BP13187" s="48"/>
    </row>
    <row r="13188" spans="68:68" x14ac:dyDescent="0.2">
      <c r="BP13188" s="48"/>
    </row>
    <row r="13189" spans="68:68" x14ac:dyDescent="0.2">
      <c r="BP13189" s="48"/>
    </row>
    <row r="13190" spans="68:68" x14ac:dyDescent="0.2">
      <c r="BP13190" s="48"/>
    </row>
    <row r="13191" spans="68:68" x14ac:dyDescent="0.2">
      <c r="BP13191" s="48"/>
    </row>
    <row r="13192" spans="68:68" x14ac:dyDescent="0.2">
      <c r="BP13192" s="48"/>
    </row>
    <row r="13193" spans="68:68" x14ac:dyDescent="0.2">
      <c r="BP13193" s="48"/>
    </row>
    <row r="13194" spans="68:68" x14ac:dyDescent="0.2">
      <c r="BP13194" s="48"/>
    </row>
    <row r="13195" spans="68:68" x14ac:dyDescent="0.2">
      <c r="BP13195" s="48"/>
    </row>
    <row r="13196" spans="68:68" x14ac:dyDescent="0.2">
      <c r="BP13196" s="48"/>
    </row>
    <row r="13197" spans="68:68" x14ac:dyDescent="0.2">
      <c r="BP13197" s="48"/>
    </row>
    <row r="13198" spans="68:68" x14ac:dyDescent="0.2">
      <c r="BP13198" s="48"/>
    </row>
    <row r="13199" spans="68:68" x14ac:dyDescent="0.2">
      <c r="BP13199" s="48"/>
    </row>
    <row r="13200" spans="68:68" x14ac:dyDescent="0.2">
      <c r="BP13200" s="48"/>
    </row>
    <row r="13201" spans="68:68" x14ac:dyDescent="0.2">
      <c r="BP13201" s="48"/>
    </row>
    <row r="13202" spans="68:68" x14ac:dyDescent="0.2">
      <c r="BP13202" s="48"/>
    </row>
    <row r="13203" spans="68:68" x14ac:dyDescent="0.2">
      <c r="BP13203" s="48"/>
    </row>
    <row r="13204" spans="68:68" x14ac:dyDescent="0.2">
      <c r="BP13204" s="48"/>
    </row>
    <row r="13205" spans="68:68" x14ac:dyDescent="0.2">
      <c r="BP13205" s="48"/>
    </row>
    <row r="13206" spans="68:68" x14ac:dyDescent="0.2">
      <c r="BP13206" s="48"/>
    </row>
    <row r="13207" spans="68:68" x14ac:dyDescent="0.2">
      <c r="BP13207" s="48"/>
    </row>
    <row r="13208" spans="68:68" x14ac:dyDescent="0.2">
      <c r="BP13208" s="48"/>
    </row>
    <row r="13209" spans="68:68" x14ac:dyDescent="0.2">
      <c r="BP13209" s="48"/>
    </row>
    <row r="13210" spans="68:68" x14ac:dyDescent="0.2">
      <c r="BP13210" s="48"/>
    </row>
    <row r="13211" spans="68:68" x14ac:dyDescent="0.2">
      <c r="BP13211" s="48"/>
    </row>
    <row r="13212" spans="68:68" x14ac:dyDescent="0.2">
      <c r="BP13212" s="48"/>
    </row>
    <row r="13213" spans="68:68" x14ac:dyDescent="0.2">
      <c r="BP13213" s="48"/>
    </row>
    <row r="13214" spans="68:68" x14ac:dyDescent="0.2">
      <c r="BP13214" s="48"/>
    </row>
    <row r="13215" spans="68:68" x14ac:dyDescent="0.2">
      <c r="BP13215" s="48"/>
    </row>
    <row r="13216" spans="68:68" x14ac:dyDescent="0.2">
      <c r="BP13216" s="48"/>
    </row>
    <row r="13217" spans="68:68" x14ac:dyDescent="0.2">
      <c r="BP13217" s="48"/>
    </row>
    <row r="13218" spans="68:68" x14ac:dyDescent="0.2">
      <c r="BP13218" s="48"/>
    </row>
    <row r="13219" spans="68:68" x14ac:dyDescent="0.2">
      <c r="BP13219" s="48"/>
    </row>
    <row r="13220" spans="68:68" x14ac:dyDescent="0.2">
      <c r="BP13220" s="48"/>
    </row>
    <row r="13221" spans="68:68" x14ac:dyDescent="0.2">
      <c r="BP13221" s="48"/>
    </row>
    <row r="13222" spans="68:68" x14ac:dyDescent="0.2">
      <c r="BP13222" s="48"/>
    </row>
    <row r="13223" spans="68:68" x14ac:dyDescent="0.2">
      <c r="BP13223" s="48"/>
    </row>
    <row r="13224" spans="68:68" x14ac:dyDescent="0.2">
      <c r="BP13224" s="48"/>
    </row>
    <row r="13225" spans="68:68" x14ac:dyDescent="0.2">
      <c r="BP13225" s="48"/>
    </row>
    <row r="13226" spans="68:68" x14ac:dyDescent="0.2">
      <c r="BP13226" s="48"/>
    </row>
    <row r="13227" spans="68:68" x14ac:dyDescent="0.2">
      <c r="BP13227" s="48"/>
    </row>
    <row r="13228" spans="68:68" x14ac:dyDescent="0.2">
      <c r="BP13228" s="48"/>
    </row>
    <row r="13229" spans="68:68" x14ac:dyDescent="0.2">
      <c r="BP13229" s="48"/>
    </row>
    <row r="13230" spans="68:68" x14ac:dyDescent="0.2">
      <c r="BP13230" s="48"/>
    </row>
    <row r="13231" spans="68:68" x14ac:dyDescent="0.2">
      <c r="BP13231" s="48"/>
    </row>
    <row r="13232" spans="68:68" x14ac:dyDescent="0.2">
      <c r="BP13232" s="48"/>
    </row>
    <row r="13233" spans="68:68" x14ac:dyDescent="0.2">
      <c r="BP13233" s="48"/>
    </row>
    <row r="13234" spans="68:68" x14ac:dyDescent="0.2">
      <c r="BP13234" s="48"/>
    </row>
    <row r="13235" spans="68:68" x14ac:dyDescent="0.2">
      <c r="BP13235" s="48"/>
    </row>
    <row r="13236" spans="68:68" x14ac:dyDescent="0.2">
      <c r="BP13236" s="48"/>
    </row>
    <row r="13237" spans="68:68" x14ac:dyDescent="0.2">
      <c r="BP13237" s="48"/>
    </row>
    <row r="13238" spans="68:68" x14ac:dyDescent="0.2">
      <c r="BP13238" s="48"/>
    </row>
    <row r="13239" spans="68:68" x14ac:dyDescent="0.2">
      <c r="BP13239" s="48"/>
    </row>
    <row r="13240" spans="68:68" x14ac:dyDescent="0.2">
      <c r="BP13240" s="48"/>
    </row>
    <row r="13241" spans="68:68" x14ac:dyDescent="0.2">
      <c r="BP13241" s="48"/>
    </row>
    <row r="13242" spans="68:68" x14ac:dyDescent="0.2">
      <c r="BP13242" s="48"/>
    </row>
    <row r="13243" spans="68:68" x14ac:dyDescent="0.2">
      <c r="BP13243" s="48"/>
    </row>
    <row r="13244" spans="68:68" x14ac:dyDescent="0.2">
      <c r="BP13244" s="48"/>
    </row>
    <row r="13245" spans="68:68" x14ac:dyDescent="0.2">
      <c r="BP13245" s="48"/>
    </row>
    <row r="13246" spans="68:68" x14ac:dyDescent="0.2">
      <c r="BP13246" s="48"/>
    </row>
    <row r="13247" spans="68:68" x14ac:dyDescent="0.2">
      <c r="BP13247" s="48"/>
    </row>
    <row r="13248" spans="68:68" x14ac:dyDescent="0.2">
      <c r="BP13248" s="48"/>
    </row>
    <row r="13249" spans="68:68" x14ac:dyDescent="0.2">
      <c r="BP13249" s="48"/>
    </row>
    <row r="13250" spans="68:68" x14ac:dyDescent="0.2">
      <c r="BP13250" s="48"/>
    </row>
    <row r="13251" spans="68:68" x14ac:dyDescent="0.2">
      <c r="BP13251" s="48"/>
    </row>
    <row r="13252" spans="68:68" x14ac:dyDescent="0.2">
      <c r="BP13252" s="48"/>
    </row>
    <row r="13253" spans="68:68" x14ac:dyDescent="0.2">
      <c r="BP13253" s="48"/>
    </row>
    <row r="13254" spans="68:68" x14ac:dyDescent="0.2">
      <c r="BP13254" s="48"/>
    </row>
    <row r="13255" spans="68:68" x14ac:dyDescent="0.2">
      <c r="BP13255" s="48"/>
    </row>
    <row r="13256" spans="68:68" x14ac:dyDescent="0.2">
      <c r="BP13256" s="48"/>
    </row>
    <row r="13257" spans="68:68" x14ac:dyDescent="0.2">
      <c r="BP13257" s="48"/>
    </row>
    <row r="13258" spans="68:68" x14ac:dyDescent="0.2">
      <c r="BP13258" s="48"/>
    </row>
    <row r="13259" spans="68:68" x14ac:dyDescent="0.2">
      <c r="BP13259" s="48"/>
    </row>
    <row r="13260" spans="68:68" x14ac:dyDescent="0.2">
      <c r="BP13260" s="48"/>
    </row>
    <row r="13261" spans="68:68" x14ac:dyDescent="0.2">
      <c r="BP13261" s="48"/>
    </row>
    <row r="13262" spans="68:68" x14ac:dyDescent="0.2">
      <c r="BP13262" s="48"/>
    </row>
    <row r="13263" spans="68:68" x14ac:dyDescent="0.2">
      <c r="BP13263" s="48"/>
    </row>
    <row r="13264" spans="68:68" x14ac:dyDescent="0.2">
      <c r="BP13264" s="48"/>
    </row>
    <row r="13265" spans="68:68" x14ac:dyDescent="0.2">
      <c r="BP13265" s="48"/>
    </row>
    <row r="13266" spans="68:68" x14ac:dyDescent="0.2">
      <c r="BP13266" s="48"/>
    </row>
    <row r="13267" spans="68:68" x14ac:dyDescent="0.2">
      <c r="BP13267" s="48"/>
    </row>
    <row r="13268" spans="68:68" x14ac:dyDescent="0.2">
      <c r="BP13268" s="48"/>
    </row>
    <row r="13269" spans="68:68" x14ac:dyDescent="0.2">
      <c r="BP13269" s="48"/>
    </row>
    <row r="13270" spans="68:68" x14ac:dyDescent="0.2">
      <c r="BP13270" s="48"/>
    </row>
    <row r="13271" spans="68:68" x14ac:dyDescent="0.2">
      <c r="BP13271" s="48"/>
    </row>
    <row r="13272" spans="68:68" x14ac:dyDescent="0.2">
      <c r="BP13272" s="48"/>
    </row>
    <row r="13273" spans="68:68" x14ac:dyDescent="0.2">
      <c r="BP13273" s="48"/>
    </row>
    <row r="13274" spans="68:68" x14ac:dyDescent="0.2">
      <c r="BP13274" s="48"/>
    </row>
    <row r="13275" spans="68:68" x14ac:dyDescent="0.2">
      <c r="BP13275" s="48"/>
    </row>
    <row r="13276" spans="68:68" x14ac:dyDescent="0.2">
      <c r="BP13276" s="48"/>
    </row>
    <row r="13277" spans="68:68" x14ac:dyDescent="0.2">
      <c r="BP13277" s="48"/>
    </row>
    <row r="13278" spans="68:68" x14ac:dyDescent="0.2">
      <c r="BP13278" s="48"/>
    </row>
    <row r="13279" spans="68:68" x14ac:dyDescent="0.2">
      <c r="BP13279" s="48"/>
    </row>
    <row r="13280" spans="68:68" x14ac:dyDescent="0.2">
      <c r="BP13280" s="48"/>
    </row>
    <row r="13281" spans="68:68" x14ac:dyDescent="0.2">
      <c r="BP13281" s="48"/>
    </row>
    <row r="13282" spans="68:68" x14ac:dyDescent="0.2">
      <c r="BP13282" s="48"/>
    </row>
    <row r="13283" spans="68:68" x14ac:dyDescent="0.2">
      <c r="BP13283" s="48"/>
    </row>
    <row r="13284" spans="68:68" x14ac:dyDescent="0.2">
      <c r="BP13284" s="48"/>
    </row>
    <row r="13285" spans="68:68" x14ac:dyDescent="0.2">
      <c r="BP13285" s="48"/>
    </row>
    <row r="13286" spans="68:68" x14ac:dyDescent="0.2">
      <c r="BP13286" s="48"/>
    </row>
    <row r="13287" spans="68:68" x14ac:dyDescent="0.2">
      <c r="BP13287" s="48"/>
    </row>
    <row r="13288" spans="68:68" x14ac:dyDescent="0.2">
      <c r="BP13288" s="48"/>
    </row>
    <row r="13289" spans="68:68" x14ac:dyDescent="0.2">
      <c r="BP13289" s="48"/>
    </row>
    <row r="13290" spans="68:68" x14ac:dyDescent="0.2">
      <c r="BP13290" s="48"/>
    </row>
    <row r="13291" spans="68:68" x14ac:dyDescent="0.2">
      <c r="BP13291" s="48"/>
    </row>
    <row r="13292" spans="68:68" x14ac:dyDescent="0.2">
      <c r="BP13292" s="48"/>
    </row>
    <row r="13293" spans="68:68" x14ac:dyDescent="0.2">
      <c r="BP13293" s="48"/>
    </row>
    <row r="13294" spans="68:68" x14ac:dyDescent="0.2">
      <c r="BP13294" s="48"/>
    </row>
    <row r="13295" spans="68:68" x14ac:dyDescent="0.2">
      <c r="BP13295" s="48"/>
    </row>
    <row r="13296" spans="68:68" x14ac:dyDescent="0.2">
      <c r="BP13296" s="48"/>
    </row>
    <row r="13297" spans="68:68" x14ac:dyDescent="0.2">
      <c r="BP13297" s="48"/>
    </row>
    <row r="13298" spans="68:68" x14ac:dyDescent="0.2">
      <c r="BP13298" s="48"/>
    </row>
    <row r="13299" spans="68:68" x14ac:dyDescent="0.2">
      <c r="BP13299" s="48"/>
    </row>
    <row r="13300" spans="68:68" x14ac:dyDescent="0.2">
      <c r="BP13300" s="48"/>
    </row>
    <row r="13301" spans="68:68" x14ac:dyDescent="0.2">
      <c r="BP13301" s="48"/>
    </row>
    <row r="13302" spans="68:68" x14ac:dyDescent="0.2">
      <c r="BP13302" s="48"/>
    </row>
    <row r="13303" spans="68:68" x14ac:dyDescent="0.2">
      <c r="BP13303" s="48"/>
    </row>
    <row r="13304" spans="68:68" x14ac:dyDescent="0.2">
      <c r="BP13304" s="48"/>
    </row>
    <row r="13305" spans="68:68" x14ac:dyDescent="0.2">
      <c r="BP13305" s="48"/>
    </row>
    <row r="13306" spans="68:68" x14ac:dyDescent="0.2">
      <c r="BP13306" s="48"/>
    </row>
    <row r="13307" spans="68:68" x14ac:dyDescent="0.2">
      <c r="BP13307" s="48"/>
    </row>
    <row r="13308" spans="68:68" x14ac:dyDescent="0.2">
      <c r="BP13308" s="48"/>
    </row>
    <row r="13309" spans="68:68" x14ac:dyDescent="0.2">
      <c r="BP13309" s="48"/>
    </row>
    <row r="13310" spans="68:68" x14ac:dyDescent="0.2">
      <c r="BP13310" s="48"/>
    </row>
    <row r="13311" spans="68:68" x14ac:dyDescent="0.2">
      <c r="BP13311" s="48"/>
    </row>
    <row r="13312" spans="68:68" x14ac:dyDescent="0.2">
      <c r="BP13312" s="48"/>
    </row>
    <row r="13313" spans="68:68" x14ac:dyDescent="0.2">
      <c r="BP13313" s="48"/>
    </row>
    <row r="13314" spans="68:68" x14ac:dyDescent="0.2">
      <c r="BP13314" s="48"/>
    </row>
    <row r="13315" spans="68:68" x14ac:dyDescent="0.2">
      <c r="BP13315" s="48"/>
    </row>
    <row r="13316" spans="68:68" x14ac:dyDescent="0.2">
      <c r="BP13316" s="48"/>
    </row>
    <row r="13317" spans="68:68" x14ac:dyDescent="0.2">
      <c r="BP13317" s="48"/>
    </row>
    <row r="13318" spans="68:68" x14ac:dyDescent="0.2">
      <c r="BP13318" s="48"/>
    </row>
    <row r="13319" spans="68:68" x14ac:dyDescent="0.2">
      <c r="BP13319" s="48"/>
    </row>
    <row r="13320" spans="68:68" x14ac:dyDescent="0.2">
      <c r="BP13320" s="48"/>
    </row>
    <row r="13321" spans="68:68" x14ac:dyDescent="0.2">
      <c r="BP13321" s="48"/>
    </row>
    <row r="13322" spans="68:68" x14ac:dyDescent="0.2">
      <c r="BP13322" s="48"/>
    </row>
    <row r="13323" spans="68:68" x14ac:dyDescent="0.2">
      <c r="BP13323" s="48"/>
    </row>
    <row r="13324" spans="68:68" x14ac:dyDescent="0.2">
      <c r="BP13324" s="48"/>
    </row>
    <row r="13325" spans="68:68" x14ac:dyDescent="0.2">
      <c r="BP13325" s="48"/>
    </row>
    <row r="13326" spans="68:68" x14ac:dyDescent="0.2">
      <c r="BP13326" s="48"/>
    </row>
    <row r="13327" spans="68:68" x14ac:dyDescent="0.2">
      <c r="BP13327" s="48"/>
    </row>
    <row r="13328" spans="68:68" x14ac:dyDescent="0.2">
      <c r="BP13328" s="48"/>
    </row>
    <row r="13329" spans="68:68" x14ac:dyDescent="0.2">
      <c r="BP13329" s="48"/>
    </row>
    <row r="13330" spans="68:68" x14ac:dyDescent="0.2">
      <c r="BP13330" s="48"/>
    </row>
    <row r="13331" spans="68:68" x14ac:dyDescent="0.2">
      <c r="BP13331" s="48"/>
    </row>
    <row r="13332" spans="68:68" x14ac:dyDescent="0.2">
      <c r="BP13332" s="48"/>
    </row>
    <row r="13333" spans="68:68" x14ac:dyDescent="0.2">
      <c r="BP13333" s="48"/>
    </row>
    <row r="13334" spans="68:68" x14ac:dyDescent="0.2">
      <c r="BP13334" s="48"/>
    </row>
    <row r="13335" spans="68:68" x14ac:dyDescent="0.2">
      <c r="BP13335" s="48"/>
    </row>
    <row r="13336" spans="68:68" x14ac:dyDescent="0.2">
      <c r="BP13336" s="48"/>
    </row>
    <row r="13337" spans="68:68" x14ac:dyDescent="0.2">
      <c r="BP13337" s="48"/>
    </row>
    <row r="13338" spans="68:68" x14ac:dyDescent="0.2">
      <c r="BP13338" s="48"/>
    </row>
    <row r="13339" spans="68:68" x14ac:dyDescent="0.2">
      <c r="BP13339" s="48"/>
    </row>
    <row r="13340" spans="68:68" x14ac:dyDescent="0.2">
      <c r="BP13340" s="48"/>
    </row>
    <row r="13341" spans="68:68" x14ac:dyDescent="0.2">
      <c r="BP13341" s="48"/>
    </row>
    <row r="13342" spans="68:68" x14ac:dyDescent="0.2">
      <c r="BP13342" s="48"/>
    </row>
    <row r="13343" spans="68:68" x14ac:dyDescent="0.2">
      <c r="BP13343" s="48"/>
    </row>
    <row r="13344" spans="68:68" x14ac:dyDescent="0.2">
      <c r="BP13344" s="48"/>
    </row>
    <row r="13345" spans="68:68" x14ac:dyDescent="0.2">
      <c r="BP13345" s="48"/>
    </row>
    <row r="13346" spans="68:68" x14ac:dyDescent="0.2">
      <c r="BP13346" s="48"/>
    </row>
    <row r="13347" spans="68:68" x14ac:dyDescent="0.2">
      <c r="BP13347" s="48"/>
    </row>
    <row r="13348" spans="68:68" x14ac:dyDescent="0.2">
      <c r="BP13348" s="48"/>
    </row>
    <row r="13349" spans="68:68" x14ac:dyDescent="0.2">
      <c r="BP13349" s="48"/>
    </row>
    <row r="13350" spans="68:68" x14ac:dyDescent="0.2">
      <c r="BP13350" s="48"/>
    </row>
    <row r="13351" spans="68:68" x14ac:dyDescent="0.2">
      <c r="BP13351" s="48"/>
    </row>
    <row r="13352" spans="68:68" x14ac:dyDescent="0.2">
      <c r="BP13352" s="48"/>
    </row>
    <row r="13353" spans="68:68" x14ac:dyDescent="0.2">
      <c r="BP13353" s="48"/>
    </row>
    <row r="13354" spans="68:68" x14ac:dyDescent="0.2">
      <c r="BP13354" s="48"/>
    </row>
    <row r="13355" spans="68:68" x14ac:dyDescent="0.2">
      <c r="BP13355" s="48"/>
    </row>
    <row r="13356" spans="68:68" x14ac:dyDescent="0.2">
      <c r="BP13356" s="48"/>
    </row>
    <row r="13357" spans="68:68" x14ac:dyDescent="0.2">
      <c r="BP13357" s="48"/>
    </row>
    <row r="13358" spans="68:68" x14ac:dyDescent="0.2">
      <c r="BP13358" s="48"/>
    </row>
    <row r="13359" spans="68:68" x14ac:dyDescent="0.2">
      <c r="BP13359" s="48"/>
    </row>
    <row r="13360" spans="68:68" x14ac:dyDescent="0.2">
      <c r="BP13360" s="48"/>
    </row>
    <row r="13361" spans="68:68" x14ac:dyDescent="0.2">
      <c r="BP13361" s="48"/>
    </row>
    <row r="13362" spans="68:68" x14ac:dyDescent="0.2">
      <c r="BP13362" s="48"/>
    </row>
    <row r="13363" spans="68:68" x14ac:dyDescent="0.2">
      <c r="BP13363" s="48"/>
    </row>
    <row r="13364" spans="68:68" x14ac:dyDescent="0.2">
      <c r="BP13364" s="48"/>
    </row>
    <row r="13365" spans="68:68" x14ac:dyDescent="0.2">
      <c r="BP13365" s="48"/>
    </row>
    <row r="13366" spans="68:68" x14ac:dyDescent="0.2">
      <c r="BP13366" s="48"/>
    </row>
    <row r="13367" spans="68:68" x14ac:dyDescent="0.2">
      <c r="BP13367" s="48"/>
    </row>
    <row r="13368" spans="68:68" x14ac:dyDescent="0.2">
      <c r="BP13368" s="48"/>
    </row>
    <row r="13369" spans="68:68" x14ac:dyDescent="0.2">
      <c r="BP13369" s="48"/>
    </row>
    <row r="13370" spans="68:68" x14ac:dyDescent="0.2">
      <c r="BP13370" s="48"/>
    </row>
    <row r="13371" spans="68:68" x14ac:dyDescent="0.2">
      <c r="BP13371" s="48"/>
    </row>
    <row r="13372" spans="68:68" x14ac:dyDescent="0.2">
      <c r="BP13372" s="48"/>
    </row>
    <row r="13373" spans="68:68" x14ac:dyDescent="0.2">
      <c r="BP13373" s="48"/>
    </row>
    <row r="13374" spans="68:68" x14ac:dyDescent="0.2">
      <c r="BP13374" s="48"/>
    </row>
    <row r="13375" spans="68:68" x14ac:dyDescent="0.2">
      <c r="BP13375" s="48"/>
    </row>
    <row r="13376" spans="68:68" x14ac:dyDescent="0.2">
      <c r="BP13376" s="48"/>
    </row>
    <row r="13377" spans="68:68" x14ac:dyDescent="0.2">
      <c r="BP13377" s="48"/>
    </row>
    <row r="13378" spans="68:68" x14ac:dyDescent="0.2">
      <c r="BP13378" s="48"/>
    </row>
    <row r="13379" spans="68:68" x14ac:dyDescent="0.2">
      <c r="BP13379" s="48"/>
    </row>
    <row r="13380" spans="68:68" x14ac:dyDescent="0.2">
      <c r="BP13380" s="48"/>
    </row>
    <row r="13381" spans="68:68" x14ac:dyDescent="0.2">
      <c r="BP13381" s="48"/>
    </row>
    <row r="13382" spans="68:68" x14ac:dyDescent="0.2">
      <c r="BP13382" s="48"/>
    </row>
    <row r="13383" spans="68:68" x14ac:dyDescent="0.2">
      <c r="BP13383" s="48"/>
    </row>
    <row r="13384" spans="68:68" x14ac:dyDescent="0.2">
      <c r="BP13384" s="48"/>
    </row>
    <row r="13385" spans="68:68" x14ac:dyDescent="0.2">
      <c r="BP13385" s="48"/>
    </row>
    <row r="13386" spans="68:68" x14ac:dyDescent="0.2">
      <c r="BP13386" s="48"/>
    </row>
    <row r="13387" spans="68:68" x14ac:dyDescent="0.2">
      <c r="BP13387" s="48"/>
    </row>
    <row r="13388" spans="68:68" x14ac:dyDescent="0.2">
      <c r="BP13388" s="48"/>
    </row>
    <row r="13389" spans="68:68" x14ac:dyDescent="0.2">
      <c r="BP13389" s="48"/>
    </row>
    <row r="13390" spans="68:68" x14ac:dyDescent="0.2">
      <c r="BP13390" s="48"/>
    </row>
    <row r="13391" spans="68:68" x14ac:dyDescent="0.2">
      <c r="BP13391" s="48"/>
    </row>
    <row r="13392" spans="68:68" x14ac:dyDescent="0.2">
      <c r="BP13392" s="48"/>
    </row>
    <row r="13393" spans="68:68" x14ac:dyDescent="0.2">
      <c r="BP13393" s="48"/>
    </row>
    <row r="13394" spans="68:68" x14ac:dyDescent="0.2">
      <c r="BP13394" s="48"/>
    </row>
    <row r="13395" spans="68:68" x14ac:dyDescent="0.2">
      <c r="BP13395" s="48"/>
    </row>
    <row r="13396" spans="68:68" x14ac:dyDescent="0.2">
      <c r="BP13396" s="48"/>
    </row>
    <row r="13397" spans="68:68" x14ac:dyDescent="0.2">
      <c r="BP13397" s="48"/>
    </row>
    <row r="13398" spans="68:68" x14ac:dyDescent="0.2">
      <c r="BP13398" s="48"/>
    </row>
    <row r="13399" spans="68:68" x14ac:dyDescent="0.2">
      <c r="BP13399" s="48"/>
    </row>
    <row r="13400" spans="68:68" x14ac:dyDescent="0.2">
      <c r="BP13400" s="48"/>
    </row>
    <row r="13401" spans="68:68" x14ac:dyDescent="0.2">
      <c r="BP13401" s="48"/>
    </row>
    <row r="13402" spans="68:68" x14ac:dyDescent="0.2">
      <c r="BP13402" s="48"/>
    </row>
    <row r="13403" spans="68:68" x14ac:dyDescent="0.2">
      <c r="BP13403" s="48"/>
    </row>
    <row r="13404" spans="68:68" x14ac:dyDescent="0.2">
      <c r="BP13404" s="48"/>
    </row>
    <row r="13405" spans="68:68" x14ac:dyDescent="0.2">
      <c r="BP13405" s="48"/>
    </row>
    <row r="13406" spans="68:68" x14ac:dyDescent="0.2">
      <c r="BP13406" s="48"/>
    </row>
    <row r="13407" spans="68:68" x14ac:dyDescent="0.2">
      <c r="BP13407" s="48"/>
    </row>
    <row r="13408" spans="68:68" x14ac:dyDescent="0.2">
      <c r="BP13408" s="48"/>
    </row>
    <row r="13409" spans="68:68" x14ac:dyDescent="0.2">
      <c r="BP13409" s="48"/>
    </row>
    <row r="13410" spans="68:68" x14ac:dyDescent="0.2">
      <c r="BP13410" s="48"/>
    </row>
    <row r="13411" spans="68:68" x14ac:dyDescent="0.2">
      <c r="BP13411" s="48"/>
    </row>
    <row r="13412" spans="68:68" x14ac:dyDescent="0.2">
      <c r="BP13412" s="48"/>
    </row>
    <row r="13413" spans="68:68" x14ac:dyDescent="0.2">
      <c r="BP13413" s="48"/>
    </row>
    <row r="13414" spans="68:68" x14ac:dyDescent="0.2">
      <c r="BP13414" s="48"/>
    </row>
    <row r="13415" spans="68:68" x14ac:dyDescent="0.2">
      <c r="BP13415" s="48"/>
    </row>
    <row r="13416" spans="68:68" x14ac:dyDescent="0.2">
      <c r="BP13416" s="48"/>
    </row>
    <row r="13417" spans="68:68" x14ac:dyDescent="0.2">
      <c r="BP13417" s="48"/>
    </row>
    <row r="13418" spans="68:68" x14ac:dyDescent="0.2">
      <c r="BP13418" s="48"/>
    </row>
    <row r="13419" spans="68:68" x14ac:dyDescent="0.2">
      <c r="BP13419" s="48"/>
    </row>
    <row r="13420" spans="68:68" x14ac:dyDescent="0.2">
      <c r="BP13420" s="48"/>
    </row>
    <row r="13421" spans="68:68" x14ac:dyDescent="0.2">
      <c r="BP13421" s="48"/>
    </row>
    <row r="13422" spans="68:68" x14ac:dyDescent="0.2">
      <c r="BP13422" s="48"/>
    </row>
    <row r="13423" spans="68:68" x14ac:dyDescent="0.2">
      <c r="BP13423" s="48"/>
    </row>
    <row r="13424" spans="68:68" x14ac:dyDescent="0.2">
      <c r="BP13424" s="48"/>
    </row>
    <row r="13425" spans="68:68" x14ac:dyDescent="0.2">
      <c r="BP13425" s="48"/>
    </row>
    <row r="13426" spans="68:68" x14ac:dyDescent="0.2">
      <c r="BP13426" s="48"/>
    </row>
    <row r="13427" spans="68:68" x14ac:dyDescent="0.2">
      <c r="BP13427" s="48"/>
    </row>
    <row r="13428" spans="68:68" x14ac:dyDescent="0.2">
      <c r="BP13428" s="48"/>
    </row>
    <row r="13429" spans="68:68" x14ac:dyDescent="0.2">
      <c r="BP13429" s="48"/>
    </row>
    <row r="13430" spans="68:68" x14ac:dyDescent="0.2">
      <c r="BP13430" s="48"/>
    </row>
    <row r="13431" spans="68:68" x14ac:dyDescent="0.2">
      <c r="BP13431" s="48"/>
    </row>
    <row r="13432" spans="68:68" x14ac:dyDescent="0.2">
      <c r="BP13432" s="48"/>
    </row>
    <row r="13433" spans="68:68" x14ac:dyDescent="0.2">
      <c r="BP13433" s="48"/>
    </row>
    <row r="13434" spans="68:68" x14ac:dyDescent="0.2">
      <c r="BP13434" s="48"/>
    </row>
    <row r="13435" spans="68:68" x14ac:dyDescent="0.2">
      <c r="BP13435" s="48"/>
    </row>
    <row r="13436" spans="68:68" x14ac:dyDescent="0.2">
      <c r="BP13436" s="48"/>
    </row>
    <row r="13437" spans="68:68" x14ac:dyDescent="0.2">
      <c r="BP13437" s="48"/>
    </row>
    <row r="13438" spans="68:68" x14ac:dyDescent="0.2">
      <c r="BP13438" s="48"/>
    </row>
    <row r="13439" spans="68:68" x14ac:dyDescent="0.2">
      <c r="BP13439" s="48"/>
    </row>
    <row r="13440" spans="68:68" x14ac:dyDescent="0.2">
      <c r="BP13440" s="48"/>
    </row>
    <row r="13441" spans="68:68" x14ac:dyDescent="0.2">
      <c r="BP13441" s="48"/>
    </row>
    <row r="13442" spans="68:68" x14ac:dyDescent="0.2">
      <c r="BP13442" s="48"/>
    </row>
    <row r="13443" spans="68:68" x14ac:dyDescent="0.2">
      <c r="BP13443" s="48"/>
    </row>
    <row r="13444" spans="68:68" x14ac:dyDescent="0.2">
      <c r="BP13444" s="48"/>
    </row>
    <row r="13445" spans="68:68" x14ac:dyDescent="0.2">
      <c r="BP13445" s="48"/>
    </row>
    <row r="13446" spans="68:68" x14ac:dyDescent="0.2">
      <c r="BP13446" s="48"/>
    </row>
    <row r="13447" spans="68:68" x14ac:dyDescent="0.2">
      <c r="BP13447" s="48"/>
    </row>
    <row r="13448" spans="68:68" x14ac:dyDescent="0.2">
      <c r="BP13448" s="48"/>
    </row>
    <row r="13449" spans="68:68" x14ac:dyDescent="0.2">
      <c r="BP13449" s="48"/>
    </row>
    <row r="13450" spans="68:68" x14ac:dyDescent="0.2">
      <c r="BP13450" s="48"/>
    </row>
    <row r="13451" spans="68:68" x14ac:dyDescent="0.2">
      <c r="BP13451" s="48"/>
    </row>
    <row r="13452" spans="68:68" x14ac:dyDescent="0.2">
      <c r="BP13452" s="48"/>
    </row>
    <row r="13453" spans="68:68" x14ac:dyDescent="0.2">
      <c r="BP13453" s="48"/>
    </row>
    <row r="13454" spans="68:68" x14ac:dyDescent="0.2">
      <c r="BP13454" s="48"/>
    </row>
    <row r="13455" spans="68:68" x14ac:dyDescent="0.2">
      <c r="BP13455" s="48"/>
    </row>
    <row r="13456" spans="68:68" x14ac:dyDescent="0.2">
      <c r="BP13456" s="48"/>
    </row>
    <row r="13457" spans="68:68" x14ac:dyDescent="0.2">
      <c r="BP13457" s="48"/>
    </row>
    <row r="13458" spans="68:68" x14ac:dyDescent="0.2">
      <c r="BP13458" s="48"/>
    </row>
    <row r="13459" spans="68:68" x14ac:dyDescent="0.2">
      <c r="BP13459" s="48"/>
    </row>
    <row r="13460" spans="68:68" x14ac:dyDescent="0.2">
      <c r="BP13460" s="48"/>
    </row>
    <row r="13461" spans="68:68" x14ac:dyDescent="0.2">
      <c r="BP13461" s="48"/>
    </row>
    <row r="13462" spans="68:68" x14ac:dyDescent="0.2">
      <c r="BP13462" s="48"/>
    </row>
    <row r="13463" spans="68:68" x14ac:dyDescent="0.2">
      <c r="BP13463" s="48"/>
    </row>
    <row r="13464" spans="68:68" x14ac:dyDescent="0.2">
      <c r="BP13464" s="48"/>
    </row>
    <row r="13465" spans="68:68" x14ac:dyDescent="0.2">
      <c r="BP13465" s="48"/>
    </row>
    <row r="13466" spans="68:68" x14ac:dyDescent="0.2">
      <c r="BP13466" s="48"/>
    </row>
    <row r="13467" spans="68:68" x14ac:dyDescent="0.2">
      <c r="BP13467" s="48"/>
    </row>
    <row r="13468" spans="68:68" x14ac:dyDescent="0.2">
      <c r="BP13468" s="48"/>
    </row>
    <row r="13469" spans="68:68" x14ac:dyDescent="0.2">
      <c r="BP13469" s="48"/>
    </row>
    <row r="13470" spans="68:68" x14ac:dyDescent="0.2">
      <c r="BP13470" s="48"/>
    </row>
    <row r="13471" spans="68:68" x14ac:dyDescent="0.2">
      <c r="BP13471" s="48"/>
    </row>
    <row r="13472" spans="68:68" x14ac:dyDescent="0.2">
      <c r="BP13472" s="48"/>
    </row>
    <row r="13473" spans="68:68" x14ac:dyDescent="0.2">
      <c r="BP13473" s="48"/>
    </row>
    <row r="13474" spans="68:68" x14ac:dyDescent="0.2">
      <c r="BP13474" s="48"/>
    </row>
    <row r="13475" spans="68:68" x14ac:dyDescent="0.2">
      <c r="BP13475" s="48"/>
    </row>
    <row r="13476" spans="68:68" x14ac:dyDescent="0.2">
      <c r="BP13476" s="48"/>
    </row>
    <row r="13477" spans="68:68" x14ac:dyDescent="0.2">
      <c r="BP13477" s="48"/>
    </row>
    <row r="13478" spans="68:68" x14ac:dyDescent="0.2">
      <c r="BP13478" s="48"/>
    </row>
    <row r="13479" spans="68:68" x14ac:dyDescent="0.2">
      <c r="BP13479" s="48"/>
    </row>
    <row r="13480" spans="68:68" x14ac:dyDescent="0.2">
      <c r="BP13480" s="48"/>
    </row>
    <row r="13481" spans="68:68" x14ac:dyDescent="0.2">
      <c r="BP13481" s="48"/>
    </row>
    <row r="13482" spans="68:68" x14ac:dyDescent="0.2">
      <c r="BP13482" s="48"/>
    </row>
    <row r="13483" spans="68:68" x14ac:dyDescent="0.2">
      <c r="BP13483" s="48"/>
    </row>
    <row r="13484" spans="68:68" x14ac:dyDescent="0.2">
      <c r="BP13484" s="48"/>
    </row>
    <row r="13485" spans="68:68" x14ac:dyDescent="0.2">
      <c r="BP13485" s="48"/>
    </row>
    <row r="13486" spans="68:68" x14ac:dyDescent="0.2">
      <c r="BP13486" s="48"/>
    </row>
    <row r="13487" spans="68:68" x14ac:dyDescent="0.2">
      <c r="BP13487" s="48"/>
    </row>
    <row r="13488" spans="68:68" x14ac:dyDescent="0.2">
      <c r="BP13488" s="48"/>
    </row>
    <row r="13489" spans="68:68" x14ac:dyDescent="0.2">
      <c r="BP13489" s="48"/>
    </row>
    <row r="13490" spans="68:68" x14ac:dyDescent="0.2">
      <c r="BP13490" s="48"/>
    </row>
    <row r="13491" spans="68:68" x14ac:dyDescent="0.2">
      <c r="BP13491" s="48"/>
    </row>
    <row r="13492" spans="68:68" x14ac:dyDescent="0.2">
      <c r="BP13492" s="48"/>
    </row>
    <row r="13493" spans="68:68" x14ac:dyDescent="0.2">
      <c r="BP13493" s="48"/>
    </row>
    <row r="13494" spans="68:68" x14ac:dyDescent="0.2">
      <c r="BP13494" s="48"/>
    </row>
    <row r="13495" spans="68:68" x14ac:dyDescent="0.2">
      <c r="BP13495" s="48"/>
    </row>
    <row r="13496" spans="68:68" x14ac:dyDescent="0.2">
      <c r="BP13496" s="48"/>
    </row>
    <row r="13497" spans="68:68" x14ac:dyDescent="0.2">
      <c r="BP13497" s="48"/>
    </row>
    <row r="13498" spans="68:68" x14ac:dyDescent="0.2">
      <c r="BP13498" s="48"/>
    </row>
    <row r="13499" spans="68:68" x14ac:dyDescent="0.2">
      <c r="BP13499" s="48"/>
    </row>
    <row r="13500" spans="68:68" x14ac:dyDescent="0.2">
      <c r="BP13500" s="48"/>
    </row>
    <row r="13501" spans="68:68" x14ac:dyDescent="0.2">
      <c r="BP13501" s="48"/>
    </row>
    <row r="13502" spans="68:68" x14ac:dyDescent="0.2">
      <c r="BP13502" s="48"/>
    </row>
    <row r="13503" spans="68:68" x14ac:dyDescent="0.2">
      <c r="BP13503" s="48"/>
    </row>
    <row r="13504" spans="68:68" x14ac:dyDescent="0.2">
      <c r="BP13504" s="48"/>
    </row>
    <row r="13505" spans="68:68" x14ac:dyDescent="0.2">
      <c r="BP13505" s="48"/>
    </row>
    <row r="13506" spans="68:68" x14ac:dyDescent="0.2">
      <c r="BP13506" s="48"/>
    </row>
    <row r="13507" spans="68:68" x14ac:dyDescent="0.2">
      <c r="BP13507" s="48"/>
    </row>
    <row r="13508" spans="68:68" x14ac:dyDescent="0.2">
      <c r="BP13508" s="48"/>
    </row>
    <row r="13509" spans="68:68" x14ac:dyDescent="0.2">
      <c r="BP13509" s="48"/>
    </row>
    <row r="13510" spans="68:68" x14ac:dyDescent="0.2">
      <c r="BP13510" s="48"/>
    </row>
    <row r="13511" spans="68:68" x14ac:dyDescent="0.2">
      <c r="BP13511" s="48"/>
    </row>
    <row r="13512" spans="68:68" x14ac:dyDescent="0.2">
      <c r="BP13512" s="48"/>
    </row>
    <row r="13513" spans="68:68" x14ac:dyDescent="0.2">
      <c r="BP13513" s="48"/>
    </row>
    <row r="13514" spans="68:68" x14ac:dyDescent="0.2">
      <c r="BP13514" s="48"/>
    </row>
    <row r="13515" spans="68:68" x14ac:dyDescent="0.2">
      <c r="BP13515" s="48"/>
    </row>
    <row r="13516" spans="68:68" x14ac:dyDescent="0.2">
      <c r="BP13516" s="48"/>
    </row>
    <row r="13517" spans="68:68" x14ac:dyDescent="0.2">
      <c r="BP13517" s="48"/>
    </row>
    <row r="13518" spans="68:68" x14ac:dyDescent="0.2">
      <c r="BP13518" s="48"/>
    </row>
    <row r="13519" spans="68:68" x14ac:dyDescent="0.2">
      <c r="BP13519" s="48"/>
    </row>
    <row r="13520" spans="68:68" x14ac:dyDescent="0.2">
      <c r="BP13520" s="48"/>
    </row>
    <row r="13521" spans="68:68" x14ac:dyDescent="0.2">
      <c r="BP13521" s="48"/>
    </row>
    <row r="13522" spans="68:68" x14ac:dyDescent="0.2">
      <c r="BP13522" s="48"/>
    </row>
    <row r="13523" spans="68:68" x14ac:dyDescent="0.2">
      <c r="BP13523" s="48"/>
    </row>
    <row r="13524" spans="68:68" x14ac:dyDescent="0.2">
      <c r="BP13524" s="48"/>
    </row>
    <row r="13525" spans="68:68" x14ac:dyDescent="0.2">
      <c r="BP13525" s="48"/>
    </row>
    <row r="13526" spans="68:68" x14ac:dyDescent="0.2">
      <c r="BP13526" s="48"/>
    </row>
    <row r="13527" spans="68:68" x14ac:dyDescent="0.2">
      <c r="BP13527" s="48"/>
    </row>
    <row r="13528" spans="68:68" x14ac:dyDescent="0.2">
      <c r="BP13528" s="48"/>
    </row>
    <row r="13529" spans="68:68" x14ac:dyDescent="0.2">
      <c r="BP13529" s="48"/>
    </row>
    <row r="13530" spans="68:68" x14ac:dyDescent="0.2">
      <c r="BP13530" s="48"/>
    </row>
    <row r="13531" spans="68:68" x14ac:dyDescent="0.2">
      <c r="BP13531" s="48"/>
    </row>
    <row r="13532" spans="68:68" x14ac:dyDescent="0.2">
      <c r="BP13532" s="48"/>
    </row>
    <row r="13533" spans="68:68" x14ac:dyDescent="0.2">
      <c r="BP13533" s="48"/>
    </row>
    <row r="13534" spans="68:68" x14ac:dyDescent="0.2">
      <c r="BP13534" s="48"/>
    </row>
    <row r="13535" spans="68:68" x14ac:dyDescent="0.2">
      <c r="BP13535" s="48"/>
    </row>
    <row r="13536" spans="68:68" x14ac:dyDescent="0.2">
      <c r="BP13536" s="48"/>
    </row>
    <row r="13537" spans="68:68" x14ac:dyDescent="0.2">
      <c r="BP13537" s="48"/>
    </row>
    <row r="13538" spans="68:68" x14ac:dyDescent="0.2">
      <c r="BP13538" s="48"/>
    </row>
    <row r="13539" spans="68:68" x14ac:dyDescent="0.2">
      <c r="BP13539" s="48"/>
    </row>
    <row r="13540" spans="68:68" x14ac:dyDescent="0.2">
      <c r="BP13540" s="48"/>
    </row>
    <row r="13541" spans="68:68" x14ac:dyDescent="0.2">
      <c r="BP13541" s="48"/>
    </row>
    <row r="13542" spans="68:68" x14ac:dyDescent="0.2">
      <c r="BP13542" s="48"/>
    </row>
    <row r="13543" spans="68:68" x14ac:dyDescent="0.2">
      <c r="BP13543" s="48"/>
    </row>
    <row r="13544" spans="68:68" x14ac:dyDescent="0.2">
      <c r="BP13544" s="48"/>
    </row>
    <row r="13545" spans="68:68" x14ac:dyDescent="0.2">
      <c r="BP13545" s="48"/>
    </row>
    <row r="13546" spans="68:68" x14ac:dyDescent="0.2">
      <c r="BP13546" s="48"/>
    </row>
    <row r="13547" spans="68:68" x14ac:dyDescent="0.2">
      <c r="BP13547" s="48"/>
    </row>
    <row r="13548" spans="68:68" x14ac:dyDescent="0.2">
      <c r="BP13548" s="48"/>
    </row>
    <row r="13549" spans="68:68" x14ac:dyDescent="0.2">
      <c r="BP13549" s="48"/>
    </row>
    <row r="13550" spans="68:68" x14ac:dyDescent="0.2">
      <c r="BP13550" s="48"/>
    </row>
    <row r="13551" spans="68:68" x14ac:dyDescent="0.2">
      <c r="BP13551" s="48"/>
    </row>
    <row r="13552" spans="68:68" x14ac:dyDescent="0.2">
      <c r="BP13552" s="48"/>
    </row>
    <row r="13553" spans="68:68" x14ac:dyDescent="0.2">
      <c r="BP13553" s="48"/>
    </row>
    <row r="13554" spans="68:68" x14ac:dyDescent="0.2">
      <c r="BP13554" s="48"/>
    </row>
    <row r="13555" spans="68:68" x14ac:dyDescent="0.2">
      <c r="BP13555" s="48"/>
    </row>
    <row r="13556" spans="68:68" x14ac:dyDescent="0.2">
      <c r="BP13556" s="48"/>
    </row>
    <row r="13557" spans="68:68" x14ac:dyDescent="0.2">
      <c r="BP13557" s="48"/>
    </row>
    <row r="13558" spans="68:68" x14ac:dyDescent="0.2">
      <c r="BP13558" s="48"/>
    </row>
    <row r="13559" spans="68:68" x14ac:dyDescent="0.2">
      <c r="BP13559" s="48"/>
    </row>
    <row r="13560" spans="68:68" x14ac:dyDescent="0.2">
      <c r="BP13560" s="48"/>
    </row>
    <row r="13561" spans="68:68" x14ac:dyDescent="0.2">
      <c r="BP13561" s="48"/>
    </row>
    <row r="13562" spans="68:68" x14ac:dyDescent="0.2">
      <c r="BP13562" s="48"/>
    </row>
    <row r="13563" spans="68:68" x14ac:dyDescent="0.2">
      <c r="BP13563" s="48"/>
    </row>
    <row r="13564" spans="68:68" x14ac:dyDescent="0.2">
      <c r="BP13564" s="48"/>
    </row>
    <row r="13565" spans="68:68" x14ac:dyDescent="0.2">
      <c r="BP13565" s="48"/>
    </row>
    <row r="13566" spans="68:68" x14ac:dyDescent="0.2">
      <c r="BP13566" s="48"/>
    </row>
    <row r="13567" spans="68:68" x14ac:dyDescent="0.2">
      <c r="BP13567" s="48"/>
    </row>
    <row r="13568" spans="68:68" x14ac:dyDescent="0.2">
      <c r="BP13568" s="48"/>
    </row>
    <row r="13569" spans="68:68" x14ac:dyDescent="0.2">
      <c r="BP13569" s="48"/>
    </row>
    <row r="13570" spans="68:68" x14ac:dyDescent="0.2">
      <c r="BP13570" s="48"/>
    </row>
    <row r="13571" spans="68:68" x14ac:dyDescent="0.2">
      <c r="BP13571" s="48"/>
    </row>
    <row r="13572" spans="68:68" x14ac:dyDescent="0.2">
      <c r="BP13572" s="48"/>
    </row>
    <row r="13573" spans="68:68" x14ac:dyDescent="0.2">
      <c r="BP13573" s="48"/>
    </row>
    <row r="13574" spans="68:68" x14ac:dyDescent="0.2">
      <c r="BP13574" s="48"/>
    </row>
    <row r="13575" spans="68:68" x14ac:dyDescent="0.2">
      <c r="BP13575" s="48"/>
    </row>
    <row r="13576" spans="68:68" x14ac:dyDescent="0.2">
      <c r="BP13576" s="48"/>
    </row>
    <row r="13577" spans="68:68" x14ac:dyDescent="0.2">
      <c r="BP13577" s="48"/>
    </row>
    <row r="13578" spans="68:68" x14ac:dyDescent="0.2">
      <c r="BP13578" s="48"/>
    </row>
    <row r="13579" spans="68:68" x14ac:dyDescent="0.2">
      <c r="BP13579" s="48"/>
    </row>
    <row r="13580" spans="68:68" x14ac:dyDescent="0.2">
      <c r="BP13580" s="48"/>
    </row>
    <row r="13581" spans="68:68" x14ac:dyDescent="0.2">
      <c r="BP13581" s="48"/>
    </row>
    <row r="13582" spans="68:68" x14ac:dyDescent="0.2">
      <c r="BP13582" s="48"/>
    </row>
    <row r="13583" spans="68:68" x14ac:dyDescent="0.2">
      <c r="BP13583" s="48"/>
    </row>
    <row r="13584" spans="68:68" x14ac:dyDescent="0.2">
      <c r="BP13584" s="48"/>
    </row>
    <row r="13585" spans="68:68" x14ac:dyDescent="0.2">
      <c r="BP13585" s="48"/>
    </row>
    <row r="13586" spans="68:68" x14ac:dyDescent="0.2">
      <c r="BP13586" s="48"/>
    </row>
    <row r="13587" spans="68:68" x14ac:dyDescent="0.2">
      <c r="BP13587" s="48"/>
    </row>
    <row r="13588" spans="68:68" x14ac:dyDescent="0.2">
      <c r="BP13588" s="48"/>
    </row>
    <row r="13589" spans="68:68" x14ac:dyDescent="0.2">
      <c r="BP13589" s="48"/>
    </row>
    <row r="13590" spans="68:68" x14ac:dyDescent="0.2">
      <c r="BP13590" s="48"/>
    </row>
    <row r="13591" spans="68:68" x14ac:dyDescent="0.2">
      <c r="BP13591" s="48"/>
    </row>
    <row r="13592" spans="68:68" x14ac:dyDescent="0.2">
      <c r="BP13592" s="48"/>
    </row>
    <row r="13593" spans="68:68" x14ac:dyDescent="0.2">
      <c r="BP13593" s="48"/>
    </row>
    <row r="13594" spans="68:68" x14ac:dyDescent="0.2">
      <c r="BP13594" s="48"/>
    </row>
    <row r="13595" spans="68:68" x14ac:dyDescent="0.2">
      <c r="BP13595" s="48"/>
    </row>
    <row r="13596" spans="68:68" x14ac:dyDescent="0.2">
      <c r="BP13596" s="48"/>
    </row>
    <row r="13597" spans="68:68" x14ac:dyDescent="0.2">
      <c r="BP13597" s="48"/>
    </row>
    <row r="13598" spans="68:68" x14ac:dyDescent="0.2">
      <c r="BP13598" s="48"/>
    </row>
    <row r="13599" spans="68:68" x14ac:dyDescent="0.2">
      <c r="BP13599" s="48"/>
    </row>
    <row r="13600" spans="68:68" x14ac:dyDescent="0.2">
      <c r="BP13600" s="48"/>
    </row>
    <row r="13601" spans="68:68" x14ac:dyDescent="0.2">
      <c r="BP13601" s="48"/>
    </row>
    <row r="13602" spans="68:68" x14ac:dyDescent="0.2">
      <c r="BP13602" s="48"/>
    </row>
    <row r="13603" spans="68:68" x14ac:dyDescent="0.2">
      <c r="BP13603" s="48"/>
    </row>
    <row r="13604" spans="68:68" x14ac:dyDescent="0.2">
      <c r="BP13604" s="48"/>
    </row>
    <row r="13605" spans="68:68" x14ac:dyDescent="0.2">
      <c r="BP13605" s="48"/>
    </row>
    <row r="13606" spans="68:68" x14ac:dyDescent="0.2">
      <c r="BP13606" s="48"/>
    </row>
    <row r="13607" spans="68:68" x14ac:dyDescent="0.2">
      <c r="BP13607" s="48"/>
    </row>
    <row r="13608" spans="68:68" x14ac:dyDescent="0.2">
      <c r="BP13608" s="48"/>
    </row>
    <row r="13609" spans="68:68" x14ac:dyDescent="0.2">
      <c r="BP13609" s="48"/>
    </row>
    <row r="13610" spans="68:68" x14ac:dyDescent="0.2">
      <c r="BP13610" s="48"/>
    </row>
    <row r="13611" spans="68:68" x14ac:dyDescent="0.2">
      <c r="BP13611" s="48"/>
    </row>
    <row r="13612" spans="68:68" x14ac:dyDescent="0.2">
      <c r="BP13612" s="48"/>
    </row>
    <row r="13613" spans="68:68" x14ac:dyDescent="0.2">
      <c r="BP13613" s="48"/>
    </row>
    <row r="13614" spans="68:68" x14ac:dyDescent="0.2">
      <c r="BP13614" s="48"/>
    </row>
    <row r="13615" spans="68:68" x14ac:dyDescent="0.2">
      <c r="BP13615" s="48"/>
    </row>
    <row r="13616" spans="68:68" x14ac:dyDescent="0.2">
      <c r="BP13616" s="48"/>
    </row>
    <row r="13617" spans="68:68" x14ac:dyDescent="0.2">
      <c r="BP13617" s="48"/>
    </row>
    <row r="13618" spans="68:68" x14ac:dyDescent="0.2">
      <c r="BP13618" s="48"/>
    </row>
    <row r="13619" spans="68:68" x14ac:dyDescent="0.2">
      <c r="BP13619" s="48"/>
    </row>
    <row r="13620" spans="68:68" x14ac:dyDescent="0.2">
      <c r="BP13620" s="48"/>
    </row>
    <row r="13621" spans="68:68" x14ac:dyDescent="0.2">
      <c r="BP13621" s="48"/>
    </row>
    <row r="13622" spans="68:68" x14ac:dyDescent="0.2">
      <c r="BP13622" s="48"/>
    </row>
    <row r="13623" spans="68:68" x14ac:dyDescent="0.2">
      <c r="BP13623" s="48"/>
    </row>
    <row r="13624" spans="68:68" x14ac:dyDescent="0.2">
      <c r="BP13624" s="48"/>
    </row>
    <row r="13625" spans="68:68" x14ac:dyDescent="0.2">
      <c r="BP13625" s="48"/>
    </row>
    <row r="13626" spans="68:68" x14ac:dyDescent="0.2">
      <c r="BP13626" s="48"/>
    </row>
    <row r="13627" spans="68:68" x14ac:dyDescent="0.2">
      <c r="BP13627" s="48"/>
    </row>
    <row r="13628" spans="68:68" x14ac:dyDescent="0.2">
      <c r="BP13628" s="48"/>
    </row>
    <row r="13629" spans="68:68" x14ac:dyDescent="0.2">
      <c r="BP13629" s="48"/>
    </row>
    <row r="13630" spans="68:68" x14ac:dyDescent="0.2">
      <c r="BP13630" s="48"/>
    </row>
    <row r="13631" spans="68:68" x14ac:dyDescent="0.2">
      <c r="BP13631" s="48"/>
    </row>
    <row r="13632" spans="68:68" x14ac:dyDescent="0.2">
      <c r="BP13632" s="48"/>
    </row>
    <row r="13633" spans="68:68" x14ac:dyDescent="0.2">
      <c r="BP13633" s="48"/>
    </row>
    <row r="13634" spans="68:68" x14ac:dyDescent="0.2">
      <c r="BP13634" s="48"/>
    </row>
    <row r="13635" spans="68:68" x14ac:dyDescent="0.2">
      <c r="BP13635" s="48"/>
    </row>
    <row r="13636" spans="68:68" x14ac:dyDescent="0.2">
      <c r="BP13636" s="48"/>
    </row>
    <row r="13637" spans="68:68" x14ac:dyDescent="0.2">
      <c r="BP13637" s="48"/>
    </row>
    <row r="13638" spans="68:68" x14ac:dyDescent="0.2">
      <c r="BP13638" s="48"/>
    </row>
    <row r="13639" spans="68:68" x14ac:dyDescent="0.2">
      <c r="BP13639" s="48"/>
    </row>
    <row r="13640" spans="68:68" x14ac:dyDescent="0.2">
      <c r="BP13640" s="48"/>
    </row>
    <row r="13641" spans="68:68" x14ac:dyDescent="0.2">
      <c r="BP13641" s="48"/>
    </row>
    <row r="13642" spans="68:68" x14ac:dyDescent="0.2">
      <c r="BP13642" s="48"/>
    </row>
    <row r="13643" spans="68:68" x14ac:dyDescent="0.2">
      <c r="BP13643" s="48"/>
    </row>
    <row r="13644" spans="68:68" x14ac:dyDescent="0.2">
      <c r="BP13644" s="48"/>
    </row>
    <row r="13645" spans="68:68" x14ac:dyDescent="0.2">
      <c r="BP13645" s="48"/>
    </row>
    <row r="13646" spans="68:68" x14ac:dyDescent="0.2">
      <c r="BP13646" s="48"/>
    </row>
    <row r="13647" spans="68:68" x14ac:dyDescent="0.2">
      <c r="BP13647" s="48"/>
    </row>
    <row r="13648" spans="68:68" x14ac:dyDescent="0.2">
      <c r="BP13648" s="48"/>
    </row>
    <row r="13649" spans="68:68" x14ac:dyDescent="0.2">
      <c r="BP13649" s="48"/>
    </row>
    <row r="13650" spans="68:68" x14ac:dyDescent="0.2">
      <c r="BP13650" s="48"/>
    </row>
    <row r="13651" spans="68:68" x14ac:dyDescent="0.2">
      <c r="BP13651" s="48"/>
    </row>
    <row r="13652" spans="68:68" x14ac:dyDescent="0.2">
      <c r="BP13652" s="48"/>
    </row>
    <row r="13653" spans="68:68" x14ac:dyDescent="0.2">
      <c r="BP13653" s="48"/>
    </row>
    <row r="13654" spans="68:68" x14ac:dyDescent="0.2">
      <c r="BP13654" s="48"/>
    </row>
    <row r="13655" spans="68:68" x14ac:dyDescent="0.2">
      <c r="BP13655" s="48"/>
    </row>
    <row r="13656" spans="68:68" x14ac:dyDescent="0.2">
      <c r="BP13656" s="48"/>
    </row>
    <row r="13657" spans="68:68" x14ac:dyDescent="0.2">
      <c r="BP13657" s="48"/>
    </row>
    <row r="13658" spans="68:68" x14ac:dyDescent="0.2">
      <c r="BP13658" s="48"/>
    </row>
    <row r="13659" spans="68:68" x14ac:dyDescent="0.2">
      <c r="BP13659" s="48"/>
    </row>
    <row r="13660" spans="68:68" x14ac:dyDescent="0.2">
      <c r="BP13660" s="48"/>
    </row>
    <row r="13661" spans="68:68" x14ac:dyDescent="0.2">
      <c r="BP13661" s="48"/>
    </row>
    <row r="13662" spans="68:68" x14ac:dyDescent="0.2">
      <c r="BP13662" s="48"/>
    </row>
    <row r="13663" spans="68:68" x14ac:dyDescent="0.2">
      <c r="BP13663" s="48"/>
    </row>
    <row r="13664" spans="68:68" x14ac:dyDescent="0.2">
      <c r="BP13664" s="48"/>
    </row>
    <row r="13665" spans="68:68" x14ac:dyDescent="0.2">
      <c r="BP13665" s="48"/>
    </row>
    <row r="13666" spans="68:68" x14ac:dyDescent="0.2">
      <c r="BP13666" s="48"/>
    </row>
    <row r="13667" spans="68:68" x14ac:dyDescent="0.2">
      <c r="BP13667" s="48"/>
    </row>
    <row r="13668" spans="68:68" x14ac:dyDescent="0.2">
      <c r="BP13668" s="48"/>
    </row>
    <row r="13669" spans="68:68" x14ac:dyDescent="0.2">
      <c r="BP13669" s="48"/>
    </row>
    <row r="13670" spans="68:68" x14ac:dyDescent="0.2">
      <c r="BP13670" s="48"/>
    </row>
    <row r="13671" spans="68:68" x14ac:dyDescent="0.2">
      <c r="BP13671" s="48"/>
    </row>
    <row r="13672" spans="68:68" x14ac:dyDescent="0.2">
      <c r="BP13672" s="48"/>
    </row>
    <row r="13673" spans="68:68" x14ac:dyDescent="0.2">
      <c r="BP13673" s="48"/>
    </row>
    <row r="13674" spans="68:68" x14ac:dyDescent="0.2">
      <c r="BP13674" s="48"/>
    </row>
    <row r="13675" spans="68:68" x14ac:dyDescent="0.2">
      <c r="BP13675" s="48"/>
    </row>
    <row r="13676" spans="68:68" x14ac:dyDescent="0.2">
      <c r="BP13676" s="48"/>
    </row>
    <row r="13677" spans="68:68" x14ac:dyDescent="0.2">
      <c r="BP13677" s="48"/>
    </row>
    <row r="13678" spans="68:68" x14ac:dyDescent="0.2">
      <c r="BP13678" s="48"/>
    </row>
    <row r="13679" spans="68:68" x14ac:dyDescent="0.2">
      <c r="BP13679" s="48"/>
    </row>
    <row r="13680" spans="68:68" x14ac:dyDescent="0.2">
      <c r="BP13680" s="48"/>
    </row>
    <row r="13681" spans="68:68" x14ac:dyDescent="0.2">
      <c r="BP13681" s="48"/>
    </row>
    <row r="13682" spans="68:68" x14ac:dyDescent="0.2">
      <c r="BP13682" s="48"/>
    </row>
    <row r="13683" spans="68:68" x14ac:dyDescent="0.2">
      <c r="BP13683" s="48"/>
    </row>
    <row r="13684" spans="68:68" x14ac:dyDescent="0.2">
      <c r="BP13684" s="48"/>
    </row>
    <row r="13685" spans="68:68" x14ac:dyDescent="0.2">
      <c r="BP13685" s="48"/>
    </row>
    <row r="13686" spans="68:68" x14ac:dyDescent="0.2">
      <c r="BP13686" s="48"/>
    </row>
    <row r="13687" spans="68:68" x14ac:dyDescent="0.2">
      <c r="BP13687" s="48"/>
    </row>
    <row r="13688" spans="68:68" x14ac:dyDescent="0.2">
      <c r="BP13688" s="48"/>
    </row>
    <row r="13689" spans="68:68" x14ac:dyDescent="0.2">
      <c r="BP13689" s="48"/>
    </row>
    <row r="13690" spans="68:68" x14ac:dyDescent="0.2">
      <c r="BP13690" s="48"/>
    </row>
    <row r="13691" spans="68:68" x14ac:dyDescent="0.2">
      <c r="BP13691" s="48"/>
    </row>
    <row r="13692" spans="68:68" x14ac:dyDescent="0.2">
      <c r="BP13692" s="48"/>
    </row>
    <row r="13693" spans="68:68" x14ac:dyDescent="0.2">
      <c r="BP13693" s="48"/>
    </row>
    <row r="13694" spans="68:68" x14ac:dyDescent="0.2">
      <c r="BP13694" s="48"/>
    </row>
    <row r="13695" spans="68:68" x14ac:dyDescent="0.2">
      <c r="BP13695" s="48"/>
    </row>
    <row r="13696" spans="68:68" x14ac:dyDescent="0.2">
      <c r="BP13696" s="48"/>
    </row>
    <row r="13697" spans="68:68" x14ac:dyDescent="0.2">
      <c r="BP13697" s="48"/>
    </row>
    <row r="13698" spans="68:68" x14ac:dyDescent="0.2">
      <c r="BP13698" s="48"/>
    </row>
    <row r="13699" spans="68:68" x14ac:dyDescent="0.2">
      <c r="BP13699" s="48"/>
    </row>
    <row r="13700" spans="68:68" x14ac:dyDescent="0.2">
      <c r="BP13700" s="48"/>
    </row>
    <row r="13701" spans="68:68" x14ac:dyDescent="0.2">
      <c r="BP13701" s="48"/>
    </row>
    <row r="13702" spans="68:68" x14ac:dyDescent="0.2">
      <c r="BP13702" s="48"/>
    </row>
    <row r="13703" spans="68:68" x14ac:dyDescent="0.2">
      <c r="BP13703" s="48"/>
    </row>
    <row r="13704" spans="68:68" x14ac:dyDescent="0.2">
      <c r="BP13704" s="48"/>
    </row>
    <row r="13705" spans="68:68" x14ac:dyDescent="0.2">
      <c r="BP13705" s="48"/>
    </row>
    <row r="13706" spans="68:68" x14ac:dyDescent="0.2">
      <c r="BP13706" s="48"/>
    </row>
    <row r="13707" spans="68:68" x14ac:dyDescent="0.2">
      <c r="BP13707" s="48"/>
    </row>
    <row r="13708" spans="68:68" x14ac:dyDescent="0.2">
      <c r="BP13708" s="48"/>
    </row>
    <row r="13709" spans="68:68" x14ac:dyDescent="0.2">
      <c r="BP13709" s="48"/>
    </row>
    <row r="13710" spans="68:68" x14ac:dyDescent="0.2">
      <c r="BP13710" s="48"/>
    </row>
    <row r="13711" spans="68:68" x14ac:dyDescent="0.2">
      <c r="BP13711" s="48"/>
    </row>
    <row r="13712" spans="68:68" x14ac:dyDescent="0.2">
      <c r="BP13712" s="48"/>
    </row>
    <row r="13713" spans="68:68" x14ac:dyDescent="0.2">
      <c r="BP13713" s="48"/>
    </row>
    <row r="13714" spans="68:68" x14ac:dyDescent="0.2">
      <c r="BP13714" s="48"/>
    </row>
    <row r="13715" spans="68:68" x14ac:dyDescent="0.2">
      <c r="BP13715" s="48"/>
    </row>
    <row r="13716" spans="68:68" x14ac:dyDescent="0.2">
      <c r="BP13716" s="48"/>
    </row>
    <row r="13717" spans="68:68" x14ac:dyDescent="0.2">
      <c r="BP13717" s="48"/>
    </row>
    <row r="13718" spans="68:68" x14ac:dyDescent="0.2">
      <c r="BP13718" s="48"/>
    </row>
    <row r="13719" spans="68:68" x14ac:dyDescent="0.2">
      <c r="BP13719" s="48"/>
    </row>
    <row r="13720" spans="68:68" x14ac:dyDescent="0.2">
      <c r="BP13720" s="48"/>
    </row>
    <row r="13721" spans="68:68" x14ac:dyDescent="0.2">
      <c r="BP13721" s="48"/>
    </row>
    <row r="13722" spans="68:68" x14ac:dyDescent="0.2">
      <c r="BP13722" s="48"/>
    </row>
    <row r="13723" spans="68:68" x14ac:dyDescent="0.2">
      <c r="BP13723" s="48"/>
    </row>
    <row r="13724" spans="68:68" x14ac:dyDescent="0.2">
      <c r="BP13724" s="48"/>
    </row>
    <row r="13725" spans="68:68" x14ac:dyDescent="0.2">
      <c r="BP13725" s="48"/>
    </row>
    <row r="13726" spans="68:68" x14ac:dyDescent="0.2">
      <c r="BP13726" s="48"/>
    </row>
    <row r="13727" spans="68:68" x14ac:dyDescent="0.2">
      <c r="BP13727" s="48"/>
    </row>
    <row r="13728" spans="68:68" x14ac:dyDescent="0.2">
      <c r="BP13728" s="48"/>
    </row>
    <row r="13729" spans="68:68" x14ac:dyDescent="0.2">
      <c r="BP13729" s="48"/>
    </row>
    <row r="13730" spans="68:68" x14ac:dyDescent="0.2">
      <c r="BP13730" s="48"/>
    </row>
    <row r="13731" spans="68:68" x14ac:dyDescent="0.2">
      <c r="BP13731" s="48"/>
    </row>
    <row r="13732" spans="68:68" x14ac:dyDescent="0.2">
      <c r="BP13732" s="48"/>
    </row>
    <row r="13733" spans="68:68" x14ac:dyDescent="0.2">
      <c r="BP13733" s="48"/>
    </row>
    <row r="13734" spans="68:68" x14ac:dyDescent="0.2">
      <c r="BP13734" s="48"/>
    </row>
    <row r="13735" spans="68:68" x14ac:dyDescent="0.2">
      <c r="BP13735" s="48"/>
    </row>
    <row r="13736" spans="68:68" x14ac:dyDescent="0.2">
      <c r="BP13736" s="48"/>
    </row>
    <row r="13737" spans="68:68" x14ac:dyDescent="0.2">
      <c r="BP13737" s="48"/>
    </row>
    <row r="13738" spans="68:68" x14ac:dyDescent="0.2">
      <c r="BP13738" s="48"/>
    </row>
    <row r="13739" spans="68:68" x14ac:dyDescent="0.2">
      <c r="BP13739" s="48"/>
    </row>
    <row r="13740" spans="68:68" x14ac:dyDescent="0.2">
      <c r="BP13740" s="48"/>
    </row>
    <row r="13741" spans="68:68" x14ac:dyDescent="0.2">
      <c r="BP13741" s="48"/>
    </row>
    <row r="13742" spans="68:68" x14ac:dyDescent="0.2">
      <c r="BP13742" s="48"/>
    </row>
    <row r="13743" spans="68:68" x14ac:dyDescent="0.2">
      <c r="BP13743" s="48"/>
    </row>
    <row r="13744" spans="68:68" x14ac:dyDescent="0.2">
      <c r="BP13744" s="48"/>
    </row>
    <row r="13745" spans="68:68" x14ac:dyDescent="0.2">
      <c r="BP13745" s="48"/>
    </row>
    <row r="13746" spans="68:68" x14ac:dyDescent="0.2">
      <c r="BP13746" s="48"/>
    </row>
    <row r="13747" spans="68:68" x14ac:dyDescent="0.2">
      <c r="BP13747" s="48"/>
    </row>
    <row r="13748" spans="68:68" x14ac:dyDescent="0.2">
      <c r="BP13748" s="48"/>
    </row>
    <row r="13749" spans="68:68" x14ac:dyDescent="0.2">
      <c r="BP13749" s="48"/>
    </row>
    <row r="13750" spans="68:68" x14ac:dyDescent="0.2">
      <c r="BP13750" s="48"/>
    </row>
    <row r="13751" spans="68:68" x14ac:dyDescent="0.2">
      <c r="BP13751" s="48"/>
    </row>
    <row r="13752" spans="68:68" x14ac:dyDescent="0.2">
      <c r="BP13752" s="48"/>
    </row>
    <row r="13753" spans="68:68" x14ac:dyDescent="0.2">
      <c r="BP13753" s="48"/>
    </row>
    <row r="13754" spans="68:68" x14ac:dyDescent="0.2">
      <c r="BP13754" s="48"/>
    </row>
    <row r="13755" spans="68:68" x14ac:dyDescent="0.2">
      <c r="BP13755" s="48"/>
    </row>
    <row r="13756" spans="68:68" x14ac:dyDescent="0.2">
      <c r="BP13756" s="48"/>
    </row>
    <row r="13757" spans="68:68" x14ac:dyDescent="0.2">
      <c r="BP13757" s="48"/>
    </row>
    <row r="13758" spans="68:68" x14ac:dyDescent="0.2">
      <c r="BP13758" s="48"/>
    </row>
    <row r="13759" spans="68:68" x14ac:dyDescent="0.2">
      <c r="BP13759" s="48"/>
    </row>
    <row r="13760" spans="68:68" x14ac:dyDescent="0.2">
      <c r="BP13760" s="48"/>
    </row>
    <row r="13761" spans="68:68" x14ac:dyDescent="0.2">
      <c r="BP13761" s="48"/>
    </row>
    <row r="13762" spans="68:68" x14ac:dyDescent="0.2">
      <c r="BP13762" s="48"/>
    </row>
    <row r="13763" spans="68:68" x14ac:dyDescent="0.2">
      <c r="BP13763" s="48"/>
    </row>
    <row r="13764" spans="68:68" x14ac:dyDescent="0.2">
      <c r="BP13764" s="48"/>
    </row>
    <row r="13765" spans="68:68" x14ac:dyDescent="0.2">
      <c r="BP13765" s="48"/>
    </row>
    <row r="13766" spans="68:68" x14ac:dyDescent="0.2">
      <c r="BP13766" s="48"/>
    </row>
    <row r="13767" spans="68:68" x14ac:dyDescent="0.2">
      <c r="BP13767" s="48"/>
    </row>
    <row r="13768" spans="68:68" x14ac:dyDescent="0.2">
      <c r="BP13768" s="48"/>
    </row>
    <row r="13769" spans="68:68" x14ac:dyDescent="0.2">
      <c r="BP13769" s="48"/>
    </row>
    <row r="13770" spans="68:68" x14ac:dyDescent="0.2">
      <c r="BP13770" s="48"/>
    </row>
    <row r="13771" spans="68:68" x14ac:dyDescent="0.2">
      <c r="BP13771" s="48"/>
    </row>
    <row r="13772" spans="68:68" x14ac:dyDescent="0.2">
      <c r="BP13772" s="48"/>
    </row>
    <row r="13773" spans="68:68" x14ac:dyDescent="0.2">
      <c r="BP13773" s="48"/>
    </row>
    <row r="13774" spans="68:68" x14ac:dyDescent="0.2">
      <c r="BP13774" s="48"/>
    </row>
    <row r="13775" spans="68:68" x14ac:dyDescent="0.2">
      <c r="BP13775" s="48"/>
    </row>
    <row r="13776" spans="68:68" x14ac:dyDescent="0.2">
      <c r="BP13776" s="48"/>
    </row>
    <row r="13777" spans="68:68" x14ac:dyDescent="0.2">
      <c r="BP13777" s="48"/>
    </row>
    <row r="13778" spans="68:68" x14ac:dyDescent="0.2">
      <c r="BP13778" s="48"/>
    </row>
    <row r="13779" spans="68:68" x14ac:dyDescent="0.2">
      <c r="BP13779" s="48"/>
    </row>
    <row r="13780" spans="68:68" x14ac:dyDescent="0.2">
      <c r="BP13780" s="48"/>
    </row>
    <row r="13781" spans="68:68" x14ac:dyDescent="0.2">
      <c r="BP13781" s="48"/>
    </row>
    <row r="13782" spans="68:68" x14ac:dyDescent="0.2">
      <c r="BP13782" s="48"/>
    </row>
    <row r="13783" spans="68:68" x14ac:dyDescent="0.2">
      <c r="BP13783" s="48"/>
    </row>
    <row r="13784" spans="68:68" x14ac:dyDescent="0.2">
      <c r="BP13784" s="48"/>
    </row>
    <row r="13785" spans="68:68" x14ac:dyDescent="0.2">
      <c r="BP13785" s="48"/>
    </row>
    <row r="13786" spans="68:68" x14ac:dyDescent="0.2">
      <c r="BP13786" s="48"/>
    </row>
    <row r="13787" spans="68:68" x14ac:dyDescent="0.2">
      <c r="BP13787" s="48"/>
    </row>
    <row r="13788" spans="68:68" x14ac:dyDescent="0.2">
      <c r="BP13788" s="48"/>
    </row>
    <row r="13789" spans="68:68" x14ac:dyDescent="0.2">
      <c r="BP13789" s="48"/>
    </row>
    <row r="13790" spans="68:68" x14ac:dyDescent="0.2">
      <c r="BP13790" s="48"/>
    </row>
    <row r="13791" spans="68:68" x14ac:dyDescent="0.2">
      <c r="BP13791" s="48"/>
    </row>
    <row r="13792" spans="68:68" x14ac:dyDescent="0.2">
      <c r="BP13792" s="48"/>
    </row>
    <row r="13793" spans="68:68" x14ac:dyDescent="0.2">
      <c r="BP13793" s="48"/>
    </row>
    <row r="13794" spans="68:68" x14ac:dyDescent="0.2">
      <c r="BP13794" s="48"/>
    </row>
    <row r="13795" spans="68:68" x14ac:dyDescent="0.2">
      <c r="BP13795" s="48"/>
    </row>
    <row r="13796" spans="68:68" x14ac:dyDescent="0.2">
      <c r="BP13796" s="48"/>
    </row>
    <row r="13797" spans="68:68" x14ac:dyDescent="0.2">
      <c r="BP13797" s="48"/>
    </row>
    <row r="13798" spans="68:68" x14ac:dyDescent="0.2">
      <c r="BP13798" s="48"/>
    </row>
    <row r="13799" spans="68:68" x14ac:dyDescent="0.2">
      <c r="BP13799" s="48"/>
    </row>
    <row r="13800" spans="68:68" x14ac:dyDescent="0.2">
      <c r="BP13800" s="48"/>
    </row>
    <row r="13801" spans="68:68" x14ac:dyDescent="0.2">
      <c r="BP13801" s="48"/>
    </row>
    <row r="13802" spans="68:68" x14ac:dyDescent="0.2">
      <c r="BP13802" s="48"/>
    </row>
    <row r="13803" spans="68:68" x14ac:dyDescent="0.2">
      <c r="BP13803" s="48"/>
    </row>
    <row r="13804" spans="68:68" x14ac:dyDescent="0.2">
      <c r="BP13804" s="48"/>
    </row>
    <row r="13805" spans="68:68" x14ac:dyDescent="0.2">
      <c r="BP13805" s="48"/>
    </row>
    <row r="13806" spans="68:68" x14ac:dyDescent="0.2">
      <c r="BP13806" s="48"/>
    </row>
    <row r="13807" spans="68:68" x14ac:dyDescent="0.2">
      <c r="BP13807" s="48"/>
    </row>
    <row r="13808" spans="68:68" x14ac:dyDescent="0.2">
      <c r="BP13808" s="48"/>
    </row>
    <row r="13809" spans="68:68" x14ac:dyDescent="0.2">
      <c r="BP13809" s="48"/>
    </row>
    <row r="13810" spans="68:68" x14ac:dyDescent="0.2">
      <c r="BP13810" s="48"/>
    </row>
    <row r="13811" spans="68:68" x14ac:dyDescent="0.2">
      <c r="BP13811" s="48"/>
    </row>
    <row r="13812" spans="68:68" x14ac:dyDescent="0.2">
      <c r="BP13812" s="48"/>
    </row>
    <row r="13813" spans="68:68" x14ac:dyDescent="0.2">
      <c r="BP13813" s="48"/>
    </row>
    <row r="13814" spans="68:68" x14ac:dyDescent="0.2">
      <c r="BP13814" s="48"/>
    </row>
    <row r="13815" spans="68:68" x14ac:dyDescent="0.2">
      <c r="BP13815" s="48"/>
    </row>
    <row r="13816" spans="68:68" x14ac:dyDescent="0.2">
      <c r="BP13816" s="48"/>
    </row>
    <row r="13817" spans="68:68" x14ac:dyDescent="0.2">
      <c r="BP13817" s="48"/>
    </row>
    <row r="13818" spans="68:68" x14ac:dyDescent="0.2">
      <c r="BP13818" s="48"/>
    </row>
    <row r="13819" spans="68:68" x14ac:dyDescent="0.2">
      <c r="BP13819" s="48"/>
    </row>
    <row r="13820" spans="68:68" x14ac:dyDescent="0.2">
      <c r="BP13820" s="48"/>
    </row>
    <row r="13821" spans="68:68" x14ac:dyDescent="0.2">
      <c r="BP13821" s="48"/>
    </row>
    <row r="13822" spans="68:68" x14ac:dyDescent="0.2">
      <c r="BP13822" s="48"/>
    </row>
    <row r="13823" spans="68:68" x14ac:dyDescent="0.2">
      <c r="BP13823" s="48"/>
    </row>
    <row r="13824" spans="68:68" x14ac:dyDescent="0.2">
      <c r="BP13824" s="48"/>
    </row>
    <row r="13825" spans="68:68" x14ac:dyDescent="0.2">
      <c r="BP13825" s="48"/>
    </row>
    <row r="13826" spans="68:68" x14ac:dyDescent="0.2">
      <c r="BP13826" s="48"/>
    </row>
    <row r="13827" spans="68:68" x14ac:dyDescent="0.2">
      <c r="BP13827" s="48"/>
    </row>
    <row r="13828" spans="68:68" x14ac:dyDescent="0.2">
      <c r="BP13828" s="48"/>
    </row>
    <row r="13829" spans="68:68" x14ac:dyDescent="0.2">
      <c r="BP13829" s="48"/>
    </row>
    <row r="13830" spans="68:68" x14ac:dyDescent="0.2">
      <c r="BP13830" s="48"/>
    </row>
    <row r="13831" spans="68:68" x14ac:dyDescent="0.2">
      <c r="BP13831" s="48"/>
    </row>
    <row r="13832" spans="68:68" x14ac:dyDescent="0.2">
      <c r="BP13832" s="48"/>
    </row>
    <row r="13833" spans="68:68" x14ac:dyDescent="0.2">
      <c r="BP13833" s="48"/>
    </row>
    <row r="13834" spans="68:68" x14ac:dyDescent="0.2">
      <c r="BP13834" s="48"/>
    </row>
    <row r="13835" spans="68:68" x14ac:dyDescent="0.2">
      <c r="BP13835" s="48"/>
    </row>
    <row r="13836" spans="68:68" x14ac:dyDescent="0.2">
      <c r="BP13836" s="48"/>
    </row>
    <row r="13837" spans="68:68" x14ac:dyDescent="0.2">
      <c r="BP13837" s="48"/>
    </row>
    <row r="13838" spans="68:68" x14ac:dyDescent="0.2">
      <c r="BP13838" s="48"/>
    </row>
    <row r="13839" spans="68:68" x14ac:dyDescent="0.2">
      <c r="BP13839" s="48"/>
    </row>
    <row r="13840" spans="68:68" x14ac:dyDescent="0.2">
      <c r="BP13840" s="48"/>
    </row>
    <row r="13841" spans="68:68" x14ac:dyDescent="0.2">
      <c r="BP13841" s="48"/>
    </row>
    <row r="13842" spans="68:68" x14ac:dyDescent="0.2">
      <c r="BP13842" s="48"/>
    </row>
    <row r="13843" spans="68:68" x14ac:dyDescent="0.2">
      <c r="BP13843" s="48"/>
    </row>
    <row r="13844" spans="68:68" x14ac:dyDescent="0.2">
      <c r="BP13844" s="48"/>
    </row>
    <row r="13845" spans="68:68" x14ac:dyDescent="0.2">
      <c r="BP13845" s="48"/>
    </row>
    <row r="13846" spans="68:68" x14ac:dyDescent="0.2">
      <c r="BP13846" s="48"/>
    </row>
    <row r="13847" spans="68:68" x14ac:dyDescent="0.2">
      <c r="BP13847" s="48"/>
    </row>
    <row r="13848" spans="68:68" x14ac:dyDescent="0.2">
      <c r="BP13848" s="48"/>
    </row>
    <row r="13849" spans="68:68" x14ac:dyDescent="0.2">
      <c r="BP13849" s="48"/>
    </row>
    <row r="13850" spans="68:68" x14ac:dyDescent="0.2">
      <c r="BP13850" s="48"/>
    </row>
    <row r="13851" spans="68:68" x14ac:dyDescent="0.2">
      <c r="BP13851" s="48"/>
    </row>
    <row r="13852" spans="68:68" x14ac:dyDescent="0.2">
      <c r="BP13852" s="48"/>
    </row>
    <row r="13853" spans="68:68" x14ac:dyDescent="0.2">
      <c r="BP13853" s="48"/>
    </row>
    <row r="13854" spans="68:68" x14ac:dyDescent="0.2">
      <c r="BP13854" s="48"/>
    </row>
    <row r="13855" spans="68:68" x14ac:dyDescent="0.2">
      <c r="BP13855" s="48"/>
    </row>
    <row r="13856" spans="68:68" x14ac:dyDescent="0.2">
      <c r="BP13856" s="48"/>
    </row>
    <row r="13857" spans="68:68" x14ac:dyDescent="0.2">
      <c r="BP13857" s="48"/>
    </row>
    <row r="13858" spans="68:68" x14ac:dyDescent="0.2">
      <c r="BP13858" s="48"/>
    </row>
    <row r="13859" spans="68:68" x14ac:dyDescent="0.2">
      <c r="BP13859" s="48"/>
    </row>
    <row r="13860" spans="68:68" x14ac:dyDescent="0.2">
      <c r="BP13860" s="48"/>
    </row>
    <row r="13861" spans="68:68" x14ac:dyDescent="0.2">
      <c r="BP13861" s="48"/>
    </row>
    <row r="13862" spans="68:68" x14ac:dyDescent="0.2">
      <c r="BP13862" s="48"/>
    </row>
    <row r="13863" spans="68:68" x14ac:dyDescent="0.2">
      <c r="BP13863" s="48"/>
    </row>
    <row r="13864" spans="68:68" x14ac:dyDescent="0.2">
      <c r="BP13864" s="48"/>
    </row>
    <row r="13865" spans="68:68" x14ac:dyDescent="0.2">
      <c r="BP13865" s="48"/>
    </row>
    <row r="13866" spans="68:68" x14ac:dyDescent="0.2">
      <c r="BP13866" s="48"/>
    </row>
    <row r="13867" spans="68:68" x14ac:dyDescent="0.2">
      <c r="BP13867" s="48"/>
    </row>
    <row r="13868" spans="68:68" x14ac:dyDescent="0.2">
      <c r="BP13868" s="48"/>
    </row>
    <row r="13869" spans="68:68" x14ac:dyDescent="0.2">
      <c r="BP13869" s="48"/>
    </row>
    <row r="13870" spans="68:68" x14ac:dyDescent="0.2">
      <c r="BP13870" s="48"/>
    </row>
    <row r="13871" spans="68:68" x14ac:dyDescent="0.2">
      <c r="BP13871" s="48"/>
    </row>
    <row r="13872" spans="68:68" x14ac:dyDescent="0.2">
      <c r="BP13872" s="48"/>
    </row>
    <row r="13873" spans="68:68" x14ac:dyDescent="0.2">
      <c r="BP13873" s="48"/>
    </row>
    <row r="13874" spans="68:68" x14ac:dyDescent="0.2">
      <c r="BP13874" s="48"/>
    </row>
    <row r="13875" spans="68:68" x14ac:dyDescent="0.2">
      <c r="BP13875" s="48"/>
    </row>
    <row r="13876" spans="68:68" x14ac:dyDescent="0.2">
      <c r="BP13876" s="48"/>
    </row>
    <row r="13877" spans="68:68" x14ac:dyDescent="0.2">
      <c r="BP13877" s="48"/>
    </row>
    <row r="13878" spans="68:68" x14ac:dyDescent="0.2">
      <c r="BP13878" s="48"/>
    </row>
    <row r="13879" spans="68:68" x14ac:dyDescent="0.2">
      <c r="BP13879" s="48"/>
    </row>
    <row r="13880" spans="68:68" x14ac:dyDescent="0.2">
      <c r="BP13880" s="48"/>
    </row>
    <row r="13881" spans="68:68" x14ac:dyDescent="0.2">
      <c r="BP13881" s="48"/>
    </row>
    <row r="13882" spans="68:68" x14ac:dyDescent="0.2">
      <c r="BP13882" s="48"/>
    </row>
    <row r="13883" spans="68:68" x14ac:dyDescent="0.2">
      <c r="BP13883" s="48"/>
    </row>
    <row r="13884" spans="68:68" x14ac:dyDescent="0.2">
      <c r="BP13884" s="48"/>
    </row>
    <row r="13885" spans="68:68" x14ac:dyDescent="0.2">
      <c r="BP13885" s="48"/>
    </row>
    <row r="13886" spans="68:68" x14ac:dyDescent="0.2">
      <c r="BP13886" s="48"/>
    </row>
    <row r="13887" spans="68:68" x14ac:dyDescent="0.2">
      <c r="BP13887" s="48"/>
    </row>
    <row r="13888" spans="68:68" x14ac:dyDescent="0.2">
      <c r="BP13888" s="48"/>
    </row>
    <row r="13889" spans="68:68" x14ac:dyDescent="0.2">
      <c r="BP13889" s="48"/>
    </row>
    <row r="13890" spans="68:68" x14ac:dyDescent="0.2">
      <c r="BP13890" s="48"/>
    </row>
    <row r="13891" spans="68:68" x14ac:dyDescent="0.2">
      <c r="BP13891" s="48"/>
    </row>
    <row r="13892" spans="68:68" x14ac:dyDescent="0.2">
      <c r="BP13892" s="48"/>
    </row>
    <row r="13893" spans="68:68" x14ac:dyDescent="0.2">
      <c r="BP13893" s="48"/>
    </row>
    <row r="13894" spans="68:68" x14ac:dyDescent="0.2">
      <c r="BP13894" s="48"/>
    </row>
    <row r="13895" spans="68:68" x14ac:dyDescent="0.2">
      <c r="BP13895" s="48"/>
    </row>
    <row r="13896" spans="68:68" x14ac:dyDescent="0.2">
      <c r="BP13896" s="48"/>
    </row>
    <row r="13897" spans="68:68" x14ac:dyDescent="0.2">
      <c r="BP13897" s="48"/>
    </row>
    <row r="13898" spans="68:68" x14ac:dyDescent="0.2">
      <c r="BP13898" s="48"/>
    </row>
    <row r="13899" spans="68:68" x14ac:dyDescent="0.2">
      <c r="BP13899" s="48"/>
    </row>
    <row r="13900" spans="68:68" x14ac:dyDescent="0.2">
      <c r="BP13900" s="48"/>
    </row>
    <row r="13901" spans="68:68" x14ac:dyDescent="0.2">
      <c r="BP13901" s="48"/>
    </row>
    <row r="13902" spans="68:68" x14ac:dyDescent="0.2">
      <c r="BP13902" s="48"/>
    </row>
    <row r="13903" spans="68:68" x14ac:dyDescent="0.2">
      <c r="BP13903" s="48"/>
    </row>
    <row r="13904" spans="68:68" x14ac:dyDescent="0.2">
      <c r="BP13904" s="48"/>
    </row>
    <row r="13905" spans="68:68" x14ac:dyDescent="0.2">
      <c r="BP13905" s="48"/>
    </row>
    <row r="13906" spans="68:68" x14ac:dyDescent="0.2">
      <c r="BP13906" s="48"/>
    </row>
    <row r="13907" spans="68:68" x14ac:dyDescent="0.2">
      <c r="BP13907" s="48"/>
    </row>
    <row r="13908" spans="68:68" x14ac:dyDescent="0.2">
      <c r="BP13908" s="48"/>
    </row>
    <row r="13909" spans="68:68" x14ac:dyDescent="0.2">
      <c r="BP13909" s="48"/>
    </row>
    <row r="13910" spans="68:68" x14ac:dyDescent="0.2">
      <c r="BP13910" s="48"/>
    </row>
    <row r="13911" spans="68:68" x14ac:dyDescent="0.2">
      <c r="BP13911" s="48"/>
    </row>
    <row r="13912" spans="68:68" x14ac:dyDescent="0.2">
      <c r="BP13912" s="48"/>
    </row>
    <row r="13913" spans="68:68" x14ac:dyDescent="0.2">
      <c r="BP13913" s="48"/>
    </row>
    <row r="13914" spans="68:68" x14ac:dyDescent="0.2">
      <c r="BP13914" s="48"/>
    </row>
    <row r="13915" spans="68:68" x14ac:dyDescent="0.2">
      <c r="BP13915" s="48"/>
    </row>
    <row r="13916" spans="68:68" x14ac:dyDescent="0.2">
      <c r="BP13916" s="48"/>
    </row>
    <row r="13917" spans="68:68" x14ac:dyDescent="0.2">
      <c r="BP13917" s="48"/>
    </row>
    <row r="13918" spans="68:68" x14ac:dyDescent="0.2">
      <c r="BP13918" s="48"/>
    </row>
    <row r="13919" spans="68:68" x14ac:dyDescent="0.2">
      <c r="BP13919" s="48"/>
    </row>
    <row r="13920" spans="68:68" x14ac:dyDescent="0.2">
      <c r="BP13920" s="48"/>
    </row>
    <row r="13921" spans="68:68" x14ac:dyDescent="0.2">
      <c r="BP13921" s="48"/>
    </row>
    <row r="13922" spans="68:68" x14ac:dyDescent="0.2">
      <c r="BP13922" s="48"/>
    </row>
    <row r="13923" spans="68:68" x14ac:dyDescent="0.2">
      <c r="BP13923" s="48"/>
    </row>
    <row r="13924" spans="68:68" x14ac:dyDescent="0.2">
      <c r="BP13924" s="48"/>
    </row>
    <row r="13925" spans="68:68" x14ac:dyDescent="0.2">
      <c r="BP13925" s="48"/>
    </row>
    <row r="13926" spans="68:68" x14ac:dyDescent="0.2">
      <c r="BP13926" s="48"/>
    </row>
    <row r="13927" spans="68:68" x14ac:dyDescent="0.2">
      <c r="BP13927" s="48"/>
    </row>
    <row r="13928" spans="68:68" x14ac:dyDescent="0.2">
      <c r="BP13928" s="48"/>
    </row>
    <row r="13929" spans="68:68" x14ac:dyDescent="0.2">
      <c r="BP13929" s="48"/>
    </row>
    <row r="13930" spans="68:68" x14ac:dyDescent="0.2">
      <c r="BP13930" s="48"/>
    </row>
    <row r="13931" spans="68:68" x14ac:dyDescent="0.2">
      <c r="BP13931" s="48"/>
    </row>
    <row r="13932" spans="68:68" x14ac:dyDescent="0.2">
      <c r="BP13932" s="48"/>
    </row>
    <row r="13933" spans="68:68" x14ac:dyDescent="0.2">
      <c r="BP13933" s="48"/>
    </row>
    <row r="13934" spans="68:68" x14ac:dyDescent="0.2">
      <c r="BP13934" s="48"/>
    </row>
    <row r="13935" spans="68:68" x14ac:dyDescent="0.2">
      <c r="BP13935" s="48"/>
    </row>
    <row r="13936" spans="68:68" x14ac:dyDescent="0.2">
      <c r="BP13936" s="48"/>
    </row>
    <row r="13937" spans="68:68" x14ac:dyDescent="0.2">
      <c r="BP13937" s="48"/>
    </row>
    <row r="13938" spans="68:68" x14ac:dyDescent="0.2">
      <c r="BP13938" s="48"/>
    </row>
    <row r="13939" spans="68:68" x14ac:dyDescent="0.2">
      <c r="BP13939" s="48"/>
    </row>
    <row r="13940" spans="68:68" x14ac:dyDescent="0.2">
      <c r="BP13940" s="48"/>
    </row>
    <row r="13941" spans="68:68" x14ac:dyDescent="0.2">
      <c r="BP13941" s="48"/>
    </row>
    <row r="13942" spans="68:68" x14ac:dyDescent="0.2">
      <c r="BP13942" s="48"/>
    </row>
    <row r="13943" spans="68:68" x14ac:dyDescent="0.2">
      <c r="BP13943" s="48"/>
    </row>
    <row r="13944" spans="68:68" x14ac:dyDescent="0.2">
      <c r="BP13944" s="48"/>
    </row>
    <row r="13945" spans="68:68" x14ac:dyDescent="0.2">
      <c r="BP13945" s="48"/>
    </row>
    <row r="13946" spans="68:68" x14ac:dyDescent="0.2">
      <c r="BP13946" s="48"/>
    </row>
    <row r="13947" spans="68:68" x14ac:dyDescent="0.2">
      <c r="BP13947" s="48"/>
    </row>
    <row r="13948" spans="68:68" x14ac:dyDescent="0.2">
      <c r="BP13948" s="48"/>
    </row>
    <row r="13949" spans="68:68" x14ac:dyDescent="0.2">
      <c r="BP13949" s="48"/>
    </row>
    <row r="13950" spans="68:68" x14ac:dyDescent="0.2">
      <c r="BP13950" s="48"/>
    </row>
    <row r="13951" spans="68:68" x14ac:dyDescent="0.2">
      <c r="BP13951" s="48"/>
    </row>
    <row r="13952" spans="68:68" x14ac:dyDescent="0.2">
      <c r="BP13952" s="48"/>
    </row>
    <row r="13953" spans="68:68" x14ac:dyDescent="0.2">
      <c r="BP13953" s="48"/>
    </row>
    <row r="13954" spans="68:68" x14ac:dyDescent="0.2">
      <c r="BP13954" s="48"/>
    </row>
    <row r="13955" spans="68:68" x14ac:dyDescent="0.2">
      <c r="BP13955" s="48"/>
    </row>
    <row r="13956" spans="68:68" x14ac:dyDescent="0.2">
      <c r="BP13956" s="48"/>
    </row>
    <row r="13957" spans="68:68" x14ac:dyDescent="0.2">
      <c r="BP13957" s="48"/>
    </row>
    <row r="13958" spans="68:68" x14ac:dyDescent="0.2">
      <c r="BP13958" s="48"/>
    </row>
    <row r="13959" spans="68:68" x14ac:dyDescent="0.2">
      <c r="BP13959" s="48"/>
    </row>
    <row r="13960" spans="68:68" x14ac:dyDescent="0.2">
      <c r="BP13960" s="48"/>
    </row>
    <row r="13961" spans="68:68" x14ac:dyDescent="0.2">
      <c r="BP13961" s="48"/>
    </row>
    <row r="13962" spans="68:68" x14ac:dyDescent="0.2">
      <c r="BP13962" s="48"/>
    </row>
    <row r="13963" spans="68:68" x14ac:dyDescent="0.2">
      <c r="BP13963" s="48"/>
    </row>
    <row r="13964" spans="68:68" x14ac:dyDescent="0.2">
      <c r="BP13964" s="48"/>
    </row>
    <row r="13965" spans="68:68" x14ac:dyDescent="0.2">
      <c r="BP13965" s="48"/>
    </row>
    <row r="13966" spans="68:68" x14ac:dyDescent="0.2">
      <c r="BP13966" s="48"/>
    </row>
    <row r="13967" spans="68:68" x14ac:dyDescent="0.2">
      <c r="BP13967" s="48"/>
    </row>
    <row r="13968" spans="68:68" x14ac:dyDescent="0.2">
      <c r="BP13968" s="48"/>
    </row>
    <row r="13969" spans="68:68" x14ac:dyDescent="0.2">
      <c r="BP13969" s="48"/>
    </row>
    <row r="13970" spans="68:68" x14ac:dyDescent="0.2">
      <c r="BP13970" s="48"/>
    </row>
    <row r="13971" spans="68:68" x14ac:dyDescent="0.2">
      <c r="BP13971" s="48"/>
    </row>
    <row r="13972" spans="68:68" x14ac:dyDescent="0.2">
      <c r="BP13972" s="48"/>
    </row>
    <row r="13973" spans="68:68" x14ac:dyDescent="0.2">
      <c r="BP13973" s="48"/>
    </row>
    <row r="13974" spans="68:68" x14ac:dyDescent="0.2">
      <c r="BP13974" s="48"/>
    </row>
    <row r="13975" spans="68:68" x14ac:dyDescent="0.2">
      <c r="BP13975" s="48"/>
    </row>
    <row r="13976" spans="68:68" x14ac:dyDescent="0.2">
      <c r="BP13976" s="48"/>
    </row>
    <row r="13977" spans="68:68" x14ac:dyDescent="0.2">
      <c r="BP13977" s="48"/>
    </row>
    <row r="13978" spans="68:68" x14ac:dyDescent="0.2">
      <c r="BP13978" s="48"/>
    </row>
    <row r="13979" spans="68:68" x14ac:dyDescent="0.2">
      <c r="BP13979" s="48"/>
    </row>
    <row r="13980" spans="68:68" x14ac:dyDescent="0.2">
      <c r="BP13980" s="48"/>
    </row>
    <row r="13981" spans="68:68" x14ac:dyDescent="0.2">
      <c r="BP13981" s="48"/>
    </row>
    <row r="13982" spans="68:68" x14ac:dyDescent="0.2">
      <c r="BP13982" s="48"/>
    </row>
    <row r="13983" spans="68:68" x14ac:dyDescent="0.2">
      <c r="BP13983" s="48"/>
    </row>
    <row r="13984" spans="68:68" x14ac:dyDescent="0.2">
      <c r="BP13984" s="48"/>
    </row>
    <row r="13985" spans="68:68" x14ac:dyDescent="0.2">
      <c r="BP13985" s="48"/>
    </row>
    <row r="13986" spans="68:68" x14ac:dyDescent="0.2">
      <c r="BP13986" s="48"/>
    </row>
    <row r="13987" spans="68:68" x14ac:dyDescent="0.2">
      <c r="BP13987" s="48"/>
    </row>
    <row r="13988" spans="68:68" x14ac:dyDescent="0.2">
      <c r="BP13988" s="48"/>
    </row>
    <row r="13989" spans="68:68" x14ac:dyDescent="0.2">
      <c r="BP13989" s="48"/>
    </row>
    <row r="13990" spans="68:68" x14ac:dyDescent="0.2">
      <c r="BP13990" s="48"/>
    </row>
    <row r="13991" spans="68:68" x14ac:dyDescent="0.2">
      <c r="BP13991" s="48"/>
    </row>
    <row r="13992" spans="68:68" x14ac:dyDescent="0.2">
      <c r="BP13992" s="48"/>
    </row>
    <row r="13993" spans="68:68" x14ac:dyDescent="0.2">
      <c r="BP13993" s="48"/>
    </row>
    <row r="13994" spans="68:68" x14ac:dyDescent="0.2">
      <c r="BP13994" s="48"/>
    </row>
    <row r="13995" spans="68:68" x14ac:dyDescent="0.2">
      <c r="BP13995" s="48"/>
    </row>
    <row r="13996" spans="68:68" x14ac:dyDescent="0.2">
      <c r="BP13996" s="48"/>
    </row>
    <row r="13997" spans="68:68" x14ac:dyDescent="0.2">
      <c r="BP13997" s="48"/>
    </row>
    <row r="13998" spans="68:68" x14ac:dyDescent="0.2">
      <c r="BP13998" s="48"/>
    </row>
    <row r="13999" spans="68:68" x14ac:dyDescent="0.2">
      <c r="BP13999" s="48"/>
    </row>
    <row r="14000" spans="68:68" x14ac:dyDescent="0.2">
      <c r="BP14000" s="48"/>
    </row>
    <row r="14001" spans="68:68" x14ac:dyDescent="0.2">
      <c r="BP14001" s="48"/>
    </row>
    <row r="14002" spans="68:68" x14ac:dyDescent="0.2">
      <c r="BP14002" s="48"/>
    </row>
    <row r="14003" spans="68:68" x14ac:dyDescent="0.2">
      <c r="BP14003" s="48"/>
    </row>
    <row r="14004" spans="68:68" x14ac:dyDescent="0.2">
      <c r="BP14004" s="48"/>
    </row>
    <row r="14005" spans="68:68" x14ac:dyDescent="0.2">
      <c r="BP14005" s="48"/>
    </row>
    <row r="14006" spans="68:68" x14ac:dyDescent="0.2">
      <c r="BP14006" s="48"/>
    </row>
    <row r="14007" spans="68:68" x14ac:dyDescent="0.2">
      <c r="BP14007" s="48"/>
    </row>
    <row r="14008" spans="68:68" x14ac:dyDescent="0.2">
      <c r="BP14008" s="48"/>
    </row>
    <row r="14009" spans="68:68" x14ac:dyDescent="0.2">
      <c r="BP14009" s="48"/>
    </row>
    <row r="14010" spans="68:68" x14ac:dyDescent="0.2">
      <c r="BP14010" s="48"/>
    </row>
    <row r="14011" spans="68:68" x14ac:dyDescent="0.2">
      <c r="BP14011" s="48"/>
    </row>
    <row r="14012" spans="68:68" x14ac:dyDescent="0.2">
      <c r="BP14012" s="48"/>
    </row>
    <row r="14013" spans="68:68" x14ac:dyDescent="0.2">
      <c r="BP14013" s="48"/>
    </row>
    <row r="14014" spans="68:68" x14ac:dyDescent="0.2">
      <c r="BP14014" s="48"/>
    </row>
    <row r="14015" spans="68:68" x14ac:dyDescent="0.2">
      <c r="BP14015" s="48"/>
    </row>
    <row r="14016" spans="68:68" x14ac:dyDescent="0.2">
      <c r="BP14016" s="48"/>
    </row>
    <row r="14017" spans="68:68" x14ac:dyDescent="0.2">
      <c r="BP14017" s="48"/>
    </row>
    <row r="14018" spans="68:68" x14ac:dyDescent="0.2">
      <c r="BP14018" s="48"/>
    </row>
    <row r="14019" spans="68:68" x14ac:dyDescent="0.2">
      <c r="BP14019" s="48"/>
    </row>
    <row r="14020" spans="68:68" x14ac:dyDescent="0.2">
      <c r="BP14020" s="48"/>
    </row>
    <row r="14021" spans="68:68" x14ac:dyDescent="0.2">
      <c r="BP14021" s="48"/>
    </row>
    <row r="14022" spans="68:68" x14ac:dyDescent="0.2">
      <c r="BP14022" s="48"/>
    </row>
    <row r="14023" spans="68:68" x14ac:dyDescent="0.2">
      <c r="BP14023" s="48"/>
    </row>
    <row r="14024" spans="68:68" x14ac:dyDescent="0.2">
      <c r="BP14024" s="48"/>
    </row>
    <row r="14025" spans="68:68" x14ac:dyDescent="0.2">
      <c r="BP14025" s="48"/>
    </row>
    <row r="14026" spans="68:68" x14ac:dyDescent="0.2">
      <c r="BP14026" s="48"/>
    </row>
    <row r="14027" spans="68:68" x14ac:dyDescent="0.2">
      <c r="BP14027" s="48"/>
    </row>
    <row r="14028" spans="68:68" x14ac:dyDescent="0.2">
      <c r="BP14028" s="48"/>
    </row>
    <row r="14029" spans="68:68" x14ac:dyDescent="0.2">
      <c r="BP14029" s="48"/>
    </row>
    <row r="14030" spans="68:68" x14ac:dyDescent="0.2">
      <c r="BP14030" s="48"/>
    </row>
    <row r="14031" spans="68:68" x14ac:dyDescent="0.2">
      <c r="BP14031" s="48"/>
    </row>
    <row r="14032" spans="68:68" x14ac:dyDescent="0.2">
      <c r="BP14032" s="48"/>
    </row>
    <row r="14033" spans="68:68" x14ac:dyDescent="0.2">
      <c r="BP14033" s="48"/>
    </row>
    <row r="14034" spans="68:68" x14ac:dyDescent="0.2">
      <c r="BP14034" s="48"/>
    </row>
    <row r="14035" spans="68:68" x14ac:dyDescent="0.2">
      <c r="BP14035" s="48"/>
    </row>
    <row r="14036" spans="68:68" x14ac:dyDescent="0.2">
      <c r="BP14036" s="48"/>
    </row>
    <row r="14037" spans="68:68" x14ac:dyDescent="0.2">
      <c r="BP14037" s="48"/>
    </row>
    <row r="14038" spans="68:68" x14ac:dyDescent="0.2">
      <c r="BP14038" s="48"/>
    </row>
    <row r="14039" spans="68:68" x14ac:dyDescent="0.2">
      <c r="BP14039" s="48"/>
    </row>
    <row r="14040" spans="68:68" x14ac:dyDescent="0.2">
      <c r="BP14040" s="48"/>
    </row>
    <row r="14041" spans="68:68" x14ac:dyDescent="0.2">
      <c r="BP14041" s="48"/>
    </row>
    <row r="14042" spans="68:68" x14ac:dyDescent="0.2">
      <c r="BP14042" s="48"/>
    </row>
    <row r="14043" spans="68:68" x14ac:dyDescent="0.2">
      <c r="BP14043" s="48"/>
    </row>
    <row r="14044" spans="68:68" x14ac:dyDescent="0.2">
      <c r="BP14044" s="48"/>
    </row>
    <row r="14045" spans="68:68" x14ac:dyDescent="0.2">
      <c r="BP14045" s="48"/>
    </row>
    <row r="14046" spans="68:68" x14ac:dyDescent="0.2">
      <c r="BP14046" s="48"/>
    </row>
    <row r="14047" spans="68:68" x14ac:dyDescent="0.2">
      <c r="BP14047" s="48"/>
    </row>
    <row r="14048" spans="68:68" x14ac:dyDescent="0.2">
      <c r="BP14048" s="48"/>
    </row>
    <row r="14049" spans="68:68" x14ac:dyDescent="0.2">
      <c r="BP14049" s="48"/>
    </row>
    <row r="14050" spans="68:68" x14ac:dyDescent="0.2">
      <c r="BP14050" s="48"/>
    </row>
    <row r="14051" spans="68:68" x14ac:dyDescent="0.2">
      <c r="BP14051" s="48"/>
    </row>
    <row r="14052" spans="68:68" x14ac:dyDescent="0.2">
      <c r="BP14052" s="48"/>
    </row>
    <row r="14053" spans="68:68" x14ac:dyDescent="0.2">
      <c r="BP14053" s="48"/>
    </row>
    <row r="14054" spans="68:68" x14ac:dyDescent="0.2">
      <c r="BP14054" s="48"/>
    </row>
    <row r="14055" spans="68:68" x14ac:dyDescent="0.2">
      <c r="BP14055" s="48"/>
    </row>
    <row r="14056" spans="68:68" x14ac:dyDescent="0.2">
      <c r="BP14056" s="48"/>
    </row>
    <row r="14057" spans="68:68" x14ac:dyDescent="0.2">
      <c r="BP14057" s="48"/>
    </row>
    <row r="14058" spans="68:68" x14ac:dyDescent="0.2">
      <c r="BP14058" s="48"/>
    </row>
    <row r="14059" spans="68:68" x14ac:dyDescent="0.2">
      <c r="BP14059" s="48"/>
    </row>
    <row r="14060" spans="68:68" x14ac:dyDescent="0.2">
      <c r="BP14060" s="48"/>
    </row>
    <row r="14061" spans="68:68" x14ac:dyDescent="0.2">
      <c r="BP14061" s="48"/>
    </row>
    <row r="14062" spans="68:68" x14ac:dyDescent="0.2">
      <c r="BP14062" s="48"/>
    </row>
    <row r="14063" spans="68:68" x14ac:dyDescent="0.2">
      <c r="BP14063" s="48"/>
    </row>
    <row r="14064" spans="68:68" x14ac:dyDescent="0.2">
      <c r="BP14064" s="48"/>
    </row>
    <row r="14065" spans="68:68" x14ac:dyDescent="0.2">
      <c r="BP14065" s="48"/>
    </row>
    <row r="14066" spans="68:68" x14ac:dyDescent="0.2">
      <c r="BP14066" s="48"/>
    </row>
    <row r="14067" spans="68:68" x14ac:dyDescent="0.2">
      <c r="BP14067" s="48"/>
    </row>
    <row r="14068" spans="68:68" x14ac:dyDescent="0.2">
      <c r="BP14068" s="48"/>
    </row>
    <row r="14069" spans="68:68" x14ac:dyDescent="0.2">
      <c r="BP14069" s="48"/>
    </row>
    <row r="14070" spans="68:68" x14ac:dyDescent="0.2">
      <c r="BP14070" s="48"/>
    </row>
    <row r="14071" spans="68:68" x14ac:dyDescent="0.2">
      <c r="BP14071" s="48"/>
    </row>
    <row r="14072" spans="68:68" x14ac:dyDescent="0.2">
      <c r="BP14072" s="48"/>
    </row>
    <row r="14073" spans="68:68" x14ac:dyDescent="0.2">
      <c r="BP14073" s="48"/>
    </row>
    <row r="14074" spans="68:68" x14ac:dyDescent="0.2">
      <c r="BP14074" s="48"/>
    </row>
    <row r="14075" spans="68:68" x14ac:dyDescent="0.2">
      <c r="BP14075" s="48"/>
    </row>
    <row r="14076" spans="68:68" x14ac:dyDescent="0.2">
      <c r="BP14076" s="48"/>
    </row>
    <row r="14077" spans="68:68" x14ac:dyDescent="0.2">
      <c r="BP14077" s="48"/>
    </row>
    <row r="14078" spans="68:68" x14ac:dyDescent="0.2">
      <c r="BP14078" s="48"/>
    </row>
    <row r="14079" spans="68:68" x14ac:dyDescent="0.2">
      <c r="BP14079" s="48"/>
    </row>
    <row r="14080" spans="68:68" x14ac:dyDescent="0.2">
      <c r="BP14080" s="48"/>
    </row>
    <row r="14081" spans="68:68" x14ac:dyDescent="0.2">
      <c r="BP14081" s="48"/>
    </row>
    <row r="14082" spans="68:68" x14ac:dyDescent="0.2">
      <c r="BP14082" s="48"/>
    </row>
    <row r="14083" spans="68:68" x14ac:dyDescent="0.2">
      <c r="BP14083" s="48"/>
    </row>
    <row r="14084" spans="68:68" x14ac:dyDescent="0.2">
      <c r="BP14084" s="48"/>
    </row>
    <row r="14085" spans="68:68" x14ac:dyDescent="0.2">
      <c r="BP14085" s="48"/>
    </row>
    <row r="14086" spans="68:68" x14ac:dyDescent="0.2">
      <c r="BP14086" s="48"/>
    </row>
    <row r="14087" spans="68:68" x14ac:dyDescent="0.2">
      <c r="BP14087" s="48"/>
    </row>
    <row r="14088" spans="68:68" x14ac:dyDescent="0.2">
      <c r="BP14088" s="48"/>
    </row>
    <row r="14089" spans="68:68" x14ac:dyDescent="0.2">
      <c r="BP14089" s="48"/>
    </row>
    <row r="14090" spans="68:68" x14ac:dyDescent="0.2">
      <c r="BP14090" s="48"/>
    </row>
    <row r="14091" spans="68:68" x14ac:dyDescent="0.2">
      <c r="BP14091" s="48"/>
    </row>
    <row r="14092" spans="68:68" x14ac:dyDescent="0.2">
      <c r="BP14092" s="48"/>
    </row>
    <row r="14093" spans="68:68" x14ac:dyDescent="0.2">
      <c r="BP14093" s="48"/>
    </row>
    <row r="14094" spans="68:68" x14ac:dyDescent="0.2">
      <c r="BP14094" s="48"/>
    </row>
    <row r="14095" spans="68:68" x14ac:dyDescent="0.2">
      <c r="BP14095" s="48"/>
    </row>
    <row r="14096" spans="68:68" x14ac:dyDescent="0.2">
      <c r="BP14096" s="48"/>
    </row>
    <row r="14097" spans="68:68" x14ac:dyDescent="0.2">
      <c r="BP14097" s="48"/>
    </row>
    <row r="14098" spans="68:68" x14ac:dyDescent="0.2">
      <c r="BP14098" s="48"/>
    </row>
    <row r="14099" spans="68:68" x14ac:dyDescent="0.2">
      <c r="BP14099" s="48"/>
    </row>
    <row r="14100" spans="68:68" x14ac:dyDescent="0.2">
      <c r="BP14100" s="48"/>
    </row>
    <row r="14101" spans="68:68" x14ac:dyDescent="0.2">
      <c r="BP14101" s="48"/>
    </row>
    <row r="14102" spans="68:68" x14ac:dyDescent="0.2">
      <c r="BP14102" s="48"/>
    </row>
    <row r="14103" spans="68:68" x14ac:dyDescent="0.2">
      <c r="BP14103" s="48"/>
    </row>
    <row r="14104" spans="68:68" x14ac:dyDescent="0.2">
      <c r="BP14104" s="48"/>
    </row>
    <row r="14105" spans="68:68" x14ac:dyDescent="0.2">
      <c r="BP14105" s="48"/>
    </row>
    <row r="14106" spans="68:68" x14ac:dyDescent="0.2">
      <c r="BP14106" s="48"/>
    </row>
    <row r="14107" spans="68:68" x14ac:dyDescent="0.2">
      <c r="BP14107" s="48"/>
    </row>
    <row r="14108" spans="68:68" x14ac:dyDescent="0.2">
      <c r="BP14108" s="48"/>
    </row>
    <row r="14109" spans="68:68" x14ac:dyDescent="0.2">
      <c r="BP14109" s="48"/>
    </row>
    <row r="14110" spans="68:68" x14ac:dyDescent="0.2">
      <c r="BP14110" s="48"/>
    </row>
    <row r="14111" spans="68:68" x14ac:dyDescent="0.2">
      <c r="BP14111" s="48"/>
    </row>
    <row r="14112" spans="68:68" x14ac:dyDescent="0.2">
      <c r="BP14112" s="48"/>
    </row>
    <row r="14113" spans="68:68" x14ac:dyDescent="0.2">
      <c r="BP14113" s="48"/>
    </row>
    <row r="14114" spans="68:68" x14ac:dyDescent="0.2">
      <c r="BP14114" s="48"/>
    </row>
    <row r="14115" spans="68:68" x14ac:dyDescent="0.2">
      <c r="BP14115" s="48"/>
    </row>
    <row r="14116" spans="68:68" x14ac:dyDescent="0.2">
      <c r="BP14116" s="48"/>
    </row>
    <row r="14117" spans="68:68" x14ac:dyDescent="0.2">
      <c r="BP14117" s="48"/>
    </row>
    <row r="14118" spans="68:68" x14ac:dyDescent="0.2">
      <c r="BP14118" s="48"/>
    </row>
    <row r="14119" spans="68:68" x14ac:dyDescent="0.2">
      <c r="BP14119" s="48"/>
    </row>
    <row r="14120" spans="68:68" x14ac:dyDescent="0.2">
      <c r="BP14120" s="48"/>
    </row>
    <row r="14121" spans="68:68" x14ac:dyDescent="0.2">
      <c r="BP14121" s="48"/>
    </row>
    <row r="14122" spans="68:68" x14ac:dyDescent="0.2">
      <c r="BP14122" s="48"/>
    </row>
    <row r="14123" spans="68:68" x14ac:dyDescent="0.2">
      <c r="BP14123" s="48"/>
    </row>
    <row r="14124" spans="68:68" x14ac:dyDescent="0.2">
      <c r="BP14124" s="48"/>
    </row>
    <row r="14125" spans="68:68" x14ac:dyDescent="0.2">
      <c r="BP14125" s="48"/>
    </row>
    <row r="14126" spans="68:68" x14ac:dyDescent="0.2">
      <c r="BP14126" s="48"/>
    </row>
    <row r="14127" spans="68:68" x14ac:dyDescent="0.2">
      <c r="BP14127" s="48"/>
    </row>
    <row r="14128" spans="68:68" x14ac:dyDescent="0.2">
      <c r="BP14128" s="48"/>
    </row>
    <row r="14129" spans="68:68" x14ac:dyDescent="0.2">
      <c r="BP14129" s="48"/>
    </row>
    <row r="14130" spans="68:68" x14ac:dyDescent="0.2">
      <c r="BP14130" s="48"/>
    </row>
    <row r="14131" spans="68:68" x14ac:dyDescent="0.2">
      <c r="BP14131" s="48"/>
    </row>
    <row r="14132" spans="68:68" x14ac:dyDescent="0.2">
      <c r="BP14132" s="48"/>
    </row>
    <row r="14133" spans="68:68" x14ac:dyDescent="0.2">
      <c r="BP14133" s="48"/>
    </row>
    <row r="14134" spans="68:68" x14ac:dyDescent="0.2">
      <c r="BP14134" s="48"/>
    </row>
    <row r="14135" spans="68:68" x14ac:dyDescent="0.2">
      <c r="BP14135" s="48"/>
    </row>
    <row r="14136" spans="68:68" x14ac:dyDescent="0.2">
      <c r="BP14136" s="48"/>
    </row>
    <row r="14137" spans="68:68" x14ac:dyDescent="0.2">
      <c r="BP14137" s="48"/>
    </row>
    <row r="14138" spans="68:68" x14ac:dyDescent="0.2">
      <c r="BP14138" s="48"/>
    </row>
    <row r="14139" spans="68:68" x14ac:dyDescent="0.2">
      <c r="BP14139" s="48"/>
    </row>
    <row r="14140" spans="68:68" x14ac:dyDescent="0.2">
      <c r="BP14140" s="48"/>
    </row>
    <row r="14141" spans="68:68" x14ac:dyDescent="0.2">
      <c r="BP14141" s="48"/>
    </row>
    <row r="14142" spans="68:68" x14ac:dyDescent="0.2">
      <c r="BP14142" s="48"/>
    </row>
    <row r="14143" spans="68:68" x14ac:dyDescent="0.2">
      <c r="BP14143" s="48"/>
    </row>
    <row r="14144" spans="68:68" x14ac:dyDescent="0.2">
      <c r="BP14144" s="48"/>
    </row>
    <row r="14145" spans="68:68" x14ac:dyDescent="0.2">
      <c r="BP14145" s="48"/>
    </row>
    <row r="14146" spans="68:68" x14ac:dyDescent="0.2">
      <c r="BP14146" s="48"/>
    </row>
    <row r="14147" spans="68:68" x14ac:dyDescent="0.2">
      <c r="BP14147" s="48"/>
    </row>
    <row r="14148" spans="68:68" x14ac:dyDescent="0.2">
      <c r="BP14148" s="48"/>
    </row>
    <row r="14149" spans="68:68" x14ac:dyDescent="0.2">
      <c r="BP14149" s="48"/>
    </row>
    <row r="14150" spans="68:68" x14ac:dyDescent="0.2">
      <c r="BP14150" s="48"/>
    </row>
    <row r="14151" spans="68:68" x14ac:dyDescent="0.2">
      <c r="BP14151" s="48"/>
    </row>
    <row r="14152" spans="68:68" x14ac:dyDescent="0.2">
      <c r="BP14152" s="48"/>
    </row>
    <row r="14153" spans="68:68" x14ac:dyDescent="0.2">
      <c r="BP14153" s="48"/>
    </row>
    <row r="14154" spans="68:68" x14ac:dyDescent="0.2">
      <c r="BP14154" s="48"/>
    </row>
    <row r="14155" spans="68:68" x14ac:dyDescent="0.2">
      <c r="BP14155" s="48"/>
    </row>
    <row r="14156" spans="68:68" x14ac:dyDescent="0.2">
      <c r="BP14156" s="48"/>
    </row>
    <row r="14157" spans="68:68" x14ac:dyDescent="0.2">
      <c r="BP14157" s="48"/>
    </row>
    <row r="14158" spans="68:68" x14ac:dyDescent="0.2">
      <c r="BP14158" s="48"/>
    </row>
    <row r="14159" spans="68:68" x14ac:dyDescent="0.2">
      <c r="BP14159" s="48"/>
    </row>
    <row r="14160" spans="68:68" x14ac:dyDescent="0.2">
      <c r="BP14160" s="48"/>
    </row>
    <row r="14161" spans="68:68" x14ac:dyDescent="0.2">
      <c r="BP14161" s="48"/>
    </row>
    <row r="14162" spans="68:68" x14ac:dyDescent="0.2">
      <c r="BP14162" s="48"/>
    </row>
    <row r="14163" spans="68:68" x14ac:dyDescent="0.2">
      <c r="BP14163" s="48"/>
    </row>
    <row r="14164" spans="68:68" x14ac:dyDescent="0.2">
      <c r="BP14164" s="48"/>
    </row>
    <row r="14165" spans="68:68" x14ac:dyDescent="0.2">
      <c r="BP14165" s="48"/>
    </row>
    <row r="14166" spans="68:68" x14ac:dyDescent="0.2">
      <c r="BP14166" s="48"/>
    </row>
    <row r="14167" spans="68:68" x14ac:dyDescent="0.2">
      <c r="BP14167" s="48"/>
    </row>
    <row r="14168" spans="68:68" x14ac:dyDescent="0.2">
      <c r="BP14168" s="48"/>
    </row>
    <row r="14169" spans="68:68" x14ac:dyDescent="0.2">
      <c r="BP14169" s="48"/>
    </row>
    <row r="14170" spans="68:68" x14ac:dyDescent="0.2">
      <c r="BP14170" s="48"/>
    </row>
    <row r="14171" spans="68:68" x14ac:dyDescent="0.2">
      <c r="BP14171" s="48"/>
    </row>
    <row r="14172" spans="68:68" x14ac:dyDescent="0.2">
      <c r="BP14172" s="48"/>
    </row>
    <row r="14173" spans="68:68" x14ac:dyDescent="0.2">
      <c r="BP14173" s="48"/>
    </row>
    <row r="14174" spans="68:68" x14ac:dyDescent="0.2">
      <c r="BP14174" s="48"/>
    </row>
    <row r="14175" spans="68:68" x14ac:dyDescent="0.2">
      <c r="BP14175" s="48"/>
    </row>
    <row r="14176" spans="68:68" x14ac:dyDescent="0.2">
      <c r="BP14176" s="48"/>
    </row>
    <row r="14177" spans="68:68" x14ac:dyDescent="0.2">
      <c r="BP14177" s="48"/>
    </row>
    <row r="14178" spans="68:68" x14ac:dyDescent="0.2">
      <c r="BP14178" s="48"/>
    </row>
    <row r="14179" spans="68:68" x14ac:dyDescent="0.2">
      <c r="BP14179" s="48"/>
    </row>
    <row r="14180" spans="68:68" x14ac:dyDescent="0.2">
      <c r="BP14180" s="48"/>
    </row>
    <row r="14181" spans="68:68" x14ac:dyDescent="0.2">
      <c r="BP14181" s="48"/>
    </row>
    <row r="14182" spans="68:68" x14ac:dyDescent="0.2">
      <c r="BP14182" s="48"/>
    </row>
    <row r="14183" spans="68:68" x14ac:dyDescent="0.2">
      <c r="BP14183" s="48"/>
    </row>
    <row r="14184" spans="68:68" x14ac:dyDescent="0.2">
      <c r="BP14184" s="48"/>
    </row>
    <row r="14185" spans="68:68" x14ac:dyDescent="0.2">
      <c r="BP14185" s="48"/>
    </row>
    <row r="14186" spans="68:68" x14ac:dyDescent="0.2">
      <c r="BP14186" s="48"/>
    </row>
    <row r="14187" spans="68:68" x14ac:dyDescent="0.2">
      <c r="BP14187" s="48"/>
    </row>
    <row r="14188" spans="68:68" x14ac:dyDescent="0.2">
      <c r="BP14188" s="48"/>
    </row>
    <row r="14189" spans="68:68" x14ac:dyDescent="0.2">
      <c r="BP14189" s="48"/>
    </row>
    <row r="14190" spans="68:68" x14ac:dyDescent="0.2">
      <c r="BP14190" s="48"/>
    </row>
    <row r="14191" spans="68:68" x14ac:dyDescent="0.2">
      <c r="BP14191" s="48"/>
    </row>
    <row r="14192" spans="68:68" x14ac:dyDescent="0.2">
      <c r="BP14192" s="48"/>
    </row>
    <row r="14193" spans="68:68" x14ac:dyDescent="0.2">
      <c r="BP14193" s="48"/>
    </row>
    <row r="14194" spans="68:68" x14ac:dyDescent="0.2">
      <c r="BP14194" s="48"/>
    </row>
    <row r="14195" spans="68:68" x14ac:dyDescent="0.2">
      <c r="BP14195" s="48"/>
    </row>
    <row r="14196" spans="68:68" x14ac:dyDescent="0.2">
      <c r="BP14196" s="48"/>
    </row>
    <row r="14197" spans="68:68" x14ac:dyDescent="0.2">
      <c r="BP14197" s="48"/>
    </row>
    <row r="14198" spans="68:68" x14ac:dyDescent="0.2">
      <c r="BP14198" s="48"/>
    </row>
    <row r="14199" spans="68:68" x14ac:dyDescent="0.2">
      <c r="BP14199" s="48"/>
    </row>
    <row r="14200" spans="68:68" x14ac:dyDescent="0.2">
      <c r="BP14200" s="48"/>
    </row>
    <row r="14201" spans="68:68" x14ac:dyDescent="0.2">
      <c r="BP14201" s="48"/>
    </row>
    <row r="14202" spans="68:68" x14ac:dyDescent="0.2">
      <c r="BP14202" s="48"/>
    </row>
    <row r="14203" spans="68:68" x14ac:dyDescent="0.2">
      <c r="BP14203" s="48"/>
    </row>
    <row r="14204" spans="68:68" x14ac:dyDescent="0.2">
      <c r="BP14204" s="48"/>
    </row>
    <row r="14205" spans="68:68" x14ac:dyDescent="0.2">
      <c r="BP14205" s="48"/>
    </row>
    <row r="14206" spans="68:68" x14ac:dyDescent="0.2">
      <c r="BP14206" s="48"/>
    </row>
    <row r="14207" spans="68:68" x14ac:dyDescent="0.2">
      <c r="BP14207" s="48"/>
    </row>
    <row r="14208" spans="68:68" x14ac:dyDescent="0.2">
      <c r="BP14208" s="48"/>
    </row>
    <row r="14209" spans="68:68" x14ac:dyDescent="0.2">
      <c r="BP14209" s="48"/>
    </row>
    <row r="14210" spans="68:68" x14ac:dyDescent="0.2">
      <c r="BP14210" s="48"/>
    </row>
    <row r="14211" spans="68:68" x14ac:dyDescent="0.2">
      <c r="BP14211" s="48"/>
    </row>
    <row r="14212" spans="68:68" x14ac:dyDescent="0.2">
      <c r="BP14212" s="48"/>
    </row>
    <row r="14213" spans="68:68" x14ac:dyDescent="0.2">
      <c r="BP14213" s="48"/>
    </row>
    <row r="14214" spans="68:68" x14ac:dyDescent="0.2">
      <c r="BP14214" s="48"/>
    </row>
    <row r="14215" spans="68:68" x14ac:dyDescent="0.2">
      <c r="BP14215" s="48"/>
    </row>
    <row r="14216" spans="68:68" x14ac:dyDescent="0.2">
      <c r="BP14216" s="48"/>
    </row>
    <row r="14217" spans="68:68" x14ac:dyDescent="0.2">
      <c r="BP14217" s="48"/>
    </row>
    <row r="14218" spans="68:68" x14ac:dyDescent="0.2">
      <c r="BP14218" s="48"/>
    </row>
    <row r="14219" spans="68:68" x14ac:dyDescent="0.2">
      <c r="BP14219" s="48"/>
    </row>
    <row r="14220" spans="68:68" x14ac:dyDescent="0.2">
      <c r="BP14220" s="48"/>
    </row>
    <row r="14221" spans="68:68" x14ac:dyDescent="0.2">
      <c r="BP14221" s="48"/>
    </row>
    <row r="14222" spans="68:68" x14ac:dyDescent="0.2">
      <c r="BP14222" s="48"/>
    </row>
    <row r="14223" spans="68:68" x14ac:dyDescent="0.2">
      <c r="BP14223" s="48"/>
    </row>
    <row r="14224" spans="68:68" x14ac:dyDescent="0.2">
      <c r="BP14224" s="48"/>
    </row>
    <row r="14225" spans="68:68" x14ac:dyDescent="0.2">
      <c r="BP14225" s="48"/>
    </row>
    <row r="14226" spans="68:68" x14ac:dyDescent="0.2">
      <c r="BP14226" s="48"/>
    </row>
    <row r="14227" spans="68:68" x14ac:dyDescent="0.2">
      <c r="BP14227" s="48"/>
    </row>
    <row r="14228" spans="68:68" x14ac:dyDescent="0.2">
      <c r="BP14228" s="48"/>
    </row>
    <row r="14229" spans="68:68" x14ac:dyDescent="0.2">
      <c r="BP14229" s="48"/>
    </row>
    <row r="14230" spans="68:68" x14ac:dyDescent="0.2">
      <c r="BP14230" s="48"/>
    </row>
    <row r="14231" spans="68:68" x14ac:dyDescent="0.2">
      <c r="BP14231" s="48"/>
    </row>
    <row r="14232" spans="68:68" x14ac:dyDescent="0.2">
      <c r="BP14232" s="48"/>
    </row>
    <row r="14233" spans="68:68" x14ac:dyDescent="0.2">
      <c r="BP14233" s="48"/>
    </row>
    <row r="14234" spans="68:68" x14ac:dyDescent="0.2">
      <c r="BP14234" s="48"/>
    </row>
    <row r="14235" spans="68:68" x14ac:dyDescent="0.2">
      <c r="BP14235" s="48"/>
    </row>
    <row r="14236" spans="68:68" x14ac:dyDescent="0.2">
      <c r="BP14236" s="48"/>
    </row>
    <row r="14237" spans="68:68" x14ac:dyDescent="0.2">
      <c r="BP14237" s="48"/>
    </row>
    <row r="14238" spans="68:68" x14ac:dyDescent="0.2">
      <c r="BP14238" s="48"/>
    </row>
    <row r="14239" spans="68:68" x14ac:dyDescent="0.2">
      <c r="BP14239" s="48"/>
    </row>
    <row r="14240" spans="68:68" x14ac:dyDescent="0.2">
      <c r="BP14240" s="48"/>
    </row>
    <row r="14241" spans="68:68" x14ac:dyDescent="0.2">
      <c r="BP14241" s="48"/>
    </row>
    <row r="14242" spans="68:68" x14ac:dyDescent="0.2">
      <c r="BP14242" s="48"/>
    </row>
    <row r="14243" spans="68:68" x14ac:dyDescent="0.2">
      <c r="BP14243" s="48"/>
    </row>
    <row r="14244" spans="68:68" x14ac:dyDescent="0.2">
      <c r="BP14244" s="48"/>
    </row>
    <row r="14245" spans="68:68" x14ac:dyDescent="0.2">
      <c r="BP14245" s="48"/>
    </row>
    <row r="14246" spans="68:68" x14ac:dyDescent="0.2">
      <c r="BP14246" s="48"/>
    </row>
    <row r="14247" spans="68:68" x14ac:dyDescent="0.2">
      <c r="BP14247" s="48"/>
    </row>
    <row r="14248" spans="68:68" x14ac:dyDescent="0.2">
      <c r="BP14248" s="48"/>
    </row>
    <row r="14249" spans="68:68" x14ac:dyDescent="0.2">
      <c r="BP14249" s="48"/>
    </row>
    <row r="14250" spans="68:68" x14ac:dyDescent="0.2">
      <c r="BP14250" s="48"/>
    </row>
    <row r="14251" spans="68:68" x14ac:dyDescent="0.2">
      <c r="BP14251" s="48"/>
    </row>
    <row r="14252" spans="68:68" x14ac:dyDescent="0.2">
      <c r="BP14252" s="48"/>
    </row>
    <row r="14253" spans="68:68" x14ac:dyDescent="0.2">
      <c r="BP14253" s="48"/>
    </row>
    <row r="14254" spans="68:68" x14ac:dyDescent="0.2">
      <c r="BP14254" s="48"/>
    </row>
    <row r="14255" spans="68:68" x14ac:dyDescent="0.2">
      <c r="BP14255" s="48"/>
    </row>
    <row r="14256" spans="68:68" x14ac:dyDescent="0.2">
      <c r="BP14256" s="48"/>
    </row>
    <row r="14257" spans="68:68" x14ac:dyDescent="0.2">
      <c r="BP14257" s="48"/>
    </row>
    <row r="14258" spans="68:68" x14ac:dyDescent="0.2">
      <c r="BP14258" s="48"/>
    </row>
    <row r="14259" spans="68:68" x14ac:dyDescent="0.2">
      <c r="BP14259" s="48"/>
    </row>
    <row r="14260" spans="68:68" x14ac:dyDescent="0.2">
      <c r="BP14260" s="48"/>
    </row>
    <row r="14261" spans="68:68" x14ac:dyDescent="0.2">
      <c r="BP14261" s="48"/>
    </row>
    <row r="14262" spans="68:68" x14ac:dyDescent="0.2">
      <c r="BP14262" s="48"/>
    </row>
    <row r="14263" spans="68:68" x14ac:dyDescent="0.2">
      <c r="BP14263" s="48"/>
    </row>
    <row r="14264" spans="68:68" x14ac:dyDescent="0.2">
      <c r="BP14264" s="48"/>
    </row>
    <row r="14265" spans="68:68" x14ac:dyDescent="0.2">
      <c r="BP14265" s="48"/>
    </row>
    <row r="14266" spans="68:68" x14ac:dyDescent="0.2">
      <c r="BP14266" s="48"/>
    </row>
    <row r="14267" spans="68:68" x14ac:dyDescent="0.2">
      <c r="BP14267" s="48"/>
    </row>
    <row r="14268" spans="68:68" x14ac:dyDescent="0.2">
      <c r="BP14268" s="48"/>
    </row>
    <row r="14269" spans="68:68" x14ac:dyDescent="0.2">
      <c r="BP14269" s="48"/>
    </row>
    <row r="14270" spans="68:68" x14ac:dyDescent="0.2">
      <c r="BP14270" s="48"/>
    </row>
    <row r="14271" spans="68:68" x14ac:dyDescent="0.2">
      <c r="BP14271" s="48"/>
    </row>
    <row r="14272" spans="68:68" x14ac:dyDescent="0.2">
      <c r="BP14272" s="48"/>
    </row>
    <row r="14273" spans="68:68" x14ac:dyDescent="0.2">
      <c r="BP14273" s="48"/>
    </row>
    <row r="14274" spans="68:68" x14ac:dyDescent="0.2">
      <c r="BP14274" s="48"/>
    </row>
    <row r="14275" spans="68:68" x14ac:dyDescent="0.2">
      <c r="BP14275" s="48"/>
    </row>
    <row r="14276" spans="68:68" x14ac:dyDescent="0.2">
      <c r="BP14276" s="48"/>
    </row>
    <row r="14277" spans="68:68" x14ac:dyDescent="0.2">
      <c r="BP14277" s="48"/>
    </row>
    <row r="14278" spans="68:68" x14ac:dyDescent="0.2">
      <c r="BP14278" s="48"/>
    </row>
    <row r="14279" spans="68:68" x14ac:dyDescent="0.2">
      <c r="BP14279" s="48"/>
    </row>
    <row r="14280" spans="68:68" x14ac:dyDescent="0.2">
      <c r="BP14280" s="48"/>
    </row>
    <row r="14281" spans="68:68" x14ac:dyDescent="0.2">
      <c r="BP14281" s="48"/>
    </row>
    <row r="14282" spans="68:68" x14ac:dyDescent="0.2">
      <c r="BP14282" s="48"/>
    </row>
    <row r="14283" spans="68:68" x14ac:dyDescent="0.2">
      <c r="BP14283" s="48"/>
    </row>
    <row r="14284" spans="68:68" x14ac:dyDescent="0.2">
      <c r="BP14284" s="48"/>
    </row>
    <row r="14285" spans="68:68" x14ac:dyDescent="0.2">
      <c r="BP14285" s="48"/>
    </row>
    <row r="14286" spans="68:68" x14ac:dyDescent="0.2">
      <c r="BP14286" s="48"/>
    </row>
    <row r="14287" spans="68:68" x14ac:dyDescent="0.2">
      <c r="BP14287" s="48"/>
    </row>
    <row r="14288" spans="68:68" x14ac:dyDescent="0.2">
      <c r="BP14288" s="48"/>
    </row>
    <row r="14289" spans="68:68" x14ac:dyDescent="0.2">
      <c r="BP14289" s="48"/>
    </row>
    <row r="14290" spans="68:68" x14ac:dyDescent="0.2">
      <c r="BP14290" s="48"/>
    </row>
    <row r="14291" spans="68:68" x14ac:dyDescent="0.2">
      <c r="BP14291" s="48"/>
    </row>
    <row r="14292" spans="68:68" x14ac:dyDescent="0.2">
      <c r="BP14292" s="48"/>
    </row>
    <row r="14293" spans="68:68" x14ac:dyDescent="0.2">
      <c r="BP14293" s="48"/>
    </row>
    <row r="14294" spans="68:68" x14ac:dyDescent="0.2">
      <c r="BP14294" s="48"/>
    </row>
    <row r="14295" spans="68:68" x14ac:dyDescent="0.2">
      <c r="BP14295" s="48"/>
    </row>
    <row r="14296" spans="68:68" x14ac:dyDescent="0.2">
      <c r="BP14296" s="48"/>
    </row>
    <row r="14297" spans="68:68" x14ac:dyDescent="0.2">
      <c r="BP14297" s="48"/>
    </row>
    <row r="14298" spans="68:68" x14ac:dyDescent="0.2">
      <c r="BP14298" s="48"/>
    </row>
    <row r="14299" spans="68:68" x14ac:dyDescent="0.2">
      <c r="BP14299" s="48"/>
    </row>
    <row r="14300" spans="68:68" x14ac:dyDescent="0.2">
      <c r="BP14300" s="48"/>
    </row>
    <row r="14301" spans="68:68" x14ac:dyDescent="0.2">
      <c r="BP14301" s="48"/>
    </row>
    <row r="14302" spans="68:68" x14ac:dyDescent="0.2">
      <c r="BP14302" s="48"/>
    </row>
    <row r="14303" spans="68:68" x14ac:dyDescent="0.2">
      <c r="BP14303" s="48"/>
    </row>
    <row r="14304" spans="68:68" x14ac:dyDescent="0.2">
      <c r="BP14304" s="48"/>
    </row>
    <row r="14305" spans="68:68" x14ac:dyDescent="0.2">
      <c r="BP14305" s="48"/>
    </row>
    <row r="14306" spans="68:68" x14ac:dyDescent="0.2">
      <c r="BP14306" s="48"/>
    </row>
    <row r="14307" spans="68:68" x14ac:dyDescent="0.2">
      <c r="BP14307" s="48"/>
    </row>
    <row r="14308" spans="68:68" x14ac:dyDescent="0.2">
      <c r="BP14308" s="48"/>
    </row>
    <row r="14309" spans="68:68" x14ac:dyDescent="0.2">
      <c r="BP14309" s="48"/>
    </row>
    <row r="14310" spans="68:68" x14ac:dyDescent="0.2">
      <c r="BP14310" s="48"/>
    </row>
    <row r="14311" spans="68:68" x14ac:dyDescent="0.2">
      <c r="BP14311" s="48"/>
    </row>
    <row r="14312" spans="68:68" x14ac:dyDescent="0.2">
      <c r="BP14312" s="48"/>
    </row>
    <row r="14313" spans="68:68" x14ac:dyDescent="0.2">
      <c r="BP14313" s="48"/>
    </row>
    <row r="14314" spans="68:68" x14ac:dyDescent="0.2">
      <c r="BP14314" s="48"/>
    </row>
    <row r="14315" spans="68:68" x14ac:dyDescent="0.2">
      <c r="BP14315" s="48"/>
    </row>
    <row r="14316" spans="68:68" x14ac:dyDescent="0.2">
      <c r="BP14316" s="48"/>
    </row>
    <row r="14317" spans="68:68" x14ac:dyDescent="0.2">
      <c r="BP14317" s="48"/>
    </row>
    <row r="14318" spans="68:68" x14ac:dyDescent="0.2">
      <c r="BP14318" s="48"/>
    </row>
    <row r="14319" spans="68:68" x14ac:dyDescent="0.2">
      <c r="BP14319" s="48"/>
    </row>
    <row r="14320" spans="68:68" x14ac:dyDescent="0.2">
      <c r="BP14320" s="48"/>
    </row>
    <row r="14321" spans="68:68" x14ac:dyDescent="0.2">
      <c r="BP14321" s="48"/>
    </row>
    <row r="14322" spans="68:68" x14ac:dyDescent="0.2">
      <c r="BP14322" s="48"/>
    </row>
    <row r="14323" spans="68:68" x14ac:dyDescent="0.2">
      <c r="BP14323" s="48"/>
    </row>
    <row r="14324" spans="68:68" x14ac:dyDescent="0.2">
      <c r="BP14324" s="48"/>
    </row>
    <row r="14325" spans="68:68" x14ac:dyDescent="0.2">
      <c r="BP14325" s="48"/>
    </row>
    <row r="14326" spans="68:68" x14ac:dyDescent="0.2">
      <c r="BP14326" s="48"/>
    </row>
    <row r="14327" spans="68:68" x14ac:dyDescent="0.2">
      <c r="BP14327" s="48"/>
    </row>
    <row r="14328" spans="68:68" x14ac:dyDescent="0.2">
      <c r="BP14328" s="48"/>
    </row>
    <row r="14329" spans="68:68" x14ac:dyDescent="0.2">
      <c r="BP14329" s="48"/>
    </row>
    <row r="14330" spans="68:68" x14ac:dyDescent="0.2">
      <c r="BP14330" s="48"/>
    </row>
    <row r="14331" spans="68:68" x14ac:dyDescent="0.2">
      <c r="BP14331" s="48"/>
    </row>
    <row r="14332" spans="68:68" x14ac:dyDescent="0.2">
      <c r="BP14332" s="48"/>
    </row>
    <row r="14333" spans="68:68" x14ac:dyDescent="0.2">
      <c r="BP14333" s="48"/>
    </row>
    <row r="14334" spans="68:68" x14ac:dyDescent="0.2">
      <c r="BP14334" s="48"/>
    </row>
    <row r="14335" spans="68:68" x14ac:dyDescent="0.2">
      <c r="BP14335" s="48"/>
    </row>
    <row r="14336" spans="68:68" x14ac:dyDescent="0.2">
      <c r="BP14336" s="48"/>
    </row>
    <row r="14337" spans="68:68" x14ac:dyDescent="0.2">
      <c r="BP14337" s="48"/>
    </row>
    <row r="14338" spans="68:68" x14ac:dyDescent="0.2">
      <c r="BP14338" s="48"/>
    </row>
    <row r="14339" spans="68:68" x14ac:dyDescent="0.2">
      <c r="BP14339" s="48"/>
    </row>
    <row r="14340" spans="68:68" x14ac:dyDescent="0.2">
      <c r="BP14340" s="48"/>
    </row>
    <row r="14341" spans="68:68" x14ac:dyDescent="0.2">
      <c r="BP14341" s="48"/>
    </row>
    <row r="14342" spans="68:68" x14ac:dyDescent="0.2">
      <c r="BP14342" s="48"/>
    </row>
    <row r="14343" spans="68:68" x14ac:dyDescent="0.2">
      <c r="BP14343" s="48"/>
    </row>
    <row r="14344" spans="68:68" x14ac:dyDescent="0.2">
      <c r="BP14344" s="48"/>
    </row>
    <row r="14345" spans="68:68" x14ac:dyDescent="0.2">
      <c r="BP14345" s="48"/>
    </row>
    <row r="14346" spans="68:68" x14ac:dyDescent="0.2">
      <c r="BP14346" s="48"/>
    </row>
    <row r="14347" spans="68:68" x14ac:dyDescent="0.2">
      <c r="BP14347" s="48"/>
    </row>
    <row r="14348" spans="68:68" x14ac:dyDescent="0.2">
      <c r="BP14348" s="48"/>
    </row>
    <row r="14349" spans="68:68" x14ac:dyDescent="0.2">
      <c r="BP14349" s="48"/>
    </row>
    <row r="14350" spans="68:68" x14ac:dyDescent="0.2">
      <c r="BP14350" s="48"/>
    </row>
    <row r="14351" spans="68:68" x14ac:dyDescent="0.2">
      <c r="BP14351" s="48"/>
    </row>
    <row r="14352" spans="68:68" x14ac:dyDescent="0.2">
      <c r="BP14352" s="48"/>
    </row>
    <row r="14353" spans="68:68" x14ac:dyDescent="0.2">
      <c r="BP14353" s="48"/>
    </row>
    <row r="14354" spans="68:68" x14ac:dyDescent="0.2">
      <c r="BP14354" s="48"/>
    </row>
    <row r="14355" spans="68:68" x14ac:dyDescent="0.2">
      <c r="BP14355" s="48"/>
    </row>
    <row r="14356" spans="68:68" x14ac:dyDescent="0.2">
      <c r="BP14356" s="48"/>
    </row>
    <row r="14357" spans="68:68" x14ac:dyDescent="0.2">
      <c r="BP14357" s="48"/>
    </row>
    <row r="14358" spans="68:68" x14ac:dyDescent="0.2">
      <c r="BP14358" s="48"/>
    </row>
    <row r="14359" spans="68:68" x14ac:dyDescent="0.2">
      <c r="BP14359" s="48"/>
    </row>
    <row r="14360" spans="68:68" x14ac:dyDescent="0.2">
      <c r="BP14360" s="48"/>
    </row>
    <row r="14361" spans="68:68" x14ac:dyDescent="0.2">
      <c r="BP14361" s="48"/>
    </row>
    <row r="14362" spans="68:68" x14ac:dyDescent="0.2">
      <c r="BP14362" s="48"/>
    </row>
    <row r="14363" spans="68:68" x14ac:dyDescent="0.2">
      <c r="BP14363" s="48"/>
    </row>
    <row r="14364" spans="68:68" x14ac:dyDescent="0.2">
      <c r="BP14364" s="48"/>
    </row>
    <row r="14365" spans="68:68" x14ac:dyDescent="0.2">
      <c r="BP14365" s="48"/>
    </row>
    <row r="14366" spans="68:68" x14ac:dyDescent="0.2">
      <c r="BP14366" s="48"/>
    </row>
    <row r="14367" spans="68:68" x14ac:dyDescent="0.2">
      <c r="BP14367" s="48"/>
    </row>
    <row r="14368" spans="68:68" x14ac:dyDescent="0.2">
      <c r="BP14368" s="48"/>
    </row>
    <row r="14369" spans="68:68" x14ac:dyDescent="0.2">
      <c r="BP14369" s="48"/>
    </row>
    <row r="14370" spans="68:68" x14ac:dyDescent="0.2">
      <c r="BP14370" s="48"/>
    </row>
    <row r="14371" spans="68:68" x14ac:dyDescent="0.2">
      <c r="BP14371" s="48"/>
    </row>
    <row r="14372" spans="68:68" x14ac:dyDescent="0.2">
      <c r="BP14372" s="48"/>
    </row>
    <row r="14373" spans="68:68" x14ac:dyDescent="0.2">
      <c r="BP14373" s="48"/>
    </row>
    <row r="14374" spans="68:68" x14ac:dyDescent="0.2">
      <c r="BP14374" s="48"/>
    </row>
    <row r="14375" spans="68:68" x14ac:dyDescent="0.2">
      <c r="BP14375" s="48"/>
    </row>
    <row r="14376" spans="68:68" x14ac:dyDescent="0.2">
      <c r="BP14376" s="48"/>
    </row>
    <row r="14377" spans="68:68" x14ac:dyDescent="0.2">
      <c r="BP14377" s="48"/>
    </row>
    <row r="14378" spans="68:68" x14ac:dyDescent="0.2">
      <c r="BP14378" s="48"/>
    </row>
    <row r="14379" spans="68:68" x14ac:dyDescent="0.2">
      <c r="BP14379" s="48"/>
    </row>
    <row r="14380" spans="68:68" x14ac:dyDescent="0.2">
      <c r="BP14380" s="48"/>
    </row>
    <row r="14381" spans="68:68" x14ac:dyDescent="0.2">
      <c r="BP14381" s="48"/>
    </row>
    <row r="14382" spans="68:68" x14ac:dyDescent="0.2">
      <c r="BP14382" s="48"/>
    </row>
    <row r="14383" spans="68:68" x14ac:dyDescent="0.2">
      <c r="BP14383" s="48"/>
    </row>
    <row r="14384" spans="68:68" x14ac:dyDescent="0.2">
      <c r="BP14384" s="48"/>
    </row>
    <row r="14385" spans="68:68" x14ac:dyDescent="0.2">
      <c r="BP14385" s="48"/>
    </row>
    <row r="14386" spans="68:68" x14ac:dyDescent="0.2">
      <c r="BP14386" s="48"/>
    </row>
    <row r="14387" spans="68:68" x14ac:dyDescent="0.2">
      <c r="BP14387" s="48"/>
    </row>
    <row r="14388" spans="68:68" x14ac:dyDescent="0.2">
      <c r="BP14388" s="48"/>
    </row>
    <row r="14389" spans="68:68" x14ac:dyDescent="0.2">
      <c r="BP14389" s="48"/>
    </row>
    <row r="14390" spans="68:68" x14ac:dyDescent="0.2">
      <c r="BP14390" s="48"/>
    </row>
    <row r="14391" spans="68:68" x14ac:dyDescent="0.2">
      <c r="BP14391" s="48"/>
    </row>
    <row r="14392" spans="68:68" x14ac:dyDescent="0.2">
      <c r="BP14392" s="48"/>
    </row>
    <row r="14393" spans="68:68" x14ac:dyDescent="0.2">
      <c r="BP14393" s="48"/>
    </row>
    <row r="14394" spans="68:68" x14ac:dyDescent="0.2">
      <c r="BP14394" s="48"/>
    </row>
    <row r="14395" spans="68:68" x14ac:dyDescent="0.2">
      <c r="BP14395" s="48"/>
    </row>
    <row r="14396" spans="68:68" x14ac:dyDescent="0.2">
      <c r="BP14396" s="48"/>
    </row>
    <row r="14397" spans="68:68" x14ac:dyDescent="0.2">
      <c r="BP14397" s="48"/>
    </row>
    <row r="14398" spans="68:68" x14ac:dyDescent="0.2">
      <c r="BP14398" s="48"/>
    </row>
    <row r="14399" spans="68:68" x14ac:dyDescent="0.2">
      <c r="BP14399" s="48"/>
    </row>
    <row r="14400" spans="68:68" x14ac:dyDescent="0.2">
      <c r="BP14400" s="48"/>
    </row>
    <row r="14401" spans="68:68" x14ac:dyDescent="0.2">
      <c r="BP14401" s="48"/>
    </row>
    <row r="14402" spans="68:68" x14ac:dyDescent="0.2">
      <c r="BP14402" s="48"/>
    </row>
    <row r="14403" spans="68:68" x14ac:dyDescent="0.2">
      <c r="BP14403" s="48"/>
    </row>
    <row r="14404" spans="68:68" x14ac:dyDescent="0.2">
      <c r="BP14404" s="48"/>
    </row>
    <row r="14405" spans="68:68" x14ac:dyDescent="0.2">
      <c r="BP14405" s="48"/>
    </row>
    <row r="14406" spans="68:68" x14ac:dyDescent="0.2">
      <c r="BP14406" s="48"/>
    </row>
    <row r="14407" spans="68:68" x14ac:dyDescent="0.2">
      <c r="BP14407" s="48"/>
    </row>
    <row r="14408" spans="68:68" x14ac:dyDescent="0.2">
      <c r="BP14408" s="48"/>
    </row>
    <row r="14409" spans="68:68" x14ac:dyDescent="0.2">
      <c r="BP14409" s="48"/>
    </row>
    <row r="14410" spans="68:68" x14ac:dyDescent="0.2">
      <c r="BP14410" s="48"/>
    </row>
    <row r="14411" spans="68:68" x14ac:dyDescent="0.2">
      <c r="BP14411" s="48"/>
    </row>
    <row r="14412" spans="68:68" x14ac:dyDescent="0.2">
      <c r="BP14412" s="48"/>
    </row>
    <row r="14413" spans="68:68" x14ac:dyDescent="0.2">
      <c r="BP14413" s="48"/>
    </row>
    <row r="14414" spans="68:68" x14ac:dyDescent="0.2">
      <c r="BP14414" s="48"/>
    </row>
    <row r="14415" spans="68:68" x14ac:dyDescent="0.2">
      <c r="BP14415" s="48"/>
    </row>
    <row r="14416" spans="68:68" x14ac:dyDescent="0.2">
      <c r="BP14416" s="48"/>
    </row>
    <row r="14417" spans="68:68" x14ac:dyDescent="0.2">
      <c r="BP14417" s="48"/>
    </row>
    <row r="14418" spans="68:68" x14ac:dyDescent="0.2">
      <c r="BP14418" s="48"/>
    </row>
    <row r="14419" spans="68:68" x14ac:dyDescent="0.2">
      <c r="BP14419" s="48"/>
    </row>
    <row r="14420" spans="68:68" x14ac:dyDescent="0.2">
      <c r="BP14420" s="48"/>
    </row>
    <row r="14421" spans="68:68" x14ac:dyDescent="0.2">
      <c r="BP14421" s="48"/>
    </row>
    <row r="14422" spans="68:68" x14ac:dyDescent="0.2">
      <c r="BP14422" s="48"/>
    </row>
    <row r="14423" spans="68:68" x14ac:dyDescent="0.2">
      <c r="BP14423" s="48"/>
    </row>
    <row r="14424" spans="68:68" x14ac:dyDescent="0.2">
      <c r="BP14424" s="48"/>
    </row>
    <row r="14425" spans="68:68" x14ac:dyDescent="0.2">
      <c r="BP14425" s="48"/>
    </row>
    <row r="14426" spans="68:68" x14ac:dyDescent="0.2">
      <c r="BP14426" s="48"/>
    </row>
    <row r="14427" spans="68:68" x14ac:dyDescent="0.2">
      <c r="BP14427" s="48"/>
    </row>
    <row r="14428" spans="68:68" x14ac:dyDescent="0.2">
      <c r="BP14428" s="48"/>
    </row>
    <row r="14429" spans="68:68" x14ac:dyDescent="0.2">
      <c r="BP14429" s="48"/>
    </row>
    <row r="14430" spans="68:68" x14ac:dyDescent="0.2">
      <c r="BP14430" s="48"/>
    </row>
    <row r="14431" spans="68:68" x14ac:dyDescent="0.2">
      <c r="BP14431" s="48"/>
    </row>
    <row r="14432" spans="68:68" x14ac:dyDescent="0.2">
      <c r="BP14432" s="48"/>
    </row>
    <row r="14433" spans="68:68" x14ac:dyDescent="0.2">
      <c r="BP14433" s="48"/>
    </row>
    <row r="14434" spans="68:68" x14ac:dyDescent="0.2">
      <c r="BP14434" s="48"/>
    </row>
    <row r="14435" spans="68:68" x14ac:dyDescent="0.2">
      <c r="BP14435" s="48"/>
    </row>
    <row r="14436" spans="68:68" x14ac:dyDescent="0.2">
      <c r="BP14436" s="48"/>
    </row>
    <row r="14437" spans="68:68" x14ac:dyDescent="0.2">
      <c r="BP14437" s="48"/>
    </row>
    <row r="14438" spans="68:68" x14ac:dyDescent="0.2">
      <c r="BP14438" s="48"/>
    </row>
    <row r="14439" spans="68:68" x14ac:dyDescent="0.2">
      <c r="BP14439" s="48"/>
    </row>
    <row r="14440" spans="68:68" x14ac:dyDescent="0.2">
      <c r="BP14440" s="48"/>
    </row>
    <row r="14441" spans="68:68" x14ac:dyDescent="0.2">
      <c r="BP14441" s="48"/>
    </row>
    <row r="14442" spans="68:68" x14ac:dyDescent="0.2">
      <c r="BP14442" s="48"/>
    </row>
    <row r="14443" spans="68:68" x14ac:dyDescent="0.2">
      <c r="BP14443" s="48"/>
    </row>
    <row r="14444" spans="68:68" x14ac:dyDescent="0.2">
      <c r="BP14444" s="48"/>
    </row>
    <row r="14445" spans="68:68" x14ac:dyDescent="0.2">
      <c r="BP14445" s="48"/>
    </row>
    <row r="14446" spans="68:68" x14ac:dyDescent="0.2">
      <c r="BP14446" s="48"/>
    </row>
    <row r="14447" spans="68:68" x14ac:dyDescent="0.2">
      <c r="BP14447" s="48"/>
    </row>
    <row r="14448" spans="68:68" x14ac:dyDescent="0.2">
      <c r="BP14448" s="48"/>
    </row>
    <row r="14449" spans="68:68" x14ac:dyDescent="0.2">
      <c r="BP14449" s="48"/>
    </row>
    <row r="14450" spans="68:68" x14ac:dyDescent="0.2">
      <c r="BP14450" s="48"/>
    </row>
    <row r="14451" spans="68:68" x14ac:dyDescent="0.2">
      <c r="BP14451" s="48"/>
    </row>
    <row r="14452" spans="68:68" x14ac:dyDescent="0.2">
      <c r="BP14452" s="48"/>
    </row>
    <row r="14453" spans="68:68" x14ac:dyDescent="0.2">
      <c r="BP14453" s="48"/>
    </row>
    <row r="14454" spans="68:68" x14ac:dyDescent="0.2">
      <c r="BP14454" s="48"/>
    </row>
    <row r="14455" spans="68:68" x14ac:dyDescent="0.2">
      <c r="BP14455" s="48"/>
    </row>
    <row r="14456" spans="68:68" x14ac:dyDescent="0.2">
      <c r="BP14456" s="48"/>
    </row>
    <row r="14457" spans="68:68" x14ac:dyDescent="0.2">
      <c r="BP14457" s="48"/>
    </row>
    <row r="14458" spans="68:68" x14ac:dyDescent="0.2">
      <c r="BP14458" s="48"/>
    </row>
    <row r="14459" spans="68:68" x14ac:dyDescent="0.2">
      <c r="BP14459" s="48"/>
    </row>
    <row r="14460" spans="68:68" x14ac:dyDescent="0.2">
      <c r="BP14460" s="48"/>
    </row>
    <row r="14461" spans="68:68" x14ac:dyDescent="0.2">
      <c r="BP14461" s="48"/>
    </row>
    <row r="14462" spans="68:68" x14ac:dyDescent="0.2">
      <c r="BP14462" s="48"/>
    </row>
    <row r="14463" spans="68:68" x14ac:dyDescent="0.2">
      <c r="BP14463" s="48"/>
    </row>
    <row r="14464" spans="68:68" x14ac:dyDescent="0.2">
      <c r="BP14464" s="48"/>
    </row>
    <row r="14465" spans="68:68" x14ac:dyDescent="0.2">
      <c r="BP14465" s="48"/>
    </row>
    <row r="14466" spans="68:68" x14ac:dyDescent="0.2">
      <c r="BP14466" s="48"/>
    </row>
    <row r="14467" spans="68:68" x14ac:dyDescent="0.2">
      <c r="BP14467" s="48"/>
    </row>
    <row r="14468" spans="68:68" x14ac:dyDescent="0.2">
      <c r="BP14468" s="48"/>
    </row>
    <row r="14469" spans="68:68" x14ac:dyDescent="0.2">
      <c r="BP14469" s="48"/>
    </row>
    <row r="14470" spans="68:68" x14ac:dyDescent="0.2">
      <c r="BP14470" s="48"/>
    </row>
    <row r="14471" spans="68:68" x14ac:dyDescent="0.2">
      <c r="BP14471" s="48"/>
    </row>
    <row r="14472" spans="68:68" x14ac:dyDescent="0.2">
      <c r="BP14472" s="48"/>
    </row>
    <row r="14473" spans="68:68" x14ac:dyDescent="0.2">
      <c r="BP14473" s="48"/>
    </row>
    <row r="14474" spans="68:68" x14ac:dyDescent="0.2">
      <c r="BP14474" s="48"/>
    </row>
    <row r="14475" spans="68:68" x14ac:dyDescent="0.2">
      <c r="BP14475" s="48"/>
    </row>
    <row r="14476" spans="68:68" x14ac:dyDescent="0.2">
      <c r="BP14476" s="48"/>
    </row>
    <row r="14477" spans="68:68" x14ac:dyDescent="0.2">
      <c r="BP14477" s="48"/>
    </row>
    <row r="14478" spans="68:68" x14ac:dyDescent="0.2">
      <c r="BP14478" s="48"/>
    </row>
    <row r="14479" spans="68:68" x14ac:dyDescent="0.2">
      <c r="BP14479" s="48"/>
    </row>
    <row r="14480" spans="68:68" x14ac:dyDescent="0.2">
      <c r="BP14480" s="48"/>
    </row>
    <row r="14481" spans="68:68" x14ac:dyDescent="0.2">
      <c r="BP14481" s="48"/>
    </row>
    <row r="14482" spans="68:68" x14ac:dyDescent="0.2">
      <c r="BP14482" s="48"/>
    </row>
    <row r="14483" spans="68:68" x14ac:dyDescent="0.2">
      <c r="BP14483" s="48"/>
    </row>
    <row r="14484" spans="68:68" x14ac:dyDescent="0.2">
      <c r="BP14484" s="48"/>
    </row>
    <row r="14485" spans="68:68" x14ac:dyDescent="0.2">
      <c r="BP14485" s="48"/>
    </row>
    <row r="14486" spans="68:68" x14ac:dyDescent="0.2">
      <c r="BP14486" s="48"/>
    </row>
    <row r="14487" spans="68:68" x14ac:dyDescent="0.2">
      <c r="BP14487" s="48"/>
    </row>
    <row r="14488" spans="68:68" x14ac:dyDescent="0.2">
      <c r="BP14488" s="48"/>
    </row>
    <row r="14489" spans="68:68" x14ac:dyDescent="0.2">
      <c r="BP14489" s="48"/>
    </row>
    <row r="14490" spans="68:68" x14ac:dyDescent="0.2">
      <c r="BP14490" s="48"/>
    </row>
    <row r="14491" spans="68:68" x14ac:dyDescent="0.2">
      <c r="BP14491" s="48"/>
    </row>
    <row r="14492" spans="68:68" x14ac:dyDescent="0.2">
      <c r="BP14492" s="48"/>
    </row>
    <row r="14493" spans="68:68" x14ac:dyDescent="0.2">
      <c r="BP14493" s="48"/>
    </row>
    <row r="14494" spans="68:68" x14ac:dyDescent="0.2">
      <c r="BP14494" s="48"/>
    </row>
    <row r="14495" spans="68:68" x14ac:dyDescent="0.2">
      <c r="BP14495" s="48"/>
    </row>
    <row r="14496" spans="68:68" x14ac:dyDescent="0.2">
      <c r="BP14496" s="48"/>
    </row>
    <row r="14497" spans="68:68" x14ac:dyDescent="0.2">
      <c r="BP14497" s="48"/>
    </row>
    <row r="14498" spans="68:68" x14ac:dyDescent="0.2">
      <c r="BP14498" s="48"/>
    </row>
    <row r="14499" spans="68:68" x14ac:dyDescent="0.2">
      <c r="BP14499" s="48"/>
    </row>
    <row r="14500" spans="68:68" x14ac:dyDescent="0.2">
      <c r="BP14500" s="48"/>
    </row>
    <row r="14501" spans="68:68" x14ac:dyDescent="0.2">
      <c r="BP14501" s="48"/>
    </row>
    <row r="14502" spans="68:68" x14ac:dyDescent="0.2">
      <c r="BP14502" s="48"/>
    </row>
    <row r="14503" spans="68:68" x14ac:dyDescent="0.2">
      <c r="BP14503" s="48"/>
    </row>
    <row r="14504" spans="68:68" x14ac:dyDescent="0.2">
      <c r="BP14504" s="48"/>
    </row>
    <row r="14505" spans="68:68" x14ac:dyDescent="0.2">
      <c r="BP14505" s="48"/>
    </row>
    <row r="14506" spans="68:68" x14ac:dyDescent="0.2">
      <c r="BP14506" s="48"/>
    </row>
    <row r="14507" spans="68:68" x14ac:dyDescent="0.2">
      <c r="BP14507" s="48"/>
    </row>
    <row r="14508" spans="68:68" x14ac:dyDescent="0.2">
      <c r="BP14508" s="48"/>
    </row>
    <row r="14509" spans="68:68" x14ac:dyDescent="0.2">
      <c r="BP14509" s="48"/>
    </row>
    <row r="14510" spans="68:68" x14ac:dyDescent="0.2">
      <c r="BP14510" s="48"/>
    </row>
    <row r="14511" spans="68:68" x14ac:dyDescent="0.2">
      <c r="BP14511" s="48"/>
    </row>
    <row r="14512" spans="68:68" x14ac:dyDescent="0.2">
      <c r="BP14512" s="48"/>
    </row>
    <row r="14513" spans="68:68" x14ac:dyDescent="0.2">
      <c r="BP14513" s="48"/>
    </row>
    <row r="14514" spans="68:68" x14ac:dyDescent="0.2">
      <c r="BP14514" s="48"/>
    </row>
    <row r="14515" spans="68:68" x14ac:dyDescent="0.2">
      <c r="BP14515" s="48"/>
    </row>
    <row r="14516" spans="68:68" x14ac:dyDescent="0.2">
      <c r="BP14516" s="48"/>
    </row>
    <row r="14517" spans="68:68" x14ac:dyDescent="0.2">
      <c r="BP14517" s="48"/>
    </row>
    <row r="14518" spans="68:68" x14ac:dyDescent="0.2">
      <c r="BP14518" s="48"/>
    </row>
    <row r="14519" spans="68:68" x14ac:dyDescent="0.2">
      <c r="BP14519" s="48"/>
    </row>
    <row r="14520" spans="68:68" x14ac:dyDescent="0.2">
      <c r="BP14520" s="48"/>
    </row>
    <row r="14521" spans="68:68" x14ac:dyDescent="0.2">
      <c r="BP14521" s="48"/>
    </row>
    <row r="14522" spans="68:68" x14ac:dyDescent="0.2">
      <c r="BP14522" s="48"/>
    </row>
    <row r="14523" spans="68:68" x14ac:dyDescent="0.2">
      <c r="BP14523" s="48"/>
    </row>
    <row r="14524" spans="68:68" x14ac:dyDescent="0.2">
      <c r="BP14524" s="48"/>
    </row>
    <row r="14525" spans="68:68" x14ac:dyDescent="0.2">
      <c r="BP14525" s="48"/>
    </row>
    <row r="14526" spans="68:68" x14ac:dyDescent="0.2">
      <c r="BP14526" s="48"/>
    </row>
    <row r="14527" spans="68:68" x14ac:dyDescent="0.2">
      <c r="BP14527" s="48"/>
    </row>
    <row r="14528" spans="68:68" x14ac:dyDescent="0.2">
      <c r="BP14528" s="48"/>
    </row>
    <row r="14529" spans="68:68" x14ac:dyDescent="0.2">
      <c r="BP14529" s="48"/>
    </row>
    <row r="14530" spans="68:68" x14ac:dyDescent="0.2">
      <c r="BP14530" s="48"/>
    </row>
    <row r="14531" spans="68:68" x14ac:dyDescent="0.2">
      <c r="BP14531" s="48"/>
    </row>
    <row r="14532" spans="68:68" x14ac:dyDescent="0.2">
      <c r="BP14532" s="48"/>
    </row>
    <row r="14533" spans="68:68" x14ac:dyDescent="0.2">
      <c r="BP14533" s="48"/>
    </row>
    <row r="14534" spans="68:68" x14ac:dyDescent="0.2">
      <c r="BP14534" s="48"/>
    </row>
    <row r="14535" spans="68:68" x14ac:dyDescent="0.2">
      <c r="BP14535" s="48"/>
    </row>
    <row r="14536" spans="68:68" x14ac:dyDescent="0.2">
      <c r="BP14536" s="48"/>
    </row>
    <row r="14537" spans="68:68" x14ac:dyDescent="0.2">
      <c r="BP14537" s="48"/>
    </row>
    <row r="14538" spans="68:68" x14ac:dyDescent="0.2">
      <c r="BP14538" s="48"/>
    </row>
    <row r="14539" spans="68:68" x14ac:dyDescent="0.2">
      <c r="BP14539" s="48"/>
    </row>
    <row r="14540" spans="68:68" x14ac:dyDescent="0.2">
      <c r="BP14540" s="48"/>
    </row>
    <row r="14541" spans="68:68" x14ac:dyDescent="0.2">
      <c r="BP14541" s="48"/>
    </row>
    <row r="14542" spans="68:68" x14ac:dyDescent="0.2">
      <c r="BP14542" s="48"/>
    </row>
    <row r="14543" spans="68:68" x14ac:dyDescent="0.2">
      <c r="BP14543" s="48"/>
    </row>
    <row r="14544" spans="68:68" x14ac:dyDescent="0.2">
      <c r="BP14544" s="48"/>
    </row>
    <row r="14545" spans="68:68" x14ac:dyDescent="0.2">
      <c r="BP14545" s="48"/>
    </row>
    <row r="14546" spans="68:68" x14ac:dyDescent="0.2">
      <c r="BP14546" s="48"/>
    </row>
    <row r="14547" spans="68:68" x14ac:dyDescent="0.2">
      <c r="BP14547" s="48"/>
    </row>
    <row r="14548" spans="68:68" x14ac:dyDescent="0.2">
      <c r="BP14548" s="48"/>
    </row>
    <row r="14549" spans="68:68" x14ac:dyDescent="0.2">
      <c r="BP14549" s="48"/>
    </row>
    <row r="14550" spans="68:68" x14ac:dyDescent="0.2">
      <c r="BP14550" s="48"/>
    </row>
    <row r="14551" spans="68:68" x14ac:dyDescent="0.2">
      <c r="BP14551" s="48"/>
    </row>
    <row r="14552" spans="68:68" x14ac:dyDescent="0.2">
      <c r="BP14552" s="48"/>
    </row>
    <row r="14553" spans="68:68" x14ac:dyDescent="0.2">
      <c r="BP14553" s="48"/>
    </row>
    <row r="14554" spans="68:68" x14ac:dyDescent="0.2">
      <c r="BP14554" s="48"/>
    </row>
    <row r="14555" spans="68:68" x14ac:dyDescent="0.2">
      <c r="BP14555" s="48"/>
    </row>
    <row r="14556" spans="68:68" x14ac:dyDescent="0.2">
      <c r="BP14556" s="48"/>
    </row>
    <row r="14557" spans="68:68" x14ac:dyDescent="0.2">
      <c r="BP14557" s="48"/>
    </row>
    <row r="14558" spans="68:68" x14ac:dyDescent="0.2">
      <c r="BP14558" s="48"/>
    </row>
    <row r="14559" spans="68:68" x14ac:dyDescent="0.2">
      <c r="BP14559" s="48"/>
    </row>
    <row r="14560" spans="68:68" x14ac:dyDescent="0.2">
      <c r="BP14560" s="48"/>
    </row>
    <row r="14561" spans="68:68" x14ac:dyDescent="0.2">
      <c r="BP14561" s="48"/>
    </row>
    <row r="14562" spans="68:68" x14ac:dyDescent="0.2">
      <c r="BP14562" s="48"/>
    </row>
    <row r="14563" spans="68:68" x14ac:dyDescent="0.2">
      <c r="BP14563" s="48"/>
    </row>
    <row r="14564" spans="68:68" x14ac:dyDescent="0.2">
      <c r="BP14564" s="48"/>
    </row>
    <row r="14565" spans="68:68" x14ac:dyDescent="0.2">
      <c r="BP14565" s="48"/>
    </row>
    <row r="14566" spans="68:68" x14ac:dyDescent="0.2">
      <c r="BP14566" s="48"/>
    </row>
    <row r="14567" spans="68:68" x14ac:dyDescent="0.2">
      <c r="BP14567" s="48"/>
    </row>
    <row r="14568" spans="68:68" x14ac:dyDescent="0.2">
      <c r="BP14568" s="48"/>
    </row>
    <row r="14569" spans="68:68" x14ac:dyDescent="0.2">
      <c r="BP14569" s="48"/>
    </row>
    <row r="14570" spans="68:68" x14ac:dyDescent="0.2">
      <c r="BP14570" s="48"/>
    </row>
    <row r="14571" spans="68:68" x14ac:dyDescent="0.2">
      <c r="BP14571" s="48"/>
    </row>
    <row r="14572" spans="68:68" x14ac:dyDescent="0.2">
      <c r="BP14572" s="48"/>
    </row>
    <row r="14573" spans="68:68" x14ac:dyDescent="0.2">
      <c r="BP14573" s="48"/>
    </row>
    <row r="14574" spans="68:68" x14ac:dyDescent="0.2">
      <c r="BP14574" s="48"/>
    </row>
    <row r="14575" spans="68:68" x14ac:dyDescent="0.2">
      <c r="BP14575" s="48"/>
    </row>
    <row r="14576" spans="68:68" x14ac:dyDescent="0.2">
      <c r="BP14576" s="48"/>
    </row>
    <row r="14577" spans="68:68" x14ac:dyDescent="0.2">
      <c r="BP14577" s="48"/>
    </row>
    <row r="14578" spans="68:68" x14ac:dyDescent="0.2">
      <c r="BP14578" s="48"/>
    </row>
    <row r="14579" spans="68:68" x14ac:dyDescent="0.2">
      <c r="BP14579" s="48"/>
    </row>
    <row r="14580" spans="68:68" x14ac:dyDescent="0.2">
      <c r="BP14580" s="48"/>
    </row>
    <row r="14581" spans="68:68" x14ac:dyDescent="0.2">
      <c r="BP14581" s="48"/>
    </row>
    <row r="14582" spans="68:68" x14ac:dyDescent="0.2">
      <c r="BP14582" s="48"/>
    </row>
    <row r="14583" spans="68:68" x14ac:dyDescent="0.2">
      <c r="BP14583" s="48"/>
    </row>
    <row r="14584" spans="68:68" x14ac:dyDescent="0.2">
      <c r="BP14584" s="48"/>
    </row>
    <row r="14585" spans="68:68" x14ac:dyDescent="0.2">
      <c r="BP14585" s="48"/>
    </row>
    <row r="14586" spans="68:68" x14ac:dyDescent="0.2">
      <c r="BP14586" s="48"/>
    </row>
    <row r="14587" spans="68:68" x14ac:dyDescent="0.2">
      <c r="BP14587" s="48"/>
    </row>
    <row r="14588" spans="68:68" x14ac:dyDescent="0.2">
      <c r="BP14588" s="48"/>
    </row>
    <row r="14589" spans="68:68" x14ac:dyDescent="0.2">
      <c r="BP14589" s="48"/>
    </row>
    <row r="14590" spans="68:68" x14ac:dyDescent="0.2">
      <c r="BP14590" s="48"/>
    </row>
    <row r="14591" spans="68:68" x14ac:dyDescent="0.2">
      <c r="BP14591" s="48"/>
    </row>
    <row r="14592" spans="68:68" x14ac:dyDescent="0.2">
      <c r="BP14592" s="48"/>
    </row>
    <row r="14593" spans="68:68" x14ac:dyDescent="0.2">
      <c r="BP14593" s="48"/>
    </row>
    <row r="14594" spans="68:68" x14ac:dyDescent="0.2">
      <c r="BP14594" s="48"/>
    </row>
    <row r="14595" spans="68:68" x14ac:dyDescent="0.2">
      <c r="BP14595" s="48"/>
    </row>
    <row r="14596" spans="68:68" x14ac:dyDescent="0.2">
      <c r="BP14596" s="48"/>
    </row>
    <row r="14597" spans="68:68" x14ac:dyDescent="0.2">
      <c r="BP14597" s="48"/>
    </row>
    <row r="14598" spans="68:68" x14ac:dyDescent="0.2">
      <c r="BP14598" s="48"/>
    </row>
    <row r="14599" spans="68:68" x14ac:dyDescent="0.2">
      <c r="BP14599" s="48"/>
    </row>
    <row r="14600" spans="68:68" x14ac:dyDescent="0.2">
      <c r="BP14600" s="48"/>
    </row>
    <row r="14601" spans="68:68" x14ac:dyDescent="0.2">
      <c r="BP14601" s="48"/>
    </row>
    <row r="14602" spans="68:68" x14ac:dyDescent="0.2">
      <c r="BP14602" s="48"/>
    </row>
    <row r="14603" spans="68:68" x14ac:dyDescent="0.2">
      <c r="BP14603" s="48"/>
    </row>
    <row r="14604" spans="68:68" x14ac:dyDescent="0.2">
      <c r="BP14604" s="48"/>
    </row>
    <row r="14605" spans="68:68" x14ac:dyDescent="0.2">
      <c r="BP14605" s="48"/>
    </row>
    <row r="14606" spans="68:68" x14ac:dyDescent="0.2">
      <c r="BP14606" s="48"/>
    </row>
    <row r="14607" spans="68:68" x14ac:dyDescent="0.2">
      <c r="BP14607" s="48"/>
    </row>
    <row r="14608" spans="68:68" x14ac:dyDescent="0.2">
      <c r="BP14608" s="48"/>
    </row>
    <row r="14609" spans="68:68" x14ac:dyDescent="0.2">
      <c r="BP14609" s="48"/>
    </row>
    <row r="14610" spans="68:68" x14ac:dyDescent="0.2">
      <c r="BP14610" s="48"/>
    </row>
    <row r="14611" spans="68:68" x14ac:dyDescent="0.2">
      <c r="BP14611" s="48"/>
    </row>
    <row r="14612" spans="68:68" x14ac:dyDescent="0.2">
      <c r="BP14612" s="48"/>
    </row>
    <row r="14613" spans="68:68" x14ac:dyDescent="0.2">
      <c r="BP14613" s="48"/>
    </row>
    <row r="14614" spans="68:68" x14ac:dyDescent="0.2">
      <c r="BP14614" s="48"/>
    </row>
    <row r="14615" spans="68:68" x14ac:dyDescent="0.2">
      <c r="BP14615" s="48"/>
    </row>
    <row r="14616" spans="68:68" x14ac:dyDescent="0.2">
      <c r="BP14616" s="48"/>
    </row>
    <row r="14617" spans="68:68" x14ac:dyDescent="0.2">
      <c r="BP14617" s="48"/>
    </row>
    <row r="14618" spans="68:68" x14ac:dyDescent="0.2">
      <c r="BP14618" s="48"/>
    </row>
    <row r="14619" spans="68:68" x14ac:dyDescent="0.2">
      <c r="BP14619" s="48"/>
    </row>
    <row r="14620" spans="68:68" x14ac:dyDescent="0.2">
      <c r="BP14620" s="48"/>
    </row>
    <row r="14621" spans="68:68" x14ac:dyDescent="0.2">
      <c r="BP14621" s="48"/>
    </row>
    <row r="14622" spans="68:68" x14ac:dyDescent="0.2">
      <c r="BP14622" s="48"/>
    </row>
    <row r="14623" spans="68:68" x14ac:dyDescent="0.2">
      <c r="BP14623" s="48"/>
    </row>
    <row r="14624" spans="68:68" x14ac:dyDescent="0.2">
      <c r="BP14624" s="48"/>
    </row>
    <row r="14625" spans="68:68" x14ac:dyDescent="0.2">
      <c r="BP14625" s="48"/>
    </row>
    <row r="14626" spans="68:68" x14ac:dyDescent="0.2">
      <c r="BP14626" s="48"/>
    </row>
    <row r="14627" spans="68:68" x14ac:dyDescent="0.2">
      <c r="BP14627" s="48"/>
    </row>
    <row r="14628" spans="68:68" x14ac:dyDescent="0.2">
      <c r="BP14628" s="48"/>
    </row>
    <row r="14629" spans="68:68" x14ac:dyDescent="0.2">
      <c r="BP14629" s="48"/>
    </row>
    <row r="14630" spans="68:68" x14ac:dyDescent="0.2">
      <c r="BP14630" s="48"/>
    </row>
    <row r="14631" spans="68:68" x14ac:dyDescent="0.2">
      <c r="BP14631" s="48"/>
    </row>
    <row r="14632" spans="68:68" x14ac:dyDescent="0.2">
      <c r="BP14632" s="48"/>
    </row>
    <row r="14633" spans="68:68" x14ac:dyDescent="0.2">
      <c r="BP14633" s="48"/>
    </row>
    <row r="14634" spans="68:68" x14ac:dyDescent="0.2">
      <c r="BP14634" s="48"/>
    </row>
    <row r="14635" spans="68:68" x14ac:dyDescent="0.2">
      <c r="BP14635" s="48"/>
    </row>
    <row r="14636" spans="68:68" x14ac:dyDescent="0.2">
      <c r="BP14636" s="48"/>
    </row>
    <row r="14637" spans="68:68" x14ac:dyDescent="0.2">
      <c r="BP14637" s="48"/>
    </row>
    <row r="14638" spans="68:68" x14ac:dyDescent="0.2">
      <c r="BP14638" s="48"/>
    </row>
    <row r="14639" spans="68:68" x14ac:dyDescent="0.2">
      <c r="BP14639" s="48"/>
    </row>
    <row r="14640" spans="68:68" x14ac:dyDescent="0.2">
      <c r="BP14640" s="48"/>
    </row>
    <row r="14641" spans="68:68" x14ac:dyDescent="0.2">
      <c r="BP14641" s="48"/>
    </row>
    <row r="14642" spans="68:68" x14ac:dyDescent="0.2">
      <c r="BP14642" s="48"/>
    </row>
    <row r="14643" spans="68:68" x14ac:dyDescent="0.2">
      <c r="BP14643" s="48"/>
    </row>
    <row r="14644" spans="68:68" x14ac:dyDescent="0.2">
      <c r="BP14644" s="48"/>
    </row>
    <row r="14645" spans="68:68" x14ac:dyDescent="0.2">
      <c r="BP14645" s="48"/>
    </row>
    <row r="14646" spans="68:68" x14ac:dyDescent="0.2">
      <c r="BP14646" s="48"/>
    </row>
    <row r="14647" spans="68:68" x14ac:dyDescent="0.2">
      <c r="BP14647" s="48"/>
    </row>
    <row r="14648" spans="68:68" x14ac:dyDescent="0.2">
      <c r="BP14648" s="48"/>
    </row>
    <row r="14649" spans="68:68" x14ac:dyDescent="0.2">
      <c r="BP14649" s="48"/>
    </row>
    <row r="14650" spans="68:68" x14ac:dyDescent="0.2">
      <c r="BP14650" s="48"/>
    </row>
    <row r="14651" spans="68:68" x14ac:dyDescent="0.2">
      <c r="BP14651" s="48"/>
    </row>
    <row r="14652" spans="68:68" x14ac:dyDescent="0.2">
      <c r="BP14652" s="48"/>
    </row>
    <row r="14653" spans="68:68" x14ac:dyDescent="0.2">
      <c r="BP14653" s="48"/>
    </row>
    <row r="14654" spans="68:68" x14ac:dyDescent="0.2">
      <c r="BP14654" s="48"/>
    </row>
    <row r="14655" spans="68:68" x14ac:dyDescent="0.2">
      <c r="BP14655" s="48"/>
    </row>
    <row r="14656" spans="68:68" x14ac:dyDescent="0.2">
      <c r="BP14656" s="48"/>
    </row>
    <row r="14657" spans="68:68" x14ac:dyDescent="0.2">
      <c r="BP14657" s="48"/>
    </row>
    <row r="14658" spans="68:68" x14ac:dyDescent="0.2">
      <c r="BP14658" s="48"/>
    </row>
    <row r="14659" spans="68:68" x14ac:dyDescent="0.2">
      <c r="BP14659" s="48"/>
    </row>
    <row r="14660" spans="68:68" x14ac:dyDescent="0.2">
      <c r="BP14660" s="48"/>
    </row>
    <row r="14661" spans="68:68" x14ac:dyDescent="0.2">
      <c r="BP14661" s="48"/>
    </row>
    <row r="14662" spans="68:68" x14ac:dyDescent="0.2">
      <c r="BP14662" s="48"/>
    </row>
    <row r="14663" spans="68:68" x14ac:dyDescent="0.2">
      <c r="BP14663" s="48"/>
    </row>
    <row r="14664" spans="68:68" x14ac:dyDescent="0.2">
      <c r="BP14664" s="48"/>
    </row>
    <row r="14665" spans="68:68" x14ac:dyDescent="0.2">
      <c r="BP14665" s="48"/>
    </row>
    <row r="14666" spans="68:68" x14ac:dyDescent="0.2">
      <c r="BP14666" s="48"/>
    </row>
    <row r="14667" spans="68:68" x14ac:dyDescent="0.2">
      <c r="BP14667" s="48"/>
    </row>
    <row r="14668" spans="68:68" x14ac:dyDescent="0.2">
      <c r="BP14668" s="48"/>
    </row>
    <row r="14669" spans="68:68" x14ac:dyDescent="0.2">
      <c r="BP14669" s="48"/>
    </row>
    <row r="14670" spans="68:68" x14ac:dyDescent="0.2">
      <c r="BP14670" s="48"/>
    </row>
    <row r="14671" spans="68:68" x14ac:dyDescent="0.2">
      <c r="BP14671" s="48"/>
    </row>
    <row r="14672" spans="68:68" x14ac:dyDescent="0.2">
      <c r="BP14672" s="48"/>
    </row>
    <row r="14673" spans="68:68" x14ac:dyDescent="0.2">
      <c r="BP14673" s="48"/>
    </row>
    <row r="14674" spans="68:68" x14ac:dyDescent="0.2">
      <c r="BP14674" s="48"/>
    </row>
    <row r="14675" spans="68:68" x14ac:dyDescent="0.2">
      <c r="BP14675" s="48"/>
    </row>
    <row r="14676" spans="68:68" x14ac:dyDescent="0.2">
      <c r="BP14676" s="48"/>
    </row>
    <row r="14677" spans="68:68" x14ac:dyDescent="0.2">
      <c r="BP14677" s="48"/>
    </row>
    <row r="14678" spans="68:68" x14ac:dyDescent="0.2">
      <c r="BP14678" s="48"/>
    </row>
    <row r="14679" spans="68:68" x14ac:dyDescent="0.2">
      <c r="BP14679" s="48"/>
    </row>
    <row r="14680" spans="68:68" x14ac:dyDescent="0.2">
      <c r="BP14680" s="48"/>
    </row>
    <row r="14681" spans="68:68" x14ac:dyDescent="0.2">
      <c r="BP14681" s="48"/>
    </row>
    <row r="14682" spans="68:68" x14ac:dyDescent="0.2">
      <c r="BP14682" s="48"/>
    </row>
    <row r="14683" spans="68:68" x14ac:dyDescent="0.2">
      <c r="BP14683" s="48"/>
    </row>
    <row r="14684" spans="68:68" x14ac:dyDescent="0.2">
      <c r="BP14684" s="48"/>
    </row>
    <row r="14685" spans="68:68" x14ac:dyDescent="0.2">
      <c r="BP14685" s="48"/>
    </row>
    <row r="14686" spans="68:68" x14ac:dyDescent="0.2">
      <c r="BP14686" s="48"/>
    </row>
    <row r="14687" spans="68:68" x14ac:dyDescent="0.2">
      <c r="BP14687" s="48"/>
    </row>
    <row r="14688" spans="68:68" x14ac:dyDescent="0.2">
      <c r="BP14688" s="48"/>
    </row>
    <row r="14689" spans="68:68" x14ac:dyDescent="0.2">
      <c r="BP14689" s="48"/>
    </row>
    <row r="14690" spans="68:68" x14ac:dyDescent="0.2">
      <c r="BP14690" s="48"/>
    </row>
    <row r="14691" spans="68:68" x14ac:dyDescent="0.2">
      <c r="BP14691" s="48"/>
    </row>
    <row r="14692" spans="68:68" x14ac:dyDescent="0.2">
      <c r="BP14692" s="48"/>
    </row>
    <row r="14693" spans="68:68" x14ac:dyDescent="0.2">
      <c r="BP14693" s="48"/>
    </row>
    <row r="14694" spans="68:68" x14ac:dyDescent="0.2">
      <c r="BP14694" s="48"/>
    </row>
    <row r="14695" spans="68:68" x14ac:dyDescent="0.2">
      <c r="BP14695" s="48"/>
    </row>
    <row r="14696" spans="68:68" x14ac:dyDescent="0.2">
      <c r="BP14696" s="48"/>
    </row>
    <row r="14697" spans="68:68" x14ac:dyDescent="0.2">
      <c r="BP14697" s="48"/>
    </row>
    <row r="14698" spans="68:68" x14ac:dyDescent="0.2">
      <c r="BP14698" s="48"/>
    </row>
    <row r="14699" spans="68:68" x14ac:dyDescent="0.2">
      <c r="BP14699" s="48"/>
    </row>
    <row r="14700" spans="68:68" x14ac:dyDescent="0.2">
      <c r="BP14700" s="48"/>
    </row>
    <row r="14701" spans="68:68" x14ac:dyDescent="0.2">
      <c r="BP14701" s="48"/>
    </row>
    <row r="14702" spans="68:68" x14ac:dyDescent="0.2">
      <c r="BP14702" s="48"/>
    </row>
    <row r="14703" spans="68:68" x14ac:dyDescent="0.2">
      <c r="BP14703" s="48"/>
    </row>
    <row r="14704" spans="68:68" x14ac:dyDescent="0.2">
      <c r="BP14704" s="48"/>
    </row>
    <row r="14705" spans="68:68" x14ac:dyDescent="0.2">
      <c r="BP14705" s="48"/>
    </row>
    <row r="14706" spans="68:68" x14ac:dyDescent="0.2">
      <c r="BP14706" s="48"/>
    </row>
    <row r="14707" spans="68:68" x14ac:dyDescent="0.2">
      <c r="BP14707" s="48"/>
    </row>
    <row r="14708" spans="68:68" x14ac:dyDescent="0.2">
      <c r="BP14708" s="48"/>
    </row>
    <row r="14709" spans="68:68" x14ac:dyDescent="0.2">
      <c r="BP14709" s="48"/>
    </row>
    <row r="14710" spans="68:68" x14ac:dyDescent="0.2">
      <c r="BP14710" s="48"/>
    </row>
    <row r="14711" spans="68:68" x14ac:dyDescent="0.2">
      <c r="BP14711" s="48"/>
    </row>
    <row r="14712" spans="68:68" x14ac:dyDescent="0.2">
      <c r="BP14712" s="48"/>
    </row>
    <row r="14713" spans="68:68" x14ac:dyDescent="0.2">
      <c r="BP14713" s="48"/>
    </row>
    <row r="14714" spans="68:68" x14ac:dyDescent="0.2">
      <c r="BP14714" s="48"/>
    </row>
    <row r="14715" spans="68:68" x14ac:dyDescent="0.2">
      <c r="BP14715" s="48"/>
    </row>
    <row r="14716" spans="68:68" x14ac:dyDescent="0.2">
      <c r="BP14716" s="48"/>
    </row>
    <row r="14717" spans="68:68" x14ac:dyDescent="0.2">
      <c r="BP14717" s="48"/>
    </row>
    <row r="14718" spans="68:68" x14ac:dyDescent="0.2">
      <c r="BP14718" s="48"/>
    </row>
    <row r="14719" spans="68:68" x14ac:dyDescent="0.2">
      <c r="BP14719" s="48"/>
    </row>
    <row r="14720" spans="68:68" x14ac:dyDescent="0.2">
      <c r="BP14720" s="48"/>
    </row>
    <row r="14721" spans="68:68" x14ac:dyDescent="0.2">
      <c r="BP14721" s="48"/>
    </row>
    <row r="14722" spans="68:68" x14ac:dyDescent="0.2">
      <c r="BP14722" s="48"/>
    </row>
    <row r="14723" spans="68:68" x14ac:dyDescent="0.2">
      <c r="BP14723" s="48"/>
    </row>
    <row r="14724" spans="68:68" x14ac:dyDescent="0.2">
      <c r="BP14724" s="48"/>
    </row>
    <row r="14725" spans="68:68" x14ac:dyDescent="0.2">
      <c r="BP14725" s="48"/>
    </row>
    <row r="14726" spans="68:68" x14ac:dyDescent="0.2">
      <c r="BP14726" s="48"/>
    </row>
    <row r="14727" spans="68:68" x14ac:dyDescent="0.2">
      <c r="BP14727" s="48"/>
    </row>
    <row r="14728" spans="68:68" x14ac:dyDescent="0.2">
      <c r="BP14728" s="48"/>
    </row>
    <row r="14729" spans="68:68" x14ac:dyDescent="0.2">
      <c r="BP14729" s="48"/>
    </row>
    <row r="14730" spans="68:68" x14ac:dyDescent="0.2">
      <c r="BP14730" s="48"/>
    </row>
    <row r="14731" spans="68:68" x14ac:dyDescent="0.2">
      <c r="BP14731" s="48"/>
    </row>
    <row r="14732" spans="68:68" x14ac:dyDescent="0.2">
      <c r="BP14732" s="48"/>
    </row>
    <row r="14733" spans="68:68" x14ac:dyDescent="0.2">
      <c r="BP14733" s="48"/>
    </row>
    <row r="14734" spans="68:68" x14ac:dyDescent="0.2">
      <c r="BP14734" s="48"/>
    </row>
    <row r="14735" spans="68:68" x14ac:dyDescent="0.2">
      <c r="BP14735" s="48"/>
    </row>
    <row r="14736" spans="68:68" x14ac:dyDescent="0.2">
      <c r="BP14736" s="48"/>
    </row>
    <row r="14737" spans="68:68" x14ac:dyDescent="0.2">
      <c r="BP14737" s="48"/>
    </row>
    <row r="14738" spans="68:68" x14ac:dyDescent="0.2">
      <c r="BP14738" s="48"/>
    </row>
    <row r="14739" spans="68:68" x14ac:dyDescent="0.2">
      <c r="BP14739" s="48"/>
    </row>
    <row r="14740" spans="68:68" x14ac:dyDescent="0.2">
      <c r="BP14740" s="48"/>
    </row>
    <row r="14741" spans="68:68" x14ac:dyDescent="0.2">
      <c r="BP14741" s="48"/>
    </row>
    <row r="14742" spans="68:68" x14ac:dyDescent="0.2">
      <c r="BP14742" s="48"/>
    </row>
    <row r="14743" spans="68:68" x14ac:dyDescent="0.2">
      <c r="BP14743" s="48"/>
    </row>
    <row r="14744" spans="68:68" x14ac:dyDescent="0.2">
      <c r="BP14744" s="48"/>
    </row>
    <row r="14745" spans="68:68" x14ac:dyDescent="0.2">
      <c r="BP14745" s="48"/>
    </row>
    <row r="14746" spans="68:68" x14ac:dyDescent="0.2">
      <c r="BP14746" s="48"/>
    </row>
    <row r="14747" spans="68:68" x14ac:dyDescent="0.2">
      <c r="BP14747" s="48"/>
    </row>
    <row r="14748" spans="68:68" x14ac:dyDescent="0.2">
      <c r="BP14748" s="48"/>
    </row>
    <row r="14749" spans="68:68" x14ac:dyDescent="0.2">
      <c r="BP14749" s="48"/>
    </row>
    <row r="14750" spans="68:68" x14ac:dyDescent="0.2">
      <c r="BP14750" s="48"/>
    </row>
    <row r="14751" spans="68:68" x14ac:dyDescent="0.2">
      <c r="BP14751" s="48"/>
    </row>
    <row r="14752" spans="68:68" x14ac:dyDescent="0.2">
      <c r="BP14752" s="48"/>
    </row>
    <row r="14753" spans="68:68" x14ac:dyDescent="0.2">
      <c r="BP14753" s="48"/>
    </row>
    <row r="14754" spans="68:68" x14ac:dyDescent="0.2">
      <c r="BP14754" s="48"/>
    </row>
    <row r="14755" spans="68:68" x14ac:dyDescent="0.2">
      <c r="BP14755" s="48"/>
    </row>
    <row r="14756" spans="68:68" x14ac:dyDescent="0.2">
      <c r="BP14756" s="48"/>
    </row>
    <row r="14757" spans="68:68" x14ac:dyDescent="0.2">
      <c r="BP14757" s="48"/>
    </row>
    <row r="14758" spans="68:68" x14ac:dyDescent="0.2">
      <c r="BP14758" s="48"/>
    </row>
    <row r="14759" spans="68:68" x14ac:dyDescent="0.2">
      <c r="BP14759" s="48"/>
    </row>
    <row r="14760" spans="68:68" x14ac:dyDescent="0.2">
      <c r="BP14760" s="48"/>
    </row>
    <row r="14761" spans="68:68" x14ac:dyDescent="0.2">
      <c r="BP14761" s="48"/>
    </row>
    <row r="14762" spans="68:68" x14ac:dyDescent="0.2">
      <c r="BP14762" s="48"/>
    </row>
    <row r="14763" spans="68:68" x14ac:dyDescent="0.2">
      <c r="BP14763" s="48"/>
    </row>
    <row r="14764" spans="68:68" x14ac:dyDescent="0.2">
      <c r="BP14764" s="48"/>
    </row>
    <row r="14765" spans="68:68" x14ac:dyDescent="0.2">
      <c r="BP14765" s="48"/>
    </row>
    <row r="14766" spans="68:68" x14ac:dyDescent="0.2">
      <c r="BP14766" s="48"/>
    </row>
    <row r="14767" spans="68:68" x14ac:dyDescent="0.2">
      <c r="BP14767" s="48"/>
    </row>
    <row r="14768" spans="68:68" x14ac:dyDescent="0.2">
      <c r="BP14768" s="48"/>
    </row>
    <row r="14769" spans="68:68" x14ac:dyDescent="0.2">
      <c r="BP14769" s="48"/>
    </row>
    <row r="14770" spans="68:68" x14ac:dyDescent="0.2">
      <c r="BP14770" s="48"/>
    </row>
    <row r="14771" spans="68:68" x14ac:dyDescent="0.2">
      <c r="BP14771" s="48"/>
    </row>
    <row r="14772" spans="68:68" x14ac:dyDescent="0.2">
      <c r="BP14772" s="48"/>
    </row>
    <row r="14773" spans="68:68" x14ac:dyDescent="0.2">
      <c r="BP14773" s="48"/>
    </row>
    <row r="14774" spans="68:68" x14ac:dyDescent="0.2">
      <c r="BP14774" s="48"/>
    </row>
    <row r="14775" spans="68:68" x14ac:dyDescent="0.2">
      <c r="BP14775" s="48"/>
    </row>
    <row r="14776" spans="68:68" x14ac:dyDescent="0.2">
      <c r="BP14776" s="48"/>
    </row>
    <row r="14777" spans="68:68" x14ac:dyDescent="0.2">
      <c r="BP14777" s="48"/>
    </row>
    <row r="14778" spans="68:68" x14ac:dyDescent="0.2">
      <c r="BP14778" s="48"/>
    </row>
    <row r="14779" spans="68:68" x14ac:dyDescent="0.2">
      <c r="BP14779" s="48"/>
    </row>
    <row r="14780" spans="68:68" x14ac:dyDescent="0.2">
      <c r="BP14780" s="48"/>
    </row>
    <row r="14781" spans="68:68" x14ac:dyDescent="0.2">
      <c r="BP14781" s="48"/>
    </row>
    <row r="14782" spans="68:68" x14ac:dyDescent="0.2">
      <c r="BP14782" s="48"/>
    </row>
    <row r="14783" spans="68:68" x14ac:dyDescent="0.2">
      <c r="BP14783" s="48"/>
    </row>
    <row r="14784" spans="68:68" x14ac:dyDescent="0.2">
      <c r="BP14784" s="48"/>
    </row>
    <row r="14785" spans="68:68" x14ac:dyDescent="0.2">
      <c r="BP14785" s="48"/>
    </row>
    <row r="14786" spans="68:68" x14ac:dyDescent="0.2">
      <c r="BP14786" s="48"/>
    </row>
    <row r="14787" spans="68:68" x14ac:dyDescent="0.2">
      <c r="BP14787" s="48"/>
    </row>
    <row r="14788" spans="68:68" x14ac:dyDescent="0.2">
      <c r="BP14788" s="48"/>
    </row>
    <row r="14789" spans="68:68" x14ac:dyDescent="0.2">
      <c r="BP14789" s="48"/>
    </row>
    <row r="14790" spans="68:68" x14ac:dyDescent="0.2">
      <c r="BP14790" s="48"/>
    </row>
    <row r="14791" spans="68:68" x14ac:dyDescent="0.2">
      <c r="BP14791" s="48"/>
    </row>
    <row r="14792" spans="68:68" x14ac:dyDescent="0.2">
      <c r="BP14792" s="48"/>
    </row>
    <row r="14793" spans="68:68" x14ac:dyDescent="0.2">
      <c r="BP14793" s="48"/>
    </row>
    <row r="14794" spans="68:68" x14ac:dyDescent="0.2">
      <c r="BP14794" s="48"/>
    </row>
    <row r="14795" spans="68:68" x14ac:dyDescent="0.2">
      <c r="BP14795" s="48"/>
    </row>
    <row r="14796" spans="68:68" x14ac:dyDescent="0.2">
      <c r="BP14796" s="48"/>
    </row>
    <row r="14797" spans="68:68" x14ac:dyDescent="0.2">
      <c r="BP14797" s="48"/>
    </row>
    <row r="14798" spans="68:68" x14ac:dyDescent="0.2">
      <c r="BP14798" s="48"/>
    </row>
    <row r="14799" spans="68:68" x14ac:dyDescent="0.2">
      <c r="BP14799" s="48"/>
    </row>
    <row r="14800" spans="68:68" x14ac:dyDescent="0.2">
      <c r="BP14800" s="48"/>
    </row>
    <row r="14801" spans="68:68" x14ac:dyDescent="0.2">
      <c r="BP14801" s="48"/>
    </row>
    <row r="14802" spans="68:68" x14ac:dyDescent="0.2">
      <c r="BP14802" s="48"/>
    </row>
    <row r="14803" spans="68:68" x14ac:dyDescent="0.2">
      <c r="BP14803" s="48"/>
    </row>
    <row r="14804" spans="68:68" x14ac:dyDescent="0.2">
      <c r="BP14804" s="48"/>
    </row>
    <row r="14805" spans="68:68" x14ac:dyDescent="0.2">
      <c r="BP14805" s="48"/>
    </row>
    <row r="14806" spans="68:68" x14ac:dyDescent="0.2">
      <c r="BP14806" s="48"/>
    </row>
    <row r="14807" spans="68:68" x14ac:dyDescent="0.2">
      <c r="BP14807" s="48"/>
    </row>
    <row r="14808" spans="68:68" x14ac:dyDescent="0.2">
      <c r="BP14808" s="48"/>
    </row>
    <row r="14809" spans="68:68" x14ac:dyDescent="0.2">
      <c r="BP14809" s="48"/>
    </row>
    <row r="14810" spans="68:68" x14ac:dyDescent="0.2">
      <c r="BP14810" s="48"/>
    </row>
    <row r="14811" spans="68:68" x14ac:dyDescent="0.2">
      <c r="BP14811" s="48"/>
    </row>
    <row r="14812" spans="68:68" x14ac:dyDescent="0.2">
      <c r="BP14812" s="48"/>
    </row>
    <row r="14813" spans="68:68" x14ac:dyDescent="0.2">
      <c r="BP14813" s="48"/>
    </row>
    <row r="14814" spans="68:68" x14ac:dyDescent="0.2">
      <c r="BP14814" s="48"/>
    </row>
    <row r="14815" spans="68:68" x14ac:dyDescent="0.2">
      <c r="BP14815" s="48"/>
    </row>
    <row r="14816" spans="68:68" x14ac:dyDescent="0.2">
      <c r="BP14816" s="48"/>
    </row>
    <row r="14817" spans="68:68" x14ac:dyDescent="0.2">
      <c r="BP14817" s="48"/>
    </row>
    <row r="14818" spans="68:68" x14ac:dyDescent="0.2">
      <c r="BP14818" s="48"/>
    </row>
    <row r="14819" spans="68:68" x14ac:dyDescent="0.2">
      <c r="BP14819" s="48"/>
    </row>
    <row r="14820" spans="68:68" x14ac:dyDescent="0.2">
      <c r="BP14820" s="48"/>
    </row>
    <row r="14821" spans="68:68" x14ac:dyDescent="0.2">
      <c r="BP14821" s="48"/>
    </row>
    <row r="14822" spans="68:68" x14ac:dyDescent="0.2">
      <c r="BP14822" s="48"/>
    </row>
    <row r="14823" spans="68:68" x14ac:dyDescent="0.2">
      <c r="BP14823" s="48"/>
    </row>
    <row r="14824" spans="68:68" x14ac:dyDescent="0.2">
      <c r="BP14824" s="48"/>
    </row>
    <row r="14825" spans="68:68" x14ac:dyDescent="0.2">
      <c r="BP14825" s="48"/>
    </row>
    <row r="14826" spans="68:68" x14ac:dyDescent="0.2">
      <c r="BP14826" s="48"/>
    </row>
    <row r="14827" spans="68:68" x14ac:dyDescent="0.2">
      <c r="BP14827" s="48"/>
    </row>
    <row r="14828" spans="68:68" x14ac:dyDescent="0.2">
      <c r="BP14828" s="48"/>
    </row>
    <row r="14829" spans="68:68" x14ac:dyDescent="0.2">
      <c r="BP14829" s="48"/>
    </row>
    <row r="14830" spans="68:68" x14ac:dyDescent="0.2">
      <c r="BP14830" s="48"/>
    </row>
    <row r="14831" spans="68:68" x14ac:dyDescent="0.2">
      <c r="BP14831" s="48"/>
    </row>
    <row r="14832" spans="68:68" x14ac:dyDescent="0.2">
      <c r="BP14832" s="48"/>
    </row>
    <row r="14833" spans="68:68" x14ac:dyDescent="0.2">
      <c r="BP14833" s="48"/>
    </row>
    <row r="14834" spans="68:68" x14ac:dyDescent="0.2">
      <c r="BP14834" s="48"/>
    </row>
    <row r="14835" spans="68:68" x14ac:dyDescent="0.2">
      <c r="BP14835" s="48"/>
    </row>
    <row r="14836" spans="68:68" x14ac:dyDescent="0.2">
      <c r="BP14836" s="48"/>
    </row>
    <row r="14837" spans="68:68" x14ac:dyDescent="0.2">
      <c r="BP14837" s="48"/>
    </row>
    <row r="14838" spans="68:68" x14ac:dyDescent="0.2">
      <c r="BP14838" s="48"/>
    </row>
    <row r="14839" spans="68:68" x14ac:dyDescent="0.2">
      <c r="BP14839" s="48"/>
    </row>
    <row r="14840" spans="68:68" x14ac:dyDescent="0.2">
      <c r="BP14840" s="48"/>
    </row>
    <row r="14841" spans="68:68" x14ac:dyDescent="0.2">
      <c r="BP14841" s="48"/>
    </row>
    <row r="14842" spans="68:68" x14ac:dyDescent="0.2">
      <c r="BP14842" s="48"/>
    </row>
    <row r="14843" spans="68:68" x14ac:dyDescent="0.2">
      <c r="BP14843" s="48"/>
    </row>
    <row r="14844" spans="68:68" x14ac:dyDescent="0.2">
      <c r="BP14844" s="48"/>
    </row>
    <row r="14845" spans="68:68" x14ac:dyDescent="0.2">
      <c r="BP14845" s="48"/>
    </row>
    <row r="14846" spans="68:68" x14ac:dyDescent="0.2">
      <c r="BP14846" s="48"/>
    </row>
    <row r="14847" spans="68:68" x14ac:dyDescent="0.2">
      <c r="BP14847" s="48"/>
    </row>
    <row r="14848" spans="68:68" x14ac:dyDescent="0.2">
      <c r="BP14848" s="48"/>
    </row>
    <row r="14849" spans="68:68" x14ac:dyDescent="0.2">
      <c r="BP14849" s="48"/>
    </row>
    <row r="14850" spans="68:68" x14ac:dyDescent="0.2">
      <c r="BP14850" s="48"/>
    </row>
    <row r="14851" spans="68:68" x14ac:dyDescent="0.2">
      <c r="BP14851" s="48"/>
    </row>
    <row r="14852" spans="68:68" x14ac:dyDescent="0.2">
      <c r="BP14852" s="48"/>
    </row>
    <row r="14853" spans="68:68" x14ac:dyDescent="0.2">
      <c r="BP14853" s="48"/>
    </row>
    <row r="14854" spans="68:68" x14ac:dyDescent="0.2">
      <c r="BP14854" s="48"/>
    </row>
    <row r="14855" spans="68:68" x14ac:dyDescent="0.2">
      <c r="BP14855" s="48"/>
    </row>
    <row r="14856" spans="68:68" x14ac:dyDescent="0.2">
      <c r="BP14856" s="48"/>
    </row>
    <row r="14857" spans="68:68" x14ac:dyDescent="0.2">
      <c r="BP14857" s="48"/>
    </row>
    <row r="14858" spans="68:68" x14ac:dyDescent="0.2">
      <c r="BP14858" s="48"/>
    </row>
    <row r="14859" spans="68:68" x14ac:dyDescent="0.2">
      <c r="BP14859" s="48"/>
    </row>
    <row r="14860" spans="68:68" x14ac:dyDescent="0.2">
      <c r="BP14860" s="48"/>
    </row>
    <row r="14861" spans="68:68" x14ac:dyDescent="0.2">
      <c r="BP14861" s="48"/>
    </row>
    <row r="14862" spans="68:68" x14ac:dyDescent="0.2">
      <c r="BP14862" s="48"/>
    </row>
    <row r="14863" spans="68:68" x14ac:dyDescent="0.2">
      <c r="BP14863" s="48"/>
    </row>
    <row r="14864" spans="68:68" x14ac:dyDescent="0.2">
      <c r="BP14864" s="48"/>
    </row>
    <row r="14865" spans="68:68" x14ac:dyDescent="0.2">
      <c r="BP14865" s="48"/>
    </row>
    <row r="14866" spans="68:68" x14ac:dyDescent="0.2">
      <c r="BP14866" s="48"/>
    </row>
    <row r="14867" spans="68:68" x14ac:dyDescent="0.2">
      <c r="BP14867" s="48"/>
    </row>
    <row r="14868" spans="68:68" x14ac:dyDescent="0.2">
      <c r="BP14868" s="48"/>
    </row>
    <row r="14869" spans="68:68" x14ac:dyDescent="0.2">
      <c r="BP14869" s="48"/>
    </row>
    <row r="14870" spans="68:68" x14ac:dyDescent="0.2">
      <c r="BP14870" s="48"/>
    </row>
    <row r="14871" spans="68:68" x14ac:dyDescent="0.2">
      <c r="BP14871" s="48"/>
    </row>
    <row r="14872" spans="68:68" x14ac:dyDescent="0.2">
      <c r="BP14872" s="48"/>
    </row>
    <row r="14873" spans="68:68" x14ac:dyDescent="0.2">
      <c r="BP14873" s="48"/>
    </row>
    <row r="14874" spans="68:68" x14ac:dyDescent="0.2">
      <c r="BP14874" s="48"/>
    </row>
    <row r="14875" spans="68:68" x14ac:dyDescent="0.2">
      <c r="BP14875" s="48"/>
    </row>
    <row r="14876" spans="68:68" x14ac:dyDescent="0.2">
      <c r="BP14876" s="48"/>
    </row>
    <row r="14877" spans="68:68" x14ac:dyDescent="0.2">
      <c r="BP14877" s="48"/>
    </row>
    <row r="14878" spans="68:68" x14ac:dyDescent="0.2">
      <c r="BP14878" s="48"/>
    </row>
    <row r="14879" spans="68:68" x14ac:dyDescent="0.2">
      <c r="BP14879" s="48"/>
    </row>
    <row r="14880" spans="68:68" x14ac:dyDescent="0.2">
      <c r="BP14880" s="48"/>
    </row>
    <row r="14881" spans="68:68" x14ac:dyDescent="0.2">
      <c r="BP14881" s="48"/>
    </row>
    <row r="14882" spans="68:68" x14ac:dyDescent="0.2">
      <c r="BP14882" s="48"/>
    </row>
    <row r="14883" spans="68:68" x14ac:dyDescent="0.2">
      <c r="BP14883" s="48"/>
    </row>
    <row r="14884" spans="68:68" x14ac:dyDescent="0.2">
      <c r="BP14884" s="48"/>
    </row>
    <row r="14885" spans="68:68" x14ac:dyDescent="0.2">
      <c r="BP14885" s="48"/>
    </row>
    <row r="14886" spans="68:68" x14ac:dyDescent="0.2">
      <c r="BP14886" s="48"/>
    </row>
    <row r="14887" spans="68:68" x14ac:dyDescent="0.2">
      <c r="BP14887" s="48"/>
    </row>
    <row r="14888" spans="68:68" x14ac:dyDescent="0.2">
      <c r="BP14888" s="48"/>
    </row>
    <row r="14889" spans="68:68" x14ac:dyDescent="0.2">
      <c r="BP14889" s="48"/>
    </row>
    <row r="14890" spans="68:68" x14ac:dyDescent="0.2">
      <c r="BP14890" s="48"/>
    </row>
    <row r="14891" spans="68:68" x14ac:dyDescent="0.2">
      <c r="BP14891" s="48"/>
    </row>
    <row r="14892" spans="68:68" x14ac:dyDescent="0.2">
      <c r="BP14892" s="48"/>
    </row>
    <row r="14893" spans="68:68" x14ac:dyDescent="0.2">
      <c r="BP14893" s="48"/>
    </row>
    <row r="14894" spans="68:68" x14ac:dyDescent="0.2">
      <c r="BP14894" s="48"/>
    </row>
    <row r="14895" spans="68:68" x14ac:dyDescent="0.2">
      <c r="BP14895" s="48"/>
    </row>
    <row r="14896" spans="68:68" x14ac:dyDescent="0.2">
      <c r="BP14896" s="48"/>
    </row>
    <row r="14897" spans="68:68" x14ac:dyDescent="0.2">
      <c r="BP14897" s="48"/>
    </row>
    <row r="14898" spans="68:68" x14ac:dyDescent="0.2">
      <c r="BP14898" s="48"/>
    </row>
    <row r="14899" spans="68:68" x14ac:dyDescent="0.2">
      <c r="BP14899" s="48"/>
    </row>
    <row r="14900" spans="68:68" x14ac:dyDescent="0.2">
      <c r="BP14900" s="48"/>
    </row>
    <row r="14901" spans="68:68" x14ac:dyDescent="0.2">
      <c r="BP14901" s="48"/>
    </row>
    <row r="14902" spans="68:68" x14ac:dyDescent="0.2">
      <c r="BP14902" s="48"/>
    </row>
    <row r="14903" spans="68:68" x14ac:dyDescent="0.2">
      <c r="BP14903" s="48"/>
    </row>
    <row r="14904" spans="68:68" x14ac:dyDescent="0.2">
      <c r="BP14904" s="48"/>
    </row>
    <row r="14905" spans="68:68" x14ac:dyDescent="0.2">
      <c r="BP14905" s="48"/>
    </row>
    <row r="14906" spans="68:68" x14ac:dyDescent="0.2">
      <c r="BP14906" s="48"/>
    </row>
    <row r="14907" spans="68:68" x14ac:dyDescent="0.2">
      <c r="BP14907" s="48"/>
    </row>
    <row r="14908" spans="68:68" x14ac:dyDescent="0.2">
      <c r="BP14908" s="48"/>
    </row>
    <row r="14909" spans="68:68" x14ac:dyDescent="0.2">
      <c r="BP14909" s="48"/>
    </row>
    <row r="14910" spans="68:68" x14ac:dyDescent="0.2">
      <c r="BP14910" s="48"/>
    </row>
    <row r="14911" spans="68:68" x14ac:dyDescent="0.2">
      <c r="BP14911" s="48"/>
    </row>
    <row r="14912" spans="68:68" x14ac:dyDescent="0.2">
      <c r="BP14912" s="48"/>
    </row>
    <row r="14913" spans="68:68" x14ac:dyDescent="0.2">
      <c r="BP14913" s="48"/>
    </row>
    <row r="14914" spans="68:68" x14ac:dyDescent="0.2">
      <c r="BP14914" s="48"/>
    </row>
    <row r="14915" spans="68:68" x14ac:dyDescent="0.2">
      <c r="BP14915" s="48"/>
    </row>
    <row r="14916" spans="68:68" x14ac:dyDescent="0.2">
      <c r="BP14916" s="48"/>
    </row>
    <row r="14917" spans="68:68" x14ac:dyDescent="0.2">
      <c r="BP14917" s="48"/>
    </row>
    <row r="14918" spans="68:68" x14ac:dyDescent="0.2">
      <c r="BP14918" s="48"/>
    </row>
    <row r="14919" spans="68:68" x14ac:dyDescent="0.2">
      <c r="BP14919" s="48"/>
    </row>
    <row r="14920" spans="68:68" x14ac:dyDescent="0.2">
      <c r="BP14920" s="48"/>
    </row>
    <row r="14921" spans="68:68" x14ac:dyDescent="0.2">
      <c r="BP14921" s="48"/>
    </row>
    <row r="14922" spans="68:68" x14ac:dyDescent="0.2">
      <c r="BP14922" s="48"/>
    </row>
    <row r="14923" spans="68:68" x14ac:dyDescent="0.2">
      <c r="BP14923" s="48"/>
    </row>
    <row r="14924" spans="68:68" x14ac:dyDescent="0.2">
      <c r="BP14924" s="48"/>
    </row>
    <row r="14925" spans="68:68" x14ac:dyDescent="0.2">
      <c r="BP14925" s="48"/>
    </row>
    <row r="14926" spans="68:68" x14ac:dyDescent="0.2">
      <c r="BP14926" s="48"/>
    </row>
    <row r="14927" spans="68:68" x14ac:dyDescent="0.2">
      <c r="BP14927" s="48"/>
    </row>
    <row r="14928" spans="68:68" x14ac:dyDescent="0.2">
      <c r="BP14928" s="48"/>
    </row>
    <row r="14929" spans="68:68" x14ac:dyDescent="0.2">
      <c r="BP14929" s="48"/>
    </row>
    <row r="14930" spans="68:68" x14ac:dyDescent="0.2">
      <c r="BP14930" s="48"/>
    </row>
    <row r="14931" spans="68:68" x14ac:dyDescent="0.2">
      <c r="BP14931" s="48"/>
    </row>
    <row r="14932" spans="68:68" x14ac:dyDescent="0.2">
      <c r="BP14932" s="48"/>
    </row>
    <row r="14933" spans="68:68" x14ac:dyDescent="0.2">
      <c r="BP14933" s="48"/>
    </row>
    <row r="14934" spans="68:68" x14ac:dyDescent="0.2">
      <c r="BP14934" s="48"/>
    </row>
    <row r="14935" spans="68:68" x14ac:dyDescent="0.2">
      <c r="BP14935" s="48"/>
    </row>
    <row r="14936" spans="68:68" x14ac:dyDescent="0.2">
      <c r="BP14936" s="48"/>
    </row>
    <row r="14937" spans="68:68" x14ac:dyDescent="0.2">
      <c r="BP14937" s="48"/>
    </row>
    <row r="14938" spans="68:68" x14ac:dyDescent="0.2">
      <c r="BP14938" s="48"/>
    </row>
    <row r="14939" spans="68:68" x14ac:dyDescent="0.2">
      <c r="BP14939" s="48"/>
    </row>
    <row r="14940" spans="68:68" x14ac:dyDescent="0.2">
      <c r="BP14940" s="48"/>
    </row>
    <row r="14941" spans="68:68" x14ac:dyDescent="0.2">
      <c r="BP14941" s="48"/>
    </row>
    <row r="14942" spans="68:68" x14ac:dyDescent="0.2">
      <c r="BP14942" s="48"/>
    </row>
    <row r="14943" spans="68:68" x14ac:dyDescent="0.2">
      <c r="BP14943" s="48"/>
    </row>
    <row r="14944" spans="68:68" x14ac:dyDescent="0.2">
      <c r="BP14944" s="48"/>
    </row>
    <row r="14945" spans="68:68" x14ac:dyDescent="0.2">
      <c r="BP14945" s="48"/>
    </row>
    <row r="14946" spans="68:68" x14ac:dyDescent="0.2">
      <c r="BP14946" s="48"/>
    </row>
    <row r="14947" spans="68:68" x14ac:dyDescent="0.2">
      <c r="BP14947" s="48"/>
    </row>
    <row r="14948" spans="68:68" x14ac:dyDescent="0.2">
      <c r="BP14948" s="48"/>
    </row>
    <row r="14949" spans="68:68" x14ac:dyDescent="0.2">
      <c r="BP14949" s="48"/>
    </row>
    <row r="14950" spans="68:68" x14ac:dyDescent="0.2">
      <c r="BP14950" s="48"/>
    </row>
    <row r="14951" spans="68:68" x14ac:dyDescent="0.2">
      <c r="BP14951" s="48"/>
    </row>
    <row r="14952" spans="68:68" x14ac:dyDescent="0.2">
      <c r="BP14952" s="48"/>
    </row>
    <row r="14953" spans="68:68" x14ac:dyDescent="0.2">
      <c r="BP14953" s="48"/>
    </row>
    <row r="14954" spans="68:68" x14ac:dyDescent="0.2">
      <c r="BP14954" s="48"/>
    </row>
    <row r="14955" spans="68:68" x14ac:dyDescent="0.2">
      <c r="BP14955" s="48"/>
    </row>
    <row r="14956" spans="68:68" x14ac:dyDescent="0.2">
      <c r="BP14956" s="48"/>
    </row>
    <row r="14957" spans="68:68" x14ac:dyDescent="0.2">
      <c r="BP14957" s="48"/>
    </row>
    <row r="14958" spans="68:68" x14ac:dyDescent="0.2">
      <c r="BP14958" s="48"/>
    </row>
    <row r="14959" spans="68:68" x14ac:dyDescent="0.2">
      <c r="BP14959" s="48"/>
    </row>
    <row r="14960" spans="68:68" x14ac:dyDescent="0.2">
      <c r="BP14960" s="48"/>
    </row>
    <row r="14961" spans="68:68" x14ac:dyDescent="0.2">
      <c r="BP14961" s="48"/>
    </row>
    <row r="14962" spans="68:68" x14ac:dyDescent="0.2">
      <c r="BP14962" s="48"/>
    </row>
    <row r="14963" spans="68:68" x14ac:dyDescent="0.2">
      <c r="BP14963" s="48"/>
    </row>
    <row r="14964" spans="68:68" x14ac:dyDescent="0.2">
      <c r="BP14964" s="48"/>
    </row>
    <row r="14965" spans="68:68" x14ac:dyDescent="0.2">
      <c r="BP14965" s="48"/>
    </row>
    <row r="14966" spans="68:68" x14ac:dyDescent="0.2">
      <c r="BP14966" s="48"/>
    </row>
    <row r="14967" spans="68:68" x14ac:dyDescent="0.2">
      <c r="BP14967" s="48"/>
    </row>
    <row r="14968" spans="68:68" x14ac:dyDescent="0.2">
      <c r="BP14968" s="48"/>
    </row>
    <row r="14969" spans="68:68" x14ac:dyDescent="0.2">
      <c r="BP14969" s="48"/>
    </row>
    <row r="14970" spans="68:68" x14ac:dyDescent="0.2">
      <c r="BP14970" s="48"/>
    </row>
    <row r="14971" spans="68:68" x14ac:dyDescent="0.2">
      <c r="BP14971" s="48"/>
    </row>
    <row r="14972" spans="68:68" x14ac:dyDescent="0.2">
      <c r="BP14972" s="48"/>
    </row>
    <row r="14973" spans="68:68" x14ac:dyDescent="0.2">
      <c r="BP14973" s="48"/>
    </row>
    <row r="14974" spans="68:68" x14ac:dyDescent="0.2">
      <c r="BP14974" s="48"/>
    </row>
    <row r="14975" spans="68:68" x14ac:dyDescent="0.2">
      <c r="BP14975" s="48"/>
    </row>
    <row r="14976" spans="68:68" x14ac:dyDescent="0.2">
      <c r="BP14976" s="48"/>
    </row>
    <row r="14977" spans="68:68" x14ac:dyDescent="0.2">
      <c r="BP14977" s="48"/>
    </row>
    <row r="14978" spans="68:68" x14ac:dyDescent="0.2">
      <c r="BP14978" s="48"/>
    </row>
    <row r="14979" spans="68:68" x14ac:dyDescent="0.2">
      <c r="BP14979" s="48"/>
    </row>
    <row r="14980" spans="68:68" x14ac:dyDescent="0.2">
      <c r="BP14980" s="48"/>
    </row>
    <row r="14981" spans="68:68" x14ac:dyDescent="0.2">
      <c r="BP14981" s="48"/>
    </row>
    <row r="14982" spans="68:68" x14ac:dyDescent="0.2">
      <c r="BP14982" s="48"/>
    </row>
    <row r="14983" spans="68:68" x14ac:dyDescent="0.2">
      <c r="BP14983" s="48"/>
    </row>
    <row r="14984" spans="68:68" x14ac:dyDescent="0.2">
      <c r="BP14984" s="48"/>
    </row>
    <row r="14985" spans="68:68" x14ac:dyDescent="0.2">
      <c r="BP14985" s="48"/>
    </row>
    <row r="14986" spans="68:68" x14ac:dyDescent="0.2">
      <c r="BP14986" s="48"/>
    </row>
    <row r="14987" spans="68:68" x14ac:dyDescent="0.2">
      <c r="BP14987" s="48"/>
    </row>
    <row r="14988" spans="68:68" x14ac:dyDescent="0.2">
      <c r="BP14988" s="48"/>
    </row>
    <row r="14989" spans="68:68" x14ac:dyDescent="0.2">
      <c r="BP14989" s="48"/>
    </row>
    <row r="14990" spans="68:68" x14ac:dyDescent="0.2">
      <c r="BP14990" s="48"/>
    </row>
    <row r="14991" spans="68:68" x14ac:dyDescent="0.2">
      <c r="BP14991" s="48"/>
    </row>
    <row r="14992" spans="68:68" x14ac:dyDescent="0.2">
      <c r="BP14992" s="48"/>
    </row>
    <row r="14993" spans="68:68" x14ac:dyDescent="0.2">
      <c r="BP14993" s="48"/>
    </row>
    <row r="14994" spans="68:68" x14ac:dyDescent="0.2">
      <c r="BP14994" s="48"/>
    </row>
    <row r="14995" spans="68:68" x14ac:dyDescent="0.2">
      <c r="BP14995" s="48"/>
    </row>
    <row r="14996" spans="68:68" x14ac:dyDescent="0.2">
      <c r="BP14996" s="48"/>
    </row>
    <row r="14997" spans="68:68" x14ac:dyDescent="0.2">
      <c r="BP14997" s="48"/>
    </row>
    <row r="14998" spans="68:68" x14ac:dyDescent="0.2">
      <c r="BP14998" s="48"/>
    </row>
    <row r="14999" spans="68:68" x14ac:dyDescent="0.2">
      <c r="BP14999" s="48"/>
    </row>
    <row r="15000" spans="68:68" x14ac:dyDescent="0.2">
      <c r="BP15000" s="48"/>
    </row>
    <row r="15001" spans="68:68" x14ac:dyDescent="0.2">
      <c r="BP15001" s="48"/>
    </row>
    <row r="15002" spans="68:68" x14ac:dyDescent="0.2">
      <c r="BP15002" s="48"/>
    </row>
    <row r="15003" spans="68:68" x14ac:dyDescent="0.2">
      <c r="BP15003" s="48"/>
    </row>
    <row r="15004" spans="68:68" x14ac:dyDescent="0.2">
      <c r="BP15004" s="48"/>
    </row>
    <row r="15005" spans="68:68" x14ac:dyDescent="0.2">
      <c r="BP15005" s="48"/>
    </row>
    <row r="15006" spans="68:68" x14ac:dyDescent="0.2">
      <c r="BP15006" s="48"/>
    </row>
    <row r="15007" spans="68:68" x14ac:dyDescent="0.2">
      <c r="BP15007" s="48"/>
    </row>
    <row r="15008" spans="68:68" x14ac:dyDescent="0.2">
      <c r="BP15008" s="48"/>
    </row>
    <row r="15009" spans="68:68" x14ac:dyDescent="0.2">
      <c r="BP15009" s="48"/>
    </row>
    <row r="15010" spans="68:68" x14ac:dyDescent="0.2">
      <c r="BP15010" s="48"/>
    </row>
    <row r="15011" spans="68:68" x14ac:dyDescent="0.2">
      <c r="BP15011" s="48"/>
    </row>
    <row r="15012" spans="68:68" x14ac:dyDescent="0.2">
      <c r="BP15012" s="48"/>
    </row>
    <row r="15013" spans="68:68" x14ac:dyDescent="0.2">
      <c r="BP15013" s="48"/>
    </row>
    <row r="15014" spans="68:68" x14ac:dyDescent="0.2">
      <c r="BP15014" s="48"/>
    </row>
    <row r="15015" spans="68:68" x14ac:dyDescent="0.2">
      <c r="BP15015" s="48"/>
    </row>
    <row r="15016" spans="68:68" x14ac:dyDescent="0.2">
      <c r="BP15016" s="48"/>
    </row>
    <row r="15017" spans="68:68" x14ac:dyDescent="0.2">
      <c r="BP15017" s="48"/>
    </row>
    <row r="15018" spans="68:68" x14ac:dyDescent="0.2">
      <c r="BP15018" s="48"/>
    </row>
    <row r="15019" spans="68:68" x14ac:dyDescent="0.2">
      <c r="BP15019" s="48"/>
    </row>
    <row r="15020" spans="68:68" x14ac:dyDescent="0.2">
      <c r="BP15020" s="48"/>
    </row>
    <row r="15021" spans="68:68" x14ac:dyDescent="0.2">
      <c r="BP15021" s="48"/>
    </row>
    <row r="15022" spans="68:68" x14ac:dyDescent="0.2">
      <c r="BP15022" s="48"/>
    </row>
    <row r="15023" spans="68:68" x14ac:dyDescent="0.2">
      <c r="BP15023" s="48"/>
    </row>
    <row r="15024" spans="68:68" x14ac:dyDescent="0.2">
      <c r="BP15024" s="48"/>
    </row>
    <row r="15025" spans="68:68" x14ac:dyDescent="0.2">
      <c r="BP15025" s="48"/>
    </row>
    <row r="15026" spans="68:68" x14ac:dyDescent="0.2">
      <c r="BP15026" s="48"/>
    </row>
    <row r="15027" spans="68:68" x14ac:dyDescent="0.2">
      <c r="BP15027" s="48"/>
    </row>
    <row r="15028" spans="68:68" x14ac:dyDescent="0.2">
      <c r="BP15028" s="48"/>
    </row>
    <row r="15029" spans="68:68" x14ac:dyDescent="0.2">
      <c r="BP15029" s="48"/>
    </row>
    <row r="15030" spans="68:68" x14ac:dyDescent="0.2">
      <c r="BP15030" s="48"/>
    </row>
    <row r="15031" spans="68:68" x14ac:dyDescent="0.2">
      <c r="BP15031" s="48"/>
    </row>
    <row r="15032" spans="68:68" x14ac:dyDescent="0.2">
      <c r="BP15032" s="48"/>
    </row>
    <row r="15033" spans="68:68" x14ac:dyDescent="0.2">
      <c r="BP15033" s="48"/>
    </row>
    <row r="15034" spans="68:68" x14ac:dyDescent="0.2">
      <c r="BP15034" s="48"/>
    </row>
    <row r="15035" spans="68:68" x14ac:dyDescent="0.2">
      <c r="BP15035" s="48"/>
    </row>
    <row r="15036" spans="68:68" x14ac:dyDescent="0.2">
      <c r="BP15036" s="48"/>
    </row>
    <row r="15037" spans="68:68" x14ac:dyDescent="0.2">
      <c r="BP15037" s="48"/>
    </row>
    <row r="15038" spans="68:68" x14ac:dyDescent="0.2">
      <c r="BP15038" s="48"/>
    </row>
    <row r="15039" spans="68:68" x14ac:dyDescent="0.2">
      <c r="BP15039" s="48"/>
    </row>
    <row r="15040" spans="68:68" x14ac:dyDescent="0.2">
      <c r="BP15040" s="48"/>
    </row>
    <row r="15041" spans="68:68" x14ac:dyDescent="0.2">
      <c r="BP15041" s="48"/>
    </row>
    <row r="15042" spans="68:68" x14ac:dyDescent="0.2">
      <c r="BP15042" s="48"/>
    </row>
    <row r="15043" spans="68:68" x14ac:dyDescent="0.2">
      <c r="BP15043" s="48"/>
    </row>
    <row r="15044" spans="68:68" x14ac:dyDescent="0.2">
      <c r="BP15044" s="48"/>
    </row>
    <row r="15045" spans="68:68" x14ac:dyDescent="0.2">
      <c r="BP15045" s="48"/>
    </row>
    <row r="15046" spans="68:68" x14ac:dyDescent="0.2">
      <c r="BP15046" s="48"/>
    </row>
    <row r="15047" spans="68:68" x14ac:dyDescent="0.2">
      <c r="BP15047" s="48"/>
    </row>
    <row r="15048" spans="68:68" x14ac:dyDescent="0.2">
      <c r="BP15048" s="48"/>
    </row>
    <row r="15049" spans="68:68" x14ac:dyDescent="0.2">
      <c r="BP15049" s="48"/>
    </row>
    <row r="15050" spans="68:68" x14ac:dyDescent="0.2">
      <c r="BP15050" s="48"/>
    </row>
    <row r="15051" spans="68:68" x14ac:dyDescent="0.2">
      <c r="BP15051" s="48"/>
    </row>
    <row r="15052" spans="68:68" x14ac:dyDescent="0.2">
      <c r="BP15052" s="48"/>
    </row>
    <row r="15053" spans="68:68" x14ac:dyDescent="0.2">
      <c r="BP15053" s="48"/>
    </row>
    <row r="15054" spans="68:68" x14ac:dyDescent="0.2">
      <c r="BP15054" s="48"/>
    </row>
    <row r="15055" spans="68:68" x14ac:dyDescent="0.2">
      <c r="BP15055" s="48"/>
    </row>
    <row r="15056" spans="68:68" x14ac:dyDescent="0.2">
      <c r="BP15056" s="48"/>
    </row>
    <row r="15057" spans="68:68" x14ac:dyDescent="0.2">
      <c r="BP15057" s="48"/>
    </row>
    <row r="15058" spans="68:68" x14ac:dyDescent="0.2">
      <c r="BP15058" s="48"/>
    </row>
    <row r="15059" spans="68:68" x14ac:dyDescent="0.2">
      <c r="BP15059" s="48"/>
    </row>
    <row r="15060" spans="68:68" x14ac:dyDescent="0.2">
      <c r="BP15060" s="48"/>
    </row>
    <row r="15061" spans="68:68" x14ac:dyDescent="0.2">
      <c r="BP15061" s="48"/>
    </row>
    <row r="15062" spans="68:68" x14ac:dyDescent="0.2">
      <c r="BP15062" s="48"/>
    </row>
    <row r="15063" spans="68:68" x14ac:dyDescent="0.2">
      <c r="BP15063" s="48"/>
    </row>
    <row r="15064" spans="68:68" x14ac:dyDescent="0.2">
      <c r="BP15064" s="48"/>
    </row>
    <row r="15065" spans="68:68" x14ac:dyDescent="0.2">
      <c r="BP15065" s="48"/>
    </row>
    <row r="15066" spans="68:68" x14ac:dyDescent="0.2">
      <c r="BP15066" s="48"/>
    </row>
    <row r="15067" spans="68:68" x14ac:dyDescent="0.2">
      <c r="BP15067" s="48"/>
    </row>
    <row r="15068" spans="68:68" x14ac:dyDescent="0.2">
      <c r="BP15068" s="48"/>
    </row>
    <row r="15069" spans="68:68" x14ac:dyDescent="0.2">
      <c r="BP15069" s="48"/>
    </row>
    <row r="15070" spans="68:68" x14ac:dyDescent="0.2">
      <c r="BP15070" s="48"/>
    </row>
    <row r="15071" spans="68:68" x14ac:dyDescent="0.2">
      <c r="BP15071" s="48"/>
    </row>
    <row r="15072" spans="68:68" x14ac:dyDescent="0.2">
      <c r="BP15072" s="48"/>
    </row>
    <row r="15073" spans="68:68" x14ac:dyDescent="0.2">
      <c r="BP15073" s="48"/>
    </row>
    <row r="15074" spans="68:68" x14ac:dyDescent="0.2">
      <c r="BP15074" s="48"/>
    </row>
    <row r="15075" spans="68:68" x14ac:dyDescent="0.2">
      <c r="BP15075" s="48"/>
    </row>
    <row r="15076" spans="68:68" x14ac:dyDescent="0.2">
      <c r="BP15076" s="48"/>
    </row>
    <row r="15077" spans="68:68" x14ac:dyDescent="0.2">
      <c r="BP15077" s="48"/>
    </row>
    <row r="15078" spans="68:68" x14ac:dyDescent="0.2">
      <c r="BP15078" s="48"/>
    </row>
    <row r="15079" spans="68:68" x14ac:dyDescent="0.2">
      <c r="BP15079" s="48"/>
    </row>
    <row r="15080" spans="68:68" x14ac:dyDescent="0.2">
      <c r="BP15080" s="48"/>
    </row>
    <row r="15081" spans="68:68" x14ac:dyDescent="0.2">
      <c r="BP15081" s="48"/>
    </row>
    <row r="15082" spans="68:68" x14ac:dyDescent="0.2">
      <c r="BP15082" s="48"/>
    </row>
    <row r="15083" spans="68:68" x14ac:dyDescent="0.2">
      <c r="BP15083" s="48"/>
    </row>
    <row r="15084" spans="68:68" x14ac:dyDescent="0.2">
      <c r="BP15084" s="48"/>
    </row>
    <row r="15085" spans="68:68" x14ac:dyDescent="0.2">
      <c r="BP15085" s="48"/>
    </row>
    <row r="15086" spans="68:68" x14ac:dyDescent="0.2">
      <c r="BP15086" s="48"/>
    </row>
    <row r="15087" spans="68:68" x14ac:dyDescent="0.2">
      <c r="BP15087" s="48"/>
    </row>
    <row r="15088" spans="68:68" x14ac:dyDescent="0.2">
      <c r="BP15088" s="48"/>
    </row>
    <row r="15089" spans="68:68" x14ac:dyDescent="0.2">
      <c r="BP15089" s="48"/>
    </row>
    <row r="15090" spans="68:68" x14ac:dyDescent="0.2">
      <c r="BP15090" s="48"/>
    </row>
    <row r="15091" spans="68:68" x14ac:dyDescent="0.2">
      <c r="BP15091" s="48"/>
    </row>
    <row r="15092" spans="68:68" x14ac:dyDescent="0.2">
      <c r="BP15092" s="48"/>
    </row>
    <row r="15093" spans="68:68" x14ac:dyDescent="0.2">
      <c r="BP15093" s="48"/>
    </row>
    <row r="15094" spans="68:68" x14ac:dyDescent="0.2">
      <c r="BP15094" s="48"/>
    </row>
    <row r="15095" spans="68:68" x14ac:dyDescent="0.2">
      <c r="BP15095" s="48"/>
    </row>
    <row r="15096" spans="68:68" x14ac:dyDescent="0.2">
      <c r="BP15096" s="48"/>
    </row>
    <row r="15097" spans="68:68" x14ac:dyDescent="0.2">
      <c r="BP15097" s="48"/>
    </row>
    <row r="15098" spans="68:68" x14ac:dyDescent="0.2">
      <c r="BP15098" s="48"/>
    </row>
    <row r="15099" spans="68:68" x14ac:dyDescent="0.2">
      <c r="BP15099" s="48"/>
    </row>
    <row r="15100" spans="68:68" x14ac:dyDescent="0.2">
      <c r="BP15100" s="48"/>
    </row>
    <row r="15101" spans="68:68" x14ac:dyDescent="0.2">
      <c r="BP15101" s="48"/>
    </row>
    <row r="15102" spans="68:68" x14ac:dyDescent="0.2">
      <c r="BP15102" s="48"/>
    </row>
    <row r="15103" spans="68:68" x14ac:dyDescent="0.2">
      <c r="BP15103" s="48"/>
    </row>
    <row r="15104" spans="68:68" x14ac:dyDescent="0.2">
      <c r="BP15104" s="48"/>
    </row>
    <row r="15105" spans="68:68" x14ac:dyDescent="0.2">
      <c r="BP15105" s="48"/>
    </row>
    <row r="15106" spans="68:68" x14ac:dyDescent="0.2">
      <c r="BP15106" s="48"/>
    </row>
    <row r="15107" spans="68:68" x14ac:dyDescent="0.2">
      <c r="BP15107" s="48"/>
    </row>
    <row r="15108" spans="68:68" x14ac:dyDescent="0.2">
      <c r="BP15108" s="48"/>
    </row>
    <row r="15109" spans="68:68" x14ac:dyDescent="0.2">
      <c r="BP15109" s="48"/>
    </row>
    <row r="15110" spans="68:68" x14ac:dyDescent="0.2">
      <c r="BP15110" s="48"/>
    </row>
    <row r="15111" spans="68:68" x14ac:dyDescent="0.2">
      <c r="BP15111" s="48"/>
    </row>
    <row r="15112" spans="68:68" x14ac:dyDescent="0.2">
      <c r="BP15112" s="48"/>
    </row>
    <row r="15113" spans="68:68" x14ac:dyDescent="0.2">
      <c r="BP15113" s="48"/>
    </row>
    <row r="15114" spans="68:68" x14ac:dyDescent="0.2">
      <c r="BP15114" s="48"/>
    </row>
    <row r="15115" spans="68:68" x14ac:dyDescent="0.2">
      <c r="BP15115" s="48"/>
    </row>
    <row r="15116" spans="68:68" x14ac:dyDescent="0.2">
      <c r="BP15116" s="48"/>
    </row>
    <row r="15117" spans="68:68" x14ac:dyDescent="0.2">
      <c r="BP15117" s="48"/>
    </row>
    <row r="15118" spans="68:68" x14ac:dyDescent="0.2">
      <c r="BP15118" s="48"/>
    </row>
    <row r="15119" spans="68:68" x14ac:dyDescent="0.2">
      <c r="BP15119" s="48"/>
    </row>
    <row r="15120" spans="68:68" x14ac:dyDescent="0.2">
      <c r="BP15120" s="48"/>
    </row>
    <row r="15121" spans="68:68" x14ac:dyDescent="0.2">
      <c r="BP15121" s="48"/>
    </row>
    <row r="15122" spans="68:68" x14ac:dyDescent="0.2">
      <c r="BP15122" s="48"/>
    </row>
    <row r="15123" spans="68:68" x14ac:dyDescent="0.2">
      <c r="BP15123" s="48"/>
    </row>
    <row r="15124" spans="68:68" x14ac:dyDescent="0.2">
      <c r="BP15124" s="48"/>
    </row>
    <row r="15125" spans="68:68" x14ac:dyDescent="0.2">
      <c r="BP15125" s="48"/>
    </row>
    <row r="15126" spans="68:68" x14ac:dyDescent="0.2">
      <c r="BP15126" s="48"/>
    </row>
    <row r="15127" spans="68:68" x14ac:dyDescent="0.2">
      <c r="BP15127" s="48"/>
    </row>
    <row r="15128" spans="68:68" x14ac:dyDescent="0.2">
      <c r="BP15128" s="48"/>
    </row>
    <row r="15129" spans="68:68" x14ac:dyDescent="0.2">
      <c r="BP15129" s="48"/>
    </row>
    <row r="15130" spans="68:68" x14ac:dyDescent="0.2">
      <c r="BP15130" s="48"/>
    </row>
    <row r="15131" spans="68:68" x14ac:dyDescent="0.2">
      <c r="BP15131" s="48"/>
    </row>
    <row r="15132" spans="68:68" x14ac:dyDescent="0.2">
      <c r="BP15132" s="48"/>
    </row>
    <row r="15133" spans="68:68" x14ac:dyDescent="0.2">
      <c r="BP15133" s="48"/>
    </row>
    <row r="15134" spans="68:68" x14ac:dyDescent="0.2">
      <c r="BP15134" s="48"/>
    </row>
    <row r="15135" spans="68:68" x14ac:dyDescent="0.2">
      <c r="BP15135" s="48"/>
    </row>
    <row r="15136" spans="68:68" x14ac:dyDescent="0.2">
      <c r="BP15136" s="48"/>
    </row>
    <row r="15137" spans="68:68" x14ac:dyDescent="0.2">
      <c r="BP15137" s="48"/>
    </row>
    <row r="15138" spans="68:68" x14ac:dyDescent="0.2">
      <c r="BP15138" s="48"/>
    </row>
    <row r="15139" spans="68:68" x14ac:dyDescent="0.2">
      <c r="BP15139" s="48"/>
    </row>
    <row r="15140" spans="68:68" x14ac:dyDescent="0.2">
      <c r="BP15140" s="48"/>
    </row>
    <row r="15141" spans="68:68" x14ac:dyDescent="0.2">
      <c r="BP15141" s="48"/>
    </row>
    <row r="15142" spans="68:68" x14ac:dyDescent="0.2">
      <c r="BP15142" s="48"/>
    </row>
    <row r="15143" spans="68:68" x14ac:dyDescent="0.2">
      <c r="BP15143" s="48"/>
    </row>
    <row r="15144" spans="68:68" x14ac:dyDescent="0.2">
      <c r="BP15144" s="48"/>
    </row>
    <row r="15145" spans="68:68" x14ac:dyDescent="0.2">
      <c r="BP15145" s="48"/>
    </row>
    <row r="15146" spans="68:68" x14ac:dyDescent="0.2">
      <c r="BP15146" s="48"/>
    </row>
    <row r="15147" spans="68:68" x14ac:dyDescent="0.2">
      <c r="BP15147" s="48"/>
    </row>
    <row r="15148" spans="68:68" x14ac:dyDescent="0.2">
      <c r="BP15148" s="48"/>
    </row>
    <row r="15149" spans="68:68" x14ac:dyDescent="0.2">
      <c r="BP15149" s="48"/>
    </row>
    <row r="15150" spans="68:68" x14ac:dyDescent="0.2">
      <c r="BP15150" s="48"/>
    </row>
    <row r="15151" spans="68:68" x14ac:dyDescent="0.2">
      <c r="BP15151" s="48"/>
    </row>
    <row r="15152" spans="68:68" x14ac:dyDescent="0.2">
      <c r="BP15152" s="48"/>
    </row>
    <row r="15153" spans="68:68" x14ac:dyDescent="0.2">
      <c r="BP15153" s="48"/>
    </row>
    <row r="15154" spans="68:68" x14ac:dyDescent="0.2">
      <c r="BP15154" s="48"/>
    </row>
    <row r="15155" spans="68:68" x14ac:dyDescent="0.2">
      <c r="BP15155" s="48"/>
    </row>
    <row r="15156" spans="68:68" x14ac:dyDescent="0.2">
      <c r="BP15156" s="48"/>
    </row>
    <row r="15157" spans="68:68" x14ac:dyDescent="0.2">
      <c r="BP15157" s="48"/>
    </row>
    <row r="15158" spans="68:68" x14ac:dyDescent="0.2">
      <c r="BP15158" s="48"/>
    </row>
    <row r="15159" spans="68:68" x14ac:dyDescent="0.2">
      <c r="BP15159" s="48"/>
    </row>
    <row r="15160" spans="68:68" x14ac:dyDescent="0.2">
      <c r="BP15160" s="48"/>
    </row>
    <row r="15161" spans="68:68" x14ac:dyDescent="0.2">
      <c r="BP15161" s="48"/>
    </row>
    <row r="15162" spans="68:68" x14ac:dyDescent="0.2">
      <c r="BP15162" s="48"/>
    </row>
    <row r="15163" spans="68:68" x14ac:dyDescent="0.2">
      <c r="BP15163" s="48"/>
    </row>
    <row r="15164" spans="68:68" x14ac:dyDescent="0.2">
      <c r="BP15164" s="48"/>
    </row>
    <row r="15165" spans="68:68" x14ac:dyDescent="0.2">
      <c r="BP15165" s="48"/>
    </row>
    <row r="15166" spans="68:68" x14ac:dyDescent="0.2">
      <c r="BP15166" s="48"/>
    </row>
    <row r="15167" spans="68:68" x14ac:dyDescent="0.2">
      <c r="BP15167" s="48"/>
    </row>
    <row r="15168" spans="68:68" x14ac:dyDescent="0.2">
      <c r="BP15168" s="48"/>
    </row>
    <row r="15169" spans="68:68" x14ac:dyDescent="0.2">
      <c r="BP15169" s="48"/>
    </row>
    <row r="15170" spans="68:68" x14ac:dyDescent="0.2">
      <c r="BP15170" s="48"/>
    </row>
    <row r="15171" spans="68:68" x14ac:dyDescent="0.2">
      <c r="BP15171" s="48"/>
    </row>
    <row r="15172" spans="68:68" x14ac:dyDescent="0.2">
      <c r="BP15172" s="48"/>
    </row>
    <row r="15173" spans="68:68" x14ac:dyDescent="0.2">
      <c r="BP15173" s="48"/>
    </row>
    <row r="15174" spans="68:68" x14ac:dyDescent="0.2">
      <c r="BP15174" s="48"/>
    </row>
    <row r="15175" spans="68:68" x14ac:dyDescent="0.2">
      <c r="BP15175" s="48"/>
    </row>
    <row r="15176" spans="68:68" x14ac:dyDescent="0.2">
      <c r="BP15176" s="48"/>
    </row>
    <row r="15177" spans="68:68" x14ac:dyDescent="0.2">
      <c r="BP15177" s="48"/>
    </row>
    <row r="15178" spans="68:68" x14ac:dyDescent="0.2">
      <c r="BP15178" s="48"/>
    </row>
    <row r="15179" spans="68:68" x14ac:dyDescent="0.2">
      <c r="BP15179" s="48"/>
    </row>
    <row r="15180" spans="68:68" x14ac:dyDescent="0.2">
      <c r="BP15180" s="48"/>
    </row>
    <row r="15181" spans="68:68" x14ac:dyDescent="0.2">
      <c r="BP15181" s="48"/>
    </row>
    <row r="15182" spans="68:68" x14ac:dyDescent="0.2">
      <c r="BP15182" s="48"/>
    </row>
    <row r="15183" spans="68:68" x14ac:dyDescent="0.2">
      <c r="BP15183" s="48"/>
    </row>
    <row r="15184" spans="68:68" x14ac:dyDescent="0.2">
      <c r="BP15184" s="48"/>
    </row>
    <row r="15185" spans="68:68" x14ac:dyDescent="0.2">
      <c r="BP15185" s="48"/>
    </row>
    <row r="15186" spans="68:68" x14ac:dyDescent="0.2">
      <c r="BP15186" s="48"/>
    </row>
    <row r="15187" spans="68:68" x14ac:dyDescent="0.2">
      <c r="BP15187" s="48"/>
    </row>
    <row r="15188" spans="68:68" x14ac:dyDescent="0.2">
      <c r="BP15188" s="48"/>
    </row>
    <row r="15189" spans="68:68" x14ac:dyDescent="0.2">
      <c r="BP15189" s="48"/>
    </row>
    <row r="15190" spans="68:68" x14ac:dyDescent="0.2">
      <c r="BP15190" s="48"/>
    </row>
    <row r="15191" spans="68:68" x14ac:dyDescent="0.2">
      <c r="BP15191" s="48"/>
    </row>
    <row r="15192" spans="68:68" x14ac:dyDescent="0.2">
      <c r="BP15192" s="48"/>
    </row>
    <row r="15193" spans="68:68" x14ac:dyDescent="0.2">
      <c r="BP15193" s="48"/>
    </row>
    <row r="15194" spans="68:68" x14ac:dyDescent="0.2">
      <c r="BP15194" s="48"/>
    </row>
    <row r="15195" spans="68:68" x14ac:dyDescent="0.2">
      <c r="BP15195" s="48"/>
    </row>
    <row r="15196" spans="68:68" x14ac:dyDescent="0.2">
      <c r="BP15196" s="48"/>
    </row>
    <row r="15197" spans="68:68" x14ac:dyDescent="0.2">
      <c r="BP15197" s="48"/>
    </row>
    <row r="15198" spans="68:68" x14ac:dyDescent="0.2">
      <c r="BP15198" s="48"/>
    </row>
    <row r="15199" spans="68:68" x14ac:dyDescent="0.2">
      <c r="BP15199" s="48"/>
    </row>
    <row r="15200" spans="68:68" x14ac:dyDescent="0.2">
      <c r="BP15200" s="48"/>
    </row>
    <row r="15201" spans="68:68" x14ac:dyDescent="0.2">
      <c r="BP15201" s="48"/>
    </row>
    <row r="15202" spans="68:68" x14ac:dyDescent="0.2">
      <c r="BP15202" s="48"/>
    </row>
    <row r="15203" spans="68:68" x14ac:dyDescent="0.2">
      <c r="BP15203" s="48"/>
    </row>
    <row r="15204" spans="68:68" x14ac:dyDescent="0.2">
      <c r="BP15204" s="48"/>
    </row>
    <row r="15205" spans="68:68" x14ac:dyDescent="0.2">
      <c r="BP15205" s="48"/>
    </row>
    <row r="15206" spans="68:68" x14ac:dyDescent="0.2">
      <c r="BP15206" s="48"/>
    </row>
    <row r="15207" spans="68:68" x14ac:dyDescent="0.2">
      <c r="BP15207" s="48"/>
    </row>
    <row r="15208" spans="68:68" x14ac:dyDescent="0.2">
      <c r="BP15208" s="48"/>
    </row>
    <row r="15209" spans="68:68" x14ac:dyDescent="0.2">
      <c r="BP15209" s="48"/>
    </row>
    <row r="15210" spans="68:68" x14ac:dyDescent="0.2">
      <c r="BP15210" s="48"/>
    </row>
    <row r="15211" spans="68:68" x14ac:dyDescent="0.2">
      <c r="BP15211" s="48"/>
    </row>
    <row r="15212" spans="68:68" x14ac:dyDescent="0.2">
      <c r="BP15212" s="48"/>
    </row>
    <row r="15213" spans="68:68" x14ac:dyDescent="0.2">
      <c r="BP15213" s="48"/>
    </row>
    <row r="15214" spans="68:68" x14ac:dyDescent="0.2">
      <c r="BP15214" s="48"/>
    </row>
    <row r="15215" spans="68:68" x14ac:dyDescent="0.2">
      <c r="BP15215" s="48"/>
    </row>
    <row r="15216" spans="68:68" x14ac:dyDescent="0.2">
      <c r="BP15216" s="48"/>
    </row>
    <row r="15217" spans="68:68" x14ac:dyDescent="0.2">
      <c r="BP15217" s="48"/>
    </row>
    <row r="15218" spans="68:68" x14ac:dyDescent="0.2">
      <c r="BP15218" s="48"/>
    </row>
    <row r="15219" spans="68:68" x14ac:dyDescent="0.2">
      <c r="BP15219" s="48"/>
    </row>
    <row r="15220" spans="68:68" x14ac:dyDescent="0.2">
      <c r="BP15220" s="48"/>
    </row>
    <row r="15221" spans="68:68" x14ac:dyDescent="0.2">
      <c r="BP15221" s="48"/>
    </row>
    <row r="15222" spans="68:68" x14ac:dyDescent="0.2">
      <c r="BP15222" s="48"/>
    </row>
    <row r="15223" spans="68:68" x14ac:dyDescent="0.2">
      <c r="BP15223" s="48"/>
    </row>
    <row r="15224" spans="68:68" x14ac:dyDescent="0.2">
      <c r="BP15224" s="48"/>
    </row>
    <row r="15225" spans="68:68" x14ac:dyDescent="0.2">
      <c r="BP15225" s="48"/>
    </row>
    <row r="15226" spans="68:68" x14ac:dyDescent="0.2">
      <c r="BP15226" s="48"/>
    </row>
    <row r="15227" spans="68:68" x14ac:dyDescent="0.2">
      <c r="BP15227" s="48"/>
    </row>
    <row r="15228" spans="68:68" x14ac:dyDescent="0.2">
      <c r="BP15228" s="48"/>
    </row>
    <row r="15229" spans="68:68" x14ac:dyDescent="0.2">
      <c r="BP15229" s="48"/>
    </row>
    <row r="15230" spans="68:68" x14ac:dyDescent="0.2">
      <c r="BP15230" s="48"/>
    </row>
    <row r="15231" spans="68:68" x14ac:dyDescent="0.2">
      <c r="BP15231" s="48"/>
    </row>
    <row r="15232" spans="68:68" x14ac:dyDescent="0.2">
      <c r="BP15232" s="48"/>
    </row>
    <row r="15233" spans="68:68" x14ac:dyDescent="0.2">
      <c r="BP15233" s="48"/>
    </row>
    <row r="15234" spans="68:68" x14ac:dyDescent="0.2">
      <c r="BP15234" s="48"/>
    </row>
    <row r="15235" spans="68:68" x14ac:dyDescent="0.2">
      <c r="BP15235" s="48"/>
    </row>
    <row r="15236" spans="68:68" x14ac:dyDescent="0.2">
      <c r="BP15236" s="48"/>
    </row>
    <row r="15237" spans="68:68" x14ac:dyDescent="0.2">
      <c r="BP15237" s="48"/>
    </row>
    <row r="15238" spans="68:68" x14ac:dyDescent="0.2">
      <c r="BP15238" s="48"/>
    </row>
    <row r="15239" spans="68:68" x14ac:dyDescent="0.2">
      <c r="BP15239" s="48"/>
    </row>
    <row r="15240" spans="68:68" x14ac:dyDescent="0.2">
      <c r="BP15240" s="48"/>
    </row>
    <row r="15241" spans="68:68" x14ac:dyDescent="0.2">
      <c r="BP15241" s="48"/>
    </row>
    <row r="15242" spans="68:68" x14ac:dyDescent="0.2">
      <c r="BP15242" s="48"/>
    </row>
    <row r="15243" spans="68:68" x14ac:dyDescent="0.2">
      <c r="BP15243" s="48"/>
    </row>
    <row r="15244" spans="68:68" x14ac:dyDescent="0.2">
      <c r="BP15244" s="48"/>
    </row>
    <row r="15245" spans="68:68" x14ac:dyDescent="0.2">
      <c r="BP15245" s="48"/>
    </row>
    <row r="15246" spans="68:68" x14ac:dyDescent="0.2">
      <c r="BP15246" s="48"/>
    </row>
    <row r="15247" spans="68:68" x14ac:dyDescent="0.2">
      <c r="BP15247" s="48"/>
    </row>
    <row r="15248" spans="68:68" x14ac:dyDescent="0.2">
      <c r="BP15248" s="48"/>
    </row>
    <row r="15249" spans="68:68" x14ac:dyDescent="0.2">
      <c r="BP15249" s="48"/>
    </row>
    <row r="15250" spans="68:68" x14ac:dyDescent="0.2">
      <c r="BP15250" s="48"/>
    </row>
    <row r="15251" spans="68:68" x14ac:dyDescent="0.2">
      <c r="BP15251" s="48"/>
    </row>
    <row r="15252" spans="68:68" x14ac:dyDescent="0.2">
      <c r="BP15252" s="48"/>
    </row>
    <row r="15253" spans="68:68" x14ac:dyDescent="0.2">
      <c r="BP15253" s="48"/>
    </row>
    <row r="15254" spans="68:68" x14ac:dyDescent="0.2">
      <c r="BP15254" s="48"/>
    </row>
    <row r="15255" spans="68:68" x14ac:dyDescent="0.2">
      <c r="BP15255" s="48"/>
    </row>
    <row r="15256" spans="68:68" x14ac:dyDescent="0.2">
      <c r="BP15256" s="48"/>
    </row>
    <row r="15257" spans="68:68" x14ac:dyDescent="0.2">
      <c r="BP15257" s="48"/>
    </row>
    <row r="15258" spans="68:68" x14ac:dyDescent="0.2">
      <c r="BP15258" s="48"/>
    </row>
    <row r="15259" spans="68:68" x14ac:dyDescent="0.2">
      <c r="BP15259" s="48"/>
    </row>
    <row r="15260" spans="68:68" x14ac:dyDescent="0.2">
      <c r="BP15260" s="48"/>
    </row>
    <row r="15261" spans="68:68" x14ac:dyDescent="0.2">
      <c r="BP15261" s="48"/>
    </row>
    <row r="15262" spans="68:68" x14ac:dyDescent="0.2">
      <c r="BP15262" s="48"/>
    </row>
    <row r="15263" spans="68:68" x14ac:dyDescent="0.2">
      <c r="BP15263" s="48"/>
    </row>
    <row r="15264" spans="68:68" x14ac:dyDescent="0.2">
      <c r="BP15264" s="48"/>
    </row>
    <row r="15265" spans="68:68" x14ac:dyDescent="0.2">
      <c r="BP15265" s="48"/>
    </row>
    <row r="15266" spans="68:68" x14ac:dyDescent="0.2">
      <c r="BP15266" s="48"/>
    </row>
    <row r="15267" spans="68:68" x14ac:dyDescent="0.2">
      <c r="BP15267" s="48"/>
    </row>
    <row r="15268" spans="68:68" x14ac:dyDescent="0.2">
      <c r="BP15268" s="48"/>
    </row>
    <row r="15269" spans="68:68" x14ac:dyDescent="0.2">
      <c r="BP15269" s="48"/>
    </row>
    <row r="15270" spans="68:68" x14ac:dyDescent="0.2">
      <c r="BP15270" s="48"/>
    </row>
    <row r="15271" spans="68:68" x14ac:dyDescent="0.2">
      <c r="BP15271" s="48"/>
    </row>
    <row r="15272" spans="68:68" x14ac:dyDescent="0.2">
      <c r="BP15272" s="48"/>
    </row>
    <row r="15273" spans="68:68" x14ac:dyDescent="0.2">
      <c r="BP15273" s="48"/>
    </row>
    <row r="15274" spans="68:68" x14ac:dyDescent="0.2">
      <c r="BP15274" s="48"/>
    </row>
    <row r="15275" spans="68:68" x14ac:dyDescent="0.2">
      <c r="BP15275" s="48"/>
    </row>
    <row r="15276" spans="68:68" x14ac:dyDescent="0.2">
      <c r="BP15276" s="48"/>
    </row>
    <row r="15277" spans="68:68" x14ac:dyDescent="0.2">
      <c r="BP15277" s="48"/>
    </row>
    <row r="15278" spans="68:68" x14ac:dyDescent="0.2">
      <c r="BP15278" s="48"/>
    </row>
    <row r="15279" spans="68:68" x14ac:dyDescent="0.2">
      <c r="BP15279" s="48"/>
    </row>
    <row r="15280" spans="68:68" x14ac:dyDescent="0.2">
      <c r="BP15280" s="48"/>
    </row>
    <row r="15281" spans="68:68" x14ac:dyDescent="0.2">
      <c r="BP15281" s="48"/>
    </row>
    <row r="15282" spans="68:68" x14ac:dyDescent="0.2">
      <c r="BP15282" s="48"/>
    </row>
    <row r="15283" spans="68:68" x14ac:dyDescent="0.2">
      <c r="BP15283" s="48"/>
    </row>
    <row r="15284" spans="68:68" x14ac:dyDescent="0.2">
      <c r="BP15284" s="48"/>
    </row>
    <row r="15285" spans="68:68" x14ac:dyDescent="0.2">
      <c r="BP15285" s="48"/>
    </row>
    <row r="15286" spans="68:68" x14ac:dyDescent="0.2">
      <c r="BP15286" s="48"/>
    </row>
    <row r="15287" spans="68:68" x14ac:dyDescent="0.2">
      <c r="BP15287" s="48"/>
    </row>
    <row r="15288" spans="68:68" x14ac:dyDescent="0.2">
      <c r="BP15288" s="48"/>
    </row>
    <row r="15289" spans="68:68" x14ac:dyDescent="0.2">
      <c r="BP15289" s="48"/>
    </row>
    <row r="15290" spans="68:68" x14ac:dyDescent="0.2">
      <c r="BP15290" s="48"/>
    </row>
    <row r="15291" spans="68:68" x14ac:dyDescent="0.2">
      <c r="BP15291" s="48"/>
    </row>
    <row r="15292" spans="68:68" x14ac:dyDescent="0.2">
      <c r="BP15292" s="48"/>
    </row>
    <row r="15293" spans="68:68" x14ac:dyDescent="0.2">
      <c r="BP15293" s="48"/>
    </row>
    <row r="15294" spans="68:68" x14ac:dyDescent="0.2">
      <c r="BP15294" s="48"/>
    </row>
    <row r="15295" spans="68:68" x14ac:dyDescent="0.2">
      <c r="BP15295" s="48"/>
    </row>
    <row r="15296" spans="68:68" x14ac:dyDescent="0.2">
      <c r="BP15296" s="48"/>
    </row>
    <row r="15297" spans="68:68" x14ac:dyDescent="0.2">
      <c r="BP15297" s="48"/>
    </row>
    <row r="15298" spans="68:68" x14ac:dyDescent="0.2">
      <c r="BP15298" s="48"/>
    </row>
    <row r="15299" spans="68:68" x14ac:dyDescent="0.2">
      <c r="BP15299" s="48"/>
    </row>
    <row r="15300" spans="68:68" x14ac:dyDescent="0.2">
      <c r="BP15300" s="48"/>
    </row>
    <row r="15301" spans="68:68" x14ac:dyDescent="0.2">
      <c r="BP15301" s="48"/>
    </row>
    <row r="15302" spans="68:68" x14ac:dyDescent="0.2">
      <c r="BP15302" s="48"/>
    </row>
    <row r="15303" spans="68:68" x14ac:dyDescent="0.2">
      <c r="BP15303" s="48"/>
    </row>
    <row r="15304" spans="68:68" x14ac:dyDescent="0.2">
      <c r="BP15304" s="48"/>
    </row>
    <row r="15305" spans="68:68" x14ac:dyDescent="0.2">
      <c r="BP15305" s="48"/>
    </row>
    <row r="15306" spans="68:68" x14ac:dyDescent="0.2">
      <c r="BP15306" s="48"/>
    </row>
    <row r="15307" spans="68:68" x14ac:dyDescent="0.2">
      <c r="BP15307" s="48"/>
    </row>
    <row r="15308" spans="68:68" x14ac:dyDescent="0.2">
      <c r="BP15308" s="48"/>
    </row>
    <row r="15309" spans="68:68" x14ac:dyDescent="0.2">
      <c r="BP15309" s="48"/>
    </row>
    <row r="15310" spans="68:68" x14ac:dyDescent="0.2">
      <c r="BP15310" s="48"/>
    </row>
    <row r="15311" spans="68:68" x14ac:dyDescent="0.2">
      <c r="BP15311" s="48"/>
    </row>
    <row r="15312" spans="68:68" x14ac:dyDescent="0.2">
      <c r="BP15312" s="48"/>
    </row>
    <row r="15313" spans="68:68" x14ac:dyDescent="0.2">
      <c r="BP15313" s="48"/>
    </row>
    <row r="15314" spans="68:68" x14ac:dyDescent="0.2">
      <c r="BP15314" s="48"/>
    </row>
    <row r="15315" spans="68:68" x14ac:dyDescent="0.2">
      <c r="BP15315" s="48"/>
    </row>
    <row r="15316" spans="68:68" x14ac:dyDescent="0.2">
      <c r="BP15316" s="48"/>
    </row>
    <row r="15317" spans="68:68" x14ac:dyDescent="0.2">
      <c r="BP15317" s="48"/>
    </row>
    <row r="15318" spans="68:68" x14ac:dyDescent="0.2">
      <c r="BP15318" s="48"/>
    </row>
    <row r="15319" spans="68:68" x14ac:dyDescent="0.2">
      <c r="BP15319" s="48"/>
    </row>
    <row r="15320" spans="68:68" x14ac:dyDescent="0.2">
      <c r="BP15320" s="48"/>
    </row>
    <row r="15321" spans="68:68" x14ac:dyDescent="0.2">
      <c r="BP15321" s="48"/>
    </row>
    <row r="15322" spans="68:68" x14ac:dyDescent="0.2">
      <c r="BP15322" s="48"/>
    </row>
    <row r="15323" spans="68:68" x14ac:dyDescent="0.2">
      <c r="BP15323" s="48"/>
    </row>
    <row r="15324" spans="68:68" x14ac:dyDescent="0.2">
      <c r="BP15324" s="48"/>
    </row>
    <row r="15325" spans="68:68" x14ac:dyDescent="0.2">
      <c r="BP15325" s="48"/>
    </row>
    <row r="15326" spans="68:68" x14ac:dyDescent="0.2">
      <c r="BP15326" s="48"/>
    </row>
    <row r="15327" spans="68:68" x14ac:dyDescent="0.2">
      <c r="BP15327" s="48"/>
    </row>
    <row r="15328" spans="68:68" x14ac:dyDescent="0.2">
      <c r="BP15328" s="48"/>
    </row>
    <row r="15329" spans="68:68" x14ac:dyDescent="0.2">
      <c r="BP15329" s="48"/>
    </row>
    <row r="15330" spans="68:68" x14ac:dyDescent="0.2">
      <c r="BP15330" s="48"/>
    </row>
    <row r="15331" spans="68:68" x14ac:dyDescent="0.2">
      <c r="BP15331" s="48"/>
    </row>
    <row r="15332" spans="68:68" x14ac:dyDescent="0.2">
      <c r="BP15332" s="48"/>
    </row>
    <row r="15333" spans="68:68" x14ac:dyDescent="0.2">
      <c r="BP15333" s="48"/>
    </row>
    <row r="15334" spans="68:68" x14ac:dyDescent="0.2">
      <c r="BP15334" s="48"/>
    </row>
    <row r="15335" spans="68:68" x14ac:dyDescent="0.2">
      <c r="BP15335" s="48"/>
    </row>
    <row r="15336" spans="68:68" x14ac:dyDescent="0.2">
      <c r="BP15336" s="48"/>
    </row>
    <row r="15337" spans="68:68" x14ac:dyDescent="0.2">
      <c r="BP15337" s="48"/>
    </row>
    <row r="15338" spans="68:68" x14ac:dyDescent="0.2">
      <c r="BP15338" s="48"/>
    </row>
    <row r="15339" spans="68:68" x14ac:dyDescent="0.2">
      <c r="BP15339" s="48"/>
    </row>
    <row r="15340" spans="68:68" x14ac:dyDescent="0.2">
      <c r="BP15340" s="48"/>
    </row>
    <row r="15341" spans="68:68" x14ac:dyDescent="0.2">
      <c r="BP15341" s="48"/>
    </row>
    <row r="15342" spans="68:68" x14ac:dyDescent="0.2">
      <c r="BP15342" s="48"/>
    </row>
    <row r="15343" spans="68:68" x14ac:dyDescent="0.2">
      <c r="BP15343" s="48"/>
    </row>
    <row r="15344" spans="68:68" x14ac:dyDescent="0.2">
      <c r="BP15344" s="48"/>
    </row>
    <row r="15345" spans="68:68" x14ac:dyDescent="0.2">
      <c r="BP15345" s="48"/>
    </row>
    <row r="15346" spans="68:68" x14ac:dyDescent="0.2">
      <c r="BP15346" s="48"/>
    </row>
    <row r="15347" spans="68:68" x14ac:dyDescent="0.2">
      <c r="BP15347" s="48"/>
    </row>
    <row r="15348" spans="68:68" x14ac:dyDescent="0.2">
      <c r="BP15348" s="48"/>
    </row>
    <row r="15349" spans="68:68" x14ac:dyDescent="0.2">
      <c r="BP15349" s="48"/>
    </row>
    <row r="15350" spans="68:68" x14ac:dyDescent="0.2">
      <c r="BP15350" s="48"/>
    </row>
    <row r="15351" spans="68:68" x14ac:dyDescent="0.2">
      <c r="BP15351" s="48"/>
    </row>
    <row r="15352" spans="68:68" x14ac:dyDescent="0.2">
      <c r="BP15352" s="48"/>
    </row>
    <row r="15353" spans="68:68" x14ac:dyDescent="0.2">
      <c r="BP15353" s="48"/>
    </row>
    <row r="15354" spans="68:68" x14ac:dyDescent="0.2">
      <c r="BP15354" s="48"/>
    </row>
    <row r="15355" spans="68:68" x14ac:dyDescent="0.2">
      <c r="BP15355" s="48"/>
    </row>
    <row r="15356" spans="68:68" x14ac:dyDescent="0.2">
      <c r="BP15356" s="48"/>
    </row>
    <row r="15357" spans="68:68" x14ac:dyDescent="0.2">
      <c r="BP15357" s="48"/>
    </row>
    <row r="15358" spans="68:68" x14ac:dyDescent="0.2">
      <c r="BP15358" s="48"/>
    </row>
    <row r="15359" spans="68:68" x14ac:dyDescent="0.2">
      <c r="BP15359" s="48"/>
    </row>
    <row r="15360" spans="68:68" x14ac:dyDescent="0.2">
      <c r="BP15360" s="48"/>
    </row>
    <row r="15361" spans="68:68" x14ac:dyDescent="0.2">
      <c r="BP15361" s="48"/>
    </row>
    <row r="15362" spans="68:68" x14ac:dyDescent="0.2">
      <c r="BP15362" s="48"/>
    </row>
    <row r="15363" spans="68:68" x14ac:dyDescent="0.2">
      <c r="BP15363" s="48"/>
    </row>
    <row r="15364" spans="68:68" x14ac:dyDescent="0.2">
      <c r="BP15364" s="48"/>
    </row>
    <row r="15365" spans="68:68" x14ac:dyDescent="0.2">
      <c r="BP15365" s="48"/>
    </row>
    <row r="15366" spans="68:68" x14ac:dyDescent="0.2">
      <c r="BP15366" s="48"/>
    </row>
    <row r="15367" spans="68:68" x14ac:dyDescent="0.2">
      <c r="BP15367" s="48"/>
    </row>
    <row r="15368" spans="68:68" x14ac:dyDescent="0.2">
      <c r="BP15368" s="48"/>
    </row>
    <row r="15369" spans="68:68" x14ac:dyDescent="0.2">
      <c r="BP15369" s="48"/>
    </row>
    <row r="15370" spans="68:68" x14ac:dyDescent="0.2">
      <c r="BP15370" s="48"/>
    </row>
    <row r="15371" spans="68:68" x14ac:dyDescent="0.2">
      <c r="BP15371" s="48"/>
    </row>
    <row r="15372" spans="68:68" x14ac:dyDescent="0.2">
      <c r="BP15372" s="48"/>
    </row>
    <row r="15373" spans="68:68" x14ac:dyDescent="0.2">
      <c r="BP15373" s="48"/>
    </row>
    <row r="15374" spans="68:68" x14ac:dyDescent="0.2">
      <c r="BP15374" s="48"/>
    </row>
    <row r="15375" spans="68:68" x14ac:dyDescent="0.2">
      <c r="BP15375" s="48"/>
    </row>
    <row r="15376" spans="68:68" x14ac:dyDescent="0.2">
      <c r="BP15376" s="48"/>
    </row>
    <row r="15377" spans="68:68" x14ac:dyDescent="0.2">
      <c r="BP15377" s="48"/>
    </row>
    <row r="15378" spans="68:68" x14ac:dyDescent="0.2">
      <c r="BP15378" s="48"/>
    </row>
    <row r="15379" spans="68:68" x14ac:dyDescent="0.2">
      <c r="BP15379" s="48"/>
    </row>
    <row r="15380" spans="68:68" x14ac:dyDescent="0.2">
      <c r="BP15380" s="48"/>
    </row>
    <row r="15381" spans="68:68" x14ac:dyDescent="0.2">
      <c r="BP15381" s="48"/>
    </row>
    <row r="15382" spans="68:68" x14ac:dyDescent="0.2">
      <c r="BP15382" s="48"/>
    </row>
    <row r="15383" spans="68:68" x14ac:dyDescent="0.2">
      <c r="BP15383" s="48"/>
    </row>
    <row r="15384" spans="68:68" x14ac:dyDescent="0.2">
      <c r="BP15384" s="48"/>
    </row>
    <row r="15385" spans="68:68" x14ac:dyDescent="0.2">
      <c r="BP15385" s="48"/>
    </row>
    <row r="15386" spans="68:68" x14ac:dyDescent="0.2">
      <c r="BP15386" s="48"/>
    </row>
    <row r="15387" spans="68:68" x14ac:dyDescent="0.2">
      <c r="BP15387" s="48"/>
    </row>
    <row r="15388" spans="68:68" x14ac:dyDescent="0.2">
      <c r="BP15388" s="48"/>
    </row>
    <row r="15389" spans="68:68" x14ac:dyDescent="0.2">
      <c r="BP15389" s="48"/>
    </row>
    <row r="15390" spans="68:68" x14ac:dyDescent="0.2">
      <c r="BP15390" s="48"/>
    </row>
    <row r="15391" spans="68:68" x14ac:dyDescent="0.2">
      <c r="BP15391" s="48"/>
    </row>
    <row r="15392" spans="68:68" x14ac:dyDescent="0.2">
      <c r="BP15392" s="48"/>
    </row>
    <row r="15393" spans="68:68" x14ac:dyDescent="0.2">
      <c r="BP15393" s="48"/>
    </row>
    <row r="15394" spans="68:68" x14ac:dyDescent="0.2">
      <c r="BP15394" s="48"/>
    </row>
    <row r="15395" spans="68:68" x14ac:dyDescent="0.2">
      <c r="BP15395" s="48"/>
    </row>
    <row r="15396" spans="68:68" x14ac:dyDescent="0.2">
      <c r="BP15396" s="48"/>
    </row>
    <row r="15397" spans="68:68" x14ac:dyDescent="0.2">
      <c r="BP15397" s="48"/>
    </row>
    <row r="15398" spans="68:68" x14ac:dyDescent="0.2">
      <c r="BP15398" s="48"/>
    </row>
    <row r="15399" spans="68:68" x14ac:dyDescent="0.2">
      <c r="BP15399" s="48"/>
    </row>
    <row r="15400" spans="68:68" x14ac:dyDescent="0.2">
      <c r="BP15400" s="48"/>
    </row>
    <row r="15401" spans="68:68" x14ac:dyDescent="0.2">
      <c r="BP15401" s="48"/>
    </row>
    <row r="15402" spans="68:68" x14ac:dyDescent="0.2">
      <c r="BP15402" s="48"/>
    </row>
    <row r="15403" spans="68:68" x14ac:dyDescent="0.2">
      <c r="BP15403" s="48"/>
    </row>
    <row r="15404" spans="68:68" x14ac:dyDescent="0.2">
      <c r="BP15404" s="48"/>
    </row>
    <row r="15405" spans="68:68" x14ac:dyDescent="0.2">
      <c r="BP15405" s="48"/>
    </row>
    <row r="15406" spans="68:68" x14ac:dyDescent="0.2">
      <c r="BP15406" s="48"/>
    </row>
    <row r="15407" spans="68:68" x14ac:dyDescent="0.2">
      <c r="BP15407" s="48"/>
    </row>
    <row r="15408" spans="68:68" x14ac:dyDescent="0.2">
      <c r="BP15408" s="48"/>
    </row>
    <row r="15409" spans="68:68" x14ac:dyDescent="0.2">
      <c r="BP15409" s="48"/>
    </row>
    <row r="15410" spans="68:68" x14ac:dyDescent="0.2">
      <c r="BP15410" s="48"/>
    </row>
    <row r="15411" spans="68:68" x14ac:dyDescent="0.2">
      <c r="BP15411" s="48"/>
    </row>
    <row r="15412" spans="68:68" x14ac:dyDescent="0.2">
      <c r="BP15412" s="48"/>
    </row>
    <row r="15413" spans="68:68" x14ac:dyDescent="0.2">
      <c r="BP15413" s="48"/>
    </row>
    <row r="15414" spans="68:68" x14ac:dyDescent="0.2">
      <c r="BP15414" s="48"/>
    </row>
    <row r="15415" spans="68:68" x14ac:dyDescent="0.2">
      <c r="BP15415" s="48"/>
    </row>
    <row r="15416" spans="68:68" x14ac:dyDescent="0.2">
      <c r="BP15416" s="48"/>
    </row>
    <row r="15417" spans="68:68" x14ac:dyDescent="0.2">
      <c r="BP15417" s="48"/>
    </row>
    <row r="15418" spans="68:68" x14ac:dyDescent="0.2">
      <c r="BP15418" s="48"/>
    </row>
    <row r="15419" spans="68:68" x14ac:dyDescent="0.2">
      <c r="BP15419" s="48"/>
    </row>
    <row r="15420" spans="68:68" x14ac:dyDescent="0.2">
      <c r="BP15420" s="48"/>
    </row>
    <row r="15421" spans="68:68" x14ac:dyDescent="0.2">
      <c r="BP15421" s="48"/>
    </row>
    <row r="15422" spans="68:68" x14ac:dyDescent="0.2">
      <c r="BP15422" s="48"/>
    </row>
    <row r="15423" spans="68:68" x14ac:dyDescent="0.2">
      <c r="BP15423" s="48"/>
    </row>
    <row r="15424" spans="68:68" x14ac:dyDescent="0.2">
      <c r="BP15424" s="48"/>
    </row>
    <row r="15425" spans="68:68" x14ac:dyDescent="0.2">
      <c r="BP15425" s="48"/>
    </row>
    <row r="15426" spans="68:68" x14ac:dyDescent="0.2">
      <c r="BP15426" s="48"/>
    </row>
    <row r="15427" spans="68:68" x14ac:dyDescent="0.2">
      <c r="BP15427" s="48"/>
    </row>
    <row r="15428" spans="68:68" x14ac:dyDescent="0.2">
      <c r="BP15428" s="48"/>
    </row>
    <row r="15429" spans="68:68" x14ac:dyDescent="0.2">
      <c r="BP15429" s="48"/>
    </row>
    <row r="15430" spans="68:68" x14ac:dyDescent="0.2">
      <c r="BP15430" s="48"/>
    </row>
    <row r="15431" spans="68:68" x14ac:dyDescent="0.2">
      <c r="BP15431" s="48"/>
    </row>
    <row r="15432" spans="68:68" x14ac:dyDescent="0.2">
      <c r="BP15432" s="48"/>
    </row>
    <row r="15433" spans="68:68" x14ac:dyDescent="0.2">
      <c r="BP15433" s="48"/>
    </row>
    <row r="15434" spans="68:68" x14ac:dyDescent="0.2">
      <c r="BP15434" s="48"/>
    </row>
    <row r="15435" spans="68:68" x14ac:dyDescent="0.2">
      <c r="BP15435" s="48"/>
    </row>
    <row r="15436" spans="68:68" x14ac:dyDescent="0.2">
      <c r="BP15436" s="48"/>
    </row>
    <row r="15437" spans="68:68" x14ac:dyDescent="0.2">
      <c r="BP15437" s="48"/>
    </row>
    <row r="15438" spans="68:68" x14ac:dyDescent="0.2">
      <c r="BP15438" s="48"/>
    </row>
    <row r="15439" spans="68:68" x14ac:dyDescent="0.2">
      <c r="BP15439" s="48"/>
    </row>
    <row r="15440" spans="68:68" x14ac:dyDescent="0.2">
      <c r="BP15440" s="48"/>
    </row>
    <row r="15441" spans="68:68" x14ac:dyDescent="0.2">
      <c r="BP15441" s="48"/>
    </row>
    <row r="15442" spans="68:68" x14ac:dyDescent="0.2">
      <c r="BP15442" s="48"/>
    </row>
    <row r="15443" spans="68:68" x14ac:dyDescent="0.2">
      <c r="BP15443" s="48"/>
    </row>
    <row r="15444" spans="68:68" x14ac:dyDescent="0.2">
      <c r="BP15444" s="48"/>
    </row>
    <row r="15445" spans="68:68" x14ac:dyDescent="0.2">
      <c r="BP15445" s="48"/>
    </row>
    <row r="15446" spans="68:68" x14ac:dyDescent="0.2">
      <c r="BP15446" s="48"/>
    </row>
    <row r="15447" spans="68:68" x14ac:dyDescent="0.2">
      <c r="BP15447" s="48"/>
    </row>
    <row r="15448" spans="68:68" x14ac:dyDescent="0.2">
      <c r="BP15448" s="48"/>
    </row>
    <row r="15449" spans="68:68" x14ac:dyDescent="0.2">
      <c r="BP15449" s="48"/>
    </row>
    <row r="15450" spans="68:68" x14ac:dyDescent="0.2">
      <c r="BP15450" s="48"/>
    </row>
    <row r="15451" spans="68:68" x14ac:dyDescent="0.2">
      <c r="BP15451" s="48"/>
    </row>
    <row r="15452" spans="68:68" x14ac:dyDescent="0.2">
      <c r="BP15452" s="48"/>
    </row>
    <row r="15453" spans="68:68" x14ac:dyDescent="0.2">
      <c r="BP15453" s="48"/>
    </row>
    <row r="15454" spans="68:68" x14ac:dyDescent="0.2">
      <c r="BP15454" s="48"/>
    </row>
    <row r="15455" spans="68:68" x14ac:dyDescent="0.2">
      <c r="BP15455" s="48"/>
    </row>
    <row r="15456" spans="68:68" x14ac:dyDescent="0.2">
      <c r="BP15456" s="48"/>
    </row>
    <row r="15457" spans="68:68" x14ac:dyDescent="0.2">
      <c r="BP15457" s="48"/>
    </row>
    <row r="15458" spans="68:68" x14ac:dyDescent="0.2">
      <c r="BP15458" s="48"/>
    </row>
    <row r="15459" spans="68:68" x14ac:dyDescent="0.2">
      <c r="BP15459" s="48"/>
    </row>
    <row r="15460" spans="68:68" x14ac:dyDescent="0.2">
      <c r="BP15460" s="48"/>
    </row>
    <row r="15461" spans="68:68" x14ac:dyDescent="0.2">
      <c r="BP15461" s="48"/>
    </row>
    <row r="15462" spans="68:68" x14ac:dyDescent="0.2">
      <c r="BP15462" s="48"/>
    </row>
    <row r="15463" spans="68:68" x14ac:dyDescent="0.2">
      <c r="BP15463" s="48"/>
    </row>
    <row r="15464" spans="68:68" x14ac:dyDescent="0.2">
      <c r="BP15464" s="48"/>
    </row>
    <row r="15465" spans="68:68" x14ac:dyDescent="0.2">
      <c r="BP15465" s="48"/>
    </row>
    <row r="15466" spans="68:68" x14ac:dyDescent="0.2">
      <c r="BP15466" s="48"/>
    </row>
    <row r="15467" spans="68:68" x14ac:dyDescent="0.2">
      <c r="BP15467" s="48"/>
    </row>
    <row r="15468" spans="68:68" x14ac:dyDescent="0.2">
      <c r="BP15468" s="48"/>
    </row>
    <row r="15469" spans="68:68" x14ac:dyDescent="0.2">
      <c r="BP15469" s="48"/>
    </row>
    <row r="15470" spans="68:68" x14ac:dyDescent="0.2">
      <c r="BP15470" s="48"/>
    </row>
    <row r="15471" spans="68:68" x14ac:dyDescent="0.2">
      <c r="BP15471" s="48"/>
    </row>
    <row r="15472" spans="68:68" x14ac:dyDescent="0.2">
      <c r="BP15472" s="48"/>
    </row>
    <row r="15473" spans="68:68" x14ac:dyDescent="0.2">
      <c r="BP15473" s="48"/>
    </row>
    <row r="15474" spans="68:68" x14ac:dyDescent="0.2">
      <c r="BP15474" s="48"/>
    </row>
    <row r="15475" spans="68:68" x14ac:dyDescent="0.2">
      <c r="BP15475" s="48"/>
    </row>
    <row r="15476" spans="68:68" x14ac:dyDescent="0.2">
      <c r="BP15476" s="48"/>
    </row>
    <row r="15477" spans="68:68" x14ac:dyDescent="0.2">
      <c r="BP15477" s="48"/>
    </row>
    <row r="15478" spans="68:68" x14ac:dyDescent="0.2">
      <c r="BP15478" s="48"/>
    </row>
    <row r="15479" spans="68:68" x14ac:dyDescent="0.2">
      <c r="BP15479" s="48"/>
    </row>
    <row r="15480" spans="68:68" x14ac:dyDescent="0.2">
      <c r="BP15480" s="48"/>
    </row>
    <row r="15481" spans="68:68" x14ac:dyDescent="0.2">
      <c r="BP15481" s="48"/>
    </row>
    <row r="15482" spans="68:68" x14ac:dyDescent="0.2">
      <c r="BP15482" s="48"/>
    </row>
    <row r="15483" spans="68:68" x14ac:dyDescent="0.2">
      <c r="BP15483" s="48"/>
    </row>
    <row r="15484" spans="68:68" x14ac:dyDescent="0.2">
      <c r="BP15484" s="48"/>
    </row>
    <row r="15485" spans="68:68" x14ac:dyDescent="0.2">
      <c r="BP15485" s="48"/>
    </row>
    <row r="15486" spans="68:68" x14ac:dyDescent="0.2">
      <c r="BP15486" s="48"/>
    </row>
    <row r="15487" spans="68:68" x14ac:dyDescent="0.2">
      <c r="BP15487" s="48"/>
    </row>
    <row r="15488" spans="68:68" x14ac:dyDescent="0.2">
      <c r="BP15488" s="48"/>
    </row>
    <row r="15489" spans="68:68" x14ac:dyDescent="0.2">
      <c r="BP15489" s="48"/>
    </row>
    <row r="15490" spans="68:68" x14ac:dyDescent="0.2">
      <c r="BP15490" s="48"/>
    </row>
    <row r="15491" spans="68:68" x14ac:dyDescent="0.2">
      <c r="BP15491" s="48"/>
    </row>
    <row r="15492" spans="68:68" x14ac:dyDescent="0.2">
      <c r="BP15492" s="48"/>
    </row>
    <row r="15493" spans="68:68" x14ac:dyDescent="0.2">
      <c r="BP15493" s="48"/>
    </row>
    <row r="15494" spans="68:68" x14ac:dyDescent="0.2">
      <c r="BP15494" s="48"/>
    </row>
    <row r="15495" spans="68:68" x14ac:dyDescent="0.2">
      <c r="BP15495" s="48"/>
    </row>
    <row r="15496" spans="68:68" x14ac:dyDescent="0.2">
      <c r="BP15496" s="48"/>
    </row>
    <row r="15497" spans="68:68" x14ac:dyDescent="0.2">
      <c r="BP15497" s="48"/>
    </row>
    <row r="15498" spans="68:68" x14ac:dyDescent="0.2">
      <c r="BP15498" s="48"/>
    </row>
    <row r="15499" spans="68:68" x14ac:dyDescent="0.2">
      <c r="BP15499" s="48"/>
    </row>
    <row r="15500" spans="68:68" x14ac:dyDescent="0.2">
      <c r="BP15500" s="48"/>
    </row>
    <row r="15501" spans="68:68" x14ac:dyDescent="0.2">
      <c r="BP15501" s="48"/>
    </row>
    <row r="15502" spans="68:68" x14ac:dyDescent="0.2">
      <c r="BP15502" s="48"/>
    </row>
    <row r="15503" spans="68:68" x14ac:dyDescent="0.2">
      <c r="BP15503" s="48"/>
    </row>
    <row r="15504" spans="68:68" x14ac:dyDescent="0.2">
      <c r="BP15504" s="48"/>
    </row>
    <row r="15505" spans="68:68" x14ac:dyDescent="0.2">
      <c r="BP15505" s="48"/>
    </row>
    <row r="15506" spans="68:68" x14ac:dyDescent="0.2">
      <c r="BP15506" s="48"/>
    </row>
    <row r="15507" spans="68:68" x14ac:dyDescent="0.2">
      <c r="BP15507" s="48"/>
    </row>
    <row r="15508" spans="68:68" x14ac:dyDescent="0.2">
      <c r="BP15508" s="48"/>
    </row>
    <row r="15509" spans="68:68" x14ac:dyDescent="0.2">
      <c r="BP15509" s="48"/>
    </row>
    <row r="15510" spans="68:68" x14ac:dyDescent="0.2">
      <c r="BP15510" s="48"/>
    </row>
    <row r="15511" spans="68:68" x14ac:dyDescent="0.2">
      <c r="BP15511" s="48"/>
    </row>
    <row r="15512" spans="68:68" x14ac:dyDescent="0.2">
      <c r="BP15512" s="48"/>
    </row>
    <row r="15513" spans="68:68" x14ac:dyDescent="0.2">
      <c r="BP15513" s="48"/>
    </row>
    <row r="15514" spans="68:68" x14ac:dyDescent="0.2">
      <c r="BP15514" s="48"/>
    </row>
    <row r="15515" spans="68:68" x14ac:dyDescent="0.2">
      <c r="BP15515" s="48"/>
    </row>
    <row r="15516" spans="68:68" x14ac:dyDescent="0.2">
      <c r="BP15516" s="48"/>
    </row>
    <row r="15517" spans="68:68" x14ac:dyDescent="0.2">
      <c r="BP15517" s="48"/>
    </row>
    <row r="15518" spans="68:68" x14ac:dyDescent="0.2">
      <c r="BP15518" s="48"/>
    </row>
    <row r="15519" spans="68:68" x14ac:dyDescent="0.2">
      <c r="BP15519" s="48"/>
    </row>
    <row r="15520" spans="68:68" x14ac:dyDescent="0.2">
      <c r="BP15520" s="48"/>
    </row>
    <row r="15521" spans="68:68" x14ac:dyDescent="0.2">
      <c r="BP15521" s="48"/>
    </row>
    <row r="15522" spans="68:68" x14ac:dyDescent="0.2">
      <c r="BP15522" s="48"/>
    </row>
    <row r="15523" spans="68:68" x14ac:dyDescent="0.2">
      <c r="BP15523" s="48"/>
    </row>
    <row r="15524" spans="68:68" x14ac:dyDescent="0.2">
      <c r="BP15524" s="48"/>
    </row>
    <row r="15525" spans="68:68" x14ac:dyDescent="0.2">
      <c r="BP15525" s="48"/>
    </row>
    <row r="15526" spans="68:68" x14ac:dyDescent="0.2">
      <c r="BP15526" s="48"/>
    </row>
    <row r="15527" spans="68:68" x14ac:dyDescent="0.2">
      <c r="BP15527" s="48"/>
    </row>
    <row r="15528" spans="68:68" x14ac:dyDescent="0.2">
      <c r="BP15528" s="48"/>
    </row>
    <row r="15529" spans="68:68" x14ac:dyDescent="0.2">
      <c r="BP15529" s="48"/>
    </row>
    <row r="15530" spans="68:68" x14ac:dyDescent="0.2">
      <c r="BP15530" s="48"/>
    </row>
    <row r="15531" spans="68:68" x14ac:dyDescent="0.2">
      <c r="BP15531" s="48"/>
    </row>
    <row r="15532" spans="68:68" x14ac:dyDescent="0.2">
      <c r="BP15532" s="48"/>
    </row>
    <row r="15533" spans="68:68" x14ac:dyDescent="0.2">
      <c r="BP15533" s="48"/>
    </row>
    <row r="15534" spans="68:68" x14ac:dyDescent="0.2">
      <c r="BP15534" s="48"/>
    </row>
    <row r="15535" spans="68:68" x14ac:dyDescent="0.2">
      <c r="BP15535" s="48"/>
    </row>
    <row r="15536" spans="68:68" x14ac:dyDescent="0.2">
      <c r="BP15536" s="48"/>
    </row>
    <row r="15537" spans="68:68" x14ac:dyDescent="0.2">
      <c r="BP15537" s="48"/>
    </row>
    <row r="15538" spans="68:68" x14ac:dyDescent="0.2">
      <c r="BP15538" s="48"/>
    </row>
    <row r="15539" spans="68:68" x14ac:dyDescent="0.2">
      <c r="BP15539" s="48"/>
    </row>
    <row r="15540" spans="68:68" x14ac:dyDescent="0.2">
      <c r="BP15540" s="48"/>
    </row>
    <row r="15541" spans="68:68" x14ac:dyDescent="0.2">
      <c r="BP15541" s="48"/>
    </row>
    <row r="15542" spans="68:68" x14ac:dyDescent="0.2">
      <c r="BP15542" s="48"/>
    </row>
    <row r="15543" spans="68:68" x14ac:dyDescent="0.2">
      <c r="BP15543" s="48"/>
    </row>
    <row r="15544" spans="68:68" x14ac:dyDescent="0.2">
      <c r="BP15544" s="48"/>
    </row>
    <row r="15545" spans="68:68" x14ac:dyDescent="0.2">
      <c r="BP15545" s="48"/>
    </row>
    <row r="15546" spans="68:68" x14ac:dyDescent="0.2">
      <c r="BP15546" s="48"/>
    </row>
    <row r="15547" spans="68:68" x14ac:dyDescent="0.2">
      <c r="BP15547" s="48"/>
    </row>
    <row r="15548" spans="68:68" x14ac:dyDescent="0.2">
      <c r="BP15548" s="48"/>
    </row>
    <row r="15549" spans="68:68" x14ac:dyDescent="0.2">
      <c r="BP15549" s="48"/>
    </row>
    <row r="15550" spans="68:68" x14ac:dyDescent="0.2">
      <c r="BP15550" s="48"/>
    </row>
    <row r="15551" spans="68:68" x14ac:dyDescent="0.2">
      <c r="BP15551" s="48"/>
    </row>
    <row r="15552" spans="68:68" x14ac:dyDescent="0.2">
      <c r="BP15552" s="48"/>
    </row>
    <row r="15553" spans="68:68" x14ac:dyDescent="0.2">
      <c r="BP15553" s="48"/>
    </row>
    <row r="15554" spans="68:68" x14ac:dyDescent="0.2">
      <c r="BP15554" s="48"/>
    </row>
    <row r="15555" spans="68:68" x14ac:dyDescent="0.2">
      <c r="BP15555" s="48"/>
    </row>
    <row r="15556" spans="68:68" x14ac:dyDescent="0.2">
      <c r="BP15556" s="48"/>
    </row>
    <row r="15557" spans="68:68" x14ac:dyDescent="0.2">
      <c r="BP15557" s="48"/>
    </row>
    <row r="15558" spans="68:68" x14ac:dyDescent="0.2">
      <c r="BP15558" s="48"/>
    </row>
    <row r="15559" spans="68:68" x14ac:dyDescent="0.2">
      <c r="BP15559" s="48"/>
    </row>
    <row r="15560" spans="68:68" x14ac:dyDescent="0.2">
      <c r="BP15560" s="48"/>
    </row>
    <row r="15561" spans="68:68" x14ac:dyDescent="0.2">
      <c r="BP15561" s="48"/>
    </row>
    <row r="15562" spans="68:68" x14ac:dyDescent="0.2">
      <c r="BP15562" s="48"/>
    </row>
    <row r="15563" spans="68:68" x14ac:dyDescent="0.2">
      <c r="BP15563" s="48"/>
    </row>
    <row r="15564" spans="68:68" x14ac:dyDescent="0.2">
      <c r="BP15564" s="48"/>
    </row>
    <row r="15565" spans="68:68" x14ac:dyDescent="0.2">
      <c r="BP15565" s="48"/>
    </row>
    <row r="15566" spans="68:68" x14ac:dyDescent="0.2">
      <c r="BP15566" s="48"/>
    </row>
    <row r="15567" spans="68:68" x14ac:dyDescent="0.2">
      <c r="BP15567" s="48"/>
    </row>
    <row r="15568" spans="68:68" x14ac:dyDescent="0.2">
      <c r="BP15568" s="48"/>
    </row>
    <row r="15569" spans="68:68" x14ac:dyDescent="0.2">
      <c r="BP15569" s="48"/>
    </row>
    <row r="15570" spans="68:68" x14ac:dyDescent="0.2">
      <c r="BP15570" s="48"/>
    </row>
    <row r="15571" spans="68:68" x14ac:dyDescent="0.2">
      <c r="BP15571" s="48"/>
    </row>
    <row r="15572" spans="68:68" x14ac:dyDescent="0.2">
      <c r="BP15572" s="48"/>
    </row>
    <row r="15573" spans="68:68" x14ac:dyDescent="0.2">
      <c r="BP15573" s="48"/>
    </row>
    <row r="15574" spans="68:68" x14ac:dyDescent="0.2">
      <c r="BP15574" s="48"/>
    </row>
    <row r="15575" spans="68:68" x14ac:dyDescent="0.2">
      <c r="BP15575" s="48"/>
    </row>
    <row r="15576" spans="68:68" x14ac:dyDescent="0.2">
      <c r="BP15576" s="48"/>
    </row>
    <row r="15577" spans="68:68" x14ac:dyDescent="0.2">
      <c r="BP15577" s="48"/>
    </row>
    <row r="15578" spans="68:68" x14ac:dyDescent="0.2">
      <c r="BP15578" s="48"/>
    </row>
    <row r="15579" spans="68:68" x14ac:dyDescent="0.2">
      <c r="BP15579" s="48"/>
    </row>
    <row r="15580" spans="68:68" x14ac:dyDescent="0.2">
      <c r="BP15580" s="48"/>
    </row>
    <row r="15581" spans="68:68" x14ac:dyDescent="0.2">
      <c r="BP15581" s="48"/>
    </row>
    <row r="15582" spans="68:68" x14ac:dyDescent="0.2">
      <c r="BP15582" s="48"/>
    </row>
    <row r="15583" spans="68:68" x14ac:dyDescent="0.2">
      <c r="BP15583" s="48"/>
    </row>
    <row r="15584" spans="68:68" x14ac:dyDescent="0.2">
      <c r="BP15584" s="48"/>
    </row>
    <row r="15585" spans="68:68" x14ac:dyDescent="0.2">
      <c r="BP15585" s="48"/>
    </row>
    <row r="15586" spans="68:68" x14ac:dyDescent="0.2">
      <c r="BP15586" s="48"/>
    </row>
    <row r="15587" spans="68:68" x14ac:dyDescent="0.2">
      <c r="BP15587" s="48"/>
    </row>
    <row r="15588" spans="68:68" x14ac:dyDescent="0.2">
      <c r="BP15588" s="48"/>
    </row>
    <row r="15589" spans="68:68" x14ac:dyDescent="0.2">
      <c r="BP15589" s="48"/>
    </row>
    <row r="15590" spans="68:68" x14ac:dyDescent="0.2">
      <c r="BP15590" s="48"/>
    </row>
    <row r="15591" spans="68:68" x14ac:dyDescent="0.2">
      <c r="BP15591" s="48"/>
    </row>
    <row r="15592" spans="68:68" x14ac:dyDescent="0.2">
      <c r="BP15592" s="48"/>
    </row>
    <row r="15593" spans="68:68" x14ac:dyDescent="0.2">
      <c r="BP15593" s="48"/>
    </row>
    <row r="15594" spans="68:68" x14ac:dyDescent="0.2">
      <c r="BP15594" s="48"/>
    </row>
    <row r="15595" spans="68:68" x14ac:dyDescent="0.2">
      <c r="BP15595" s="48"/>
    </row>
    <row r="15596" spans="68:68" x14ac:dyDescent="0.2">
      <c r="BP15596" s="48"/>
    </row>
    <row r="15597" spans="68:68" x14ac:dyDescent="0.2">
      <c r="BP15597" s="48"/>
    </row>
    <row r="15598" spans="68:68" x14ac:dyDescent="0.2">
      <c r="BP15598" s="48"/>
    </row>
    <row r="15599" spans="68:68" x14ac:dyDescent="0.2">
      <c r="BP15599" s="48"/>
    </row>
    <row r="15600" spans="68:68" x14ac:dyDescent="0.2">
      <c r="BP15600" s="48"/>
    </row>
    <row r="15601" spans="68:68" x14ac:dyDescent="0.2">
      <c r="BP15601" s="48"/>
    </row>
    <row r="15602" spans="68:68" x14ac:dyDescent="0.2">
      <c r="BP15602" s="48"/>
    </row>
    <row r="15603" spans="68:68" x14ac:dyDescent="0.2">
      <c r="BP15603" s="48"/>
    </row>
    <row r="15604" spans="68:68" x14ac:dyDescent="0.2">
      <c r="BP15604" s="48"/>
    </row>
    <row r="15605" spans="68:68" x14ac:dyDescent="0.2">
      <c r="BP15605" s="48"/>
    </row>
    <row r="15606" spans="68:68" x14ac:dyDescent="0.2">
      <c r="BP15606" s="48"/>
    </row>
    <row r="15607" spans="68:68" x14ac:dyDescent="0.2">
      <c r="BP15607" s="48"/>
    </row>
    <row r="15608" spans="68:68" x14ac:dyDescent="0.2">
      <c r="BP15608" s="48"/>
    </row>
    <row r="15609" spans="68:68" x14ac:dyDescent="0.2">
      <c r="BP15609" s="48"/>
    </row>
    <row r="15610" spans="68:68" x14ac:dyDescent="0.2">
      <c r="BP15610" s="48"/>
    </row>
    <row r="15611" spans="68:68" x14ac:dyDescent="0.2">
      <c r="BP15611" s="48"/>
    </row>
    <row r="15612" spans="68:68" x14ac:dyDescent="0.2">
      <c r="BP15612" s="48"/>
    </row>
    <row r="15613" spans="68:68" x14ac:dyDescent="0.2">
      <c r="BP15613" s="48"/>
    </row>
    <row r="15614" spans="68:68" x14ac:dyDescent="0.2">
      <c r="BP15614" s="48"/>
    </row>
    <row r="15615" spans="68:68" x14ac:dyDescent="0.2">
      <c r="BP15615" s="48"/>
    </row>
    <row r="15616" spans="68:68" x14ac:dyDescent="0.2">
      <c r="BP15616" s="48"/>
    </row>
    <row r="15617" spans="68:68" x14ac:dyDescent="0.2">
      <c r="BP15617" s="48"/>
    </row>
    <row r="15618" spans="68:68" x14ac:dyDescent="0.2">
      <c r="BP15618" s="48"/>
    </row>
    <row r="15619" spans="68:68" x14ac:dyDescent="0.2">
      <c r="BP15619" s="48"/>
    </row>
    <row r="15620" spans="68:68" x14ac:dyDescent="0.2">
      <c r="BP15620" s="48"/>
    </row>
    <row r="15621" spans="68:68" x14ac:dyDescent="0.2">
      <c r="BP15621" s="48"/>
    </row>
    <row r="15622" spans="68:68" x14ac:dyDescent="0.2">
      <c r="BP15622" s="48"/>
    </row>
    <row r="15623" spans="68:68" x14ac:dyDescent="0.2">
      <c r="BP15623" s="48"/>
    </row>
    <row r="15624" spans="68:68" x14ac:dyDescent="0.2">
      <c r="BP15624" s="48"/>
    </row>
    <row r="15625" spans="68:68" x14ac:dyDescent="0.2">
      <c r="BP15625" s="48"/>
    </row>
    <row r="15626" spans="68:68" x14ac:dyDescent="0.2">
      <c r="BP15626" s="48"/>
    </row>
    <row r="15627" spans="68:68" x14ac:dyDescent="0.2">
      <c r="BP15627" s="48"/>
    </row>
    <row r="15628" spans="68:68" x14ac:dyDescent="0.2">
      <c r="BP15628" s="48"/>
    </row>
    <row r="15629" spans="68:68" x14ac:dyDescent="0.2">
      <c r="BP15629" s="48"/>
    </row>
    <row r="15630" spans="68:68" x14ac:dyDescent="0.2">
      <c r="BP15630" s="48"/>
    </row>
    <row r="15631" spans="68:68" x14ac:dyDescent="0.2">
      <c r="BP15631" s="48"/>
    </row>
    <row r="15632" spans="68:68" x14ac:dyDescent="0.2">
      <c r="BP15632" s="48"/>
    </row>
    <row r="15633" spans="68:68" x14ac:dyDescent="0.2">
      <c r="BP15633" s="48"/>
    </row>
    <row r="15634" spans="68:68" x14ac:dyDescent="0.2">
      <c r="BP15634" s="48"/>
    </row>
    <row r="15635" spans="68:68" x14ac:dyDescent="0.2">
      <c r="BP15635" s="48"/>
    </row>
    <row r="15636" spans="68:68" x14ac:dyDescent="0.2">
      <c r="BP15636" s="48"/>
    </row>
    <row r="15637" spans="68:68" x14ac:dyDescent="0.2">
      <c r="BP15637" s="48"/>
    </row>
    <row r="15638" spans="68:68" x14ac:dyDescent="0.2">
      <c r="BP15638" s="48"/>
    </row>
    <row r="15639" spans="68:68" x14ac:dyDescent="0.2">
      <c r="BP15639" s="48"/>
    </row>
    <row r="15640" spans="68:68" x14ac:dyDescent="0.2">
      <c r="BP15640" s="48"/>
    </row>
    <row r="15641" spans="68:68" x14ac:dyDescent="0.2">
      <c r="BP15641" s="48"/>
    </row>
    <row r="15642" spans="68:68" x14ac:dyDescent="0.2">
      <c r="BP15642" s="48"/>
    </row>
    <row r="15643" spans="68:68" x14ac:dyDescent="0.2">
      <c r="BP15643" s="48"/>
    </row>
    <row r="15644" spans="68:68" x14ac:dyDescent="0.2">
      <c r="BP15644" s="48"/>
    </row>
    <row r="15645" spans="68:68" x14ac:dyDescent="0.2">
      <c r="BP15645" s="48"/>
    </row>
    <row r="15646" spans="68:68" x14ac:dyDescent="0.2">
      <c r="BP15646" s="48"/>
    </row>
    <row r="15647" spans="68:68" x14ac:dyDescent="0.2">
      <c r="BP15647" s="48"/>
    </row>
    <row r="15648" spans="68:68" x14ac:dyDescent="0.2">
      <c r="BP15648" s="48"/>
    </row>
    <row r="15649" spans="68:68" x14ac:dyDescent="0.2">
      <c r="BP15649" s="48"/>
    </row>
    <row r="15650" spans="68:68" x14ac:dyDescent="0.2">
      <c r="BP15650" s="48"/>
    </row>
    <row r="15651" spans="68:68" x14ac:dyDescent="0.2">
      <c r="BP15651" s="48"/>
    </row>
    <row r="15652" spans="68:68" x14ac:dyDescent="0.2">
      <c r="BP15652" s="48"/>
    </row>
    <row r="15653" spans="68:68" x14ac:dyDescent="0.2">
      <c r="BP15653" s="48"/>
    </row>
    <row r="15654" spans="68:68" x14ac:dyDescent="0.2">
      <c r="BP15654" s="48"/>
    </row>
    <row r="15655" spans="68:68" x14ac:dyDescent="0.2">
      <c r="BP15655" s="48"/>
    </row>
    <row r="15656" spans="68:68" x14ac:dyDescent="0.2">
      <c r="BP15656" s="48"/>
    </row>
    <row r="15657" spans="68:68" x14ac:dyDescent="0.2">
      <c r="BP15657" s="48"/>
    </row>
    <row r="15658" spans="68:68" x14ac:dyDescent="0.2">
      <c r="BP15658" s="48"/>
    </row>
    <row r="15659" spans="68:68" x14ac:dyDescent="0.2">
      <c r="BP15659" s="48"/>
    </row>
    <row r="15660" spans="68:68" x14ac:dyDescent="0.2">
      <c r="BP15660" s="48"/>
    </row>
    <row r="15661" spans="68:68" x14ac:dyDescent="0.2">
      <c r="BP15661" s="48"/>
    </row>
    <row r="15662" spans="68:68" x14ac:dyDescent="0.2">
      <c r="BP15662" s="48"/>
    </row>
    <row r="15663" spans="68:68" x14ac:dyDescent="0.2">
      <c r="BP15663" s="48"/>
    </row>
    <row r="15664" spans="68:68" x14ac:dyDescent="0.2">
      <c r="BP15664" s="48"/>
    </row>
    <row r="15665" spans="68:68" x14ac:dyDescent="0.2">
      <c r="BP15665" s="48"/>
    </row>
    <row r="15666" spans="68:68" x14ac:dyDescent="0.2">
      <c r="BP15666" s="48"/>
    </row>
    <row r="15667" spans="68:68" x14ac:dyDescent="0.2">
      <c r="BP15667" s="48"/>
    </row>
    <row r="15668" spans="68:68" x14ac:dyDescent="0.2">
      <c r="BP15668" s="48"/>
    </row>
    <row r="15669" spans="68:68" x14ac:dyDescent="0.2">
      <c r="BP15669" s="48"/>
    </row>
    <row r="15670" spans="68:68" x14ac:dyDescent="0.2">
      <c r="BP15670" s="48"/>
    </row>
    <row r="15671" spans="68:68" x14ac:dyDescent="0.2">
      <c r="BP15671" s="48"/>
    </row>
    <row r="15672" spans="68:68" x14ac:dyDescent="0.2">
      <c r="BP15672" s="48"/>
    </row>
    <row r="15673" spans="68:68" x14ac:dyDescent="0.2">
      <c r="BP15673" s="48"/>
    </row>
    <row r="15674" spans="68:68" x14ac:dyDescent="0.2">
      <c r="BP15674" s="48"/>
    </row>
    <row r="15675" spans="68:68" x14ac:dyDescent="0.2">
      <c r="BP15675" s="48"/>
    </row>
    <row r="15676" spans="68:68" x14ac:dyDescent="0.2">
      <c r="BP15676" s="48"/>
    </row>
    <row r="15677" spans="68:68" x14ac:dyDescent="0.2">
      <c r="BP15677" s="48"/>
    </row>
    <row r="15678" spans="68:68" x14ac:dyDescent="0.2">
      <c r="BP15678" s="48"/>
    </row>
    <row r="15679" spans="68:68" x14ac:dyDescent="0.2">
      <c r="BP15679" s="48"/>
    </row>
    <row r="15680" spans="68:68" x14ac:dyDescent="0.2">
      <c r="BP15680" s="48"/>
    </row>
    <row r="15681" spans="68:68" x14ac:dyDescent="0.2">
      <c r="BP15681" s="48"/>
    </row>
    <row r="15682" spans="68:68" x14ac:dyDescent="0.2">
      <c r="BP15682" s="48"/>
    </row>
    <row r="15683" spans="68:68" x14ac:dyDescent="0.2">
      <c r="BP15683" s="48"/>
    </row>
    <row r="15684" spans="68:68" x14ac:dyDescent="0.2">
      <c r="BP15684" s="48"/>
    </row>
    <row r="15685" spans="68:68" x14ac:dyDescent="0.2">
      <c r="BP15685" s="48"/>
    </row>
    <row r="15686" spans="68:68" x14ac:dyDescent="0.2">
      <c r="BP15686" s="48"/>
    </row>
    <row r="15687" spans="68:68" x14ac:dyDescent="0.2">
      <c r="BP15687" s="48"/>
    </row>
    <row r="15688" spans="68:68" x14ac:dyDescent="0.2">
      <c r="BP15688" s="48"/>
    </row>
    <row r="15689" spans="68:68" x14ac:dyDescent="0.2">
      <c r="BP15689" s="48"/>
    </row>
    <row r="15690" spans="68:68" x14ac:dyDescent="0.2">
      <c r="BP15690" s="48"/>
    </row>
    <row r="15691" spans="68:68" x14ac:dyDescent="0.2">
      <c r="BP15691" s="48"/>
    </row>
    <row r="15692" spans="68:68" x14ac:dyDescent="0.2">
      <c r="BP15692" s="48"/>
    </row>
    <row r="15693" spans="68:68" x14ac:dyDescent="0.2">
      <c r="BP15693" s="48"/>
    </row>
    <row r="15694" spans="68:68" x14ac:dyDescent="0.2">
      <c r="BP15694" s="48"/>
    </row>
    <row r="15695" spans="68:68" x14ac:dyDescent="0.2">
      <c r="BP15695" s="48"/>
    </row>
    <row r="15696" spans="68:68" x14ac:dyDescent="0.2">
      <c r="BP15696" s="48"/>
    </row>
    <row r="15697" spans="68:68" x14ac:dyDescent="0.2">
      <c r="BP15697" s="48"/>
    </row>
    <row r="15698" spans="68:68" x14ac:dyDescent="0.2">
      <c r="BP15698" s="48"/>
    </row>
    <row r="15699" spans="68:68" x14ac:dyDescent="0.2">
      <c r="BP15699" s="48"/>
    </row>
    <row r="15700" spans="68:68" x14ac:dyDescent="0.2">
      <c r="BP15700" s="48"/>
    </row>
    <row r="15701" spans="68:68" x14ac:dyDescent="0.2">
      <c r="BP15701" s="48"/>
    </row>
    <row r="15702" spans="68:68" x14ac:dyDescent="0.2">
      <c r="BP15702" s="48"/>
    </row>
    <row r="15703" spans="68:68" x14ac:dyDescent="0.2">
      <c r="BP15703" s="48"/>
    </row>
    <row r="15704" spans="68:68" x14ac:dyDescent="0.2">
      <c r="BP15704" s="48"/>
    </row>
    <row r="15705" spans="68:68" x14ac:dyDescent="0.2">
      <c r="BP15705" s="48"/>
    </row>
    <row r="15706" spans="68:68" x14ac:dyDescent="0.2">
      <c r="BP15706" s="48"/>
    </row>
    <row r="15707" spans="68:68" x14ac:dyDescent="0.2">
      <c r="BP15707" s="48"/>
    </row>
    <row r="15708" spans="68:68" x14ac:dyDescent="0.2">
      <c r="BP15708" s="48"/>
    </row>
    <row r="15709" spans="68:68" x14ac:dyDescent="0.2">
      <c r="BP15709" s="48"/>
    </row>
    <row r="15710" spans="68:68" x14ac:dyDescent="0.2">
      <c r="BP15710" s="48"/>
    </row>
    <row r="15711" spans="68:68" x14ac:dyDescent="0.2">
      <c r="BP15711" s="48"/>
    </row>
    <row r="15712" spans="68:68" x14ac:dyDescent="0.2">
      <c r="BP15712" s="48"/>
    </row>
    <row r="15713" spans="68:68" x14ac:dyDescent="0.2">
      <c r="BP15713" s="48"/>
    </row>
    <row r="15714" spans="68:68" x14ac:dyDescent="0.2">
      <c r="BP15714" s="48"/>
    </row>
    <row r="15715" spans="68:68" x14ac:dyDescent="0.2">
      <c r="BP15715" s="48"/>
    </row>
    <row r="15716" spans="68:68" x14ac:dyDescent="0.2">
      <c r="BP15716" s="48"/>
    </row>
    <row r="15717" spans="68:68" x14ac:dyDescent="0.2">
      <c r="BP15717" s="48"/>
    </row>
    <row r="15718" spans="68:68" x14ac:dyDescent="0.2">
      <c r="BP15718" s="48"/>
    </row>
    <row r="15719" spans="68:68" x14ac:dyDescent="0.2">
      <c r="BP15719" s="48"/>
    </row>
    <row r="15720" spans="68:68" x14ac:dyDescent="0.2">
      <c r="BP15720" s="48"/>
    </row>
    <row r="15721" spans="68:68" x14ac:dyDescent="0.2">
      <c r="BP15721" s="48"/>
    </row>
    <row r="15722" spans="68:68" x14ac:dyDescent="0.2">
      <c r="BP15722" s="48"/>
    </row>
    <row r="15723" spans="68:68" x14ac:dyDescent="0.2">
      <c r="BP15723" s="48"/>
    </row>
    <row r="15724" spans="68:68" x14ac:dyDescent="0.2">
      <c r="BP15724" s="48"/>
    </row>
    <row r="15725" spans="68:68" x14ac:dyDescent="0.2">
      <c r="BP15725" s="48"/>
    </row>
    <row r="15726" spans="68:68" x14ac:dyDescent="0.2">
      <c r="BP15726" s="48"/>
    </row>
    <row r="15727" spans="68:68" x14ac:dyDescent="0.2">
      <c r="BP15727" s="48"/>
    </row>
    <row r="15728" spans="68:68" x14ac:dyDescent="0.2">
      <c r="BP15728" s="48"/>
    </row>
    <row r="15729" spans="68:68" x14ac:dyDescent="0.2">
      <c r="BP15729" s="48"/>
    </row>
    <row r="15730" spans="68:68" x14ac:dyDescent="0.2">
      <c r="BP15730" s="48"/>
    </row>
    <row r="15731" spans="68:68" x14ac:dyDescent="0.2">
      <c r="BP15731" s="48"/>
    </row>
    <row r="15732" spans="68:68" x14ac:dyDescent="0.2">
      <c r="BP15732" s="48"/>
    </row>
    <row r="15733" spans="68:68" x14ac:dyDescent="0.2">
      <c r="BP15733" s="48"/>
    </row>
    <row r="15734" spans="68:68" x14ac:dyDescent="0.2">
      <c r="BP15734" s="48"/>
    </row>
    <row r="15735" spans="68:68" x14ac:dyDescent="0.2">
      <c r="BP15735" s="48"/>
    </row>
    <row r="15736" spans="68:68" x14ac:dyDescent="0.2">
      <c r="BP15736" s="48"/>
    </row>
    <row r="15737" spans="68:68" x14ac:dyDescent="0.2">
      <c r="BP15737" s="48"/>
    </row>
    <row r="15738" spans="68:68" x14ac:dyDescent="0.2">
      <c r="BP15738" s="48"/>
    </row>
    <row r="15739" spans="68:68" x14ac:dyDescent="0.2">
      <c r="BP15739" s="48"/>
    </row>
    <row r="15740" spans="68:68" x14ac:dyDescent="0.2">
      <c r="BP15740" s="48"/>
    </row>
    <row r="15741" spans="68:68" x14ac:dyDescent="0.2">
      <c r="BP15741" s="48"/>
    </row>
    <row r="15742" spans="68:68" x14ac:dyDescent="0.2">
      <c r="BP15742" s="48"/>
    </row>
    <row r="15743" spans="68:68" x14ac:dyDescent="0.2">
      <c r="BP15743" s="48"/>
    </row>
    <row r="15744" spans="68:68" x14ac:dyDescent="0.2">
      <c r="BP15744" s="48"/>
    </row>
    <row r="15745" spans="68:68" x14ac:dyDescent="0.2">
      <c r="BP15745" s="48"/>
    </row>
    <row r="15746" spans="68:68" x14ac:dyDescent="0.2">
      <c r="BP15746" s="48"/>
    </row>
    <row r="15747" spans="68:68" x14ac:dyDescent="0.2">
      <c r="BP15747" s="48"/>
    </row>
    <row r="15748" spans="68:68" x14ac:dyDescent="0.2">
      <c r="BP15748" s="48"/>
    </row>
    <row r="15749" spans="68:68" x14ac:dyDescent="0.2">
      <c r="BP15749" s="48"/>
    </row>
    <row r="15750" spans="68:68" x14ac:dyDescent="0.2">
      <c r="BP15750" s="48"/>
    </row>
    <row r="15751" spans="68:68" x14ac:dyDescent="0.2">
      <c r="BP15751" s="48"/>
    </row>
    <row r="15752" spans="68:68" x14ac:dyDescent="0.2">
      <c r="BP15752" s="48"/>
    </row>
    <row r="15753" spans="68:68" x14ac:dyDescent="0.2">
      <c r="BP15753" s="48"/>
    </row>
    <row r="15754" spans="68:68" x14ac:dyDescent="0.2">
      <c r="BP15754" s="48"/>
    </row>
    <row r="15755" spans="68:68" x14ac:dyDescent="0.2">
      <c r="BP15755" s="48"/>
    </row>
    <row r="15756" spans="68:68" x14ac:dyDescent="0.2">
      <c r="BP15756" s="48"/>
    </row>
    <row r="15757" spans="68:68" x14ac:dyDescent="0.2">
      <c r="BP15757" s="48"/>
    </row>
    <row r="15758" spans="68:68" x14ac:dyDescent="0.2">
      <c r="BP15758" s="48"/>
    </row>
    <row r="15759" spans="68:68" x14ac:dyDescent="0.2">
      <c r="BP15759" s="48"/>
    </row>
    <row r="15760" spans="68:68" x14ac:dyDescent="0.2">
      <c r="BP15760" s="48"/>
    </row>
    <row r="15761" spans="68:68" x14ac:dyDescent="0.2">
      <c r="BP15761" s="48"/>
    </row>
    <row r="15762" spans="68:68" x14ac:dyDescent="0.2">
      <c r="BP15762" s="48"/>
    </row>
    <row r="15763" spans="68:68" x14ac:dyDescent="0.2">
      <c r="BP15763" s="48"/>
    </row>
    <row r="15764" spans="68:68" x14ac:dyDescent="0.2">
      <c r="BP15764" s="48"/>
    </row>
    <row r="15765" spans="68:68" x14ac:dyDescent="0.2">
      <c r="BP15765" s="48"/>
    </row>
    <row r="15766" spans="68:68" x14ac:dyDescent="0.2">
      <c r="BP15766" s="48"/>
    </row>
    <row r="15767" spans="68:68" x14ac:dyDescent="0.2">
      <c r="BP15767" s="48"/>
    </row>
    <row r="15768" spans="68:68" x14ac:dyDescent="0.2">
      <c r="BP15768" s="48"/>
    </row>
    <row r="15769" spans="68:68" x14ac:dyDescent="0.2">
      <c r="BP15769" s="48"/>
    </row>
    <row r="15770" spans="68:68" x14ac:dyDescent="0.2">
      <c r="BP15770" s="48"/>
    </row>
    <row r="15771" spans="68:68" x14ac:dyDescent="0.2">
      <c r="BP15771" s="48"/>
    </row>
    <row r="15772" spans="68:68" x14ac:dyDescent="0.2">
      <c r="BP15772" s="48"/>
    </row>
    <row r="15773" spans="68:68" x14ac:dyDescent="0.2">
      <c r="BP15773" s="48"/>
    </row>
    <row r="15774" spans="68:68" x14ac:dyDescent="0.2">
      <c r="BP15774" s="48"/>
    </row>
    <row r="15775" spans="68:68" x14ac:dyDescent="0.2">
      <c r="BP15775" s="48"/>
    </row>
    <row r="15776" spans="68:68" x14ac:dyDescent="0.2">
      <c r="BP15776" s="48"/>
    </row>
    <row r="15777" spans="68:68" x14ac:dyDescent="0.2">
      <c r="BP15777" s="48"/>
    </row>
    <row r="15778" spans="68:68" x14ac:dyDescent="0.2">
      <c r="BP15778" s="48"/>
    </row>
    <row r="15779" spans="68:68" x14ac:dyDescent="0.2">
      <c r="BP15779" s="48"/>
    </row>
    <row r="15780" spans="68:68" x14ac:dyDescent="0.2">
      <c r="BP15780" s="48"/>
    </row>
    <row r="15781" spans="68:68" x14ac:dyDescent="0.2">
      <c r="BP15781" s="48"/>
    </row>
    <row r="15782" spans="68:68" x14ac:dyDescent="0.2">
      <c r="BP15782" s="48"/>
    </row>
    <row r="15783" spans="68:68" x14ac:dyDescent="0.2">
      <c r="BP15783" s="48"/>
    </row>
    <row r="15784" spans="68:68" x14ac:dyDescent="0.2">
      <c r="BP15784" s="48"/>
    </row>
    <row r="15785" spans="68:68" x14ac:dyDescent="0.2">
      <c r="BP15785" s="48"/>
    </row>
    <row r="15786" spans="68:68" x14ac:dyDescent="0.2">
      <c r="BP15786" s="48"/>
    </row>
    <row r="15787" spans="68:68" x14ac:dyDescent="0.2">
      <c r="BP15787" s="48"/>
    </row>
    <row r="15788" spans="68:68" x14ac:dyDescent="0.2">
      <c r="BP15788" s="48"/>
    </row>
    <row r="15789" spans="68:68" x14ac:dyDescent="0.2">
      <c r="BP15789" s="48"/>
    </row>
    <row r="15790" spans="68:68" x14ac:dyDescent="0.2">
      <c r="BP15790" s="48"/>
    </row>
    <row r="15791" spans="68:68" x14ac:dyDescent="0.2">
      <c r="BP15791" s="48"/>
    </row>
    <row r="15792" spans="68:68" x14ac:dyDescent="0.2">
      <c r="BP15792" s="48"/>
    </row>
    <row r="15793" spans="68:68" x14ac:dyDescent="0.2">
      <c r="BP15793" s="48"/>
    </row>
    <row r="15794" spans="68:68" x14ac:dyDescent="0.2">
      <c r="BP15794" s="48"/>
    </row>
    <row r="15795" spans="68:68" x14ac:dyDescent="0.2">
      <c r="BP15795" s="48"/>
    </row>
    <row r="15796" spans="68:68" x14ac:dyDescent="0.2">
      <c r="BP15796" s="48"/>
    </row>
    <row r="15797" spans="68:68" x14ac:dyDescent="0.2">
      <c r="BP15797" s="48"/>
    </row>
    <row r="15798" spans="68:68" x14ac:dyDescent="0.2">
      <c r="BP15798" s="48"/>
    </row>
    <row r="15799" spans="68:68" x14ac:dyDescent="0.2">
      <c r="BP15799" s="48"/>
    </row>
    <row r="15800" spans="68:68" x14ac:dyDescent="0.2">
      <c r="BP15800" s="48"/>
    </row>
    <row r="15801" spans="68:68" x14ac:dyDescent="0.2">
      <c r="BP15801" s="48"/>
    </row>
    <row r="15802" spans="68:68" x14ac:dyDescent="0.2">
      <c r="BP15802" s="48"/>
    </row>
    <row r="15803" spans="68:68" x14ac:dyDescent="0.2">
      <c r="BP15803" s="48"/>
    </row>
    <row r="15804" spans="68:68" x14ac:dyDescent="0.2">
      <c r="BP15804" s="48"/>
    </row>
    <row r="15805" spans="68:68" x14ac:dyDescent="0.2">
      <c r="BP15805" s="48"/>
    </row>
    <row r="15806" spans="68:68" x14ac:dyDescent="0.2">
      <c r="BP15806" s="48"/>
    </row>
    <row r="15807" spans="68:68" x14ac:dyDescent="0.2">
      <c r="BP15807" s="48"/>
    </row>
    <row r="15808" spans="68:68" x14ac:dyDescent="0.2">
      <c r="BP15808" s="48"/>
    </row>
    <row r="15809" spans="68:68" x14ac:dyDescent="0.2">
      <c r="BP15809" s="48"/>
    </row>
    <row r="15810" spans="68:68" x14ac:dyDescent="0.2">
      <c r="BP15810" s="48"/>
    </row>
    <row r="15811" spans="68:68" x14ac:dyDescent="0.2">
      <c r="BP15811" s="48"/>
    </row>
    <row r="15812" spans="68:68" x14ac:dyDescent="0.2">
      <c r="BP15812" s="48"/>
    </row>
    <row r="15813" spans="68:68" x14ac:dyDescent="0.2">
      <c r="BP15813" s="48"/>
    </row>
    <row r="15814" spans="68:68" x14ac:dyDescent="0.2">
      <c r="BP15814" s="48"/>
    </row>
    <row r="15815" spans="68:68" x14ac:dyDescent="0.2">
      <c r="BP15815" s="48"/>
    </row>
    <row r="15816" spans="68:68" x14ac:dyDescent="0.2">
      <c r="BP15816" s="48"/>
    </row>
    <row r="15817" spans="68:68" x14ac:dyDescent="0.2">
      <c r="BP15817" s="48"/>
    </row>
    <row r="15818" spans="68:68" x14ac:dyDescent="0.2">
      <c r="BP15818" s="48"/>
    </row>
    <row r="15819" spans="68:68" x14ac:dyDescent="0.2">
      <c r="BP15819" s="48"/>
    </row>
    <row r="15820" spans="68:68" x14ac:dyDescent="0.2">
      <c r="BP15820" s="48"/>
    </row>
    <row r="15821" spans="68:68" x14ac:dyDescent="0.2">
      <c r="BP15821" s="48"/>
    </row>
    <row r="15822" spans="68:68" x14ac:dyDescent="0.2">
      <c r="BP15822" s="48"/>
    </row>
    <row r="15823" spans="68:68" x14ac:dyDescent="0.2">
      <c r="BP15823" s="48"/>
    </row>
    <row r="15824" spans="68:68" x14ac:dyDescent="0.2">
      <c r="BP15824" s="48"/>
    </row>
    <row r="15825" spans="68:68" x14ac:dyDescent="0.2">
      <c r="BP15825" s="48"/>
    </row>
    <row r="15826" spans="68:68" x14ac:dyDescent="0.2">
      <c r="BP15826" s="48"/>
    </row>
    <row r="15827" spans="68:68" x14ac:dyDescent="0.2">
      <c r="BP15827" s="48"/>
    </row>
    <row r="15828" spans="68:68" x14ac:dyDescent="0.2">
      <c r="BP15828" s="48"/>
    </row>
    <row r="15829" spans="68:68" x14ac:dyDescent="0.2">
      <c r="BP15829" s="48"/>
    </row>
    <row r="15830" spans="68:68" x14ac:dyDescent="0.2">
      <c r="BP15830" s="48"/>
    </row>
    <row r="15831" spans="68:68" x14ac:dyDescent="0.2">
      <c r="BP15831" s="48"/>
    </row>
    <row r="15832" spans="68:68" x14ac:dyDescent="0.2">
      <c r="BP15832" s="48"/>
    </row>
    <row r="15833" spans="68:68" x14ac:dyDescent="0.2">
      <c r="BP15833" s="48"/>
    </row>
    <row r="15834" spans="68:68" x14ac:dyDescent="0.2">
      <c r="BP15834" s="48"/>
    </row>
    <row r="15835" spans="68:68" x14ac:dyDescent="0.2">
      <c r="BP15835" s="48"/>
    </row>
    <row r="15836" spans="68:68" x14ac:dyDescent="0.2">
      <c r="BP15836" s="48"/>
    </row>
    <row r="15837" spans="68:68" x14ac:dyDescent="0.2">
      <c r="BP15837" s="48"/>
    </row>
    <row r="15838" spans="68:68" x14ac:dyDescent="0.2">
      <c r="BP15838" s="48"/>
    </row>
    <row r="15839" spans="68:68" x14ac:dyDescent="0.2">
      <c r="BP15839" s="48"/>
    </row>
    <row r="15840" spans="68:68" x14ac:dyDescent="0.2">
      <c r="BP15840" s="48"/>
    </row>
    <row r="15841" spans="68:68" x14ac:dyDescent="0.2">
      <c r="BP15841" s="48"/>
    </row>
    <row r="15842" spans="68:68" x14ac:dyDescent="0.2">
      <c r="BP15842" s="48"/>
    </row>
    <row r="15843" spans="68:68" x14ac:dyDescent="0.2">
      <c r="BP15843" s="48"/>
    </row>
    <row r="15844" spans="68:68" x14ac:dyDescent="0.2">
      <c r="BP15844" s="48"/>
    </row>
    <row r="15845" spans="68:68" x14ac:dyDescent="0.2">
      <c r="BP15845" s="48"/>
    </row>
    <row r="15846" spans="68:68" x14ac:dyDescent="0.2">
      <c r="BP15846" s="48"/>
    </row>
    <row r="15847" spans="68:68" x14ac:dyDescent="0.2">
      <c r="BP15847" s="48"/>
    </row>
    <row r="15848" spans="68:68" x14ac:dyDescent="0.2">
      <c r="BP15848" s="48"/>
    </row>
    <row r="15849" spans="68:68" x14ac:dyDescent="0.2">
      <c r="BP15849" s="48"/>
    </row>
    <row r="15850" spans="68:68" x14ac:dyDescent="0.2">
      <c r="BP15850" s="48"/>
    </row>
    <row r="15851" spans="68:68" x14ac:dyDescent="0.2">
      <c r="BP15851" s="48"/>
    </row>
    <row r="15852" spans="68:68" x14ac:dyDescent="0.2">
      <c r="BP15852" s="48"/>
    </row>
    <row r="15853" spans="68:68" x14ac:dyDescent="0.2">
      <c r="BP15853" s="48"/>
    </row>
    <row r="15854" spans="68:68" x14ac:dyDescent="0.2">
      <c r="BP15854" s="48"/>
    </row>
    <row r="15855" spans="68:68" x14ac:dyDescent="0.2">
      <c r="BP15855" s="48"/>
    </row>
    <row r="15856" spans="68:68" x14ac:dyDescent="0.2">
      <c r="BP15856" s="48"/>
    </row>
    <row r="15857" spans="68:68" x14ac:dyDescent="0.2">
      <c r="BP15857" s="48"/>
    </row>
    <row r="15858" spans="68:68" x14ac:dyDescent="0.2">
      <c r="BP15858" s="48"/>
    </row>
    <row r="15859" spans="68:68" x14ac:dyDescent="0.2">
      <c r="BP15859" s="48"/>
    </row>
    <row r="15860" spans="68:68" x14ac:dyDescent="0.2">
      <c r="BP15860" s="48"/>
    </row>
    <row r="15861" spans="68:68" x14ac:dyDescent="0.2">
      <c r="BP15861" s="48"/>
    </row>
    <row r="15862" spans="68:68" x14ac:dyDescent="0.2">
      <c r="BP15862" s="48"/>
    </row>
    <row r="15863" spans="68:68" x14ac:dyDescent="0.2">
      <c r="BP15863" s="48"/>
    </row>
    <row r="15864" spans="68:68" x14ac:dyDescent="0.2">
      <c r="BP15864" s="48"/>
    </row>
    <row r="15865" spans="68:68" x14ac:dyDescent="0.2">
      <c r="BP15865" s="48"/>
    </row>
    <row r="15866" spans="68:68" x14ac:dyDescent="0.2">
      <c r="BP15866" s="48"/>
    </row>
    <row r="15867" spans="68:68" x14ac:dyDescent="0.2">
      <c r="BP15867" s="48"/>
    </row>
    <row r="15868" spans="68:68" x14ac:dyDescent="0.2">
      <c r="BP15868" s="48"/>
    </row>
    <row r="15869" spans="68:68" x14ac:dyDescent="0.2">
      <c r="BP15869" s="48"/>
    </row>
    <row r="15870" spans="68:68" x14ac:dyDescent="0.2">
      <c r="BP15870" s="48"/>
    </row>
    <row r="15871" spans="68:68" x14ac:dyDescent="0.2">
      <c r="BP15871" s="48"/>
    </row>
    <row r="15872" spans="68:68" x14ac:dyDescent="0.2">
      <c r="BP15872" s="48"/>
    </row>
    <row r="15873" spans="68:68" x14ac:dyDescent="0.2">
      <c r="BP15873" s="48"/>
    </row>
    <row r="15874" spans="68:68" x14ac:dyDescent="0.2">
      <c r="BP15874" s="48"/>
    </row>
    <row r="15875" spans="68:68" x14ac:dyDescent="0.2">
      <c r="BP15875" s="48"/>
    </row>
    <row r="15876" spans="68:68" x14ac:dyDescent="0.2">
      <c r="BP15876" s="48"/>
    </row>
    <row r="15877" spans="68:68" x14ac:dyDescent="0.2">
      <c r="BP15877" s="48"/>
    </row>
    <row r="15878" spans="68:68" x14ac:dyDescent="0.2">
      <c r="BP15878" s="48"/>
    </row>
    <row r="15879" spans="68:68" x14ac:dyDescent="0.2">
      <c r="BP15879" s="48"/>
    </row>
    <row r="15880" spans="68:68" x14ac:dyDescent="0.2">
      <c r="BP15880" s="48"/>
    </row>
    <row r="15881" spans="68:68" x14ac:dyDescent="0.2">
      <c r="BP15881" s="48"/>
    </row>
    <row r="15882" spans="68:68" x14ac:dyDescent="0.2">
      <c r="BP15882" s="48"/>
    </row>
    <row r="15883" spans="68:68" x14ac:dyDescent="0.2">
      <c r="BP15883" s="48"/>
    </row>
    <row r="15884" spans="68:68" x14ac:dyDescent="0.2">
      <c r="BP15884" s="48"/>
    </row>
    <row r="15885" spans="68:68" x14ac:dyDescent="0.2">
      <c r="BP15885" s="48"/>
    </row>
    <row r="15886" spans="68:68" x14ac:dyDescent="0.2">
      <c r="BP15886" s="48"/>
    </row>
    <row r="15887" spans="68:68" x14ac:dyDescent="0.2">
      <c r="BP15887" s="48"/>
    </row>
    <row r="15888" spans="68:68" x14ac:dyDescent="0.2">
      <c r="BP15888" s="48"/>
    </row>
    <row r="15889" spans="68:68" x14ac:dyDescent="0.2">
      <c r="BP15889" s="48"/>
    </row>
    <row r="15890" spans="68:68" x14ac:dyDescent="0.2">
      <c r="BP15890" s="48"/>
    </row>
    <row r="15891" spans="68:68" x14ac:dyDescent="0.2">
      <c r="BP15891" s="48"/>
    </row>
    <row r="15892" spans="68:68" x14ac:dyDescent="0.2">
      <c r="BP15892" s="48"/>
    </row>
    <row r="15893" spans="68:68" x14ac:dyDescent="0.2">
      <c r="BP15893" s="48"/>
    </row>
    <row r="15894" spans="68:68" x14ac:dyDescent="0.2">
      <c r="BP15894" s="48"/>
    </row>
    <row r="15895" spans="68:68" x14ac:dyDescent="0.2">
      <c r="BP15895" s="48"/>
    </row>
    <row r="15896" spans="68:68" x14ac:dyDescent="0.2">
      <c r="BP15896" s="48"/>
    </row>
    <row r="15897" spans="68:68" x14ac:dyDescent="0.2">
      <c r="BP15897" s="48"/>
    </row>
    <row r="15898" spans="68:68" x14ac:dyDescent="0.2">
      <c r="BP15898" s="48"/>
    </row>
    <row r="15899" spans="68:68" x14ac:dyDescent="0.2">
      <c r="BP15899" s="48"/>
    </row>
    <row r="15900" spans="68:68" x14ac:dyDescent="0.2">
      <c r="BP15900" s="48"/>
    </row>
    <row r="15901" spans="68:68" x14ac:dyDescent="0.2">
      <c r="BP15901" s="48"/>
    </row>
    <row r="15902" spans="68:68" x14ac:dyDescent="0.2">
      <c r="BP15902" s="48"/>
    </row>
    <row r="15903" spans="68:68" x14ac:dyDescent="0.2">
      <c r="BP15903" s="48"/>
    </row>
    <row r="15904" spans="68:68" x14ac:dyDescent="0.2">
      <c r="BP15904" s="48"/>
    </row>
    <row r="15905" spans="68:68" x14ac:dyDescent="0.2">
      <c r="BP15905" s="48"/>
    </row>
    <row r="15906" spans="68:68" x14ac:dyDescent="0.2">
      <c r="BP15906" s="48"/>
    </row>
    <row r="15907" spans="68:68" x14ac:dyDescent="0.2">
      <c r="BP15907" s="48"/>
    </row>
    <row r="15908" spans="68:68" x14ac:dyDescent="0.2">
      <c r="BP15908" s="48"/>
    </row>
    <row r="15909" spans="68:68" x14ac:dyDescent="0.2">
      <c r="BP15909" s="48"/>
    </row>
    <row r="15910" spans="68:68" x14ac:dyDescent="0.2">
      <c r="BP15910" s="48"/>
    </row>
    <row r="15911" spans="68:68" x14ac:dyDescent="0.2">
      <c r="BP15911" s="48"/>
    </row>
    <row r="15912" spans="68:68" x14ac:dyDescent="0.2">
      <c r="BP15912" s="48"/>
    </row>
    <row r="15913" spans="68:68" x14ac:dyDescent="0.2">
      <c r="BP15913" s="48"/>
    </row>
    <row r="15914" spans="68:68" x14ac:dyDescent="0.2">
      <c r="BP15914" s="48"/>
    </row>
    <row r="15915" spans="68:68" x14ac:dyDescent="0.2">
      <c r="BP15915" s="48"/>
    </row>
    <row r="15916" spans="68:68" x14ac:dyDescent="0.2">
      <c r="BP15916" s="48"/>
    </row>
    <row r="15917" spans="68:68" x14ac:dyDescent="0.2">
      <c r="BP15917" s="48"/>
    </row>
    <row r="15918" spans="68:68" x14ac:dyDescent="0.2">
      <c r="BP15918" s="48"/>
    </row>
    <row r="15919" spans="68:68" x14ac:dyDescent="0.2">
      <c r="BP15919" s="48"/>
    </row>
    <row r="15920" spans="68:68" x14ac:dyDescent="0.2">
      <c r="BP15920" s="48"/>
    </row>
    <row r="15921" spans="68:68" x14ac:dyDescent="0.2">
      <c r="BP15921" s="48"/>
    </row>
    <row r="15922" spans="68:68" x14ac:dyDescent="0.2">
      <c r="BP15922" s="48"/>
    </row>
    <row r="15923" spans="68:68" x14ac:dyDescent="0.2">
      <c r="BP15923" s="48"/>
    </row>
    <row r="15924" spans="68:68" x14ac:dyDescent="0.2">
      <c r="BP15924" s="48"/>
    </row>
    <row r="15925" spans="68:68" x14ac:dyDescent="0.2">
      <c r="BP15925" s="48"/>
    </row>
    <row r="15926" spans="68:68" x14ac:dyDescent="0.2">
      <c r="BP15926" s="48"/>
    </row>
    <row r="15927" spans="68:68" x14ac:dyDescent="0.2">
      <c r="BP15927" s="48"/>
    </row>
    <row r="15928" spans="68:68" x14ac:dyDescent="0.2">
      <c r="BP15928" s="48"/>
    </row>
    <row r="15929" spans="68:68" x14ac:dyDescent="0.2">
      <c r="BP15929" s="48"/>
    </row>
    <row r="15930" spans="68:68" x14ac:dyDescent="0.2">
      <c r="BP15930" s="48"/>
    </row>
    <row r="15931" spans="68:68" x14ac:dyDescent="0.2">
      <c r="BP15931" s="48"/>
    </row>
    <row r="15932" spans="68:68" x14ac:dyDescent="0.2">
      <c r="BP15932" s="48"/>
    </row>
    <row r="15933" spans="68:68" x14ac:dyDescent="0.2">
      <c r="BP15933" s="48"/>
    </row>
    <row r="15934" spans="68:68" x14ac:dyDescent="0.2">
      <c r="BP15934" s="48"/>
    </row>
    <row r="15935" spans="68:68" x14ac:dyDescent="0.2">
      <c r="BP15935" s="48"/>
    </row>
    <row r="15936" spans="68:68" x14ac:dyDescent="0.2">
      <c r="BP15936" s="48"/>
    </row>
    <row r="15937" spans="68:68" x14ac:dyDescent="0.2">
      <c r="BP15937" s="48"/>
    </row>
    <row r="15938" spans="68:68" x14ac:dyDescent="0.2">
      <c r="BP15938" s="48"/>
    </row>
    <row r="15939" spans="68:68" x14ac:dyDescent="0.2">
      <c r="BP15939" s="48"/>
    </row>
    <row r="15940" spans="68:68" x14ac:dyDescent="0.2">
      <c r="BP15940" s="48"/>
    </row>
    <row r="15941" spans="68:68" x14ac:dyDescent="0.2">
      <c r="BP15941" s="48"/>
    </row>
    <row r="15942" spans="68:68" x14ac:dyDescent="0.2">
      <c r="BP15942" s="48"/>
    </row>
    <row r="15943" spans="68:68" x14ac:dyDescent="0.2">
      <c r="BP15943" s="48"/>
    </row>
    <row r="15944" spans="68:68" x14ac:dyDescent="0.2">
      <c r="BP15944" s="48"/>
    </row>
    <row r="15945" spans="68:68" x14ac:dyDescent="0.2">
      <c r="BP15945" s="48"/>
    </row>
    <row r="15946" spans="68:68" x14ac:dyDescent="0.2">
      <c r="BP15946" s="48"/>
    </row>
    <row r="15947" spans="68:68" x14ac:dyDescent="0.2">
      <c r="BP15947" s="48"/>
    </row>
    <row r="15948" spans="68:68" x14ac:dyDescent="0.2">
      <c r="BP15948" s="48"/>
    </row>
    <row r="15949" spans="68:68" x14ac:dyDescent="0.2">
      <c r="BP15949" s="48"/>
    </row>
    <row r="15950" spans="68:68" x14ac:dyDescent="0.2">
      <c r="BP15950" s="48"/>
    </row>
    <row r="15951" spans="68:68" x14ac:dyDescent="0.2">
      <c r="BP15951" s="48"/>
    </row>
    <row r="15952" spans="68:68" x14ac:dyDescent="0.2">
      <c r="BP15952" s="48"/>
    </row>
    <row r="15953" spans="68:68" x14ac:dyDescent="0.2">
      <c r="BP15953" s="48"/>
    </row>
    <row r="15954" spans="68:68" x14ac:dyDescent="0.2">
      <c r="BP15954" s="48"/>
    </row>
    <row r="15955" spans="68:68" x14ac:dyDescent="0.2">
      <c r="BP15955" s="48"/>
    </row>
    <row r="15956" spans="68:68" x14ac:dyDescent="0.2">
      <c r="BP15956" s="48"/>
    </row>
    <row r="15957" spans="68:68" x14ac:dyDescent="0.2">
      <c r="BP15957" s="48"/>
    </row>
    <row r="15958" spans="68:68" x14ac:dyDescent="0.2">
      <c r="BP15958" s="48"/>
    </row>
    <row r="15959" spans="68:68" x14ac:dyDescent="0.2">
      <c r="BP15959" s="48"/>
    </row>
    <row r="15960" spans="68:68" x14ac:dyDescent="0.2">
      <c r="BP15960" s="48"/>
    </row>
    <row r="15961" spans="68:68" x14ac:dyDescent="0.2">
      <c r="BP15961" s="48"/>
    </row>
    <row r="15962" spans="68:68" x14ac:dyDescent="0.2">
      <c r="BP15962" s="48"/>
    </row>
    <row r="15963" spans="68:68" x14ac:dyDescent="0.2">
      <c r="BP15963" s="48"/>
    </row>
    <row r="15964" spans="68:68" x14ac:dyDescent="0.2">
      <c r="BP15964" s="48"/>
    </row>
    <row r="15965" spans="68:68" x14ac:dyDescent="0.2">
      <c r="BP15965" s="48"/>
    </row>
    <row r="15966" spans="68:68" x14ac:dyDescent="0.2">
      <c r="BP15966" s="48"/>
    </row>
    <row r="15967" spans="68:68" x14ac:dyDescent="0.2">
      <c r="BP15967" s="48"/>
    </row>
    <row r="15968" spans="68:68" x14ac:dyDescent="0.2">
      <c r="BP15968" s="48"/>
    </row>
    <row r="15969" spans="68:68" x14ac:dyDescent="0.2">
      <c r="BP15969" s="48"/>
    </row>
    <row r="15970" spans="68:68" x14ac:dyDescent="0.2">
      <c r="BP15970" s="48"/>
    </row>
    <row r="15971" spans="68:68" x14ac:dyDescent="0.2">
      <c r="BP15971" s="48"/>
    </row>
    <row r="15972" spans="68:68" x14ac:dyDescent="0.2">
      <c r="BP15972" s="48"/>
    </row>
    <row r="15973" spans="68:68" x14ac:dyDescent="0.2">
      <c r="BP15973" s="48"/>
    </row>
    <row r="15974" spans="68:68" x14ac:dyDescent="0.2">
      <c r="BP15974" s="48"/>
    </row>
    <row r="15975" spans="68:68" x14ac:dyDescent="0.2">
      <c r="BP15975" s="48"/>
    </row>
    <row r="15976" spans="68:68" x14ac:dyDescent="0.2">
      <c r="BP15976" s="48"/>
    </row>
    <row r="15977" spans="68:68" x14ac:dyDescent="0.2">
      <c r="BP15977" s="48"/>
    </row>
    <row r="15978" spans="68:68" x14ac:dyDescent="0.2">
      <c r="BP15978" s="48"/>
    </row>
    <row r="15979" spans="68:68" x14ac:dyDescent="0.2">
      <c r="BP15979" s="48"/>
    </row>
    <row r="15980" spans="68:68" x14ac:dyDescent="0.2">
      <c r="BP15980" s="48"/>
    </row>
    <row r="15981" spans="68:68" x14ac:dyDescent="0.2">
      <c r="BP15981" s="48"/>
    </row>
    <row r="15982" spans="68:68" x14ac:dyDescent="0.2">
      <c r="BP15982" s="48"/>
    </row>
    <row r="15983" spans="68:68" x14ac:dyDescent="0.2">
      <c r="BP15983" s="48"/>
    </row>
    <row r="15984" spans="68:68" x14ac:dyDescent="0.2">
      <c r="BP15984" s="48"/>
    </row>
    <row r="15985" spans="68:68" x14ac:dyDescent="0.2">
      <c r="BP15985" s="48"/>
    </row>
    <row r="15986" spans="68:68" x14ac:dyDescent="0.2">
      <c r="BP15986" s="48"/>
    </row>
    <row r="15987" spans="68:68" x14ac:dyDescent="0.2">
      <c r="BP15987" s="48"/>
    </row>
    <row r="15988" spans="68:68" x14ac:dyDescent="0.2">
      <c r="BP15988" s="48"/>
    </row>
    <row r="15989" spans="68:68" x14ac:dyDescent="0.2">
      <c r="BP15989" s="48"/>
    </row>
    <row r="15990" spans="68:68" x14ac:dyDescent="0.2">
      <c r="BP15990" s="48"/>
    </row>
    <row r="15991" spans="68:68" x14ac:dyDescent="0.2">
      <c r="BP15991" s="48"/>
    </row>
    <row r="15992" spans="68:68" x14ac:dyDescent="0.2">
      <c r="BP15992" s="48"/>
    </row>
    <row r="15993" spans="68:68" x14ac:dyDescent="0.2">
      <c r="BP15993" s="48"/>
    </row>
    <row r="15994" spans="68:68" x14ac:dyDescent="0.2">
      <c r="BP15994" s="48"/>
    </row>
    <row r="15995" spans="68:68" x14ac:dyDescent="0.2">
      <c r="BP15995" s="48"/>
    </row>
    <row r="15996" spans="68:68" x14ac:dyDescent="0.2">
      <c r="BP15996" s="48"/>
    </row>
    <row r="15997" spans="68:68" x14ac:dyDescent="0.2">
      <c r="BP15997" s="48"/>
    </row>
    <row r="15998" spans="68:68" x14ac:dyDescent="0.2">
      <c r="BP15998" s="48"/>
    </row>
    <row r="15999" spans="68:68" x14ac:dyDescent="0.2">
      <c r="BP15999" s="48"/>
    </row>
    <row r="16000" spans="68:68" x14ac:dyDescent="0.2">
      <c r="BP16000" s="48"/>
    </row>
    <row r="16001" spans="68:68" x14ac:dyDescent="0.2">
      <c r="BP16001" s="48"/>
    </row>
    <row r="16002" spans="68:68" x14ac:dyDescent="0.2">
      <c r="BP16002" s="48"/>
    </row>
    <row r="16003" spans="68:68" x14ac:dyDescent="0.2">
      <c r="BP16003" s="48"/>
    </row>
    <row r="16004" spans="68:68" x14ac:dyDescent="0.2">
      <c r="BP16004" s="48"/>
    </row>
    <row r="16005" spans="68:68" x14ac:dyDescent="0.2">
      <c r="BP16005" s="48"/>
    </row>
    <row r="16006" spans="68:68" x14ac:dyDescent="0.2">
      <c r="BP16006" s="48"/>
    </row>
    <row r="16007" spans="68:68" x14ac:dyDescent="0.2">
      <c r="BP16007" s="48"/>
    </row>
    <row r="16008" spans="68:68" x14ac:dyDescent="0.2">
      <c r="BP16008" s="48"/>
    </row>
    <row r="16009" spans="68:68" x14ac:dyDescent="0.2">
      <c r="BP16009" s="48"/>
    </row>
    <row r="16010" spans="68:68" x14ac:dyDescent="0.2">
      <c r="BP16010" s="48"/>
    </row>
    <row r="16011" spans="68:68" x14ac:dyDescent="0.2">
      <c r="BP16011" s="48"/>
    </row>
    <row r="16012" spans="68:68" x14ac:dyDescent="0.2">
      <c r="BP16012" s="48"/>
    </row>
    <row r="16013" spans="68:68" x14ac:dyDescent="0.2">
      <c r="BP16013" s="48"/>
    </row>
    <row r="16014" spans="68:68" x14ac:dyDescent="0.2">
      <c r="BP16014" s="48"/>
    </row>
    <row r="16015" spans="68:68" x14ac:dyDescent="0.2">
      <c r="BP16015" s="48"/>
    </row>
    <row r="16016" spans="68:68" x14ac:dyDescent="0.2">
      <c r="BP16016" s="48"/>
    </row>
    <row r="16017" spans="68:68" x14ac:dyDescent="0.2">
      <c r="BP16017" s="48"/>
    </row>
    <row r="16018" spans="68:68" x14ac:dyDescent="0.2">
      <c r="BP16018" s="48"/>
    </row>
    <row r="16019" spans="68:68" x14ac:dyDescent="0.2">
      <c r="BP16019" s="48"/>
    </row>
    <row r="16020" spans="68:68" x14ac:dyDescent="0.2">
      <c r="BP16020" s="48"/>
    </row>
    <row r="16021" spans="68:68" x14ac:dyDescent="0.2">
      <c r="BP16021" s="48"/>
    </row>
    <row r="16022" spans="68:68" x14ac:dyDescent="0.2">
      <c r="BP16022" s="48"/>
    </row>
    <row r="16023" spans="68:68" x14ac:dyDescent="0.2">
      <c r="BP16023" s="48"/>
    </row>
    <row r="16024" spans="68:68" x14ac:dyDescent="0.2">
      <c r="BP16024" s="48"/>
    </row>
    <row r="16025" spans="68:68" x14ac:dyDescent="0.2">
      <c r="BP16025" s="48"/>
    </row>
    <row r="16026" spans="68:68" x14ac:dyDescent="0.2">
      <c r="BP16026" s="48"/>
    </row>
    <row r="16027" spans="68:68" x14ac:dyDescent="0.2">
      <c r="BP16027" s="48"/>
    </row>
    <row r="16028" spans="68:68" x14ac:dyDescent="0.2">
      <c r="BP16028" s="48"/>
    </row>
    <row r="16029" spans="68:68" x14ac:dyDescent="0.2">
      <c r="BP16029" s="48"/>
    </row>
    <row r="16030" spans="68:68" x14ac:dyDescent="0.2">
      <c r="BP16030" s="48"/>
    </row>
    <row r="16031" spans="68:68" x14ac:dyDescent="0.2">
      <c r="BP16031" s="48"/>
    </row>
    <row r="16032" spans="68:68" x14ac:dyDescent="0.2">
      <c r="BP16032" s="48"/>
    </row>
    <row r="16033" spans="68:68" x14ac:dyDescent="0.2">
      <c r="BP16033" s="48"/>
    </row>
    <row r="16034" spans="68:68" x14ac:dyDescent="0.2">
      <c r="BP16034" s="48"/>
    </row>
    <row r="16035" spans="68:68" x14ac:dyDescent="0.2">
      <c r="BP16035" s="48"/>
    </row>
    <row r="16036" spans="68:68" x14ac:dyDescent="0.2">
      <c r="BP16036" s="48"/>
    </row>
    <row r="16037" spans="68:68" x14ac:dyDescent="0.2">
      <c r="BP16037" s="48"/>
    </row>
    <row r="16038" spans="68:68" x14ac:dyDescent="0.2">
      <c r="BP16038" s="48"/>
    </row>
    <row r="16039" spans="68:68" x14ac:dyDescent="0.2">
      <c r="BP16039" s="48"/>
    </row>
    <row r="16040" spans="68:68" x14ac:dyDescent="0.2">
      <c r="BP16040" s="48"/>
    </row>
    <row r="16041" spans="68:68" x14ac:dyDescent="0.2">
      <c r="BP16041" s="48"/>
    </row>
    <row r="16042" spans="68:68" x14ac:dyDescent="0.2">
      <c r="BP16042" s="48"/>
    </row>
    <row r="16043" spans="68:68" x14ac:dyDescent="0.2">
      <c r="BP16043" s="48"/>
    </row>
    <row r="16044" spans="68:68" x14ac:dyDescent="0.2">
      <c r="BP16044" s="48"/>
    </row>
    <row r="16045" spans="68:68" x14ac:dyDescent="0.2">
      <c r="BP16045" s="48"/>
    </row>
    <row r="16046" spans="68:68" x14ac:dyDescent="0.2">
      <c r="BP16046" s="48"/>
    </row>
    <row r="16047" spans="68:68" x14ac:dyDescent="0.2">
      <c r="BP16047" s="48"/>
    </row>
    <row r="16048" spans="68:68" x14ac:dyDescent="0.2">
      <c r="BP16048" s="48"/>
    </row>
    <row r="16049" spans="68:68" x14ac:dyDescent="0.2">
      <c r="BP16049" s="48"/>
    </row>
    <row r="16050" spans="68:68" x14ac:dyDescent="0.2">
      <c r="BP16050" s="48"/>
    </row>
    <row r="16051" spans="68:68" x14ac:dyDescent="0.2">
      <c r="BP16051" s="48"/>
    </row>
    <row r="16052" spans="68:68" x14ac:dyDescent="0.2">
      <c r="BP16052" s="48"/>
    </row>
    <row r="16053" spans="68:68" x14ac:dyDescent="0.2">
      <c r="BP16053" s="48"/>
    </row>
    <row r="16054" spans="68:68" x14ac:dyDescent="0.2">
      <c r="BP16054" s="48"/>
    </row>
    <row r="16055" spans="68:68" x14ac:dyDescent="0.2">
      <c r="BP16055" s="48"/>
    </row>
    <row r="16056" spans="68:68" x14ac:dyDescent="0.2">
      <c r="BP16056" s="48"/>
    </row>
    <row r="16057" spans="68:68" x14ac:dyDescent="0.2">
      <c r="BP16057" s="48"/>
    </row>
    <row r="16058" spans="68:68" x14ac:dyDescent="0.2">
      <c r="BP16058" s="48"/>
    </row>
    <row r="16059" spans="68:68" x14ac:dyDescent="0.2">
      <c r="BP16059" s="48"/>
    </row>
    <row r="16060" spans="68:68" x14ac:dyDescent="0.2">
      <c r="BP16060" s="48"/>
    </row>
    <row r="16061" spans="68:68" x14ac:dyDescent="0.2">
      <c r="BP16061" s="48"/>
    </row>
    <row r="16062" spans="68:68" x14ac:dyDescent="0.2">
      <c r="BP16062" s="48"/>
    </row>
    <row r="16063" spans="68:68" x14ac:dyDescent="0.2">
      <c r="BP16063" s="48"/>
    </row>
    <row r="16064" spans="68:68" x14ac:dyDescent="0.2">
      <c r="BP16064" s="48"/>
    </row>
    <row r="16065" spans="68:68" x14ac:dyDescent="0.2">
      <c r="BP16065" s="48"/>
    </row>
    <row r="16066" spans="68:68" x14ac:dyDescent="0.2">
      <c r="BP16066" s="48"/>
    </row>
    <row r="16067" spans="68:68" x14ac:dyDescent="0.2">
      <c r="BP16067" s="48"/>
    </row>
    <row r="16068" spans="68:68" x14ac:dyDescent="0.2">
      <c r="BP16068" s="48"/>
    </row>
    <row r="16069" spans="68:68" x14ac:dyDescent="0.2">
      <c r="BP16069" s="48"/>
    </row>
    <row r="16070" spans="68:68" x14ac:dyDescent="0.2">
      <c r="BP16070" s="48"/>
    </row>
    <row r="16071" spans="68:68" x14ac:dyDescent="0.2">
      <c r="BP16071" s="48"/>
    </row>
    <row r="16072" spans="68:68" x14ac:dyDescent="0.2">
      <c r="BP16072" s="48"/>
    </row>
    <row r="16073" spans="68:68" x14ac:dyDescent="0.2">
      <c r="BP16073" s="48"/>
    </row>
    <row r="16074" spans="68:68" x14ac:dyDescent="0.2">
      <c r="BP16074" s="48"/>
    </row>
    <row r="16075" spans="68:68" x14ac:dyDescent="0.2">
      <c r="BP16075" s="48"/>
    </row>
    <row r="16076" spans="68:68" x14ac:dyDescent="0.2">
      <c r="BP16076" s="48"/>
    </row>
    <row r="16077" spans="68:68" x14ac:dyDescent="0.2">
      <c r="BP16077" s="48"/>
    </row>
    <row r="16078" spans="68:68" x14ac:dyDescent="0.2">
      <c r="BP16078" s="48"/>
    </row>
    <row r="16079" spans="68:68" x14ac:dyDescent="0.2">
      <c r="BP16079" s="48"/>
    </row>
    <row r="16080" spans="68:68" x14ac:dyDescent="0.2">
      <c r="BP16080" s="48"/>
    </row>
    <row r="16081" spans="68:68" x14ac:dyDescent="0.2">
      <c r="BP16081" s="48"/>
    </row>
    <row r="16082" spans="68:68" x14ac:dyDescent="0.2">
      <c r="BP16082" s="48"/>
    </row>
    <row r="16083" spans="68:68" x14ac:dyDescent="0.2">
      <c r="BP16083" s="48"/>
    </row>
    <row r="16084" spans="68:68" x14ac:dyDescent="0.2">
      <c r="BP16084" s="48"/>
    </row>
    <row r="16085" spans="68:68" x14ac:dyDescent="0.2">
      <c r="BP16085" s="48"/>
    </row>
    <row r="16086" spans="68:68" x14ac:dyDescent="0.2">
      <c r="BP16086" s="48"/>
    </row>
    <row r="16087" spans="68:68" x14ac:dyDescent="0.2">
      <c r="BP16087" s="48"/>
    </row>
    <row r="16088" spans="68:68" x14ac:dyDescent="0.2">
      <c r="BP16088" s="48"/>
    </row>
    <row r="16089" spans="68:68" x14ac:dyDescent="0.2">
      <c r="BP16089" s="48"/>
    </row>
    <row r="16090" spans="68:68" x14ac:dyDescent="0.2">
      <c r="BP16090" s="48"/>
    </row>
    <row r="16091" spans="68:68" x14ac:dyDescent="0.2">
      <c r="BP16091" s="48"/>
    </row>
    <row r="16092" spans="68:68" x14ac:dyDescent="0.2">
      <c r="BP16092" s="48"/>
    </row>
    <row r="16093" spans="68:68" x14ac:dyDescent="0.2">
      <c r="BP16093" s="48"/>
    </row>
    <row r="16094" spans="68:68" x14ac:dyDescent="0.2">
      <c r="BP16094" s="48"/>
    </row>
    <row r="16095" spans="68:68" x14ac:dyDescent="0.2">
      <c r="BP16095" s="48"/>
    </row>
    <row r="16096" spans="68:68" x14ac:dyDescent="0.2">
      <c r="BP16096" s="48"/>
    </row>
    <row r="16097" spans="68:68" x14ac:dyDescent="0.2">
      <c r="BP16097" s="48"/>
    </row>
    <row r="16098" spans="68:68" x14ac:dyDescent="0.2">
      <c r="BP16098" s="48"/>
    </row>
    <row r="16099" spans="68:68" x14ac:dyDescent="0.2">
      <c r="BP16099" s="48"/>
    </row>
    <row r="16100" spans="68:68" x14ac:dyDescent="0.2">
      <c r="BP16100" s="48"/>
    </row>
    <row r="16101" spans="68:68" x14ac:dyDescent="0.2">
      <c r="BP16101" s="48"/>
    </row>
    <row r="16102" spans="68:68" x14ac:dyDescent="0.2">
      <c r="BP16102" s="48"/>
    </row>
    <row r="16103" spans="68:68" x14ac:dyDescent="0.2">
      <c r="BP16103" s="48"/>
    </row>
    <row r="16104" spans="68:68" x14ac:dyDescent="0.2">
      <c r="BP16104" s="48"/>
    </row>
    <row r="16105" spans="68:68" x14ac:dyDescent="0.2">
      <c r="BP16105" s="48"/>
    </row>
    <row r="16106" spans="68:68" x14ac:dyDescent="0.2">
      <c r="BP16106" s="48"/>
    </row>
    <row r="16107" spans="68:68" x14ac:dyDescent="0.2">
      <c r="BP16107" s="48"/>
    </row>
    <row r="16108" spans="68:68" x14ac:dyDescent="0.2">
      <c r="BP16108" s="48"/>
    </row>
    <row r="16109" spans="68:68" x14ac:dyDescent="0.2">
      <c r="BP16109" s="48"/>
    </row>
    <row r="16110" spans="68:68" x14ac:dyDescent="0.2">
      <c r="BP16110" s="48"/>
    </row>
    <row r="16111" spans="68:68" x14ac:dyDescent="0.2">
      <c r="BP16111" s="48"/>
    </row>
    <row r="16112" spans="68:68" x14ac:dyDescent="0.2">
      <c r="BP16112" s="48"/>
    </row>
    <row r="16113" spans="68:68" x14ac:dyDescent="0.2">
      <c r="BP16113" s="48"/>
    </row>
    <row r="16114" spans="68:68" x14ac:dyDescent="0.2">
      <c r="BP16114" s="48"/>
    </row>
    <row r="16115" spans="68:68" x14ac:dyDescent="0.2">
      <c r="BP16115" s="48"/>
    </row>
    <row r="16116" spans="68:68" x14ac:dyDescent="0.2">
      <c r="BP16116" s="48"/>
    </row>
    <row r="16117" spans="68:68" x14ac:dyDescent="0.2">
      <c r="BP16117" s="48"/>
    </row>
    <row r="16118" spans="68:68" x14ac:dyDescent="0.2">
      <c r="BP16118" s="48"/>
    </row>
    <row r="16119" spans="68:68" x14ac:dyDescent="0.2">
      <c r="BP16119" s="48"/>
    </row>
    <row r="16120" spans="68:68" x14ac:dyDescent="0.2">
      <c r="BP16120" s="48"/>
    </row>
    <row r="16121" spans="68:68" x14ac:dyDescent="0.2">
      <c r="BP16121" s="48"/>
    </row>
    <row r="16122" spans="68:68" x14ac:dyDescent="0.2">
      <c r="BP16122" s="48"/>
    </row>
    <row r="16123" spans="68:68" x14ac:dyDescent="0.2">
      <c r="BP16123" s="48"/>
    </row>
    <row r="16124" spans="68:68" x14ac:dyDescent="0.2">
      <c r="BP16124" s="48"/>
    </row>
    <row r="16125" spans="68:68" x14ac:dyDescent="0.2">
      <c r="BP16125" s="48"/>
    </row>
    <row r="16126" spans="68:68" x14ac:dyDescent="0.2">
      <c r="BP16126" s="48"/>
    </row>
    <row r="16127" spans="68:68" x14ac:dyDescent="0.2">
      <c r="BP16127" s="48"/>
    </row>
    <row r="16128" spans="68:68" x14ac:dyDescent="0.2">
      <c r="BP16128" s="48"/>
    </row>
    <row r="16129" spans="68:68" x14ac:dyDescent="0.2">
      <c r="BP16129" s="48"/>
    </row>
    <row r="16130" spans="68:68" x14ac:dyDescent="0.2">
      <c r="BP16130" s="48"/>
    </row>
    <row r="16131" spans="68:68" x14ac:dyDescent="0.2">
      <c r="BP16131" s="48"/>
    </row>
    <row r="16132" spans="68:68" x14ac:dyDescent="0.2">
      <c r="BP16132" s="48"/>
    </row>
    <row r="16133" spans="68:68" x14ac:dyDescent="0.2">
      <c r="BP16133" s="48"/>
    </row>
    <row r="16134" spans="68:68" x14ac:dyDescent="0.2">
      <c r="BP16134" s="48"/>
    </row>
    <row r="16135" spans="68:68" x14ac:dyDescent="0.2">
      <c r="BP16135" s="48"/>
    </row>
    <row r="16136" spans="68:68" x14ac:dyDescent="0.2">
      <c r="BP16136" s="48"/>
    </row>
    <row r="16137" spans="68:68" x14ac:dyDescent="0.2">
      <c r="BP16137" s="48"/>
    </row>
    <row r="16138" spans="68:68" x14ac:dyDescent="0.2">
      <c r="BP16138" s="48"/>
    </row>
    <row r="16139" spans="68:68" x14ac:dyDescent="0.2">
      <c r="BP16139" s="48"/>
    </row>
    <row r="16140" spans="68:68" x14ac:dyDescent="0.2">
      <c r="BP16140" s="48"/>
    </row>
    <row r="16141" spans="68:68" x14ac:dyDescent="0.2">
      <c r="BP16141" s="48"/>
    </row>
    <row r="16142" spans="68:68" x14ac:dyDescent="0.2">
      <c r="BP16142" s="48"/>
    </row>
    <row r="16143" spans="68:68" x14ac:dyDescent="0.2">
      <c r="BP16143" s="48"/>
    </row>
    <row r="16144" spans="68:68" x14ac:dyDescent="0.2">
      <c r="BP16144" s="48"/>
    </row>
    <row r="16145" spans="68:68" x14ac:dyDescent="0.2">
      <c r="BP16145" s="48"/>
    </row>
    <row r="16146" spans="68:68" x14ac:dyDescent="0.2">
      <c r="BP16146" s="48"/>
    </row>
    <row r="16147" spans="68:68" x14ac:dyDescent="0.2">
      <c r="BP16147" s="48"/>
    </row>
    <row r="16148" spans="68:68" x14ac:dyDescent="0.2">
      <c r="BP16148" s="48"/>
    </row>
    <row r="16149" spans="68:68" x14ac:dyDescent="0.2">
      <c r="BP16149" s="48"/>
    </row>
    <row r="16150" spans="68:68" x14ac:dyDescent="0.2">
      <c r="BP16150" s="48"/>
    </row>
    <row r="16151" spans="68:68" x14ac:dyDescent="0.2">
      <c r="BP16151" s="48"/>
    </row>
    <row r="16152" spans="68:68" x14ac:dyDescent="0.2">
      <c r="BP16152" s="48"/>
    </row>
    <row r="16153" spans="68:68" x14ac:dyDescent="0.2">
      <c r="BP16153" s="48"/>
    </row>
    <row r="16154" spans="68:68" x14ac:dyDescent="0.2">
      <c r="BP16154" s="48"/>
    </row>
    <row r="16155" spans="68:68" x14ac:dyDescent="0.2">
      <c r="BP16155" s="48"/>
    </row>
    <row r="16156" spans="68:68" x14ac:dyDescent="0.2">
      <c r="BP16156" s="48"/>
    </row>
    <row r="16157" spans="68:68" x14ac:dyDescent="0.2">
      <c r="BP16157" s="48"/>
    </row>
    <row r="16158" spans="68:68" x14ac:dyDescent="0.2">
      <c r="BP16158" s="48"/>
    </row>
    <row r="16159" spans="68:68" x14ac:dyDescent="0.2">
      <c r="BP16159" s="48"/>
    </row>
    <row r="16160" spans="68:68" x14ac:dyDescent="0.2">
      <c r="BP16160" s="48"/>
    </row>
    <row r="16161" spans="68:68" x14ac:dyDescent="0.2">
      <c r="BP16161" s="48"/>
    </row>
    <row r="16162" spans="68:68" x14ac:dyDescent="0.2">
      <c r="BP16162" s="48"/>
    </row>
    <row r="16163" spans="68:68" x14ac:dyDescent="0.2">
      <c r="BP16163" s="48"/>
    </row>
    <row r="16164" spans="68:68" x14ac:dyDescent="0.2">
      <c r="BP16164" s="48"/>
    </row>
    <row r="16165" spans="68:68" x14ac:dyDescent="0.2">
      <c r="BP16165" s="48"/>
    </row>
    <row r="16166" spans="68:68" x14ac:dyDescent="0.2">
      <c r="BP16166" s="48"/>
    </row>
    <row r="16167" spans="68:68" x14ac:dyDescent="0.2">
      <c r="BP16167" s="48"/>
    </row>
    <row r="16168" spans="68:68" x14ac:dyDescent="0.2">
      <c r="BP16168" s="48"/>
    </row>
    <row r="16169" spans="68:68" x14ac:dyDescent="0.2">
      <c r="BP16169" s="48"/>
    </row>
    <row r="16170" spans="68:68" x14ac:dyDescent="0.2">
      <c r="BP16170" s="48"/>
    </row>
    <row r="16171" spans="68:68" x14ac:dyDescent="0.2">
      <c r="BP16171" s="48"/>
    </row>
    <row r="16172" spans="68:68" x14ac:dyDescent="0.2">
      <c r="BP16172" s="48"/>
    </row>
    <row r="16173" spans="68:68" x14ac:dyDescent="0.2">
      <c r="BP16173" s="48"/>
    </row>
    <row r="16174" spans="68:68" x14ac:dyDescent="0.2">
      <c r="BP16174" s="48"/>
    </row>
    <row r="16175" spans="68:68" x14ac:dyDescent="0.2">
      <c r="BP16175" s="48"/>
    </row>
    <row r="16176" spans="68:68" x14ac:dyDescent="0.2">
      <c r="BP16176" s="48"/>
    </row>
    <row r="16177" spans="68:68" x14ac:dyDescent="0.2">
      <c r="BP16177" s="48"/>
    </row>
    <row r="16178" spans="68:68" x14ac:dyDescent="0.2">
      <c r="BP16178" s="48"/>
    </row>
    <row r="16179" spans="68:68" x14ac:dyDescent="0.2">
      <c r="BP16179" s="48"/>
    </row>
    <row r="16180" spans="68:68" x14ac:dyDescent="0.2">
      <c r="BP16180" s="48"/>
    </row>
    <row r="16181" spans="68:68" x14ac:dyDescent="0.2">
      <c r="BP16181" s="48"/>
    </row>
    <row r="16182" spans="68:68" x14ac:dyDescent="0.2">
      <c r="BP16182" s="48"/>
    </row>
    <row r="16183" spans="68:68" x14ac:dyDescent="0.2">
      <c r="BP16183" s="48"/>
    </row>
    <row r="16184" spans="68:68" x14ac:dyDescent="0.2">
      <c r="BP16184" s="48"/>
    </row>
    <row r="16185" spans="68:68" x14ac:dyDescent="0.2">
      <c r="BP16185" s="48"/>
    </row>
    <row r="16186" spans="68:68" x14ac:dyDescent="0.2">
      <c r="BP16186" s="48"/>
    </row>
    <row r="16187" spans="68:68" x14ac:dyDescent="0.2">
      <c r="BP16187" s="48"/>
    </row>
    <row r="16188" spans="68:68" x14ac:dyDescent="0.2">
      <c r="BP16188" s="48"/>
    </row>
    <row r="16189" spans="68:68" x14ac:dyDescent="0.2">
      <c r="BP16189" s="48"/>
    </row>
    <row r="16190" spans="68:68" x14ac:dyDescent="0.2">
      <c r="BP16190" s="48"/>
    </row>
    <row r="16191" spans="68:68" x14ac:dyDescent="0.2">
      <c r="BP16191" s="48"/>
    </row>
    <row r="16192" spans="68:68" x14ac:dyDescent="0.2">
      <c r="BP16192" s="48"/>
    </row>
    <row r="16193" spans="68:68" x14ac:dyDescent="0.2">
      <c r="BP16193" s="48"/>
    </row>
    <row r="16194" spans="68:68" x14ac:dyDescent="0.2">
      <c r="BP16194" s="48"/>
    </row>
    <row r="16195" spans="68:68" x14ac:dyDescent="0.2">
      <c r="BP16195" s="48"/>
    </row>
    <row r="16196" spans="68:68" x14ac:dyDescent="0.2">
      <c r="BP16196" s="48"/>
    </row>
    <row r="16197" spans="68:68" x14ac:dyDescent="0.2">
      <c r="BP16197" s="48"/>
    </row>
    <row r="16198" spans="68:68" x14ac:dyDescent="0.2">
      <c r="BP16198" s="48"/>
    </row>
    <row r="16199" spans="68:68" x14ac:dyDescent="0.2">
      <c r="BP16199" s="48"/>
    </row>
    <row r="16200" spans="68:68" x14ac:dyDescent="0.2">
      <c r="BP16200" s="48"/>
    </row>
    <row r="16201" spans="68:68" x14ac:dyDescent="0.2">
      <c r="BP16201" s="48"/>
    </row>
    <row r="16202" spans="68:68" x14ac:dyDescent="0.2">
      <c r="BP16202" s="48"/>
    </row>
    <row r="16203" spans="68:68" x14ac:dyDescent="0.2">
      <c r="BP16203" s="48"/>
    </row>
    <row r="16204" spans="68:68" x14ac:dyDescent="0.2">
      <c r="BP16204" s="48"/>
    </row>
    <row r="16205" spans="68:68" x14ac:dyDescent="0.2">
      <c r="BP16205" s="48"/>
    </row>
    <row r="16206" spans="68:68" x14ac:dyDescent="0.2">
      <c r="BP16206" s="48"/>
    </row>
    <row r="16207" spans="68:68" x14ac:dyDescent="0.2">
      <c r="BP16207" s="48"/>
    </row>
    <row r="16208" spans="68:68" x14ac:dyDescent="0.2">
      <c r="BP16208" s="48"/>
    </row>
    <row r="16209" spans="68:68" x14ac:dyDescent="0.2">
      <c r="BP16209" s="48"/>
    </row>
    <row r="16210" spans="68:68" x14ac:dyDescent="0.2">
      <c r="BP16210" s="48"/>
    </row>
    <row r="16211" spans="68:68" x14ac:dyDescent="0.2">
      <c r="BP16211" s="48"/>
    </row>
    <row r="16212" spans="68:68" x14ac:dyDescent="0.2">
      <c r="BP16212" s="48"/>
    </row>
    <row r="16213" spans="68:68" x14ac:dyDescent="0.2">
      <c r="BP16213" s="48"/>
    </row>
    <row r="16214" spans="68:68" x14ac:dyDescent="0.2">
      <c r="BP16214" s="48"/>
    </row>
    <row r="16215" spans="68:68" x14ac:dyDescent="0.2">
      <c r="BP16215" s="48"/>
    </row>
    <row r="16216" spans="68:68" x14ac:dyDescent="0.2">
      <c r="BP16216" s="48"/>
    </row>
    <row r="16217" spans="68:68" x14ac:dyDescent="0.2">
      <c r="BP16217" s="48"/>
    </row>
    <row r="16218" spans="68:68" x14ac:dyDescent="0.2">
      <c r="BP16218" s="48"/>
    </row>
    <row r="16219" spans="68:68" x14ac:dyDescent="0.2">
      <c r="BP16219" s="48"/>
    </row>
    <row r="16220" spans="68:68" x14ac:dyDescent="0.2">
      <c r="BP16220" s="48"/>
    </row>
    <row r="16221" spans="68:68" x14ac:dyDescent="0.2">
      <c r="BP16221" s="48"/>
    </row>
    <row r="16222" spans="68:68" x14ac:dyDescent="0.2">
      <c r="BP16222" s="48"/>
    </row>
    <row r="16223" spans="68:68" x14ac:dyDescent="0.2">
      <c r="BP16223" s="48"/>
    </row>
    <row r="16224" spans="68:68" x14ac:dyDescent="0.2">
      <c r="BP16224" s="48"/>
    </row>
    <row r="16225" spans="68:68" x14ac:dyDescent="0.2">
      <c r="BP16225" s="48"/>
    </row>
    <row r="16226" spans="68:68" x14ac:dyDescent="0.2">
      <c r="BP16226" s="48"/>
    </row>
    <row r="16227" spans="68:68" x14ac:dyDescent="0.2">
      <c r="BP16227" s="48"/>
    </row>
    <row r="16228" spans="68:68" x14ac:dyDescent="0.2">
      <c r="BP16228" s="48"/>
    </row>
    <row r="16229" spans="68:68" x14ac:dyDescent="0.2">
      <c r="BP16229" s="48"/>
    </row>
    <row r="16230" spans="68:68" x14ac:dyDescent="0.2">
      <c r="BP16230" s="48"/>
    </row>
    <row r="16231" spans="68:68" x14ac:dyDescent="0.2">
      <c r="BP16231" s="48"/>
    </row>
    <row r="16232" spans="68:68" x14ac:dyDescent="0.2">
      <c r="BP16232" s="48"/>
    </row>
    <row r="16233" spans="68:68" x14ac:dyDescent="0.2">
      <c r="BP16233" s="48"/>
    </row>
    <row r="16234" spans="68:68" x14ac:dyDescent="0.2">
      <c r="BP16234" s="48"/>
    </row>
    <row r="16235" spans="68:68" x14ac:dyDescent="0.2">
      <c r="BP16235" s="48"/>
    </row>
    <row r="16236" spans="68:68" x14ac:dyDescent="0.2">
      <c r="BP16236" s="48"/>
    </row>
    <row r="16237" spans="68:68" x14ac:dyDescent="0.2">
      <c r="BP16237" s="48"/>
    </row>
    <row r="16238" spans="68:68" x14ac:dyDescent="0.2">
      <c r="BP16238" s="48"/>
    </row>
    <row r="16239" spans="68:68" x14ac:dyDescent="0.2">
      <c r="BP16239" s="48"/>
    </row>
    <row r="16240" spans="68:68" x14ac:dyDescent="0.2">
      <c r="BP16240" s="48"/>
    </row>
    <row r="16241" spans="68:68" x14ac:dyDescent="0.2">
      <c r="BP16241" s="48"/>
    </row>
    <row r="16242" spans="68:68" x14ac:dyDescent="0.2">
      <c r="BP16242" s="48"/>
    </row>
    <row r="16243" spans="68:68" x14ac:dyDescent="0.2">
      <c r="BP16243" s="48"/>
    </row>
    <row r="16244" spans="68:68" x14ac:dyDescent="0.2">
      <c r="BP16244" s="48"/>
    </row>
    <row r="16245" spans="68:68" x14ac:dyDescent="0.2">
      <c r="BP16245" s="48"/>
    </row>
    <row r="16246" spans="68:68" x14ac:dyDescent="0.2">
      <c r="BP16246" s="48"/>
    </row>
    <row r="16247" spans="68:68" x14ac:dyDescent="0.2">
      <c r="BP16247" s="48"/>
    </row>
    <row r="16248" spans="68:68" x14ac:dyDescent="0.2">
      <c r="BP16248" s="48"/>
    </row>
    <row r="16249" spans="68:68" x14ac:dyDescent="0.2">
      <c r="BP16249" s="48"/>
    </row>
    <row r="16250" spans="68:68" x14ac:dyDescent="0.2">
      <c r="BP16250" s="48"/>
    </row>
    <row r="16251" spans="68:68" x14ac:dyDescent="0.2">
      <c r="BP16251" s="48"/>
    </row>
    <row r="16252" spans="68:68" x14ac:dyDescent="0.2">
      <c r="BP16252" s="48"/>
    </row>
    <row r="16253" spans="68:68" x14ac:dyDescent="0.2">
      <c r="BP16253" s="48"/>
    </row>
    <row r="16254" spans="68:68" x14ac:dyDescent="0.2">
      <c r="BP16254" s="48"/>
    </row>
    <row r="16255" spans="68:68" x14ac:dyDescent="0.2">
      <c r="BP16255" s="48"/>
    </row>
    <row r="16256" spans="68:68" x14ac:dyDescent="0.2">
      <c r="BP16256" s="48"/>
    </row>
    <row r="16257" spans="68:68" x14ac:dyDescent="0.2">
      <c r="BP16257" s="48"/>
    </row>
    <row r="16258" spans="68:68" x14ac:dyDescent="0.2">
      <c r="BP16258" s="48"/>
    </row>
    <row r="16259" spans="68:68" x14ac:dyDescent="0.2">
      <c r="BP16259" s="48"/>
    </row>
    <row r="16260" spans="68:68" x14ac:dyDescent="0.2">
      <c r="BP16260" s="48"/>
    </row>
    <row r="16261" spans="68:68" x14ac:dyDescent="0.2">
      <c r="BP16261" s="48"/>
    </row>
    <row r="16262" spans="68:68" x14ac:dyDescent="0.2">
      <c r="BP16262" s="48"/>
    </row>
    <row r="16263" spans="68:68" x14ac:dyDescent="0.2">
      <c r="BP16263" s="48"/>
    </row>
    <row r="16264" spans="68:68" x14ac:dyDescent="0.2">
      <c r="BP16264" s="48"/>
    </row>
    <row r="16265" spans="68:68" x14ac:dyDescent="0.2">
      <c r="BP16265" s="48"/>
    </row>
    <row r="16266" spans="68:68" x14ac:dyDescent="0.2">
      <c r="BP16266" s="48"/>
    </row>
    <row r="16267" spans="68:68" x14ac:dyDescent="0.2">
      <c r="BP16267" s="48"/>
    </row>
    <row r="16268" spans="68:68" x14ac:dyDescent="0.2">
      <c r="BP16268" s="48"/>
    </row>
    <row r="16269" spans="68:68" x14ac:dyDescent="0.2">
      <c r="BP16269" s="48"/>
    </row>
    <row r="16270" spans="68:68" x14ac:dyDescent="0.2">
      <c r="BP16270" s="48"/>
    </row>
    <row r="16271" spans="68:68" x14ac:dyDescent="0.2">
      <c r="BP16271" s="48"/>
    </row>
    <row r="16272" spans="68:68" x14ac:dyDescent="0.2">
      <c r="BP16272" s="48"/>
    </row>
    <row r="16273" spans="68:68" x14ac:dyDescent="0.2">
      <c r="BP16273" s="48"/>
    </row>
    <row r="16274" spans="68:68" x14ac:dyDescent="0.2">
      <c r="BP16274" s="48"/>
    </row>
    <row r="16275" spans="68:68" x14ac:dyDescent="0.2">
      <c r="BP16275" s="48"/>
    </row>
    <row r="16276" spans="68:68" x14ac:dyDescent="0.2">
      <c r="BP16276" s="48"/>
    </row>
    <row r="16277" spans="68:68" x14ac:dyDescent="0.2">
      <c r="BP16277" s="48"/>
    </row>
    <row r="16278" spans="68:68" x14ac:dyDescent="0.2">
      <c r="BP16278" s="48"/>
    </row>
    <row r="16279" spans="68:68" x14ac:dyDescent="0.2">
      <c r="BP16279" s="48"/>
    </row>
    <row r="16280" spans="68:68" x14ac:dyDescent="0.2">
      <c r="BP16280" s="48"/>
    </row>
    <row r="16281" spans="68:68" x14ac:dyDescent="0.2">
      <c r="BP16281" s="48"/>
    </row>
    <row r="16282" spans="68:68" x14ac:dyDescent="0.2">
      <c r="BP16282" s="48"/>
    </row>
    <row r="16283" spans="68:68" x14ac:dyDescent="0.2">
      <c r="BP16283" s="48"/>
    </row>
    <row r="16284" spans="68:68" x14ac:dyDescent="0.2">
      <c r="BP16284" s="48"/>
    </row>
    <row r="16285" spans="68:68" x14ac:dyDescent="0.2">
      <c r="BP16285" s="48"/>
    </row>
    <row r="16286" spans="68:68" x14ac:dyDescent="0.2">
      <c r="BP16286" s="48"/>
    </row>
    <row r="16287" spans="68:68" x14ac:dyDescent="0.2">
      <c r="BP16287" s="48"/>
    </row>
    <row r="16288" spans="68:68" x14ac:dyDescent="0.2">
      <c r="BP16288" s="48"/>
    </row>
    <row r="16289" spans="68:68" x14ac:dyDescent="0.2">
      <c r="BP16289" s="48"/>
    </row>
    <row r="16290" spans="68:68" x14ac:dyDescent="0.2">
      <c r="BP16290" s="48"/>
    </row>
    <row r="16291" spans="68:68" x14ac:dyDescent="0.2">
      <c r="BP16291" s="48"/>
    </row>
    <row r="16292" spans="68:68" x14ac:dyDescent="0.2">
      <c r="BP16292" s="48"/>
    </row>
    <row r="16293" spans="68:68" x14ac:dyDescent="0.2">
      <c r="BP16293" s="48"/>
    </row>
    <row r="16294" spans="68:68" x14ac:dyDescent="0.2">
      <c r="BP16294" s="48"/>
    </row>
    <row r="16295" spans="68:68" x14ac:dyDescent="0.2">
      <c r="BP16295" s="48"/>
    </row>
    <row r="16296" spans="68:68" x14ac:dyDescent="0.2">
      <c r="BP16296" s="48"/>
    </row>
    <row r="16297" spans="68:68" x14ac:dyDescent="0.2">
      <c r="BP16297" s="48"/>
    </row>
    <row r="16298" spans="68:68" x14ac:dyDescent="0.2">
      <c r="BP16298" s="48"/>
    </row>
    <row r="16299" spans="68:68" x14ac:dyDescent="0.2">
      <c r="BP16299" s="48"/>
    </row>
    <row r="16300" spans="68:68" x14ac:dyDescent="0.2">
      <c r="BP16300" s="48"/>
    </row>
    <row r="16301" spans="68:68" x14ac:dyDescent="0.2">
      <c r="BP16301" s="48"/>
    </row>
    <row r="16302" spans="68:68" x14ac:dyDescent="0.2">
      <c r="BP16302" s="48"/>
    </row>
    <row r="16303" spans="68:68" x14ac:dyDescent="0.2">
      <c r="BP16303" s="48"/>
    </row>
    <row r="16304" spans="68:68" x14ac:dyDescent="0.2">
      <c r="BP16304" s="48"/>
    </row>
    <row r="16305" spans="68:68" x14ac:dyDescent="0.2">
      <c r="BP16305" s="48"/>
    </row>
    <row r="16306" spans="68:68" x14ac:dyDescent="0.2">
      <c r="BP16306" s="48"/>
    </row>
    <row r="16307" spans="68:68" x14ac:dyDescent="0.2">
      <c r="BP16307" s="48"/>
    </row>
    <row r="16308" spans="68:68" x14ac:dyDescent="0.2">
      <c r="BP16308" s="48"/>
    </row>
    <row r="16309" spans="68:68" x14ac:dyDescent="0.2">
      <c r="BP16309" s="48"/>
    </row>
    <row r="16310" spans="68:68" x14ac:dyDescent="0.2">
      <c r="BP16310" s="48"/>
    </row>
    <row r="16311" spans="68:68" x14ac:dyDescent="0.2">
      <c r="BP16311" s="48"/>
    </row>
    <row r="16312" spans="68:68" x14ac:dyDescent="0.2">
      <c r="BP16312" s="48"/>
    </row>
    <row r="16313" spans="68:68" x14ac:dyDescent="0.2">
      <c r="BP16313" s="48"/>
    </row>
    <row r="16314" spans="68:68" x14ac:dyDescent="0.2">
      <c r="BP16314" s="48"/>
    </row>
    <row r="16315" spans="68:68" x14ac:dyDescent="0.2">
      <c r="BP16315" s="48"/>
    </row>
    <row r="16316" spans="68:68" x14ac:dyDescent="0.2">
      <c r="BP16316" s="48"/>
    </row>
    <row r="16317" spans="68:68" x14ac:dyDescent="0.2">
      <c r="BP16317" s="48"/>
    </row>
    <row r="16318" spans="68:68" x14ac:dyDescent="0.2">
      <c r="BP16318" s="48"/>
    </row>
    <row r="16319" spans="68:68" x14ac:dyDescent="0.2">
      <c r="BP16319" s="48"/>
    </row>
    <row r="16320" spans="68:68" x14ac:dyDescent="0.2">
      <c r="BP16320" s="48"/>
    </row>
    <row r="16321" spans="68:68" x14ac:dyDescent="0.2">
      <c r="BP16321" s="48"/>
    </row>
    <row r="16322" spans="68:68" x14ac:dyDescent="0.2">
      <c r="BP16322" s="48"/>
    </row>
    <row r="16323" spans="68:68" x14ac:dyDescent="0.2">
      <c r="BP16323" s="48"/>
    </row>
    <row r="16324" spans="68:68" x14ac:dyDescent="0.2">
      <c r="BP16324" s="48"/>
    </row>
    <row r="16325" spans="68:68" x14ac:dyDescent="0.2">
      <c r="BP16325" s="48"/>
    </row>
    <row r="16326" spans="68:68" x14ac:dyDescent="0.2">
      <c r="BP16326" s="48"/>
    </row>
    <row r="16327" spans="68:68" x14ac:dyDescent="0.2">
      <c r="BP16327" s="48"/>
    </row>
    <row r="16328" spans="68:68" x14ac:dyDescent="0.2">
      <c r="BP16328" s="48"/>
    </row>
    <row r="16329" spans="68:68" x14ac:dyDescent="0.2">
      <c r="BP16329" s="48"/>
    </row>
    <row r="16330" spans="68:68" x14ac:dyDescent="0.2">
      <c r="BP16330" s="48"/>
    </row>
    <row r="16331" spans="68:68" x14ac:dyDescent="0.2">
      <c r="BP16331" s="48"/>
    </row>
    <row r="16332" spans="68:68" x14ac:dyDescent="0.2">
      <c r="BP16332" s="48"/>
    </row>
    <row r="16333" spans="68:68" x14ac:dyDescent="0.2">
      <c r="BP16333" s="48"/>
    </row>
    <row r="16334" spans="68:68" x14ac:dyDescent="0.2">
      <c r="BP16334" s="48"/>
    </row>
    <row r="16335" spans="68:68" x14ac:dyDescent="0.2">
      <c r="BP16335" s="48"/>
    </row>
    <row r="16336" spans="68:68" x14ac:dyDescent="0.2">
      <c r="BP16336" s="48"/>
    </row>
    <row r="16337" spans="68:68" x14ac:dyDescent="0.2">
      <c r="BP16337" s="48"/>
    </row>
    <row r="16338" spans="68:68" x14ac:dyDescent="0.2">
      <c r="BP16338" s="48"/>
    </row>
    <row r="16339" spans="68:68" x14ac:dyDescent="0.2">
      <c r="BP16339" s="48"/>
    </row>
    <row r="16340" spans="68:68" x14ac:dyDescent="0.2">
      <c r="BP16340" s="48"/>
    </row>
    <row r="16341" spans="68:68" x14ac:dyDescent="0.2">
      <c r="BP16341" s="48"/>
    </row>
    <row r="16342" spans="68:68" x14ac:dyDescent="0.2">
      <c r="BP16342" s="48"/>
    </row>
    <row r="16343" spans="68:68" x14ac:dyDescent="0.2">
      <c r="BP16343" s="48"/>
    </row>
    <row r="16344" spans="68:68" x14ac:dyDescent="0.2">
      <c r="BP16344" s="48"/>
    </row>
    <row r="16345" spans="68:68" x14ac:dyDescent="0.2">
      <c r="BP16345" s="48"/>
    </row>
    <row r="16346" spans="68:68" x14ac:dyDescent="0.2">
      <c r="BP16346" s="48"/>
    </row>
    <row r="16347" spans="68:68" x14ac:dyDescent="0.2">
      <c r="BP16347" s="48"/>
    </row>
    <row r="16348" spans="68:68" x14ac:dyDescent="0.2">
      <c r="BP16348" s="48"/>
    </row>
    <row r="16349" spans="68:68" x14ac:dyDescent="0.2">
      <c r="BP16349" s="48"/>
    </row>
    <row r="16350" spans="68:68" x14ac:dyDescent="0.2">
      <c r="BP16350" s="48"/>
    </row>
    <row r="16351" spans="68:68" x14ac:dyDescent="0.2">
      <c r="BP16351" s="48"/>
    </row>
    <row r="16352" spans="68:68" x14ac:dyDescent="0.2">
      <c r="BP16352" s="48"/>
    </row>
    <row r="16353" spans="68:68" x14ac:dyDescent="0.2">
      <c r="BP16353" s="48"/>
    </row>
    <row r="16354" spans="68:68" x14ac:dyDescent="0.2">
      <c r="BP16354" s="48"/>
    </row>
    <row r="16355" spans="68:68" x14ac:dyDescent="0.2">
      <c r="BP16355" s="48"/>
    </row>
    <row r="16356" spans="68:68" x14ac:dyDescent="0.2">
      <c r="BP16356" s="48"/>
    </row>
    <row r="16357" spans="68:68" x14ac:dyDescent="0.2">
      <c r="BP16357" s="48"/>
    </row>
    <row r="16358" spans="68:68" x14ac:dyDescent="0.2">
      <c r="BP16358" s="48"/>
    </row>
    <row r="16359" spans="68:68" x14ac:dyDescent="0.2">
      <c r="BP16359" s="48"/>
    </row>
    <row r="16360" spans="68:68" x14ac:dyDescent="0.2">
      <c r="BP16360" s="48"/>
    </row>
    <row r="16361" spans="68:68" x14ac:dyDescent="0.2">
      <c r="BP16361" s="48"/>
    </row>
    <row r="16362" spans="68:68" x14ac:dyDescent="0.2">
      <c r="BP16362" s="48"/>
    </row>
    <row r="16363" spans="68:68" x14ac:dyDescent="0.2">
      <c r="BP16363" s="48"/>
    </row>
    <row r="16364" spans="68:68" x14ac:dyDescent="0.2">
      <c r="BP16364" s="48"/>
    </row>
    <row r="16365" spans="68:68" x14ac:dyDescent="0.2">
      <c r="BP16365" s="48"/>
    </row>
    <row r="16366" spans="68:68" x14ac:dyDescent="0.2">
      <c r="BP16366" s="48"/>
    </row>
    <row r="16367" spans="68:68" x14ac:dyDescent="0.2">
      <c r="BP16367" s="48"/>
    </row>
    <row r="16368" spans="68:68" x14ac:dyDescent="0.2">
      <c r="BP16368" s="48"/>
    </row>
    <row r="16369" spans="68:68" x14ac:dyDescent="0.2">
      <c r="BP16369" s="48"/>
    </row>
    <row r="16370" spans="68:68" x14ac:dyDescent="0.2">
      <c r="BP16370" s="48"/>
    </row>
    <row r="16371" spans="68:68" x14ac:dyDescent="0.2">
      <c r="BP16371" s="48"/>
    </row>
    <row r="16372" spans="68:68" x14ac:dyDescent="0.2">
      <c r="BP16372" s="48"/>
    </row>
    <row r="16373" spans="68:68" x14ac:dyDescent="0.2">
      <c r="BP16373" s="48"/>
    </row>
    <row r="16374" spans="68:68" x14ac:dyDescent="0.2">
      <c r="BP16374" s="48"/>
    </row>
    <row r="16375" spans="68:68" x14ac:dyDescent="0.2">
      <c r="BP16375" s="48"/>
    </row>
    <row r="16376" spans="68:68" x14ac:dyDescent="0.2">
      <c r="BP16376" s="48"/>
    </row>
    <row r="16377" spans="68:68" x14ac:dyDescent="0.2">
      <c r="BP16377" s="48"/>
    </row>
    <row r="16378" spans="68:68" x14ac:dyDescent="0.2">
      <c r="BP16378" s="48"/>
    </row>
    <row r="16379" spans="68:68" x14ac:dyDescent="0.2">
      <c r="BP16379" s="48"/>
    </row>
    <row r="16380" spans="68:68" x14ac:dyDescent="0.2">
      <c r="BP16380" s="48"/>
    </row>
    <row r="16381" spans="68:68" x14ac:dyDescent="0.2">
      <c r="BP16381" s="48"/>
    </row>
    <row r="16382" spans="68:68" x14ac:dyDescent="0.2">
      <c r="BP16382" s="48"/>
    </row>
    <row r="16383" spans="68:68" x14ac:dyDescent="0.2">
      <c r="BP16383" s="48"/>
    </row>
    <row r="16384" spans="68:68" x14ac:dyDescent="0.2">
      <c r="BP16384" s="48"/>
    </row>
    <row r="16385" spans="68:68" x14ac:dyDescent="0.2">
      <c r="BP16385" s="48"/>
    </row>
    <row r="16386" spans="68:68" x14ac:dyDescent="0.2">
      <c r="BP16386" s="48"/>
    </row>
    <row r="16387" spans="68:68" x14ac:dyDescent="0.2">
      <c r="BP16387" s="48"/>
    </row>
    <row r="16388" spans="68:68" x14ac:dyDescent="0.2">
      <c r="BP16388" s="48"/>
    </row>
    <row r="16389" spans="68:68" x14ac:dyDescent="0.2">
      <c r="BP16389" s="48"/>
    </row>
    <row r="16390" spans="68:68" x14ac:dyDescent="0.2">
      <c r="BP16390" s="48"/>
    </row>
    <row r="16391" spans="68:68" x14ac:dyDescent="0.2">
      <c r="BP16391" s="48"/>
    </row>
    <row r="16392" spans="68:68" x14ac:dyDescent="0.2">
      <c r="BP16392" s="48"/>
    </row>
    <row r="16393" spans="68:68" x14ac:dyDescent="0.2">
      <c r="BP16393" s="48"/>
    </row>
    <row r="16394" spans="68:68" x14ac:dyDescent="0.2">
      <c r="BP16394" s="48"/>
    </row>
    <row r="16395" spans="68:68" x14ac:dyDescent="0.2">
      <c r="BP16395" s="48"/>
    </row>
    <row r="16396" spans="68:68" x14ac:dyDescent="0.2">
      <c r="BP16396" s="48"/>
    </row>
    <row r="16397" spans="68:68" x14ac:dyDescent="0.2">
      <c r="BP16397" s="48"/>
    </row>
    <row r="16398" spans="68:68" x14ac:dyDescent="0.2">
      <c r="BP16398" s="48"/>
    </row>
    <row r="16399" spans="68:68" x14ac:dyDescent="0.2">
      <c r="BP16399" s="48"/>
    </row>
    <row r="16400" spans="68:68" x14ac:dyDescent="0.2">
      <c r="BP16400" s="48"/>
    </row>
    <row r="16401" spans="68:68" x14ac:dyDescent="0.2">
      <c r="BP16401" s="48"/>
    </row>
    <row r="16402" spans="68:68" x14ac:dyDescent="0.2">
      <c r="BP16402" s="48"/>
    </row>
    <row r="16403" spans="68:68" x14ac:dyDescent="0.2">
      <c r="BP16403" s="48"/>
    </row>
    <row r="16404" spans="68:68" x14ac:dyDescent="0.2">
      <c r="BP16404" s="48"/>
    </row>
    <row r="16405" spans="68:68" x14ac:dyDescent="0.2">
      <c r="BP16405" s="48"/>
    </row>
    <row r="16406" spans="68:68" x14ac:dyDescent="0.2">
      <c r="BP16406" s="48"/>
    </row>
    <row r="16407" spans="68:68" x14ac:dyDescent="0.2">
      <c r="BP16407" s="48"/>
    </row>
    <row r="16408" spans="68:68" x14ac:dyDescent="0.2">
      <c r="BP16408" s="48"/>
    </row>
    <row r="16409" spans="68:68" x14ac:dyDescent="0.2">
      <c r="BP16409" s="48"/>
    </row>
    <row r="16410" spans="68:68" x14ac:dyDescent="0.2">
      <c r="BP16410" s="48"/>
    </row>
    <row r="16411" spans="68:68" x14ac:dyDescent="0.2">
      <c r="BP16411" s="48"/>
    </row>
    <row r="16412" spans="68:68" x14ac:dyDescent="0.2">
      <c r="BP16412" s="48"/>
    </row>
    <row r="16413" spans="68:68" x14ac:dyDescent="0.2">
      <c r="BP16413" s="48"/>
    </row>
    <row r="16414" spans="68:68" x14ac:dyDescent="0.2">
      <c r="BP16414" s="48"/>
    </row>
    <row r="16415" spans="68:68" x14ac:dyDescent="0.2">
      <c r="BP16415" s="48"/>
    </row>
    <row r="16416" spans="68:68" x14ac:dyDescent="0.2">
      <c r="BP16416" s="48"/>
    </row>
    <row r="16417" spans="68:68" x14ac:dyDescent="0.2">
      <c r="BP16417" s="48"/>
    </row>
    <row r="16418" spans="68:68" x14ac:dyDescent="0.2">
      <c r="BP16418" s="48"/>
    </row>
    <row r="16419" spans="68:68" x14ac:dyDescent="0.2">
      <c r="BP16419" s="48"/>
    </row>
    <row r="16420" spans="68:68" x14ac:dyDescent="0.2">
      <c r="BP16420" s="48"/>
    </row>
    <row r="16421" spans="68:68" x14ac:dyDescent="0.2">
      <c r="BP16421" s="48"/>
    </row>
    <row r="16422" spans="68:68" x14ac:dyDescent="0.2">
      <c r="BP16422" s="48"/>
    </row>
    <row r="16423" spans="68:68" x14ac:dyDescent="0.2">
      <c r="BP16423" s="48"/>
    </row>
    <row r="16424" spans="68:68" x14ac:dyDescent="0.2">
      <c r="BP16424" s="48"/>
    </row>
    <row r="16425" spans="68:68" x14ac:dyDescent="0.2">
      <c r="BP16425" s="48"/>
    </row>
    <row r="16426" spans="68:68" x14ac:dyDescent="0.2">
      <c r="BP16426" s="48"/>
    </row>
    <row r="16427" spans="68:68" x14ac:dyDescent="0.2">
      <c r="BP16427" s="48"/>
    </row>
    <row r="16428" spans="68:68" x14ac:dyDescent="0.2">
      <c r="BP16428" s="48"/>
    </row>
    <row r="16429" spans="68:68" x14ac:dyDescent="0.2">
      <c r="BP16429" s="48"/>
    </row>
    <row r="16430" spans="68:68" x14ac:dyDescent="0.2">
      <c r="BP16430" s="48"/>
    </row>
    <row r="16431" spans="68:68" x14ac:dyDescent="0.2">
      <c r="BP16431" s="48"/>
    </row>
    <row r="16432" spans="68:68" x14ac:dyDescent="0.2">
      <c r="BP16432" s="48"/>
    </row>
    <row r="16433" spans="68:68" x14ac:dyDescent="0.2">
      <c r="BP16433" s="48"/>
    </row>
    <row r="16434" spans="68:68" x14ac:dyDescent="0.2">
      <c r="BP16434" s="48"/>
    </row>
    <row r="16435" spans="68:68" x14ac:dyDescent="0.2">
      <c r="BP16435" s="48"/>
    </row>
    <row r="16436" spans="68:68" x14ac:dyDescent="0.2">
      <c r="BP16436" s="48"/>
    </row>
    <row r="16437" spans="68:68" x14ac:dyDescent="0.2">
      <c r="BP16437" s="48"/>
    </row>
    <row r="16438" spans="68:68" x14ac:dyDescent="0.2">
      <c r="BP16438" s="48"/>
    </row>
    <row r="16439" spans="68:68" x14ac:dyDescent="0.2">
      <c r="BP16439" s="48"/>
    </row>
    <row r="16440" spans="68:68" x14ac:dyDescent="0.2">
      <c r="BP16440" s="48"/>
    </row>
    <row r="16441" spans="68:68" x14ac:dyDescent="0.2">
      <c r="BP16441" s="48"/>
    </row>
    <row r="16442" spans="68:68" x14ac:dyDescent="0.2">
      <c r="BP16442" s="48"/>
    </row>
    <row r="16443" spans="68:68" x14ac:dyDescent="0.2">
      <c r="BP16443" s="48"/>
    </row>
    <row r="16444" spans="68:68" x14ac:dyDescent="0.2">
      <c r="BP16444" s="48"/>
    </row>
    <row r="16445" spans="68:68" x14ac:dyDescent="0.2">
      <c r="BP16445" s="48"/>
    </row>
    <row r="16446" spans="68:68" x14ac:dyDescent="0.2">
      <c r="BP16446" s="48"/>
    </row>
    <row r="16447" spans="68:68" x14ac:dyDescent="0.2">
      <c r="BP16447" s="48"/>
    </row>
    <row r="16448" spans="68:68" x14ac:dyDescent="0.2">
      <c r="BP16448" s="48"/>
    </row>
    <row r="16449" spans="68:68" x14ac:dyDescent="0.2">
      <c r="BP16449" s="48"/>
    </row>
    <row r="16450" spans="68:68" x14ac:dyDescent="0.2">
      <c r="BP16450" s="48"/>
    </row>
    <row r="16451" spans="68:68" x14ac:dyDescent="0.2">
      <c r="BP16451" s="48"/>
    </row>
    <row r="16452" spans="68:68" x14ac:dyDescent="0.2">
      <c r="BP16452" s="48"/>
    </row>
    <row r="16453" spans="68:68" x14ac:dyDescent="0.2">
      <c r="BP16453" s="48"/>
    </row>
    <row r="16454" spans="68:68" x14ac:dyDescent="0.2">
      <c r="BP16454" s="48"/>
    </row>
    <row r="16455" spans="68:68" x14ac:dyDescent="0.2">
      <c r="BP16455" s="48"/>
    </row>
    <row r="16456" spans="68:68" x14ac:dyDescent="0.2">
      <c r="BP16456" s="48"/>
    </row>
    <row r="16457" spans="68:68" x14ac:dyDescent="0.2">
      <c r="BP16457" s="48"/>
    </row>
    <row r="16458" spans="68:68" x14ac:dyDescent="0.2">
      <c r="BP16458" s="48"/>
    </row>
    <row r="16459" spans="68:68" x14ac:dyDescent="0.2">
      <c r="BP16459" s="48"/>
    </row>
    <row r="16460" spans="68:68" x14ac:dyDescent="0.2">
      <c r="BP16460" s="48"/>
    </row>
    <row r="16461" spans="68:68" x14ac:dyDescent="0.2">
      <c r="BP16461" s="48"/>
    </row>
    <row r="16462" spans="68:68" x14ac:dyDescent="0.2">
      <c r="BP16462" s="48"/>
    </row>
    <row r="16463" spans="68:68" x14ac:dyDescent="0.2">
      <c r="BP16463" s="48"/>
    </row>
    <row r="16464" spans="68:68" x14ac:dyDescent="0.2">
      <c r="BP16464" s="48"/>
    </row>
    <row r="16465" spans="68:68" x14ac:dyDescent="0.2">
      <c r="BP16465" s="48"/>
    </row>
    <row r="16466" spans="68:68" x14ac:dyDescent="0.2">
      <c r="BP16466" s="48"/>
    </row>
    <row r="16467" spans="68:68" x14ac:dyDescent="0.2">
      <c r="BP16467" s="48"/>
    </row>
    <row r="16468" spans="68:68" x14ac:dyDescent="0.2">
      <c r="BP16468" s="48"/>
    </row>
    <row r="16469" spans="68:68" x14ac:dyDescent="0.2">
      <c r="BP16469" s="48"/>
    </row>
    <row r="16470" spans="68:68" x14ac:dyDescent="0.2">
      <c r="BP16470" s="48"/>
    </row>
    <row r="16471" spans="68:68" x14ac:dyDescent="0.2">
      <c r="BP16471" s="48"/>
    </row>
    <row r="16472" spans="68:68" x14ac:dyDescent="0.2">
      <c r="BP16472" s="48"/>
    </row>
    <row r="16473" spans="68:68" x14ac:dyDescent="0.2">
      <c r="BP16473" s="48"/>
    </row>
    <row r="16474" spans="68:68" x14ac:dyDescent="0.2">
      <c r="BP16474" s="48"/>
    </row>
    <row r="16475" spans="68:68" x14ac:dyDescent="0.2">
      <c r="BP16475" s="48"/>
    </row>
    <row r="16476" spans="68:68" x14ac:dyDescent="0.2">
      <c r="BP16476" s="48"/>
    </row>
    <row r="16477" spans="68:68" x14ac:dyDescent="0.2">
      <c r="BP16477" s="48"/>
    </row>
    <row r="16478" spans="68:68" x14ac:dyDescent="0.2">
      <c r="BP16478" s="48"/>
    </row>
    <row r="16479" spans="68:68" x14ac:dyDescent="0.2">
      <c r="BP16479" s="48"/>
    </row>
    <row r="16480" spans="68:68" x14ac:dyDescent="0.2">
      <c r="BP16480" s="48"/>
    </row>
    <row r="16481" spans="68:68" x14ac:dyDescent="0.2">
      <c r="BP16481" s="48"/>
    </row>
    <row r="16482" spans="68:68" x14ac:dyDescent="0.2">
      <c r="BP16482" s="48"/>
    </row>
    <row r="16483" spans="68:68" x14ac:dyDescent="0.2">
      <c r="BP16483" s="48"/>
    </row>
    <row r="16484" spans="68:68" x14ac:dyDescent="0.2">
      <c r="BP16484" s="48"/>
    </row>
    <row r="16485" spans="68:68" x14ac:dyDescent="0.2">
      <c r="BP16485" s="48"/>
    </row>
    <row r="16486" spans="68:68" x14ac:dyDescent="0.2">
      <c r="BP16486" s="48"/>
    </row>
    <row r="16487" spans="68:68" x14ac:dyDescent="0.2">
      <c r="BP16487" s="48"/>
    </row>
    <row r="16488" spans="68:68" x14ac:dyDescent="0.2">
      <c r="BP16488" s="48"/>
    </row>
    <row r="16489" spans="68:68" x14ac:dyDescent="0.2">
      <c r="BP16489" s="48"/>
    </row>
    <row r="16490" spans="68:68" x14ac:dyDescent="0.2">
      <c r="BP16490" s="48"/>
    </row>
    <row r="16491" spans="68:68" x14ac:dyDescent="0.2">
      <c r="BP16491" s="48"/>
    </row>
    <row r="16492" spans="68:68" x14ac:dyDescent="0.2">
      <c r="BP16492" s="48"/>
    </row>
    <row r="16493" spans="68:68" x14ac:dyDescent="0.2">
      <c r="BP16493" s="48"/>
    </row>
    <row r="16494" spans="68:68" x14ac:dyDescent="0.2">
      <c r="BP16494" s="48"/>
    </row>
    <row r="16495" spans="68:68" x14ac:dyDescent="0.2">
      <c r="BP16495" s="48"/>
    </row>
    <row r="16496" spans="68:68" x14ac:dyDescent="0.2">
      <c r="BP16496" s="48"/>
    </row>
    <row r="16497" spans="68:68" x14ac:dyDescent="0.2">
      <c r="BP16497" s="48"/>
    </row>
    <row r="16498" spans="68:68" x14ac:dyDescent="0.2">
      <c r="BP16498" s="48"/>
    </row>
    <row r="16499" spans="68:68" x14ac:dyDescent="0.2">
      <c r="BP16499" s="48"/>
    </row>
    <row r="16500" spans="68:68" x14ac:dyDescent="0.2">
      <c r="BP16500" s="48"/>
    </row>
    <row r="16501" spans="68:68" x14ac:dyDescent="0.2">
      <c r="BP16501" s="48"/>
    </row>
    <row r="16502" spans="68:68" x14ac:dyDescent="0.2">
      <c r="BP16502" s="48"/>
    </row>
    <row r="16503" spans="68:68" x14ac:dyDescent="0.2">
      <c r="BP16503" s="48"/>
    </row>
    <row r="16504" spans="68:68" x14ac:dyDescent="0.2">
      <c r="BP16504" s="48"/>
    </row>
    <row r="16505" spans="68:68" x14ac:dyDescent="0.2">
      <c r="BP16505" s="48"/>
    </row>
    <row r="16506" spans="68:68" x14ac:dyDescent="0.2">
      <c r="BP16506" s="48"/>
    </row>
    <row r="16507" spans="68:68" x14ac:dyDescent="0.2">
      <c r="BP16507" s="48"/>
    </row>
    <row r="16508" spans="68:68" x14ac:dyDescent="0.2">
      <c r="BP16508" s="48"/>
    </row>
    <row r="16509" spans="68:68" x14ac:dyDescent="0.2">
      <c r="BP16509" s="48"/>
    </row>
    <row r="16510" spans="68:68" x14ac:dyDescent="0.2">
      <c r="BP16510" s="48"/>
    </row>
    <row r="16511" spans="68:68" x14ac:dyDescent="0.2">
      <c r="BP16511" s="48"/>
    </row>
    <row r="16512" spans="68:68" x14ac:dyDescent="0.2">
      <c r="BP16512" s="48"/>
    </row>
    <row r="16513" spans="68:68" x14ac:dyDescent="0.2">
      <c r="BP16513" s="48"/>
    </row>
    <row r="16514" spans="68:68" x14ac:dyDescent="0.2">
      <c r="BP16514" s="48"/>
    </row>
    <row r="16515" spans="68:68" x14ac:dyDescent="0.2">
      <c r="BP16515" s="48"/>
    </row>
    <row r="16516" spans="68:68" x14ac:dyDescent="0.2">
      <c r="BP16516" s="48"/>
    </row>
    <row r="16517" spans="68:68" x14ac:dyDescent="0.2">
      <c r="BP16517" s="48"/>
    </row>
    <row r="16518" spans="68:68" x14ac:dyDescent="0.2">
      <c r="BP16518" s="48"/>
    </row>
    <row r="16519" spans="68:68" x14ac:dyDescent="0.2">
      <c r="BP16519" s="48"/>
    </row>
    <row r="16520" spans="68:68" x14ac:dyDescent="0.2">
      <c r="BP16520" s="48"/>
    </row>
    <row r="16521" spans="68:68" x14ac:dyDescent="0.2">
      <c r="BP16521" s="48"/>
    </row>
    <row r="16522" spans="68:68" x14ac:dyDescent="0.2">
      <c r="BP16522" s="48"/>
    </row>
    <row r="16523" spans="68:68" x14ac:dyDescent="0.2">
      <c r="BP16523" s="48"/>
    </row>
    <row r="16524" spans="68:68" x14ac:dyDescent="0.2">
      <c r="BP16524" s="48"/>
    </row>
    <row r="16525" spans="68:68" x14ac:dyDescent="0.2">
      <c r="BP16525" s="48"/>
    </row>
    <row r="16526" spans="68:68" x14ac:dyDescent="0.2">
      <c r="BP16526" s="48"/>
    </row>
    <row r="16527" spans="68:68" x14ac:dyDescent="0.2">
      <c r="BP16527" s="48"/>
    </row>
    <row r="16528" spans="68:68" x14ac:dyDescent="0.2">
      <c r="BP16528" s="48"/>
    </row>
    <row r="16529" spans="68:68" x14ac:dyDescent="0.2">
      <c r="BP16529" s="48"/>
    </row>
    <row r="16530" spans="68:68" x14ac:dyDescent="0.2">
      <c r="BP16530" s="48"/>
    </row>
    <row r="16531" spans="68:68" x14ac:dyDescent="0.2">
      <c r="BP16531" s="48"/>
    </row>
    <row r="16532" spans="68:68" x14ac:dyDescent="0.2">
      <c r="BP16532" s="48"/>
    </row>
    <row r="16533" spans="68:68" x14ac:dyDescent="0.2">
      <c r="BP16533" s="48"/>
    </row>
    <row r="16534" spans="68:68" x14ac:dyDescent="0.2">
      <c r="BP16534" s="48"/>
    </row>
    <row r="16535" spans="68:68" x14ac:dyDescent="0.2">
      <c r="BP16535" s="48"/>
    </row>
    <row r="16536" spans="68:68" x14ac:dyDescent="0.2">
      <c r="BP16536" s="48"/>
    </row>
    <row r="16537" spans="68:68" x14ac:dyDescent="0.2">
      <c r="BP16537" s="48"/>
    </row>
    <row r="16538" spans="68:68" x14ac:dyDescent="0.2">
      <c r="BP16538" s="48"/>
    </row>
    <row r="16539" spans="68:68" x14ac:dyDescent="0.2">
      <c r="BP16539" s="48"/>
    </row>
    <row r="16540" spans="68:68" x14ac:dyDescent="0.2">
      <c r="BP16540" s="48"/>
    </row>
    <row r="16541" spans="68:68" x14ac:dyDescent="0.2">
      <c r="BP16541" s="48"/>
    </row>
    <row r="16542" spans="68:68" x14ac:dyDescent="0.2">
      <c r="BP16542" s="48"/>
    </row>
    <row r="16543" spans="68:68" x14ac:dyDescent="0.2">
      <c r="BP16543" s="48"/>
    </row>
    <row r="16544" spans="68:68" x14ac:dyDescent="0.2">
      <c r="BP16544" s="48"/>
    </row>
    <row r="16545" spans="68:68" x14ac:dyDescent="0.2">
      <c r="BP16545" s="48"/>
    </row>
    <row r="16546" spans="68:68" x14ac:dyDescent="0.2">
      <c r="BP16546" s="48"/>
    </row>
    <row r="16547" spans="68:68" x14ac:dyDescent="0.2">
      <c r="BP16547" s="48"/>
    </row>
    <row r="16548" spans="68:68" x14ac:dyDescent="0.2">
      <c r="BP16548" s="48"/>
    </row>
    <row r="16549" spans="68:68" x14ac:dyDescent="0.2">
      <c r="BP16549" s="48"/>
    </row>
    <row r="16550" spans="68:68" x14ac:dyDescent="0.2">
      <c r="BP16550" s="48"/>
    </row>
    <row r="16551" spans="68:68" x14ac:dyDescent="0.2">
      <c r="BP16551" s="48"/>
    </row>
    <row r="16552" spans="68:68" x14ac:dyDescent="0.2">
      <c r="BP16552" s="48"/>
    </row>
    <row r="16553" spans="68:68" x14ac:dyDescent="0.2">
      <c r="BP16553" s="48"/>
    </row>
    <row r="16554" spans="68:68" x14ac:dyDescent="0.2">
      <c r="BP16554" s="48"/>
    </row>
    <row r="16555" spans="68:68" x14ac:dyDescent="0.2">
      <c r="BP16555" s="48"/>
    </row>
    <row r="16556" spans="68:68" x14ac:dyDescent="0.2">
      <c r="BP16556" s="48"/>
    </row>
    <row r="16557" spans="68:68" x14ac:dyDescent="0.2">
      <c r="BP16557" s="48"/>
    </row>
    <row r="16558" spans="68:68" x14ac:dyDescent="0.2">
      <c r="BP16558" s="48"/>
    </row>
    <row r="16559" spans="68:68" x14ac:dyDescent="0.2">
      <c r="BP16559" s="48"/>
    </row>
    <row r="16560" spans="68:68" x14ac:dyDescent="0.2">
      <c r="BP16560" s="48"/>
    </row>
    <row r="16561" spans="68:68" x14ac:dyDescent="0.2">
      <c r="BP16561" s="48"/>
    </row>
    <row r="16562" spans="68:68" x14ac:dyDescent="0.2">
      <c r="BP16562" s="48"/>
    </row>
    <row r="16563" spans="68:68" x14ac:dyDescent="0.2">
      <c r="BP16563" s="48"/>
    </row>
    <row r="16564" spans="68:68" x14ac:dyDescent="0.2">
      <c r="BP16564" s="48"/>
    </row>
    <row r="16565" spans="68:68" x14ac:dyDescent="0.2">
      <c r="BP16565" s="48"/>
    </row>
    <row r="16566" spans="68:68" x14ac:dyDescent="0.2">
      <c r="BP16566" s="48"/>
    </row>
    <row r="16567" spans="68:68" x14ac:dyDescent="0.2">
      <c r="BP16567" s="48"/>
    </row>
    <row r="16568" spans="68:68" x14ac:dyDescent="0.2">
      <c r="BP16568" s="48"/>
    </row>
    <row r="16569" spans="68:68" x14ac:dyDescent="0.2">
      <c r="BP16569" s="48"/>
    </row>
    <row r="16570" spans="68:68" x14ac:dyDescent="0.2">
      <c r="BP16570" s="48"/>
    </row>
    <row r="16571" spans="68:68" x14ac:dyDescent="0.2">
      <c r="BP16571" s="48"/>
    </row>
    <row r="16572" spans="68:68" x14ac:dyDescent="0.2">
      <c r="BP16572" s="48"/>
    </row>
    <row r="16573" spans="68:68" x14ac:dyDescent="0.2">
      <c r="BP16573" s="48"/>
    </row>
    <row r="16574" spans="68:68" x14ac:dyDescent="0.2">
      <c r="BP16574" s="48"/>
    </row>
    <row r="16575" spans="68:68" x14ac:dyDescent="0.2">
      <c r="BP16575" s="48"/>
    </row>
    <row r="16576" spans="68:68" x14ac:dyDescent="0.2">
      <c r="BP16576" s="48"/>
    </row>
    <row r="16577" spans="68:68" x14ac:dyDescent="0.2">
      <c r="BP16577" s="48"/>
    </row>
    <row r="16578" spans="68:68" x14ac:dyDescent="0.2">
      <c r="BP16578" s="48"/>
    </row>
    <row r="16579" spans="68:68" x14ac:dyDescent="0.2">
      <c r="BP16579" s="48"/>
    </row>
    <row r="16580" spans="68:68" x14ac:dyDescent="0.2">
      <c r="BP16580" s="48"/>
    </row>
    <row r="16581" spans="68:68" x14ac:dyDescent="0.2">
      <c r="BP16581" s="48"/>
    </row>
    <row r="16582" spans="68:68" x14ac:dyDescent="0.2">
      <c r="BP16582" s="48"/>
    </row>
    <row r="16583" spans="68:68" x14ac:dyDescent="0.2">
      <c r="BP16583" s="48"/>
    </row>
    <row r="16584" spans="68:68" x14ac:dyDescent="0.2">
      <c r="BP16584" s="48"/>
    </row>
    <row r="16585" spans="68:68" x14ac:dyDescent="0.2">
      <c r="BP16585" s="48"/>
    </row>
    <row r="16586" spans="68:68" x14ac:dyDescent="0.2">
      <c r="BP16586" s="48"/>
    </row>
    <row r="16587" spans="68:68" x14ac:dyDescent="0.2">
      <c r="BP16587" s="48"/>
    </row>
    <row r="16588" spans="68:68" x14ac:dyDescent="0.2">
      <c r="BP16588" s="48"/>
    </row>
    <row r="16589" spans="68:68" x14ac:dyDescent="0.2">
      <c r="BP16589" s="48"/>
    </row>
    <row r="16590" spans="68:68" x14ac:dyDescent="0.2">
      <c r="BP16590" s="48"/>
    </row>
    <row r="16591" spans="68:68" x14ac:dyDescent="0.2">
      <c r="BP16591" s="48"/>
    </row>
    <row r="16592" spans="68:68" x14ac:dyDescent="0.2">
      <c r="BP16592" s="48"/>
    </row>
    <row r="16593" spans="68:68" x14ac:dyDescent="0.2">
      <c r="BP16593" s="48"/>
    </row>
    <row r="16594" spans="68:68" x14ac:dyDescent="0.2">
      <c r="BP16594" s="48"/>
    </row>
    <row r="16595" spans="68:68" x14ac:dyDescent="0.2">
      <c r="BP16595" s="48"/>
    </row>
    <row r="16596" spans="68:68" x14ac:dyDescent="0.2">
      <c r="BP16596" s="48"/>
    </row>
    <row r="16597" spans="68:68" x14ac:dyDescent="0.2">
      <c r="BP16597" s="48"/>
    </row>
    <row r="16598" spans="68:68" x14ac:dyDescent="0.2">
      <c r="BP16598" s="48"/>
    </row>
    <row r="16599" spans="68:68" x14ac:dyDescent="0.2">
      <c r="BP16599" s="48"/>
    </row>
    <row r="16600" spans="68:68" x14ac:dyDescent="0.2">
      <c r="BP16600" s="48"/>
    </row>
    <row r="16601" spans="68:68" x14ac:dyDescent="0.2">
      <c r="BP16601" s="48"/>
    </row>
    <row r="16602" spans="68:68" x14ac:dyDescent="0.2">
      <c r="BP16602" s="48"/>
    </row>
    <row r="16603" spans="68:68" x14ac:dyDescent="0.2">
      <c r="BP16603" s="48"/>
    </row>
    <row r="16604" spans="68:68" x14ac:dyDescent="0.2">
      <c r="BP16604" s="48"/>
    </row>
    <row r="16605" spans="68:68" x14ac:dyDescent="0.2">
      <c r="BP16605" s="48"/>
    </row>
    <row r="16606" spans="68:68" x14ac:dyDescent="0.2">
      <c r="BP16606" s="48"/>
    </row>
    <row r="16607" spans="68:68" x14ac:dyDescent="0.2">
      <c r="BP16607" s="48"/>
    </row>
    <row r="16608" spans="68:68" x14ac:dyDescent="0.2">
      <c r="BP16608" s="48"/>
    </row>
    <row r="16609" spans="68:68" x14ac:dyDescent="0.2">
      <c r="BP16609" s="48"/>
    </row>
    <row r="16610" spans="68:68" x14ac:dyDescent="0.2">
      <c r="BP16610" s="48"/>
    </row>
    <row r="16611" spans="68:68" x14ac:dyDescent="0.2">
      <c r="BP16611" s="48"/>
    </row>
    <row r="16612" spans="68:68" x14ac:dyDescent="0.2">
      <c r="BP16612" s="48"/>
    </row>
    <row r="16613" spans="68:68" x14ac:dyDescent="0.2">
      <c r="BP16613" s="48"/>
    </row>
    <row r="16614" spans="68:68" x14ac:dyDescent="0.2">
      <c r="BP16614" s="48"/>
    </row>
    <row r="16615" spans="68:68" x14ac:dyDescent="0.2">
      <c r="BP16615" s="48"/>
    </row>
    <row r="16616" spans="68:68" x14ac:dyDescent="0.2">
      <c r="BP16616" s="48"/>
    </row>
    <row r="16617" spans="68:68" x14ac:dyDescent="0.2">
      <c r="BP16617" s="48"/>
    </row>
    <row r="16618" spans="68:68" x14ac:dyDescent="0.2">
      <c r="BP16618" s="48"/>
    </row>
    <row r="16619" spans="68:68" x14ac:dyDescent="0.2">
      <c r="BP16619" s="48"/>
    </row>
    <row r="16620" spans="68:68" x14ac:dyDescent="0.2">
      <c r="BP16620" s="48"/>
    </row>
    <row r="16621" spans="68:68" x14ac:dyDescent="0.2">
      <c r="BP16621" s="48"/>
    </row>
    <row r="16622" spans="68:68" x14ac:dyDescent="0.2">
      <c r="BP16622" s="48"/>
    </row>
    <row r="16623" spans="68:68" x14ac:dyDescent="0.2">
      <c r="BP16623" s="48"/>
    </row>
    <row r="16624" spans="68:68" x14ac:dyDescent="0.2">
      <c r="BP16624" s="48"/>
    </row>
    <row r="16625" spans="68:68" x14ac:dyDescent="0.2">
      <c r="BP16625" s="48"/>
    </row>
    <row r="16626" spans="68:68" x14ac:dyDescent="0.2">
      <c r="BP16626" s="48"/>
    </row>
    <row r="16627" spans="68:68" x14ac:dyDescent="0.2">
      <c r="BP16627" s="48"/>
    </row>
    <row r="16628" spans="68:68" x14ac:dyDescent="0.2">
      <c r="BP16628" s="48"/>
    </row>
    <row r="16629" spans="68:68" x14ac:dyDescent="0.2">
      <c r="BP16629" s="48"/>
    </row>
    <row r="16630" spans="68:68" x14ac:dyDescent="0.2">
      <c r="BP16630" s="48"/>
    </row>
    <row r="16631" spans="68:68" x14ac:dyDescent="0.2">
      <c r="BP16631" s="48"/>
    </row>
    <row r="16632" spans="68:68" x14ac:dyDescent="0.2">
      <c r="BP16632" s="48"/>
    </row>
    <row r="16633" spans="68:68" x14ac:dyDescent="0.2">
      <c r="BP16633" s="48"/>
    </row>
    <row r="16634" spans="68:68" x14ac:dyDescent="0.2">
      <c r="BP16634" s="48"/>
    </row>
    <row r="16635" spans="68:68" x14ac:dyDescent="0.2">
      <c r="BP16635" s="48"/>
    </row>
    <row r="16636" spans="68:68" x14ac:dyDescent="0.2">
      <c r="BP16636" s="48"/>
    </row>
    <row r="16637" spans="68:68" x14ac:dyDescent="0.2">
      <c r="BP16637" s="48"/>
    </row>
    <row r="16638" spans="68:68" x14ac:dyDescent="0.2">
      <c r="BP16638" s="48"/>
    </row>
    <row r="16639" spans="68:68" x14ac:dyDescent="0.2">
      <c r="BP16639" s="48"/>
    </row>
    <row r="16640" spans="68:68" x14ac:dyDescent="0.2">
      <c r="BP16640" s="48"/>
    </row>
    <row r="16641" spans="68:68" x14ac:dyDescent="0.2">
      <c r="BP16641" s="48"/>
    </row>
    <row r="16642" spans="68:68" x14ac:dyDescent="0.2">
      <c r="BP16642" s="48"/>
    </row>
    <row r="16643" spans="68:68" x14ac:dyDescent="0.2">
      <c r="BP16643" s="48"/>
    </row>
    <row r="16644" spans="68:68" x14ac:dyDescent="0.2">
      <c r="BP16644" s="48"/>
    </row>
    <row r="16645" spans="68:68" x14ac:dyDescent="0.2">
      <c r="BP16645" s="48"/>
    </row>
    <row r="16646" spans="68:68" x14ac:dyDescent="0.2">
      <c r="BP16646" s="48"/>
    </row>
    <row r="16647" spans="68:68" x14ac:dyDescent="0.2">
      <c r="BP16647" s="48"/>
    </row>
    <row r="16648" spans="68:68" x14ac:dyDescent="0.2">
      <c r="BP16648" s="48"/>
    </row>
    <row r="16649" spans="68:68" x14ac:dyDescent="0.2">
      <c r="BP16649" s="48"/>
    </row>
    <row r="16650" spans="68:68" x14ac:dyDescent="0.2">
      <c r="BP16650" s="48"/>
    </row>
    <row r="16651" spans="68:68" x14ac:dyDescent="0.2">
      <c r="BP16651" s="48"/>
    </row>
    <row r="16652" spans="68:68" x14ac:dyDescent="0.2">
      <c r="BP16652" s="48"/>
    </row>
    <row r="16653" spans="68:68" x14ac:dyDescent="0.2">
      <c r="BP16653" s="48"/>
    </row>
    <row r="16654" spans="68:68" x14ac:dyDescent="0.2">
      <c r="BP16654" s="48"/>
    </row>
    <row r="16655" spans="68:68" x14ac:dyDescent="0.2">
      <c r="BP16655" s="48"/>
    </row>
    <row r="16656" spans="68:68" x14ac:dyDescent="0.2">
      <c r="BP16656" s="48"/>
    </row>
    <row r="16657" spans="68:68" x14ac:dyDescent="0.2">
      <c r="BP16657" s="48"/>
    </row>
    <row r="16658" spans="68:68" x14ac:dyDescent="0.2">
      <c r="BP16658" s="48"/>
    </row>
    <row r="16659" spans="68:68" x14ac:dyDescent="0.2">
      <c r="BP16659" s="48"/>
    </row>
    <row r="16660" spans="68:68" x14ac:dyDescent="0.2">
      <c r="BP16660" s="48"/>
    </row>
    <row r="16661" spans="68:68" x14ac:dyDescent="0.2">
      <c r="BP16661" s="48"/>
    </row>
    <row r="16662" spans="68:68" x14ac:dyDescent="0.2">
      <c r="BP16662" s="48"/>
    </row>
    <row r="16663" spans="68:68" x14ac:dyDescent="0.2">
      <c r="BP16663" s="48"/>
    </row>
    <row r="16664" spans="68:68" x14ac:dyDescent="0.2">
      <c r="BP16664" s="48"/>
    </row>
    <row r="16665" spans="68:68" x14ac:dyDescent="0.2">
      <c r="BP16665" s="48"/>
    </row>
    <row r="16666" spans="68:68" x14ac:dyDescent="0.2">
      <c r="BP16666" s="48"/>
    </row>
    <row r="16667" spans="68:68" x14ac:dyDescent="0.2">
      <c r="BP16667" s="48"/>
    </row>
    <row r="16668" spans="68:68" x14ac:dyDescent="0.2">
      <c r="BP16668" s="48"/>
    </row>
    <row r="16669" spans="68:68" x14ac:dyDescent="0.2">
      <c r="BP16669" s="48"/>
    </row>
    <row r="16670" spans="68:68" x14ac:dyDescent="0.2">
      <c r="BP16670" s="48"/>
    </row>
    <row r="16671" spans="68:68" x14ac:dyDescent="0.2">
      <c r="BP16671" s="48"/>
    </row>
    <row r="16672" spans="68:68" x14ac:dyDescent="0.2">
      <c r="BP16672" s="48"/>
    </row>
    <row r="16673" spans="68:68" x14ac:dyDescent="0.2">
      <c r="BP16673" s="48"/>
    </row>
    <row r="16674" spans="68:68" x14ac:dyDescent="0.2">
      <c r="BP16674" s="48"/>
    </row>
    <row r="16675" spans="68:68" x14ac:dyDescent="0.2">
      <c r="BP16675" s="48"/>
    </row>
    <row r="16676" spans="68:68" x14ac:dyDescent="0.2">
      <c r="BP16676" s="48"/>
    </row>
    <row r="16677" spans="68:68" x14ac:dyDescent="0.2">
      <c r="BP16677" s="48"/>
    </row>
    <row r="16678" spans="68:68" x14ac:dyDescent="0.2">
      <c r="BP16678" s="48"/>
    </row>
    <row r="16679" spans="68:68" x14ac:dyDescent="0.2">
      <c r="BP16679" s="48"/>
    </row>
    <row r="16680" spans="68:68" x14ac:dyDescent="0.2">
      <c r="BP16680" s="48"/>
    </row>
    <row r="16681" spans="68:68" x14ac:dyDescent="0.2">
      <c r="BP16681" s="48"/>
    </row>
    <row r="16682" spans="68:68" x14ac:dyDescent="0.2">
      <c r="BP16682" s="48"/>
    </row>
    <row r="16683" spans="68:68" x14ac:dyDescent="0.2">
      <c r="BP16683" s="48"/>
    </row>
    <row r="16684" spans="68:68" x14ac:dyDescent="0.2">
      <c r="BP16684" s="48"/>
    </row>
    <row r="16685" spans="68:68" x14ac:dyDescent="0.2">
      <c r="BP16685" s="48"/>
    </row>
    <row r="16686" spans="68:68" x14ac:dyDescent="0.2">
      <c r="BP16686" s="48"/>
    </row>
    <row r="16687" spans="68:68" x14ac:dyDescent="0.2">
      <c r="BP16687" s="48"/>
    </row>
    <row r="16688" spans="68:68" x14ac:dyDescent="0.2">
      <c r="BP16688" s="48"/>
    </row>
    <row r="16689" spans="68:68" x14ac:dyDescent="0.2">
      <c r="BP16689" s="48"/>
    </row>
    <row r="16690" spans="68:68" x14ac:dyDescent="0.2">
      <c r="BP16690" s="48"/>
    </row>
    <row r="16691" spans="68:68" x14ac:dyDescent="0.2">
      <c r="BP16691" s="48"/>
    </row>
    <row r="16692" spans="68:68" x14ac:dyDescent="0.2">
      <c r="BP16692" s="48"/>
    </row>
    <row r="16693" spans="68:68" x14ac:dyDescent="0.2">
      <c r="BP16693" s="48"/>
    </row>
    <row r="16694" spans="68:68" x14ac:dyDescent="0.2">
      <c r="BP16694" s="48"/>
    </row>
    <row r="16695" spans="68:68" x14ac:dyDescent="0.2">
      <c r="BP16695" s="48"/>
    </row>
    <row r="16696" spans="68:68" x14ac:dyDescent="0.2">
      <c r="BP16696" s="48"/>
    </row>
    <row r="16697" spans="68:68" x14ac:dyDescent="0.2">
      <c r="BP16697" s="48"/>
    </row>
    <row r="16698" spans="68:68" x14ac:dyDescent="0.2">
      <c r="BP16698" s="48"/>
    </row>
    <row r="16699" spans="68:68" x14ac:dyDescent="0.2">
      <c r="BP16699" s="48"/>
    </row>
    <row r="16700" spans="68:68" x14ac:dyDescent="0.2">
      <c r="BP16700" s="48"/>
    </row>
    <row r="16701" spans="68:68" x14ac:dyDescent="0.2">
      <c r="BP16701" s="48"/>
    </row>
    <row r="16702" spans="68:68" x14ac:dyDescent="0.2">
      <c r="BP16702" s="48"/>
    </row>
    <row r="16703" spans="68:68" x14ac:dyDescent="0.2">
      <c r="BP16703" s="48"/>
    </row>
    <row r="16704" spans="68:68" x14ac:dyDescent="0.2">
      <c r="BP16704" s="48"/>
    </row>
    <row r="16705" spans="68:68" x14ac:dyDescent="0.2">
      <c r="BP16705" s="48"/>
    </row>
    <row r="16706" spans="68:68" x14ac:dyDescent="0.2">
      <c r="BP16706" s="48"/>
    </row>
    <row r="16707" spans="68:68" x14ac:dyDescent="0.2">
      <c r="BP16707" s="48"/>
    </row>
    <row r="16708" spans="68:68" x14ac:dyDescent="0.2">
      <c r="BP16708" s="48"/>
    </row>
    <row r="16709" spans="68:68" x14ac:dyDescent="0.2">
      <c r="BP16709" s="48"/>
    </row>
    <row r="16710" spans="68:68" x14ac:dyDescent="0.2">
      <c r="BP16710" s="48"/>
    </row>
    <row r="16711" spans="68:68" x14ac:dyDescent="0.2">
      <c r="BP16711" s="48"/>
    </row>
    <row r="16712" spans="68:68" x14ac:dyDescent="0.2">
      <c r="BP16712" s="48"/>
    </row>
    <row r="16713" spans="68:68" x14ac:dyDescent="0.2">
      <c r="BP16713" s="48"/>
    </row>
    <row r="16714" spans="68:68" x14ac:dyDescent="0.2">
      <c r="BP16714" s="48"/>
    </row>
    <row r="16715" spans="68:68" x14ac:dyDescent="0.2">
      <c r="BP16715" s="48"/>
    </row>
    <row r="16716" spans="68:68" x14ac:dyDescent="0.2">
      <c r="BP16716" s="48"/>
    </row>
    <row r="16717" spans="68:68" x14ac:dyDescent="0.2">
      <c r="BP16717" s="48"/>
    </row>
    <row r="16718" spans="68:68" x14ac:dyDescent="0.2">
      <c r="BP16718" s="48"/>
    </row>
    <row r="16719" spans="68:68" x14ac:dyDescent="0.2">
      <c r="BP16719" s="48"/>
    </row>
    <row r="16720" spans="68:68" x14ac:dyDescent="0.2">
      <c r="BP16720" s="48"/>
    </row>
    <row r="16721" spans="68:68" x14ac:dyDescent="0.2">
      <c r="BP16721" s="48"/>
    </row>
    <row r="16722" spans="68:68" x14ac:dyDescent="0.2">
      <c r="BP16722" s="48"/>
    </row>
    <row r="16723" spans="68:68" x14ac:dyDescent="0.2">
      <c r="BP16723" s="48"/>
    </row>
    <row r="16724" spans="68:68" x14ac:dyDescent="0.2">
      <c r="BP16724" s="48"/>
    </row>
    <row r="16725" spans="68:68" x14ac:dyDescent="0.2">
      <c r="BP16725" s="48"/>
    </row>
    <row r="16726" spans="68:68" x14ac:dyDescent="0.2">
      <c r="BP16726" s="48"/>
    </row>
    <row r="16727" spans="68:68" x14ac:dyDescent="0.2">
      <c r="BP16727" s="48"/>
    </row>
    <row r="16728" spans="68:68" x14ac:dyDescent="0.2">
      <c r="BP16728" s="48"/>
    </row>
    <row r="16729" spans="68:68" x14ac:dyDescent="0.2">
      <c r="BP16729" s="48"/>
    </row>
    <row r="16730" spans="68:68" x14ac:dyDescent="0.2">
      <c r="BP16730" s="48"/>
    </row>
    <row r="16731" spans="68:68" x14ac:dyDescent="0.2">
      <c r="BP16731" s="48"/>
    </row>
    <row r="16732" spans="68:68" x14ac:dyDescent="0.2">
      <c r="BP16732" s="48"/>
    </row>
    <row r="16733" spans="68:68" x14ac:dyDescent="0.2">
      <c r="BP16733" s="48"/>
    </row>
    <row r="16734" spans="68:68" x14ac:dyDescent="0.2">
      <c r="BP16734" s="48"/>
    </row>
    <row r="16735" spans="68:68" x14ac:dyDescent="0.2">
      <c r="BP16735" s="48"/>
    </row>
    <row r="16736" spans="68:68" x14ac:dyDescent="0.2">
      <c r="BP16736" s="48"/>
    </row>
    <row r="16737" spans="68:68" x14ac:dyDescent="0.2">
      <c r="BP16737" s="48"/>
    </row>
    <row r="16738" spans="68:68" x14ac:dyDescent="0.2">
      <c r="BP16738" s="48"/>
    </row>
    <row r="16739" spans="68:68" x14ac:dyDescent="0.2">
      <c r="BP16739" s="48"/>
    </row>
    <row r="16740" spans="68:68" x14ac:dyDescent="0.2">
      <c r="BP16740" s="48"/>
    </row>
    <row r="16741" spans="68:68" x14ac:dyDescent="0.2">
      <c r="BP16741" s="48"/>
    </row>
    <row r="16742" spans="68:68" x14ac:dyDescent="0.2">
      <c r="BP16742" s="48"/>
    </row>
    <row r="16743" spans="68:68" x14ac:dyDescent="0.2">
      <c r="BP16743" s="48"/>
    </row>
    <row r="16744" spans="68:68" x14ac:dyDescent="0.2">
      <c r="BP16744" s="48"/>
    </row>
    <row r="16745" spans="68:68" x14ac:dyDescent="0.2">
      <c r="BP16745" s="48"/>
    </row>
    <row r="16746" spans="68:68" x14ac:dyDescent="0.2">
      <c r="BP16746" s="48"/>
    </row>
    <row r="16747" spans="68:68" x14ac:dyDescent="0.2">
      <c r="BP16747" s="48"/>
    </row>
    <row r="16748" spans="68:68" x14ac:dyDescent="0.2">
      <c r="BP16748" s="48"/>
    </row>
    <row r="16749" spans="68:68" x14ac:dyDescent="0.2">
      <c r="BP16749" s="48"/>
    </row>
    <row r="16750" spans="68:68" x14ac:dyDescent="0.2">
      <c r="BP16750" s="48"/>
    </row>
    <row r="16751" spans="68:68" x14ac:dyDescent="0.2">
      <c r="BP16751" s="48"/>
    </row>
    <row r="16752" spans="68:68" x14ac:dyDescent="0.2">
      <c r="BP16752" s="48"/>
    </row>
    <row r="16753" spans="68:68" x14ac:dyDescent="0.2">
      <c r="BP16753" s="48"/>
    </row>
    <row r="16754" spans="68:68" x14ac:dyDescent="0.2">
      <c r="BP16754" s="48"/>
    </row>
    <row r="16755" spans="68:68" x14ac:dyDescent="0.2">
      <c r="BP16755" s="48"/>
    </row>
    <row r="16756" spans="68:68" x14ac:dyDescent="0.2">
      <c r="BP16756" s="48"/>
    </row>
    <row r="16757" spans="68:68" x14ac:dyDescent="0.2">
      <c r="BP16757" s="48"/>
    </row>
    <row r="16758" spans="68:68" x14ac:dyDescent="0.2">
      <c r="BP16758" s="48"/>
    </row>
    <row r="16759" spans="68:68" x14ac:dyDescent="0.2">
      <c r="BP16759" s="48"/>
    </row>
    <row r="16760" spans="68:68" x14ac:dyDescent="0.2">
      <c r="BP16760" s="48"/>
    </row>
    <row r="16761" spans="68:68" x14ac:dyDescent="0.2">
      <c r="BP16761" s="48"/>
    </row>
    <row r="16762" spans="68:68" x14ac:dyDescent="0.2">
      <c r="BP16762" s="48"/>
    </row>
    <row r="16763" spans="68:68" x14ac:dyDescent="0.2">
      <c r="BP16763" s="48"/>
    </row>
    <row r="16764" spans="68:68" x14ac:dyDescent="0.2">
      <c r="BP16764" s="48"/>
    </row>
    <row r="16765" spans="68:68" x14ac:dyDescent="0.2">
      <c r="BP16765" s="48"/>
    </row>
    <row r="16766" spans="68:68" x14ac:dyDescent="0.2">
      <c r="BP16766" s="48"/>
    </row>
    <row r="16767" spans="68:68" x14ac:dyDescent="0.2">
      <c r="BP16767" s="48"/>
    </row>
    <row r="16768" spans="68:68" x14ac:dyDescent="0.2">
      <c r="BP16768" s="48"/>
    </row>
    <row r="16769" spans="68:68" x14ac:dyDescent="0.2">
      <c r="BP16769" s="48"/>
    </row>
    <row r="16770" spans="68:68" x14ac:dyDescent="0.2">
      <c r="BP16770" s="48"/>
    </row>
    <row r="16771" spans="68:68" x14ac:dyDescent="0.2">
      <c r="BP16771" s="48"/>
    </row>
    <row r="16772" spans="68:68" x14ac:dyDescent="0.2">
      <c r="BP16772" s="48"/>
    </row>
    <row r="16773" spans="68:68" x14ac:dyDescent="0.2">
      <c r="BP16773" s="48"/>
    </row>
    <row r="16774" spans="68:68" x14ac:dyDescent="0.2">
      <c r="BP16774" s="48"/>
    </row>
    <row r="16775" spans="68:68" x14ac:dyDescent="0.2">
      <c r="BP16775" s="48"/>
    </row>
    <row r="16776" spans="68:68" x14ac:dyDescent="0.2">
      <c r="BP16776" s="48"/>
    </row>
    <row r="16777" spans="68:68" x14ac:dyDescent="0.2">
      <c r="BP16777" s="48"/>
    </row>
    <row r="16778" spans="68:68" x14ac:dyDescent="0.2">
      <c r="BP16778" s="48"/>
    </row>
    <row r="16779" spans="68:68" x14ac:dyDescent="0.2">
      <c r="BP16779" s="48"/>
    </row>
    <row r="16780" spans="68:68" x14ac:dyDescent="0.2">
      <c r="BP16780" s="48"/>
    </row>
    <row r="16781" spans="68:68" x14ac:dyDescent="0.2">
      <c r="BP16781" s="48"/>
    </row>
    <row r="16782" spans="68:68" x14ac:dyDescent="0.2">
      <c r="BP16782" s="48"/>
    </row>
    <row r="16783" spans="68:68" x14ac:dyDescent="0.2">
      <c r="BP16783" s="48"/>
    </row>
    <row r="16784" spans="68:68" x14ac:dyDescent="0.2">
      <c r="BP16784" s="48"/>
    </row>
    <row r="16785" spans="68:68" x14ac:dyDescent="0.2">
      <c r="BP16785" s="48"/>
    </row>
    <row r="16786" spans="68:68" x14ac:dyDescent="0.2">
      <c r="BP16786" s="48"/>
    </row>
    <row r="16787" spans="68:68" x14ac:dyDescent="0.2">
      <c r="BP16787" s="48"/>
    </row>
    <row r="16788" spans="68:68" x14ac:dyDescent="0.2">
      <c r="BP16788" s="48"/>
    </row>
    <row r="16789" spans="68:68" x14ac:dyDescent="0.2">
      <c r="BP16789" s="48"/>
    </row>
    <row r="16790" spans="68:68" x14ac:dyDescent="0.2">
      <c r="BP16790" s="48"/>
    </row>
    <row r="16791" spans="68:68" x14ac:dyDescent="0.2">
      <c r="BP16791" s="48"/>
    </row>
    <row r="16792" spans="68:68" x14ac:dyDescent="0.2">
      <c r="BP16792" s="48"/>
    </row>
    <row r="16793" spans="68:68" x14ac:dyDescent="0.2">
      <c r="BP16793" s="48"/>
    </row>
    <row r="16794" spans="68:68" x14ac:dyDescent="0.2">
      <c r="BP16794" s="48"/>
    </row>
    <row r="16795" spans="68:68" x14ac:dyDescent="0.2">
      <c r="BP16795" s="48"/>
    </row>
    <row r="16796" spans="68:68" x14ac:dyDescent="0.2">
      <c r="BP16796" s="48"/>
    </row>
    <row r="16797" spans="68:68" x14ac:dyDescent="0.2">
      <c r="BP16797" s="48"/>
    </row>
    <row r="16798" spans="68:68" x14ac:dyDescent="0.2">
      <c r="BP16798" s="48"/>
    </row>
    <row r="16799" spans="68:68" x14ac:dyDescent="0.2">
      <c r="BP16799" s="48"/>
    </row>
    <row r="16800" spans="68:68" x14ac:dyDescent="0.2">
      <c r="BP16800" s="48"/>
    </row>
    <row r="16801" spans="68:68" x14ac:dyDescent="0.2">
      <c r="BP16801" s="48"/>
    </row>
    <row r="16802" spans="68:68" x14ac:dyDescent="0.2">
      <c r="BP16802" s="48"/>
    </row>
    <row r="16803" spans="68:68" x14ac:dyDescent="0.2">
      <c r="BP16803" s="48"/>
    </row>
    <row r="16804" spans="68:68" x14ac:dyDescent="0.2">
      <c r="BP16804" s="48"/>
    </row>
    <row r="16805" spans="68:68" x14ac:dyDescent="0.2">
      <c r="BP16805" s="48"/>
    </row>
    <row r="16806" spans="68:68" x14ac:dyDescent="0.2">
      <c r="BP16806" s="48"/>
    </row>
    <row r="16807" spans="68:68" x14ac:dyDescent="0.2">
      <c r="BP16807" s="48"/>
    </row>
    <row r="16808" spans="68:68" x14ac:dyDescent="0.2">
      <c r="BP16808" s="48"/>
    </row>
    <row r="16809" spans="68:68" x14ac:dyDescent="0.2">
      <c r="BP16809" s="48"/>
    </row>
    <row r="16810" spans="68:68" x14ac:dyDescent="0.2">
      <c r="BP16810" s="48"/>
    </row>
    <row r="16811" spans="68:68" x14ac:dyDescent="0.2">
      <c r="BP16811" s="48"/>
    </row>
    <row r="16812" spans="68:68" x14ac:dyDescent="0.2">
      <c r="BP16812" s="48"/>
    </row>
    <row r="16813" spans="68:68" x14ac:dyDescent="0.2">
      <c r="BP16813" s="48"/>
    </row>
    <row r="16814" spans="68:68" x14ac:dyDescent="0.2">
      <c r="BP16814" s="48"/>
    </row>
    <row r="16815" spans="68:68" x14ac:dyDescent="0.2">
      <c r="BP16815" s="48"/>
    </row>
    <row r="16816" spans="68:68" x14ac:dyDescent="0.2">
      <c r="BP16816" s="48"/>
    </row>
    <row r="16817" spans="68:68" x14ac:dyDescent="0.2">
      <c r="BP16817" s="48"/>
    </row>
    <row r="16818" spans="68:68" x14ac:dyDescent="0.2">
      <c r="BP16818" s="48"/>
    </row>
    <row r="16819" spans="68:68" x14ac:dyDescent="0.2">
      <c r="BP16819" s="48"/>
    </row>
    <row r="16820" spans="68:68" x14ac:dyDescent="0.2">
      <c r="BP16820" s="48"/>
    </row>
    <row r="16821" spans="68:68" x14ac:dyDescent="0.2">
      <c r="BP16821" s="48"/>
    </row>
    <row r="16822" spans="68:68" x14ac:dyDescent="0.2">
      <c r="BP16822" s="48"/>
    </row>
    <row r="16823" spans="68:68" x14ac:dyDescent="0.2">
      <c r="BP16823" s="48"/>
    </row>
    <row r="16824" spans="68:68" x14ac:dyDescent="0.2">
      <c r="BP16824" s="48"/>
    </row>
    <row r="16825" spans="68:68" x14ac:dyDescent="0.2">
      <c r="BP16825" s="48"/>
    </row>
    <row r="16826" spans="68:68" x14ac:dyDescent="0.2">
      <c r="BP16826" s="48"/>
    </row>
    <row r="16827" spans="68:68" x14ac:dyDescent="0.2">
      <c r="BP16827" s="48"/>
    </row>
    <row r="16828" spans="68:68" x14ac:dyDescent="0.2">
      <c r="BP16828" s="48"/>
    </row>
    <row r="16829" spans="68:68" x14ac:dyDescent="0.2">
      <c r="BP16829" s="48"/>
    </row>
    <row r="16830" spans="68:68" x14ac:dyDescent="0.2">
      <c r="BP16830" s="48"/>
    </row>
    <row r="16831" spans="68:68" x14ac:dyDescent="0.2">
      <c r="BP16831" s="48"/>
    </row>
    <row r="16832" spans="68:68" x14ac:dyDescent="0.2">
      <c r="BP16832" s="48"/>
    </row>
    <row r="16833" spans="68:68" x14ac:dyDescent="0.2">
      <c r="BP16833" s="48"/>
    </row>
    <row r="16834" spans="68:68" x14ac:dyDescent="0.2">
      <c r="BP16834" s="48"/>
    </row>
    <row r="16835" spans="68:68" x14ac:dyDescent="0.2">
      <c r="BP16835" s="48"/>
    </row>
    <row r="16836" spans="68:68" x14ac:dyDescent="0.2">
      <c r="BP16836" s="48"/>
    </row>
    <row r="16837" spans="68:68" x14ac:dyDescent="0.2">
      <c r="BP16837" s="48"/>
    </row>
    <row r="16838" spans="68:68" x14ac:dyDescent="0.2">
      <c r="BP16838" s="48"/>
    </row>
    <row r="16839" spans="68:68" x14ac:dyDescent="0.2">
      <c r="BP16839" s="48"/>
    </row>
    <row r="16840" spans="68:68" x14ac:dyDescent="0.2">
      <c r="BP16840" s="48"/>
    </row>
    <row r="16841" spans="68:68" x14ac:dyDescent="0.2">
      <c r="BP16841" s="48"/>
    </row>
    <row r="16842" spans="68:68" x14ac:dyDescent="0.2">
      <c r="BP16842" s="48"/>
    </row>
    <row r="16843" spans="68:68" x14ac:dyDescent="0.2">
      <c r="BP16843" s="48"/>
    </row>
    <row r="16844" spans="68:68" x14ac:dyDescent="0.2">
      <c r="BP16844" s="48"/>
    </row>
    <row r="16845" spans="68:68" x14ac:dyDescent="0.2">
      <c r="BP16845" s="48"/>
    </row>
    <row r="16846" spans="68:68" x14ac:dyDescent="0.2">
      <c r="BP16846" s="48"/>
    </row>
    <row r="16847" spans="68:68" x14ac:dyDescent="0.2">
      <c r="BP16847" s="48"/>
    </row>
    <row r="16848" spans="68:68" x14ac:dyDescent="0.2">
      <c r="BP16848" s="48"/>
    </row>
    <row r="16849" spans="68:68" x14ac:dyDescent="0.2">
      <c r="BP16849" s="48"/>
    </row>
    <row r="16850" spans="68:68" x14ac:dyDescent="0.2">
      <c r="BP16850" s="48"/>
    </row>
    <row r="16851" spans="68:68" x14ac:dyDescent="0.2">
      <c r="BP16851" s="48"/>
    </row>
    <row r="16852" spans="68:68" x14ac:dyDescent="0.2">
      <c r="BP16852" s="48"/>
    </row>
    <row r="16853" spans="68:68" x14ac:dyDescent="0.2">
      <c r="BP16853" s="48"/>
    </row>
    <row r="16854" spans="68:68" x14ac:dyDescent="0.2">
      <c r="BP16854" s="48"/>
    </row>
    <row r="16855" spans="68:68" x14ac:dyDescent="0.2">
      <c r="BP16855" s="48"/>
    </row>
    <row r="16856" spans="68:68" x14ac:dyDescent="0.2">
      <c r="BP16856" s="48"/>
    </row>
    <row r="16857" spans="68:68" x14ac:dyDescent="0.2">
      <c r="BP16857" s="48"/>
    </row>
    <row r="16858" spans="68:68" x14ac:dyDescent="0.2">
      <c r="BP16858" s="48"/>
    </row>
    <row r="16859" spans="68:68" x14ac:dyDescent="0.2">
      <c r="BP16859" s="48"/>
    </row>
    <row r="16860" spans="68:68" x14ac:dyDescent="0.2">
      <c r="BP16860" s="48"/>
    </row>
    <row r="16861" spans="68:68" x14ac:dyDescent="0.2">
      <c r="BP16861" s="48"/>
    </row>
    <row r="16862" spans="68:68" x14ac:dyDescent="0.2">
      <c r="BP16862" s="48"/>
    </row>
    <row r="16863" spans="68:68" x14ac:dyDescent="0.2">
      <c r="BP16863" s="48"/>
    </row>
    <row r="16864" spans="68:68" x14ac:dyDescent="0.2">
      <c r="BP16864" s="48"/>
    </row>
    <row r="16865" spans="68:68" x14ac:dyDescent="0.2">
      <c r="BP16865" s="48"/>
    </row>
    <row r="16866" spans="68:68" x14ac:dyDescent="0.2">
      <c r="BP16866" s="48"/>
    </row>
    <row r="16867" spans="68:68" x14ac:dyDescent="0.2">
      <c r="BP16867" s="48"/>
    </row>
    <row r="16868" spans="68:68" x14ac:dyDescent="0.2">
      <c r="BP16868" s="48"/>
    </row>
    <row r="16869" spans="68:68" x14ac:dyDescent="0.2">
      <c r="BP16869" s="48"/>
    </row>
    <row r="16870" spans="68:68" x14ac:dyDescent="0.2">
      <c r="BP16870" s="48"/>
    </row>
    <row r="16871" spans="68:68" x14ac:dyDescent="0.2">
      <c r="BP16871" s="48"/>
    </row>
    <row r="16872" spans="68:68" x14ac:dyDescent="0.2">
      <c r="BP16872" s="48"/>
    </row>
    <row r="16873" spans="68:68" x14ac:dyDescent="0.2">
      <c r="BP16873" s="48"/>
    </row>
    <row r="16874" spans="68:68" x14ac:dyDescent="0.2">
      <c r="BP16874" s="48"/>
    </row>
    <row r="16875" spans="68:68" x14ac:dyDescent="0.2">
      <c r="BP16875" s="48"/>
    </row>
    <row r="16876" spans="68:68" x14ac:dyDescent="0.2">
      <c r="BP16876" s="48"/>
    </row>
    <row r="16877" spans="68:68" x14ac:dyDescent="0.2">
      <c r="BP16877" s="48"/>
    </row>
    <row r="16878" spans="68:68" x14ac:dyDescent="0.2">
      <c r="BP16878" s="48"/>
    </row>
    <row r="16879" spans="68:68" x14ac:dyDescent="0.2">
      <c r="BP16879" s="48"/>
    </row>
    <row r="16880" spans="68:68" x14ac:dyDescent="0.2">
      <c r="BP16880" s="48"/>
    </row>
    <row r="16881" spans="68:68" x14ac:dyDescent="0.2">
      <c r="BP16881" s="48"/>
    </row>
    <row r="16882" spans="68:68" x14ac:dyDescent="0.2">
      <c r="BP16882" s="48"/>
    </row>
    <row r="16883" spans="68:68" x14ac:dyDescent="0.2">
      <c r="BP16883" s="48"/>
    </row>
    <row r="16884" spans="68:68" x14ac:dyDescent="0.2">
      <c r="BP16884" s="48"/>
    </row>
    <row r="16885" spans="68:68" x14ac:dyDescent="0.2">
      <c r="BP16885" s="48"/>
    </row>
    <row r="16886" spans="68:68" x14ac:dyDescent="0.2">
      <c r="BP16886" s="48"/>
    </row>
    <row r="16887" spans="68:68" x14ac:dyDescent="0.2">
      <c r="BP16887" s="48"/>
    </row>
    <row r="16888" spans="68:68" x14ac:dyDescent="0.2">
      <c r="BP16888" s="48"/>
    </row>
    <row r="16889" spans="68:68" x14ac:dyDescent="0.2">
      <c r="BP16889" s="48"/>
    </row>
    <row r="16890" spans="68:68" x14ac:dyDescent="0.2">
      <c r="BP16890" s="48"/>
    </row>
    <row r="16891" spans="68:68" x14ac:dyDescent="0.2">
      <c r="BP16891" s="48"/>
    </row>
    <row r="16892" spans="68:68" x14ac:dyDescent="0.2">
      <c r="BP16892" s="48"/>
    </row>
    <row r="16893" spans="68:68" x14ac:dyDescent="0.2">
      <c r="BP16893" s="48"/>
    </row>
    <row r="16894" spans="68:68" x14ac:dyDescent="0.2">
      <c r="BP16894" s="48"/>
    </row>
    <row r="16895" spans="68:68" x14ac:dyDescent="0.2">
      <c r="BP16895" s="48"/>
    </row>
    <row r="16896" spans="68:68" x14ac:dyDescent="0.2">
      <c r="BP16896" s="48"/>
    </row>
    <row r="16897" spans="68:68" x14ac:dyDescent="0.2">
      <c r="BP16897" s="48"/>
    </row>
    <row r="16898" spans="68:68" x14ac:dyDescent="0.2">
      <c r="BP16898" s="48"/>
    </row>
    <row r="16899" spans="68:68" x14ac:dyDescent="0.2">
      <c r="BP16899" s="48"/>
    </row>
    <row r="16900" spans="68:68" x14ac:dyDescent="0.2">
      <c r="BP16900" s="48"/>
    </row>
    <row r="16901" spans="68:68" x14ac:dyDescent="0.2">
      <c r="BP16901" s="48"/>
    </row>
    <row r="16902" spans="68:68" x14ac:dyDescent="0.2">
      <c r="BP16902" s="48"/>
    </row>
    <row r="16903" spans="68:68" x14ac:dyDescent="0.2">
      <c r="BP16903" s="48"/>
    </row>
    <row r="16904" spans="68:68" x14ac:dyDescent="0.2">
      <c r="BP16904" s="48"/>
    </row>
    <row r="16905" spans="68:68" x14ac:dyDescent="0.2">
      <c r="BP16905" s="48"/>
    </row>
    <row r="16906" spans="68:68" x14ac:dyDescent="0.2">
      <c r="BP16906" s="48"/>
    </row>
    <row r="16907" spans="68:68" x14ac:dyDescent="0.2">
      <c r="BP16907" s="48"/>
    </row>
    <row r="16908" spans="68:68" x14ac:dyDescent="0.2">
      <c r="BP16908" s="48"/>
    </row>
    <row r="16909" spans="68:68" x14ac:dyDescent="0.2">
      <c r="BP16909" s="48"/>
    </row>
    <row r="16910" spans="68:68" x14ac:dyDescent="0.2">
      <c r="BP16910" s="48"/>
    </row>
    <row r="16911" spans="68:68" x14ac:dyDescent="0.2">
      <c r="BP16911" s="48"/>
    </row>
    <row r="16912" spans="68:68" x14ac:dyDescent="0.2">
      <c r="BP16912" s="48"/>
    </row>
    <row r="16913" spans="68:68" x14ac:dyDescent="0.2">
      <c r="BP16913" s="48"/>
    </row>
    <row r="16914" spans="68:68" x14ac:dyDescent="0.2">
      <c r="BP16914" s="48"/>
    </row>
    <row r="16915" spans="68:68" x14ac:dyDescent="0.2">
      <c r="BP16915" s="48"/>
    </row>
    <row r="16916" spans="68:68" x14ac:dyDescent="0.2">
      <c r="BP16916" s="48"/>
    </row>
    <row r="16917" spans="68:68" x14ac:dyDescent="0.2">
      <c r="BP16917" s="48"/>
    </row>
    <row r="16918" spans="68:68" x14ac:dyDescent="0.2">
      <c r="BP16918" s="48"/>
    </row>
    <row r="16919" spans="68:68" x14ac:dyDescent="0.2">
      <c r="BP16919" s="48"/>
    </row>
    <row r="16920" spans="68:68" x14ac:dyDescent="0.2">
      <c r="BP16920" s="48"/>
    </row>
    <row r="16921" spans="68:68" x14ac:dyDescent="0.2">
      <c r="BP16921" s="48"/>
    </row>
    <row r="16922" spans="68:68" x14ac:dyDescent="0.2">
      <c r="BP16922" s="48"/>
    </row>
    <row r="16923" spans="68:68" x14ac:dyDescent="0.2">
      <c r="BP16923" s="48"/>
    </row>
    <row r="16924" spans="68:68" x14ac:dyDescent="0.2">
      <c r="BP16924" s="48"/>
    </row>
    <row r="16925" spans="68:68" x14ac:dyDescent="0.2">
      <c r="BP16925" s="48"/>
    </row>
    <row r="16926" spans="68:68" x14ac:dyDescent="0.2">
      <c r="BP16926" s="48"/>
    </row>
    <row r="16927" spans="68:68" x14ac:dyDescent="0.2">
      <c r="BP16927" s="48"/>
    </row>
    <row r="16928" spans="68:68" x14ac:dyDescent="0.2">
      <c r="BP16928" s="48"/>
    </row>
    <row r="16929" spans="68:68" x14ac:dyDescent="0.2">
      <c r="BP16929" s="48"/>
    </row>
    <row r="16930" spans="68:68" x14ac:dyDescent="0.2">
      <c r="BP16930" s="48"/>
    </row>
    <row r="16931" spans="68:68" x14ac:dyDescent="0.2">
      <c r="BP16931" s="48"/>
    </row>
    <row r="16932" spans="68:68" x14ac:dyDescent="0.2">
      <c r="BP16932" s="48"/>
    </row>
    <row r="16933" spans="68:68" x14ac:dyDescent="0.2">
      <c r="BP16933" s="48"/>
    </row>
    <row r="16934" spans="68:68" x14ac:dyDescent="0.2">
      <c r="BP16934" s="48"/>
    </row>
    <row r="16935" spans="68:68" x14ac:dyDescent="0.2">
      <c r="BP16935" s="48"/>
    </row>
    <row r="16936" spans="68:68" x14ac:dyDescent="0.2">
      <c r="BP16936" s="48"/>
    </row>
    <row r="16937" spans="68:68" x14ac:dyDescent="0.2">
      <c r="BP16937" s="48"/>
    </row>
    <row r="16938" spans="68:68" x14ac:dyDescent="0.2">
      <c r="BP16938" s="48"/>
    </row>
    <row r="16939" spans="68:68" x14ac:dyDescent="0.2">
      <c r="BP16939" s="48"/>
    </row>
    <row r="16940" spans="68:68" x14ac:dyDescent="0.2">
      <c r="BP16940" s="48"/>
    </row>
    <row r="16941" spans="68:68" x14ac:dyDescent="0.2">
      <c r="BP16941" s="48"/>
    </row>
    <row r="16942" spans="68:68" x14ac:dyDescent="0.2">
      <c r="BP16942" s="48"/>
    </row>
    <row r="16943" spans="68:68" x14ac:dyDescent="0.2">
      <c r="BP16943" s="48"/>
    </row>
    <row r="16944" spans="68:68" x14ac:dyDescent="0.2">
      <c r="BP16944" s="48"/>
    </row>
    <row r="16945" spans="68:68" x14ac:dyDescent="0.2">
      <c r="BP16945" s="48"/>
    </row>
    <row r="16946" spans="68:68" x14ac:dyDescent="0.2">
      <c r="BP16946" s="48"/>
    </row>
    <row r="16947" spans="68:68" x14ac:dyDescent="0.2">
      <c r="BP16947" s="48"/>
    </row>
    <row r="16948" spans="68:68" x14ac:dyDescent="0.2">
      <c r="BP16948" s="48"/>
    </row>
    <row r="16949" spans="68:68" x14ac:dyDescent="0.2">
      <c r="BP16949" s="48"/>
    </row>
    <row r="16950" spans="68:68" x14ac:dyDescent="0.2">
      <c r="BP16950" s="48"/>
    </row>
    <row r="16951" spans="68:68" x14ac:dyDescent="0.2">
      <c r="BP16951" s="48"/>
    </row>
    <row r="16952" spans="68:68" x14ac:dyDescent="0.2">
      <c r="BP16952" s="48"/>
    </row>
    <row r="16953" spans="68:68" x14ac:dyDescent="0.2">
      <c r="BP16953" s="48"/>
    </row>
    <row r="16954" spans="68:68" x14ac:dyDescent="0.2">
      <c r="BP16954" s="48"/>
    </row>
    <row r="16955" spans="68:68" x14ac:dyDescent="0.2">
      <c r="BP16955" s="48"/>
    </row>
    <row r="16956" spans="68:68" x14ac:dyDescent="0.2">
      <c r="BP16956" s="48"/>
    </row>
    <row r="16957" spans="68:68" x14ac:dyDescent="0.2">
      <c r="BP16957" s="48"/>
    </row>
    <row r="16958" spans="68:68" x14ac:dyDescent="0.2">
      <c r="BP16958" s="48"/>
    </row>
    <row r="16959" spans="68:68" x14ac:dyDescent="0.2">
      <c r="BP16959" s="48"/>
    </row>
    <row r="16960" spans="68:68" x14ac:dyDescent="0.2">
      <c r="BP16960" s="48"/>
    </row>
    <row r="16961" spans="68:68" x14ac:dyDescent="0.2">
      <c r="BP16961" s="48"/>
    </row>
    <row r="16962" spans="68:68" x14ac:dyDescent="0.2">
      <c r="BP16962" s="48"/>
    </row>
    <row r="16963" spans="68:68" x14ac:dyDescent="0.2">
      <c r="BP16963" s="48"/>
    </row>
    <row r="16964" spans="68:68" x14ac:dyDescent="0.2">
      <c r="BP16964" s="48"/>
    </row>
    <row r="16965" spans="68:68" x14ac:dyDescent="0.2">
      <c r="BP16965" s="48"/>
    </row>
    <row r="16966" spans="68:68" x14ac:dyDescent="0.2">
      <c r="BP16966" s="48"/>
    </row>
    <row r="16967" spans="68:68" x14ac:dyDescent="0.2">
      <c r="BP16967" s="48"/>
    </row>
    <row r="16968" spans="68:68" x14ac:dyDescent="0.2">
      <c r="BP16968" s="48"/>
    </row>
    <row r="16969" spans="68:68" x14ac:dyDescent="0.2">
      <c r="BP16969" s="48"/>
    </row>
    <row r="16970" spans="68:68" x14ac:dyDescent="0.2">
      <c r="BP16970" s="48"/>
    </row>
    <row r="16971" spans="68:68" x14ac:dyDescent="0.2">
      <c r="BP16971" s="48"/>
    </row>
    <row r="16972" spans="68:68" x14ac:dyDescent="0.2">
      <c r="BP16972" s="48"/>
    </row>
    <row r="16973" spans="68:68" x14ac:dyDescent="0.2">
      <c r="BP16973" s="48"/>
    </row>
    <row r="16974" spans="68:68" x14ac:dyDescent="0.2">
      <c r="BP16974" s="48"/>
    </row>
    <row r="16975" spans="68:68" x14ac:dyDescent="0.2">
      <c r="BP16975" s="48"/>
    </row>
    <row r="16976" spans="68:68" x14ac:dyDescent="0.2">
      <c r="BP16976" s="48"/>
    </row>
    <row r="16977" spans="68:68" x14ac:dyDescent="0.2">
      <c r="BP16977" s="48"/>
    </row>
    <row r="16978" spans="68:68" x14ac:dyDescent="0.2">
      <c r="BP16978" s="48"/>
    </row>
    <row r="16979" spans="68:68" x14ac:dyDescent="0.2">
      <c r="BP16979" s="48"/>
    </row>
    <row r="16980" spans="68:68" x14ac:dyDescent="0.2">
      <c r="BP16980" s="48"/>
    </row>
    <row r="16981" spans="68:68" x14ac:dyDescent="0.2">
      <c r="BP16981" s="48"/>
    </row>
    <row r="16982" spans="68:68" x14ac:dyDescent="0.2">
      <c r="BP16982" s="48"/>
    </row>
    <row r="16983" spans="68:68" x14ac:dyDescent="0.2">
      <c r="BP16983" s="48"/>
    </row>
    <row r="16984" spans="68:68" x14ac:dyDescent="0.2">
      <c r="BP16984" s="48"/>
    </row>
    <row r="16985" spans="68:68" x14ac:dyDescent="0.2">
      <c r="BP16985" s="48"/>
    </row>
    <row r="16986" spans="68:68" x14ac:dyDescent="0.2">
      <c r="BP16986" s="48"/>
    </row>
    <row r="16987" spans="68:68" x14ac:dyDescent="0.2">
      <c r="BP16987" s="48"/>
    </row>
    <row r="16988" spans="68:68" x14ac:dyDescent="0.2">
      <c r="BP16988" s="48"/>
    </row>
    <row r="16989" spans="68:68" x14ac:dyDescent="0.2">
      <c r="BP16989" s="48"/>
    </row>
    <row r="16990" spans="68:68" x14ac:dyDescent="0.2">
      <c r="BP16990" s="48"/>
    </row>
    <row r="16991" spans="68:68" x14ac:dyDescent="0.2">
      <c r="BP16991" s="48"/>
    </row>
    <row r="16992" spans="68:68" x14ac:dyDescent="0.2">
      <c r="BP16992" s="48"/>
    </row>
    <row r="16993" spans="68:68" x14ac:dyDescent="0.2">
      <c r="BP16993" s="48"/>
    </row>
    <row r="16994" spans="68:68" x14ac:dyDescent="0.2">
      <c r="BP16994" s="48"/>
    </row>
    <row r="16995" spans="68:68" x14ac:dyDescent="0.2">
      <c r="BP16995" s="48"/>
    </row>
    <row r="16996" spans="68:68" x14ac:dyDescent="0.2">
      <c r="BP16996" s="48"/>
    </row>
    <row r="16997" spans="68:68" x14ac:dyDescent="0.2">
      <c r="BP16997" s="48"/>
    </row>
    <row r="16998" spans="68:68" x14ac:dyDescent="0.2">
      <c r="BP16998" s="48"/>
    </row>
    <row r="16999" spans="68:68" x14ac:dyDescent="0.2">
      <c r="BP16999" s="48"/>
    </row>
    <row r="17000" spans="68:68" x14ac:dyDescent="0.2">
      <c r="BP17000" s="48"/>
    </row>
    <row r="17001" spans="68:68" x14ac:dyDescent="0.2">
      <c r="BP17001" s="48"/>
    </row>
    <row r="17002" spans="68:68" x14ac:dyDescent="0.2">
      <c r="BP17002" s="48"/>
    </row>
    <row r="17003" spans="68:68" x14ac:dyDescent="0.2">
      <c r="BP17003" s="48"/>
    </row>
    <row r="17004" spans="68:68" x14ac:dyDescent="0.2">
      <c r="BP17004" s="48"/>
    </row>
    <row r="17005" spans="68:68" x14ac:dyDescent="0.2">
      <c r="BP17005" s="48"/>
    </row>
    <row r="17006" spans="68:68" x14ac:dyDescent="0.2">
      <c r="BP17006" s="48"/>
    </row>
    <row r="17007" spans="68:68" x14ac:dyDescent="0.2">
      <c r="BP17007" s="48"/>
    </row>
    <row r="17008" spans="68:68" x14ac:dyDescent="0.2">
      <c r="BP17008" s="48"/>
    </row>
    <row r="17009" spans="68:68" x14ac:dyDescent="0.2">
      <c r="BP17009" s="48"/>
    </row>
    <row r="17010" spans="68:68" x14ac:dyDescent="0.2">
      <c r="BP17010" s="48"/>
    </row>
    <row r="17011" spans="68:68" x14ac:dyDescent="0.2">
      <c r="BP17011" s="48"/>
    </row>
    <row r="17012" spans="68:68" x14ac:dyDescent="0.2">
      <c r="BP17012" s="48"/>
    </row>
    <row r="17013" spans="68:68" x14ac:dyDescent="0.2">
      <c r="BP17013" s="48"/>
    </row>
    <row r="17014" spans="68:68" x14ac:dyDescent="0.2">
      <c r="BP17014" s="48"/>
    </row>
    <row r="17015" spans="68:68" x14ac:dyDescent="0.2">
      <c r="BP17015" s="48"/>
    </row>
    <row r="17016" spans="68:68" x14ac:dyDescent="0.2">
      <c r="BP17016" s="48"/>
    </row>
    <row r="17017" spans="68:68" x14ac:dyDescent="0.2">
      <c r="BP17017" s="48"/>
    </row>
    <row r="17018" spans="68:68" x14ac:dyDescent="0.2">
      <c r="BP17018" s="48"/>
    </row>
    <row r="17019" spans="68:68" x14ac:dyDescent="0.2">
      <c r="BP17019" s="48"/>
    </row>
    <row r="17020" spans="68:68" x14ac:dyDescent="0.2">
      <c r="BP17020" s="48"/>
    </row>
    <row r="17021" spans="68:68" x14ac:dyDescent="0.2">
      <c r="BP17021" s="48"/>
    </row>
    <row r="17022" spans="68:68" x14ac:dyDescent="0.2">
      <c r="BP17022" s="48"/>
    </row>
    <row r="17023" spans="68:68" x14ac:dyDescent="0.2">
      <c r="BP17023" s="48"/>
    </row>
    <row r="17024" spans="68:68" x14ac:dyDescent="0.2">
      <c r="BP17024" s="48"/>
    </row>
    <row r="17025" spans="68:68" x14ac:dyDescent="0.2">
      <c r="BP17025" s="48"/>
    </row>
    <row r="17026" spans="68:68" x14ac:dyDescent="0.2">
      <c r="BP17026" s="48"/>
    </row>
    <row r="17027" spans="68:68" x14ac:dyDescent="0.2">
      <c r="BP17027" s="48"/>
    </row>
    <row r="17028" spans="68:68" x14ac:dyDescent="0.2">
      <c r="BP17028" s="48"/>
    </row>
    <row r="17029" spans="68:68" x14ac:dyDescent="0.2">
      <c r="BP17029" s="48"/>
    </row>
    <row r="17030" spans="68:68" x14ac:dyDescent="0.2">
      <c r="BP17030" s="48"/>
    </row>
    <row r="17031" spans="68:68" x14ac:dyDescent="0.2">
      <c r="BP17031" s="48"/>
    </row>
    <row r="17032" spans="68:68" x14ac:dyDescent="0.2">
      <c r="BP17032" s="48"/>
    </row>
    <row r="17033" spans="68:68" x14ac:dyDescent="0.2">
      <c r="BP17033" s="48"/>
    </row>
    <row r="17034" spans="68:68" x14ac:dyDescent="0.2">
      <c r="BP17034" s="48"/>
    </row>
    <row r="17035" spans="68:68" x14ac:dyDescent="0.2">
      <c r="BP17035" s="48"/>
    </row>
    <row r="17036" spans="68:68" x14ac:dyDescent="0.2">
      <c r="BP17036" s="48"/>
    </row>
    <row r="17037" spans="68:68" x14ac:dyDescent="0.2">
      <c r="BP17037" s="48"/>
    </row>
    <row r="17038" spans="68:68" x14ac:dyDescent="0.2">
      <c r="BP17038" s="48"/>
    </row>
    <row r="17039" spans="68:68" x14ac:dyDescent="0.2">
      <c r="BP17039" s="48"/>
    </row>
    <row r="17040" spans="68:68" x14ac:dyDescent="0.2">
      <c r="BP17040" s="48"/>
    </row>
    <row r="17041" spans="68:68" x14ac:dyDescent="0.2">
      <c r="BP17041" s="48"/>
    </row>
    <row r="17042" spans="68:68" x14ac:dyDescent="0.2">
      <c r="BP17042" s="48"/>
    </row>
    <row r="17043" spans="68:68" x14ac:dyDescent="0.2">
      <c r="BP17043" s="48"/>
    </row>
    <row r="17044" spans="68:68" x14ac:dyDescent="0.2">
      <c r="BP17044" s="48"/>
    </row>
    <row r="17045" spans="68:68" x14ac:dyDescent="0.2">
      <c r="BP17045" s="48"/>
    </row>
    <row r="17046" spans="68:68" x14ac:dyDescent="0.2">
      <c r="BP17046" s="48"/>
    </row>
    <row r="17047" spans="68:68" x14ac:dyDescent="0.2">
      <c r="BP17047" s="48"/>
    </row>
    <row r="17048" spans="68:68" x14ac:dyDescent="0.2">
      <c r="BP17048" s="48"/>
    </row>
    <row r="17049" spans="68:68" x14ac:dyDescent="0.2">
      <c r="BP17049" s="48"/>
    </row>
    <row r="17050" spans="68:68" x14ac:dyDescent="0.2">
      <c r="BP17050" s="48"/>
    </row>
    <row r="17051" spans="68:68" x14ac:dyDescent="0.2">
      <c r="BP17051" s="48"/>
    </row>
    <row r="17052" spans="68:68" x14ac:dyDescent="0.2">
      <c r="BP17052" s="48"/>
    </row>
    <row r="17053" spans="68:68" x14ac:dyDescent="0.2">
      <c r="BP17053" s="48"/>
    </row>
    <row r="17054" spans="68:68" x14ac:dyDescent="0.2">
      <c r="BP17054" s="48"/>
    </row>
    <row r="17055" spans="68:68" x14ac:dyDescent="0.2">
      <c r="BP17055" s="48"/>
    </row>
    <row r="17056" spans="68:68" x14ac:dyDescent="0.2">
      <c r="BP17056" s="48"/>
    </row>
    <row r="17057" spans="68:68" x14ac:dyDescent="0.2">
      <c r="BP17057" s="48"/>
    </row>
    <row r="17058" spans="68:68" x14ac:dyDescent="0.2">
      <c r="BP17058" s="48"/>
    </row>
    <row r="17059" spans="68:68" x14ac:dyDescent="0.2">
      <c r="BP17059" s="48"/>
    </row>
    <row r="17060" spans="68:68" x14ac:dyDescent="0.2">
      <c r="BP17060" s="48"/>
    </row>
    <row r="17061" spans="68:68" x14ac:dyDescent="0.2">
      <c r="BP17061" s="48"/>
    </row>
    <row r="17062" spans="68:68" x14ac:dyDescent="0.2">
      <c r="BP17062" s="48"/>
    </row>
    <row r="17063" spans="68:68" x14ac:dyDescent="0.2">
      <c r="BP17063" s="48"/>
    </row>
    <row r="17064" spans="68:68" x14ac:dyDescent="0.2">
      <c r="BP17064" s="48"/>
    </row>
    <row r="17065" spans="68:68" x14ac:dyDescent="0.2">
      <c r="BP17065" s="48"/>
    </row>
    <row r="17066" spans="68:68" x14ac:dyDescent="0.2">
      <c r="BP17066" s="48"/>
    </row>
    <row r="17067" spans="68:68" x14ac:dyDescent="0.2">
      <c r="BP17067" s="48"/>
    </row>
    <row r="17068" spans="68:68" x14ac:dyDescent="0.2">
      <c r="BP17068" s="48"/>
    </row>
    <row r="17069" spans="68:68" x14ac:dyDescent="0.2">
      <c r="BP17069" s="48"/>
    </row>
    <row r="17070" spans="68:68" x14ac:dyDescent="0.2">
      <c r="BP17070" s="48"/>
    </row>
    <row r="17071" spans="68:68" x14ac:dyDescent="0.2">
      <c r="BP17071" s="48"/>
    </row>
    <row r="17072" spans="68:68" x14ac:dyDescent="0.2">
      <c r="BP17072" s="48"/>
    </row>
    <row r="17073" spans="68:68" x14ac:dyDescent="0.2">
      <c r="BP17073" s="48"/>
    </row>
    <row r="17074" spans="68:68" x14ac:dyDescent="0.2">
      <c r="BP17074" s="48"/>
    </row>
    <row r="17075" spans="68:68" x14ac:dyDescent="0.2">
      <c r="BP17075" s="48"/>
    </row>
    <row r="17076" spans="68:68" x14ac:dyDescent="0.2">
      <c r="BP17076" s="48"/>
    </row>
    <row r="17077" spans="68:68" x14ac:dyDescent="0.2">
      <c r="BP17077" s="48"/>
    </row>
    <row r="17078" spans="68:68" x14ac:dyDescent="0.2">
      <c r="BP17078" s="48"/>
    </row>
    <row r="17079" spans="68:68" x14ac:dyDescent="0.2">
      <c r="BP17079" s="48"/>
    </row>
    <row r="17080" spans="68:68" x14ac:dyDescent="0.2">
      <c r="BP17080" s="48"/>
    </row>
    <row r="17081" spans="68:68" x14ac:dyDescent="0.2">
      <c r="BP17081" s="48"/>
    </row>
    <row r="17082" spans="68:68" x14ac:dyDescent="0.2">
      <c r="BP17082" s="48"/>
    </row>
    <row r="17083" spans="68:68" x14ac:dyDescent="0.2">
      <c r="BP17083" s="48"/>
    </row>
    <row r="17084" spans="68:68" x14ac:dyDescent="0.2">
      <c r="BP17084" s="48"/>
    </row>
    <row r="17085" spans="68:68" x14ac:dyDescent="0.2">
      <c r="BP17085" s="48"/>
    </row>
    <row r="17086" spans="68:68" x14ac:dyDescent="0.2">
      <c r="BP17086" s="48"/>
    </row>
    <row r="17087" spans="68:68" x14ac:dyDescent="0.2">
      <c r="BP17087" s="48"/>
    </row>
    <row r="17088" spans="68:68" x14ac:dyDescent="0.2">
      <c r="BP17088" s="48"/>
    </row>
    <row r="17089" spans="68:68" x14ac:dyDescent="0.2">
      <c r="BP17089" s="48"/>
    </row>
    <row r="17090" spans="68:68" x14ac:dyDescent="0.2">
      <c r="BP17090" s="48"/>
    </row>
    <row r="17091" spans="68:68" x14ac:dyDescent="0.2">
      <c r="BP17091" s="48"/>
    </row>
    <row r="17092" spans="68:68" x14ac:dyDescent="0.2">
      <c r="BP17092" s="48"/>
    </row>
    <row r="17093" spans="68:68" x14ac:dyDescent="0.2">
      <c r="BP17093" s="48"/>
    </row>
    <row r="17094" spans="68:68" x14ac:dyDescent="0.2">
      <c r="BP17094" s="48"/>
    </row>
    <row r="17095" spans="68:68" x14ac:dyDescent="0.2">
      <c r="BP17095" s="48"/>
    </row>
    <row r="17096" spans="68:68" x14ac:dyDescent="0.2">
      <c r="BP17096" s="48"/>
    </row>
    <row r="17097" spans="68:68" x14ac:dyDescent="0.2">
      <c r="BP17097" s="48"/>
    </row>
    <row r="17098" spans="68:68" x14ac:dyDescent="0.2">
      <c r="BP17098" s="48"/>
    </row>
    <row r="17099" spans="68:68" x14ac:dyDescent="0.2">
      <c r="BP17099" s="48"/>
    </row>
    <row r="17100" spans="68:68" x14ac:dyDescent="0.2">
      <c r="BP17100" s="48"/>
    </row>
    <row r="17101" spans="68:68" x14ac:dyDescent="0.2">
      <c r="BP17101" s="48"/>
    </row>
    <row r="17102" spans="68:68" x14ac:dyDescent="0.2">
      <c r="BP17102" s="48"/>
    </row>
    <row r="17103" spans="68:68" x14ac:dyDescent="0.2">
      <c r="BP17103" s="48"/>
    </row>
    <row r="17104" spans="68:68" x14ac:dyDescent="0.2">
      <c r="BP17104" s="48"/>
    </row>
    <row r="17105" spans="68:68" x14ac:dyDescent="0.2">
      <c r="BP17105" s="48"/>
    </row>
    <row r="17106" spans="68:68" x14ac:dyDescent="0.2">
      <c r="BP17106" s="48"/>
    </row>
    <row r="17107" spans="68:68" x14ac:dyDescent="0.2">
      <c r="BP17107" s="48"/>
    </row>
    <row r="17108" spans="68:68" x14ac:dyDescent="0.2">
      <c r="BP17108" s="48"/>
    </row>
    <row r="17109" spans="68:68" x14ac:dyDescent="0.2">
      <c r="BP17109" s="48"/>
    </row>
    <row r="17110" spans="68:68" x14ac:dyDescent="0.2">
      <c r="BP17110" s="48"/>
    </row>
    <row r="17111" spans="68:68" x14ac:dyDescent="0.2">
      <c r="BP17111" s="48"/>
    </row>
    <row r="17112" spans="68:68" x14ac:dyDescent="0.2">
      <c r="BP17112" s="48"/>
    </row>
    <row r="17113" spans="68:68" x14ac:dyDescent="0.2">
      <c r="BP17113" s="48"/>
    </row>
    <row r="17114" spans="68:68" x14ac:dyDescent="0.2">
      <c r="BP17114" s="48"/>
    </row>
    <row r="17115" spans="68:68" x14ac:dyDescent="0.2">
      <c r="BP17115" s="48"/>
    </row>
    <row r="17116" spans="68:68" x14ac:dyDescent="0.2">
      <c r="BP17116" s="48"/>
    </row>
    <row r="17117" spans="68:68" x14ac:dyDescent="0.2">
      <c r="BP17117" s="48"/>
    </row>
    <row r="17118" spans="68:68" x14ac:dyDescent="0.2">
      <c r="BP17118" s="48"/>
    </row>
    <row r="17119" spans="68:68" x14ac:dyDescent="0.2">
      <c r="BP17119" s="48"/>
    </row>
    <row r="17120" spans="68:68" x14ac:dyDescent="0.2">
      <c r="BP17120" s="48"/>
    </row>
    <row r="17121" spans="68:68" x14ac:dyDescent="0.2">
      <c r="BP17121" s="48"/>
    </row>
    <row r="17122" spans="68:68" x14ac:dyDescent="0.2">
      <c r="BP17122" s="48"/>
    </row>
    <row r="17123" spans="68:68" x14ac:dyDescent="0.2">
      <c r="BP17123" s="48"/>
    </row>
    <row r="17124" spans="68:68" x14ac:dyDescent="0.2">
      <c r="BP17124" s="48"/>
    </row>
    <row r="17125" spans="68:68" x14ac:dyDescent="0.2">
      <c r="BP17125" s="48"/>
    </row>
    <row r="17126" spans="68:68" x14ac:dyDescent="0.2">
      <c r="BP17126" s="48"/>
    </row>
    <row r="17127" spans="68:68" x14ac:dyDescent="0.2">
      <c r="BP17127" s="48"/>
    </row>
    <row r="17128" spans="68:68" x14ac:dyDescent="0.2">
      <c r="BP17128" s="48"/>
    </row>
    <row r="17129" spans="68:68" x14ac:dyDescent="0.2">
      <c r="BP17129" s="48"/>
    </row>
    <row r="17130" spans="68:68" x14ac:dyDescent="0.2">
      <c r="BP17130" s="48"/>
    </row>
    <row r="17131" spans="68:68" x14ac:dyDescent="0.2">
      <c r="BP17131" s="48"/>
    </row>
    <row r="17132" spans="68:68" x14ac:dyDescent="0.2">
      <c r="BP17132" s="48"/>
    </row>
    <row r="17133" spans="68:68" x14ac:dyDescent="0.2">
      <c r="BP17133" s="48"/>
    </row>
    <row r="17134" spans="68:68" x14ac:dyDescent="0.2">
      <c r="BP17134" s="48"/>
    </row>
    <row r="17135" spans="68:68" x14ac:dyDescent="0.2">
      <c r="BP17135" s="48"/>
    </row>
    <row r="17136" spans="68:68" x14ac:dyDescent="0.2">
      <c r="BP17136" s="48"/>
    </row>
    <row r="17137" spans="68:68" x14ac:dyDescent="0.2">
      <c r="BP17137" s="48"/>
    </row>
    <row r="17138" spans="68:68" x14ac:dyDescent="0.2">
      <c r="BP17138" s="48"/>
    </row>
    <row r="17139" spans="68:68" x14ac:dyDescent="0.2">
      <c r="BP17139" s="48"/>
    </row>
    <row r="17140" spans="68:68" x14ac:dyDescent="0.2">
      <c r="BP17140" s="48"/>
    </row>
    <row r="17141" spans="68:68" x14ac:dyDescent="0.2">
      <c r="BP17141" s="48"/>
    </row>
    <row r="17142" spans="68:68" x14ac:dyDescent="0.2">
      <c r="BP17142" s="48"/>
    </row>
    <row r="17143" spans="68:68" x14ac:dyDescent="0.2">
      <c r="BP17143" s="48"/>
    </row>
    <row r="17144" spans="68:68" x14ac:dyDescent="0.2">
      <c r="BP17144" s="48"/>
    </row>
    <row r="17145" spans="68:68" x14ac:dyDescent="0.2">
      <c r="BP17145" s="48"/>
    </row>
    <row r="17146" spans="68:68" x14ac:dyDescent="0.2">
      <c r="BP17146" s="48"/>
    </row>
    <row r="17147" spans="68:68" x14ac:dyDescent="0.2">
      <c r="BP17147" s="48"/>
    </row>
    <row r="17148" spans="68:68" x14ac:dyDescent="0.2">
      <c r="BP17148" s="48"/>
    </row>
    <row r="17149" spans="68:68" x14ac:dyDescent="0.2">
      <c r="BP17149" s="48"/>
    </row>
    <row r="17150" spans="68:68" x14ac:dyDescent="0.2">
      <c r="BP17150" s="48"/>
    </row>
    <row r="17151" spans="68:68" x14ac:dyDescent="0.2">
      <c r="BP17151" s="48"/>
    </row>
    <row r="17152" spans="68:68" x14ac:dyDescent="0.2">
      <c r="BP17152" s="48"/>
    </row>
    <row r="17153" spans="68:68" x14ac:dyDescent="0.2">
      <c r="BP17153" s="48"/>
    </row>
    <row r="17154" spans="68:68" x14ac:dyDescent="0.2">
      <c r="BP17154" s="48"/>
    </row>
    <row r="17155" spans="68:68" x14ac:dyDescent="0.2">
      <c r="BP17155" s="48"/>
    </row>
    <row r="17156" spans="68:68" x14ac:dyDescent="0.2">
      <c r="BP17156" s="48"/>
    </row>
    <row r="17157" spans="68:68" x14ac:dyDescent="0.2">
      <c r="BP17157" s="48"/>
    </row>
    <row r="17158" spans="68:68" x14ac:dyDescent="0.2">
      <c r="BP17158" s="48"/>
    </row>
    <row r="17159" spans="68:68" x14ac:dyDescent="0.2">
      <c r="BP17159" s="48"/>
    </row>
    <row r="17160" spans="68:68" x14ac:dyDescent="0.2">
      <c r="BP17160" s="48"/>
    </row>
    <row r="17161" spans="68:68" x14ac:dyDescent="0.2">
      <c r="BP17161" s="48"/>
    </row>
    <row r="17162" spans="68:68" x14ac:dyDescent="0.2">
      <c r="BP17162" s="48"/>
    </row>
    <row r="17163" spans="68:68" x14ac:dyDescent="0.2">
      <c r="BP17163" s="48"/>
    </row>
    <row r="17164" spans="68:68" x14ac:dyDescent="0.2">
      <c r="BP17164" s="48"/>
    </row>
    <row r="17165" spans="68:68" x14ac:dyDescent="0.2">
      <c r="BP17165" s="48"/>
    </row>
    <row r="17166" spans="68:68" x14ac:dyDescent="0.2">
      <c r="BP17166" s="48"/>
    </row>
    <row r="17167" spans="68:68" x14ac:dyDescent="0.2">
      <c r="BP17167" s="48"/>
    </row>
    <row r="17168" spans="68:68" x14ac:dyDescent="0.2">
      <c r="BP17168" s="48"/>
    </row>
    <row r="17169" spans="68:68" x14ac:dyDescent="0.2">
      <c r="BP17169" s="48"/>
    </row>
    <row r="17170" spans="68:68" x14ac:dyDescent="0.2">
      <c r="BP17170" s="48"/>
    </row>
    <row r="17171" spans="68:68" x14ac:dyDescent="0.2">
      <c r="BP17171" s="48"/>
    </row>
    <row r="17172" spans="68:68" x14ac:dyDescent="0.2">
      <c r="BP17172" s="48"/>
    </row>
    <row r="17173" spans="68:68" x14ac:dyDescent="0.2">
      <c r="BP17173" s="48"/>
    </row>
    <row r="17174" spans="68:68" x14ac:dyDescent="0.2">
      <c r="BP17174" s="48"/>
    </row>
    <row r="17175" spans="68:68" x14ac:dyDescent="0.2">
      <c r="BP17175" s="48"/>
    </row>
    <row r="17176" spans="68:68" x14ac:dyDescent="0.2">
      <c r="BP17176" s="48"/>
    </row>
    <row r="17177" spans="68:68" x14ac:dyDescent="0.2">
      <c r="BP17177" s="48"/>
    </row>
    <row r="17178" spans="68:68" x14ac:dyDescent="0.2">
      <c r="BP17178" s="48"/>
    </row>
    <row r="17179" spans="68:68" x14ac:dyDescent="0.2">
      <c r="BP17179" s="48"/>
    </row>
    <row r="17180" spans="68:68" x14ac:dyDescent="0.2">
      <c r="BP17180" s="48"/>
    </row>
    <row r="17181" spans="68:68" x14ac:dyDescent="0.2">
      <c r="BP17181" s="48"/>
    </row>
    <row r="17182" spans="68:68" x14ac:dyDescent="0.2">
      <c r="BP17182" s="48"/>
    </row>
    <row r="17183" spans="68:68" x14ac:dyDescent="0.2">
      <c r="BP17183" s="48"/>
    </row>
    <row r="17184" spans="68:68" x14ac:dyDescent="0.2">
      <c r="BP17184" s="48"/>
    </row>
    <row r="17185" spans="68:68" x14ac:dyDescent="0.2">
      <c r="BP17185" s="48"/>
    </row>
    <row r="17186" spans="68:68" x14ac:dyDescent="0.2">
      <c r="BP17186" s="48"/>
    </row>
    <row r="17187" spans="68:68" x14ac:dyDescent="0.2">
      <c r="BP17187" s="48"/>
    </row>
    <row r="17188" spans="68:68" x14ac:dyDescent="0.2">
      <c r="BP17188" s="48"/>
    </row>
    <row r="17189" spans="68:68" x14ac:dyDescent="0.2">
      <c r="BP17189" s="48"/>
    </row>
    <row r="17190" spans="68:68" x14ac:dyDescent="0.2">
      <c r="BP17190" s="48"/>
    </row>
    <row r="17191" spans="68:68" x14ac:dyDescent="0.2">
      <c r="BP17191" s="48"/>
    </row>
    <row r="17192" spans="68:68" x14ac:dyDescent="0.2">
      <c r="BP17192" s="48"/>
    </row>
    <row r="17193" spans="68:68" x14ac:dyDescent="0.2">
      <c r="BP17193" s="48"/>
    </row>
    <row r="17194" spans="68:68" x14ac:dyDescent="0.2">
      <c r="BP17194" s="48"/>
    </row>
    <row r="17195" spans="68:68" x14ac:dyDescent="0.2">
      <c r="BP17195" s="48"/>
    </row>
    <row r="17196" spans="68:68" x14ac:dyDescent="0.2">
      <c r="BP17196" s="48"/>
    </row>
    <row r="17197" spans="68:68" x14ac:dyDescent="0.2">
      <c r="BP17197" s="48"/>
    </row>
    <row r="17198" spans="68:68" x14ac:dyDescent="0.2">
      <c r="BP17198" s="48"/>
    </row>
    <row r="17199" spans="68:68" x14ac:dyDescent="0.2">
      <c r="BP17199" s="48"/>
    </row>
    <row r="17200" spans="68:68" x14ac:dyDescent="0.2">
      <c r="BP17200" s="48"/>
    </row>
    <row r="17201" spans="68:68" x14ac:dyDescent="0.2">
      <c r="BP17201" s="48"/>
    </row>
    <row r="17202" spans="68:68" x14ac:dyDescent="0.2">
      <c r="BP17202" s="48"/>
    </row>
    <row r="17203" spans="68:68" x14ac:dyDescent="0.2">
      <c r="BP17203" s="48"/>
    </row>
    <row r="17204" spans="68:68" x14ac:dyDescent="0.2">
      <c r="BP17204" s="48"/>
    </row>
    <row r="17205" spans="68:68" x14ac:dyDescent="0.2">
      <c r="BP17205" s="48"/>
    </row>
    <row r="17206" spans="68:68" x14ac:dyDescent="0.2">
      <c r="BP17206" s="48"/>
    </row>
    <row r="17207" spans="68:68" x14ac:dyDescent="0.2">
      <c r="BP17207" s="48"/>
    </row>
    <row r="17208" spans="68:68" x14ac:dyDescent="0.2">
      <c r="BP17208" s="48"/>
    </row>
    <row r="17209" spans="68:68" x14ac:dyDescent="0.2">
      <c r="BP17209" s="48"/>
    </row>
    <row r="17210" spans="68:68" x14ac:dyDescent="0.2">
      <c r="BP17210" s="48"/>
    </row>
    <row r="17211" spans="68:68" x14ac:dyDescent="0.2">
      <c r="BP17211" s="48"/>
    </row>
    <row r="17212" spans="68:68" x14ac:dyDescent="0.2">
      <c r="BP17212" s="48"/>
    </row>
    <row r="17213" spans="68:68" x14ac:dyDescent="0.2">
      <c r="BP17213" s="48"/>
    </row>
    <row r="17214" spans="68:68" x14ac:dyDescent="0.2">
      <c r="BP17214" s="48"/>
    </row>
    <row r="17215" spans="68:68" x14ac:dyDescent="0.2">
      <c r="BP17215" s="48"/>
    </row>
    <row r="17216" spans="68:68" x14ac:dyDescent="0.2">
      <c r="BP17216" s="48"/>
    </row>
    <row r="17217" spans="68:68" x14ac:dyDescent="0.2">
      <c r="BP17217" s="48"/>
    </row>
    <row r="17218" spans="68:68" x14ac:dyDescent="0.2">
      <c r="BP17218" s="48"/>
    </row>
    <row r="17219" spans="68:68" x14ac:dyDescent="0.2">
      <c r="BP17219" s="48"/>
    </row>
    <row r="17220" spans="68:68" x14ac:dyDescent="0.2">
      <c r="BP17220" s="48"/>
    </row>
    <row r="17221" spans="68:68" x14ac:dyDescent="0.2">
      <c r="BP17221" s="48"/>
    </row>
    <row r="17222" spans="68:68" x14ac:dyDescent="0.2">
      <c r="BP17222" s="48"/>
    </row>
    <row r="17223" spans="68:68" x14ac:dyDescent="0.2">
      <c r="BP17223" s="48"/>
    </row>
    <row r="17224" spans="68:68" x14ac:dyDescent="0.2">
      <c r="BP17224" s="48"/>
    </row>
    <row r="17225" spans="68:68" x14ac:dyDescent="0.2">
      <c r="BP17225" s="48"/>
    </row>
    <row r="17226" spans="68:68" x14ac:dyDescent="0.2">
      <c r="BP17226" s="48"/>
    </row>
    <row r="17227" spans="68:68" x14ac:dyDescent="0.2">
      <c r="BP17227" s="48"/>
    </row>
    <row r="17228" spans="68:68" x14ac:dyDescent="0.2">
      <c r="BP17228" s="48"/>
    </row>
    <row r="17229" spans="68:68" x14ac:dyDescent="0.2">
      <c r="BP17229" s="48"/>
    </row>
    <row r="17230" spans="68:68" x14ac:dyDescent="0.2">
      <c r="BP17230" s="48"/>
    </row>
    <row r="17231" spans="68:68" x14ac:dyDescent="0.2">
      <c r="BP17231" s="48"/>
    </row>
    <row r="17232" spans="68:68" x14ac:dyDescent="0.2">
      <c r="BP17232" s="48"/>
    </row>
    <row r="17233" spans="68:68" x14ac:dyDescent="0.2">
      <c r="BP17233" s="48"/>
    </row>
    <row r="17234" spans="68:68" x14ac:dyDescent="0.2">
      <c r="BP17234" s="48"/>
    </row>
    <row r="17235" spans="68:68" x14ac:dyDescent="0.2">
      <c r="BP17235" s="48"/>
    </row>
    <row r="17236" spans="68:68" x14ac:dyDescent="0.2">
      <c r="BP17236" s="48"/>
    </row>
    <row r="17237" spans="68:68" x14ac:dyDescent="0.2">
      <c r="BP17237" s="48"/>
    </row>
    <row r="17238" spans="68:68" x14ac:dyDescent="0.2">
      <c r="BP17238" s="48"/>
    </row>
    <row r="17239" spans="68:68" x14ac:dyDescent="0.2">
      <c r="BP17239" s="48"/>
    </row>
    <row r="17240" spans="68:68" x14ac:dyDescent="0.2">
      <c r="BP17240" s="48"/>
    </row>
    <row r="17241" spans="68:68" x14ac:dyDescent="0.2">
      <c r="BP17241" s="48"/>
    </row>
    <row r="17242" spans="68:68" x14ac:dyDescent="0.2">
      <c r="BP17242" s="48"/>
    </row>
    <row r="17243" spans="68:68" x14ac:dyDescent="0.2">
      <c r="BP17243" s="48"/>
    </row>
    <row r="17244" spans="68:68" x14ac:dyDescent="0.2">
      <c r="BP17244" s="48"/>
    </row>
    <row r="17245" spans="68:68" x14ac:dyDescent="0.2">
      <c r="BP17245" s="48"/>
    </row>
    <row r="17246" spans="68:68" x14ac:dyDescent="0.2">
      <c r="BP17246" s="48"/>
    </row>
    <row r="17247" spans="68:68" x14ac:dyDescent="0.2">
      <c r="BP17247" s="48"/>
    </row>
    <row r="17248" spans="68:68" x14ac:dyDescent="0.2">
      <c r="BP17248" s="48"/>
    </row>
    <row r="17249" spans="68:68" x14ac:dyDescent="0.2">
      <c r="BP17249" s="48"/>
    </row>
    <row r="17250" spans="68:68" x14ac:dyDescent="0.2">
      <c r="BP17250" s="48"/>
    </row>
    <row r="17251" spans="68:68" x14ac:dyDescent="0.2">
      <c r="BP17251" s="48"/>
    </row>
    <row r="17252" spans="68:68" x14ac:dyDescent="0.2">
      <c r="BP17252" s="48"/>
    </row>
    <row r="17253" spans="68:68" x14ac:dyDescent="0.2">
      <c r="BP17253" s="48"/>
    </row>
    <row r="17254" spans="68:68" x14ac:dyDescent="0.2">
      <c r="BP17254" s="48"/>
    </row>
    <row r="17255" spans="68:68" x14ac:dyDescent="0.2">
      <c r="BP17255" s="48"/>
    </row>
    <row r="17256" spans="68:68" x14ac:dyDescent="0.2">
      <c r="BP17256" s="48"/>
    </row>
    <row r="17257" spans="68:68" x14ac:dyDescent="0.2">
      <c r="BP17257" s="48"/>
    </row>
    <row r="17258" spans="68:68" x14ac:dyDescent="0.2">
      <c r="BP17258" s="48"/>
    </row>
    <row r="17259" spans="68:68" x14ac:dyDescent="0.2">
      <c r="BP17259" s="48"/>
    </row>
    <row r="17260" spans="68:68" x14ac:dyDescent="0.2">
      <c r="BP17260" s="48"/>
    </row>
    <row r="17261" spans="68:68" x14ac:dyDescent="0.2">
      <c r="BP17261" s="48"/>
    </row>
    <row r="17262" spans="68:68" x14ac:dyDescent="0.2">
      <c r="BP17262" s="48"/>
    </row>
    <row r="17263" spans="68:68" x14ac:dyDescent="0.2">
      <c r="BP17263" s="48"/>
    </row>
    <row r="17264" spans="68:68" x14ac:dyDescent="0.2">
      <c r="BP17264" s="48"/>
    </row>
    <row r="17265" spans="68:68" x14ac:dyDescent="0.2">
      <c r="BP17265" s="48"/>
    </row>
    <row r="17266" spans="68:68" x14ac:dyDescent="0.2">
      <c r="BP17266" s="48"/>
    </row>
    <row r="17267" spans="68:68" x14ac:dyDescent="0.2">
      <c r="BP17267" s="48"/>
    </row>
    <row r="17268" spans="68:68" x14ac:dyDescent="0.2">
      <c r="BP17268" s="48"/>
    </row>
    <row r="17269" spans="68:68" x14ac:dyDescent="0.2">
      <c r="BP17269" s="48"/>
    </row>
    <row r="17270" spans="68:68" x14ac:dyDescent="0.2">
      <c r="BP17270" s="48"/>
    </row>
    <row r="17271" spans="68:68" x14ac:dyDescent="0.2">
      <c r="BP17271" s="48"/>
    </row>
    <row r="17272" spans="68:68" x14ac:dyDescent="0.2">
      <c r="BP17272" s="48"/>
    </row>
    <row r="17273" spans="68:68" x14ac:dyDescent="0.2">
      <c r="BP17273" s="48"/>
    </row>
    <row r="17274" spans="68:68" x14ac:dyDescent="0.2">
      <c r="BP17274" s="48"/>
    </row>
    <row r="17275" spans="68:68" x14ac:dyDescent="0.2">
      <c r="BP17275" s="48"/>
    </row>
    <row r="17276" spans="68:68" x14ac:dyDescent="0.2">
      <c r="BP17276" s="48"/>
    </row>
    <row r="17277" spans="68:68" x14ac:dyDescent="0.2">
      <c r="BP17277" s="48"/>
    </row>
    <row r="17278" spans="68:68" x14ac:dyDescent="0.2">
      <c r="BP17278" s="48"/>
    </row>
    <row r="17279" spans="68:68" x14ac:dyDescent="0.2">
      <c r="BP17279" s="48"/>
    </row>
    <row r="17280" spans="68:68" x14ac:dyDescent="0.2">
      <c r="BP17280" s="48"/>
    </row>
    <row r="17281" spans="68:68" x14ac:dyDescent="0.2">
      <c r="BP17281" s="48"/>
    </row>
    <row r="17282" spans="68:68" x14ac:dyDescent="0.2">
      <c r="BP17282" s="48"/>
    </row>
    <row r="17283" spans="68:68" x14ac:dyDescent="0.2">
      <c r="BP17283" s="48"/>
    </row>
    <row r="17284" spans="68:68" x14ac:dyDescent="0.2">
      <c r="BP17284" s="48"/>
    </row>
    <row r="17285" spans="68:68" x14ac:dyDescent="0.2">
      <c r="BP17285" s="48"/>
    </row>
    <row r="17286" spans="68:68" x14ac:dyDescent="0.2">
      <c r="BP17286" s="48"/>
    </row>
    <row r="17287" spans="68:68" x14ac:dyDescent="0.2">
      <c r="BP17287" s="48"/>
    </row>
    <row r="17288" spans="68:68" x14ac:dyDescent="0.2">
      <c r="BP17288" s="48"/>
    </row>
    <row r="17289" spans="68:68" x14ac:dyDescent="0.2">
      <c r="BP17289" s="48"/>
    </row>
    <row r="17290" spans="68:68" x14ac:dyDescent="0.2">
      <c r="BP17290" s="48"/>
    </row>
    <row r="17291" spans="68:68" x14ac:dyDescent="0.2">
      <c r="BP17291" s="48"/>
    </row>
    <row r="17292" spans="68:68" x14ac:dyDescent="0.2">
      <c r="BP17292" s="48"/>
    </row>
    <row r="17293" spans="68:68" x14ac:dyDescent="0.2">
      <c r="BP17293" s="48"/>
    </row>
    <row r="17294" spans="68:68" x14ac:dyDescent="0.2">
      <c r="BP17294" s="48"/>
    </row>
    <row r="17295" spans="68:68" x14ac:dyDescent="0.2">
      <c r="BP17295" s="48"/>
    </row>
    <row r="17296" spans="68:68" x14ac:dyDescent="0.2">
      <c r="BP17296" s="48"/>
    </row>
    <row r="17297" spans="68:68" x14ac:dyDescent="0.2">
      <c r="BP17297" s="48"/>
    </row>
    <row r="17298" spans="68:68" x14ac:dyDescent="0.2">
      <c r="BP17298" s="48"/>
    </row>
    <row r="17299" spans="68:68" x14ac:dyDescent="0.2">
      <c r="BP17299" s="48"/>
    </row>
    <row r="17300" spans="68:68" x14ac:dyDescent="0.2">
      <c r="BP17300" s="48"/>
    </row>
    <row r="17301" spans="68:68" x14ac:dyDescent="0.2">
      <c r="BP17301" s="48"/>
    </row>
    <row r="17302" spans="68:68" x14ac:dyDescent="0.2">
      <c r="BP17302" s="48"/>
    </row>
    <row r="17303" spans="68:68" x14ac:dyDescent="0.2">
      <c r="BP17303" s="48"/>
    </row>
    <row r="17304" spans="68:68" x14ac:dyDescent="0.2">
      <c r="BP17304" s="48"/>
    </row>
    <row r="17305" spans="68:68" x14ac:dyDescent="0.2">
      <c r="BP17305" s="48"/>
    </row>
    <row r="17306" spans="68:68" x14ac:dyDescent="0.2">
      <c r="BP17306" s="48"/>
    </row>
    <row r="17307" spans="68:68" x14ac:dyDescent="0.2">
      <c r="BP17307" s="48"/>
    </row>
    <row r="17308" spans="68:68" x14ac:dyDescent="0.2">
      <c r="BP17308" s="48"/>
    </row>
    <row r="17309" spans="68:68" x14ac:dyDescent="0.2">
      <c r="BP17309" s="48"/>
    </row>
    <row r="17310" spans="68:68" x14ac:dyDescent="0.2">
      <c r="BP17310" s="48"/>
    </row>
    <row r="17311" spans="68:68" x14ac:dyDescent="0.2">
      <c r="BP17311" s="48"/>
    </row>
    <row r="17312" spans="68:68" x14ac:dyDescent="0.2">
      <c r="BP17312" s="48"/>
    </row>
    <row r="17313" spans="68:68" x14ac:dyDescent="0.2">
      <c r="BP17313" s="48"/>
    </row>
    <row r="17314" spans="68:68" x14ac:dyDescent="0.2">
      <c r="BP17314" s="48"/>
    </row>
    <row r="17315" spans="68:68" x14ac:dyDescent="0.2">
      <c r="BP17315" s="48"/>
    </row>
    <row r="17316" spans="68:68" x14ac:dyDescent="0.2">
      <c r="BP17316" s="48"/>
    </row>
    <row r="17317" spans="68:68" x14ac:dyDescent="0.2">
      <c r="BP17317" s="48"/>
    </row>
    <row r="17318" spans="68:68" x14ac:dyDescent="0.2">
      <c r="BP17318" s="48"/>
    </row>
    <row r="17319" spans="68:68" x14ac:dyDescent="0.2">
      <c r="BP17319" s="48"/>
    </row>
    <row r="17320" spans="68:68" x14ac:dyDescent="0.2">
      <c r="BP17320" s="48"/>
    </row>
    <row r="17321" spans="68:68" x14ac:dyDescent="0.2">
      <c r="BP17321" s="48"/>
    </row>
    <row r="17322" spans="68:68" x14ac:dyDescent="0.2">
      <c r="BP17322" s="48"/>
    </row>
    <row r="17323" spans="68:68" x14ac:dyDescent="0.2">
      <c r="BP17323" s="48"/>
    </row>
    <row r="17324" spans="68:68" x14ac:dyDescent="0.2">
      <c r="BP17324" s="48"/>
    </row>
    <row r="17325" spans="68:68" x14ac:dyDescent="0.2">
      <c r="BP17325" s="48"/>
    </row>
    <row r="17326" spans="68:68" x14ac:dyDescent="0.2">
      <c r="BP17326" s="48"/>
    </row>
    <row r="17327" spans="68:68" x14ac:dyDescent="0.2">
      <c r="BP17327" s="48"/>
    </row>
    <row r="17328" spans="68:68" x14ac:dyDescent="0.2">
      <c r="BP17328" s="48"/>
    </row>
    <row r="17329" spans="68:68" x14ac:dyDescent="0.2">
      <c r="BP17329" s="48"/>
    </row>
    <row r="17330" spans="68:68" x14ac:dyDescent="0.2">
      <c r="BP17330" s="48"/>
    </row>
    <row r="17331" spans="68:68" x14ac:dyDescent="0.2">
      <c r="BP17331" s="48"/>
    </row>
    <row r="17332" spans="68:68" x14ac:dyDescent="0.2">
      <c r="BP17332" s="48"/>
    </row>
    <row r="17333" spans="68:68" x14ac:dyDescent="0.2">
      <c r="BP17333" s="48"/>
    </row>
    <row r="17334" spans="68:68" x14ac:dyDescent="0.2">
      <c r="BP17334" s="48"/>
    </row>
    <row r="17335" spans="68:68" x14ac:dyDescent="0.2">
      <c r="BP17335" s="48"/>
    </row>
    <row r="17336" spans="68:68" x14ac:dyDescent="0.2">
      <c r="BP17336" s="48"/>
    </row>
    <row r="17337" spans="68:68" x14ac:dyDescent="0.2">
      <c r="BP17337" s="48"/>
    </row>
    <row r="17338" spans="68:68" x14ac:dyDescent="0.2">
      <c r="BP17338" s="48"/>
    </row>
    <row r="17339" spans="68:68" x14ac:dyDescent="0.2">
      <c r="BP17339" s="48"/>
    </row>
    <row r="17340" spans="68:68" x14ac:dyDescent="0.2">
      <c r="BP17340" s="48"/>
    </row>
    <row r="17341" spans="68:68" x14ac:dyDescent="0.2">
      <c r="BP17341" s="48"/>
    </row>
    <row r="17342" spans="68:68" x14ac:dyDescent="0.2">
      <c r="BP17342" s="48"/>
    </row>
    <row r="17343" spans="68:68" x14ac:dyDescent="0.2">
      <c r="BP17343" s="48"/>
    </row>
    <row r="17344" spans="68:68" x14ac:dyDescent="0.2">
      <c r="BP17344" s="48"/>
    </row>
    <row r="17345" spans="68:68" x14ac:dyDescent="0.2">
      <c r="BP17345" s="48"/>
    </row>
    <row r="17346" spans="68:68" x14ac:dyDescent="0.2">
      <c r="BP17346" s="48"/>
    </row>
    <row r="17347" spans="68:68" x14ac:dyDescent="0.2">
      <c r="BP17347" s="48"/>
    </row>
    <row r="17348" spans="68:68" x14ac:dyDescent="0.2">
      <c r="BP17348" s="48"/>
    </row>
    <row r="17349" spans="68:68" x14ac:dyDescent="0.2">
      <c r="BP17349" s="48"/>
    </row>
    <row r="17350" spans="68:68" x14ac:dyDescent="0.2">
      <c r="BP17350" s="48"/>
    </row>
    <row r="17351" spans="68:68" x14ac:dyDescent="0.2">
      <c r="BP17351" s="48"/>
    </row>
    <row r="17352" spans="68:68" x14ac:dyDescent="0.2">
      <c r="BP17352" s="48"/>
    </row>
    <row r="17353" spans="68:68" x14ac:dyDescent="0.2">
      <c r="BP17353" s="48"/>
    </row>
    <row r="17354" spans="68:68" x14ac:dyDescent="0.2">
      <c r="BP17354" s="48"/>
    </row>
    <row r="17355" spans="68:68" x14ac:dyDescent="0.2">
      <c r="BP17355" s="48"/>
    </row>
    <row r="17356" spans="68:68" x14ac:dyDescent="0.2">
      <c r="BP17356" s="48"/>
    </row>
    <row r="17357" spans="68:68" x14ac:dyDescent="0.2">
      <c r="BP17357" s="48"/>
    </row>
    <row r="17358" spans="68:68" x14ac:dyDescent="0.2">
      <c r="BP17358" s="48"/>
    </row>
    <row r="17359" spans="68:68" x14ac:dyDescent="0.2">
      <c r="BP17359" s="48"/>
    </row>
    <row r="17360" spans="68:68" x14ac:dyDescent="0.2">
      <c r="BP17360" s="48"/>
    </row>
    <row r="17361" spans="68:68" x14ac:dyDescent="0.2">
      <c r="BP17361" s="48"/>
    </row>
    <row r="17362" spans="68:68" x14ac:dyDescent="0.2">
      <c r="BP17362" s="48"/>
    </row>
    <row r="17363" spans="68:68" x14ac:dyDescent="0.2">
      <c r="BP17363" s="48"/>
    </row>
    <row r="17364" spans="68:68" x14ac:dyDescent="0.2">
      <c r="BP17364" s="48"/>
    </row>
    <row r="17365" spans="68:68" x14ac:dyDescent="0.2">
      <c r="BP17365" s="48"/>
    </row>
    <row r="17366" spans="68:68" x14ac:dyDescent="0.2">
      <c r="BP17366" s="48"/>
    </row>
    <row r="17367" spans="68:68" x14ac:dyDescent="0.2">
      <c r="BP17367" s="48"/>
    </row>
    <row r="17368" spans="68:68" x14ac:dyDescent="0.2">
      <c r="BP17368" s="48"/>
    </row>
    <row r="17369" spans="68:68" x14ac:dyDescent="0.2">
      <c r="BP17369" s="48"/>
    </row>
    <row r="17370" spans="68:68" x14ac:dyDescent="0.2">
      <c r="BP17370" s="48"/>
    </row>
    <row r="17371" spans="68:68" x14ac:dyDescent="0.2">
      <c r="BP17371" s="48"/>
    </row>
    <row r="17372" spans="68:68" x14ac:dyDescent="0.2">
      <c r="BP17372" s="48"/>
    </row>
    <row r="17373" spans="68:68" x14ac:dyDescent="0.2">
      <c r="BP17373" s="48"/>
    </row>
    <row r="17374" spans="68:68" x14ac:dyDescent="0.2">
      <c r="BP17374" s="48"/>
    </row>
    <row r="17375" spans="68:68" x14ac:dyDescent="0.2">
      <c r="BP17375" s="48"/>
    </row>
    <row r="17376" spans="68:68" x14ac:dyDescent="0.2">
      <c r="BP17376" s="48"/>
    </row>
    <row r="17377" spans="68:68" x14ac:dyDescent="0.2">
      <c r="BP17377" s="48"/>
    </row>
    <row r="17378" spans="68:68" x14ac:dyDescent="0.2">
      <c r="BP17378" s="48"/>
    </row>
    <row r="17379" spans="68:68" x14ac:dyDescent="0.2">
      <c r="BP17379" s="48"/>
    </row>
    <row r="17380" spans="68:68" x14ac:dyDescent="0.2">
      <c r="BP17380" s="48"/>
    </row>
    <row r="17381" spans="68:68" x14ac:dyDescent="0.2">
      <c r="BP17381" s="48"/>
    </row>
    <row r="17382" spans="68:68" x14ac:dyDescent="0.2">
      <c r="BP17382" s="48"/>
    </row>
    <row r="17383" spans="68:68" x14ac:dyDescent="0.2">
      <c r="BP17383" s="48"/>
    </row>
    <row r="17384" spans="68:68" x14ac:dyDescent="0.2">
      <c r="BP17384" s="48"/>
    </row>
    <row r="17385" spans="68:68" x14ac:dyDescent="0.2">
      <c r="BP17385" s="48"/>
    </row>
    <row r="17386" spans="68:68" x14ac:dyDescent="0.2">
      <c r="BP17386" s="48"/>
    </row>
    <row r="17387" spans="68:68" x14ac:dyDescent="0.2">
      <c r="BP17387" s="48"/>
    </row>
    <row r="17388" spans="68:68" x14ac:dyDescent="0.2">
      <c r="BP17388" s="48"/>
    </row>
    <row r="17389" spans="68:68" x14ac:dyDescent="0.2">
      <c r="BP17389" s="48"/>
    </row>
    <row r="17390" spans="68:68" x14ac:dyDescent="0.2">
      <c r="BP17390" s="48"/>
    </row>
    <row r="17391" spans="68:68" x14ac:dyDescent="0.2">
      <c r="BP17391" s="48"/>
    </row>
    <row r="17392" spans="68:68" x14ac:dyDescent="0.2">
      <c r="BP17392" s="48"/>
    </row>
    <row r="17393" spans="68:68" x14ac:dyDescent="0.2">
      <c r="BP17393" s="48"/>
    </row>
    <row r="17394" spans="68:68" x14ac:dyDescent="0.2">
      <c r="BP17394" s="48"/>
    </row>
    <row r="17395" spans="68:68" x14ac:dyDescent="0.2">
      <c r="BP17395" s="48"/>
    </row>
    <row r="17396" spans="68:68" x14ac:dyDescent="0.2">
      <c r="BP17396" s="48"/>
    </row>
    <row r="17397" spans="68:68" x14ac:dyDescent="0.2">
      <c r="BP17397" s="48"/>
    </row>
    <row r="17398" spans="68:68" x14ac:dyDescent="0.2">
      <c r="BP17398" s="48"/>
    </row>
    <row r="17399" spans="68:68" x14ac:dyDescent="0.2">
      <c r="BP17399" s="48"/>
    </row>
    <row r="17400" spans="68:68" x14ac:dyDescent="0.2">
      <c r="BP17400" s="48"/>
    </row>
    <row r="17401" spans="68:68" x14ac:dyDescent="0.2">
      <c r="BP17401" s="48"/>
    </row>
    <row r="17402" spans="68:68" x14ac:dyDescent="0.2">
      <c r="BP17402" s="48"/>
    </row>
    <row r="17403" spans="68:68" x14ac:dyDescent="0.2">
      <c r="BP17403" s="48"/>
    </row>
    <row r="17404" spans="68:68" x14ac:dyDescent="0.2">
      <c r="BP17404" s="48"/>
    </row>
    <row r="17405" spans="68:68" x14ac:dyDescent="0.2">
      <c r="BP17405" s="48"/>
    </row>
    <row r="17406" spans="68:68" x14ac:dyDescent="0.2">
      <c r="BP17406" s="48"/>
    </row>
    <row r="17407" spans="68:68" x14ac:dyDescent="0.2">
      <c r="BP17407" s="48"/>
    </row>
    <row r="17408" spans="68:68" x14ac:dyDescent="0.2">
      <c r="BP17408" s="48"/>
    </row>
    <row r="17409" spans="68:68" x14ac:dyDescent="0.2">
      <c r="BP17409" s="48"/>
    </row>
    <row r="17410" spans="68:68" x14ac:dyDescent="0.2">
      <c r="BP17410" s="48"/>
    </row>
    <row r="17411" spans="68:68" x14ac:dyDescent="0.2">
      <c r="BP17411" s="48"/>
    </row>
    <row r="17412" spans="68:68" x14ac:dyDescent="0.2">
      <c r="BP17412" s="48"/>
    </row>
    <row r="17413" spans="68:68" x14ac:dyDescent="0.2">
      <c r="BP17413" s="48"/>
    </row>
    <row r="17414" spans="68:68" x14ac:dyDescent="0.2">
      <c r="BP17414" s="48"/>
    </row>
    <row r="17415" spans="68:68" x14ac:dyDescent="0.2">
      <c r="BP17415" s="48"/>
    </row>
    <row r="17416" spans="68:68" x14ac:dyDescent="0.2">
      <c r="BP17416" s="48"/>
    </row>
    <row r="17417" spans="68:68" x14ac:dyDescent="0.2">
      <c r="BP17417" s="48"/>
    </row>
    <row r="17418" spans="68:68" x14ac:dyDescent="0.2">
      <c r="BP17418" s="48"/>
    </row>
    <row r="17419" spans="68:68" x14ac:dyDescent="0.2">
      <c r="BP17419" s="48"/>
    </row>
    <row r="17420" spans="68:68" x14ac:dyDescent="0.2">
      <c r="BP17420" s="48"/>
    </row>
    <row r="17421" spans="68:68" x14ac:dyDescent="0.2">
      <c r="BP17421" s="48"/>
    </row>
    <row r="17422" spans="68:68" x14ac:dyDescent="0.2">
      <c r="BP17422" s="48"/>
    </row>
    <row r="17423" spans="68:68" x14ac:dyDescent="0.2">
      <c r="BP17423" s="48"/>
    </row>
    <row r="17424" spans="68:68" x14ac:dyDescent="0.2">
      <c r="BP17424" s="48"/>
    </row>
    <row r="17425" spans="68:68" x14ac:dyDescent="0.2">
      <c r="BP17425" s="48"/>
    </row>
    <row r="17426" spans="68:68" x14ac:dyDescent="0.2">
      <c r="BP17426" s="48"/>
    </row>
    <row r="17427" spans="68:68" x14ac:dyDescent="0.2">
      <c r="BP17427" s="48"/>
    </row>
    <row r="17428" spans="68:68" x14ac:dyDescent="0.2">
      <c r="BP17428" s="48"/>
    </row>
    <row r="17429" spans="68:68" x14ac:dyDescent="0.2">
      <c r="BP17429" s="48"/>
    </row>
    <row r="17430" spans="68:68" x14ac:dyDescent="0.2">
      <c r="BP17430" s="48"/>
    </row>
    <row r="17431" spans="68:68" x14ac:dyDescent="0.2">
      <c r="BP17431" s="48"/>
    </row>
    <row r="17432" spans="68:68" x14ac:dyDescent="0.2">
      <c r="BP17432" s="48"/>
    </row>
    <row r="17433" spans="68:68" x14ac:dyDescent="0.2">
      <c r="BP17433" s="48"/>
    </row>
    <row r="17434" spans="68:68" x14ac:dyDescent="0.2">
      <c r="BP17434" s="48"/>
    </row>
    <row r="17435" spans="68:68" x14ac:dyDescent="0.2">
      <c r="BP17435" s="48"/>
    </row>
    <row r="17436" spans="68:68" x14ac:dyDescent="0.2">
      <c r="BP17436" s="48"/>
    </row>
    <row r="17437" spans="68:68" x14ac:dyDescent="0.2">
      <c r="BP17437" s="48"/>
    </row>
    <row r="17438" spans="68:68" x14ac:dyDescent="0.2">
      <c r="BP17438" s="48"/>
    </row>
    <row r="17439" spans="68:68" x14ac:dyDescent="0.2">
      <c r="BP17439" s="48"/>
    </row>
    <row r="17440" spans="68:68" x14ac:dyDescent="0.2">
      <c r="BP17440" s="48"/>
    </row>
    <row r="17441" spans="68:68" x14ac:dyDescent="0.2">
      <c r="BP17441" s="48"/>
    </row>
    <row r="17442" spans="68:68" x14ac:dyDescent="0.2">
      <c r="BP17442" s="48"/>
    </row>
    <row r="17443" spans="68:68" x14ac:dyDescent="0.2">
      <c r="BP17443" s="48"/>
    </row>
    <row r="17444" spans="68:68" x14ac:dyDescent="0.2">
      <c r="BP17444" s="48"/>
    </row>
    <row r="17445" spans="68:68" x14ac:dyDescent="0.2">
      <c r="BP17445" s="48"/>
    </row>
    <row r="17446" spans="68:68" x14ac:dyDescent="0.2">
      <c r="BP17446" s="48"/>
    </row>
    <row r="17447" spans="68:68" x14ac:dyDescent="0.2">
      <c r="BP17447" s="48"/>
    </row>
    <row r="17448" spans="68:68" x14ac:dyDescent="0.2">
      <c r="BP17448" s="48"/>
    </row>
    <row r="17449" spans="68:68" x14ac:dyDescent="0.2">
      <c r="BP17449" s="48"/>
    </row>
    <row r="17450" spans="68:68" x14ac:dyDescent="0.2">
      <c r="BP17450" s="48"/>
    </row>
    <row r="17451" spans="68:68" x14ac:dyDescent="0.2">
      <c r="BP17451" s="48"/>
    </row>
    <row r="17452" spans="68:68" x14ac:dyDescent="0.2">
      <c r="BP17452" s="48"/>
    </row>
    <row r="17453" spans="68:68" x14ac:dyDescent="0.2">
      <c r="BP17453" s="48"/>
    </row>
    <row r="17454" spans="68:68" x14ac:dyDescent="0.2">
      <c r="BP17454" s="48"/>
    </row>
    <row r="17455" spans="68:68" x14ac:dyDescent="0.2">
      <c r="BP17455" s="48"/>
    </row>
    <row r="17456" spans="68:68" x14ac:dyDescent="0.2">
      <c r="BP17456" s="48"/>
    </row>
    <row r="17457" spans="68:68" x14ac:dyDescent="0.2">
      <c r="BP17457" s="48"/>
    </row>
    <row r="17458" spans="68:68" x14ac:dyDescent="0.2">
      <c r="BP17458" s="48"/>
    </row>
    <row r="17459" spans="68:68" x14ac:dyDescent="0.2">
      <c r="BP17459" s="48"/>
    </row>
    <row r="17460" spans="68:68" x14ac:dyDescent="0.2">
      <c r="BP17460" s="48"/>
    </row>
    <row r="17461" spans="68:68" x14ac:dyDescent="0.2">
      <c r="BP17461" s="48"/>
    </row>
    <row r="17462" spans="68:68" x14ac:dyDescent="0.2">
      <c r="BP17462" s="48"/>
    </row>
    <row r="17463" spans="68:68" x14ac:dyDescent="0.2">
      <c r="BP17463" s="48"/>
    </row>
    <row r="17464" spans="68:68" x14ac:dyDescent="0.2">
      <c r="BP17464" s="48"/>
    </row>
    <row r="17465" spans="68:68" x14ac:dyDescent="0.2">
      <c r="BP17465" s="48"/>
    </row>
    <row r="17466" spans="68:68" x14ac:dyDescent="0.2">
      <c r="BP17466" s="48"/>
    </row>
    <row r="17467" spans="68:68" x14ac:dyDescent="0.2">
      <c r="BP17467" s="48"/>
    </row>
    <row r="17468" spans="68:68" x14ac:dyDescent="0.2">
      <c r="BP17468" s="48"/>
    </row>
    <row r="17469" spans="68:68" x14ac:dyDescent="0.2">
      <c r="BP17469" s="48"/>
    </row>
    <row r="17470" spans="68:68" x14ac:dyDescent="0.2">
      <c r="BP17470" s="48"/>
    </row>
    <row r="17471" spans="68:68" x14ac:dyDescent="0.2">
      <c r="BP17471" s="48"/>
    </row>
    <row r="17472" spans="68:68" x14ac:dyDescent="0.2">
      <c r="BP17472" s="48"/>
    </row>
    <row r="17473" spans="68:68" x14ac:dyDescent="0.2">
      <c r="BP17473" s="48"/>
    </row>
    <row r="17474" spans="68:68" x14ac:dyDescent="0.2">
      <c r="BP17474" s="48"/>
    </row>
    <row r="17475" spans="68:68" x14ac:dyDescent="0.2">
      <c r="BP17475" s="48"/>
    </row>
    <row r="17476" spans="68:68" x14ac:dyDescent="0.2">
      <c r="BP17476" s="48"/>
    </row>
    <row r="17477" spans="68:68" x14ac:dyDescent="0.2">
      <c r="BP17477" s="48"/>
    </row>
    <row r="17478" spans="68:68" x14ac:dyDescent="0.2">
      <c r="BP17478" s="48"/>
    </row>
    <row r="17479" spans="68:68" x14ac:dyDescent="0.2">
      <c r="BP17479" s="48"/>
    </row>
    <row r="17480" spans="68:68" x14ac:dyDescent="0.2">
      <c r="BP17480" s="48"/>
    </row>
    <row r="17481" spans="68:68" x14ac:dyDescent="0.2">
      <c r="BP17481" s="48"/>
    </row>
    <row r="17482" spans="68:68" x14ac:dyDescent="0.2">
      <c r="BP17482" s="48"/>
    </row>
    <row r="17483" spans="68:68" x14ac:dyDescent="0.2">
      <c r="BP17483" s="48"/>
    </row>
    <row r="17484" spans="68:68" x14ac:dyDescent="0.2">
      <c r="BP17484" s="48"/>
    </row>
    <row r="17485" spans="68:68" x14ac:dyDescent="0.2">
      <c r="BP17485" s="48"/>
    </row>
    <row r="17486" spans="68:68" x14ac:dyDescent="0.2">
      <c r="BP17486" s="48"/>
    </row>
    <row r="17487" spans="68:68" x14ac:dyDescent="0.2">
      <c r="BP17487" s="48"/>
    </row>
    <row r="17488" spans="68:68" x14ac:dyDescent="0.2">
      <c r="BP17488" s="48"/>
    </row>
    <row r="17489" spans="68:68" x14ac:dyDescent="0.2">
      <c r="BP17489" s="48"/>
    </row>
    <row r="17490" spans="68:68" x14ac:dyDescent="0.2">
      <c r="BP17490" s="48"/>
    </row>
    <row r="17491" spans="68:68" x14ac:dyDescent="0.2">
      <c r="BP17491" s="48"/>
    </row>
    <row r="17492" spans="68:68" x14ac:dyDescent="0.2">
      <c r="BP17492" s="48"/>
    </row>
    <row r="17493" spans="68:68" x14ac:dyDescent="0.2">
      <c r="BP17493" s="48"/>
    </row>
    <row r="17494" spans="68:68" x14ac:dyDescent="0.2">
      <c r="BP17494" s="48"/>
    </row>
    <row r="17495" spans="68:68" x14ac:dyDescent="0.2">
      <c r="BP17495" s="48"/>
    </row>
    <row r="17496" spans="68:68" x14ac:dyDescent="0.2">
      <c r="BP17496" s="48"/>
    </row>
    <row r="17497" spans="68:68" x14ac:dyDescent="0.2">
      <c r="BP17497" s="48"/>
    </row>
    <row r="17498" spans="68:68" x14ac:dyDescent="0.2">
      <c r="BP17498" s="48"/>
    </row>
    <row r="17499" spans="68:68" x14ac:dyDescent="0.2">
      <c r="BP17499" s="48"/>
    </row>
    <row r="17500" spans="68:68" x14ac:dyDescent="0.2">
      <c r="BP17500" s="48"/>
    </row>
    <row r="17501" spans="68:68" x14ac:dyDescent="0.2">
      <c r="BP17501" s="48"/>
    </row>
    <row r="17502" spans="68:68" x14ac:dyDescent="0.2">
      <c r="BP17502" s="48"/>
    </row>
    <row r="17503" spans="68:68" x14ac:dyDescent="0.2">
      <c r="BP17503" s="48"/>
    </row>
    <row r="17504" spans="68:68" x14ac:dyDescent="0.2">
      <c r="BP17504" s="48"/>
    </row>
    <row r="17505" spans="68:68" x14ac:dyDescent="0.2">
      <c r="BP17505" s="48"/>
    </row>
    <row r="17506" spans="68:68" x14ac:dyDescent="0.2">
      <c r="BP17506" s="48"/>
    </row>
    <row r="17507" spans="68:68" x14ac:dyDescent="0.2">
      <c r="BP17507" s="48"/>
    </row>
    <row r="17508" spans="68:68" x14ac:dyDescent="0.2">
      <c r="BP17508" s="48"/>
    </row>
    <row r="17509" spans="68:68" x14ac:dyDescent="0.2">
      <c r="BP17509" s="48"/>
    </row>
    <row r="17510" spans="68:68" x14ac:dyDescent="0.2">
      <c r="BP17510" s="48"/>
    </row>
    <row r="17511" spans="68:68" x14ac:dyDescent="0.2">
      <c r="BP17511" s="48"/>
    </row>
    <row r="17512" spans="68:68" x14ac:dyDescent="0.2">
      <c r="BP17512" s="48"/>
    </row>
    <row r="17513" spans="68:68" x14ac:dyDescent="0.2">
      <c r="BP17513" s="48"/>
    </row>
    <row r="17514" spans="68:68" x14ac:dyDescent="0.2">
      <c r="BP17514" s="48"/>
    </row>
    <row r="17515" spans="68:68" x14ac:dyDescent="0.2">
      <c r="BP17515" s="48"/>
    </row>
    <row r="17516" spans="68:68" x14ac:dyDescent="0.2">
      <c r="BP17516" s="48"/>
    </row>
    <row r="17517" spans="68:68" x14ac:dyDescent="0.2">
      <c r="BP17517" s="48"/>
    </row>
    <row r="17518" spans="68:68" x14ac:dyDescent="0.2">
      <c r="BP17518" s="48"/>
    </row>
    <row r="17519" spans="68:68" x14ac:dyDescent="0.2">
      <c r="BP17519" s="48"/>
    </row>
    <row r="17520" spans="68:68" x14ac:dyDescent="0.2">
      <c r="BP17520" s="48"/>
    </row>
    <row r="17521" spans="68:68" x14ac:dyDescent="0.2">
      <c r="BP17521" s="48"/>
    </row>
    <row r="17522" spans="68:68" x14ac:dyDescent="0.2">
      <c r="BP17522" s="48"/>
    </row>
    <row r="17523" spans="68:68" x14ac:dyDescent="0.2">
      <c r="BP17523" s="48"/>
    </row>
    <row r="17524" spans="68:68" x14ac:dyDescent="0.2">
      <c r="BP17524" s="48"/>
    </row>
    <row r="17525" spans="68:68" x14ac:dyDescent="0.2">
      <c r="BP17525" s="48"/>
    </row>
    <row r="17526" spans="68:68" x14ac:dyDescent="0.2">
      <c r="BP17526" s="48"/>
    </row>
    <row r="17527" spans="68:68" x14ac:dyDescent="0.2">
      <c r="BP17527" s="48"/>
    </row>
    <row r="17528" spans="68:68" x14ac:dyDescent="0.2">
      <c r="BP17528" s="48"/>
    </row>
    <row r="17529" spans="68:68" x14ac:dyDescent="0.2">
      <c r="BP17529" s="48"/>
    </row>
    <row r="17530" spans="68:68" x14ac:dyDescent="0.2">
      <c r="BP17530" s="48"/>
    </row>
    <row r="17531" spans="68:68" x14ac:dyDescent="0.2">
      <c r="BP17531" s="48"/>
    </row>
    <row r="17532" spans="68:68" x14ac:dyDescent="0.2">
      <c r="BP17532" s="48"/>
    </row>
    <row r="17533" spans="68:68" x14ac:dyDescent="0.2">
      <c r="BP17533" s="48"/>
    </row>
    <row r="17534" spans="68:68" x14ac:dyDescent="0.2">
      <c r="BP17534" s="48"/>
    </row>
    <row r="17535" spans="68:68" x14ac:dyDescent="0.2">
      <c r="BP17535" s="48"/>
    </row>
    <row r="17536" spans="68:68" x14ac:dyDescent="0.2">
      <c r="BP17536" s="48"/>
    </row>
    <row r="17537" spans="68:68" x14ac:dyDescent="0.2">
      <c r="BP17537" s="48"/>
    </row>
    <row r="17538" spans="68:68" x14ac:dyDescent="0.2">
      <c r="BP17538" s="48"/>
    </row>
    <row r="17539" spans="68:68" x14ac:dyDescent="0.2">
      <c r="BP17539" s="48"/>
    </row>
    <row r="17540" spans="68:68" x14ac:dyDescent="0.2">
      <c r="BP17540" s="48"/>
    </row>
    <row r="17541" spans="68:68" x14ac:dyDescent="0.2">
      <c r="BP17541" s="48"/>
    </row>
    <row r="17542" spans="68:68" x14ac:dyDescent="0.2">
      <c r="BP17542" s="48"/>
    </row>
    <row r="17543" spans="68:68" x14ac:dyDescent="0.2">
      <c r="BP17543" s="48"/>
    </row>
    <row r="17544" spans="68:68" x14ac:dyDescent="0.2">
      <c r="BP17544" s="48"/>
    </row>
    <row r="17545" spans="68:68" x14ac:dyDescent="0.2">
      <c r="BP17545" s="48"/>
    </row>
    <row r="17546" spans="68:68" x14ac:dyDescent="0.2">
      <c r="BP17546" s="48"/>
    </row>
    <row r="17547" spans="68:68" x14ac:dyDescent="0.2">
      <c r="BP17547" s="48"/>
    </row>
    <row r="17548" spans="68:68" x14ac:dyDescent="0.2">
      <c r="BP17548" s="48"/>
    </row>
    <row r="17549" spans="68:68" x14ac:dyDescent="0.2">
      <c r="BP17549" s="48"/>
    </row>
    <row r="17550" spans="68:68" x14ac:dyDescent="0.2">
      <c r="BP17550" s="48"/>
    </row>
    <row r="17551" spans="68:68" x14ac:dyDescent="0.2">
      <c r="BP17551" s="48"/>
    </row>
    <row r="17552" spans="68:68" x14ac:dyDescent="0.2">
      <c r="BP17552" s="48"/>
    </row>
    <row r="17553" spans="68:68" x14ac:dyDescent="0.2">
      <c r="BP17553" s="48"/>
    </row>
    <row r="17554" spans="68:68" x14ac:dyDescent="0.2">
      <c r="BP17554" s="48"/>
    </row>
    <row r="17555" spans="68:68" x14ac:dyDescent="0.2">
      <c r="BP17555" s="48"/>
    </row>
    <row r="17556" spans="68:68" x14ac:dyDescent="0.2">
      <c r="BP17556" s="48"/>
    </row>
    <row r="17557" spans="68:68" x14ac:dyDescent="0.2">
      <c r="BP17557" s="48"/>
    </row>
    <row r="17558" spans="68:68" x14ac:dyDescent="0.2">
      <c r="BP17558" s="48"/>
    </row>
    <row r="17559" spans="68:68" x14ac:dyDescent="0.2">
      <c r="BP17559" s="48"/>
    </row>
    <row r="17560" spans="68:68" x14ac:dyDescent="0.2">
      <c r="BP17560" s="48"/>
    </row>
    <row r="17561" spans="68:68" x14ac:dyDescent="0.2">
      <c r="BP17561" s="48"/>
    </row>
    <row r="17562" spans="68:68" x14ac:dyDescent="0.2">
      <c r="BP17562" s="48"/>
    </row>
    <row r="17563" spans="68:68" x14ac:dyDescent="0.2">
      <c r="BP17563" s="48"/>
    </row>
    <row r="17564" spans="68:68" x14ac:dyDescent="0.2">
      <c r="BP17564" s="48"/>
    </row>
    <row r="17565" spans="68:68" x14ac:dyDescent="0.2">
      <c r="BP17565" s="48"/>
    </row>
    <row r="17566" spans="68:68" x14ac:dyDescent="0.2">
      <c r="BP17566" s="48"/>
    </row>
    <row r="17567" spans="68:68" x14ac:dyDescent="0.2">
      <c r="BP17567" s="48"/>
    </row>
    <row r="17568" spans="68:68" x14ac:dyDescent="0.2">
      <c r="BP17568" s="48"/>
    </row>
    <row r="17569" spans="68:68" x14ac:dyDescent="0.2">
      <c r="BP17569" s="48"/>
    </row>
    <row r="17570" spans="68:68" x14ac:dyDescent="0.2">
      <c r="BP17570" s="48"/>
    </row>
    <row r="17571" spans="68:68" x14ac:dyDescent="0.2">
      <c r="BP17571" s="48"/>
    </row>
    <row r="17572" spans="68:68" x14ac:dyDescent="0.2">
      <c r="BP17572" s="48"/>
    </row>
    <row r="17573" spans="68:68" x14ac:dyDescent="0.2">
      <c r="BP17573" s="48"/>
    </row>
    <row r="17574" spans="68:68" x14ac:dyDescent="0.2">
      <c r="BP17574" s="48"/>
    </row>
    <row r="17575" spans="68:68" x14ac:dyDescent="0.2">
      <c r="BP17575" s="48"/>
    </row>
    <row r="17576" spans="68:68" x14ac:dyDescent="0.2">
      <c r="BP17576" s="48"/>
    </row>
    <row r="17577" spans="68:68" x14ac:dyDescent="0.2">
      <c r="BP17577" s="48"/>
    </row>
    <row r="17578" spans="68:68" x14ac:dyDescent="0.2">
      <c r="BP17578" s="48"/>
    </row>
    <row r="17579" spans="68:68" x14ac:dyDescent="0.2">
      <c r="BP17579" s="48"/>
    </row>
    <row r="17580" spans="68:68" x14ac:dyDescent="0.2">
      <c r="BP17580" s="48"/>
    </row>
    <row r="17581" spans="68:68" x14ac:dyDescent="0.2">
      <c r="BP17581" s="48"/>
    </row>
    <row r="17582" spans="68:68" x14ac:dyDescent="0.2">
      <c r="BP17582" s="48"/>
    </row>
    <row r="17583" spans="68:68" x14ac:dyDescent="0.2">
      <c r="BP17583" s="48"/>
    </row>
    <row r="17584" spans="68:68" x14ac:dyDescent="0.2">
      <c r="BP17584" s="48"/>
    </row>
    <row r="17585" spans="68:68" x14ac:dyDescent="0.2">
      <c r="BP17585" s="48"/>
    </row>
    <row r="17586" spans="68:68" x14ac:dyDescent="0.2">
      <c r="BP17586" s="48"/>
    </row>
    <row r="17587" spans="68:68" x14ac:dyDescent="0.2">
      <c r="BP17587" s="48"/>
    </row>
    <row r="17588" spans="68:68" x14ac:dyDescent="0.2">
      <c r="BP17588" s="48"/>
    </row>
    <row r="17589" spans="68:68" x14ac:dyDescent="0.2">
      <c r="BP17589" s="48"/>
    </row>
    <row r="17590" spans="68:68" x14ac:dyDescent="0.2">
      <c r="BP17590" s="48"/>
    </row>
    <row r="17591" spans="68:68" x14ac:dyDescent="0.2">
      <c r="BP17591" s="48"/>
    </row>
    <row r="17592" spans="68:68" x14ac:dyDescent="0.2">
      <c r="BP17592" s="48"/>
    </row>
    <row r="17593" spans="68:68" x14ac:dyDescent="0.2">
      <c r="BP17593" s="48"/>
    </row>
    <row r="17594" spans="68:68" x14ac:dyDescent="0.2">
      <c r="BP17594" s="48"/>
    </row>
    <row r="17595" spans="68:68" x14ac:dyDescent="0.2">
      <c r="BP17595" s="48"/>
    </row>
    <row r="17596" spans="68:68" x14ac:dyDescent="0.2">
      <c r="BP17596" s="48"/>
    </row>
    <row r="17597" spans="68:68" x14ac:dyDescent="0.2">
      <c r="BP17597" s="48"/>
    </row>
    <row r="17598" spans="68:68" x14ac:dyDescent="0.2">
      <c r="BP17598" s="48"/>
    </row>
    <row r="17599" spans="68:68" x14ac:dyDescent="0.2">
      <c r="BP17599" s="48"/>
    </row>
    <row r="17600" spans="68:68" x14ac:dyDescent="0.2">
      <c r="BP17600" s="48"/>
    </row>
    <row r="17601" spans="68:68" x14ac:dyDescent="0.2">
      <c r="BP17601" s="48"/>
    </row>
    <row r="17602" spans="68:68" x14ac:dyDescent="0.2">
      <c r="BP17602" s="48"/>
    </row>
    <row r="17603" spans="68:68" x14ac:dyDescent="0.2">
      <c r="BP17603" s="48"/>
    </row>
    <row r="17604" spans="68:68" x14ac:dyDescent="0.2">
      <c r="BP17604" s="48"/>
    </row>
    <row r="17605" spans="68:68" x14ac:dyDescent="0.2">
      <c r="BP17605" s="48"/>
    </row>
    <row r="17606" spans="68:68" x14ac:dyDescent="0.2">
      <c r="BP17606" s="48"/>
    </row>
    <row r="17607" spans="68:68" x14ac:dyDescent="0.2">
      <c r="BP17607" s="48"/>
    </row>
    <row r="17608" spans="68:68" x14ac:dyDescent="0.2">
      <c r="BP17608" s="48"/>
    </row>
    <row r="17609" spans="68:68" x14ac:dyDescent="0.2">
      <c r="BP17609" s="48"/>
    </row>
    <row r="17610" spans="68:68" x14ac:dyDescent="0.2">
      <c r="BP17610" s="48"/>
    </row>
    <row r="17611" spans="68:68" x14ac:dyDescent="0.2">
      <c r="BP17611" s="48"/>
    </row>
    <row r="17612" spans="68:68" x14ac:dyDescent="0.2">
      <c r="BP17612" s="48"/>
    </row>
    <row r="17613" spans="68:68" x14ac:dyDescent="0.2">
      <c r="BP17613" s="48"/>
    </row>
    <row r="17614" spans="68:68" x14ac:dyDescent="0.2">
      <c r="BP17614" s="48"/>
    </row>
    <row r="17615" spans="68:68" x14ac:dyDescent="0.2">
      <c r="BP17615" s="48"/>
    </row>
    <row r="17616" spans="68:68" x14ac:dyDescent="0.2">
      <c r="BP17616" s="48"/>
    </row>
    <row r="17617" spans="68:68" x14ac:dyDescent="0.2">
      <c r="BP17617" s="48"/>
    </row>
    <row r="17618" spans="68:68" x14ac:dyDescent="0.2">
      <c r="BP17618" s="48"/>
    </row>
    <row r="17619" spans="68:68" x14ac:dyDescent="0.2">
      <c r="BP17619" s="48"/>
    </row>
    <row r="17620" spans="68:68" x14ac:dyDescent="0.2">
      <c r="BP17620" s="48"/>
    </row>
    <row r="17621" spans="68:68" x14ac:dyDescent="0.2">
      <c r="BP17621" s="48"/>
    </row>
    <row r="17622" spans="68:68" x14ac:dyDescent="0.2">
      <c r="BP17622" s="48"/>
    </row>
    <row r="17623" spans="68:68" x14ac:dyDescent="0.2">
      <c r="BP17623" s="48"/>
    </row>
    <row r="17624" spans="68:68" x14ac:dyDescent="0.2">
      <c r="BP17624" s="48"/>
    </row>
    <row r="17625" spans="68:68" x14ac:dyDescent="0.2">
      <c r="BP17625" s="48"/>
    </row>
    <row r="17626" spans="68:68" x14ac:dyDescent="0.2">
      <c r="BP17626" s="48"/>
    </row>
    <row r="17627" spans="68:68" x14ac:dyDescent="0.2">
      <c r="BP17627" s="48"/>
    </row>
    <row r="17628" spans="68:68" x14ac:dyDescent="0.2">
      <c r="BP17628" s="48"/>
    </row>
    <row r="17629" spans="68:68" x14ac:dyDescent="0.2">
      <c r="BP17629" s="48"/>
    </row>
    <row r="17630" spans="68:68" x14ac:dyDescent="0.2">
      <c r="BP17630" s="48"/>
    </row>
    <row r="17631" spans="68:68" x14ac:dyDescent="0.2">
      <c r="BP17631" s="48"/>
    </row>
    <row r="17632" spans="68:68" x14ac:dyDescent="0.2">
      <c r="BP17632" s="48"/>
    </row>
    <row r="17633" spans="68:68" x14ac:dyDescent="0.2">
      <c r="BP17633" s="48"/>
    </row>
    <row r="17634" spans="68:68" x14ac:dyDescent="0.2">
      <c r="BP17634" s="48"/>
    </row>
    <row r="17635" spans="68:68" x14ac:dyDescent="0.2">
      <c r="BP17635" s="48"/>
    </row>
    <row r="17636" spans="68:68" x14ac:dyDescent="0.2">
      <c r="BP17636" s="48"/>
    </row>
    <row r="17637" spans="68:68" x14ac:dyDescent="0.2">
      <c r="BP17637" s="48"/>
    </row>
    <row r="17638" spans="68:68" x14ac:dyDescent="0.2">
      <c r="BP17638" s="48"/>
    </row>
    <row r="17639" spans="68:68" x14ac:dyDescent="0.2">
      <c r="BP17639" s="48"/>
    </row>
    <row r="17640" spans="68:68" x14ac:dyDescent="0.2">
      <c r="BP17640" s="48"/>
    </row>
    <row r="17641" spans="68:68" x14ac:dyDescent="0.2">
      <c r="BP17641" s="48"/>
    </row>
    <row r="17642" spans="68:68" x14ac:dyDescent="0.2">
      <c r="BP17642" s="48"/>
    </row>
    <row r="17643" spans="68:68" x14ac:dyDescent="0.2">
      <c r="BP17643" s="48"/>
    </row>
    <row r="17644" spans="68:68" x14ac:dyDescent="0.2">
      <c r="BP17644" s="48"/>
    </row>
    <row r="17645" spans="68:68" x14ac:dyDescent="0.2">
      <c r="BP17645" s="48"/>
    </row>
    <row r="17646" spans="68:68" x14ac:dyDescent="0.2">
      <c r="BP17646" s="48"/>
    </row>
    <row r="17647" spans="68:68" x14ac:dyDescent="0.2">
      <c r="BP17647" s="48"/>
    </row>
    <row r="17648" spans="68:68" x14ac:dyDescent="0.2">
      <c r="BP17648" s="48"/>
    </row>
    <row r="17649" spans="68:68" x14ac:dyDescent="0.2">
      <c r="BP17649" s="48"/>
    </row>
    <row r="17650" spans="68:68" x14ac:dyDescent="0.2">
      <c r="BP17650" s="48"/>
    </row>
    <row r="17651" spans="68:68" x14ac:dyDescent="0.2">
      <c r="BP17651" s="48"/>
    </row>
    <row r="17652" spans="68:68" x14ac:dyDescent="0.2">
      <c r="BP17652" s="48"/>
    </row>
    <row r="17653" spans="68:68" x14ac:dyDescent="0.2">
      <c r="BP17653" s="48"/>
    </row>
    <row r="17654" spans="68:68" x14ac:dyDescent="0.2">
      <c r="BP17654" s="48"/>
    </row>
    <row r="17655" spans="68:68" x14ac:dyDescent="0.2">
      <c r="BP17655" s="48"/>
    </row>
    <row r="17656" spans="68:68" x14ac:dyDescent="0.2">
      <c r="BP17656" s="48"/>
    </row>
    <row r="17657" spans="68:68" x14ac:dyDescent="0.2">
      <c r="BP17657" s="48"/>
    </row>
    <row r="17658" spans="68:68" x14ac:dyDescent="0.2">
      <c r="BP17658" s="48"/>
    </row>
    <row r="17659" spans="68:68" x14ac:dyDescent="0.2">
      <c r="BP17659" s="48"/>
    </row>
    <row r="17660" spans="68:68" x14ac:dyDescent="0.2">
      <c r="BP17660" s="48"/>
    </row>
    <row r="17661" spans="68:68" x14ac:dyDescent="0.2">
      <c r="BP17661" s="48"/>
    </row>
    <row r="17662" spans="68:68" x14ac:dyDescent="0.2">
      <c r="BP17662" s="48"/>
    </row>
    <row r="17663" spans="68:68" x14ac:dyDescent="0.2">
      <c r="BP17663" s="48"/>
    </row>
    <row r="17664" spans="68:68" x14ac:dyDescent="0.2">
      <c r="BP17664" s="48"/>
    </row>
    <row r="17665" spans="68:68" x14ac:dyDescent="0.2">
      <c r="BP17665" s="48"/>
    </row>
    <row r="17666" spans="68:68" x14ac:dyDescent="0.2">
      <c r="BP17666" s="48"/>
    </row>
    <row r="17667" spans="68:68" x14ac:dyDescent="0.2">
      <c r="BP17667" s="48"/>
    </row>
    <row r="17668" spans="68:68" x14ac:dyDescent="0.2">
      <c r="BP17668" s="48"/>
    </row>
    <row r="17669" spans="68:68" x14ac:dyDescent="0.2">
      <c r="BP17669" s="48"/>
    </row>
    <row r="17670" spans="68:68" x14ac:dyDescent="0.2">
      <c r="BP17670" s="48"/>
    </row>
    <row r="17671" spans="68:68" x14ac:dyDescent="0.2">
      <c r="BP17671" s="48"/>
    </row>
    <row r="17672" spans="68:68" x14ac:dyDescent="0.2">
      <c r="BP17672" s="48"/>
    </row>
    <row r="17673" spans="68:68" x14ac:dyDescent="0.2">
      <c r="BP17673" s="48"/>
    </row>
    <row r="17674" spans="68:68" x14ac:dyDescent="0.2">
      <c r="BP17674" s="48"/>
    </row>
    <row r="17675" spans="68:68" x14ac:dyDescent="0.2">
      <c r="BP17675" s="48"/>
    </row>
    <row r="17676" spans="68:68" x14ac:dyDescent="0.2">
      <c r="BP17676" s="48"/>
    </row>
    <row r="17677" spans="68:68" x14ac:dyDescent="0.2">
      <c r="BP17677" s="48"/>
    </row>
    <row r="17678" spans="68:68" x14ac:dyDescent="0.2">
      <c r="BP17678" s="48"/>
    </row>
    <row r="17679" spans="68:68" x14ac:dyDescent="0.2">
      <c r="BP17679" s="48"/>
    </row>
    <row r="17680" spans="68:68" x14ac:dyDescent="0.2">
      <c r="BP17680" s="48"/>
    </row>
    <row r="17681" spans="68:68" x14ac:dyDescent="0.2">
      <c r="BP17681" s="48"/>
    </row>
    <row r="17682" spans="68:68" x14ac:dyDescent="0.2">
      <c r="BP17682" s="48"/>
    </row>
    <row r="17683" spans="68:68" x14ac:dyDescent="0.2">
      <c r="BP17683" s="48"/>
    </row>
    <row r="17684" spans="68:68" x14ac:dyDescent="0.2">
      <c r="BP17684" s="48"/>
    </row>
    <row r="17685" spans="68:68" x14ac:dyDescent="0.2">
      <c r="BP17685" s="48"/>
    </row>
    <row r="17686" spans="68:68" x14ac:dyDescent="0.2">
      <c r="BP17686" s="48"/>
    </row>
    <row r="17687" spans="68:68" x14ac:dyDescent="0.2">
      <c r="BP17687" s="48"/>
    </row>
    <row r="17688" spans="68:68" x14ac:dyDescent="0.2">
      <c r="BP17688" s="48"/>
    </row>
    <row r="17689" spans="68:68" x14ac:dyDescent="0.2">
      <c r="BP17689" s="48"/>
    </row>
    <row r="17690" spans="68:68" x14ac:dyDescent="0.2">
      <c r="BP17690" s="48"/>
    </row>
    <row r="17691" spans="68:68" x14ac:dyDescent="0.2">
      <c r="BP17691" s="48"/>
    </row>
    <row r="17692" spans="68:68" x14ac:dyDescent="0.2">
      <c r="BP17692" s="48"/>
    </row>
    <row r="17693" spans="68:68" x14ac:dyDescent="0.2">
      <c r="BP17693" s="48"/>
    </row>
    <row r="17694" spans="68:68" x14ac:dyDescent="0.2">
      <c r="BP17694" s="48"/>
    </row>
    <row r="17695" spans="68:68" x14ac:dyDescent="0.2">
      <c r="BP17695" s="48"/>
    </row>
    <row r="17696" spans="68:68" x14ac:dyDescent="0.2">
      <c r="BP17696" s="48"/>
    </row>
    <row r="17697" spans="68:68" x14ac:dyDescent="0.2">
      <c r="BP17697" s="48"/>
    </row>
    <row r="17698" spans="68:68" x14ac:dyDescent="0.2">
      <c r="BP17698" s="48"/>
    </row>
    <row r="17699" spans="68:68" x14ac:dyDescent="0.2">
      <c r="BP17699" s="48"/>
    </row>
    <row r="17700" spans="68:68" x14ac:dyDescent="0.2">
      <c r="BP17700" s="48"/>
    </row>
    <row r="17701" spans="68:68" x14ac:dyDescent="0.2">
      <c r="BP17701" s="48"/>
    </row>
    <row r="17702" spans="68:68" x14ac:dyDescent="0.2">
      <c r="BP17702" s="48"/>
    </row>
    <row r="17703" spans="68:68" x14ac:dyDescent="0.2">
      <c r="BP17703" s="48"/>
    </row>
    <row r="17704" spans="68:68" x14ac:dyDescent="0.2">
      <c r="BP17704" s="48"/>
    </row>
    <row r="17705" spans="68:68" x14ac:dyDescent="0.2">
      <c r="BP17705" s="48"/>
    </row>
    <row r="17706" spans="68:68" x14ac:dyDescent="0.2">
      <c r="BP17706" s="48"/>
    </row>
    <row r="17707" spans="68:68" x14ac:dyDescent="0.2">
      <c r="BP17707" s="48"/>
    </row>
    <row r="17708" spans="68:68" x14ac:dyDescent="0.2">
      <c r="BP17708" s="48"/>
    </row>
    <row r="17709" spans="68:68" x14ac:dyDescent="0.2">
      <c r="BP17709" s="48"/>
    </row>
    <row r="17710" spans="68:68" x14ac:dyDescent="0.2">
      <c r="BP17710" s="48"/>
    </row>
    <row r="17711" spans="68:68" x14ac:dyDescent="0.2">
      <c r="BP17711" s="48"/>
    </row>
    <row r="17712" spans="68:68" x14ac:dyDescent="0.2">
      <c r="BP17712" s="48"/>
    </row>
    <row r="17713" spans="68:68" x14ac:dyDescent="0.2">
      <c r="BP17713" s="48"/>
    </row>
    <row r="17714" spans="68:68" x14ac:dyDescent="0.2">
      <c r="BP17714" s="48"/>
    </row>
    <row r="17715" spans="68:68" x14ac:dyDescent="0.2">
      <c r="BP17715" s="48"/>
    </row>
    <row r="17716" spans="68:68" x14ac:dyDescent="0.2">
      <c r="BP17716" s="48"/>
    </row>
    <row r="17717" spans="68:68" x14ac:dyDescent="0.2">
      <c r="BP17717" s="48"/>
    </row>
    <row r="17718" spans="68:68" x14ac:dyDescent="0.2">
      <c r="BP17718" s="48"/>
    </row>
    <row r="17719" spans="68:68" x14ac:dyDescent="0.2">
      <c r="BP17719" s="48"/>
    </row>
    <row r="17720" spans="68:68" x14ac:dyDescent="0.2">
      <c r="BP17720" s="48"/>
    </row>
    <row r="17721" spans="68:68" x14ac:dyDescent="0.2">
      <c r="BP17721" s="48"/>
    </row>
    <row r="17722" spans="68:68" x14ac:dyDescent="0.2">
      <c r="BP17722" s="48"/>
    </row>
    <row r="17723" spans="68:68" x14ac:dyDescent="0.2">
      <c r="BP17723" s="48"/>
    </row>
    <row r="17724" spans="68:68" x14ac:dyDescent="0.2">
      <c r="BP17724" s="48"/>
    </row>
    <row r="17725" spans="68:68" x14ac:dyDescent="0.2">
      <c r="BP17725" s="48"/>
    </row>
    <row r="17726" spans="68:68" x14ac:dyDescent="0.2">
      <c r="BP17726" s="48"/>
    </row>
    <row r="17727" spans="68:68" x14ac:dyDescent="0.2">
      <c r="BP17727" s="48"/>
    </row>
    <row r="17728" spans="68:68" x14ac:dyDescent="0.2">
      <c r="BP17728" s="48"/>
    </row>
    <row r="17729" spans="68:68" x14ac:dyDescent="0.2">
      <c r="BP17729" s="48"/>
    </row>
    <row r="17730" spans="68:68" x14ac:dyDescent="0.2">
      <c r="BP17730" s="48"/>
    </row>
    <row r="17731" spans="68:68" x14ac:dyDescent="0.2">
      <c r="BP17731" s="48"/>
    </row>
    <row r="17732" spans="68:68" x14ac:dyDescent="0.2">
      <c r="BP17732" s="48"/>
    </row>
    <row r="17733" spans="68:68" x14ac:dyDescent="0.2">
      <c r="BP17733" s="48"/>
    </row>
    <row r="17734" spans="68:68" x14ac:dyDescent="0.2">
      <c r="BP17734" s="48"/>
    </row>
    <row r="17735" spans="68:68" x14ac:dyDescent="0.2">
      <c r="BP17735" s="48"/>
    </row>
    <row r="17736" spans="68:68" x14ac:dyDescent="0.2">
      <c r="BP17736" s="48"/>
    </row>
    <row r="17737" spans="68:68" x14ac:dyDescent="0.2">
      <c r="BP17737" s="48"/>
    </row>
    <row r="17738" spans="68:68" x14ac:dyDescent="0.2">
      <c r="BP17738" s="48"/>
    </row>
    <row r="17739" spans="68:68" x14ac:dyDescent="0.2">
      <c r="BP17739" s="48"/>
    </row>
    <row r="17740" spans="68:68" x14ac:dyDescent="0.2">
      <c r="BP17740" s="48"/>
    </row>
    <row r="17741" spans="68:68" x14ac:dyDescent="0.2">
      <c r="BP17741" s="48"/>
    </row>
    <row r="17742" spans="68:68" x14ac:dyDescent="0.2">
      <c r="BP17742" s="48"/>
    </row>
    <row r="17743" spans="68:68" x14ac:dyDescent="0.2">
      <c r="BP17743" s="48"/>
    </row>
    <row r="17744" spans="68:68" x14ac:dyDescent="0.2">
      <c r="BP17744" s="48"/>
    </row>
    <row r="17745" spans="68:68" x14ac:dyDescent="0.2">
      <c r="BP17745" s="48"/>
    </row>
    <row r="17746" spans="68:68" x14ac:dyDescent="0.2">
      <c r="BP17746" s="48"/>
    </row>
    <row r="17747" spans="68:68" x14ac:dyDescent="0.2">
      <c r="BP17747" s="48"/>
    </row>
    <row r="17748" spans="68:68" x14ac:dyDescent="0.2">
      <c r="BP17748" s="48"/>
    </row>
    <row r="17749" spans="68:68" x14ac:dyDescent="0.2">
      <c r="BP17749" s="48"/>
    </row>
    <row r="17750" spans="68:68" x14ac:dyDescent="0.2">
      <c r="BP17750" s="48"/>
    </row>
    <row r="17751" spans="68:68" x14ac:dyDescent="0.2">
      <c r="BP17751" s="48"/>
    </row>
    <row r="17752" spans="68:68" x14ac:dyDescent="0.2">
      <c r="BP17752" s="48"/>
    </row>
    <row r="17753" spans="68:68" x14ac:dyDescent="0.2">
      <c r="BP17753" s="48"/>
    </row>
    <row r="17754" spans="68:68" x14ac:dyDescent="0.2">
      <c r="BP17754" s="48"/>
    </row>
    <row r="17755" spans="68:68" x14ac:dyDescent="0.2">
      <c r="BP17755" s="48"/>
    </row>
    <row r="17756" spans="68:68" x14ac:dyDescent="0.2">
      <c r="BP17756" s="48"/>
    </row>
    <row r="17757" spans="68:68" x14ac:dyDescent="0.2">
      <c r="BP17757" s="48"/>
    </row>
    <row r="17758" spans="68:68" x14ac:dyDescent="0.2">
      <c r="BP17758" s="48"/>
    </row>
    <row r="17759" spans="68:68" x14ac:dyDescent="0.2">
      <c r="BP17759" s="48"/>
    </row>
    <row r="17760" spans="68:68" x14ac:dyDescent="0.2">
      <c r="BP17760" s="48"/>
    </row>
    <row r="17761" spans="68:68" x14ac:dyDescent="0.2">
      <c r="BP17761" s="48"/>
    </row>
    <row r="17762" spans="68:68" x14ac:dyDescent="0.2">
      <c r="BP17762" s="48"/>
    </row>
    <row r="17763" spans="68:68" x14ac:dyDescent="0.2">
      <c r="BP17763" s="48"/>
    </row>
    <row r="17764" spans="68:68" x14ac:dyDescent="0.2">
      <c r="BP17764" s="48"/>
    </row>
    <row r="17765" spans="68:68" x14ac:dyDescent="0.2">
      <c r="BP17765" s="48"/>
    </row>
    <row r="17766" spans="68:68" x14ac:dyDescent="0.2">
      <c r="BP17766" s="48"/>
    </row>
    <row r="17767" spans="68:68" x14ac:dyDescent="0.2">
      <c r="BP17767" s="48"/>
    </row>
    <row r="17768" spans="68:68" x14ac:dyDescent="0.2">
      <c r="BP17768" s="48"/>
    </row>
    <row r="17769" spans="68:68" x14ac:dyDescent="0.2">
      <c r="BP17769" s="48"/>
    </row>
    <row r="17770" spans="68:68" x14ac:dyDescent="0.2">
      <c r="BP17770" s="48"/>
    </row>
    <row r="17771" spans="68:68" x14ac:dyDescent="0.2">
      <c r="BP17771" s="48"/>
    </row>
    <row r="17772" spans="68:68" x14ac:dyDescent="0.2">
      <c r="BP17772" s="48"/>
    </row>
    <row r="17773" spans="68:68" x14ac:dyDescent="0.2">
      <c r="BP17773" s="48"/>
    </row>
    <row r="17774" spans="68:68" x14ac:dyDescent="0.2">
      <c r="BP17774" s="48"/>
    </row>
    <row r="17775" spans="68:68" x14ac:dyDescent="0.2">
      <c r="BP17775" s="48"/>
    </row>
    <row r="17776" spans="68:68" x14ac:dyDescent="0.2">
      <c r="BP17776" s="48"/>
    </row>
    <row r="17777" spans="68:68" x14ac:dyDescent="0.2">
      <c r="BP17777" s="48"/>
    </row>
    <row r="17778" spans="68:68" x14ac:dyDescent="0.2">
      <c r="BP17778" s="48"/>
    </row>
    <row r="17779" spans="68:68" x14ac:dyDescent="0.2">
      <c r="BP17779" s="48"/>
    </row>
    <row r="17780" spans="68:68" x14ac:dyDescent="0.2">
      <c r="BP17780" s="48"/>
    </row>
    <row r="17781" spans="68:68" x14ac:dyDescent="0.2">
      <c r="BP17781" s="48"/>
    </row>
    <row r="17782" spans="68:68" x14ac:dyDescent="0.2">
      <c r="BP17782" s="48"/>
    </row>
    <row r="17783" spans="68:68" x14ac:dyDescent="0.2">
      <c r="BP17783" s="48"/>
    </row>
    <row r="17784" spans="68:68" x14ac:dyDescent="0.2">
      <c r="BP17784" s="48"/>
    </row>
    <row r="17785" spans="68:68" x14ac:dyDescent="0.2">
      <c r="BP17785" s="48"/>
    </row>
    <row r="17786" spans="68:68" x14ac:dyDescent="0.2">
      <c r="BP17786" s="48"/>
    </row>
    <row r="17787" spans="68:68" x14ac:dyDescent="0.2">
      <c r="BP17787" s="48"/>
    </row>
    <row r="17788" spans="68:68" x14ac:dyDescent="0.2">
      <c r="BP17788" s="48"/>
    </row>
    <row r="17789" spans="68:68" x14ac:dyDescent="0.2">
      <c r="BP17789" s="48"/>
    </row>
    <row r="17790" spans="68:68" x14ac:dyDescent="0.2">
      <c r="BP17790" s="48"/>
    </row>
    <row r="17791" spans="68:68" x14ac:dyDescent="0.2">
      <c r="BP17791" s="48"/>
    </row>
    <row r="17792" spans="68:68" x14ac:dyDescent="0.2">
      <c r="BP17792" s="48"/>
    </row>
    <row r="17793" spans="68:68" x14ac:dyDescent="0.2">
      <c r="BP17793" s="48"/>
    </row>
    <row r="17794" spans="68:68" x14ac:dyDescent="0.2">
      <c r="BP17794" s="48"/>
    </row>
    <row r="17795" spans="68:68" x14ac:dyDescent="0.2">
      <c r="BP17795" s="48"/>
    </row>
    <row r="17796" spans="68:68" x14ac:dyDescent="0.2">
      <c r="BP17796" s="48"/>
    </row>
    <row r="17797" spans="68:68" x14ac:dyDescent="0.2">
      <c r="BP17797" s="48"/>
    </row>
    <row r="17798" spans="68:68" x14ac:dyDescent="0.2">
      <c r="BP17798" s="48"/>
    </row>
    <row r="17799" spans="68:68" x14ac:dyDescent="0.2">
      <c r="BP17799" s="48"/>
    </row>
    <row r="17800" spans="68:68" x14ac:dyDescent="0.2">
      <c r="BP17800" s="48"/>
    </row>
    <row r="17801" spans="68:68" x14ac:dyDescent="0.2">
      <c r="BP17801" s="48"/>
    </row>
    <row r="17802" spans="68:68" x14ac:dyDescent="0.2">
      <c r="BP17802" s="48"/>
    </row>
    <row r="17803" spans="68:68" x14ac:dyDescent="0.2">
      <c r="BP17803" s="48"/>
    </row>
    <row r="17804" spans="68:68" x14ac:dyDescent="0.2">
      <c r="BP17804" s="48"/>
    </row>
    <row r="17805" spans="68:68" x14ac:dyDescent="0.2">
      <c r="BP17805" s="48"/>
    </row>
    <row r="17806" spans="68:68" x14ac:dyDescent="0.2">
      <c r="BP17806" s="48"/>
    </row>
    <row r="17807" spans="68:68" x14ac:dyDescent="0.2">
      <c r="BP17807" s="48"/>
    </row>
    <row r="17808" spans="68:68" x14ac:dyDescent="0.2">
      <c r="BP17808" s="48"/>
    </row>
    <row r="17809" spans="68:68" x14ac:dyDescent="0.2">
      <c r="BP17809" s="48"/>
    </row>
    <row r="17810" spans="68:68" x14ac:dyDescent="0.2">
      <c r="BP17810" s="48"/>
    </row>
    <row r="17811" spans="68:68" x14ac:dyDescent="0.2">
      <c r="BP17811" s="48"/>
    </row>
    <row r="17812" spans="68:68" x14ac:dyDescent="0.2">
      <c r="BP17812" s="48"/>
    </row>
    <row r="17813" spans="68:68" x14ac:dyDescent="0.2">
      <c r="BP17813" s="48"/>
    </row>
    <row r="17814" spans="68:68" x14ac:dyDescent="0.2">
      <c r="BP17814" s="48"/>
    </row>
    <row r="17815" spans="68:68" x14ac:dyDescent="0.2">
      <c r="BP17815" s="48"/>
    </row>
    <row r="17816" spans="68:68" x14ac:dyDescent="0.2">
      <c r="BP17816" s="48"/>
    </row>
    <row r="17817" spans="68:68" x14ac:dyDescent="0.2">
      <c r="BP17817" s="48"/>
    </row>
    <row r="17818" spans="68:68" x14ac:dyDescent="0.2">
      <c r="BP17818" s="48"/>
    </row>
    <row r="17819" spans="68:68" x14ac:dyDescent="0.2">
      <c r="BP17819" s="48"/>
    </row>
    <row r="17820" spans="68:68" x14ac:dyDescent="0.2">
      <c r="BP17820" s="48"/>
    </row>
    <row r="17821" spans="68:68" x14ac:dyDescent="0.2">
      <c r="BP17821" s="48"/>
    </row>
    <row r="17822" spans="68:68" x14ac:dyDescent="0.2">
      <c r="BP17822" s="48"/>
    </row>
    <row r="17823" spans="68:68" x14ac:dyDescent="0.2">
      <c r="BP17823" s="48"/>
    </row>
    <row r="17824" spans="68:68" x14ac:dyDescent="0.2">
      <c r="BP17824" s="48"/>
    </row>
    <row r="17825" spans="68:68" x14ac:dyDescent="0.2">
      <c r="BP17825" s="48"/>
    </row>
    <row r="17826" spans="68:68" x14ac:dyDescent="0.2">
      <c r="BP17826" s="48"/>
    </row>
    <row r="17827" spans="68:68" x14ac:dyDescent="0.2">
      <c r="BP17827" s="48"/>
    </row>
    <row r="17828" spans="68:68" x14ac:dyDescent="0.2">
      <c r="BP17828" s="48"/>
    </row>
    <row r="17829" spans="68:68" x14ac:dyDescent="0.2">
      <c r="BP17829" s="48"/>
    </row>
    <row r="17830" spans="68:68" x14ac:dyDescent="0.2">
      <c r="BP17830" s="48"/>
    </row>
    <row r="17831" spans="68:68" x14ac:dyDescent="0.2">
      <c r="BP17831" s="48"/>
    </row>
    <row r="17832" spans="68:68" x14ac:dyDescent="0.2">
      <c r="BP17832" s="48"/>
    </row>
    <row r="17833" spans="68:68" x14ac:dyDescent="0.2">
      <c r="BP17833" s="48"/>
    </row>
    <row r="17834" spans="68:68" x14ac:dyDescent="0.2">
      <c r="BP17834" s="48"/>
    </row>
    <row r="17835" spans="68:68" x14ac:dyDescent="0.2">
      <c r="BP17835" s="48"/>
    </row>
    <row r="17836" spans="68:68" x14ac:dyDescent="0.2">
      <c r="BP17836" s="48"/>
    </row>
    <row r="17837" spans="68:68" x14ac:dyDescent="0.2">
      <c r="BP17837" s="48"/>
    </row>
    <row r="17838" spans="68:68" x14ac:dyDescent="0.2">
      <c r="BP17838" s="48"/>
    </row>
    <row r="17839" spans="68:68" x14ac:dyDescent="0.2">
      <c r="BP17839" s="48"/>
    </row>
    <row r="17840" spans="68:68" x14ac:dyDescent="0.2">
      <c r="BP17840" s="48"/>
    </row>
    <row r="17841" spans="68:68" x14ac:dyDescent="0.2">
      <c r="BP17841" s="48"/>
    </row>
    <row r="17842" spans="68:68" x14ac:dyDescent="0.2">
      <c r="BP17842" s="48"/>
    </row>
    <row r="17843" spans="68:68" x14ac:dyDescent="0.2">
      <c r="BP17843" s="48"/>
    </row>
    <row r="17844" spans="68:68" x14ac:dyDescent="0.2">
      <c r="BP17844" s="48"/>
    </row>
    <row r="17845" spans="68:68" x14ac:dyDescent="0.2">
      <c r="BP17845" s="48"/>
    </row>
    <row r="17846" spans="68:68" x14ac:dyDescent="0.2">
      <c r="BP17846" s="48"/>
    </row>
    <row r="17847" spans="68:68" x14ac:dyDescent="0.2">
      <c r="BP17847" s="48"/>
    </row>
    <row r="17848" spans="68:68" x14ac:dyDescent="0.2">
      <c r="BP17848" s="48"/>
    </row>
    <row r="17849" spans="68:68" x14ac:dyDescent="0.2">
      <c r="BP17849" s="48"/>
    </row>
    <row r="17850" spans="68:68" x14ac:dyDescent="0.2">
      <c r="BP17850" s="48"/>
    </row>
    <row r="17851" spans="68:68" x14ac:dyDescent="0.2">
      <c r="BP17851" s="48"/>
    </row>
    <row r="17852" spans="68:68" x14ac:dyDescent="0.2">
      <c r="BP17852" s="48"/>
    </row>
    <row r="17853" spans="68:68" x14ac:dyDescent="0.2">
      <c r="BP17853" s="48"/>
    </row>
    <row r="17854" spans="68:68" x14ac:dyDescent="0.2">
      <c r="BP17854" s="48"/>
    </row>
    <row r="17855" spans="68:68" x14ac:dyDescent="0.2">
      <c r="BP17855" s="48"/>
    </row>
    <row r="17856" spans="68:68" x14ac:dyDescent="0.2">
      <c r="BP17856" s="48"/>
    </row>
    <row r="17857" spans="68:68" x14ac:dyDescent="0.2">
      <c r="BP17857" s="48"/>
    </row>
    <row r="17858" spans="68:68" x14ac:dyDescent="0.2">
      <c r="BP17858" s="48"/>
    </row>
    <row r="17859" spans="68:68" x14ac:dyDescent="0.2">
      <c r="BP17859" s="48"/>
    </row>
    <row r="17860" spans="68:68" x14ac:dyDescent="0.2">
      <c r="BP17860" s="48"/>
    </row>
    <row r="17861" spans="68:68" x14ac:dyDescent="0.2">
      <c r="BP17861" s="48"/>
    </row>
    <row r="17862" spans="68:68" x14ac:dyDescent="0.2">
      <c r="BP17862" s="48"/>
    </row>
    <row r="17863" spans="68:68" x14ac:dyDescent="0.2">
      <c r="BP17863" s="48"/>
    </row>
    <row r="17864" spans="68:68" x14ac:dyDescent="0.2">
      <c r="BP17864" s="48"/>
    </row>
    <row r="17865" spans="68:68" x14ac:dyDescent="0.2">
      <c r="BP17865" s="48"/>
    </row>
    <row r="17866" spans="68:68" x14ac:dyDescent="0.2">
      <c r="BP17866" s="48"/>
    </row>
    <row r="17867" spans="68:68" x14ac:dyDescent="0.2">
      <c r="BP17867" s="48"/>
    </row>
    <row r="17868" spans="68:68" x14ac:dyDescent="0.2">
      <c r="BP17868" s="48"/>
    </row>
    <row r="17869" spans="68:68" x14ac:dyDescent="0.2">
      <c r="BP17869" s="48"/>
    </row>
    <row r="17870" spans="68:68" x14ac:dyDescent="0.2">
      <c r="BP17870" s="48"/>
    </row>
    <row r="17871" spans="68:68" x14ac:dyDescent="0.2">
      <c r="BP17871" s="48"/>
    </row>
    <row r="17872" spans="68:68" x14ac:dyDescent="0.2">
      <c r="BP17872" s="48"/>
    </row>
    <row r="17873" spans="68:68" x14ac:dyDescent="0.2">
      <c r="BP17873" s="48"/>
    </row>
    <row r="17874" spans="68:68" x14ac:dyDescent="0.2">
      <c r="BP17874" s="48"/>
    </row>
    <row r="17875" spans="68:68" x14ac:dyDescent="0.2">
      <c r="BP17875" s="48"/>
    </row>
    <row r="17876" spans="68:68" x14ac:dyDescent="0.2">
      <c r="BP17876" s="48"/>
    </row>
    <row r="17877" spans="68:68" x14ac:dyDescent="0.2">
      <c r="BP17877" s="48"/>
    </row>
    <row r="17878" spans="68:68" x14ac:dyDescent="0.2">
      <c r="BP17878" s="48"/>
    </row>
    <row r="17879" spans="68:68" x14ac:dyDescent="0.2">
      <c r="BP17879" s="48"/>
    </row>
    <row r="17880" spans="68:68" x14ac:dyDescent="0.2">
      <c r="BP17880" s="48"/>
    </row>
    <row r="17881" spans="68:68" x14ac:dyDescent="0.2">
      <c r="BP17881" s="48"/>
    </row>
    <row r="17882" spans="68:68" x14ac:dyDescent="0.2">
      <c r="BP17882" s="48"/>
    </row>
    <row r="17883" spans="68:68" x14ac:dyDescent="0.2">
      <c r="BP17883" s="48"/>
    </row>
    <row r="17884" spans="68:68" x14ac:dyDescent="0.2">
      <c r="BP17884" s="48"/>
    </row>
    <row r="17885" spans="68:68" x14ac:dyDescent="0.2">
      <c r="BP17885" s="48"/>
    </row>
    <row r="17886" spans="68:68" x14ac:dyDescent="0.2">
      <c r="BP17886" s="48"/>
    </row>
    <row r="17887" spans="68:68" x14ac:dyDescent="0.2">
      <c r="BP17887" s="48"/>
    </row>
    <row r="17888" spans="68:68" x14ac:dyDescent="0.2">
      <c r="BP17888" s="48"/>
    </row>
    <row r="17889" spans="68:68" x14ac:dyDescent="0.2">
      <c r="BP17889" s="48"/>
    </row>
    <row r="17890" spans="68:68" x14ac:dyDescent="0.2">
      <c r="BP17890" s="48"/>
    </row>
    <row r="17891" spans="68:68" x14ac:dyDescent="0.2">
      <c r="BP17891" s="48"/>
    </row>
    <row r="17892" spans="68:68" x14ac:dyDescent="0.2">
      <c r="BP17892" s="48"/>
    </row>
    <row r="17893" spans="68:68" x14ac:dyDescent="0.2">
      <c r="BP17893" s="48"/>
    </row>
    <row r="17894" spans="68:68" x14ac:dyDescent="0.2">
      <c r="BP17894" s="48"/>
    </row>
    <row r="17895" spans="68:68" x14ac:dyDescent="0.2">
      <c r="BP17895" s="48"/>
    </row>
    <row r="17896" spans="68:68" x14ac:dyDescent="0.2">
      <c r="BP17896" s="48"/>
    </row>
    <row r="17897" spans="68:68" x14ac:dyDescent="0.2">
      <c r="BP17897" s="48"/>
    </row>
    <row r="17898" spans="68:68" x14ac:dyDescent="0.2">
      <c r="BP17898" s="48"/>
    </row>
    <row r="17899" spans="68:68" x14ac:dyDescent="0.2">
      <c r="BP17899" s="48"/>
    </row>
    <row r="17900" spans="68:68" x14ac:dyDescent="0.2">
      <c r="BP17900" s="48"/>
    </row>
    <row r="17901" spans="68:68" x14ac:dyDescent="0.2">
      <c r="BP17901" s="48"/>
    </row>
    <row r="17902" spans="68:68" x14ac:dyDescent="0.2">
      <c r="BP17902" s="48"/>
    </row>
    <row r="17903" spans="68:68" x14ac:dyDescent="0.2">
      <c r="BP17903" s="48"/>
    </row>
    <row r="17904" spans="68:68" x14ac:dyDescent="0.2">
      <c r="BP17904" s="48"/>
    </row>
    <row r="17905" spans="68:68" x14ac:dyDescent="0.2">
      <c r="BP17905" s="48"/>
    </row>
    <row r="17906" spans="68:68" x14ac:dyDescent="0.2">
      <c r="BP17906" s="48"/>
    </row>
    <row r="17907" spans="68:68" x14ac:dyDescent="0.2">
      <c r="BP17907" s="48"/>
    </row>
    <row r="17908" spans="68:68" x14ac:dyDescent="0.2">
      <c r="BP17908" s="48"/>
    </row>
    <row r="17909" spans="68:68" x14ac:dyDescent="0.2">
      <c r="BP17909" s="48"/>
    </row>
    <row r="17910" spans="68:68" x14ac:dyDescent="0.2">
      <c r="BP17910" s="48"/>
    </row>
    <row r="17911" spans="68:68" x14ac:dyDescent="0.2">
      <c r="BP17911" s="48"/>
    </row>
    <row r="17912" spans="68:68" x14ac:dyDescent="0.2">
      <c r="BP17912" s="48"/>
    </row>
    <row r="17913" spans="68:68" x14ac:dyDescent="0.2">
      <c r="BP17913" s="48"/>
    </row>
    <row r="17914" spans="68:68" x14ac:dyDescent="0.2">
      <c r="BP17914" s="48"/>
    </row>
    <row r="17915" spans="68:68" x14ac:dyDescent="0.2">
      <c r="BP17915" s="48"/>
    </row>
    <row r="17916" spans="68:68" x14ac:dyDescent="0.2">
      <c r="BP17916" s="48"/>
    </row>
    <row r="17917" spans="68:68" x14ac:dyDescent="0.2">
      <c r="BP17917" s="48"/>
    </row>
    <row r="17918" spans="68:68" x14ac:dyDescent="0.2">
      <c r="BP17918" s="48"/>
    </row>
    <row r="17919" spans="68:68" x14ac:dyDescent="0.2">
      <c r="BP17919" s="48"/>
    </row>
    <row r="17920" spans="68:68" x14ac:dyDescent="0.2">
      <c r="BP17920" s="48"/>
    </row>
    <row r="17921" spans="68:68" x14ac:dyDescent="0.2">
      <c r="BP17921" s="48"/>
    </row>
    <row r="17922" spans="68:68" x14ac:dyDescent="0.2">
      <c r="BP17922" s="48"/>
    </row>
    <row r="17923" spans="68:68" x14ac:dyDescent="0.2">
      <c r="BP17923" s="48"/>
    </row>
    <row r="17924" spans="68:68" x14ac:dyDescent="0.2">
      <c r="BP17924" s="48"/>
    </row>
    <row r="17925" spans="68:68" x14ac:dyDescent="0.2">
      <c r="BP17925" s="48"/>
    </row>
    <row r="17926" spans="68:68" x14ac:dyDescent="0.2">
      <c r="BP17926" s="48"/>
    </row>
    <row r="17927" spans="68:68" x14ac:dyDescent="0.2">
      <c r="BP17927" s="48"/>
    </row>
    <row r="17928" spans="68:68" x14ac:dyDescent="0.2">
      <c r="BP17928" s="48"/>
    </row>
    <row r="17929" spans="68:68" x14ac:dyDescent="0.2">
      <c r="BP17929" s="48"/>
    </row>
    <row r="17930" spans="68:68" x14ac:dyDescent="0.2">
      <c r="BP17930" s="48"/>
    </row>
    <row r="17931" spans="68:68" x14ac:dyDescent="0.2">
      <c r="BP17931" s="48"/>
    </row>
    <row r="17932" spans="68:68" x14ac:dyDescent="0.2">
      <c r="BP17932" s="48"/>
    </row>
    <row r="17933" spans="68:68" x14ac:dyDescent="0.2">
      <c r="BP17933" s="48"/>
    </row>
    <row r="17934" spans="68:68" x14ac:dyDescent="0.2">
      <c r="BP17934" s="48"/>
    </row>
    <row r="17935" spans="68:68" x14ac:dyDescent="0.2">
      <c r="BP17935" s="48"/>
    </row>
    <row r="17936" spans="68:68" x14ac:dyDescent="0.2">
      <c r="BP17936" s="48"/>
    </row>
    <row r="17937" spans="68:68" x14ac:dyDescent="0.2">
      <c r="BP17937" s="48"/>
    </row>
    <row r="17938" spans="68:68" x14ac:dyDescent="0.2">
      <c r="BP17938" s="48"/>
    </row>
    <row r="17939" spans="68:68" x14ac:dyDescent="0.2">
      <c r="BP17939" s="48"/>
    </row>
    <row r="17940" spans="68:68" x14ac:dyDescent="0.2">
      <c r="BP17940" s="48"/>
    </row>
    <row r="17941" spans="68:68" x14ac:dyDescent="0.2">
      <c r="BP17941" s="48"/>
    </row>
    <row r="17942" spans="68:68" x14ac:dyDescent="0.2">
      <c r="BP17942" s="48"/>
    </row>
    <row r="17943" spans="68:68" x14ac:dyDescent="0.2">
      <c r="BP17943" s="48"/>
    </row>
    <row r="17944" spans="68:68" x14ac:dyDescent="0.2">
      <c r="BP17944" s="48"/>
    </row>
    <row r="17945" spans="68:68" x14ac:dyDescent="0.2">
      <c r="BP17945" s="48"/>
    </row>
    <row r="17946" spans="68:68" x14ac:dyDescent="0.2">
      <c r="BP17946" s="48"/>
    </row>
    <row r="17947" spans="68:68" x14ac:dyDescent="0.2">
      <c r="BP17947" s="48"/>
    </row>
    <row r="17948" spans="68:68" x14ac:dyDescent="0.2">
      <c r="BP17948" s="48"/>
    </row>
    <row r="17949" spans="68:68" x14ac:dyDescent="0.2">
      <c r="BP17949" s="48"/>
    </row>
    <row r="17950" spans="68:68" x14ac:dyDescent="0.2">
      <c r="BP17950" s="48"/>
    </row>
    <row r="17951" spans="68:68" x14ac:dyDescent="0.2">
      <c r="BP17951" s="48"/>
    </row>
    <row r="17952" spans="68:68" x14ac:dyDescent="0.2">
      <c r="BP17952" s="48"/>
    </row>
    <row r="17953" spans="68:68" x14ac:dyDescent="0.2">
      <c r="BP17953" s="48"/>
    </row>
    <row r="17954" spans="68:68" x14ac:dyDescent="0.2">
      <c r="BP17954" s="48"/>
    </row>
    <row r="17955" spans="68:68" x14ac:dyDescent="0.2">
      <c r="BP17955" s="48"/>
    </row>
    <row r="17956" spans="68:68" x14ac:dyDescent="0.2">
      <c r="BP17956" s="48"/>
    </row>
    <row r="17957" spans="68:68" x14ac:dyDescent="0.2">
      <c r="BP17957" s="48"/>
    </row>
    <row r="17958" spans="68:68" x14ac:dyDescent="0.2">
      <c r="BP17958" s="48"/>
    </row>
    <row r="17959" spans="68:68" x14ac:dyDescent="0.2">
      <c r="BP17959" s="48"/>
    </row>
    <row r="17960" spans="68:68" x14ac:dyDescent="0.2">
      <c r="BP17960" s="48"/>
    </row>
    <row r="17961" spans="68:68" x14ac:dyDescent="0.2">
      <c r="BP17961" s="48"/>
    </row>
    <row r="17962" spans="68:68" x14ac:dyDescent="0.2">
      <c r="BP17962" s="48"/>
    </row>
    <row r="17963" spans="68:68" x14ac:dyDescent="0.2">
      <c r="BP17963" s="48"/>
    </row>
    <row r="17964" spans="68:68" x14ac:dyDescent="0.2">
      <c r="BP17964" s="48"/>
    </row>
    <row r="17965" spans="68:68" x14ac:dyDescent="0.2">
      <c r="BP17965" s="48"/>
    </row>
    <row r="17966" spans="68:68" x14ac:dyDescent="0.2">
      <c r="BP17966" s="48"/>
    </row>
    <row r="17967" spans="68:68" x14ac:dyDescent="0.2">
      <c r="BP17967" s="48"/>
    </row>
    <row r="17968" spans="68:68" x14ac:dyDescent="0.2">
      <c r="BP17968" s="48"/>
    </row>
    <row r="17969" spans="68:68" x14ac:dyDescent="0.2">
      <c r="BP17969" s="48"/>
    </row>
    <row r="17970" spans="68:68" x14ac:dyDescent="0.2">
      <c r="BP17970" s="48"/>
    </row>
    <row r="17971" spans="68:68" x14ac:dyDescent="0.2">
      <c r="BP17971" s="48"/>
    </row>
    <row r="17972" spans="68:68" x14ac:dyDescent="0.2">
      <c r="BP17972" s="48"/>
    </row>
    <row r="17973" spans="68:68" x14ac:dyDescent="0.2">
      <c r="BP17973" s="48"/>
    </row>
    <row r="17974" spans="68:68" x14ac:dyDescent="0.2">
      <c r="BP17974" s="48"/>
    </row>
    <row r="17975" spans="68:68" x14ac:dyDescent="0.2">
      <c r="BP17975" s="48"/>
    </row>
    <row r="17976" spans="68:68" x14ac:dyDescent="0.2">
      <c r="BP17976" s="48"/>
    </row>
    <row r="17977" spans="68:68" x14ac:dyDescent="0.2">
      <c r="BP17977" s="48"/>
    </row>
    <row r="17978" spans="68:68" x14ac:dyDescent="0.2">
      <c r="BP17978" s="48"/>
    </row>
    <row r="17979" spans="68:68" x14ac:dyDescent="0.2">
      <c r="BP17979" s="48"/>
    </row>
    <row r="17980" spans="68:68" x14ac:dyDescent="0.2">
      <c r="BP17980" s="48"/>
    </row>
    <row r="17981" spans="68:68" x14ac:dyDescent="0.2">
      <c r="BP17981" s="48"/>
    </row>
    <row r="17982" spans="68:68" x14ac:dyDescent="0.2">
      <c r="BP17982" s="48"/>
    </row>
    <row r="17983" spans="68:68" x14ac:dyDescent="0.2">
      <c r="BP17983" s="48"/>
    </row>
    <row r="17984" spans="68:68" x14ac:dyDescent="0.2">
      <c r="BP17984" s="48"/>
    </row>
    <row r="17985" spans="68:68" x14ac:dyDescent="0.2">
      <c r="BP17985" s="48"/>
    </row>
    <row r="17986" spans="68:68" x14ac:dyDescent="0.2">
      <c r="BP17986" s="48"/>
    </row>
    <row r="17987" spans="68:68" x14ac:dyDescent="0.2">
      <c r="BP17987" s="48"/>
    </row>
    <row r="17988" spans="68:68" x14ac:dyDescent="0.2">
      <c r="BP17988" s="48"/>
    </row>
    <row r="17989" spans="68:68" x14ac:dyDescent="0.2">
      <c r="BP17989" s="48"/>
    </row>
    <row r="17990" spans="68:68" x14ac:dyDescent="0.2">
      <c r="BP17990" s="48"/>
    </row>
    <row r="17991" spans="68:68" x14ac:dyDescent="0.2">
      <c r="BP17991" s="48"/>
    </row>
    <row r="17992" spans="68:68" x14ac:dyDescent="0.2">
      <c r="BP17992" s="48"/>
    </row>
    <row r="17993" spans="68:68" x14ac:dyDescent="0.2">
      <c r="BP17993" s="48"/>
    </row>
    <row r="17994" spans="68:68" x14ac:dyDescent="0.2">
      <c r="BP17994" s="48"/>
    </row>
    <row r="17995" spans="68:68" x14ac:dyDescent="0.2">
      <c r="BP17995" s="48"/>
    </row>
    <row r="17996" spans="68:68" x14ac:dyDescent="0.2">
      <c r="BP17996" s="48"/>
    </row>
    <row r="17997" spans="68:68" x14ac:dyDescent="0.2">
      <c r="BP17997" s="48"/>
    </row>
    <row r="17998" spans="68:68" x14ac:dyDescent="0.2">
      <c r="BP17998" s="48"/>
    </row>
    <row r="17999" spans="68:68" x14ac:dyDescent="0.2">
      <c r="BP17999" s="48"/>
    </row>
    <row r="18000" spans="68:68" x14ac:dyDescent="0.2">
      <c r="BP18000" s="48"/>
    </row>
    <row r="18001" spans="68:68" x14ac:dyDescent="0.2">
      <c r="BP18001" s="48"/>
    </row>
    <row r="18002" spans="68:68" x14ac:dyDescent="0.2">
      <c r="BP18002" s="48"/>
    </row>
    <row r="18003" spans="68:68" x14ac:dyDescent="0.2">
      <c r="BP18003" s="48"/>
    </row>
    <row r="18004" spans="68:68" x14ac:dyDescent="0.2">
      <c r="BP18004" s="48"/>
    </row>
    <row r="18005" spans="68:68" x14ac:dyDescent="0.2">
      <c r="BP18005" s="48"/>
    </row>
    <row r="18006" spans="68:68" x14ac:dyDescent="0.2">
      <c r="BP18006" s="48"/>
    </row>
    <row r="18007" spans="68:68" x14ac:dyDescent="0.2">
      <c r="BP18007" s="48"/>
    </row>
    <row r="18008" spans="68:68" x14ac:dyDescent="0.2">
      <c r="BP18008" s="48"/>
    </row>
    <row r="18009" spans="68:68" x14ac:dyDescent="0.2">
      <c r="BP18009" s="48"/>
    </row>
    <row r="18010" spans="68:68" x14ac:dyDescent="0.2">
      <c r="BP18010" s="48"/>
    </row>
    <row r="18011" spans="68:68" x14ac:dyDescent="0.2">
      <c r="BP18011" s="48"/>
    </row>
    <row r="18012" spans="68:68" x14ac:dyDescent="0.2">
      <c r="BP18012" s="48"/>
    </row>
    <row r="18013" spans="68:68" x14ac:dyDescent="0.2">
      <c r="BP18013" s="48"/>
    </row>
    <row r="18014" spans="68:68" x14ac:dyDescent="0.2">
      <c r="BP18014" s="48"/>
    </row>
    <row r="18015" spans="68:68" x14ac:dyDescent="0.2">
      <c r="BP18015" s="48"/>
    </row>
    <row r="18016" spans="68:68" x14ac:dyDescent="0.2">
      <c r="BP18016" s="48"/>
    </row>
    <row r="18017" spans="68:68" x14ac:dyDescent="0.2">
      <c r="BP18017" s="48"/>
    </row>
    <row r="18018" spans="68:68" x14ac:dyDescent="0.2">
      <c r="BP18018" s="48"/>
    </row>
    <row r="18019" spans="68:68" x14ac:dyDescent="0.2">
      <c r="BP18019" s="48"/>
    </row>
    <row r="18020" spans="68:68" x14ac:dyDescent="0.2">
      <c r="BP18020" s="48"/>
    </row>
    <row r="18021" spans="68:68" x14ac:dyDescent="0.2">
      <c r="BP18021" s="48"/>
    </row>
    <row r="18022" spans="68:68" x14ac:dyDescent="0.2">
      <c r="BP18022" s="48"/>
    </row>
    <row r="18023" spans="68:68" x14ac:dyDescent="0.2">
      <c r="BP18023" s="48"/>
    </row>
    <row r="18024" spans="68:68" x14ac:dyDescent="0.2">
      <c r="BP18024" s="48"/>
    </row>
    <row r="18025" spans="68:68" x14ac:dyDescent="0.2">
      <c r="BP18025" s="48"/>
    </row>
    <row r="18026" spans="68:68" x14ac:dyDescent="0.2">
      <c r="BP18026" s="48"/>
    </row>
    <row r="18027" spans="68:68" x14ac:dyDescent="0.2">
      <c r="BP18027" s="48"/>
    </row>
    <row r="18028" spans="68:68" x14ac:dyDescent="0.2">
      <c r="BP18028" s="48"/>
    </row>
    <row r="18029" spans="68:68" x14ac:dyDescent="0.2">
      <c r="BP18029" s="48"/>
    </row>
    <row r="18030" spans="68:68" x14ac:dyDescent="0.2">
      <c r="BP18030" s="48"/>
    </row>
    <row r="18031" spans="68:68" x14ac:dyDescent="0.2">
      <c r="BP18031" s="48"/>
    </row>
    <row r="18032" spans="68:68" x14ac:dyDescent="0.2">
      <c r="BP18032" s="48"/>
    </row>
    <row r="18033" spans="68:68" x14ac:dyDescent="0.2">
      <c r="BP18033" s="48"/>
    </row>
    <row r="18034" spans="68:68" x14ac:dyDescent="0.2">
      <c r="BP18034" s="48"/>
    </row>
    <row r="18035" spans="68:68" x14ac:dyDescent="0.2">
      <c r="BP18035" s="48"/>
    </row>
    <row r="18036" spans="68:68" x14ac:dyDescent="0.2">
      <c r="BP18036" s="48"/>
    </row>
    <row r="18037" spans="68:68" x14ac:dyDescent="0.2">
      <c r="BP18037" s="48"/>
    </row>
    <row r="18038" spans="68:68" x14ac:dyDescent="0.2">
      <c r="BP18038" s="48"/>
    </row>
    <row r="18039" spans="68:68" x14ac:dyDescent="0.2">
      <c r="BP18039" s="48"/>
    </row>
    <row r="18040" spans="68:68" x14ac:dyDescent="0.2">
      <c r="BP18040" s="48"/>
    </row>
    <row r="18041" spans="68:68" x14ac:dyDescent="0.2">
      <c r="BP18041" s="48"/>
    </row>
    <row r="18042" spans="68:68" x14ac:dyDescent="0.2">
      <c r="BP18042" s="48"/>
    </row>
    <row r="18043" spans="68:68" x14ac:dyDescent="0.2">
      <c r="BP18043" s="48"/>
    </row>
    <row r="18044" spans="68:68" x14ac:dyDescent="0.2">
      <c r="BP18044" s="48"/>
    </row>
    <row r="18045" spans="68:68" x14ac:dyDescent="0.2">
      <c r="BP18045" s="48"/>
    </row>
    <row r="18046" spans="68:68" x14ac:dyDescent="0.2">
      <c r="BP18046" s="48"/>
    </row>
    <row r="18047" spans="68:68" x14ac:dyDescent="0.2">
      <c r="BP18047" s="48"/>
    </row>
    <row r="18048" spans="68:68" x14ac:dyDescent="0.2">
      <c r="BP18048" s="48"/>
    </row>
    <row r="18049" spans="68:68" x14ac:dyDescent="0.2">
      <c r="BP18049" s="48"/>
    </row>
    <row r="18050" spans="68:68" x14ac:dyDescent="0.2">
      <c r="BP18050" s="48"/>
    </row>
    <row r="18051" spans="68:68" x14ac:dyDescent="0.2">
      <c r="BP18051" s="48"/>
    </row>
    <row r="18052" spans="68:68" x14ac:dyDescent="0.2">
      <c r="BP18052" s="48"/>
    </row>
    <row r="18053" spans="68:68" x14ac:dyDescent="0.2">
      <c r="BP18053" s="48"/>
    </row>
    <row r="18054" spans="68:68" x14ac:dyDescent="0.2">
      <c r="BP18054" s="48"/>
    </row>
    <row r="18055" spans="68:68" x14ac:dyDescent="0.2">
      <c r="BP18055" s="48"/>
    </row>
    <row r="18056" spans="68:68" x14ac:dyDescent="0.2">
      <c r="BP18056" s="48"/>
    </row>
    <row r="18057" spans="68:68" x14ac:dyDescent="0.2">
      <c r="BP18057" s="48"/>
    </row>
    <row r="18058" spans="68:68" x14ac:dyDescent="0.2">
      <c r="BP18058" s="48"/>
    </row>
    <row r="18059" spans="68:68" x14ac:dyDescent="0.2">
      <c r="BP18059" s="48"/>
    </row>
    <row r="18060" spans="68:68" x14ac:dyDescent="0.2">
      <c r="BP18060" s="48"/>
    </row>
    <row r="18061" spans="68:68" x14ac:dyDescent="0.2">
      <c r="BP18061" s="48"/>
    </row>
    <row r="18062" spans="68:68" x14ac:dyDescent="0.2">
      <c r="BP18062" s="48"/>
    </row>
    <row r="18063" spans="68:68" x14ac:dyDescent="0.2">
      <c r="BP18063" s="48"/>
    </row>
    <row r="18064" spans="68:68" x14ac:dyDescent="0.2">
      <c r="BP18064" s="48"/>
    </row>
    <row r="18065" spans="68:68" x14ac:dyDescent="0.2">
      <c r="BP18065" s="48"/>
    </row>
    <row r="18066" spans="68:68" x14ac:dyDescent="0.2">
      <c r="BP18066" s="48"/>
    </row>
    <row r="18067" spans="68:68" x14ac:dyDescent="0.2">
      <c r="BP18067" s="48"/>
    </row>
    <row r="18068" spans="68:68" x14ac:dyDescent="0.2">
      <c r="BP18068" s="48"/>
    </row>
    <row r="18069" spans="68:68" x14ac:dyDescent="0.2">
      <c r="BP18069" s="48"/>
    </row>
    <row r="18070" spans="68:68" x14ac:dyDescent="0.2">
      <c r="BP18070" s="48"/>
    </row>
    <row r="18071" spans="68:68" x14ac:dyDescent="0.2">
      <c r="BP18071" s="48"/>
    </row>
    <row r="18072" spans="68:68" x14ac:dyDescent="0.2">
      <c r="BP18072" s="48"/>
    </row>
    <row r="18073" spans="68:68" x14ac:dyDescent="0.2">
      <c r="BP18073" s="48"/>
    </row>
    <row r="18074" spans="68:68" x14ac:dyDescent="0.2">
      <c r="BP18074" s="48"/>
    </row>
    <row r="18075" spans="68:68" x14ac:dyDescent="0.2">
      <c r="BP18075" s="48"/>
    </row>
    <row r="18076" spans="68:68" x14ac:dyDescent="0.2">
      <c r="BP18076" s="48"/>
    </row>
    <row r="18077" spans="68:68" x14ac:dyDescent="0.2">
      <c r="BP18077" s="48"/>
    </row>
    <row r="18078" spans="68:68" x14ac:dyDescent="0.2">
      <c r="BP18078" s="48"/>
    </row>
    <row r="18079" spans="68:68" x14ac:dyDescent="0.2">
      <c r="BP18079" s="48"/>
    </row>
    <row r="18080" spans="68:68" x14ac:dyDescent="0.2">
      <c r="BP18080" s="48"/>
    </row>
    <row r="18081" spans="68:68" x14ac:dyDescent="0.2">
      <c r="BP18081" s="48"/>
    </row>
    <row r="18082" spans="68:68" x14ac:dyDescent="0.2">
      <c r="BP18082" s="48"/>
    </row>
    <row r="18083" spans="68:68" x14ac:dyDescent="0.2">
      <c r="BP18083" s="48"/>
    </row>
    <row r="18084" spans="68:68" x14ac:dyDescent="0.2">
      <c r="BP18084" s="48"/>
    </row>
    <row r="18085" spans="68:68" x14ac:dyDescent="0.2">
      <c r="BP18085" s="48"/>
    </row>
    <row r="18086" spans="68:68" x14ac:dyDescent="0.2">
      <c r="BP18086" s="48"/>
    </row>
    <row r="18087" spans="68:68" x14ac:dyDescent="0.2">
      <c r="BP18087" s="48"/>
    </row>
    <row r="18088" spans="68:68" x14ac:dyDescent="0.2">
      <c r="BP18088" s="48"/>
    </row>
    <row r="18089" spans="68:68" x14ac:dyDescent="0.2">
      <c r="BP18089" s="48"/>
    </row>
    <row r="18090" spans="68:68" x14ac:dyDescent="0.2">
      <c r="BP18090" s="48"/>
    </row>
    <row r="18091" spans="68:68" x14ac:dyDescent="0.2">
      <c r="BP18091" s="48"/>
    </row>
    <row r="18092" spans="68:68" x14ac:dyDescent="0.2">
      <c r="BP18092" s="48"/>
    </row>
    <row r="18093" spans="68:68" x14ac:dyDescent="0.2">
      <c r="BP18093" s="48"/>
    </row>
    <row r="18094" spans="68:68" x14ac:dyDescent="0.2">
      <c r="BP18094" s="48"/>
    </row>
    <row r="18095" spans="68:68" x14ac:dyDescent="0.2">
      <c r="BP18095" s="48"/>
    </row>
    <row r="18096" spans="68:68" x14ac:dyDescent="0.2">
      <c r="BP18096" s="48"/>
    </row>
    <row r="18097" spans="68:68" x14ac:dyDescent="0.2">
      <c r="BP18097" s="48"/>
    </row>
    <row r="18098" spans="68:68" x14ac:dyDescent="0.2">
      <c r="BP18098" s="48"/>
    </row>
    <row r="18099" spans="68:68" x14ac:dyDescent="0.2">
      <c r="BP18099" s="48"/>
    </row>
    <row r="18100" spans="68:68" x14ac:dyDescent="0.2">
      <c r="BP18100" s="48"/>
    </row>
    <row r="18101" spans="68:68" x14ac:dyDescent="0.2">
      <c r="BP18101" s="48"/>
    </row>
    <row r="18102" spans="68:68" x14ac:dyDescent="0.2">
      <c r="BP18102" s="48"/>
    </row>
    <row r="18103" spans="68:68" x14ac:dyDescent="0.2">
      <c r="BP18103" s="48"/>
    </row>
    <row r="18104" spans="68:68" x14ac:dyDescent="0.2">
      <c r="BP18104" s="48"/>
    </row>
    <row r="18105" spans="68:68" x14ac:dyDescent="0.2">
      <c r="BP18105" s="48"/>
    </row>
    <row r="18106" spans="68:68" x14ac:dyDescent="0.2">
      <c r="BP18106" s="48"/>
    </row>
    <row r="18107" spans="68:68" x14ac:dyDescent="0.2">
      <c r="BP18107" s="48"/>
    </row>
    <row r="18108" spans="68:68" x14ac:dyDescent="0.2">
      <c r="BP18108" s="48"/>
    </row>
    <row r="18109" spans="68:68" x14ac:dyDescent="0.2">
      <c r="BP18109" s="48"/>
    </row>
    <row r="18110" spans="68:68" x14ac:dyDescent="0.2">
      <c r="BP18110" s="48"/>
    </row>
    <row r="18111" spans="68:68" x14ac:dyDescent="0.2">
      <c r="BP18111" s="48"/>
    </row>
    <row r="18112" spans="68:68" x14ac:dyDescent="0.2">
      <c r="BP18112" s="48"/>
    </row>
    <row r="18113" spans="68:68" x14ac:dyDescent="0.2">
      <c r="BP18113" s="48"/>
    </row>
    <row r="18114" spans="68:68" x14ac:dyDescent="0.2">
      <c r="BP18114" s="48"/>
    </row>
    <row r="18115" spans="68:68" x14ac:dyDescent="0.2">
      <c r="BP18115" s="48"/>
    </row>
    <row r="18116" spans="68:68" x14ac:dyDescent="0.2">
      <c r="BP18116" s="48"/>
    </row>
    <row r="18117" spans="68:68" x14ac:dyDescent="0.2">
      <c r="BP18117" s="48"/>
    </row>
    <row r="18118" spans="68:68" x14ac:dyDescent="0.2">
      <c r="BP18118" s="48"/>
    </row>
    <row r="18119" spans="68:68" x14ac:dyDescent="0.2">
      <c r="BP18119" s="48"/>
    </row>
    <row r="18120" spans="68:68" x14ac:dyDescent="0.2">
      <c r="BP18120" s="48"/>
    </row>
    <row r="18121" spans="68:68" x14ac:dyDescent="0.2">
      <c r="BP18121" s="48"/>
    </row>
    <row r="18122" spans="68:68" x14ac:dyDescent="0.2">
      <c r="BP18122" s="48"/>
    </row>
    <row r="18123" spans="68:68" x14ac:dyDescent="0.2">
      <c r="BP18123" s="48"/>
    </row>
    <row r="18124" spans="68:68" x14ac:dyDescent="0.2">
      <c r="BP18124" s="48"/>
    </row>
    <row r="18125" spans="68:68" x14ac:dyDescent="0.2">
      <c r="BP18125" s="48"/>
    </row>
    <row r="18126" spans="68:68" x14ac:dyDescent="0.2">
      <c r="BP18126" s="48"/>
    </row>
    <row r="18127" spans="68:68" x14ac:dyDescent="0.2">
      <c r="BP18127" s="48"/>
    </row>
    <row r="18128" spans="68:68" x14ac:dyDescent="0.2">
      <c r="BP18128" s="48"/>
    </row>
    <row r="18129" spans="68:68" x14ac:dyDescent="0.2">
      <c r="BP18129" s="48"/>
    </row>
    <row r="18130" spans="68:68" x14ac:dyDescent="0.2">
      <c r="BP18130" s="48"/>
    </row>
    <row r="18131" spans="68:68" x14ac:dyDescent="0.2">
      <c r="BP18131" s="48"/>
    </row>
    <row r="18132" spans="68:68" x14ac:dyDescent="0.2">
      <c r="BP18132" s="48"/>
    </row>
    <row r="18133" spans="68:68" x14ac:dyDescent="0.2">
      <c r="BP18133" s="48"/>
    </row>
    <row r="18134" spans="68:68" x14ac:dyDescent="0.2">
      <c r="BP18134" s="48"/>
    </row>
    <row r="18135" spans="68:68" x14ac:dyDescent="0.2">
      <c r="BP18135" s="48"/>
    </row>
    <row r="18136" spans="68:68" x14ac:dyDescent="0.2">
      <c r="BP18136" s="48"/>
    </row>
    <row r="18137" spans="68:68" x14ac:dyDescent="0.2">
      <c r="BP18137" s="48"/>
    </row>
    <row r="18138" spans="68:68" x14ac:dyDescent="0.2">
      <c r="BP18138" s="48"/>
    </row>
    <row r="18139" spans="68:68" x14ac:dyDescent="0.2">
      <c r="BP18139" s="48"/>
    </row>
    <row r="18140" spans="68:68" x14ac:dyDescent="0.2">
      <c r="BP18140" s="48"/>
    </row>
    <row r="18141" spans="68:68" x14ac:dyDescent="0.2">
      <c r="BP18141" s="48"/>
    </row>
    <row r="18142" spans="68:68" x14ac:dyDescent="0.2">
      <c r="BP18142" s="48"/>
    </row>
    <row r="18143" spans="68:68" x14ac:dyDescent="0.2">
      <c r="BP18143" s="48"/>
    </row>
    <row r="18144" spans="68:68" x14ac:dyDescent="0.2">
      <c r="BP18144" s="48"/>
    </row>
    <row r="18145" spans="68:68" x14ac:dyDescent="0.2">
      <c r="BP18145" s="48"/>
    </row>
    <row r="18146" spans="68:68" x14ac:dyDescent="0.2">
      <c r="BP18146" s="48"/>
    </row>
    <row r="18147" spans="68:68" x14ac:dyDescent="0.2">
      <c r="BP18147" s="48"/>
    </row>
    <row r="18148" spans="68:68" x14ac:dyDescent="0.2">
      <c r="BP18148" s="48"/>
    </row>
    <row r="18149" spans="68:68" x14ac:dyDescent="0.2">
      <c r="BP18149" s="48"/>
    </row>
    <row r="18150" spans="68:68" x14ac:dyDescent="0.2">
      <c r="BP18150" s="48"/>
    </row>
    <row r="18151" spans="68:68" x14ac:dyDescent="0.2">
      <c r="BP18151" s="48"/>
    </row>
    <row r="18152" spans="68:68" x14ac:dyDescent="0.2">
      <c r="BP18152" s="48"/>
    </row>
    <row r="18153" spans="68:68" x14ac:dyDescent="0.2">
      <c r="BP18153" s="48"/>
    </row>
    <row r="18154" spans="68:68" x14ac:dyDescent="0.2">
      <c r="BP18154" s="48"/>
    </row>
    <row r="18155" spans="68:68" x14ac:dyDescent="0.2">
      <c r="BP18155" s="48"/>
    </row>
    <row r="18156" spans="68:68" x14ac:dyDescent="0.2">
      <c r="BP18156" s="48"/>
    </row>
    <row r="18157" spans="68:68" x14ac:dyDescent="0.2">
      <c r="BP18157" s="48"/>
    </row>
    <row r="18158" spans="68:68" x14ac:dyDescent="0.2">
      <c r="BP18158" s="48"/>
    </row>
    <row r="18159" spans="68:68" x14ac:dyDescent="0.2">
      <c r="BP18159" s="48"/>
    </row>
    <row r="18160" spans="68:68" x14ac:dyDescent="0.2">
      <c r="BP18160" s="48"/>
    </row>
    <row r="18161" spans="68:68" x14ac:dyDescent="0.2">
      <c r="BP18161" s="48"/>
    </row>
    <row r="18162" spans="68:68" x14ac:dyDescent="0.2">
      <c r="BP18162" s="48"/>
    </row>
    <row r="18163" spans="68:68" x14ac:dyDescent="0.2">
      <c r="BP18163" s="48"/>
    </row>
    <row r="18164" spans="68:68" x14ac:dyDescent="0.2">
      <c r="BP18164" s="48"/>
    </row>
    <row r="18165" spans="68:68" x14ac:dyDescent="0.2">
      <c r="BP18165" s="48"/>
    </row>
    <row r="18166" spans="68:68" x14ac:dyDescent="0.2">
      <c r="BP18166" s="48"/>
    </row>
    <row r="18167" spans="68:68" x14ac:dyDescent="0.2">
      <c r="BP18167" s="48"/>
    </row>
    <row r="18168" spans="68:68" x14ac:dyDescent="0.2">
      <c r="BP18168" s="48"/>
    </row>
    <row r="18169" spans="68:68" x14ac:dyDescent="0.2">
      <c r="BP18169" s="48"/>
    </row>
    <row r="18170" spans="68:68" x14ac:dyDescent="0.2">
      <c r="BP18170" s="48"/>
    </row>
    <row r="18171" spans="68:68" x14ac:dyDescent="0.2">
      <c r="BP18171" s="48"/>
    </row>
    <row r="18172" spans="68:68" x14ac:dyDescent="0.2">
      <c r="BP18172" s="48"/>
    </row>
    <row r="18173" spans="68:68" x14ac:dyDescent="0.2">
      <c r="BP18173" s="48"/>
    </row>
    <row r="18174" spans="68:68" x14ac:dyDescent="0.2">
      <c r="BP18174" s="48"/>
    </row>
    <row r="18175" spans="68:68" x14ac:dyDescent="0.2">
      <c r="BP18175" s="48"/>
    </row>
    <row r="18176" spans="68:68" x14ac:dyDescent="0.2">
      <c r="BP18176" s="48"/>
    </row>
    <row r="18177" spans="68:68" x14ac:dyDescent="0.2">
      <c r="BP18177" s="48"/>
    </row>
    <row r="18178" spans="68:68" x14ac:dyDescent="0.2">
      <c r="BP18178" s="48"/>
    </row>
    <row r="18179" spans="68:68" x14ac:dyDescent="0.2">
      <c r="BP18179" s="48"/>
    </row>
    <row r="18180" spans="68:68" x14ac:dyDescent="0.2">
      <c r="BP18180" s="48"/>
    </row>
    <row r="18181" spans="68:68" x14ac:dyDescent="0.2">
      <c r="BP18181" s="48"/>
    </row>
    <row r="18182" spans="68:68" x14ac:dyDescent="0.2">
      <c r="BP18182" s="48"/>
    </row>
    <row r="18183" spans="68:68" x14ac:dyDescent="0.2">
      <c r="BP18183" s="48"/>
    </row>
    <row r="18184" spans="68:68" x14ac:dyDescent="0.2">
      <c r="BP18184" s="48"/>
    </row>
    <row r="18185" spans="68:68" x14ac:dyDescent="0.2">
      <c r="BP18185" s="48"/>
    </row>
    <row r="18186" spans="68:68" x14ac:dyDescent="0.2">
      <c r="BP18186" s="48"/>
    </row>
    <row r="18187" spans="68:68" x14ac:dyDescent="0.2">
      <c r="BP18187" s="48"/>
    </row>
    <row r="18188" spans="68:68" x14ac:dyDescent="0.2">
      <c r="BP18188" s="48"/>
    </row>
    <row r="18189" spans="68:68" x14ac:dyDescent="0.2">
      <c r="BP18189" s="48"/>
    </row>
    <row r="18190" spans="68:68" x14ac:dyDescent="0.2">
      <c r="BP18190" s="48"/>
    </row>
    <row r="18191" spans="68:68" x14ac:dyDescent="0.2">
      <c r="BP18191" s="48"/>
    </row>
    <row r="18192" spans="68:68" x14ac:dyDescent="0.2">
      <c r="BP18192" s="48"/>
    </row>
    <row r="18193" spans="68:68" x14ac:dyDescent="0.2">
      <c r="BP18193" s="48"/>
    </row>
    <row r="18194" spans="68:68" x14ac:dyDescent="0.2">
      <c r="BP18194" s="48"/>
    </row>
    <row r="18195" spans="68:68" x14ac:dyDescent="0.2">
      <c r="BP18195" s="48"/>
    </row>
    <row r="18196" spans="68:68" x14ac:dyDescent="0.2">
      <c r="BP18196" s="48"/>
    </row>
    <row r="18197" spans="68:68" x14ac:dyDescent="0.2">
      <c r="BP18197" s="48"/>
    </row>
    <row r="18198" spans="68:68" x14ac:dyDescent="0.2">
      <c r="BP18198" s="48"/>
    </row>
    <row r="18199" spans="68:68" x14ac:dyDescent="0.2">
      <c r="BP18199" s="48"/>
    </row>
    <row r="18200" spans="68:68" x14ac:dyDescent="0.2">
      <c r="BP18200" s="48"/>
    </row>
    <row r="18201" spans="68:68" x14ac:dyDescent="0.2">
      <c r="BP18201" s="48"/>
    </row>
    <row r="18202" spans="68:68" x14ac:dyDescent="0.2">
      <c r="BP18202" s="48"/>
    </row>
    <row r="18203" spans="68:68" x14ac:dyDescent="0.2">
      <c r="BP18203" s="48"/>
    </row>
    <row r="18204" spans="68:68" x14ac:dyDescent="0.2">
      <c r="BP18204" s="48"/>
    </row>
    <row r="18205" spans="68:68" x14ac:dyDescent="0.2">
      <c r="BP18205" s="48"/>
    </row>
    <row r="18206" spans="68:68" x14ac:dyDescent="0.2">
      <c r="BP18206" s="48"/>
    </row>
    <row r="18207" spans="68:68" x14ac:dyDescent="0.2">
      <c r="BP18207" s="48"/>
    </row>
    <row r="18208" spans="68:68" x14ac:dyDescent="0.2">
      <c r="BP18208" s="48"/>
    </row>
    <row r="18209" spans="68:68" x14ac:dyDescent="0.2">
      <c r="BP18209" s="48"/>
    </row>
    <row r="18210" spans="68:68" x14ac:dyDescent="0.2">
      <c r="BP18210" s="48"/>
    </row>
    <row r="18211" spans="68:68" x14ac:dyDescent="0.2">
      <c r="BP18211" s="48"/>
    </row>
    <row r="18212" spans="68:68" x14ac:dyDescent="0.2">
      <c r="BP18212" s="48"/>
    </row>
    <row r="18213" spans="68:68" x14ac:dyDescent="0.2">
      <c r="BP18213" s="48"/>
    </row>
    <row r="18214" spans="68:68" x14ac:dyDescent="0.2">
      <c r="BP18214" s="48"/>
    </row>
    <row r="18215" spans="68:68" x14ac:dyDescent="0.2">
      <c r="BP18215" s="48"/>
    </row>
    <row r="18216" spans="68:68" x14ac:dyDescent="0.2">
      <c r="BP18216" s="48"/>
    </row>
    <row r="18217" spans="68:68" x14ac:dyDescent="0.2">
      <c r="BP18217" s="48"/>
    </row>
    <row r="18218" spans="68:68" x14ac:dyDescent="0.2">
      <c r="BP18218" s="48"/>
    </row>
    <row r="18219" spans="68:68" x14ac:dyDescent="0.2">
      <c r="BP18219" s="48"/>
    </row>
    <row r="18220" spans="68:68" x14ac:dyDescent="0.2">
      <c r="BP18220" s="48"/>
    </row>
    <row r="18221" spans="68:68" x14ac:dyDescent="0.2">
      <c r="BP18221" s="48"/>
    </row>
    <row r="18222" spans="68:68" x14ac:dyDescent="0.2">
      <c r="BP18222" s="48"/>
    </row>
    <row r="18223" spans="68:68" x14ac:dyDescent="0.2">
      <c r="BP18223" s="48"/>
    </row>
    <row r="18224" spans="68:68" x14ac:dyDescent="0.2">
      <c r="BP18224" s="48"/>
    </row>
    <row r="18225" spans="68:68" x14ac:dyDescent="0.2">
      <c r="BP18225" s="48"/>
    </row>
    <row r="18226" spans="68:68" x14ac:dyDescent="0.2">
      <c r="BP18226" s="48"/>
    </row>
    <row r="18227" spans="68:68" x14ac:dyDescent="0.2">
      <c r="BP18227" s="48"/>
    </row>
    <row r="18228" spans="68:68" x14ac:dyDescent="0.2">
      <c r="BP18228" s="48"/>
    </row>
    <row r="18229" spans="68:68" x14ac:dyDescent="0.2">
      <c r="BP18229" s="48"/>
    </row>
    <row r="18230" spans="68:68" x14ac:dyDescent="0.2">
      <c r="BP18230" s="48"/>
    </row>
    <row r="18231" spans="68:68" x14ac:dyDescent="0.2">
      <c r="BP18231" s="48"/>
    </row>
    <row r="18232" spans="68:68" x14ac:dyDescent="0.2">
      <c r="BP18232" s="48"/>
    </row>
    <row r="18233" spans="68:68" x14ac:dyDescent="0.2">
      <c r="BP18233" s="48"/>
    </row>
    <row r="18234" spans="68:68" x14ac:dyDescent="0.2">
      <c r="BP18234" s="48"/>
    </row>
    <row r="18235" spans="68:68" x14ac:dyDescent="0.2">
      <c r="BP18235" s="48"/>
    </row>
    <row r="18236" spans="68:68" x14ac:dyDescent="0.2">
      <c r="BP18236" s="48"/>
    </row>
    <row r="18237" spans="68:68" x14ac:dyDescent="0.2">
      <c r="BP18237" s="48"/>
    </row>
    <row r="18238" spans="68:68" x14ac:dyDescent="0.2">
      <c r="BP18238" s="48"/>
    </row>
    <row r="18239" spans="68:68" x14ac:dyDescent="0.2">
      <c r="BP18239" s="48"/>
    </row>
    <row r="18240" spans="68:68" x14ac:dyDescent="0.2">
      <c r="BP18240" s="48"/>
    </row>
    <row r="18241" spans="68:68" x14ac:dyDescent="0.2">
      <c r="BP18241" s="48"/>
    </row>
    <row r="18242" spans="68:68" x14ac:dyDescent="0.2">
      <c r="BP18242" s="48"/>
    </row>
    <row r="18243" spans="68:68" x14ac:dyDescent="0.2">
      <c r="BP18243" s="48"/>
    </row>
    <row r="18244" spans="68:68" x14ac:dyDescent="0.2">
      <c r="BP18244" s="48"/>
    </row>
    <row r="18245" spans="68:68" x14ac:dyDescent="0.2">
      <c r="BP18245" s="48"/>
    </row>
    <row r="18246" spans="68:68" x14ac:dyDescent="0.2">
      <c r="BP18246" s="48"/>
    </row>
    <row r="18247" spans="68:68" x14ac:dyDescent="0.2">
      <c r="BP18247" s="48"/>
    </row>
    <row r="18248" spans="68:68" x14ac:dyDescent="0.2">
      <c r="BP18248" s="48"/>
    </row>
    <row r="18249" spans="68:68" x14ac:dyDescent="0.2">
      <c r="BP18249" s="48"/>
    </row>
    <row r="18250" spans="68:68" x14ac:dyDescent="0.2">
      <c r="BP18250" s="48"/>
    </row>
    <row r="18251" spans="68:68" x14ac:dyDescent="0.2">
      <c r="BP18251" s="48"/>
    </row>
    <row r="18252" spans="68:68" x14ac:dyDescent="0.2">
      <c r="BP18252" s="48"/>
    </row>
    <row r="18253" spans="68:68" x14ac:dyDescent="0.2">
      <c r="BP18253" s="48"/>
    </row>
    <row r="18254" spans="68:68" x14ac:dyDescent="0.2">
      <c r="BP18254" s="48"/>
    </row>
    <row r="18255" spans="68:68" x14ac:dyDescent="0.2">
      <c r="BP18255" s="48"/>
    </row>
    <row r="18256" spans="68:68" x14ac:dyDescent="0.2">
      <c r="BP18256" s="48"/>
    </row>
    <row r="18257" spans="68:68" x14ac:dyDescent="0.2">
      <c r="BP18257" s="48"/>
    </row>
    <row r="18258" spans="68:68" x14ac:dyDescent="0.2">
      <c r="BP18258" s="48"/>
    </row>
    <row r="18259" spans="68:68" x14ac:dyDescent="0.2">
      <c r="BP18259" s="48"/>
    </row>
    <row r="18260" spans="68:68" x14ac:dyDescent="0.2">
      <c r="BP18260" s="48"/>
    </row>
    <row r="18261" spans="68:68" x14ac:dyDescent="0.2">
      <c r="BP18261" s="48"/>
    </row>
    <row r="18262" spans="68:68" x14ac:dyDescent="0.2">
      <c r="BP18262" s="48"/>
    </row>
    <row r="18263" spans="68:68" x14ac:dyDescent="0.2">
      <c r="BP18263" s="48"/>
    </row>
    <row r="18264" spans="68:68" x14ac:dyDescent="0.2">
      <c r="BP18264" s="48"/>
    </row>
    <row r="18265" spans="68:68" x14ac:dyDescent="0.2">
      <c r="BP18265" s="48"/>
    </row>
    <row r="18266" spans="68:68" x14ac:dyDescent="0.2">
      <c r="BP18266" s="48"/>
    </row>
    <row r="18267" spans="68:68" x14ac:dyDescent="0.2">
      <c r="BP18267" s="48"/>
    </row>
    <row r="18268" spans="68:68" x14ac:dyDescent="0.2">
      <c r="BP18268" s="48"/>
    </row>
    <row r="18269" spans="68:68" x14ac:dyDescent="0.2">
      <c r="BP18269" s="48"/>
    </row>
    <row r="18270" spans="68:68" x14ac:dyDescent="0.2">
      <c r="BP18270" s="48"/>
    </row>
    <row r="18271" spans="68:68" x14ac:dyDescent="0.2">
      <c r="BP18271" s="48"/>
    </row>
    <row r="18272" spans="68:68" x14ac:dyDescent="0.2">
      <c r="BP18272" s="48"/>
    </row>
    <row r="18273" spans="68:68" x14ac:dyDescent="0.2">
      <c r="BP18273" s="48"/>
    </row>
    <row r="18274" spans="68:68" x14ac:dyDescent="0.2">
      <c r="BP18274" s="48"/>
    </row>
    <row r="18275" spans="68:68" x14ac:dyDescent="0.2">
      <c r="BP18275" s="48"/>
    </row>
    <row r="18276" spans="68:68" x14ac:dyDescent="0.2">
      <c r="BP18276" s="48"/>
    </row>
    <row r="18277" spans="68:68" x14ac:dyDescent="0.2">
      <c r="BP18277" s="48"/>
    </row>
    <row r="18278" spans="68:68" x14ac:dyDescent="0.2">
      <c r="BP18278" s="48"/>
    </row>
    <row r="18279" spans="68:68" x14ac:dyDescent="0.2">
      <c r="BP18279" s="48"/>
    </row>
    <row r="18280" spans="68:68" x14ac:dyDescent="0.2">
      <c r="BP18280" s="48"/>
    </row>
    <row r="18281" spans="68:68" x14ac:dyDescent="0.2">
      <c r="BP18281" s="48"/>
    </row>
    <row r="18282" spans="68:68" x14ac:dyDescent="0.2">
      <c r="BP18282" s="48"/>
    </row>
    <row r="18283" spans="68:68" x14ac:dyDescent="0.2">
      <c r="BP18283" s="48"/>
    </row>
    <row r="18284" spans="68:68" x14ac:dyDescent="0.2">
      <c r="BP18284" s="48"/>
    </row>
    <row r="18285" spans="68:68" x14ac:dyDescent="0.2">
      <c r="BP18285" s="48"/>
    </row>
    <row r="18286" spans="68:68" x14ac:dyDescent="0.2">
      <c r="BP18286" s="48"/>
    </row>
    <row r="18287" spans="68:68" x14ac:dyDescent="0.2">
      <c r="BP18287" s="48"/>
    </row>
    <row r="18288" spans="68:68" x14ac:dyDescent="0.2">
      <c r="BP18288" s="48"/>
    </row>
    <row r="18289" spans="68:68" x14ac:dyDescent="0.2">
      <c r="BP18289" s="48"/>
    </row>
    <row r="18290" spans="68:68" x14ac:dyDescent="0.2">
      <c r="BP18290" s="48"/>
    </row>
    <row r="18291" spans="68:68" x14ac:dyDescent="0.2">
      <c r="BP18291" s="48"/>
    </row>
    <row r="18292" spans="68:68" x14ac:dyDescent="0.2">
      <c r="BP18292" s="48"/>
    </row>
    <row r="18293" spans="68:68" x14ac:dyDescent="0.2">
      <c r="BP18293" s="48"/>
    </row>
    <row r="18294" spans="68:68" x14ac:dyDescent="0.2">
      <c r="BP18294" s="48"/>
    </row>
    <row r="18295" spans="68:68" x14ac:dyDescent="0.2">
      <c r="BP18295" s="48"/>
    </row>
    <row r="18296" spans="68:68" x14ac:dyDescent="0.2">
      <c r="BP18296" s="48"/>
    </row>
    <row r="18297" spans="68:68" x14ac:dyDescent="0.2">
      <c r="BP18297" s="48"/>
    </row>
    <row r="18298" spans="68:68" x14ac:dyDescent="0.2">
      <c r="BP18298" s="48"/>
    </row>
    <row r="18299" spans="68:68" x14ac:dyDescent="0.2">
      <c r="BP18299" s="48"/>
    </row>
    <row r="18300" spans="68:68" x14ac:dyDescent="0.2">
      <c r="BP18300" s="48"/>
    </row>
    <row r="18301" spans="68:68" x14ac:dyDescent="0.2">
      <c r="BP18301" s="48"/>
    </row>
    <row r="18302" spans="68:68" x14ac:dyDescent="0.2">
      <c r="BP18302" s="48"/>
    </row>
    <row r="18303" spans="68:68" x14ac:dyDescent="0.2">
      <c r="BP18303" s="48"/>
    </row>
    <row r="18304" spans="68:68" x14ac:dyDescent="0.2">
      <c r="BP18304" s="48"/>
    </row>
    <row r="18305" spans="68:68" x14ac:dyDescent="0.2">
      <c r="BP18305" s="48"/>
    </row>
    <row r="18306" spans="68:68" x14ac:dyDescent="0.2">
      <c r="BP18306" s="48"/>
    </row>
    <row r="18307" spans="68:68" x14ac:dyDescent="0.2">
      <c r="BP18307" s="48"/>
    </row>
    <row r="18308" spans="68:68" x14ac:dyDescent="0.2">
      <c r="BP18308" s="48"/>
    </row>
    <row r="18309" spans="68:68" x14ac:dyDescent="0.2">
      <c r="BP18309" s="48"/>
    </row>
    <row r="18310" spans="68:68" x14ac:dyDescent="0.2">
      <c r="BP18310" s="48"/>
    </row>
    <row r="18311" spans="68:68" x14ac:dyDescent="0.2">
      <c r="BP18311" s="48"/>
    </row>
    <row r="18312" spans="68:68" x14ac:dyDescent="0.2">
      <c r="BP18312" s="48"/>
    </row>
    <row r="18313" spans="68:68" x14ac:dyDescent="0.2">
      <c r="BP18313" s="48"/>
    </row>
    <row r="18314" spans="68:68" x14ac:dyDescent="0.2">
      <c r="BP18314" s="48"/>
    </row>
    <row r="18315" spans="68:68" x14ac:dyDescent="0.2">
      <c r="BP18315" s="48"/>
    </row>
    <row r="18316" spans="68:68" x14ac:dyDescent="0.2">
      <c r="BP18316" s="48"/>
    </row>
    <row r="18317" spans="68:68" x14ac:dyDescent="0.2">
      <c r="BP18317" s="48"/>
    </row>
    <row r="18318" spans="68:68" x14ac:dyDescent="0.2">
      <c r="BP18318" s="48"/>
    </row>
    <row r="18319" spans="68:68" x14ac:dyDescent="0.2">
      <c r="BP18319" s="48"/>
    </row>
    <row r="18320" spans="68:68" x14ac:dyDescent="0.2">
      <c r="BP18320" s="48"/>
    </row>
    <row r="18321" spans="68:68" x14ac:dyDescent="0.2">
      <c r="BP18321" s="48"/>
    </row>
    <row r="18322" spans="68:68" x14ac:dyDescent="0.2">
      <c r="BP18322" s="48"/>
    </row>
    <row r="18323" spans="68:68" x14ac:dyDescent="0.2">
      <c r="BP18323" s="48"/>
    </row>
    <row r="18324" spans="68:68" x14ac:dyDescent="0.2">
      <c r="BP18324" s="48"/>
    </row>
    <row r="18325" spans="68:68" x14ac:dyDescent="0.2">
      <c r="BP18325" s="48"/>
    </row>
    <row r="18326" spans="68:68" x14ac:dyDescent="0.2">
      <c r="BP18326" s="48"/>
    </row>
    <row r="18327" spans="68:68" x14ac:dyDescent="0.2">
      <c r="BP18327" s="48"/>
    </row>
    <row r="18328" spans="68:68" x14ac:dyDescent="0.2">
      <c r="BP18328" s="48"/>
    </row>
    <row r="18329" spans="68:68" x14ac:dyDescent="0.2">
      <c r="BP18329" s="48"/>
    </row>
    <row r="18330" spans="68:68" x14ac:dyDescent="0.2">
      <c r="BP18330" s="48"/>
    </row>
    <row r="18331" spans="68:68" x14ac:dyDescent="0.2">
      <c r="BP18331" s="48"/>
    </row>
    <row r="18332" spans="68:68" x14ac:dyDescent="0.2">
      <c r="BP18332" s="48"/>
    </row>
    <row r="18333" spans="68:68" x14ac:dyDescent="0.2">
      <c r="BP18333" s="48"/>
    </row>
    <row r="18334" spans="68:68" x14ac:dyDescent="0.2">
      <c r="BP18334" s="48"/>
    </row>
    <row r="18335" spans="68:68" x14ac:dyDescent="0.2">
      <c r="BP18335" s="48"/>
    </row>
    <row r="18336" spans="68:68" x14ac:dyDescent="0.2">
      <c r="BP18336" s="48"/>
    </row>
    <row r="18337" spans="68:68" x14ac:dyDescent="0.2">
      <c r="BP18337" s="48"/>
    </row>
    <row r="18338" spans="68:68" x14ac:dyDescent="0.2">
      <c r="BP18338" s="48"/>
    </row>
    <row r="18339" spans="68:68" x14ac:dyDescent="0.2">
      <c r="BP18339" s="48"/>
    </row>
    <row r="18340" spans="68:68" x14ac:dyDescent="0.2">
      <c r="BP18340" s="48"/>
    </row>
    <row r="18341" spans="68:68" x14ac:dyDescent="0.2">
      <c r="BP18341" s="48"/>
    </row>
    <row r="18342" spans="68:68" x14ac:dyDescent="0.2">
      <c r="BP18342" s="48"/>
    </row>
    <row r="18343" spans="68:68" x14ac:dyDescent="0.2">
      <c r="BP18343" s="48"/>
    </row>
    <row r="18344" spans="68:68" x14ac:dyDescent="0.2">
      <c r="BP18344" s="48"/>
    </row>
    <row r="18345" spans="68:68" x14ac:dyDescent="0.2">
      <c r="BP18345" s="48"/>
    </row>
    <row r="18346" spans="68:68" x14ac:dyDescent="0.2">
      <c r="BP18346" s="48"/>
    </row>
    <row r="18347" spans="68:68" x14ac:dyDescent="0.2">
      <c r="BP18347" s="48"/>
    </row>
    <row r="18348" spans="68:68" x14ac:dyDescent="0.2">
      <c r="BP18348" s="48"/>
    </row>
    <row r="18349" spans="68:68" x14ac:dyDescent="0.2">
      <c r="BP18349" s="48"/>
    </row>
    <row r="18350" spans="68:68" x14ac:dyDescent="0.2">
      <c r="BP18350" s="48"/>
    </row>
    <row r="18351" spans="68:68" x14ac:dyDescent="0.2">
      <c r="BP18351" s="48"/>
    </row>
    <row r="18352" spans="68:68" x14ac:dyDescent="0.2">
      <c r="BP18352" s="48"/>
    </row>
    <row r="18353" spans="68:68" x14ac:dyDescent="0.2">
      <c r="BP18353" s="48"/>
    </row>
    <row r="18354" spans="68:68" x14ac:dyDescent="0.2">
      <c r="BP18354" s="48"/>
    </row>
    <row r="18355" spans="68:68" x14ac:dyDescent="0.2">
      <c r="BP18355" s="48"/>
    </row>
    <row r="18356" spans="68:68" x14ac:dyDescent="0.2">
      <c r="BP18356" s="48"/>
    </row>
    <row r="18357" spans="68:68" x14ac:dyDescent="0.2">
      <c r="BP18357" s="48"/>
    </row>
    <row r="18358" spans="68:68" x14ac:dyDescent="0.2">
      <c r="BP18358" s="48"/>
    </row>
    <row r="18359" spans="68:68" x14ac:dyDescent="0.2">
      <c r="BP18359" s="48"/>
    </row>
    <row r="18360" spans="68:68" x14ac:dyDescent="0.2">
      <c r="BP18360" s="48"/>
    </row>
    <row r="18361" spans="68:68" x14ac:dyDescent="0.2">
      <c r="BP18361" s="48"/>
    </row>
    <row r="18362" spans="68:68" x14ac:dyDescent="0.2">
      <c r="BP18362" s="48"/>
    </row>
    <row r="18363" spans="68:68" x14ac:dyDescent="0.2">
      <c r="BP18363" s="48"/>
    </row>
    <row r="18364" spans="68:68" x14ac:dyDescent="0.2">
      <c r="BP18364" s="48"/>
    </row>
    <row r="18365" spans="68:68" x14ac:dyDescent="0.2">
      <c r="BP18365" s="48"/>
    </row>
    <row r="18366" spans="68:68" x14ac:dyDescent="0.2">
      <c r="BP18366" s="48"/>
    </row>
    <row r="18367" spans="68:68" x14ac:dyDescent="0.2">
      <c r="BP18367" s="48"/>
    </row>
    <row r="18368" spans="68:68" x14ac:dyDescent="0.2">
      <c r="BP18368" s="48"/>
    </row>
    <row r="18369" spans="68:68" x14ac:dyDescent="0.2">
      <c r="BP18369" s="48"/>
    </row>
    <row r="18370" spans="68:68" x14ac:dyDescent="0.2">
      <c r="BP18370" s="48"/>
    </row>
    <row r="18371" spans="68:68" x14ac:dyDescent="0.2">
      <c r="BP18371" s="48"/>
    </row>
    <row r="18372" spans="68:68" x14ac:dyDescent="0.2">
      <c r="BP18372" s="48"/>
    </row>
    <row r="18373" spans="68:68" x14ac:dyDescent="0.2">
      <c r="BP18373" s="48"/>
    </row>
    <row r="18374" spans="68:68" x14ac:dyDescent="0.2">
      <c r="BP18374" s="48"/>
    </row>
    <row r="18375" spans="68:68" x14ac:dyDescent="0.2">
      <c r="BP18375" s="48"/>
    </row>
    <row r="18376" spans="68:68" x14ac:dyDescent="0.2">
      <c r="BP18376" s="48"/>
    </row>
    <row r="18377" spans="68:68" x14ac:dyDescent="0.2">
      <c r="BP18377" s="48"/>
    </row>
    <row r="18378" spans="68:68" x14ac:dyDescent="0.2">
      <c r="BP18378" s="48"/>
    </row>
    <row r="18379" spans="68:68" x14ac:dyDescent="0.2">
      <c r="BP18379" s="48"/>
    </row>
    <row r="18380" spans="68:68" x14ac:dyDescent="0.2">
      <c r="BP18380" s="48"/>
    </row>
    <row r="18381" spans="68:68" x14ac:dyDescent="0.2">
      <c r="BP18381" s="48"/>
    </row>
    <row r="18382" spans="68:68" x14ac:dyDescent="0.2">
      <c r="BP18382" s="48"/>
    </row>
    <row r="18383" spans="68:68" x14ac:dyDescent="0.2">
      <c r="BP18383" s="48"/>
    </row>
    <row r="18384" spans="68:68" x14ac:dyDescent="0.2">
      <c r="BP18384" s="48"/>
    </row>
    <row r="18385" spans="68:68" x14ac:dyDescent="0.2">
      <c r="BP18385" s="48"/>
    </row>
    <row r="18386" spans="68:68" x14ac:dyDescent="0.2">
      <c r="BP18386" s="48"/>
    </row>
    <row r="18387" spans="68:68" x14ac:dyDescent="0.2">
      <c r="BP18387" s="48"/>
    </row>
    <row r="18388" spans="68:68" x14ac:dyDescent="0.2">
      <c r="BP18388" s="48"/>
    </row>
    <row r="18389" spans="68:68" x14ac:dyDescent="0.2">
      <c r="BP18389" s="48"/>
    </row>
    <row r="18390" spans="68:68" x14ac:dyDescent="0.2">
      <c r="BP18390" s="48"/>
    </row>
    <row r="18391" spans="68:68" x14ac:dyDescent="0.2">
      <c r="BP18391" s="48"/>
    </row>
    <row r="18392" spans="68:68" x14ac:dyDescent="0.2">
      <c r="BP18392" s="48"/>
    </row>
    <row r="18393" spans="68:68" x14ac:dyDescent="0.2">
      <c r="BP18393" s="48"/>
    </row>
    <row r="18394" spans="68:68" x14ac:dyDescent="0.2">
      <c r="BP18394" s="48"/>
    </row>
    <row r="18395" spans="68:68" x14ac:dyDescent="0.2">
      <c r="BP18395" s="48"/>
    </row>
    <row r="18396" spans="68:68" x14ac:dyDescent="0.2">
      <c r="BP18396" s="48"/>
    </row>
    <row r="18397" spans="68:68" x14ac:dyDescent="0.2">
      <c r="BP18397" s="48"/>
    </row>
    <row r="18398" spans="68:68" x14ac:dyDescent="0.2">
      <c r="BP18398" s="48"/>
    </row>
    <row r="18399" spans="68:68" x14ac:dyDescent="0.2">
      <c r="BP18399" s="48"/>
    </row>
    <row r="18400" spans="68:68" x14ac:dyDescent="0.2">
      <c r="BP18400" s="48"/>
    </row>
    <row r="18401" spans="68:68" x14ac:dyDescent="0.2">
      <c r="BP18401" s="48"/>
    </row>
    <row r="18402" spans="68:68" x14ac:dyDescent="0.2">
      <c r="BP18402" s="48"/>
    </row>
    <row r="18403" spans="68:68" x14ac:dyDescent="0.2">
      <c r="BP18403" s="48"/>
    </row>
    <row r="18404" spans="68:68" x14ac:dyDescent="0.2">
      <c r="BP18404" s="48"/>
    </row>
    <row r="18405" spans="68:68" x14ac:dyDescent="0.2">
      <c r="BP18405" s="48"/>
    </row>
    <row r="18406" spans="68:68" x14ac:dyDescent="0.2">
      <c r="BP18406" s="48"/>
    </row>
    <row r="18407" spans="68:68" x14ac:dyDescent="0.2">
      <c r="BP18407" s="48"/>
    </row>
    <row r="18408" spans="68:68" x14ac:dyDescent="0.2">
      <c r="BP18408" s="48"/>
    </row>
    <row r="18409" spans="68:68" x14ac:dyDescent="0.2">
      <c r="BP18409" s="48"/>
    </row>
    <row r="18410" spans="68:68" x14ac:dyDescent="0.2">
      <c r="BP18410" s="48"/>
    </row>
    <row r="18411" spans="68:68" x14ac:dyDescent="0.2">
      <c r="BP18411" s="48"/>
    </row>
    <row r="18412" spans="68:68" x14ac:dyDescent="0.2">
      <c r="BP18412" s="48"/>
    </row>
    <row r="18413" spans="68:68" x14ac:dyDescent="0.2">
      <c r="BP18413" s="48"/>
    </row>
    <row r="18414" spans="68:68" x14ac:dyDescent="0.2">
      <c r="BP18414" s="48"/>
    </row>
    <row r="18415" spans="68:68" x14ac:dyDescent="0.2">
      <c r="BP18415" s="48"/>
    </row>
    <row r="18416" spans="68:68" x14ac:dyDescent="0.2">
      <c r="BP18416" s="48"/>
    </row>
    <row r="18417" spans="68:68" x14ac:dyDescent="0.2">
      <c r="BP18417" s="48"/>
    </row>
    <row r="18418" spans="68:68" x14ac:dyDescent="0.2">
      <c r="BP18418" s="48"/>
    </row>
    <row r="18419" spans="68:68" x14ac:dyDescent="0.2">
      <c r="BP18419" s="48"/>
    </row>
    <row r="18420" spans="68:68" x14ac:dyDescent="0.2">
      <c r="BP18420" s="48"/>
    </row>
    <row r="18421" spans="68:68" x14ac:dyDescent="0.2">
      <c r="BP18421" s="48"/>
    </row>
    <row r="18422" spans="68:68" x14ac:dyDescent="0.2">
      <c r="BP18422" s="48"/>
    </row>
    <row r="18423" spans="68:68" x14ac:dyDescent="0.2">
      <c r="BP18423" s="48"/>
    </row>
    <row r="18424" spans="68:68" x14ac:dyDescent="0.2">
      <c r="BP18424" s="48"/>
    </row>
    <row r="18425" spans="68:68" x14ac:dyDescent="0.2">
      <c r="BP18425" s="48"/>
    </row>
    <row r="18426" spans="68:68" x14ac:dyDescent="0.2">
      <c r="BP18426" s="48"/>
    </row>
    <row r="18427" spans="68:68" x14ac:dyDescent="0.2">
      <c r="BP18427" s="48"/>
    </row>
    <row r="18428" spans="68:68" x14ac:dyDescent="0.2">
      <c r="BP18428" s="48"/>
    </row>
    <row r="18429" spans="68:68" x14ac:dyDescent="0.2">
      <c r="BP18429" s="48"/>
    </row>
    <row r="18430" spans="68:68" x14ac:dyDescent="0.2">
      <c r="BP18430" s="48"/>
    </row>
    <row r="18431" spans="68:68" x14ac:dyDescent="0.2">
      <c r="BP18431" s="48"/>
    </row>
    <row r="18432" spans="68:68" x14ac:dyDescent="0.2">
      <c r="BP18432" s="48"/>
    </row>
    <row r="18433" spans="68:68" x14ac:dyDescent="0.2">
      <c r="BP18433" s="48"/>
    </row>
    <row r="18434" spans="68:68" x14ac:dyDescent="0.2">
      <c r="BP18434" s="48"/>
    </row>
    <row r="18435" spans="68:68" x14ac:dyDescent="0.2">
      <c r="BP18435" s="48"/>
    </row>
    <row r="18436" spans="68:68" x14ac:dyDescent="0.2">
      <c r="BP18436" s="48"/>
    </row>
    <row r="18437" spans="68:68" x14ac:dyDescent="0.2">
      <c r="BP18437" s="48"/>
    </row>
    <row r="18438" spans="68:68" x14ac:dyDescent="0.2">
      <c r="BP18438" s="48"/>
    </row>
    <row r="18439" spans="68:68" x14ac:dyDescent="0.2">
      <c r="BP18439" s="48"/>
    </row>
    <row r="18440" spans="68:68" x14ac:dyDescent="0.2">
      <c r="BP18440" s="48"/>
    </row>
    <row r="18441" spans="68:68" x14ac:dyDescent="0.2">
      <c r="BP18441" s="48"/>
    </row>
    <row r="18442" spans="68:68" x14ac:dyDescent="0.2">
      <c r="BP18442" s="48"/>
    </row>
    <row r="18443" spans="68:68" x14ac:dyDescent="0.2">
      <c r="BP18443" s="48"/>
    </row>
    <row r="18444" spans="68:68" x14ac:dyDescent="0.2">
      <c r="BP18444" s="48"/>
    </row>
    <row r="18445" spans="68:68" x14ac:dyDescent="0.2">
      <c r="BP18445" s="48"/>
    </row>
    <row r="18446" spans="68:68" x14ac:dyDescent="0.2">
      <c r="BP18446" s="48"/>
    </row>
    <row r="18447" spans="68:68" x14ac:dyDescent="0.2">
      <c r="BP18447" s="48"/>
    </row>
    <row r="18448" spans="68:68" x14ac:dyDescent="0.2">
      <c r="BP18448" s="48"/>
    </row>
    <row r="18449" spans="68:68" x14ac:dyDescent="0.2">
      <c r="BP18449" s="48"/>
    </row>
    <row r="18450" spans="68:68" x14ac:dyDescent="0.2">
      <c r="BP18450" s="48"/>
    </row>
    <row r="18451" spans="68:68" x14ac:dyDescent="0.2">
      <c r="BP18451" s="48"/>
    </row>
    <row r="18452" spans="68:68" x14ac:dyDescent="0.2">
      <c r="BP18452" s="48"/>
    </row>
    <row r="18453" spans="68:68" x14ac:dyDescent="0.2">
      <c r="BP18453" s="48"/>
    </row>
    <row r="18454" spans="68:68" x14ac:dyDescent="0.2">
      <c r="BP18454" s="48"/>
    </row>
    <row r="18455" spans="68:68" x14ac:dyDescent="0.2">
      <c r="BP18455" s="48"/>
    </row>
    <row r="18456" spans="68:68" x14ac:dyDescent="0.2">
      <c r="BP18456" s="48"/>
    </row>
    <row r="18457" spans="68:68" x14ac:dyDescent="0.2">
      <c r="BP18457" s="48"/>
    </row>
    <row r="18458" spans="68:68" x14ac:dyDescent="0.2">
      <c r="BP18458" s="48"/>
    </row>
    <row r="18459" spans="68:68" x14ac:dyDescent="0.2">
      <c r="BP18459" s="48"/>
    </row>
    <row r="18460" spans="68:68" x14ac:dyDescent="0.2">
      <c r="BP18460" s="48"/>
    </row>
    <row r="18461" spans="68:68" x14ac:dyDescent="0.2">
      <c r="BP18461" s="48"/>
    </row>
    <row r="18462" spans="68:68" x14ac:dyDescent="0.2">
      <c r="BP18462" s="48"/>
    </row>
    <row r="18463" spans="68:68" x14ac:dyDescent="0.2">
      <c r="BP18463" s="48"/>
    </row>
    <row r="18464" spans="68:68" x14ac:dyDescent="0.2">
      <c r="BP18464" s="48"/>
    </row>
    <row r="18465" spans="68:68" x14ac:dyDescent="0.2">
      <c r="BP18465" s="48"/>
    </row>
    <row r="18466" spans="68:68" x14ac:dyDescent="0.2">
      <c r="BP18466" s="48"/>
    </row>
    <row r="18467" spans="68:68" x14ac:dyDescent="0.2">
      <c r="BP18467" s="48"/>
    </row>
    <row r="18468" spans="68:68" x14ac:dyDescent="0.2">
      <c r="BP18468" s="48"/>
    </row>
    <row r="18469" spans="68:68" x14ac:dyDescent="0.2">
      <c r="BP18469" s="48"/>
    </row>
    <row r="18470" spans="68:68" x14ac:dyDescent="0.2">
      <c r="BP18470" s="48"/>
    </row>
    <row r="18471" spans="68:68" x14ac:dyDescent="0.2">
      <c r="BP18471" s="48"/>
    </row>
    <row r="18472" spans="68:68" x14ac:dyDescent="0.2">
      <c r="BP18472" s="48"/>
    </row>
    <row r="18473" spans="68:68" x14ac:dyDescent="0.2">
      <c r="BP18473" s="48"/>
    </row>
    <row r="18474" spans="68:68" x14ac:dyDescent="0.2">
      <c r="BP18474" s="48"/>
    </row>
    <row r="18475" spans="68:68" x14ac:dyDescent="0.2">
      <c r="BP18475" s="48"/>
    </row>
    <row r="18476" spans="68:68" x14ac:dyDescent="0.2">
      <c r="BP18476" s="48"/>
    </row>
    <row r="18477" spans="68:68" x14ac:dyDescent="0.2">
      <c r="BP18477" s="48"/>
    </row>
    <row r="18478" spans="68:68" x14ac:dyDescent="0.2">
      <c r="BP18478" s="48"/>
    </row>
    <row r="18479" spans="68:68" x14ac:dyDescent="0.2">
      <c r="BP18479" s="48"/>
    </row>
    <row r="18480" spans="68:68" x14ac:dyDescent="0.2">
      <c r="BP18480" s="48"/>
    </row>
    <row r="18481" spans="68:68" x14ac:dyDescent="0.2">
      <c r="BP18481" s="48"/>
    </row>
    <row r="18482" spans="68:68" x14ac:dyDescent="0.2">
      <c r="BP18482" s="48"/>
    </row>
    <row r="18483" spans="68:68" x14ac:dyDescent="0.2">
      <c r="BP18483" s="48"/>
    </row>
    <row r="18484" spans="68:68" x14ac:dyDescent="0.2">
      <c r="BP18484" s="48"/>
    </row>
    <row r="18485" spans="68:68" x14ac:dyDescent="0.2">
      <c r="BP18485" s="48"/>
    </row>
    <row r="18486" spans="68:68" x14ac:dyDescent="0.2">
      <c r="BP18486" s="48"/>
    </row>
    <row r="18487" spans="68:68" x14ac:dyDescent="0.2">
      <c r="BP18487" s="48"/>
    </row>
    <row r="18488" spans="68:68" x14ac:dyDescent="0.2">
      <c r="BP18488" s="48"/>
    </row>
    <row r="18489" spans="68:68" x14ac:dyDescent="0.2">
      <c r="BP18489" s="48"/>
    </row>
    <row r="18490" spans="68:68" x14ac:dyDescent="0.2">
      <c r="BP18490" s="48"/>
    </row>
    <row r="18491" spans="68:68" x14ac:dyDescent="0.2">
      <c r="BP18491" s="48"/>
    </row>
    <row r="18492" spans="68:68" x14ac:dyDescent="0.2">
      <c r="BP18492" s="48"/>
    </row>
    <row r="18493" spans="68:68" x14ac:dyDescent="0.2">
      <c r="BP18493" s="48"/>
    </row>
    <row r="18494" spans="68:68" x14ac:dyDescent="0.2">
      <c r="BP18494" s="48"/>
    </row>
    <row r="18495" spans="68:68" x14ac:dyDescent="0.2">
      <c r="BP18495" s="48"/>
    </row>
    <row r="18496" spans="68:68" x14ac:dyDescent="0.2">
      <c r="BP18496" s="48"/>
    </row>
    <row r="18497" spans="68:68" x14ac:dyDescent="0.2">
      <c r="BP18497" s="48"/>
    </row>
    <row r="18498" spans="68:68" x14ac:dyDescent="0.2">
      <c r="BP18498" s="48"/>
    </row>
    <row r="18499" spans="68:68" x14ac:dyDescent="0.2">
      <c r="BP18499" s="48"/>
    </row>
    <row r="18500" spans="68:68" x14ac:dyDescent="0.2">
      <c r="BP18500" s="48"/>
    </row>
    <row r="18501" spans="68:68" x14ac:dyDescent="0.2">
      <c r="BP18501" s="48"/>
    </row>
    <row r="18502" spans="68:68" x14ac:dyDescent="0.2">
      <c r="BP18502" s="48"/>
    </row>
    <row r="18503" spans="68:68" x14ac:dyDescent="0.2">
      <c r="BP18503" s="48"/>
    </row>
    <row r="18504" spans="68:68" x14ac:dyDescent="0.2">
      <c r="BP18504" s="48"/>
    </row>
    <row r="18505" spans="68:68" x14ac:dyDescent="0.2">
      <c r="BP18505" s="48"/>
    </row>
    <row r="18506" spans="68:68" x14ac:dyDescent="0.2">
      <c r="BP18506" s="48"/>
    </row>
    <row r="18507" spans="68:68" x14ac:dyDescent="0.2">
      <c r="BP18507" s="48"/>
    </row>
    <row r="18508" spans="68:68" x14ac:dyDescent="0.2">
      <c r="BP18508" s="48"/>
    </row>
    <row r="18509" spans="68:68" x14ac:dyDescent="0.2">
      <c r="BP18509" s="48"/>
    </row>
    <row r="18510" spans="68:68" x14ac:dyDescent="0.2">
      <c r="BP18510" s="48"/>
    </row>
    <row r="18511" spans="68:68" x14ac:dyDescent="0.2">
      <c r="BP18511" s="48"/>
    </row>
    <row r="18512" spans="68:68" x14ac:dyDescent="0.2">
      <c r="BP18512" s="48"/>
    </row>
    <row r="18513" spans="68:68" x14ac:dyDescent="0.2">
      <c r="BP18513" s="48"/>
    </row>
    <row r="18514" spans="68:68" x14ac:dyDescent="0.2">
      <c r="BP18514" s="48"/>
    </row>
    <row r="18515" spans="68:68" x14ac:dyDescent="0.2">
      <c r="BP18515" s="48"/>
    </row>
    <row r="18516" spans="68:68" x14ac:dyDescent="0.2">
      <c r="BP18516" s="48"/>
    </row>
    <row r="18517" spans="68:68" x14ac:dyDescent="0.2">
      <c r="BP18517" s="48"/>
    </row>
    <row r="18518" spans="68:68" x14ac:dyDescent="0.2">
      <c r="BP18518" s="48"/>
    </row>
    <row r="18519" spans="68:68" x14ac:dyDescent="0.2">
      <c r="BP18519" s="48"/>
    </row>
    <row r="18520" spans="68:68" x14ac:dyDescent="0.2">
      <c r="BP18520" s="48"/>
    </row>
    <row r="18521" spans="68:68" x14ac:dyDescent="0.2">
      <c r="BP18521" s="48"/>
    </row>
    <row r="18522" spans="68:68" x14ac:dyDescent="0.2">
      <c r="BP18522" s="48"/>
    </row>
    <row r="18523" spans="68:68" x14ac:dyDescent="0.2">
      <c r="BP18523" s="48"/>
    </row>
    <row r="18524" spans="68:68" x14ac:dyDescent="0.2">
      <c r="BP18524" s="48"/>
    </row>
    <row r="18525" spans="68:68" x14ac:dyDescent="0.2">
      <c r="BP18525" s="48"/>
    </row>
    <row r="18526" spans="68:68" x14ac:dyDescent="0.2">
      <c r="BP18526" s="48"/>
    </row>
    <row r="18527" spans="68:68" x14ac:dyDescent="0.2">
      <c r="BP18527" s="48"/>
    </row>
    <row r="18528" spans="68:68" x14ac:dyDescent="0.2">
      <c r="BP18528" s="48"/>
    </row>
    <row r="18529" spans="68:68" x14ac:dyDescent="0.2">
      <c r="BP18529" s="48"/>
    </row>
    <row r="18530" spans="68:68" x14ac:dyDescent="0.2">
      <c r="BP18530" s="48"/>
    </row>
    <row r="18531" spans="68:68" x14ac:dyDescent="0.2">
      <c r="BP18531" s="48"/>
    </row>
    <row r="18532" spans="68:68" x14ac:dyDescent="0.2">
      <c r="BP18532" s="48"/>
    </row>
    <row r="18533" spans="68:68" x14ac:dyDescent="0.2">
      <c r="BP18533" s="48"/>
    </row>
    <row r="18534" spans="68:68" x14ac:dyDescent="0.2">
      <c r="BP18534" s="48"/>
    </row>
    <row r="18535" spans="68:68" x14ac:dyDescent="0.2">
      <c r="BP18535" s="48"/>
    </row>
    <row r="18536" spans="68:68" x14ac:dyDescent="0.2">
      <c r="BP18536" s="48"/>
    </row>
    <row r="18537" spans="68:68" x14ac:dyDescent="0.2">
      <c r="BP18537" s="48"/>
    </row>
    <row r="18538" spans="68:68" x14ac:dyDescent="0.2">
      <c r="BP18538" s="48"/>
    </row>
    <row r="18539" spans="68:68" x14ac:dyDescent="0.2">
      <c r="BP18539" s="48"/>
    </row>
    <row r="18540" spans="68:68" x14ac:dyDescent="0.2">
      <c r="BP18540" s="48"/>
    </row>
    <row r="18541" spans="68:68" x14ac:dyDescent="0.2">
      <c r="BP18541" s="48"/>
    </row>
    <row r="18542" spans="68:68" x14ac:dyDescent="0.2">
      <c r="BP18542" s="48"/>
    </row>
    <row r="18543" spans="68:68" x14ac:dyDescent="0.2">
      <c r="BP18543" s="48"/>
    </row>
    <row r="18544" spans="68:68" x14ac:dyDescent="0.2">
      <c r="BP18544" s="48"/>
    </row>
    <row r="18545" spans="68:68" x14ac:dyDescent="0.2">
      <c r="BP18545" s="48"/>
    </row>
    <row r="18546" spans="68:68" x14ac:dyDescent="0.2">
      <c r="BP18546" s="48"/>
    </row>
    <row r="18547" spans="68:68" x14ac:dyDescent="0.2">
      <c r="BP18547" s="48"/>
    </row>
    <row r="18548" spans="68:68" x14ac:dyDescent="0.2">
      <c r="BP18548" s="48"/>
    </row>
    <row r="18549" spans="68:68" x14ac:dyDescent="0.2">
      <c r="BP18549" s="48"/>
    </row>
    <row r="18550" spans="68:68" x14ac:dyDescent="0.2">
      <c r="BP18550" s="48"/>
    </row>
    <row r="18551" spans="68:68" x14ac:dyDescent="0.2">
      <c r="BP18551" s="48"/>
    </row>
    <row r="18552" spans="68:68" x14ac:dyDescent="0.2">
      <c r="BP18552" s="48"/>
    </row>
    <row r="18553" spans="68:68" x14ac:dyDescent="0.2">
      <c r="BP18553" s="48"/>
    </row>
    <row r="18554" spans="68:68" x14ac:dyDescent="0.2">
      <c r="BP18554" s="48"/>
    </row>
    <row r="18555" spans="68:68" x14ac:dyDescent="0.2">
      <c r="BP18555" s="48"/>
    </row>
    <row r="18556" spans="68:68" x14ac:dyDescent="0.2">
      <c r="BP18556" s="48"/>
    </row>
    <row r="18557" spans="68:68" x14ac:dyDescent="0.2">
      <c r="BP18557" s="48"/>
    </row>
    <row r="18558" spans="68:68" x14ac:dyDescent="0.2">
      <c r="BP18558" s="48"/>
    </row>
    <row r="18559" spans="68:68" x14ac:dyDescent="0.2">
      <c r="BP18559" s="48"/>
    </row>
    <row r="18560" spans="68:68" x14ac:dyDescent="0.2">
      <c r="BP18560" s="48"/>
    </row>
    <row r="18561" spans="68:68" x14ac:dyDescent="0.2">
      <c r="BP18561" s="48"/>
    </row>
    <row r="18562" spans="68:68" x14ac:dyDescent="0.2">
      <c r="BP18562" s="48"/>
    </row>
    <row r="18563" spans="68:68" x14ac:dyDescent="0.2">
      <c r="BP18563" s="48"/>
    </row>
    <row r="18564" spans="68:68" x14ac:dyDescent="0.2">
      <c r="BP18564" s="48"/>
    </row>
    <row r="18565" spans="68:68" x14ac:dyDescent="0.2">
      <c r="BP18565" s="48"/>
    </row>
    <row r="18566" spans="68:68" x14ac:dyDescent="0.2">
      <c r="BP18566" s="48"/>
    </row>
    <row r="18567" spans="68:68" x14ac:dyDescent="0.2">
      <c r="BP18567" s="48"/>
    </row>
    <row r="18568" spans="68:68" x14ac:dyDescent="0.2">
      <c r="BP18568" s="48"/>
    </row>
    <row r="18569" spans="68:68" x14ac:dyDescent="0.2">
      <c r="BP18569" s="48"/>
    </row>
    <row r="18570" spans="68:68" x14ac:dyDescent="0.2">
      <c r="BP18570" s="48"/>
    </row>
    <row r="18571" spans="68:68" x14ac:dyDescent="0.2">
      <c r="BP18571" s="48"/>
    </row>
    <row r="18572" spans="68:68" x14ac:dyDescent="0.2">
      <c r="BP18572" s="48"/>
    </row>
    <row r="18573" spans="68:68" x14ac:dyDescent="0.2">
      <c r="BP18573" s="48"/>
    </row>
    <row r="18574" spans="68:68" x14ac:dyDescent="0.2">
      <c r="BP18574" s="48"/>
    </row>
    <row r="18575" spans="68:68" x14ac:dyDescent="0.2">
      <c r="BP18575" s="48"/>
    </row>
    <row r="18576" spans="68:68" x14ac:dyDescent="0.2">
      <c r="BP18576" s="48"/>
    </row>
    <row r="18577" spans="68:68" x14ac:dyDescent="0.2">
      <c r="BP18577" s="48"/>
    </row>
    <row r="18578" spans="68:68" x14ac:dyDescent="0.2">
      <c r="BP18578" s="48"/>
    </row>
    <row r="18579" spans="68:68" x14ac:dyDescent="0.2">
      <c r="BP18579" s="48"/>
    </row>
    <row r="18580" spans="68:68" x14ac:dyDescent="0.2">
      <c r="BP18580" s="48"/>
    </row>
    <row r="18581" spans="68:68" x14ac:dyDescent="0.2">
      <c r="BP18581" s="48"/>
    </row>
    <row r="18582" spans="68:68" x14ac:dyDescent="0.2">
      <c r="BP18582" s="48"/>
    </row>
    <row r="18583" spans="68:68" x14ac:dyDescent="0.2">
      <c r="BP18583" s="48"/>
    </row>
    <row r="18584" spans="68:68" x14ac:dyDescent="0.2">
      <c r="BP18584" s="48"/>
    </row>
    <row r="18585" spans="68:68" x14ac:dyDescent="0.2">
      <c r="BP18585" s="48"/>
    </row>
    <row r="18586" spans="68:68" x14ac:dyDescent="0.2">
      <c r="BP18586" s="48"/>
    </row>
    <row r="18587" spans="68:68" x14ac:dyDescent="0.2">
      <c r="BP18587" s="48"/>
    </row>
    <row r="18588" spans="68:68" x14ac:dyDescent="0.2">
      <c r="BP18588" s="48"/>
    </row>
    <row r="18589" spans="68:68" x14ac:dyDescent="0.2">
      <c r="BP18589" s="48"/>
    </row>
    <row r="18590" spans="68:68" x14ac:dyDescent="0.2">
      <c r="BP18590" s="48"/>
    </row>
    <row r="18591" spans="68:68" x14ac:dyDescent="0.2">
      <c r="BP18591" s="48"/>
    </row>
    <row r="18592" spans="68:68" x14ac:dyDescent="0.2">
      <c r="BP18592" s="48"/>
    </row>
    <row r="18593" spans="68:68" x14ac:dyDescent="0.2">
      <c r="BP18593" s="48"/>
    </row>
    <row r="18594" spans="68:68" x14ac:dyDescent="0.2">
      <c r="BP18594" s="48"/>
    </row>
    <row r="18595" spans="68:68" x14ac:dyDescent="0.2">
      <c r="BP18595" s="48"/>
    </row>
    <row r="18596" spans="68:68" x14ac:dyDescent="0.2">
      <c r="BP18596" s="48"/>
    </row>
    <row r="18597" spans="68:68" x14ac:dyDescent="0.2">
      <c r="BP18597" s="48"/>
    </row>
    <row r="18598" spans="68:68" x14ac:dyDescent="0.2">
      <c r="BP18598" s="48"/>
    </row>
    <row r="18599" spans="68:68" x14ac:dyDescent="0.2">
      <c r="BP18599" s="48"/>
    </row>
    <row r="18600" spans="68:68" x14ac:dyDescent="0.2">
      <c r="BP18600" s="48"/>
    </row>
    <row r="18601" spans="68:68" x14ac:dyDescent="0.2">
      <c r="BP18601" s="48"/>
    </row>
    <row r="18602" spans="68:68" x14ac:dyDescent="0.2">
      <c r="BP18602" s="48"/>
    </row>
    <row r="18603" spans="68:68" x14ac:dyDescent="0.2">
      <c r="BP18603" s="48"/>
    </row>
    <row r="18604" spans="68:68" x14ac:dyDescent="0.2">
      <c r="BP18604" s="48"/>
    </row>
    <row r="18605" spans="68:68" x14ac:dyDescent="0.2">
      <c r="BP18605" s="48"/>
    </row>
    <row r="18606" spans="68:68" x14ac:dyDescent="0.2">
      <c r="BP18606" s="48"/>
    </row>
    <row r="18607" spans="68:68" x14ac:dyDescent="0.2">
      <c r="BP18607" s="48"/>
    </row>
    <row r="18608" spans="68:68" x14ac:dyDescent="0.2">
      <c r="BP18608" s="48"/>
    </row>
    <row r="18609" spans="68:68" x14ac:dyDescent="0.2">
      <c r="BP18609" s="48"/>
    </row>
    <row r="18610" spans="68:68" x14ac:dyDescent="0.2">
      <c r="BP18610" s="48"/>
    </row>
    <row r="18611" spans="68:68" x14ac:dyDescent="0.2">
      <c r="BP18611" s="48"/>
    </row>
    <row r="18612" spans="68:68" x14ac:dyDescent="0.2">
      <c r="BP18612" s="48"/>
    </row>
    <row r="18613" spans="68:68" x14ac:dyDescent="0.2">
      <c r="BP18613" s="48"/>
    </row>
    <row r="18614" spans="68:68" x14ac:dyDescent="0.2">
      <c r="BP18614" s="48"/>
    </row>
    <row r="18615" spans="68:68" x14ac:dyDescent="0.2">
      <c r="BP18615" s="48"/>
    </row>
    <row r="18616" spans="68:68" x14ac:dyDescent="0.2">
      <c r="BP18616" s="48"/>
    </row>
    <row r="18617" spans="68:68" x14ac:dyDescent="0.2">
      <c r="BP18617" s="48"/>
    </row>
    <row r="18618" spans="68:68" x14ac:dyDescent="0.2">
      <c r="BP18618" s="48"/>
    </row>
    <row r="18619" spans="68:68" x14ac:dyDescent="0.2">
      <c r="BP18619" s="48"/>
    </row>
    <row r="18620" spans="68:68" x14ac:dyDescent="0.2">
      <c r="BP18620" s="48"/>
    </row>
    <row r="18621" spans="68:68" x14ac:dyDescent="0.2">
      <c r="BP18621" s="48"/>
    </row>
    <row r="18622" spans="68:68" x14ac:dyDescent="0.2">
      <c r="BP18622" s="48"/>
    </row>
    <row r="18623" spans="68:68" x14ac:dyDescent="0.2">
      <c r="BP18623" s="48"/>
    </row>
    <row r="18624" spans="68:68" x14ac:dyDescent="0.2">
      <c r="BP18624" s="48"/>
    </row>
    <row r="18625" spans="68:68" x14ac:dyDescent="0.2">
      <c r="BP18625" s="48"/>
    </row>
    <row r="18626" spans="68:68" x14ac:dyDescent="0.2">
      <c r="BP18626" s="48"/>
    </row>
    <row r="18627" spans="68:68" x14ac:dyDescent="0.2">
      <c r="BP18627" s="48"/>
    </row>
    <row r="18628" spans="68:68" x14ac:dyDescent="0.2">
      <c r="BP18628" s="48"/>
    </row>
    <row r="18629" spans="68:68" x14ac:dyDescent="0.2">
      <c r="BP18629" s="48"/>
    </row>
    <row r="18630" spans="68:68" x14ac:dyDescent="0.2">
      <c r="BP18630" s="48"/>
    </row>
    <row r="18631" spans="68:68" x14ac:dyDescent="0.2">
      <c r="BP18631" s="48"/>
    </row>
    <row r="18632" spans="68:68" x14ac:dyDescent="0.2">
      <c r="BP18632" s="48"/>
    </row>
    <row r="18633" spans="68:68" x14ac:dyDescent="0.2">
      <c r="BP18633" s="48"/>
    </row>
    <row r="18634" spans="68:68" x14ac:dyDescent="0.2">
      <c r="BP18634" s="48"/>
    </row>
    <row r="18635" spans="68:68" x14ac:dyDescent="0.2">
      <c r="BP18635" s="48"/>
    </row>
    <row r="18636" spans="68:68" x14ac:dyDescent="0.2">
      <c r="BP18636" s="48"/>
    </row>
    <row r="18637" spans="68:68" x14ac:dyDescent="0.2">
      <c r="BP18637" s="48"/>
    </row>
    <row r="18638" spans="68:68" x14ac:dyDescent="0.2">
      <c r="BP18638" s="48"/>
    </row>
    <row r="18639" spans="68:68" x14ac:dyDescent="0.2">
      <c r="BP18639" s="48"/>
    </row>
    <row r="18640" spans="68:68" x14ac:dyDescent="0.2">
      <c r="BP18640" s="48"/>
    </row>
    <row r="18641" spans="68:68" x14ac:dyDescent="0.2">
      <c r="BP18641" s="48"/>
    </row>
    <row r="18642" spans="68:68" x14ac:dyDescent="0.2">
      <c r="BP18642" s="48"/>
    </row>
    <row r="18643" spans="68:68" x14ac:dyDescent="0.2">
      <c r="BP18643" s="48"/>
    </row>
    <row r="18644" spans="68:68" x14ac:dyDescent="0.2">
      <c r="BP18644" s="48"/>
    </row>
    <row r="18645" spans="68:68" x14ac:dyDescent="0.2">
      <c r="BP18645" s="48"/>
    </row>
    <row r="18646" spans="68:68" x14ac:dyDescent="0.2">
      <c r="BP18646" s="48"/>
    </row>
    <row r="18647" spans="68:68" x14ac:dyDescent="0.2">
      <c r="BP18647" s="48"/>
    </row>
    <row r="18648" spans="68:68" x14ac:dyDescent="0.2">
      <c r="BP18648" s="48"/>
    </row>
    <row r="18649" spans="68:68" x14ac:dyDescent="0.2">
      <c r="BP18649" s="48"/>
    </row>
    <row r="18650" spans="68:68" x14ac:dyDescent="0.2">
      <c r="BP18650" s="48"/>
    </row>
    <row r="18651" spans="68:68" x14ac:dyDescent="0.2">
      <c r="BP18651" s="48"/>
    </row>
    <row r="18652" spans="68:68" x14ac:dyDescent="0.2">
      <c r="BP18652" s="48"/>
    </row>
    <row r="18653" spans="68:68" x14ac:dyDescent="0.2">
      <c r="BP18653" s="48"/>
    </row>
    <row r="18654" spans="68:68" x14ac:dyDescent="0.2">
      <c r="BP18654" s="48"/>
    </row>
    <row r="18655" spans="68:68" x14ac:dyDescent="0.2">
      <c r="BP18655" s="48"/>
    </row>
    <row r="18656" spans="68:68" x14ac:dyDescent="0.2">
      <c r="BP18656" s="48"/>
    </row>
    <row r="18657" spans="68:68" x14ac:dyDescent="0.2">
      <c r="BP18657" s="48"/>
    </row>
    <row r="18658" spans="68:68" x14ac:dyDescent="0.2">
      <c r="BP18658" s="48"/>
    </row>
    <row r="18659" spans="68:68" x14ac:dyDescent="0.2">
      <c r="BP18659" s="48"/>
    </row>
    <row r="18660" spans="68:68" x14ac:dyDescent="0.2">
      <c r="BP18660" s="48"/>
    </row>
    <row r="18661" spans="68:68" x14ac:dyDescent="0.2">
      <c r="BP18661" s="48"/>
    </row>
    <row r="18662" spans="68:68" x14ac:dyDescent="0.2">
      <c r="BP18662" s="48"/>
    </row>
    <row r="18663" spans="68:68" x14ac:dyDescent="0.2">
      <c r="BP18663" s="48"/>
    </row>
    <row r="18664" spans="68:68" x14ac:dyDescent="0.2">
      <c r="BP18664" s="48"/>
    </row>
    <row r="18665" spans="68:68" x14ac:dyDescent="0.2">
      <c r="BP18665" s="48"/>
    </row>
    <row r="18666" spans="68:68" x14ac:dyDescent="0.2">
      <c r="BP18666" s="48"/>
    </row>
    <row r="18667" spans="68:68" x14ac:dyDescent="0.2">
      <c r="BP18667" s="48"/>
    </row>
    <row r="18668" spans="68:68" x14ac:dyDescent="0.2">
      <c r="BP18668" s="48"/>
    </row>
    <row r="18669" spans="68:68" x14ac:dyDescent="0.2">
      <c r="BP18669" s="48"/>
    </row>
    <row r="18670" spans="68:68" x14ac:dyDescent="0.2">
      <c r="BP18670" s="48"/>
    </row>
    <row r="18671" spans="68:68" x14ac:dyDescent="0.2">
      <c r="BP18671" s="48"/>
    </row>
    <row r="18672" spans="68:68" x14ac:dyDescent="0.2">
      <c r="BP18672" s="48"/>
    </row>
    <row r="18673" spans="68:68" x14ac:dyDescent="0.2">
      <c r="BP18673" s="48"/>
    </row>
    <row r="18674" spans="68:68" x14ac:dyDescent="0.2">
      <c r="BP18674" s="48"/>
    </row>
    <row r="18675" spans="68:68" x14ac:dyDescent="0.2">
      <c r="BP18675" s="48"/>
    </row>
    <row r="18676" spans="68:68" x14ac:dyDescent="0.2">
      <c r="BP18676" s="48"/>
    </row>
    <row r="18677" spans="68:68" x14ac:dyDescent="0.2">
      <c r="BP18677" s="48"/>
    </row>
    <row r="18678" spans="68:68" x14ac:dyDescent="0.2">
      <c r="BP18678" s="48"/>
    </row>
    <row r="18679" spans="68:68" x14ac:dyDescent="0.2">
      <c r="BP18679" s="48"/>
    </row>
    <row r="18680" spans="68:68" x14ac:dyDescent="0.2">
      <c r="BP18680" s="48"/>
    </row>
    <row r="18681" spans="68:68" x14ac:dyDescent="0.2">
      <c r="BP18681" s="48"/>
    </row>
    <row r="18682" spans="68:68" x14ac:dyDescent="0.2">
      <c r="BP18682" s="48"/>
    </row>
    <row r="18683" spans="68:68" x14ac:dyDescent="0.2">
      <c r="BP18683" s="48"/>
    </row>
    <row r="18684" spans="68:68" x14ac:dyDescent="0.2">
      <c r="BP18684" s="48"/>
    </row>
    <row r="18685" spans="68:68" x14ac:dyDescent="0.2">
      <c r="BP18685" s="48"/>
    </row>
    <row r="18686" spans="68:68" x14ac:dyDescent="0.2">
      <c r="BP18686" s="48"/>
    </row>
    <row r="18687" spans="68:68" x14ac:dyDescent="0.2">
      <c r="BP18687" s="48"/>
    </row>
    <row r="18688" spans="68:68" x14ac:dyDescent="0.2">
      <c r="BP18688" s="48"/>
    </row>
    <row r="18689" spans="68:68" x14ac:dyDescent="0.2">
      <c r="BP18689" s="48"/>
    </row>
    <row r="18690" spans="68:68" x14ac:dyDescent="0.2">
      <c r="BP18690" s="48"/>
    </row>
    <row r="18691" spans="68:68" x14ac:dyDescent="0.2">
      <c r="BP18691" s="48"/>
    </row>
    <row r="18692" spans="68:68" x14ac:dyDescent="0.2">
      <c r="BP18692" s="48"/>
    </row>
    <row r="18693" spans="68:68" x14ac:dyDescent="0.2">
      <c r="BP18693" s="48"/>
    </row>
    <row r="18694" spans="68:68" x14ac:dyDescent="0.2">
      <c r="BP18694" s="48"/>
    </row>
    <row r="18695" spans="68:68" x14ac:dyDescent="0.2">
      <c r="BP18695" s="48"/>
    </row>
    <row r="18696" spans="68:68" x14ac:dyDescent="0.2">
      <c r="BP18696" s="48"/>
    </row>
    <row r="18697" spans="68:68" x14ac:dyDescent="0.2">
      <c r="BP18697" s="48"/>
    </row>
    <row r="18698" spans="68:68" x14ac:dyDescent="0.2">
      <c r="BP18698" s="48"/>
    </row>
    <row r="18699" spans="68:68" x14ac:dyDescent="0.2">
      <c r="BP18699" s="48"/>
    </row>
    <row r="18700" spans="68:68" x14ac:dyDescent="0.2">
      <c r="BP18700" s="48"/>
    </row>
    <row r="18701" spans="68:68" x14ac:dyDescent="0.2">
      <c r="BP18701" s="48"/>
    </row>
    <row r="18702" spans="68:68" x14ac:dyDescent="0.2">
      <c r="BP18702" s="48"/>
    </row>
    <row r="18703" spans="68:68" x14ac:dyDescent="0.2">
      <c r="BP18703" s="48"/>
    </row>
    <row r="18704" spans="68:68" x14ac:dyDescent="0.2">
      <c r="BP18704" s="48"/>
    </row>
    <row r="18705" spans="68:68" x14ac:dyDescent="0.2">
      <c r="BP18705" s="48"/>
    </row>
    <row r="18706" spans="68:68" x14ac:dyDescent="0.2">
      <c r="BP18706" s="48"/>
    </row>
    <row r="18707" spans="68:68" x14ac:dyDescent="0.2">
      <c r="BP18707" s="48"/>
    </row>
    <row r="18708" spans="68:68" x14ac:dyDescent="0.2">
      <c r="BP18708" s="48"/>
    </row>
    <row r="18709" spans="68:68" x14ac:dyDescent="0.2">
      <c r="BP18709" s="48"/>
    </row>
    <row r="18710" spans="68:68" x14ac:dyDescent="0.2">
      <c r="BP18710" s="48"/>
    </row>
    <row r="18711" spans="68:68" x14ac:dyDescent="0.2">
      <c r="BP18711" s="48"/>
    </row>
    <row r="18712" spans="68:68" x14ac:dyDescent="0.2">
      <c r="BP18712" s="48"/>
    </row>
    <row r="18713" spans="68:68" x14ac:dyDescent="0.2">
      <c r="BP18713" s="48"/>
    </row>
    <row r="18714" spans="68:68" x14ac:dyDescent="0.2">
      <c r="BP18714" s="48"/>
    </row>
    <row r="18715" spans="68:68" x14ac:dyDescent="0.2">
      <c r="BP18715" s="48"/>
    </row>
    <row r="18716" spans="68:68" x14ac:dyDescent="0.2">
      <c r="BP18716" s="48"/>
    </row>
    <row r="18717" spans="68:68" x14ac:dyDescent="0.2">
      <c r="BP18717" s="48"/>
    </row>
    <row r="18718" spans="68:68" x14ac:dyDescent="0.2">
      <c r="BP18718" s="48"/>
    </row>
    <row r="18719" spans="68:68" x14ac:dyDescent="0.2">
      <c r="BP18719" s="48"/>
    </row>
    <row r="18720" spans="68:68" x14ac:dyDescent="0.2">
      <c r="BP18720" s="48"/>
    </row>
    <row r="18721" spans="68:68" x14ac:dyDescent="0.2">
      <c r="BP18721" s="48"/>
    </row>
    <row r="18722" spans="68:68" x14ac:dyDescent="0.2">
      <c r="BP18722" s="48"/>
    </row>
    <row r="18723" spans="68:68" x14ac:dyDescent="0.2">
      <c r="BP18723" s="48"/>
    </row>
    <row r="18724" spans="68:68" x14ac:dyDescent="0.2">
      <c r="BP18724" s="48"/>
    </row>
    <row r="18725" spans="68:68" x14ac:dyDescent="0.2">
      <c r="BP18725" s="48"/>
    </row>
    <row r="18726" spans="68:68" x14ac:dyDescent="0.2">
      <c r="BP18726" s="48"/>
    </row>
    <row r="18727" spans="68:68" x14ac:dyDescent="0.2">
      <c r="BP18727" s="48"/>
    </row>
    <row r="18728" spans="68:68" x14ac:dyDescent="0.2">
      <c r="BP18728" s="48"/>
    </row>
    <row r="18729" spans="68:68" x14ac:dyDescent="0.2">
      <c r="BP18729" s="48"/>
    </row>
    <row r="18730" spans="68:68" x14ac:dyDescent="0.2">
      <c r="BP18730" s="48"/>
    </row>
    <row r="18731" spans="68:68" x14ac:dyDescent="0.2">
      <c r="BP18731" s="48"/>
    </row>
    <row r="18732" spans="68:68" x14ac:dyDescent="0.2">
      <c r="BP18732" s="48"/>
    </row>
    <row r="18733" spans="68:68" x14ac:dyDescent="0.2">
      <c r="BP18733" s="48"/>
    </row>
    <row r="18734" spans="68:68" x14ac:dyDescent="0.2">
      <c r="BP18734" s="48"/>
    </row>
    <row r="18735" spans="68:68" x14ac:dyDescent="0.2">
      <c r="BP18735" s="48"/>
    </row>
    <row r="18736" spans="68:68" x14ac:dyDescent="0.2">
      <c r="BP18736" s="48"/>
    </row>
    <row r="18737" spans="68:68" x14ac:dyDescent="0.2">
      <c r="BP18737" s="48"/>
    </row>
    <row r="18738" spans="68:68" x14ac:dyDescent="0.2">
      <c r="BP18738" s="48"/>
    </row>
    <row r="18739" spans="68:68" x14ac:dyDescent="0.2">
      <c r="BP18739" s="48"/>
    </row>
    <row r="18740" spans="68:68" x14ac:dyDescent="0.2">
      <c r="BP18740" s="48"/>
    </row>
    <row r="18741" spans="68:68" x14ac:dyDescent="0.2">
      <c r="BP18741" s="48"/>
    </row>
    <row r="18742" spans="68:68" x14ac:dyDescent="0.2">
      <c r="BP18742" s="48"/>
    </row>
    <row r="18743" spans="68:68" x14ac:dyDescent="0.2">
      <c r="BP18743" s="48"/>
    </row>
    <row r="18744" spans="68:68" x14ac:dyDescent="0.2">
      <c r="BP18744" s="48"/>
    </row>
    <row r="18745" spans="68:68" x14ac:dyDescent="0.2">
      <c r="BP18745" s="48"/>
    </row>
    <row r="18746" spans="68:68" x14ac:dyDescent="0.2">
      <c r="BP18746" s="48"/>
    </row>
    <row r="18747" spans="68:68" x14ac:dyDescent="0.2">
      <c r="BP18747" s="48"/>
    </row>
    <row r="18748" spans="68:68" x14ac:dyDescent="0.2">
      <c r="BP18748" s="48"/>
    </row>
    <row r="18749" spans="68:68" x14ac:dyDescent="0.2">
      <c r="BP18749" s="48"/>
    </row>
    <row r="18750" spans="68:68" x14ac:dyDescent="0.2">
      <c r="BP18750" s="48"/>
    </row>
    <row r="18751" spans="68:68" x14ac:dyDescent="0.2">
      <c r="BP18751" s="48"/>
    </row>
    <row r="18752" spans="68:68" x14ac:dyDescent="0.2">
      <c r="BP18752" s="48"/>
    </row>
    <row r="18753" spans="68:68" x14ac:dyDescent="0.2">
      <c r="BP18753" s="48"/>
    </row>
    <row r="18754" spans="68:68" x14ac:dyDescent="0.2">
      <c r="BP18754" s="48"/>
    </row>
    <row r="18755" spans="68:68" x14ac:dyDescent="0.2">
      <c r="BP18755" s="48"/>
    </row>
    <row r="18756" spans="68:68" x14ac:dyDescent="0.2">
      <c r="BP18756" s="48"/>
    </row>
    <row r="18757" spans="68:68" x14ac:dyDescent="0.2">
      <c r="BP18757" s="48"/>
    </row>
    <row r="18758" spans="68:68" x14ac:dyDescent="0.2">
      <c r="BP18758" s="48"/>
    </row>
    <row r="18759" spans="68:68" x14ac:dyDescent="0.2">
      <c r="BP18759" s="48"/>
    </row>
    <row r="18760" spans="68:68" x14ac:dyDescent="0.2">
      <c r="BP18760" s="48"/>
    </row>
    <row r="18761" spans="68:68" x14ac:dyDescent="0.2">
      <c r="BP18761" s="48"/>
    </row>
    <row r="18762" spans="68:68" x14ac:dyDescent="0.2">
      <c r="BP18762" s="48"/>
    </row>
    <row r="18763" spans="68:68" x14ac:dyDescent="0.2">
      <c r="BP18763" s="48"/>
    </row>
    <row r="18764" spans="68:68" x14ac:dyDescent="0.2">
      <c r="BP18764" s="48"/>
    </row>
    <row r="18765" spans="68:68" x14ac:dyDescent="0.2">
      <c r="BP18765" s="48"/>
    </row>
    <row r="18766" spans="68:68" x14ac:dyDescent="0.2">
      <c r="BP18766" s="48"/>
    </row>
    <row r="18767" spans="68:68" x14ac:dyDescent="0.2">
      <c r="BP18767" s="48"/>
    </row>
    <row r="18768" spans="68:68" x14ac:dyDescent="0.2">
      <c r="BP18768" s="48"/>
    </row>
    <row r="18769" spans="68:68" x14ac:dyDescent="0.2">
      <c r="BP18769" s="48"/>
    </row>
    <row r="18770" spans="68:68" x14ac:dyDescent="0.2">
      <c r="BP18770" s="48"/>
    </row>
    <row r="18771" spans="68:68" x14ac:dyDescent="0.2">
      <c r="BP18771" s="48"/>
    </row>
    <row r="18772" spans="68:68" x14ac:dyDescent="0.2">
      <c r="BP18772" s="48"/>
    </row>
    <row r="18773" spans="68:68" x14ac:dyDescent="0.2">
      <c r="BP18773" s="48"/>
    </row>
    <row r="18774" spans="68:68" x14ac:dyDescent="0.2">
      <c r="BP18774" s="48"/>
    </row>
    <row r="18775" spans="68:68" x14ac:dyDescent="0.2">
      <c r="BP18775" s="48"/>
    </row>
    <row r="18776" spans="68:68" x14ac:dyDescent="0.2">
      <c r="BP18776" s="48"/>
    </row>
    <row r="18777" spans="68:68" x14ac:dyDescent="0.2">
      <c r="BP18777" s="48"/>
    </row>
    <row r="18778" spans="68:68" x14ac:dyDescent="0.2">
      <c r="BP18778" s="48"/>
    </row>
    <row r="18779" spans="68:68" x14ac:dyDescent="0.2">
      <c r="BP18779" s="48"/>
    </row>
    <row r="18780" spans="68:68" x14ac:dyDescent="0.2">
      <c r="BP18780" s="48"/>
    </row>
    <row r="18781" spans="68:68" x14ac:dyDescent="0.2">
      <c r="BP18781" s="48"/>
    </row>
    <row r="18782" spans="68:68" x14ac:dyDescent="0.2">
      <c r="BP18782" s="48"/>
    </row>
    <row r="18783" spans="68:68" x14ac:dyDescent="0.2">
      <c r="BP18783" s="48"/>
    </row>
    <row r="18784" spans="68:68" x14ac:dyDescent="0.2">
      <c r="BP18784" s="48"/>
    </row>
    <row r="18785" spans="68:68" x14ac:dyDescent="0.2">
      <c r="BP18785" s="48"/>
    </row>
    <row r="18786" spans="68:68" x14ac:dyDescent="0.2">
      <c r="BP18786" s="48"/>
    </row>
    <row r="18787" spans="68:68" x14ac:dyDescent="0.2">
      <c r="BP18787" s="48"/>
    </row>
    <row r="18788" spans="68:68" x14ac:dyDescent="0.2">
      <c r="BP18788" s="48"/>
    </row>
    <row r="18789" spans="68:68" x14ac:dyDescent="0.2">
      <c r="BP18789" s="48"/>
    </row>
    <row r="18790" spans="68:68" x14ac:dyDescent="0.2">
      <c r="BP18790" s="48"/>
    </row>
    <row r="18791" spans="68:68" x14ac:dyDescent="0.2">
      <c r="BP18791" s="48"/>
    </row>
    <row r="18792" spans="68:68" x14ac:dyDescent="0.2">
      <c r="BP18792" s="48"/>
    </row>
    <row r="18793" spans="68:68" x14ac:dyDescent="0.2">
      <c r="BP18793" s="48"/>
    </row>
    <row r="18794" spans="68:68" x14ac:dyDescent="0.2">
      <c r="BP18794" s="48"/>
    </row>
    <row r="18795" spans="68:68" x14ac:dyDescent="0.2">
      <c r="BP18795" s="48"/>
    </row>
    <row r="18796" spans="68:68" x14ac:dyDescent="0.2">
      <c r="BP18796" s="48"/>
    </row>
    <row r="18797" spans="68:68" x14ac:dyDescent="0.2">
      <c r="BP18797" s="48"/>
    </row>
    <row r="18798" spans="68:68" x14ac:dyDescent="0.2">
      <c r="BP18798" s="48"/>
    </row>
    <row r="18799" spans="68:68" x14ac:dyDescent="0.2">
      <c r="BP18799" s="48"/>
    </row>
    <row r="18800" spans="68:68" x14ac:dyDescent="0.2">
      <c r="BP18800" s="48"/>
    </row>
    <row r="18801" spans="68:68" x14ac:dyDescent="0.2">
      <c r="BP18801" s="48"/>
    </row>
    <row r="18802" spans="68:68" x14ac:dyDescent="0.2">
      <c r="BP18802" s="48"/>
    </row>
    <row r="18803" spans="68:68" x14ac:dyDescent="0.2">
      <c r="BP18803" s="48"/>
    </row>
    <row r="18804" spans="68:68" x14ac:dyDescent="0.2">
      <c r="BP18804" s="48"/>
    </row>
    <row r="18805" spans="68:68" x14ac:dyDescent="0.2">
      <c r="BP18805" s="48"/>
    </row>
    <row r="18806" spans="68:68" x14ac:dyDescent="0.2">
      <c r="BP18806" s="48"/>
    </row>
    <row r="18807" spans="68:68" x14ac:dyDescent="0.2">
      <c r="BP18807" s="48"/>
    </row>
    <row r="18808" spans="68:68" x14ac:dyDescent="0.2">
      <c r="BP18808" s="48"/>
    </row>
    <row r="18809" spans="68:68" x14ac:dyDescent="0.2">
      <c r="BP18809" s="48"/>
    </row>
    <row r="18810" spans="68:68" x14ac:dyDescent="0.2">
      <c r="BP18810" s="48"/>
    </row>
    <row r="18811" spans="68:68" x14ac:dyDescent="0.2">
      <c r="BP18811" s="48"/>
    </row>
    <row r="18812" spans="68:68" x14ac:dyDescent="0.2">
      <c r="BP18812" s="48"/>
    </row>
    <row r="18813" spans="68:68" x14ac:dyDescent="0.2">
      <c r="BP18813" s="48"/>
    </row>
    <row r="18814" spans="68:68" x14ac:dyDescent="0.2">
      <c r="BP18814" s="48"/>
    </row>
    <row r="18815" spans="68:68" x14ac:dyDescent="0.2">
      <c r="BP18815" s="48"/>
    </row>
    <row r="18816" spans="68:68" x14ac:dyDescent="0.2">
      <c r="BP18816" s="48"/>
    </row>
    <row r="18817" spans="68:68" x14ac:dyDescent="0.2">
      <c r="BP18817" s="48"/>
    </row>
    <row r="18818" spans="68:68" x14ac:dyDescent="0.2">
      <c r="BP18818" s="48"/>
    </row>
    <row r="18819" spans="68:68" x14ac:dyDescent="0.2">
      <c r="BP18819" s="48"/>
    </row>
    <row r="18820" spans="68:68" x14ac:dyDescent="0.2">
      <c r="BP18820" s="48"/>
    </row>
    <row r="18821" spans="68:68" x14ac:dyDescent="0.2">
      <c r="BP18821" s="48"/>
    </row>
    <row r="18822" spans="68:68" x14ac:dyDescent="0.2">
      <c r="BP18822" s="48"/>
    </row>
    <row r="18823" spans="68:68" x14ac:dyDescent="0.2">
      <c r="BP18823" s="48"/>
    </row>
    <row r="18824" spans="68:68" x14ac:dyDescent="0.2">
      <c r="BP18824" s="48"/>
    </row>
    <row r="18825" spans="68:68" x14ac:dyDescent="0.2">
      <c r="BP18825" s="48"/>
    </row>
    <row r="18826" spans="68:68" x14ac:dyDescent="0.2">
      <c r="BP18826" s="48"/>
    </row>
    <row r="18827" spans="68:68" x14ac:dyDescent="0.2">
      <c r="BP18827" s="48"/>
    </row>
    <row r="18828" spans="68:68" x14ac:dyDescent="0.2">
      <c r="BP18828" s="48"/>
    </row>
    <row r="18829" spans="68:68" x14ac:dyDescent="0.2">
      <c r="BP18829" s="48"/>
    </row>
    <row r="18830" spans="68:68" x14ac:dyDescent="0.2">
      <c r="BP18830" s="48"/>
    </row>
    <row r="18831" spans="68:68" x14ac:dyDescent="0.2">
      <c r="BP18831" s="48"/>
    </row>
    <row r="18832" spans="68:68" x14ac:dyDescent="0.2">
      <c r="BP18832" s="48"/>
    </row>
    <row r="18833" spans="68:68" x14ac:dyDescent="0.2">
      <c r="BP18833" s="48"/>
    </row>
    <row r="18834" spans="68:68" x14ac:dyDescent="0.2">
      <c r="BP18834" s="48"/>
    </row>
    <row r="18835" spans="68:68" x14ac:dyDescent="0.2">
      <c r="BP18835" s="48"/>
    </row>
    <row r="18836" spans="68:68" x14ac:dyDescent="0.2">
      <c r="BP18836" s="48"/>
    </row>
    <row r="18837" spans="68:68" x14ac:dyDescent="0.2">
      <c r="BP18837" s="48"/>
    </row>
    <row r="18838" spans="68:68" x14ac:dyDescent="0.2">
      <c r="BP18838" s="48"/>
    </row>
    <row r="18839" spans="68:68" x14ac:dyDescent="0.2">
      <c r="BP18839" s="48"/>
    </row>
    <row r="18840" spans="68:68" x14ac:dyDescent="0.2">
      <c r="BP18840" s="48"/>
    </row>
    <row r="18841" spans="68:68" x14ac:dyDescent="0.2">
      <c r="BP18841" s="48"/>
    </row>
    <row r="18842" spans="68:68" x14ac:dyDescent="0.2">
      <c r="BP18842" s="48"/>
    </row>
    <row r="18843" spans="68:68" x14ac:dyDescent="0.2">
      <c r="BP18843" s="48"/>
    </row>
    <row r="18844" spans="68:68" x14ac:dyDescent="0.2">
      <c r="BP18844" s="48"/>
    </row>
    <row r="18845" spans="68:68" x14ac:dyDescent="0.2">
      <c r="BP18845" s="48"/>
    </row>
    <row r="18846" spans="68:68" x14ac:dyDescent="0.2">
      <c r="BP18846" s="48"/>
    </row>
    <row r="18847" spans="68:68" x14ac:dyDescent="0.2">
      <c r="BP18847" s="48"/>
    </row>
    <row r="18848" spans="68:68" x14ac:dyDescent="0.2">
      <c r="BP18848" s="48"/>
    </row>
    <row r="18849" spans="68:68" x14ac:dyDescent="0.2">
      <c r="BP18849" s="48"/>
    </row>
    <row r="18850" spans="68:68" x14ac:dyDescent="0.2">
      <c r="BP18850" s="48"/>
    </row>
    <row r="18851" spans="68:68" x14ac:dyDescent="0.2">
      <c r="BP18851" s="48"/>
    </row>
    <row r="18852" spans="68:68" x14ac:dyDescent="0.2">
      <c r="BP18852" s="48"/>
    </row>
    <row r="18853" spans="68:68" x14ac:dyDescent="0.2">
      <c r="BP18853" s="48"/>
    </row>
    <row r="18854" spans="68:68" x14ac:dyDescent="0.2">
      <c r="BP18854" s="48"/>
    </row>
    <row r="18855" spans="68:68" x14ac:dyDescent="0.2">
      <c r="BP18855" s="48"/>
    </row>
    <row r="18856" spans="68:68" x14ac:dyDescent="0.2">
      <c r="BP18856" s="48"/>
    </row>
    <row r="18857" spans="68:68" x14ac:dyDescent="0.2">
      <c r="BP18857" s="48"/>
    </row>
    <row r="18858" spans="68:68" x14ac:dyDescent="0.2">
      <c r="BP18858" s="48"/>
    </row>
    <row r="18859" spans="68:68" x14ac:dyDescent="0.2">
      <c r="BP18859" s="48"/>
    </row>
    <row r="18860" spans="68:68" x14ac:dyDescent="0.2">
      <c r="BP18860" s="48"/>
    </row>
    <row r="18861" spans="68:68" x14ac:dyDescent="0.2">
      <c r="BP18861" s="48"/>
    </row>
    <row r="18862" spans="68:68" x14ac:dyDescent="0.2">
      <c r="BP18862" s="48"/>
    </row>
    <row r="18863" spans="68:68" x14ac:dyDescent="0.2">
      <c r="BP18863" s="48"/>
    </row>
    <row r="18864" spans="68:68" x14ac:dyDescent="0.2">
      <c r="BP18864" s="48"/>
    </row>
    <row r="18865" spans="68:68" x14ac:dyDescent="0.2">
      <c r="BP18865" s="48"/>
    </row>
    <row r="18866" spans="68:68" x14ac:dyDescent="0.2">
      <c r="BP18866" s="48"/>
    </row>
    <row r="18867" spans="68:68" x14ac:dyDescent="0.2">
      <c r="BP18867" s="48"/>
    </row>
    <row r="18868" spans="68:68" x14ac:dyDescent="0.2">
      <c r="BP18868" s="48"/>
    </row>
    <row r="18869" spans="68:68" x14ac:dyDescent="0.2">
      <c r="BP18869" s="48"/>
    </row>
    <row r="18870" spans="68:68" x14ac:dyDescent="0.2">
      <c r="BP18870" s="48"/>
    </row>
    <row r="18871" spans="68:68" x14ac:dyDescent="0.2">
      <c r="BP18871" s="48"/>
    </row>
    <row r="18872" spans="68:68" x14ac:dyDescent="0.2">
      <c r="BP18872" s="48"/>
    </row>
    <row r="18873" spans="68:68" x14ac:dyDescent="0.2">
      <c r="BP18873" s="48"/>
    </row>
    <row r="18874" spans="68:68" x14ac:dyDescent="0.2">
      <c r="BP18874" s="48"/>
    </row>
    <row r="18875" spans="68:68" x14ac:dyDescent="0.2">
      <c r="BP18875" s="48"/>
    </row>
    <row r="18876" spans="68:68" x14ac:dyDescent="0.2">
      <c r="BP18876" s="48"/>
    </row>
    <row r="18877" spans="68:68" x14ac:dyDescent="0.2">
      <c r="BP18877" s="48"/>
    </row>
    <row r="18878" spans="68:68" x14ac:dyDescent="0.2">
      <c r="BP18878" s="48"/>
    </row>
    <row r="18879" spans="68:68" x14ac:dyDescent="0.2">
      <c r="BP18879" s="48"/>
    </row>
    <row r="18880" spans="68:68" x14ac:dyDescent="0.2">
      <c r="BP18880" s="48"/>
    </row>
    <row r="18881" spans="68:68" x14ac:dyDescent="0.2">
      <c r="BP18881" s="48"/>
    </row>
    <row r="18882" spans="68:68" x14ac:dyDescent="0.2">
      <c r="BP18882" s="48"/>
    </row>
    <row r="18883" spans="68:68" x14ac:dyDescent="0.2">
      <c r="BP18883" s="48"/>
    </row>
    <row r="18884" spans="68:68" x14ac:dyDescent="0.2">
      <c r="BP18884" s="48"/>
    </row>
    <row r="18885" spans="68:68" x14ac:dyDescent="0.2">
      <c r="BP18885" s="48"/>
    </row>
    <row r="18886" spans="68:68" x14ac:dyDescent="0.2">
      <c r="BP18886" s="48"/>
    </row>
    <row r="18887" spans="68:68" x14ac:dyDescent="0.2">
      <c r="BP18887" s="48"/>
    </row>
    <row r="18888" spans="68:68" x14ac:dyDescent="0.2">
      <c r="BP18888" s="48"/>
    </row>
    <row r="18889" spans="68:68" x14ac:dyDescent="0.2">
      <c r="BP18889" s="48"/>
    </row>
    <row r="18890" spans="68:68" x14ac:dyDescent="0.2">
      <c r="BP18890" s="48"/>
    </row>
    <row r="18891" spans="68:68" x14ac:dyDescent="0.2">
      <c r="BP18891" s="48"/>
    </row>
    <row r="18892" spans="68:68" x14ac:dyDescent="0.2">
      <c r="BP18892" s="48"/>
    </row>
    <row r="18893" spans="68:68" x14ac:dyDescent="0.2">
      <c r="BP18893" s="48"/>
    </row>
    <row r="18894" spans="68:68" x14ac:dyDescent="0.2">
      <c r="BP18894" s="48"/>
    </row>
    <row r="18895" spans="68:68" x14ac:dyDescent="0.2">
      <c r="BP18895" s="48"/>
    </row>
    <row r="18896" spans="68:68" x14ac:dyDescent="0.2">
      <c r="BP18896" s="48"/>
    </row>
    <row r="18897" spans="68:68" x14ac:dyDescent="0.2">
      <c r="BP18897" s="48"/>
    </row>
    <row r="18898" spans="68:68" x14ac:dyDescent="0.2">
      <c r="BP18898" s="48"/>
    </row>
    <row r="18899" spans="68:68" x14ac:dyDescent="0.2">
      <c r="BP18899" s="48"/>
    </row>
    <row r="18900" spans="68:68" x14ac:dyDescent="0.2">
      <c r="BP18900" s="48"/>
    </row>
    <row r="18901" spans="68:68" x14ac:dyDescent="0.2">
      <c r="BP18901" s="48"/>
    </row>
    <row r="18902" spans="68:68" x14ac:dyDescent="0.2">
      <c r="BP18902" s="48"/>
    </row>
    <row r="18903" spans="68:68" x14ac:dyDescent="0.2">
      <c r="BP18903" s="48"/>
    </row>
    <row r="18904" spans="68:68" x14ac:dyDescent="0.2">
      <c r="BP18904" s="48"/>
    </row>
    <row r="18905" spans="68:68" x14ac:dyDescent="0.2">
      <c r="BP18905" s="48"/>
    </row>
    <row r="18906" spans="68:68" x14ac:dyDescent="0.2">
      <c r="BP18906" s="48"/>
    </row>
    <row r="18907" spans="68:68" x14ac:dyDescent="0.2">
      <c r="BP18907" s="48"/>
    </row>
    <row r="18908" spans="68:68" x14ac:dyDescent="0.2">
      <c r="BP18908" s="48"/>
    </row>
    <row r="18909" spans="68:68" x14ac:dyDescent="0.2">
      <c r="BP18909" s="48"/>
    </row>
    <row r="18910" spans="68:68" x14ac:dyDescent="0.2">
      <c r="BP18910" s="48"/>
    </row>
    <row r="18911" spans="68:68" x14ac:dyDescent="0.2">
      <c r="BP18911" s="48"/>
    </row>
    <row r="18912" spans="68:68" x14ac:dyDescent="0.2">
      <c r="BP18912" s="48"/>
    </row>
    <row r="18913" spans="68:68" x14ac:dyDescent="0.2">
      <c r="BP18913" s="48"/>
    </row>
    <row r="18914" spans="68:68" x14ac:dyDescent="0.2">
      <c r="BP18914" s="48"/>
    </row>
    <row r="18915" spans="68:68" x14ac:dyDescent="0.2">
      <c r="BP18915" s="48"/>
    </row>
    <row r="18916" spans="68:68" x14ac:dyDescent="0.2">
      <c r="BP18916" s="48"/>
    </row>
    <row r="18917" spans="68:68" x14ac:dyDescent="0.2">
      <c r="BP18917" s="48"/>
    </row>
    <row r="18918" spans="68:68" x14ac:dyDescent="0.2">
      <c r="BP18918" s="48"/>
    </row>
    <row r="18919" spans="68:68" x14ac:dyDescent="0.2">
      <c r="BP18919" s="48"/>
    </row>
    <row r="18920" spans="68:68" x14ac:dyDescent="0.2">
      <c r="BP18920" s="48"/>
    </row>
    <row r="18921" spans="68:68" x14ac:dyDescent="0.2">
      <c r="BP18921" s="48"/>
    </row>
    <row r="18922" spans="68:68" x14ac:dyDescent="0.2">
      <c r="BP18922" s="48"/>
    </row>
    <row r="18923" spans="68:68" x14ac:dyDescent="0.2">
      <c r="BP18923" s="48"/>
    </row>
    <row r="18924" spans="68:68" x14ac:dyDescent="0.2">
      <c r="BP18924" s="48"/>
    </row>
    <row r="18925" spans="68:68" x14ac:dyDescent="0.2">
      <c r="BP18925" s="48"/>
    </row>
    <row r="18926" spans="68:68" x14ac:dyDescent="0.2">
      <c r="BP18926" s="48"/>
    </row>
    <row r="18927" spans="68:68" x14ac:dyDescent="0.2">
      <c r="BP18927" s="48"/>
    </row>
    <row r="18928" spans="68:68" x14ac:dyDescent="0.2">
      <c r="BP18928" s="48"/>
    </row>
    <row r="18929" spans="68:68" x14ac:dyDescent="0.2">
      <c r="BP18929" s="48"/>
    </row>
    <row r="18930" spans="68:68" x14ac:dyDescent="0.2">
      <c r="BP18930" s="48"/>
    </row>
    <row r="18931" spans="68:68" x14ac:dyDescent="0.2">
      <c r="BP18931" s="48"/>
    </row>
    <row r="18932" spans="68:68" x14ac:dyDescent="0.2">
      <c r="BP18932" s="48"/>
    </row>
    <row r="18933" spans="68:68" x14ac:dyDescent="0.2">
      <c r="BP18933" s="48"/>
    </row>
    <row r="18934" spans="68:68" x14ac:dyDescent="0.2">
      <c r="BP18934" s="48"/>
    </row>
    <row r="18935" spans="68:68" x14ac:dyDescent="0.2">
      <c r="BP18935" s="48"/>
    </row>
    <row r="18936" spans="68:68" x14ac:dyDescent="0.2">
      <c r="BP18936" s="48"/>
    </row>
    <row r="18937" spans="68:68" x14ac:dyDescent="0.2">
      <c r="BP18937" s="48"/>
    </row>
    <row r="18938" spans="68:68" x14ac:dyDescent="0.2">
      <c r="BP18938" s="48"/>
    </row>
    <row r="18939" spans="68:68" x14ac:dyDescent="0.2">
      <c r="BP18939" s="48"/>
    </row>
    <row r="18940" spans="68:68" x14ac:dyDescent="0.2">
      <c r="BP18940" s="48"/>
    </row>
    <row r="18941" spans="68:68" x14ac:dyDescent="0.2">
      <c r="BP18941" s="48"/>
    </row>
    <row r="18942" spans="68:68" x14ac:dyDescent="0.2">
      <c r="BP18942" s="48"/>
    </row>
    <row r="18943" spans="68:68" x14ac:dyDescent="0.2">
      <c r="BP18943" s="48"/>
    </row>
    <row r="18944" spans="68:68" x14ac:dyDescent="0.2">
      <c r="BP18944" s="48"/>
    </row>
    <row r="18945" spans="68:68" x14ac:dyDescent="0.2">
      <c r="BP18945" s="48"/>
    </row>
    <row r="18946" spans="68:68" x14ac:dyDescent="0.2">
      <c r="BP18946" s="48"/>
    </row>
    <row r="18947" spans="68:68" x14ac:dyDescent="0.2">
      <c r="BP18947" s="48"/>
    </row>
    <row r="18948" spans="68:68" x14ac:dyDescent="0.2">
      <c r="BP18948" s="48"/>
    </row>
    <row r="18949" spans="68:68" x14ac:dyDescent="0.2">
      <c r="BP18949" s="48"/>
    </row>
    <row r="18950" spans="68:68" x14ac:dyDescent="0.2">
      <c r="BP18950" s="48"/>
    </row>
    <row r="18951" spans="68:68" x14ac:dyDescent="0.2">
      <c r="BP18951" s="48"/>
    </row>
    <row r="18952" spans="68:68" x14ac:dyDescent="0.2">
      <c r="BP18952" s="48"/>
    </row>
    <row r="18953" spans="68:68" x14ac:dyDescent="0.2">
      <c r="BP18953" s="48"/>
    </row>
    <row r="18954" spans="68:68" x14ac:dyDescent="0.2">
      <c r="BP18954" s="48"/>
    </row>
    <row r="18955" spans="68:68" x14ac:dyDescent="0.2">
      <c r="BP18955" s="48"/>
    </row>
    <row r="18956" spans="68:68" x14ac:dyDescent="0.2">
      <c r="BP18956" s="48"/>
    </row>
    <row r="18957" spans="68:68" x14ac:dyDescent="0.2">
      <c r="BP18957" s="48"/>
    </row>
    <row r="18958" spans="68:68" x14ac:dyDescent="0.2">
      <c r="BP18958" s="48"/>
    </row>
    <row r="18959" spans="68:68" x14ac:dyDescent="0.2">
      <c r="BP18959" s="48"/>
    </row>
    <row r="18960" spans="68:68" x14ac:dyDescent="0.2">
      <c r="BP18960" s="48"/>
    </row>
    <row r="18961" spans="68:68" x14ac:dyDescent="0.2">
      <c r="BP18961" s="48"/>
    </row>
    <row r="18962" spans="68:68" x14ac:dyDescent="0.2">
      <c r="BP18962" s="48"/>
    </row>
    <row r="18963" spans="68:68" x14ac:dyDescent="0.2">
      <c r="BP18963" s="48"/>
    </row>
    <row r="18964" spans="68:68" x14ac:dyDescent="0.2">
      <c r="BP18964" s="48"/>
    </row>
    <row r="18965" spans="68:68" x14ac:dyDescent="0.2">
      <c r="BP18965" s="48"/>
    </row>
    <row r="18966" spans="68:68" x14ac:dyDescent="0.2">
      <c r="BP18966" s="48"/>
    </row>
    <row r="18967" spans="68:68" x14ac:dyDescent="0.2">
      <c r="BP18967" s="48"/>
    </row>
    <row r="18968" spans="68:68" x14ac:dyDescent="0.2">
      <c r="BP18968" s="48"/>
    </row>
    <row r="18969" spans="68:68" x14ac:dyDescent="0.2">
      <c r="BP18969" s="48"/>
    </row>
    <row r="18970" spans="68:68" x14ac:dyDescent="0.2">
      <c r="BP18970" s="48"/>
    </row>
    <row r="18971" spans="68:68" x14ac:dyDescent="0.2">
      <c r="BP18971" s="48"/>
    </row>
    <row r="18972" spans="68:68" x14ac:dyDescent="0.2">
      <c r="BP18972" s="48"/>
    </row>
    <row r="18973" spans="68:68" x14ac:dyDescent="0.2">
      <c r="BP18973" s="48"/>
    </row>
    <row r="18974" spans="68:68" x14ac:dyDescent="0.2">
      <c r="BP18974" s="48"/>
    </row>
    <row r="18975" spans="68:68" x14ac:dyDescent="0.2">
      <c r="BP18975" s="48"/>
    </row>
    <row r="18976" spans="68:68" x14ac:dyDescent="0.2">
      <c r="BP18976" s="48"/>
    </row>
    <row r="18977" spans="68:68" x14ac:dyDescent="0.2">
      <c r="BP18977" s="48"/>
    </row>
    <row r="18978" spans="68:68" x14ac:dyDescent="0.2">
      <c r="BP18978" s="48"/>
    </row>
    <row r="18979" spans="68:68" x14ac:dyDescent="0.2">
      <c r="BP18979" s="48"/>
    </row>
    <row r="18980" spans="68:68" x14ac:dyDescent="0.2">
      <c r="BP18980" s="48"/>
    </row>
    <row r="18981" spans="68:68" x14ac:dyDescent="0.2">
      <c r="BP18981" s="48"/>
    </row>
    <row r="18982" spans="68:68" x14ac:dyDescent="0.2">
      <c r="BP18982" s="48"/>
    </row>
    <row r="18983" spans="68:68" x14ac:dyDescent="0.2">
      <c r="BP18983" s="48"/>
    </row>
    <row r="18984" spans="68:68" x14ac:dyDescent="0.2">
      <c r="BP18984" s="48"/>
    </row>
    <row r="18985" spans="68:68" x14ac:dyDescent="0.2">
      <c r="BP18985" s="48"/>
    </row>
    <row r="18986" spans="68:68" x14ac:dyDescent="0.2">
      <c r="BP18986" s="48"/>
    </row>
    <row r="18987" spans="68:68" x14ac:dyDescent="0.2">
      <c r="BP18987" s="48"/>
    </row>
    <row r="18988" spans="68:68" x14ac:dyDescent="0.2">
      <c r="BP18988" s="48"/>
    </row>
    <row r="18989" spans="68:68" x14ac:dyDescent="0.2">
      <c r="BP18989" s="48"/>
    </row>
    <row r="18990" spans="68:68" x14ac:dyDescent="0.2">
      <c r="BP18990" s="48"/>
    </row>
    <row r="18991" spans="68:68" x14ac:dyDescent="0.2">
      <c r="BP18991" s="48"/>
    </row>
    <row r="18992" spans="68:68" x14ac:dyDescent="0.2">
      <c r="BP18992" s="48"/>
    </row>
    <row r="18993" spans="68:68" x14ac:dyDescent="0.2">
      <c r="BP18993" s="48"/>
    </row>
    <row r="18994" spans="68:68" x14ac:dyDescent="0.2">
      <c r="BP18994" s="48"/>
    </row>
    <row r="18995" spans="68:68" x14ac:dyDescent="0.2">
      <c r="BP18995" s="48"/>
    </row>
    <row r="18996" spans="68:68" x14ac:dyDescent="0.2">
      <c r="BP18996" s="48"/>
    </row>
    <row r="18997" spans="68:68" x14ac:dyDescent="0.2">
      <c r="BP18997" s="48"/>
    </row>
    <row r="18998" spans="68:68" x14ac:dyDescent="0.2">
      <c r="BP18998" s="48"/>
    </row>
    <row r="18999" spans="68:68" x14ac:dyDescent="0.2">
      <c r="BP18999" s="48"/>
    </row>
    <row r="19000" spans="68:68" x14ac:dyDescent="0.2">
      <c r="BP19000" s="48"/>
    </row>
    <row r="19001" spans="68:68" x14ac:dyDescent="0.2">
      <c r="BP19001" s="48"/>
    </row>
    <row r="19002" spans="68:68" x14ac:dyDescent="0.2">
      <c r="BP19002" s="48"/>
    </row>
    <row r="19003" spans="68:68" x14ac:dyDescent="0.2">
      <c r="BP19003" s="48"/>
    </row>
    <row r="19004" spans="68:68" x14ac:dyDescent="0.2">
      <c r="BP19004" s="48"/>
    </row>
    <row r="19005" spans="68:68" x14ac:dyDescent="0.2">
      <c r="BP19005" s="48"/>
    </row>
    <row r="19006" spans="68:68" x14ac:dyDescent="0.2">
      <c r="BP19006" s="48"/>
    </row>
    <row r="19007" spans="68:68" x14ac:dyDescent="0.2">
      <c r="BP19007" s="48"/>
    </row>
    <row r="19008" spans="68:68" x14ac:dyDescent="0.2">
      <c r="BP19008" s="48"/>
    </row>
    <row r="19009" spans="68:68" x14ac:dyDescent="0.2">
      <c r="BP19009" s="48"/>
    </row>
    <row r="19010" spans="68:68" x14ac:dyDescent="0.2">
      <c r="BP19010" s="48"/>
    </row>
    <row r="19011" spans="68:68" x14ac:dyDescent="0.2">
      <c r="BP19011" s="48"/>
    </row>
    <row r="19012" spans="68:68" x14ac:dyDescent="0.2">
      <c r="BP19012" s="48"/>
    </row>
    <row r="19013" spans="68:68" x14ac:dyDescent="0.2">
      <c r="BP19013" s="48"/>
    </row>
    <row r="19014" spans="68:68" x14ac:dyDescent="0.2">
      <c r="BP19014" s="48"/>
    </row>
    <row r="19015" spans="68:68" x14ac:dyDescent="0.2">
      <c r="BP19015" s="48"/>
    </row>
    <row r="19016" spans="68:68" x14ac:dyDescent="0.2">
      <c r="BP19016" s="48"/>
    </row>
    <row r="19017" spans="68:68" x14ac:dyDescent="0.2">
      <c r="BP19017" s="48"/>
    </row>
    <row r="19018" spans="68:68" x14ac:dyDescent="0.2">
      <c r="BP19018" s="48"/>
    </row>
    <row r="19019" spans="68:68" x14ac:dyDescent="0.2">
      <c r="BP19019" s="48"/>
    </row>
    <row r="19020" spans="68:68" x14ac:dyDescent="0.2">
      <c r="BP19020" s="48"/>
    </row>
    <row r="19021" spans="68:68" x14ac:dyDescent="0.2">
      <c r="BP19021" s="48"/>
    </row>
    <row r="19022" spans="68:68" x14ac:dyDescent="0.2">
      <c r="BP19022" s="48"/>
    </row>
    <row r="19023" spans="68:68" x14ac:dyDescent="0.2">
      <c r="BP19023" s="48"/>
    </row>
    <row r="19024" spans="68:68" x14ac:dyDescent="0.2">
      <c r="BP19024" s="48"/>
    </row>
    <row r="19025" spans="68:68" x14ac:dyDescent="0.2">
      <c r="BP19025" s="48"/>
    </row>
    <row r="19026" spans="68:68" x14ac:dyDescent="0.2">
      <c r="BP19026" s="48"/>
    </row>
    <row r="19027" spans="68:68" x14ac:dyDescent="0.2">
      <c r="BP19027" s="48"/>
    </row>
    <row r="19028" spans="68:68" x14ac:dyDescent="0.2">
      <c r="BP19028" s="48"/>
    </row>
    <row r="19029" spans="68:68" x14ac:dyDescent="0.2">
      <c r="BP19029" s="48"/>
    </row>
    <row r="19030" spans="68:68" x14ac:dyDescent="0.2">
      <c r="BP19030" s="48"/>
    </row>
    <row r="19031" spans="68:68" x14ac:dyDescent="0.2">
      <c r="BP19031" s="48"/>
    </row>
    <row r="19032" spans="68:68" x14ac:dyDescent="0.2">
      <c r="BP19032" s="48"/>
    </row>
    <row r="19033" spans="68:68" x14ac:dyDescent="0.2">
      <c r="BP19033" s="48"/>
    </row>
    <row r="19034" spans="68:68" x14ac:dyDescent="0.2">
      <c r="BP19034" s="48"/>
    </row>
    <row r="19035" spans="68:68" x14ac:dyDescent="0.2">
      <c r="BP19035" s="48"/>
    </row>
    <row r="19036" spans="68:68" x14ac:dyDescent="0.2">
      <c r="BP19036" s="48"/>
    </row>
    <row r="19037" spans="68:68" x14ac:dyDescent="0.2">
      <c r="BP19037" s="48"/>
    </row>
    <row r="19038" spans="68:68" x14ac:dyDescent="0.2">
      <c r="BP19038" s="48"/>
    </row>
    <row r="19039" spans="68:68" x14ac:dyDescent="0.2">
      <c r="BP19039" s="48"/>
    </row>
    <row r="19040" spans="68:68" x14ac:dyDescent="0.2">
      <c r="BP19040" s="48"/>
    </row>
    <row r="19041" spans="68:68" x14ac:dyDescent="0.2">
      <c r="BP19041" s="48"/>
    </row>
    <row r="19042" spans="68:68" x14ac:dyDescent="0.2">
      <c r="BP19042" s="48"/>
    </row>
    <row r="19043" spans="68:68" x14ac:dyDescent="0.2">
      <c r="BP19043" s="48"/>
    </row>
    <row r="19044" spans="68:68" x14ac:dyDescent="0.2">
      <c r="BP19044" s="48"/>
    </row>
    <row r="19045" spans="68:68" x14ac:dyDescent="0.2">
      <c r="BP19045" s="48"/>
    </row>
    <row r="19046" spans="68:68" x14ac:dyDescent="0.2">
      <c r="BP19046" s="48"/>
    </row>
    <row r="19047" spans="68:68" x14ac:dyDescent="0.2">
      <c r="BP19047" s="48"/>
    </row>
    <row r="19048" spans="68:68" x14ac:dyDescent="0.2">
      <c r="BP19048" s="48"/>
    </row>
    <row r="19049" spans="68:68" x14ac:dyDescent="0.2">
      <c r="BP19049" s="48"/>
    </row>
    <row r="19050" spans="68:68" x14ac:dyDescent="0.2">
      <c r="BP19050" s="48"/>
    </row>
    <row r="19051" spans="68:68" x14ac:dyDescent="0.2">
      <c r="BP19051" s="48"/>
    </row>
    <row r="19052" spans="68:68" x14ac:dyDescent="0.2">
      <c r="BP19052" s="48"/>
    </row>
    <row r="19053" spans="68:68" x14ac:dyDescent="0.2">
      <c r="BP19053" s="48"/>
    </row>
    <row r="19054" spans="68:68" x14ac:dyDescent="0.2">
      <c r="BP19054" s="48"/>
    </row>
    <row r="19055" spans="68:68" x14ac:dyDescent="0.2">
      <c r="BP19055" s="48"/>
    </row>
    <row r="19056" spans="68:68" x14ac:dyDescent="0.2">
      <c r="BP19056" s="48"/>
    </row>
    <row r="19057" spans="68:68" x14ac:dyDescent="0.2">
      <c r="BP19057" s="48"/>
    </row>
    <row r="19058" spans="68:68" x14ac:dyDescent="0.2">
      <c r="BP19058" s="48"/>
    </row>
    <row r="19059" spans="68:68" x14ac:dyDescent="0.2">
      <c r="BP19059" s="48"/>
    </row>
    <row r="19060" spans="68:68" x14ac:dyDescent="0.2">
      <c r="BP19060" s="48"/>
    </row>
    <row r="19061" spans="68:68" x14ac:dyDescent="0.2">
      <c r="BP19061" s="48"/>
    </row>
    <row r="19062" spans="68:68" x14ac:dyDescent="0.2">
      <c r="BP19062" s="48"/>
    </row>
    <row r="19063" spans="68:68" x14ac:dyDescent="0.2">
      <c r="BP19063" s="48"/>
    </row>
    <row r="19064" spans="68:68" x14ac:dyDescent="0.2">
      <c r="BP19064" s="48"/>
    </row>
    <row r="19065" spans="68:68" x14ac:dyDescent="0.2">
      <c r="BP19065" s="48"/>
    </row>
    <row r="19066" spans="68:68" x14ac:dyDescent="0.2">
      <c r="BP19066" s="48"/>
    </row>
    <row r="19067" spans="68:68" x14ac:dyDescent="0.2">
      <c r="BP19067" s="48"/>
    </row>
    <row r="19068" spans="68:68" x14ac:dyDescent="0.2">
      <c r="BP19068" s="48"/>
    </row>
    <row r="19069" spans="68:68" x14ac:dyDescent="0.2">
      <c r="BP19069" s="48"/>
    </row>
    <row r="19070" spans="68:68" x14ac:dyDescent="0.2">
      <c r="BP19070" s="48"/>
    </row>
    <row r="19071" spans="68:68" x14ac:dyDescent="0.2">
      <c r="BP19071" s="48"/>
    </row>
    <row r="19072" spans="68:68" x14ac:dyDescent="0.2">
      <c r="BP19072" s="48"/>
    </row>
    <row r="19073" spans="68:68" x14ac:dyDescent="0.2">
      <c r="BP19073" s="48"/>
    </row>
    <row r="19074" spans="68:68" x14ac:dyDescent="0.2">
      <c r="BP19074" s="48"/>
    </row>
    <row r="19075" spans="68:68" x14ac:dyDescent="0.2">
      <c r="BP19075" s="48"/>
    </row>
    <row r="19076" spans="68:68" x14ac:dyDescent="0.2">
      <c r="BP19076" s="48"/>
    </row>
    <row r="19077" spans="68:68" x14ac:dyDescent="0.2">
      <c r="BP19077" s="48"/>
    </row>
    <row r="19078" spans="68:68" x14ac:dyDescent="0.2">
      <c r="BP19078" s="48"/>
    </row>
    <row r="19079" spans="68:68" x14ac:dyDescent="0.2">
      <c r="BP19079" s="48"/>
    </row>
    <row r="19080" spans="68:68" x14ac:dyDescent="0.2">
      <c r="BP19080" s="48"/>
    </row>
    <row r="19081" spans="68:68" x14ac:dyDescent="0.2">
      <c r="BP19081" s="48"/>
    </row>
    <row r="19082" spans="68:68" x14ac:dyDescent="0.2">
      <c r="BP19082" s="48"/>
    </row>
    <row r="19083" spans="68:68" x14ac:dyDescent="0.2">
      <c r="BP19083" s="48"/>
    </row>
    <row r="19084" spans="68:68" x14ac:dyDescent="0.2">
      <c r="BP19084" s="48"/>
    </row>
    <row r="19085" spans="68:68" x14ac:dyDescent="0.2">
      <c r="BP19085" s="48"/>
    </row>
    <row r="19086" spans="68:68" x14ac:dyDescent="0.2">
      <c r="BP19086" s="48"/>
    </row>
    <row r="19087" spans="68:68" x14ac:dyDescent="0.2">
      <c r="BP19087" s="48"/>
    </row>
    <row r="19088" spans="68:68" x14ac:dyDescent="0.2">
      <c r="BP19088" s="48"/>
    </row>
    <row r="19089" spans="68:68" x14ac:dyDescent="0.2">
      <c r="BP19089" s="48"/>
    </row>
    <row r="19090" spans="68:68" x14ac:dyDescent="0.2">
      <c r="BP19090" s="48"/>
    </row>
    <row r="19091" spans="68:68" x14ac:dyDescent="0.2">
      <c r="BP19091" s="48"/>
    </row>
    <row r="19092" spans="68:68" x14ac:dyDescent="0.2">
      <c r="BP19092" s="48"/>
    </row>
    <row r="19093" spans="68:68" x14ac:dyDescent="0.2">
      <c r="BP19093" s="48"/>
    </row>
    <row r="19094" spans="68:68" x14ac:dyDescent="0.2">
      <c r="BP19094" s="48"/>
    </row>
    <row r="19095" spans="68:68" x14ac:dyDescent="0.2">
      <c r="BP19095" s="48"/>
    </row>
    <row r="19096" spans="68:68" x14ac:dyDescent="0.2">
      <c r="BP19096" s="48"/>
    </row>
    <row r="19097" spans="68:68" x14ac:dyDescent="0.2">
      <c r="BP19097" s="48"/>
    </row>
    <row r="19098" spans="68:68" x14ac:dyDescent="0.2">
      <c r="BP19098" s="48"/>
    </row>
    <row r="19099" spans="68:68" x14ac:dyDescent="0.2">
      <c r="BP19099" s="48"/>
    </row>
    <row r="19100" spans="68:68" x14ac:dyDescent="0.2">
      <c r="BP19100" s="48"/>
    </row>
    <row r="19101" spans="68:68" x14ac:dyDescent="0.2">
      <c r="BP19101" s="48"/>
    </row>
    <row r="19102" spans="68:68" x14ac:dyDescent="0.2">
      <c r="BP19102" s="48"/>
    </row>
    <row r="19103" spans="68:68" x14ac:dyDescent="0.2">
      <c r="BP19103" s="48"/>
    </row>
    <row r="19104" spans="68:68" x14ac:dyDescent="0.2">
      <c r="BP19104" s="48"/>
    </row>
    <row r="19105" spans="68:68" x14ac:dyDescent="0.2">
      <c r="BP19105" s="48"/>
    </row>
    <row r="19106" spans="68:68" x14ac:dyDescent="0.2">
      <c r="BP19106" s="48"/>
    </row>
    <row r="19107" spans="68:68" x14ac:dyDescent="0.2">
      <c r="BP19107" s="48"/>
    </row>
    <row r="19108" spans="68:68" x14ac:dyDescent="0.2">
      <c r="BP19108" s="48"/>
    </row>
    <row r="19109" spans="68:68" x14ac:dyDescent="0.2">
      <c r="BP19109" s="48"/>
    </row>
    <row r="19110" spans="68:68" x14ac:dyDescent="0.2">
      <c r="BP19110" s="48"/>
    </row>
    <row r="19111" spans="68:68" x14ac:dyDescent="0.2">
      <c r="BP19111" s="48"/>
    </row>
    <row r="19112" spans="68:68" x14ac:dyDescent="0.2">
      <c r="BP19112" s="48"/>
    </row>
    <row r="19113" spans="68:68" x14ac:dyDescent="0.2">
      <c r="BP19113" s="48"/>
    </row>
    <row r="19114" spans="68:68" x14ac:dyDescent="0.2">
      <c r="BP19114" s="48"/>
    </row>
    <row r="19115" spans="68:68" x14ac:dyDescent="0.2">
      <c r="BP19115" s="48"/>
    </row>
    <row r="19116" spans="68:68" x14ac:dyDescent="0.2">
      <c r="BP19116" s="48"/>
    </row>
    <row r="19117" spans="68:68" x14ac:dyDescent="0.2">
      <c r="BP19117" s="48"/>
    </row>
    <row r="19118" spans="68:68" x14ac:dyDescent="0.2">
      <c r="BP19118" s="48"/>
    </row>
    <row r="19119" spans="68:68" x14ac:dyDescent="0.2">
      <c r="BP19119" s="48"/>
    </row>
    <row r="19120" spans="68:68" x14ac:dyDescent="0.2">
      <c r="BP19120" s="48"/>
    </row>
    <row r="19121" spans="68:68" x14ac:dyDescent="0.2">
      <c r="BP19121" s="48"/>
    </row>
    <row r="19122" spans="68:68" x14ac:dyDescent="0.2">
      <c r="BP19122" s="48"/>
    </row>
    <row r="19123" spans="68:68" x14ac:dyDescent="0.2">
      <c r="BP19123" s="48"/>
    </row>
    <row r="19124" spans="68:68" x14ac:dyDescent="0.2">
      <c r="BP19124" s="48"/>
    </row>
    <row r="19125" spans="68:68" x14ac:dyDescent="0.2">
      <c r="BP19125" s="48"/>
    </row>
    <row r="19126" spans="68:68" x14ac:dyDescent="0.2">
      <c r="BP19126" s="48"/>
    </row>
    <row r="19127" spans="68:68" x14ac:dyDescent="0.2">
      <c r="BP19127" s="48"/>
    </row>
    <row r="19128" spans="68:68" x14ac:dyDescent="0.2">
      <c r="BP19128" s="48"/>
    </row>
    <row r="19129" spans="68:68" x14ac:dyDescent="0.2">
      <c r="BP19129" s="48"/>
    </row>
    <row r="19130" spans="68:68" x14ac:dyDescent="0.2">
      <c r="BP19130" s="48"/>
    </row>
    <row r="19131" spans="68:68" x14ac:dyDescent="0.2">
      <c r="BP19131" s="48"/>
    </row>
    <row r="19132" spans="68:68" x14ac:dyDescent="0.2">
      <c r="BP19132" s="48"/>
    </row>
    <row r="19133" spans="68:68" x14ac:dyDescent="0.2">
      <c r="BP19133" s="48"/>
    </row>
    <row r="19134" spans="68:68" x14ac:dyDescent="0.2">
      <c r="BP19134" s="48"/>
    </row>
    <row r="19135" spans="68:68" x14ac:dyDescent="0.2">
      <c r="BP19135" s="48"/>
    </row>
    <row r="19136" spans="68:68" x14ac:dyDescent="0.2">
      <c r="BP19136" s="48"/>
    </row>
    <row r="19137" spans="68:68" x14ac:dyDescent="0.2">
      <c r="BP19137" s="48"/>
    </row>
    <row r="19138" spans="68:68" x14ac:dyDescent="0.2">
      <c r="BP19138" s="48"/>
    </row>
    <row r="19139" spans="68:68" x14ac:dyDescent="0.2">
      <c r="BP19139" s="48"/>
    </row>
    <row r="19140" spans="68:68" x14ac:dyDescent="0.2">
      <c r="BP19140" s="48"/>
    </row>
    <row r="19141" spans="68:68" x14ac:dyDescent="0.2">
      <c r="BP19141" s="48"/>
    </row>
    <row r="19142" spans="68:68" x14ac:dyDescent="0.2">
      <c r="BP19142" s="48"/>
    </row>
    <row r="19143" spans="68:68" x14ac:dyDescent="0.2">
      <c r="BP19143" s="48"/>
    </row>
    <row r="19144" spans="68:68" x14ac:dyDescent="0.2">
      <c r="BP19144" s="48"/>
    </row>
    <row r="19145" spans="68:68" x14ac:dyDescent="0.2">
      <c r="BP19145" s="48"/>
    </row>
    <row r="19146" spans="68:68" x14ac:dyDescent="0.2">
      <c r="BP19146" s="48"/>
    </row>
    <row r="19147" spans="68:68" x14ac:dyDescent="0.2">
      <c r="BP19147" s="48"/>
    </row>
    <row r="19148" spans="68:68" x14ac:dyDescent="0.2">
      <c r="BP19148" s="48"/>
    </row>
    <row r="19149" spans="68:68" x14ac:dyDescent="0.2">
      <c r="BP19149" s="48"/>
    </row>
    <row r="19150" spans="68:68" x14ac:dyDescent="0.2">
      <c r="BP19150" s="48"/>
    </row>
    <row r="19151" spans="68:68" x14ac:dyDescent="0.2">
      <c r="BP19151" s="48"/>
    </row>
    <row r="19152" spans="68:68" x14ac:dyDescent="0.2">
      <c r="BP19152" s="48"/>
    </row>
    <row r="19153" spans="68:68" x14ac:dyDescent="0.2">
      <c r="BP19153" s="48"/>
    </row>
    <row r="19154" spans="68:68" x14ac:dyDescent="0.2">
      <c r="BP19154" s="48"/>
    </row>
    <row r="19155" spans="68:68" x14ac:dyDescent="0.2">
      <c r="BP19155" s="48"/>
    </row>
    <row r="19156" spans="68:68" x14ac:dyDescent="0.2">
      <c r="BP19156" s="48"/>
    </row>
    <row r="19157" spans="68:68" x14ac:dyDescent="0.2">
      <c r="BP19157" s="48"/>
    </row>
    <row r="19158" spans="68:68" x14ac:dyDescent="0.2">
      <c r="BP19158" s="48"/>
    </row>
    <row r="19159" spans="68:68" x14ac:dyDescent="0.2">
      <c r="BP19159" s="48"/>
    </row>
    <row r="19160" spans="68:68" x14ac:dyDescent="0.2">
      <c r="BP19160" s="48"/>
    </row>
    <row r="19161" spans="68:68" x14ac:dyDescent="0.2">
      <c r="BP19161" s="48"/>
    </row>
    <row r="19162" spans="68:68" x14ac:dyDescent="0.2">
      <c r="BP19162" s="48"/>
    </row>
    <row r="19163" spans="68:68" x14ac:dyDescent="0.2">
      <c r="BP19163" s="48"/>
    </row>
    <row r="19164" spans="68:68" x14ac:dyDescent="0.2">
      <c r="BP19164" s="48"/>
    </row>
    <row r="19165" spans="68:68" x14ac:dyDescent="0.2">
      <c r="BP19165" s="48"/>
    </row>
    <row r="19166" spans="68:68" x14ac:dyDescent="0.2">
      <c r="BP19166" s="48"/>
    </row>
    <row r="19167" spans="68:68" x14ac:dyDescent="0.2">
      <c r="BP19167" s="48"/>
    </row>
    <row r="19168" spans="68:68" x14ac:dyDescent="0.2">
      <c r="BP19168" s="48"/>
    </row>
    <row r="19169" spans="68:68" x14ac:dyDescent="0.2">
      <c r="BP19169" s="48"/>
    </row>
    <row r="19170" spans="68:68" x14ac:dyDescent="0.2">
      <c r="BP19170" s="48"/>
    </row>
    <row r="19171" spans="68:68" x14ac:dyDescent="0.2">
      <c r="BP19171" s="48"/>
    </row>
    <row r="19172" spans="68:68" x14ac:dyDescent="0.2">
      <c r="BP19172" s="48"/>
    </row>
    <row r="19173" spans="68:68" x14ac:dyDescent="0.2">
      <c r="BP19173" s="48"/>
    </row>
    <row r="19174" spans="68:68" x14ac:dyDescent="0.2">
      <c r="BP19174" s="48"/>
    </row>
    <row r="19175" spans="68:68" x14ac:dyDescent="0.2">
      <c r="BP19175" s="48"/>
    </row>
    <row r="19176" spans="68:68" x14ac:dyDescent="0.2">
      <c r="BP19176" s="48"/>
    </row>
    <row r="19177" spans="68:68" x14ac:dyDescent="0.2">
      <c r="BP19177" s="48"/>
    </row>
    <row r="19178" spans="68:68" x14ac:dyDescent="0.2">
      <c r="BP19178" s="48"/>
    </row>
    <row r="19179" spans="68:68" x14ac:dyDescent="0.2">
      <c r="BP19179" s="48"/>
    </row>
    <row r="19180" spans="68:68" x14ac:dyDescent="0.2">
      <c r="BP19180" s="48"/>
    </row>
    <row r="19181" spans="68:68" x14ac:dyDescent="0.2">
      <c r="BP19181" s="48"/>
    </row>
    <row r="19182" spans="68:68" x14ac:dyDescent="0.2">
      <c r="BP19182" s="48"/>
    </row>
    <row r="19183" spans="68:68" x14ac:dyDescent="0.2">
      <c r="BP19183" s="48"/>
    </row>
    <row r="19184" spans="68:68" x14ac:dyDescent="0.2">
      <c r="BP19184" s="48"/>
    </row>
    <row r="19185" spans="68:68" x14ac:dyDescent="0.2">
      <c r="BP19185" s="48"/>
    </row>
    <row r="19186" spans="68:68" x14ac:dyDescent="0.2">
      <c r="BP19186" s="48"/>
    </row>
    <row r="19187" spans="68:68" x14ac:dyDescent="0.2">
      <c r="BP19187" s="48"/>
    </row>
    <row r="19188" spans="68:68" x14ac:dyDescent="0.2">
      <c r="BP19188" s="48"/>
    </row>
    <row r="19189" spans="68:68" x14ac:dyDescent="0.2">
      <c r="BP19189" s="48"/>
    </row>
    <row r="19190" spans="68:68" x14ac:dyDescent="0.2">
      <c r="BP19190" s="48"/>
    </row>
    <row r="19191" spans="68:68" x14ac:dyDescent="0.2">
      <c r="BP19191" s="48"/>
    </row>
    <row r="19192" spans="68:68" x14ac:dyDescent="0.2">
      <c r="BP19192" s="48"/>
    </row>
    <row r="19193" spans="68:68" x14ac:dyDescent="0.2">
      <c r="BP19193" s="48"/>
    </row>
    <row r="19194" spans="68:68" x14ac:dyDescent="0.2">
      <c r="BP19194" s="48"/>
    </row>
    <row r="19195" spans="68:68" x14ac:dyDescent="0.2">
      <c r="BP19195" s="48"/>
    </row>
    <row r="19196" spans="68:68" x14ac:dyDescent="0.2">
      <c r="BP19196" s="48"/>
    </row>
    <row r="19197" spans="68:68" x14ac:dyDescent="0.2">
      <c r="BP19197" s="48"/>
    </row>
    <row r="19198" spans="68:68" x14ac:dyDescent="0.2">
      <c r="BP19198" s="48"/>
    </row>
    <row r="19199" spans="68:68" x14ac:dyDescent="0.2">
      <c r="BP19199" s="48"/>
    </row>
    <row r="19200" spans="68:68" x14ac:dyDescent="0.2">
      <c r="BP19200" s="48"/>
    </row>
    <row r="19201" spans="68:68" x14ac:dyDescent="0.2">
      <c r="BP19201" s="48"/>
    </row>
    <row r="19202" spans="68:68" x14ac:dyDescent="0.2">
      <c r="BP19202" s="48"/>
    </row>
    <row r="19203" spans="68:68" x14ac:dyDescent="0.2">
      <c r="BP19203" s="48"/>
    </row>
    <row r="19204" spans="68:68" x14ac:dyDescent="0.2">
      <c r="BP19204" s="48"/>
    </row>
    <row r="19205" spans="68:68" x14ac:dyDescent="0.2">
      <c r="BP19205" s="48"/>
    </row>
    <row r="19206" spans="68:68" x14ac:dyDescent="0.2">
      <c r="BP19206" s="48"/>
    </row>
    <row r="19207" spans="68:68" x14ac:dyDescent="0.2">
      <c r="BP19207" s="48"/>
    </row>
    <row r="19208" spans="68:68" x14ac:dyDescent="0.2">
      <c r="BP19208" s="48"/>
    </row>
    <row r="19209" spans="68:68" x14ac:dyDescent="0.2">
      <c r="BP19209" s="48"/>
    </row>
    <row r="19210" spans="68:68" x14ac:dyDescent="0.2">
      <c r="BP19210" s="48"/>
    </row>
    <row r="19211" spans="68:68" x14ac:dyDescent="0.2">
      <c r="BP19211" s="48"/>
    </row>
    <row r="19212" spans="68:68" x14ac:dyDescent="0.2">
      <c r="BP19212" s="48"/>
    </row>
    <row r="19213" spans="68:68" x14ac:dyDescent="0.2">
      <c r="BP19213" s="48"/>
    </row>
    <row r="19214" spans="68:68" x14ac:dyDescent="0.2">
      <c r="BP19214" s="48"/>
    </row>
    <row r="19215" spans="68:68" x14ac:dyDescent="0.2">
      <c r="BP19215" s="48"/>
    </row>
    <row r="19216" spans="68:68" x14ac:dyDescent="0.2">
      <c r="BP19216" s="48"/>
    </row>
    <row r="19217" spans="68:68" x14ac:dyDescent="0.2">
      <c r="BP19217" s="48"/>
    </row>
    <row r="19218" spans="68:68" x14ac:dyDescent="0.2">
      <c r="BP19218" s="48"/>
    </row>
    <row r="19219" spans="68:68" x14ac:dyDescent="0.2">
      <c r="BP19219" s="48"/>
    </row>
    <row r="19220" spans="68:68" x14ac:dyDescent="0.2">
      <c r="BP19220" s="48"/>
    </row>
    <row r="19221" spans="68:68" x14ac:dyDescent="0.2">
      <c r="BP19221" s="48"/>
    </row>
    <row r="19222" spans="68:68" x14ac:dyDescent="0.2">
      <c r="BP19222" s="48"/>
    </row>
    <row r="19223" spans="68:68" x14ac:dyDescent="0.2">
      <c r="BP19223" s="48"/>
    </row>
    <row r="19224" spans="68:68" x14ac:dyDescent="0.2">
      <c r="BP19224" s="48"/>
    </row>
    <row r="19225" spans="68:68" x14ac:dyDescent="0.2">
      <c r="BP19225" s="48"/>
    </row>
    <row r="19226" spans="68:68" x14ac:dyDescent="0.2">
      <c r="BP19226" s="48"/>
    </row>
    <row r="19227" spans="68:68" x14ac:dyDescent="0.2">
      <c r="BP19227" s="48"/>
    </row>
    <row r="19228" spans="68:68" x14ac:dyDescent="0.2">
      <c r="BP19228" s="48"/>
    </row>
    <row r="19229" spans="68:68" x14ac:dyDescent="0.2">
      <c r="BP19229" s="48"/>
    </row>
    <row r="19230" spans="68:68" x14ac:dyDescent="0.2">
      <c r="BP19230" s="48"/>
    </row>
    <row r="19231" spans="68:68" x14ac:dyDescent="0.2">
      <c r="BP19231" s="48"/>
    </row>
    <row r="19232" spans="68:68" x14ac:dyDescent="0.2">
      <c r="BP19232" s="48"/>
    </row>
    <row r="19233" spans="68:68" x14ac:dyDescent="0.2">
      <c r="BP19233" s="48"/>
    </row>
    <row r="19234" spans="68:68" x14ac:dyDescent="0.2">
      <c r="BP19234" s="48"/>
    </row>
    <row r="19235" spans="68:68" x14ac:dyDescent="0.2">
      <c r="BP19235" s="48"/>
    </row>
    <row r="19236" spans="68:68" x14ac:dyDescent="0.2">
      <c r="BP19236" s="48"/>
    </row>
    <row r="19237" spans="68:68" x14ac:dyDescent="0.2">
      <c r="BP19237" s="48"/>
    </row>
    <row r="19238" spans="68:68" x14ac:dyDescent="0.2">
      <c r="BP19238" s="48"/>
    </row>
    <row r="19239" spans="68:68" x14ac:dyDescent="0.2">
      <c r="BP19239" s="48"/>
    </row>
    <row r="19240" spans="68:68" x14ac:dyDescent="0.2">
      <c r="BP19240" s="48"/>
    </row>
    <row r="19241" spans="68:68" x14ac:dyDescent="0.2">
      <c r="BP19241" s="48"/>
    </row>
    <row r="19242" spans="68:68" x14ac:dyDescent="0.2">
      <c r="BP19242" s="48"/>
    </row>
    <row r="19243" spans="68:68" x14ac:dyDescent="0.2">
      <c r="BP19243" s="48"/>
    </row>
    <row r="19244" spans="68:68" x14ac:dyDescent="0.2">
      <c r="BP19244" s="48"/>
    </row>
    <row r="19245" spans="68:68" x14ac:dyDescent="0.2">
      <c r="BP19245" s="48"/>
    </row>
    <row r="19246" spans="68:68" x14ac:dyDescent="0.2">
      <c r="BP19246" s="48"/>
    </row>
    <row r="19247" spans="68:68" x14ac:dyDescent="0.2">
      <c r="BP19247" s="48"/>
    </row>
    <row r="19248" spans="68:68" x14ac:dyDescent="0.2">
      <c r="BP19248" s="48"/>
    </row>
    <row r="19249" spans="68:68" x14ac:dyDescent="0.2">
      <c r="BP19249" s="48"/>
    </row>
    <row r="19250" spans="68:68" x14ac:dyDescent="0.2">
      <c r="BP19250" s="48"/>
    </row>
    <row r="19251" spans="68:68" x14ac:dyDescent="0.2">
      <c r="BP19251" s="48"/>
    </row>
    <row r="19252" spans="68:68" x14ac:dyDescent="0.2">
      <c r="BP19252" s="48"/>
    </row>
    <row r="19253" spans="68:68" x14ac:dyDescent="0.2">
      <c r="BP19253" s="48"/>
    </row>
    <row r="19254" spans="68:68" x14ac:dyDescent="0.2">
      <c r="BP19254" s="48"/>
    </row>
    <row r="19255" spans="68:68" x14ac:dyDescent="0.2">
      <c r="BP19255" s="48"/>
    </row>
    <row r="19256" spans="68:68" x14ac:dyDescent="0.2">
      <c r="BP19256" s="48"/>
    </row>
    <row r="19257" spans="68:68" x14ac:dyDescent="0.2">
      <c r="BP19257" s="48"/>
    </row>
    <row r="19258" spans="68:68" x14ac:dyDescent="0.2">
      <c r="BP19258" s="48"/>
    </row>
    <row r="19259" spans="68:68" x14ac:dyDescent="0.2">
      <c r="BP19259" s="48"/>
    </row>
    <row r="19260" spans="68:68" x14ac:dyDescent="0.2">
      <c r="BP19260" s="48"/>
    </row>
    <row r="19261" spans="68:68" x14ac:dyDescent="0.2">
      <c r="BP19261" s="48"/>
    </row>
    <row r="19262" spans="68:68" x14ac:dyDescent="0.2">
      <c r="BP19262" s="48"/>
    </row>
    <row r="19263" spans="68:68" x14ac:dyDescent="0.2">
      <c r="BP19263" s="48"/>
    </row>
    <row r="19264" spans="68:68" x14ac:dyDescent="0.2">
      <c r="BP19264" s="48"/>
    </row>
    <row r="19265" spans="68:68" x14ac:dyDescent="0.2">
      <c r="BP19265" s="48"/>
    </row>
    <row r="19266" spans="68:68" x14ac:dyDescent="0.2">
      <c r="BP19266" s="48"/>
    </row>
    <row r="19267" spans="68:68" x14ac:dyDescent="0.2">
      <c r="BP19267" s="48"/>
    </row>
    <row r="19268" spans="68:68" x14ac:dyDescent="0.2">
      <c r="BP19268" s="48"/>
    </row>
    <row r="19269" spans="68:68" x14ac:dyDescent="0.2">
      <c r="BP19269" s="48"/>
    </row>
    <row r="19270" spans="68:68" x14ac:dyDescent="0.2">
      <c r="BP19270" s="48"/>
    </row>
    <row r="19271" spans="68:68" x14ac:dyDescent="0.2">
      <c r="BP19271" s="48"/>
    </row>
    <row r="19272" spans="68:68" x14ac:dyDescent="0.2">
      <c r="BP19272" s="48"/>
    </row>
    <row r="19273" spans="68:68" x14ac:dyDescent="0.2">
      <c r="BP19273" s="48"/>
    </row>
    <row r="19274" spans="68:68" x14ac:dyDescent="0.2">
      <c r="BP19274" s="48"/>
    </row>
    <row r="19275" spans="68:68" x14ac:dyDescent="0.2">
      <c r="BP19275" s="48"/>
    </row>
    <row r="19276" spans="68:68" x14ac:dyDescent="0.2">
      <c r="BP19276" s="48"/>
    </row>
    <row r="19277" spans="68:68" x14ac:dyDescent="0.2">
      <c r="BP19277" s="48"/>
    </row>
    <row r="19278" spans="68:68" x14ac:dyDescent="0.2">
      <c r="BP19278" s="48"/>
    </row>
    <row r="19279" spans="68:68" x14ac:dyDescent="0.2">
      <c r="BP19279" s="48"/>
    </row>
    <row r="19280" spans="68:68" x14ac:dyDescent="0.2">
      <c r="BP19280" s="48"/>
    </row>
    <row r="19281" spans="68:68" x14ac:dyDescent="0.2">
      <c r="BP19281" s="48"/>
    </row>
    <row r="19282" spans="68:68" x14ac:dyDescent="0.2">
      <c r="BP19282" s="48"/>
    </row>
    <row r="19283" spans="68:68" x14ac:dyDescent="0.2">
      <c r="BP19283" s="48"/>
    </row>
    <row r="19284" spans="68:68" x14ac:dyDescent="0.2">
      <c r="BP19284" s="48"/>
    </row>
    <row r="19285" spans="68:68" x14ac:dyDescent="0.2">
      <c r="BP19285" s="48"/>
    </row>
    <row r="19286" spans="68:68" x14ac:dyDescent="0.2">
      <c r="BP19286" s="48"/>
    </row>
    <row r="19287" spans="68:68" x14ac:dyDescent="0.2">
      <c r="BP19287" s="48"/>
    </row>
    <row r="19288" spans="68:68" x14ac:dyDescent="0.2">
      <c r="BP19288" s="48"/>
    </row>
    <row r="19289" spans="68:68" x14ac:dyDescent="0.2">
      <c r="BP19289" s="48"/>
    </row>
    <row r="19290" spans="68:68" x14ac:dyDescent="0.2">
      <c r="BP19290" s="48"/>
    </row>
    <row r="19291" spans="68:68" x14ac:dyDescent="0.2">
      <c r="BP19291" s="48"/>
    </row>
    <row r="19292" spans="68:68" x14ac:dyDescent="0.2">
      <c r="BP19292" s="48"/>
    </row>
    <row r="19293" spans="68:68" x14ac:dyDescent="0.2">
      <c r="BP19293" s="48"/>
    </row>
    <row r="19294" spans="68:68" x14ac:dyDescent="0.2">
      <c r="BP19294" s="48"/>
    </row>
    <row r="19295" spans="68:68" x14ac:dyDescent="0.2">
      <c r="BP19295" s="48"/>
    </row>
    <row r="19296" spans="68:68" x14ac:dyDescent="0.2">
      <c r="BP19296" s="48"/>
    </row>
    <row r="19297" spans="68:68" x14ac:dyDescent="0.2">
      <c r="BP19297" s="48"/>
    </row>
    <row r="19298" spans="68:68" x14ac:dyDescent="0.2">
      <c r="BP19298" s="48"/>
    </row>
    <row r="19299" spans="68:68" x14ac:dyDescent="0.2">
      <c r="BP19299" s="48"/>
    </row>
    <row r="19300" spans="68:68" x14ac:dyDescent="0.2">
      <c r="BP19300" s="48"/>
    </row>
    <row r="19301" spans="68:68" x14ac:dyDescent="0.2">
      <c r="BP19301" s="48"/>
    </row>
    <row r="19302" spans="68:68" x14ac:dyDescent="0.2">
      <c r="BP19302" s="48"/>
    </row>
    <row r="19303" spans="68:68" x14ac:dyDescent="0.2">
      <c r="BP19303" s="48"/>
    </row>
    <row r="19304" spans="68:68" x14ac:dyDescent="0.2">
      <c r="BP19304" s="48"/>
    </row>
    <row r="19305" spans="68:68" x14ac:dyDescent="0.2">
      <c r="BP19305" s="48"/>
    </row>
    <row r="19306" spans="68:68" x14ac:dyDescent="0.2">
      <c r="BP19306" s="48"/>
    </row>
    <row r="19307" spans="68:68" x14ac:dyDescent="0.2">
      <c r="BP19307" s="48"/>
    </row>
    <row r="19308" spans="68:68" x14ac:dyDescent="0.2">
      <c r="BP19308" s="48"/>
    </row>
    <row r="19309" spans="68:68" x14ac:dyDescent="0.2">
      <c r="BP19309" s="48"/>
    </row>
    <row r="19310" spans="68:68" x14ac:dyDescent="0.2">
      <c r="BP19310" s="48"/>
    </row>
    <row r="19311" spans="68:68" x14ac:dyDescent="0.2">
      <c r="BP19311" s="48"/>
    </row>
    <row r="19312" spans="68:68" x14ac:dyDescent="0.2">
      <c r="BP19312" s="48"/>
    </row>
    <row r="19313" spans="68:68" x14ac:dyDescent="0.2">
      <c r="BP19313" s="48"/>
    </row>
    <row r="19314" spans="68:68" x14ac:dyDescent="0.2">
      <c r="BP19314" s="48"/>
    </row>
    <row r="19315" spans="68:68" x14ac:dyDescent="0.2">
      <c r="BP19315" s="48"/>
    </row>
    <row r="19316" spans="68:68" x14ac:dyDescent="0.2">
      <c r="BP19316" s="48"/>
    </row>
    <row r="19317" spans="68:68" x14ac:dyDescent="0.2">
      <c r="BP19317" s="48"/>
    </row>
    <row r="19318" spans="68:68" x14ac:dyDescent="0.2">
      <c r="BP19318" s="48"/>
    </row>
    <row r="19319" spans="68:68" x14ac:dyDescent="0.2">
      <c r="BP19319" s="48"/>
    </row>
    <row r="19320" spans="68:68" x14ac:dyDescent="0.2">
      <c r="BP19320" s="48"/>
    </row>
    <row r="19321" spans="68:68" x14ac:dyDescent="0.2">
      <c r="BP19321" s="48"/>
    </row>
    <row r="19322" spans="68:68" x14ac:dyDescent="0.2">
      <c r="BP19322" s="48"/>
    </row>
    <row r="19323" spans="68:68" x14ac:dyDescent="0.2">
      <c r="BP19323" s="48"/>
    </row>
    <row r="19324" spans="68:68" x14ac:dyDescent="0.2">
      <c r="BP19324" s="48"/>
    </row>
    <row r="19325" spans="68:68" x14ac:dyDescent="0.2">
      <c r="BP19325" s="48"/>
    </row>
    <row r="19326" spans="68:68" x14ac:dyDescent="0.2">
      <c r="BP19326" s="48"/>
    </row>
    <row r="19327" spans="68:68" x14ac:dyDescent="0.2">
      <c r="BP19327" s="48"/>
    </row>
    <row r="19328" spans="68:68" x14ac:dyDescent="0.2">
      <c r="BP19328" s="48"/>
    </row>
    <row r="19329" spans="68:68" x14ac:dyDescent="0.2">
      <c r="BP19329" s="48"/>
    </row>
    <row r="19330" spans="68:68" x14ac:dyDescent="0.2">
      <c r="BP19330" s="48"/>
    </row>
    <row r="19331" spans="68:68" x14ac:dyDescent="0.2">
      <c r="BP19331" s="48"/>
    </row>
    <row r="19332" spans="68:68" x14ac:dyDescent="0.2">
      <c r="BP19332" s="48"/>
    </row>
    <row r="19333" spans="68:68" x14ac:dyDescent="0.2">
      <c r="BP19333" s="48"/>
    </row>
    <row r="19334" spans="68:68" x14ac:dyDescent="0.2">
      <c r="BP19334" s="48"/>
    </row>
    <row r="19335" spans="68:68" x14ac:dyDescent="0.2">
      <c r="BP19335" s="48"/>
    </row>
    <row r="19336" spans="68:68" x14ac:dyDescent="0.2">
      <c r="BP19336" s="48"/>
    </row>
    <row r="19337" spans="68:68" x14ac:dyDescent="0.2">
      <c r="BP19337" s="48"/>
    </row>
    <row r="19338" spans="68:68" x14ac:dyDescent="0.2">
      <c r="BP19338" s="48"/>
    </row>
    <row r="19339" spans="68:68" x14ac:dyDescent="0.2">
      <c r="BP19339" s="48"/>
    </row>
    <row r="19340" spans="68:68" x14ac:dyDescent="0.2">
      <c r="BP19340" s="48"/>
    </row>
    <row r="19341" spans="68:68" x14ac:dyDescent="0.2">
      <c r="BP19341" s="48"/>
    </row>
    <row r="19342" spans="68:68" x14ac:dyDescent="0.2">
      <c r="BP19342" s="48"/>
    </row>
    <row r="19343" spans="68:68" x14ac:dyDescent="0.2">
      <c r="BP19343" s="48"/>
    </row>
    <row r="19344" spans="68:68" x14ac:dyDescent="0.2">
      <c r="BP19344" s="48"/>
    </row>
    <row r="19345" spans="68:68" x14ac:dyDescent="0.2">
      <c r="BP19345" s="48"/>
    </row>
    <row r="19346" spans="68:68" x14ac:dyDescent="0.2">
      <c r="BP19346" s="48"/>
    </row>
    <row r="19347" spans="68:68" x14ac:dyDescent="0.2">
      <c r="BP19347" s="48"/>
    </row>
    <row r="19348" spans="68:68" x14ac:dyDescent="0.2">
      <c r="BP19348" s="48"/>
    </row>
    <row r="19349" spans="68:68" x14ac:dyDescent="0.2">
      <c r="BP19349" s="48"/>
    </row>
    <row r="19350" spans="68:68" x14ac:dyDescent="0.2">
      <c r="BP19350" s="48"/>
    </row>
    <row r="19351" spans="68:68" x14ac:dyDescent="0.2">
      <c r="BP19351" s="48"/>
    </row>
    <row r="19352" spans="68:68" x14ac:dyDescent="0.2">
      <c r="BP19352" s="48"/>
    </row>
    <row r="19353" spans="68:68" x14ac:dyDescent="0.2">
      <c r="BP19353" s="48"/>
    </row>
    <row r="19354" spans="68:68" x14ac:dyDescent="0.2">
      <c r="BP19354" s="48"/>
    </row>
    <row r="19355" spans="68:68" x14ac:dyDescent="0.2">
      <c r="BP19355" s="48"/>
    </row>
    <row r="19356" spans="68:68" x14ac:dyDescent="0.2">
      <c r="BP19356" s="48"/>
    </row>
    <row r="19357" spans="68:68" x14ac:dyDescent="0.2">
      <c r="BP19357" s="48"/>
    </row>
    <row r="19358" spans="68:68" x14ac:dyDescent="0.2">
      <c r="BP19358" s="48"/>
    </row>
    <row r="19359" spans="68:68" x14ac:dyDescent="0.2">
      <c r="BP19359" s="48"/>
    </row>
    <row r="19360" spans="68:68" x14ac:dyDescent="0.2">
      <c r="BP19360" s="48"/>
    </row>
    <row r="19361" spans="68:68" x14ac:dyDescent="0.2">
      <c r="BP19361" s="48"/>
    </row>
    <row r="19362" spans="68:68" x14ac:dyDescent="0.2">
      <c r="BP19362" s="48"/>
    </row>
    <row r="19363" spans="68:68" x14ac:dyDescent="0.2">
      <c r="BP19363" s="48"/>
    </row>
    <row r="19364" spans="68:68" x14ac:dyDescent="0.2">
      <c r="BP19364" s="48"/>
    </row>
    <row r="19365" spans="68:68" x14ac:dyDescent="0.2">
      <c r="BP19365" s="48"/>
    </row>
    <row r="19366" spans="68:68" x14ac:dyDescent="0.2">
      <c r="BP19366" s="48"/>
    </row>
    <row r="19367" spans="68:68" x14ac:dyDescent="0.2">
      <c r="BP19367" s="48"/>
    </row>
    <row r="19368" spans="68:68" x14ac:dyDescent="0.2">
      <c r="BP19368" s="48"/>
    </row>
    <row r="19369" spans="68:68" x14ac:dyDescent="0.2">
      <c r="BP19369" s="48"/>
    </row>
    <row r="19370" spans="68:68" x14ac:dyDescent="0.2">
      <c r="BP19370" s="48"/>
    </row>
    <row r="19371" spans="68:68" x14ac:dyDescent="0.2">
      <c r="BP19371" s="48"/>
    </row>
    <row r="19372" spans="68:68" x14ac:dyDescent="0.2">
      <c r="BP19372" s="48"/>
    </row>
    <row r="19373" spans="68:68" x14ac:dyDescent="0.2">
      <c r="BP19373" s="48"/>
    </row>
    <row r="19374" spans="68:68" x14ac:dyDescent="0.2">
      <c r="BP19374" s="48"/>
    </row>
    <row r="19375" spans="68:68" x14ac:dyDescent="0.2">
      <c r="BP19375" s="48"/>
    </row>
    <row r="19376" spans="68:68" x14ac:dyDescent="0.2">
      <c r="BP19376" s="48"/>
    </row>
    <row r="19377" spans="68:68" x14ac:dyDescent="0.2">
      <c r="BP19377" s="48"/>
    </row>
    <row r="19378" spans="68:68" x14ac:dyDescent="0.2">
      <c r="BP19378" s="48"/>
    </row>
    <row r="19379" spans="68:68" x14ac:dyDescent="0.2">
      <c r="BP19379" s="48"/>
    </row>
    <row r="19380" spans="68:68" x14ac:dyDescent="0.2">
      <c r="BP19380" s="48"/>
    </row>
    <row r="19381" spans="68:68" x14ac:dyDescent="0.2">
      <c r="BP19381" s="48"/>
    </row>
    <row r="19382" spans="68:68" x14ac:dyDescent="0.2">
      <c r="BP19382" s="48"/>
    </row>
    <row r="19383" spans="68:68" x14ac:dyDescent="0.2">
      <c r="BP19383" s="48"/>
    </row>
    <row r="19384" spans="68:68" x14ac:dyDescent="0.2">
      <c r="BP19384" s="48"/>
    </row>
    <row r="19385" spans="68:68" x14ac:dyDescent="0.2">
      <c r="BP19385" s="48"/>
    </row>
    <row r="19386" spans="68:68" x14ac:dyDescent="0.2">
      <c r="BP19386" s="48"/>
    </row>
    <row r="19387" spans="68:68" x14ac:dyDescent="0.2">
      <c r="BP19387" s="48"/>
    </row>
    <row r="19388" spans="68:68" x14ac:dyDescent="0.2">
      <c r="BP19388" s="48"/>
    </row>
    <row r="19389" spans="68:68" x14ac:dyDescent="0.2">
      <c r="BP19389" s="48"/>
    </row>
    <row r="19390" spans="68:68" x14ac:dyDescent="0.2">
      <c r="BP19390" s="48"/>
    </row>
    <row r="19391" spans="68:68" x14ac:dyDescent="0.2">
      <c r="BP19391" s="48"/>
    </row>
    <row r="19392" spans="68:68" x14ac:dyDescent="0.2">
      <c r="BP19392" s="48"/>
    </row>
    <row r="19393" spans="68:68" x14ac:dyDescent="0.2">
      <c r="BP19393" s="48"/>
    </row>
    <row r="19394" spans="68:68" x14ac:dyDescent="0.2">
      <c r="BP19394" s="48"/>
    </row>
    <row r="19395" spans="68:68" x14ac:dyDescent="0.2">
      <c r="BP19395" s="48"/>
    </row>
    <row r="19396" spans="68:68" x14ac:dyDescent="0.2">
      <c r="BP19396" s="48"/>
    </row>
    <row r="19397" spans="68:68" x14ac:dyDescent="0.2">
      <c r="BP19397" s="48"/>
    </row>
    <row r="19398" spans="68:68" x14ac:dyDescent="0.2">
      <c r="BP19398" s="48"/>
    </row>
    <row r="19399" spans="68:68" x14ac:dyDescent="0.2">
      <c r="BP19399" s="48"/>
    </row>
    <row r="19400" spans="68:68" x14ac:dyDescent="0.2">
      <c r="BP19400" s="48"/>
    </row>
    <row r="19401" spans="68:68" x14ac:dyDescent="0.2">
      <c r="BP19401" s="48"/>
    </row>
    <row r="19402" spans="68:68" x14ac:dyDescent="0.2">
      <c r="BP19402" s="48"/>
    </row>
    <row r="19403" spans="68:68" x14ac:dyDescent="0.2">
      <c r="BP19403" s="48"/>
    </row>
    <row r="19404" spans="68:68" x14ac:dyDescent="0.2">
      <c r="BP19404" s="48"/>
    </row>
    <row r="19405" spans="68:68" x14ac:dyDescent="0.2">
      <c r="BP19405" s="48"/>
    </row>
    <row r="19406" spans="68:68" x14ac:dyDescent="0.2">
      <c r="BP19406" s="48"/>
    </row>
    <row r="19407" spans="68:68" x14ac:dyDescent="0.2">
      <c r="BP19407" s="48"/>
    </row>
    <row r="19408" spans="68:68" x14ac:dyDescent="0.2">
      <c r="BP19408" s="48"/>
    </row>
    <row r="19409" spans="68:68" x14ac:dyDescent="0.2">
      <c r="BP19409" s="48"/>
    </row>
    <row r="19410" spans="68:68" x14ac:dyDescent="0.2">
      <c r="BP19410" s="48"/>
    </row>
    <row r="19411" spans="68:68" x14ac:dyDescent="0.2">
      <c r="BP19411" s="48"/>
    </row>
    <row r="19412" spans="68:68" x14ac:dyDescent="0.2">
      <c r="BP19412" s="48"/>
    </row>
    <row r="19413" spans="68:68" x14ac:dyDescent="0.2">
      <c r="BP19413" s="48"/>
    </row>
    <row r="19414" spans="68:68" x14ac:dyDescent="0.2">
      <c r="BP19414" s="48"/>
    </row>
    <row r="19415" spans="68:68" x14ac:dyDescent="0.2">
      <c r="BP19415" s="48"/>
    </row>
    <row r="19416" spans="68:68" x14ac:dyDescent="0.2">
      <c r="BP19416" s="48"/>
    </row>
    <row r="19417" spans="68:68" x14ac:dyDescent="0.2">
      <c r="BP19417" s="48"/>
    </row>
    <row r="19418" spans="68:68" x14ac:dyDescent="0.2">
      <c r="BP19418" s="48"/>
    </row>
    <row r="19419" spans="68:68" x14ac:dyDescent="0.2">
      <c r="BP19419" s="48"/>
    </row>
    <row r="19420" spans="68:68" x14ac:dyDescent="0.2">
      <c r="BP19420" s="48"/>
    </row>
    <row r="19421" spans="68:68" x14ac:dyDescent="0.2">
      <c r="BP19421" s="48"/>
    </row>
    <row r="19422" spans="68:68" x14ac:dyDescent="0.2">
      <c r="BP19422" s="48"/>
    </row>
    <row r="19423" spans="68:68" x14ac:dyDescent="0.2">
      <c r="BP19423" s="48"/>
    </row>
    <row r="19424" spans="68:68" x14ac:dyDescent="0.2">
      <c r="BP19424" s="48"/>
    </row>
    <row r="19425" spans="68:68" x14ac:dyDescent="0.2">
      <c r="BP19425" s="48"/>
    </row>
    <row r="19426" spans="68:68" x14ac:dyDescent="0.2">
      <c r="BP19426" s="48"/>
    </row>
    <row r="19427" spans="68:68" x14ac:dyDescent="0.2">
      <c r="BP19427" s="48"/>
    </row>
    <row r="19428" spans="68:68" x14ac:dyDescent="0.2">
      <c r="BP19428" s="48"/>
    </row>
    <row r="19429" spans="68:68" x14ac:dyDescent="0.2">
      <c r="BP19429" s="48"/>
    </row>
    <row r="19430" spans="68:68" x14ac:dyDescent="0.2">
      <c r="BP19430" s="48"/>
    </row>
    <row r="19431" spans="68:68" x14ac:dyDescent="0.2">
      <c r="BP19431" s="48"/>
    </row>
    <row r="19432" spans="68:68" x14ac:dyDescent="0.2">
      <c r="BP19432" s="48"/>
    </row>
    <row r="19433" spans="68:68" x14ac:dyDescent="0.2">
      <c r="BP19433" s="48"/>
    </row>
    <row r="19434" spans="68:68" x14ac:dyDescent="0.2">
      <c r="BP19434" s="48"/>
    </row>
    <row r="19435" spans="68:68" x14ac:dyDescent="0.2">
      <c r="BP19435" s="48"/>
    </row>
    <row r="19436" spans="68:68" x14ac:dyDescent="0.2">
      <c r="BP19436" s="48"/>
    </row>
    <row r="19437" spans="68:68" x14ac:dyDescent="0.2">
      <c r="BP19437" s="48"/>
    </row>
    <row r="19438" spans="68:68" x14ac:dyDescent="0.2">
      <c r="BP19438" s="48"/>
    </row>
    <row r="19439" spans="68:68" x14ac:dyDescent="0.2">
      <c r="BP19439" s="48"/>
    </row>
    <row r="19440" spans="68:68" x14ac:dyDescent="0.2">
      <c r="BP19440" s="48"/>
    </row>
    <row r="19441" spans="68:68" x14ac:dyDescent="0.2">
      <c r="BP19441" s="48"/>
    </row>
    <row r="19442" spans="68:68" x14ac:dyDescent="0.2">
      <c r="BP19442" s="48"/>
    </row>
    <row r="19443" spans="68:68" x14ac:dyDescent="0.2">
      <c r="BP19443" s="48"/>
    </row>
    <row r="19444" spans="68:68" x14ac:dyDescent="0.2">
      <c r="BP19444" s="48"/>
    </row>
    <row r="19445" spans="68:68" x14ac:dyDescent="0.2">
      <c r="BP19445" s="48"/>
    </row>
    <row r="19446" spans="68:68" x14ac:dyDescent="0.2">
      <c r="BP19446" s="48"/>
    </row>
    <row r="19447" spans="68:68" x14ac:dyDescent="0.2">
      <c r="BP19447" s="48"/>
    </row>
    <row r="19448" spans="68:68" x14ac:dyDescent="0.2">
      <c r="BP19448" s="48"/>
    </row>
    <row r="19449" spans="68:68" x14ac:dyDescent="0.2">
      <c r="BP19449" s="48"/>
    </row>
    <row r="19450" spans="68:68" x14ac:dyDescent="0.2">
      <c r="BP19450" s="48"/>
    </row>
    <row r="19451" spans="68:68" x14ac:dyDescent="0.2">
      <c r="BP19451" s="48"/>
    </row>
    <row r="19452" spans="68:68" x14ac:dyDescent="0.2">
      <c r="BP19452" s="48"/>
    </row>
    <row r="19453" spans="68:68" x14ac:dyDescent="0.2">
      <c r="BP19453" s="48"/>
    </row>
    <row r="19454" spans="68:68" x14ac:dyDescent="0.2">
      <c r="BP19454" s="48"/>
    </row>
    <row r="19455" spans="68:68" x14ac:dyDescent="0.2">
      <c r="BP19455" s="48"/>
    </row>
    <row r="19456" spans="68:68" x14ac:dyDescent="0.2">
      <c r="BP19456" s="48"/>
    </row>
    <row r="19457" spans="68:68" x14ac:dyDescent="0.2">
      <c r="BP19457" s="48"/>
    </row>
    <row r="19458" spans="68:68" x14ac:dyDescent="0.2">
      <c r="BP19458" s="48"/>
    </row>
    <row r="19459" spans="68:68" x14ac:dyDescent="0.2">
      <c r="BP19459" s="48"/>
    </row>
    <row r="19460" spans="68:68" x14ac:dyDescent="0.2">
      <c r="BP19460" s="48"/>
    </row>
    <row r="19461" spans="68:68" x14ac:dyDescent="0.2">
      <c r="BP19461" s="48"/>
    </row>
    <row r="19462" spans="68:68" x14ac:dyDescent="0.2">
      <c r="BP19462" s="48"/>
    </row>
    <row r="19463" spans="68:68" x14ac:dyDescent="0.2">
      <c r="BP19463" s="48"/>
    </row>
    <row r="19464" spans="68:68" x14ac:dyDescent="0.2">
      <c r="BP19464" s="48"/>
    </row>
    <row r="19465" spans="68:68" x14ac:dyDescent="0.2">
      <c r="BP19465" s="48"/>
    </row>
    <row r="19466" spans="68:68" x14ac:dyDescent="0.2">
      <c r="BP19466" s="48"/>
    </row>
    <row r="19467" spans="68:68" x14ac:dyDescent="0.2">
      <c r="BP19467" s="48"/>
    </row>
    <row r="19468" spans="68:68" x14ac:dyDescent="0.2">
      <c r="BP19468" s="48"/>
    </row>
    <row r="19469" spans="68:68" x14ac:dyDescent="0.2">
      <c r="BP19469" s="48"/>
    </row>
    <row r="19470" spans="68:68" x14ac:dyDescent="0.2">
      <c r="BP19470" s="48"/>
    </row>
    <row r="19471" spans="68:68" x14ac:dyDescent="0.2">
      <c r="BP19471" s="48"/>
    </row>
    <row r="19472" spans="68:68" x14ac:dyDescent="0.2">
      <c r="BP19472" s="48"/>
    </row>
    <row r="19473" spans="68:68" x14ac:dyDescent="0.2">
      <c r="BP19473" s="48"/>
    </row>
    <row r="19474" spans="68:68" x14ac:dyDescent="0.2">
      <c r="BP19474" s="48"/>
    </row>
    <row r="19475" spans="68:68" x14ac:dyDescent="0.2">
      <c r="BP19475" s="48"/>
    </row>
    <row r="19476" spans="68:68" x14ac:dyDescent="0.2">
      <c r="BP19476" s="48"/>
    </row>
    <row r="19477" spans="68:68" x14ac:dyDescent="0.2">
      <c r="BP19477" s="48"/>
    </row>
    <row r="19478" spans="68:68" x14ac:dyDescent="0.2">
      <c r="BP19478" s="48"/>
    </row>
    <row r="19479" spans="68:68" x14ac:dyDescent="0.2">
      <c r="BP19479" s="48"/>
    </row>
    <row r="19480" spans="68:68" x14ac:dyDescent="0.2">
      <c r="BP19480" s="48"/>
    </row>
    <row r="19481" spans="68:68" x14ac:dyDescent="0.2">
      <c r="BP19481" s="48"/>
    </row>
    <row r="19482" spans="68:68" x14ac:dyDescent="0.2">
      <c r="BP19482" s="48"/>
    </row>
    <row r="19483" spans="68:68" x14ac:dyDescent="0.2">
      <c r="BP19483" s="48"/>
    </row>
    <row r="19484" spans="68:68" x14ac:dyDescent="0.2">
      <c r="BP19484" s="48"/>
    </row>
    <row r="19485" spans="68:68" x14ac:dyDescent="0.2">
      <c r="BP19485" s="48"/>
    </row>
    <row r="19486" spans="68:68" x14ac:dyDescent="0.2">
      <c r="BP19486" s="48"/>
    </row>
    <row r="19487" spans="68:68" x14ac:dyDescent="0.2">
      <c r="BP19487" s="48"/>
    </row>
    <row r="19488" spans="68:68" x14ac:dyDescent="0.2">
      <c r="BP19488" s="48"/>
    </row>
    <row r="19489" spans="68:68" x14ac:dyDescent="0.2">
      <c r="BP19489" s="48"/>
    </row>
    <row r="19490" spans="68:68" x14ac:dyDescent="0.2">
      <c r="BP19490" s="48"/>
    </row>
    <row r="19491" spans="68:68" x14ac:dyDescent="0.2">
      <c r="BP19491" s="48"/>
    </row>
    <row r="19492" spans="68:68" x14ac:dyDescent="0.2">
      <c r="BP19492" s="48"/>
    </row>
    <row r="19493" spans="68:68" x14ac:dyDescent="0.2">
      <c r="BP19493" s="48"/>
    </row>
    <row r="19494" spans="68:68" x14ac:dyDescent="0.2">
      <c r="BP19494" s="48"/>
    </row>
    <row r="19495" spans="68:68" x14ac:dyDescent="0.2">
      <c r="BP19495" s="48"/>
    </row>
    <row r="19496" spans="68:68" x14ac:dyDescent="0.2">
      <c r="BP19496" s="48"/>
    </row>
    <row r="19497" spans="68:68" x14ac:dyDescent="0.2">
      <c r="BP19497" s="48"/>
    </row>
    <row r="19498" spans="68:68" x14ac:dyDescent="0.2">
      <c r="BP19498" s="48"/>
    </row>
    <row r="19499" spans="68:68" x14ac:dyDescent="0.2">
      <c r="BP19499" s="48"/>
    </row>
    <row r="19500" spans="68:68" x14ac:dyDescent="0.2">
      <c r="BP19500" s="48"/>
    </row>
    <row r="19501" spans="68:68" x14ac:dyDescent="0.2">
      <c r="BP19501" s="48"/>
    </row>
    <row r="19502" spans="68:68" x14ac:dyDescent="0.2">
      <c r="BP19502" s="48"/>
    </row>
    <row r="19503" spans="68:68" x14ac:dyDescent="0.2">
      <c r="BP19503" s="48"/>
    </row>
    <row r="19504" spans="68:68" x14ac:dyDescent="0.2">
      <c r="BP19504" s="48"/>
    </row>
    <row r="19505" spans="68:68" x14ac:dyDescent="0.2">
      <c r="BP19505" s="48"/>
    </row>
    <row r="19506" spans="68:68" x14ac:dyDescent="0.2">
      <c r="BP19506" s="48"/>
    </row>
    <row r="19507" spans="68:68" x14ac:dyDescent="0.2">
      <c r="BP19507" s="48"/>
    </row>
    <row r="19508" spans="68:68" x14ac:dyDescent="0.2">
      <c r="BP19508" s="48"/>
    </row>
    <row r="19509" spans="68:68" x14ac:dyDescent="0.2">
      <c r="BP19509" s="48"/>
    </row>
    <row r="19510" spans="68:68" x14ac:dyDescent="0.2">
      <c r="BP19510" s="48"/>
    </row>
    <row r="19511" spans="68:68" x14ac:dyDescent="0.2">
      <c r="BP19511" s="48"/>
    </row>
    <row r="19512" spans="68:68" x14ac:dyDescent="0.2">
      <c r="BP19512" s="48"/>
    </row>
    <row r="19513" spans="68:68" x14ac:dyDescent="0.2">
      <c r="BP19513" s="48"/>
    </row>
    <row r="19514" spans="68:68" x14ac:dyDescent="0.2">
      <c r="BP19514" s="48"/>
    </row>
    <row r="19515" spans="68:68" x14ac:dyDescent="0.2">
      <c r="BP19515" s="48"/>
    </row>
    <row r="19516" spans="68:68" x14ac:dyDescent="0.2">
      <c r="BP19516" s="48"/>
    </row>
    <row r="19517" spans="68:68" x14ac:dyDescent="0.2">
      <c r="BP19517" s="48"/>
    </row>
    <row r="19518" spans="68:68" x14ac:dyDescent="0.2">
      <c r="BP19518" s="48"/>
    </row>
    <row r="19519" spans="68:68" x14ac:dyDescent="0.2">
      <c r="BP19519" s="48"/>
    </row>
    <row r="19520" spans="68:68" x14ac:dyDescent="0.2">
      <c r="BP19520" s="48"/>
    </row>
    <row r="19521" spans="68:68" x14ac:dyDescent="0.2">
      <c r="BP19521" s="48"/>
    </row>
    <row r="19522" spans="68:68" x14ac:dyDescent="0.2">
      <c r="BP19522" s="48"/>
    </row>
    <row r="19523" spans="68:68" x14ac:dyDescent="0.2">
      <c r="BP19523" s="48"/>
    </row>
    <row r="19524" spans="68:68" x14ac:dyDescent="0.2">
      <c r="BP19524" s="48"/>
    </row>
    <row r="19525" spans="68:68" x14ac:dyDescent="0.2">
      <c r="BP19525" s="48"/>
    </row>
    <row r="19526" spans="68:68" x14ac:dyDescent="0.2">
      <c r="BP19526" s="48"/>
    </row>
    <row r="19527" spans="68:68" x14ac:dyDescent="0.2">
      <c r="BP19527" s="48"/>
    </row>
    <row r="19528" spans="68:68" x14ac:dyDescent="0.2">
      <c r="BP19528" s="48"/>
    </row>
    <row r="19529" spans="68:68" x14ac:dyDescent="0.2">
      <c r="BP19529" s="48"/>
    </row>
    <row r="19530" spans="68:68" x14ac:dyDescent="0.2">
      <c r="BP19530" s="48"/>
    </row>
    <row r="19531" spans="68:68" x14ac:dyDescent="0.2">
      <c r="BP19531" s="48"/>
    </row>
    <row r="19532" spans="68:68" x14ac:dyDescent="0.2">
      <c r="BP19532" s="48"/>
    </row>
    <row r="19533" spans="68:68" x14ac:dyDescent="0.2">
      <c r="BP19533" s="48"/>
    </row>
    <row r="19534" spans="68:68" x14ac:dyDescent="0.2">
      <c r="BP19534" s="48"/>
    </row>
    <row r="19535" spans="68:68" x14ac:dyDescent="0.2">
      <c r="BP19535" s="48"/>
    </row>
    <row r="19536" spans="68:68" x14ac:dyDescent="0.2">
      <c r="BP19536" s="48"/>
    </row>
    <row r="19537" spans="68:68" x14ac:dyDescent="0.2">
      <c r="BP19537" s="48"/>
    </row>
    <row r="19538" spans="68:68" x14ac:dyDescent="0.2">
      <c r="BP19538" s="48"/>
    </row>
    <row r="19539" spans="68:68" x14ac:dyDescent="0.2">
      <c r="BP19539" s="48"/>
    </row>
    <row r="19540" spans="68:68" x14ac:dyDescent="0.2">
      <c r="BP19540" s="48"/>
    </row>
    <row r="19541" spans="68:68" x14ac:dyDescent="0.2">
      <c r="BP19541" s="48"/>
    </row>
    <row r="19542" spans="68:68" x14ac:dyDescent="0.2">
      <c r="BP19542" s="48"/>
    </row>
    <row r="19543" spans="68:68" x14ac:dyDescent="0.2">
      <c r="BP19543" s="48"/>
    </row>
    <row r="19544" spans="68:68" x14ac:dyDescent="0.2">
      <c r="BP19544" s="48"/>
    </row>
    <row r="19545" spans="68:68" x14ac:dyDescent="0.2">
      <c r="BP19545" s="48"/>
    </row>
    <row r="19546" spans="68:68" x14ac:dyDescent="0.2">
      <c r="BP19546" s="48"/>
    </row>
    <row r="19547" spans="68:68" x14ac:dyDescent="0.2">
      <c r="BP19547" s="48"/>
    </row>
    <row r="19548" spans="68:68" x14ac:dyDescent="0.2">
      <c r="BP19548" s="48"/>
    </row>
    <row r="19549" spans="68:68" x14ac:dyDescent="0.2">
      <c r="BP19549" s="48"/>
    </row>
    <row r="19550" spans="68:68" x14ac:dyDescent="0.2">
      <c r="BP19550" s="48"/>
    </row>
    <row r="19551" spans="68:68" x14ac:dyDescent="0.2">
      <c r="BP19551" s="48"/>
    </row>
    <row r="19552" spans="68:68" x14ac:dyDescent="0.2">
      <c r="BP19552" s="48"/>
    </row>
    <row r="19553" spans="68:68" x14ac:dyDescent="0.2">
      <c r="BP19553" s="48"/>
    </row>
    <row r="19554" spans="68:68" x14ac:dyDescent="0.2">
      <c r="BP19554" s="48"/>
    </row>
    <row r="19555" spans="68:68" x14ac:dyDescent="0.2">
      <c r="BP19555" s="48"/>
    </row>
    <row r="19556" spans="68:68" x14ac:dyDescent="0.2">
      <c r="BP19556" s="48"/>
    </row>
    <row r="19557" spans="68:68" x14ac:dyDescent="0.2">
      <c r="BP19557" s="48"/>
    </row>
    <row r="19558" spans="68:68" x14ac:dyDescent="0.2">
      <c r="BP19558" s="48"/>
    </row>
    <row r="19559" spans="68:68" x14ac:dyDescent="0.2">
      <c r="BP19559" s="48"/>
    </row>
    <row r="19560" spans="68:68" x14ac:dyDescent="0.2">
      <c r="BP19560" s="48"/>
    </row>
    <row r="19561" spans="68:68" x14ac:dyDescent="0.2">
      <c r="BP19561" s="48"/>
    </row>
    <row r="19562" spans="68:68" x14ac:dyDescent="0.2">
      <c r="BP19562" s="48"/>
    </row>
    <row r="19563" spans="68:68" x14ac:dyDescent="0.2">
      <c r="BP19563" s="48"/>
    </row>
    <row r="19564" spans="68:68" x14ac:dyDescent="0.2">
      <c r="BP19564" s="48"/>
    </row>
    <row r="19565" spans="68:68" x14ac:dyDescent="0.2">
      <c r="BP19565" s="48"/>
    </row>
    <row r="19566" spans="68:68" x14ac:dyDescent="0.2">
      <c r="BP19566" s="48"/>
    </row>
    <row r="19567" spans="68:68" x14ac:dyDescent="0.2">
      <c r="BP19567" s="48"/>
    </row>
    <row r="19568" spans="68:68" x14ac:dyDescent="0.2">
      <c r="BP19568" s="48"/>
    </row>
    <row r="19569" spans="68:68" x14ac:dyDescent="0.2">
      <c r="BP19569" s="48"/>
    </row>
    <row r="19570" spans="68:68" x14ac:dyDescent="0.2">
      <c r="BP19570" s="48"/>
    </row>
    <row r="19571" spans="68:68" x14ac:dyDescent="0.2">
      <c r="BP19571" s="48"/>
    </row>
    <row r="19572" spans="68:68" x14ac:dyDescent="0.2">
      <c r="BP19572" s="48"/>
    </row>
    <row r="19573" spans="68:68" x14ac:dyDescent="0.2">
      <c r="BP19573" s="48"/>
    </row>
    <row r="19574" spans="68:68" x14ac:dyDescent="0.2">
      <c r="BP19574" s="48"/>
    </row>
    <row r="19575" spans="68:68" x14ac:dyDescent="0.2">
      <c r="BP19575" s="48"/>
    </row>
    <row r="19576" spans="68:68" x14ac:dyDescent="0.2">
      <c r="BP19576" s="48"/>
    </row>
    <row r="19577" spans="68:68" x14ac:dyDescent="0.2">
      <c r="BP19577" s="48"/>
    </row>
    <row r="19578" spans="68:68" x14ac:dyDescent="0.2">
      <c r="BP19578" s="48"/>
    </row>
    <row r="19579" spans="68:68" x14ac:dyDescent="0.2">
      <c r="BP19579" s="48"/>
    </row>
    <row r="19580" spans="68:68" x14ac:dyDescent="0.2">
      <c r="BP19580" s="48"/>
    </row>
    <row r="19581" spans="68:68" x14ac:dyDescent="0.2">
      <c r="BP19581" s="48"/>
    </row>
    <row r="19582" spans="68:68" x14ac:dyDescent="0.2">
      <c r="BP19582" s="48"/>
    </row>
    <row r="19583" spans="68:68" x14ac:dyDescent="0.2">
      <c r="BP19583" s="48"/>
    </row>
    <row r="19584" spans="68:68" x14ac:dyDescent="0.2">
      <c r="BP19584" s="48"/>
    </row>
    <row r="19585" spans="68:68" x14ac:dyDescent="0.2">
      <c r="BP19585" s="48"/>
    </row>
    <row r="19586" spans="68:68" x14ac:dyDescent="0.2">
      <c r="BP19586" s="48"/>
    </row>
    <row r="19587" spans="68:68" x14ac:dyDescent="0.2">
      <c r="BP19587" s="48"/>
    </row>
    <row r="19588" spans="68:68" x14ac:dyDescent="0.2">
      <c r="BP19588" s="48"/>
    </row>
    <row r="19589" spans="68:68" x14ac:dyDescent="0.2">
      <c r="BP19589" s="48"/>
    </row>
    <row r="19590" spans="68:68" x14ac:dyDescent="0.2">
      <c r="BP19590" s="48"/>
    </row>
    <row r="19591" spans="68:68" x14ac:dyDescent="0.2">
      <c r="BP19591" s="48"/>
    </row>
    <row r="19592" spans="68:68" x14ac:dyDescent="0.2">
      <c r="BP19592" s="48"/>
    </row>
    <row r="19593" spans="68:68" x14ac:dyDescent="0.2">
      <c r="BP19593" s="48"/>
    </row>
    <row r="19594" spans="68:68" x14ac:dyDescent="0.2">
      <c r="BP19594" s="48"/>
    </row>
    <row r="19595" spans="68:68" x14ac:dyDescent="0.2">
      <c r="BP19595" s="48"/>
    </row>
    <row r="19596" spans="68:68" x14ac:dyDescent="0.2">
      <c r="BP19596" s="48"/>
    </row>
    <row r="19597" spans="68:68" x14ac:dyDescent="0.2">
      <c r="BP19597" s="48"/>
    </row>
    <row r="19598" spans="68:68" x14ac:dyDescent="0.2">
      <c r="BP19598" s="48"/>
    </row>
    <row r="19599" spans="68:68" x14ac:dyDescent="0.2">
      <c r="BP19599" s="48"/>
    </row>
    <row r="19600" spans="68:68" x14ac:dyDescent="0.2">
      <c r="BP19600" s="48"/>
    </row>
    <row r="19601" spans="68:68" x14ac:dyDescent="0.2">
      <c r="BP19601" s="48"/>
    </row>
    <row r="19602" spans="68:68" x14ac:dyDescent="0.2">
      <c r="BP19602" s="48"/>
    </row>
    <row r="19603" spans="68:68" x14ac:dyDescent="0.2">
      <c r="BP19603" s="48"/>
    </row>
    <row r="19604" spans="68:68" x14ac:dyDescent="0.2">
      <c r="BP19604" s="48"/>
    </row>
    <row r="19605" spans="68:68" x14ac:dyDescent="0.2">
      <c r="BP19605" s="48"/>
    </row>
    <row r="19606" spans="68:68" x14ac:dyDescent="0.2">
      <c r="BP19606" s="48"/>
    </row>
    <row r="19607" spans="68:68" x14ac:dyDescent="0.2">
      <c r="BP19607" s="48"/>
    </row>
    <row r="19608" spans="68:68" x14ac:dyDescent="0.2">
      <c r="BP19608" s="48"/>
    </row>
    <row r="19609" spans="68:68" x14ac:dyDescent="0.2">
      <c r="BP19609" s="48"/>
    </row>
    <row r="19610" spans="68:68" x14ac:dyDescent="0.2">
      <c r="BP19610" s="48"/>
    </row>
    <row r="19611" spans="68:68" x14ac:dyDescent="0.2">
      <c r="BP19611" s="48"/>
    </row>
    <row r="19612" spans="68:68" x14ac:dyDescent="0.2">
      <c r="BP19612" s="48"/>
    </row>
    <row r="19613" spans="68:68" x14ac:dyDescent="0.2">
      <c r="BP19613" s="48"/>
    </row>
    <row r="19614" spans="68:68" x14ac:dyDescent="0.2">
      <c r="BP19614" s="48"/>
    </row>
    <row r="19615" spans="68:68" x14ac:dyDescent="0.2">
      <c r="BP19615" s="48"/>
    </row>
    <row r="19616" spans="68:68" x14ac:dyDescent="0.2">
      <c r="BP19616" s="48"/>
    </row>
    <row r="19617" spans="68:68" x14ac:dyDescent="0.2">
      <c r="BP19617" s="48"/>
    </row>
    <row r="19618" spans="68:68" x14ac:dyDescent="0.2">
      <c r="BP19618" s="48"/>
    </row>
    <row r="19619" spans="68:68" x14ac:dyDescent="0.2">
      <c r="BP19619" s="48"/>
    </row>
    <row r="19620" spans="68:68" x14ac:dyDescent="0.2">
      <c r="BP19620" s="48"/>
    </row>
    <row r="19621" spans="68:68" x14ac:dyDescent="0.2">
      <c r="BP19621" s="48"/>
    </row>
    <row r="19622" spans="68:68" x14ac:dyDescent="0.2">
      <c r="BP19622" s="48"/>
    </row>
    <row r="19623" spans="68:68" x14ac:dyDescent="0.2">
      <c r="BP19623" s="48"/>
    </row>
    <row r="19624" spans="68:68" x14ac:dyDescent="0.2">
      <c r="BP19624" s="48"/>
    </row>
    <row r="19625" spans="68:68" x14ac:dyDescent="0.2">
      <c r="BP19625" s="48"/>
    </row>
    <row r="19626" spans="68:68" x14ac:dyDescent="0.2">
      <c r="BP19626" s="48"/>
    </row>
    <row r="19627" spans="68:68" x14ac:dyDescent="0.2">
      <c r="BP19627" s="48"/>
    </row>
    <row r="19628" spans="68:68" x14ac:dyDescent="0.2">
      <c r="BP19628" s="48"/>
    </row>
    <row r="19629" spans="68:68" x14ac:dyDescent="0.2">
      <c r="BP19629" s="48"/>
    </row>
    <row r="19630" spans="68:68" x14ac:dyDescent="0.2">
      <c r="BP19630" s="48"/>
    </row>
    <row r="19631" spans="68:68" x14ac:dyDescent="0.2">
      <c r="BP19631" s="48"/>
    </row>
    <row r="19632" spans="68:68" x14ac:dyDescent="0.2">
      <c r="BP19632" s="48"/>
    </row>
    <row r="19633" spans="68:68" x14ac:dyDescent="0.2">
      <c r="BP19633" s="48"/>
    </row>
    <row r="19634" spans="68:68" x14ac:dyDescent="0.2">
      <c r="BP19634" s="48"/>
    </row>
    <row r="19635" spans="68:68" x14ac:dyDescent="0.2">
      <c r="BP19635" s="48"/>
    </row>
    <row r="19636" spans="68:68" x14ac:dyDescent="0.2">
      <c r="BP19636" s="48"/>
    </row>
    <row r="19637" spans="68:68" x14ac:dyDescent="0.2">
      <c r="BP19637" s="48"/>
    </row>
    <row r="19638" spans="68:68" x14ac:dyDescent="0.2">
      <c r="BP19638" s="48"/>
    </row>
    <row r="19639" spans="68:68" x14ac:dyDescent="0.2">
      <c r="BP19639" s="48"/>
    </row>
    <row r="19640" spans="68:68" x14ac:dyDescent="0.2">
      <c r="BP19640" s="48"/>
    </row>
    <row r="19641" spans="68:68" x14ac:dyDescent="0.2">
      <c r="BP19641" s="48"/>
    </row>
    <row r="19642" spans="68:68" x14ac:dyDescent="0.2">
      <c r="BP19642" s="48"/>
    </row>
    <row r="19643" spans="68:68" x14ac:dyDescent="0.2">
      <c r="BP19643" s="48"/>
    </row>
    <row r="19644" spans="68:68" x14ac:dyDescent="0.2">
      <c r="BP19644" s="48"/>
    </row>
    <row r="19645" spans="68:68" x14ac:dyDescent="0.2">
      <c r="BP19645" s="48"/>
    </row>
    <row r="19646" spans="68:68" x14ac:dyDescent="0.2">
      <c r="BP19646" s="48"/>
    </row>
    <row r="19647" spans="68:68" x14ac:dyDescent="0.2">
      <c r="BP19647" s="48"/>
    </row>
    <row r="19648" spans="68:68" x14ac:dyDescent="0.2">
      <c r="BP19648" s="48"/>
    </row>
    <row r="19649" spans="68:68" x14ac:dyDescent="0.2">
      <c r="BP19649" s="48"/>
    </row>
    <row r="19650" spans="68:68" x14ac:dyDescent="0.2">
      <c r="BP19650" s="48"/>
    </row>
    <row r="19651" spans="68:68" x14ac:dyDescent="0.2">
      <c r="BP19651" s="48"/>
    </row>
    <row r="19652" spans="68:68" x14ac:dyDescent="0.2">
      <c r="BP19652" s="48"/>
    </row>
    <row r="19653" spans="68:68" x14ac:dyDescent="0.2">
      <c r="BP19653" s="48"/>
    </row>
    <row r="19654" spans="68:68" x14ac:dyDescent="0.2">
      <c r="BP19654" s="48"/>
    </row>
    <row r="19655" spans="68:68" x14ac:dyDescent="0.2">
      <c r="BP19655" s="48"/>
    </row>
    <row r="19656" spans="68:68" x14ac:dyDescent="0.2">
      <c r="BP19656" s="48"/>
    </row>
    <row r="19657" spans="68:68" x14ac:dyDescent="0.2">
      <c r="BP19657" s="48"/>
    </row>
    <row r="19658" spans="68:68" x14ac:dyDescent="0.2">
      <c r="BP19658" s="48"/>
    </row>
    <row r="19659" spans="68:68" x14ac:dyDescent="0.2">
      <c r="BP19659" s="48"/>
    </row>
    <row r="19660" spans="68:68" x14ac:dyDescent="0.2">
      <c r="BP19660" s="48"/>
    </row>
    <row r="19661" spans="68:68" x14ac:dyDescent="0.2">
      <c r="BP19661" s="48"/>
    </row>
    <row r="19662" spans="68:68" x14ac:dyDescent="0.2">
      <c r="BP19662" s="48"/>
    </row>
    <row r="19663" spans="68:68" x14ac:dyDescent="0.2">
      <c r="BP19663" s="48"/>
    </row>
    <row r="19664" spans="68:68" x14ac:dyDescent="0.2">
      <c r="BP19664" s="48"/>
    </row>
    <row r="19665" spans="68:68" x14ac:dyDescent="0.2">
      <c r="BP19665" s="48"/>
    </row>
    <row r="19666" spans="68:68" x14ac:dyDescent="0.2">
      <c r="BP19666" s="48"/>
    </row>
    <row r="19667" spans="68:68" x14ac:dyDescent="0.2">
      <c r="BP19667" s="48"/>
    </row>
    <row r="19668" spans="68:68" x14ac:dyDescent="0.2">
      <c r="BP19668" s="48"/>
    </row>
    <row r="19669" spans="68:68" x14ac:dyDescent="0.2">
      <c r="BP19669" s="48"/>
    </row>
    <row r="19670" spans="68:68" x14ac:dyDescent="0.2">
      <c r="BP19670" s="48"/>
    </row>
    <row r="19671" spans="68:68" x14ac:dyDescent="0.2">
      <c r="BP19671" s="48"/>
    </row>
    <row r="19672" spans="68:68" x14ac:dyDescent="0.2">
      <c r="BP19672" s="48"/>
    </row>
    <row r="19673" spans="68:68" x14ac:dyDescent="0.2">
      <c r="BP19673" s="48"/>
    </row>
    <row r="19674" spans="68:68" x14ac:dyDescent="0.2">
      <c r="BP19674" s="48"/>
    </row>
    <row r="19675" spans="68:68" x14ac:dyDescent="0.2">
      <c r="BP19675" s="48"/>
    </row>
    <row r="19676" spans="68:68" x14ac:dyDescent="0.2">
      <c r="BP19676" s="48"/>
    </row>
    <row r="19677" spans="68:68" x14ac:dyDescent="0.2">
      <c r="BP19677" s="48"/>
    </row>
    <row r="19678" spans="68:68" x14ac:dyDescent="0.2">
      <c r="BP19678" s="48"/>
    </row>
    <row r="19679" spans="68:68" x14ac:dyDescent="0.2">
      <c r="BP19679" s="48"/>
    </row>
    <row r="19680" spans="68:68" x14ac:dyDescent="0.2">
      <c r="BP19680" s="48"/>
    </row>
    <row r="19681" spans="68:68" x14ac:dyDescent="0.2">
      <c r="BP19681" s="48"/>
    </row>
    <row r="19682" spans="68:68" x14ac:dyDescent="0.2">
      <c r="BP19682" s="48"/>
    </row>
    <row r="19683" spans="68:68" x14ac:dyDescent="0.2">
      <c r="BP19683" s="48"/>
    </row>
    <row r="19684" spans="68:68" x14ac:dyDescent="0.2">
      <c r="BP19684" s="48"/>
    </row>
    <row r="19685" spans="68:68" x14ac:dyDescent="0.2">
      <c r="BP19685" s="48"/>
    </row>
    <row r="19686" spans="68:68" x14ac:dyDescent="0.2">
      <c r="BP19686" s="48"/>
    </row>
    <row r="19687" spans="68:68" x14ac:dyDescent="0.2">
      <c r="BP19687" s="48"/>
    </row>
    <row r="19688" spans="68:68" x14ac:dyDescent="0.2">
      <c r="BP19688" s="48"/>
    </row>
    <row r="19689" spans="68:68" x14ac:dyDescent="0.2">
      <c r="BP19689" s="48"/>
    </row>
    <row r="19690" spans="68:68" x14ac:dyDescent="0.2">
      <c r="BP19690" s="48"/>
    </row>
    <row r="19691" spans="68:68" x14ac:dyDescent="0.2">
      <c r="BP19691" s="48"/>
    </row>
    <row r="19692" spans="68:68" x14ac:dyDescent="0.2">
      <c r="BP19692" s="48"/>
    </row>
    <row r="19693" spans="68:68" x14ac:dyDescent="0.2">
      <c r="BP19693" s="48"/>
    </row>
    <row r="19694" spans="68:68" x14ac:dyDescent="0.2">
      <c r="BP19694" s="48"/>
    </row>
    <row r="19695" spans="68:68" x14ac:dyDescent="0.2">
      <c r="BP19695" s="48"/>
    </row>
    <row r="19696" spans="68:68" x14ac:dyDescent="0.2">
      <c r="BP19696" s="48"/>
    </row>
    <row r="19697" spans="68:68" x14ac:dyDescent="0.2">
      <c r="BP19697" s="48"/>
    </row>
    <row r="19698" spans="68:68" x14ac:dyDescent="0.2">
      <c r="BP19698" s="48"/>
    </row>
    <row r="19699" spans="68:68" x14ac:dyDescent="0.2">
      <c r="BP19699" s="48"/>
    </row>
    <row r="19700" spans="68:68" x14ac:dyDescent="0.2">
      <c r="BP19700" s="48"/>
    </row>
    <row r="19701" spans="68:68" x14ac:dyDescent="0.2">
      <c r="BP19701" s="48"/>
    </row>
    <row r="19702" spans="68:68" x14ac:dyDescent="0.2">
      <c r="BP19702" s="48"/>
    </row>
    <row r="19703" spans="68:68" x14ac:dyDescent="0.2">
      <c r="BP19703" s="48"/>
    </row>
    <row r="19704" spans="68:68" x14ac:dyDescent="0.2">
      <c r="BP19704" s="48"/>
    </row>
    <row r="19705" spans="68:68" x14ac:dyDescent="0.2">
      <c r="BP19705" s="48"/>
    </row>
    <row r="19706" spans="68:68" x14ac:dyDescent="0.2">
      <c r="BP19706" s="48"/>
    </row>
    <row r="19707" spans="68:68" x14ac:dyDescent="0.2">
      <c r="BP19707" s="48"/>
    </row>
    <row r="19708" spans="68:68" x14ac:dyDescent="0.2">
      <c r="BP19708" s="48"/>
    </row>
    <row r="19709" spans="68:68" x14ac:dyDescent="0.2">
      <c r="BP19709" s="48"/>
    </row>
    <row r="19710" spans="68:68" x14ac:dyDescent="0.2">
      <c r="BP19710" s="48"/>
    </row>
    <row r="19711" spans="68:68" x14ac:dyDescent="0.2">
      <c r="BP19711" s="48"/>
    </row>
    <row r="19712" spans="68:68" x14ac:dyDescent="0.2">
      <c r="BP19712" s="48"/>
    </row>
    <row r="19713" spans="68:68" x14ac:dyDescent="0.2">
      <c r="BP19713" s="48"/>
    </row>
    <row r="19714" spans="68:68" x14ac:dyDescent="0.2">
      <c r="BP19714" s="48"/>
    </row>
    <row r="19715" spans="68:68" x14ac:dyDescent="0.2">
      <c r="BP19715" s="48"/>
    </row>
    <row r="19716" spans="68:68" x14ac:dyDescent="0.2">
      <c r="BP19716" s="48"/>
    </row>
    <row r="19717" spans="68:68" x14ac:dyDescent="0.2">
      <c r="BP19717" s="48"/>
    </row>
    <row r="19718" spans="68:68" x14ac:dyDescent="0.2">
      <c r="BP19718" s="48"/>
    </row>
    <row r="19719" spans="68:68" x14ac:dyDescent="0.2">
      <c r="BP19719" s="48"/>
    </row>
    <row r="19720" spans="68:68" x14ac:dyDescent="0.2">
      <c r="BP19720" s="48"/>
    </row>
    <row r="19721" spans="68:68" x14ac:dyDescent="0.2">
      <c r="BP19721" s="48"/>
    </row>
    <row r="19722" spans="68:68" x14ac:dyDescent="0.2">
      <c r="BP19722" s="48"/>
    </row>
    <row r="19723" spans="68:68" x14ac:dyDescent="0.2">
      <c r="BP19723" s="48"/>
    </row>
    <row r="19724" spans="68:68" x14ac:dyDescent="0.2">
      <c r="BP19724" s="48"/>
    </row>
    <row r="19725" spans="68:68" x14ac:dyDescent="0.2">
      <c r="BP19725" s="48"/>
    </row>
    <row r="19726" spans="68:68" x14ac:dyDescent="0.2">
      <c r="BP19726" s="48"/>
    </row>
    <row r="19727" spans="68:68" x14ac:dyDescent="0.2">
      <c r="BP19727" s="48"/>
    </row>
    <row r="19728" spans="68:68" x14ac:dyDescent="0.2">
      <c r="BP19728" s="48"/>
    </row>
    <row r="19729" spans="68:68" x14ac:dyDescent="0.2">
      <c r="BP19729" s="48"/>
    </row>
    <row r="19730" spans="68:68" x14ac:dyDescent="0.2">
      <c r="BP19730" s="48"/>
    </row>
    <row r="19731" spans="68:68" x14ac:dyDescent="0.2">
      <c r="BP19731" s="48"/>
    </row>
    <row r="19732" spans="68:68" x14ac:dyDescent="0.2">
      <c r="BP19732" s="48"/>
    </row>
    <row r="19733" spans="68:68" x14ac:dyDescent="0.2">
      <c r="BP19733" s="48"/>
    </row>
    <row r="19734" spans="68:68" x14ac:dyDescent="0.2">
      <c r="BP19734" s="48"/>
    </row>
    <row r="19735" spans="68:68" x14ac:dyDescent="0.2">
      <c r="BP19735" s="48"/>
    </row>
    <row r="19736" spans="68:68" x14ac:dyDescent="0.2">
      <c r="BP19736" s="48"/>
    </row>
    <row r="19737" spans="68:68" x14ac:dyDescent="0.2">
      <c r="BP19737" s="48"/>
    </row>
    <row r="19738" spans="68:68" x14ac:dyDescent="0.2">
      <c r="BP19738" s="48"/>
    </row>
    <row r="19739" spans="68:68" x14ac:dyDescent="0.2">
      <c r="BP19739" s="48"/>
    </row>
    <row r="19740" spans="68:68" x14ac:dyDescent="0.2">
      <c r="BP19740" s="48"/>
    </row>
    <row r="19741" spans="68:68" x14ac:dyDescent="0.2">
      <c r="BP19741" s="48"/>
    </row>
    <row r="19742" spans="68:68" x14ac:dyDescent="0.2">
      <c r="BP19742" s="48"/>
    </row>
    <row r="19743" spans="68:68" x14ac:dyDescent="0.2">
      <c r="BP19743" s="48"/>
    </row>
    <row r="19744" spans="68:68" x14ac:dyDescent="0.2">
      <c r="BP19744" s="48"/>
    </row>
    <row r="19745" spans="68:68" x14ac:dyDescent="0.2">
      <c r="BP19745" s="48"/>
    </row>
    <row r="19746" spans="68:68" x14ac:dyDescent="0.2">
      <c r="BP19746" s="48"/>
    </row>
    <row r="19747" spans="68:68" x14ac:dyDescent="0.2">
      <c r="BP19747" s="48"/>
    </row>
    <row r="19748" spans="68:68" x14ac:dyDescent="0.2">
      <c r="BP19748" s="48"/>
    </row>
    <row r="19749" spans="68:68" x14ac:dyDescent="0.2">
      <c r="BP19749" s="48"/>
    </row>
    <row r="19750" spans="68:68" x14ac:dyDescent="0.2">
      <c r="BP19750" s="48"/>
    </row>
    <row r="19751" spans="68:68" x14ac:dyDescent="0.2">
      <c r="BP19751" s="48"/>
    </row>
    <row r="19752" spans="68:68" x14ac:dyDescent="0.2">
      <c r="BP19752" s="48"/>
    </row>
    <row r="19753" spans="68:68" x14ac:dyDescent="0.2">
      <c r="BP19753" s="48"/>
    </row>
    <row r="19754" spans="68:68" x14ac:dyDescent="0.2">
      <c r="BP19754" s="48"/>
    </row>
    <row r="19755" spans="68:68" x14ac:dyDescent="0.2">
      <c r="BP19755" s="48"/>
    </row>
    <row r="19756" spans="68:68" x14ac:dyDescent="0.2">
      <c r="BP19756" s="48"/>
    </row>
    <row r="19757" spans="68:68" x14ac:dyDescent="0.2">
      <c r="BP19757" s="48"/>
    </row>
    <row r="19758" spans="68:68" x14ac:dyDescent="0.2">
      <c r="BP19758" s="48"/>
    </row>
    <row r="19759" spans="68:68" x14ac:dyDescent="0.2">
      <c r="BP19759" s="48"/>
    </row>
    <row r="19760" spans="68:68" x14ac:dyDescent="0.2">
      <c r="BP19760" s="48"/>
    </row>
    <row r="19761" spans="68:68" x14ac:dyDescent="0.2">
      <c r="BP19761" s="48"/>
    </row>
    <row r="19762" spans="68:68" x14ac:dyDescent="0.2">
      <c r="BP19762" s="48"/>
    </row>
    <row r="19763" spans="68:68" x14ac:dyDescent="0.2">
      <c r="BP19763" s="48"/>
    </row>
    <row r="19764" spans="68:68" x14ac:dyDescent="0.2">
      <c r="BP19764" s="48"/>
    </row>
    <row r="19765" spans="68:68" x14ac:dyDescent="0.2">
      <c r="BP19765" s="48"/>
    </row>
    <row r="19766" spans="68:68" x14ac:dyDescent="0.2">
      <c r="BP19766" s="48"/>
    </row>
    <row r="19767" spans="68:68" x14ac:dyDescent="0.2">
      <c r="BP19767" s="48"/>
    </row>
    <row r="19768" spans="68:68" x14ac:dyDescent="0.2">
      <c r="BP19768" s="48"/>
    </row>
    <row r="19769" spans="68:68" x14ac:dyDescent="0.2">
      <c r="BP19769" s="48"/>
    </row>
    <row r="19770" spans="68:68" x14ac:dyDescent="0.2">
      <c r="BP19770" s="48"/>
    </row>
    <row r="19771" spans="68:68" x14ac:dyDescent="0.2">
      <c r="BP19771" s="48"/>
    </row>
    <row r="19772" spans="68:68" x14ac:dyDescent="0.2">
      <c r="BP19772" s="48"/>
    </row>
    <row r="19773" spans="68:68" x14ac:dyDescent="0.2">
      <c r="BP19773" s="48"/>
    </row>
    <row r="19774" spans="68:68" x14ac:dyDescent="0.2">
      <c r="BP19774" s="48"/>
    </row>
    <row r="19775" spans="68:68" x14ac:dyDescent="0.2">
      <c r="BP19775" s="48"/>
    </row>
    <row r="19776" spans="68:68" x14ac:dyDescent="0.2">
      <c r="BP19776" s="48"/>
    </row>
    <row r="19777" spans="68:68" x14ac:dyDescent="0.2">
      <c r="BP19777" s="48"/>
    </row>
    <row r="19778" spans="68:68" x14ac:dyDescent="0.2">
      <c r="BP19778" s="48"/>
    </row>
    <row r="19779" spans="68:68" x14ac:dyDescent="0.2">
      <c r="BP19779" s="48"/>
    </row>
    <row r="19780" spans="68:68" x14ac:dyDescent="0.2">
      <c r="BP19780" s="48"/>
    </row>
    <row r="19781" spans="68:68" x14ac:dyDescent="0.2">
      <c r="BP19781" s="48"/>
    </row>
    <row r="19782" spans="68:68" x14ac:dyDescent="0.2">
      <c r="BP19782" s="48"/>
    </row>
    <row r="19783" spans="68:68" x14ac:dyDescent="0.2">
      <c r="BP19783" s="48"/>
    </row>
    <row r="19784" spans="68:68" x14ac:dyDescent="0.2">
      <c r="BP19784" s="48"/>
    </row>
    <row r="19785" spans="68:68" x14ac:dyDescent="0.2">
      <c r="BP19785" s="48"/>
    </row>
    <row r="19786" spans="68:68" x14ac:dyDescent="0.2">
      <c r="BP19786" s="48"/>
    </row>
    <row r="19787" spans="68:68" x14ac:dyDescent="0.2">
      <c r="BP19787" s="48"/>
    </row>
    <row r="19788" spans="68:68" x14ac:dyDescent="0.2">
      <c r="BP19788" s="48"/>
    </row>
    <row r="19789" spans="68:68" x14ac:dyDescent="0.2">
      <c r="BP19789" s="48"/>
    </row>
    <row r="19790" spans="68:68" x14ac:dyDescent="0.2">
      <c r="BP19790" s="48"/>
    </row>
    <row r="19791" spans="68:68" x14ac:dyDescent="0.2">
      <c r="BP19791" s="48"/>
    </row>
    <row r="19792" spans="68:68" x14ac:dyDescent="0.2">
      <c r="BP19792" s="48"/>
    </row>
    <row r="19793" spans="68:68" x14ac:dyDescent="0.2">
      <c r="BP19793" s="48"/>
    </row>
    <row r="19794" spans="68:68" x14ac:dyDescent="0.2">
      <c r="BP19794" s="48"/>
    </row>
    <row r="19795" spans="68:68" x14ac:dyDescent="0.2">
      <c r="BP19795" s="48"/>
    </row>
    <row r="19796" spans="68:68" x14ac:dyDescent="0.2">
      <c r="BP19796" s="48"/>
    </row>
    <row r="19797" spans="68:68" x14ac:dyDescent="0.2">
      <c r="BP19797" s="48"/>
    </row>
    <row r="19798" spans="68:68" x14ac:dyDescent="0.2">
      <c r="BP19798" s="48"/>
    </row>
    <row r="19799" spans="68:68" x14ac:dyDescent="0.2">
      <c r="BP19799" s="48"/>
    </row>
    <row r="19800" spans="68:68" x14ac:dyDescent="0.2">
      <c r="BP19800" s="48"/>
    </row>
    <row r="19801" spans="68:68" x14ac:dyDescent="0.2">
      <c r="BP19801" s="48"/>
    </row>
    <row r="19802" spans="68:68" x14ac:dyDescent="0.2">
      <c r="BP19802" s="48"/>
    </row>
    <row r="19803" spans="68:68" x14ac:dyDescent="0.2">
      <c r="BP19803" s="48"/>
    </row>
    <row r="19804" spans="68:68" x14ac:dyDescent="0.2">
      <c r="BP19804" s="48"/>
    </row>
    <row r="19805" spans="68:68" x14ac:dyDescent="0.2">
      <c r="BP19805" s="48"/>
    </row>
    <row r="19806" spans="68:68" x14ac:dyDescent="0.2">
      <c r="BP19806" s="48"/>
    </row>
    <row r="19807" spans="68:68" x14ac:dyDescent="0.2">
      <c r="BP19807" s="48"/>
    </row>
    <row r="19808" spans="68:68" x14ac:dyDescent="0.2">
      <c r="BP19808" s="48"/>
    </row>
    <row r="19809" spans="68:68" x14ac:dyDescent="0.2">
      <c r="BP19809" s="48"/>
    </row>
    <row r="19810" spans="68:68" x14ac:dyDescent="0.2">
      <c r="BP19810" s="48"/>
    </row>
    <row r="19811" spans="68:68" x14ac:dyDescent="0.2">
      <c r="BP19811" s="48"/>
    </row>
    <row r="19812" spans="68:68" x14ac:dyDescent="0.2">
      <c r="BP19812" s="48"/>
    </row>
    <row r="19813" spans="68:68" x14ac:dyDescent="0.2">
      <c r="BP19813" s="48"/>
    </row>
    <row r="19814" spans="68:68" x14ac:dyDescent="0.2">
      <c r="BP19814" s="48"/>
    </row>
    <row r="19815" spans="68:68" x14ac:dyDescent="0.2">
      <c r="BP19815" s="48"/>
    </row>
    <row r="19816" spans="68:68" x14ac:dyDescent="0.2">
      <c r="BP19816" s="48"/>
    </row>
    <row r="19817" spans="68:68" x14ac:dyDescent="0.2">
      <c r="BP19817" s="48"/>
    </row>
    <row r="19818" spans="68:68" x14ac:dyDescent="0.2">
      <c r="BP19818" s="48"/>
    </row>
    <row r="19819" spans="68:68" x14ac:dyDescent="0.2">
      <c r="BP19819" s="48"/>
    </row>
    <row r="19820" spans="68:68" x14ac:dyDescent="0.2">
      <c r="BP19820" s="48"/>
    </row>
    <row r="19821" spans="68:68" x14ac:dyDescent="0.2">
      <c r="BP19821" s="48"/>
    </row>
    <row r="19822" spans="68:68" x14ac:dyDescent="0.2">
      <c r="BP19822" s="48"/>
    </row>
    <row r="19823" spans="68:68" x14ac:dyDescent="0.2">
      <c r="BP19823" s="48"/>
    </row>
    <row r="19824" spans="68:68" x14ac:dyDescent="0.2">
      <c r="BP19824" s="48"/>
    </row>
    <row r="19825" spans="68:68" x14ac:dyDescent="0.2">
      <c r="BP19825" s="48"/>
    </row>
    <row r="19826" spans="68:68" x14ac:dyDescent="0.2">
      <c r="BP19826" s="48"/>
    </row>
    <row r="19827" spans="68:68" x14ac:dyDescent="0.2">
      <c r="BP19827" s="48"/>
    </row>
    <row r="19828" spans="68:68" x14ac:dyDescent="0.2">
      <c r="BP19828" s="48"/>
    </row>
    <row r="19829" spans="68:68" x14ac:dyDescent="0.2">
      <c r="BP19829" s="48"/>
    </row>
    <row r="19830" spans="68:68" x14ac:dyDescent="0.2">
      <c r="BP19830" s="48"/>
    </row>
    <row r="19831" spans="68:68" x14ac:dyDescent="0.2">
      <c r="BP19831" s="48"/>
    </row>
    <row r="19832" spans="68:68" x14ac:dyDescent="0.2">
      <c r="BP19832" s="48"/>
    </row>
    <row r="19833" spans="68:68" x14ac:dyDescent="0.2">
      <c r="BP19833" s="48"/>
    </row>
    <row r="19834" spans="68:68" x14ac:dyDescent="0.2">
      <c r="BP19834" s="48"/>
    </row>
    <row r="19835" spans="68:68" x14ac:dyDescent="0.2">
      <c r="BP19835" s="48"/>
    </row>
    <row r="19836" spans="68:68" x14ac:dyDescent="0.2">
      <c r="BP19836" s="48"/>
    </row>
    <row r="19837" spans="68:68" x14ac:dyDescent="0.2">
      <c r="BP19837" s="48"/>
    </row>
    <row r="19838" spans="68:68" x14ac:dyDescent="0.2">
      <c r="BP19838" s="48"/>
    </row>
    <row r="19839" spans="68:68" x14ac:dyDescent="0.2">
      <c r="BP19839" s="48"/>
    </row>
    <row r="19840" spans="68:68" x14ac:dyDescent="0.2">
      <c r="BP19840" s="48"/>
    </row>
    <row r="19841" spans="68:68" x14ac:dyDescent="0.2">
      <c r="BP19841" s="48"/>
    </row>
    <row r="19842" spans="68:68" x14ac:dyDescent="0.2">
      <c r="BP19842" s="48"/>
    </row>
    <row r="19843" spans="68:68" x14ac:dyDescent="0.2">
      <c r="BP19843" s="48"/>
    </row>
    <row r="19844" spans="68:68" x14ac:dyDescent="0.2">
      <c r="BP19844" s="48"/>
    </row>
    <row r="19845" spans="68:68" x14ac:dyDescent="0.2">
      <c r="BP19845" s="48"/>
    </row>
    <row r="19846" spans="68:68" x14ac:dyDescent="0.2">
      <c r="BP19846" s="48"/>
    </row>
    <row r="19847" spans="68:68" x14ac:dyDescent="0.2">
      <c r="BP19847" s="48"/>
    </row>
    <row r="19848" spans="68:68" x14ac:dyDescent="0.2">
      <c r="BP19848" s="48"/>
    </row>
    <row r="19849" spans="68:68" x14ac:dyDescent="0.2">
      <c r="BP19849" s="48"/>
    </row>
    <row r="19850" spans="68:68" x14ac:dyDescent="0.2">
      <c r="BP19850" s="48"/>
    </row>
    <row r="19851" spans="68:68" x14ac:dyDescent="0.2">
      <c r="BP19851" s="48"/>
    </row>
    <row r="19852" spans="68:68" x14ac:dyDescent="0.2">
      <c r="BP19852" s="48"/>
    </row>
    <row r="19853" spans="68:68" x14ac:dyDescent="0.2">
      <c r="BP19853" s="48"/>
    </row>
    <row r="19854" spans="68:68" x14ac:dyDescent="0.2">
      <c r="BP19854" s="48"/>
    </row>
    <row r="19855" spans="68:68" x14ac:dyDescent="0.2">
      <c r="BP19855" s="48"/>
    </row>
    <row r="19856" spans="68:68" x14ac:dyDescent="0.2">
      <c r="BP19856" s="48"/>
    </row>
    <row r="19857" spans="68:68" x14ac:dyDescent="0.2">
      <c r="BP19857" s="48"/>
    </row>
    <row r="19858" spans="68:68" x14ac:dyDescent="0.2">
      <c r="BP19858" s="48"/>
    </row>
    <row r="19859" spans="68:68" x14ac:dyDescent="0.2">
      <c r="BP19859" s="48"/>
    </row>
    <row r="19860" spans="68:68" x14ac:dyDescent="0.2">
      <c r="BP19860" s="48"/>
    </row>
    <row r="19861" spans="68:68" x14ac:dyDescent="0.2">
      <c r="BP19861" s="48"/>
    </row>
    <row r="19862" spans="68:68" x14ac:dyDescent="0.2">
      <c r="BP19862" s="48"/>
    </row>
    <row r="19863" spans="68:68" x14ac:dyDescent="0.2">
      <c r="BP19863" s="48"/>
    </row>
    <row r="19864" spans="68:68" x14ac:dyDescent="0.2">
      <c r="BP19864" s="48"/>
    </row>
    <row r="19865" spans="68:68" x14ac:dyDescent="0.2">
      <c r="BP19865" s="48"/>
    </row>
    <row r="19866" spans="68:68" x14ac:dyDescent="0.2">
      <c r="BP19866" s="48"/>
    </row>
    <row r="19867" spans="68:68" x14ac:dyDescent="0.2">
      <c r="BP19867" s="48"/>
    </row>
    <row r="19868" spans="68:68" x14ac:dyDescent="0.2">
      <c r="BP19868" s="48"/>
    </row>
    <row r="19869" spans="68:68" x14ac:dyDescent="0.2">
      <c r="BP19869" s="48"/>
    </row>
    <row r="19870" spans="68:68" x14ac:dyDescent="0.2">
      <c r="BP19870" s="48"/>
    </row>
    <row r="19871" spans="68:68" x14ac:dyDescent="0.2">
      <c r="BP19871" s="48"/>
    </row>
    <row r="19872" spans="68:68" x14ac:dyDescent="0.2">
      <c r="BP19872" s="48"/>
    </row>
    <row r="19873" spans="68:68" x14ac:dyDescent="0.2">
      <c r="BP19873" s="48"/>
    </row>
    <row r="19874" spans="68:68" x14ac:dyDescent="0.2">
      <c r="BP19874" s="48"/>
    </row>
    <row r="19875" spans="68:68" x14ac:dyDescent="0.2">
      <c r="BP19875" s="48"/>
    </row>
    <row r="19876" spans="68:68" x14ac:dyDescent="0.2">
      <c r="BP19876" s="48"/>
    </row>
    <row r="19877" spans="68:68" x14ac:dyDescent="0.2">
      <c r="BP19877" s="48"/>
    </row>
    <row r="19878" spans="68:68" x14ac:dyDescent="0.2">
      <c r="BP19878" s="48"/>
    </row>
    <row r="19879" spans="68:68" x14ac:dyDescent="0.2">
      <c r="BP19879" s="48"/>
    </row>
    <row r="19880" spans="68:68" x14ac:dyDescent="0.2">
      <c r="BP19880" s="48"/>
    </row>
    <row r="19881" spans="68:68" x14ac:dyDescent="0.2">
      <c r="BP19881" s="48"/>
    </row>
    <row r="19882" spans="68:68" x14ac:dyDescent="0.2">
      <c r="BP19882" s="48"/>
    </row>
    <row r="19883" spans="68:68" x14ac:dyDescent="0.2">
      <c r="BP19883" s="48"/>
    </row>
    <row r="19884" spans="68:68" x14ac:dyDescent="0.2">
      <c r="BP19884" s="48"/>
    </row>
    <row r="19885" spans="68:68" x14ac:dyDescent="0.2">
      <c r="BP19885" s="48"/>
    </row>
    <row r="19886" spans="68:68" x14ac:dyDescent="0.2">
      <c r="BP19886" s="48"/>
    </row>
    <row r="19887" spans="68:68" x14ac:dyDescent="0.2">
      <c r="BP19887" s="48"/>
    </row>
    <row r="19888" spans="68:68" x14ac:dyDescent="0.2">
      <c r="BP19888" s="48"/>
    </row>
    <row r="19889" spans="68:68" x14ac:dyDescent="0.2">
      <c r="BP19889" s="48"/>
    </row>
    <row r="19890" spans="68:68" x14ac:dyDescent="0.2">
      <c r="BP19890" s="48"/>
    </row>
    <row r="19891" spans="68:68" x14ac:dyDescent="0.2">
      <c r="BP19891" s="48"/>
    </row>
    <row r="19892" spans="68:68" x14ac:dyDescent="0.2">
      <c r="BP19892" s="48"/>
    </row>
    <row r="19893" spans="68:68" x14ac:dyDescent="0.2">
      <c r="BP19893" s="48"/>
    </row>
    <row r="19894" spans="68:68" x14ac:dyDescent="0.2">
      <c r="BP19894" s="48"/>
    </row>
    <row r="19895" spans="68:68" x14ac:dyDescent="0.2">
      <c r="BP19895" s="48"/>
    </row>
    <row r="19896" spans="68:68" x14ac:dyDescent="0.2">
      <c r="BP19896" s="48"/>
    </row>
    <row r="19897" spans="68:68" x14ac:dyDescent="0.2">
      <c r="BP19897" s="48"/>
    </row>
    <row r="19898" spans="68:68" x14ac:dyDescent="0.2">
      <c r="BP19898" s="48"/>
    </row>
    <row r="19899" spans="68:68" x14ac:dyDescent="0.2">
      <c r="BP19899" s="48"/>
    </row>
    <row r="19900" spans="68:68" x14ac:dyDescent="0.2">
      <c r="BP19900" s="48"/>
    </row>
    <row r="19901" spans="68:68" x14ac:dyDescent="0.2">
      <c r="BP19901" s="48"/>
    </row>
    <row r="19902" spans="68:68" x14ac:dyDescent="0.2">
      <c r="BP19902" s="48"/>
    </row>
    <row r="19903" spans="68:68" x14ac:dyDescent="0.2">
      <c r="BP19903" s="48"/>
    </row>
    <row r="19904" spans="68:68" x14ac:dyDescent="0.2">
      <c r="BP19904" s="48"/>
    </row>
    <row r="19905" spans="68:68" x14ac:dyDescent="0.2">
      <c r="BP19905" s="48"/>
    </row>
    <row r="19906" spans="68:68" x14ac:dyDescent="0.2">
      <c r="BP19906" s="48"/>
    </row>
    <row r="19907" spans="68:68" x14ac:dyDescent="0.2">
      <c r="BP19907" s="48"/>
    </row>
    <row r="19908" spans="68:68" x14ac:dyDescent="0.2">
      <c r="BP19908" s="48"/>
    </row>
    <row r="19909" spans="68:68" x14ac:dyDescent="0.2">
      <c r="BP19909" s="48"/>
    </row>
    <row r="19910" spans="68:68" x14ac:dyDescent="0.2">
      <c r="BP19910" s="48"/>
    </row>
    <row r="19911" spans="68:68" x14ac:dyDescent="0.2">
      <c r="BP19911" s="48"/>
    </row>
    <row r="19912" spans="68:68" x14ac:dyDescent="0.2">
      <c r="BP19912" s="48"/>
    </row>
    <row r="19913" spans="68:68" x14ac:dyDescent="0.2">
      <c r="BP19913" s="48"/>
    </row>
    <row r="19914" spans="68:68" x14ac:dyDescent="0.2">
      <c r="BP19914" s="48"/>
    </row>
    <row r="19915" spans="68:68" x14ac:dyDescent="0.2">
      <c r="BP19915" s="48"/>
    </row>
    <row r="19916" spans="68:68" x14ac:dyDescent="0.2">
      <c r="BP19916" s="48"/>
    </row>
    <row r="19917" spans="68:68" x14ac:dyDescent="0.2">
      <c r="BP19917" s="48"/>
    </row>
    <row r="19918" spans="68:68" x14ac:dyDescent="0.2">
      <c r="BP19918" s="48"/>
    </row>
    <row r="19919" spans="68:68" x14ac:dyDescent="0.2">
      <c r="BP19919" s="48"/>
    </row>
    <row r="19920" spans="68:68" x14ac:dyDescent="0.2">
      <c r="BP19920" s="48"/>
    </row>
    <row r="19921" spans="68:68" x14ac:dyDescent="0.2">
      <c r="BP19921" s="48"/>
    </row>
    <row r="19922" spans="68:68" x14ac:dyDescent="0.2">
      <c r="BP19922" s="48"/>
    </row>
    <row r="19923" spans="68:68" x14ac:dyDescent="0.2">
      <c r="BP19923" s="48"/>
    </row>
    <row r="19924" spans="68:68" x14ac:dyDescent="0.2">
      <c r="BP19924" s="48"/>
    </row>
    <row r="19925" spans="68:68" x14ac:dyDescent="0.2">
      <c r="BP19925" s="48"/>
    </row>
    <row r="19926" spans="68:68" x14ac:dyDescent="0.2">
      <c r="BP19926" s="48"/>
    </row>
    <row r="19927" spans="68:68" x14ac:dyDescent="0.2">
      <c r="BP19927" s="48"/>
    </row>
    <row r="19928" spans="68:68" x14ac:dyDescent="0.2">
      <c r="BP19928" s="48"/>
    </row>
    <row r="19929" spans="68:68" x14ac:dyDescent="0.2">
      <c r="BP19929" s="48"/>
    </row>
    <row r="19930" spans="68:68" x14ac:dyDescent="0.2">
      <c r="BP19930" s="48"/>
    </row>
    <row r="19931" spans="68:68" x14ac:dyDescent="0.2">
      <c r="BP19931" s="48"/>
    </row>
    <row r="19932" spans="68:68" x14ac:dyDescent="0.2">
      <c r="BP19932" s="48"/>
    </row>
    <row r="19933" spans="68:68" x14ac:dyDescent="0.2">
      <c r="BP19933" s="48"/>
    </row>
    <row r="19934" spans="68:68" x14ac:dyDescent="0.2">
      <c r="BP19934" s="48"/>
    </row>
    <row r="19935" spans="68:68" x14ac:dyDescent="0.2">
      <c r="BP19935" s="48"/>
    </row>
    <row r="19936" spans="68:68" x14ac:dyDescent="0.2">
      <c r="BP19936" s="48"/>
    </row>
    <row r="19937" spans="68:68" x14ac:dyDescent="0.2">
      <c r="BP19937" s="48"/>
    </row>
    <row r="19938" spans="68:68" x14ac:dyDescent="0.2">
      <c r="BP19938" s="48"/>
    </row>
    <row r="19939" spans="68:68" x14ac:dyDescent="0.2">
      <c r="BP19939" s="48"/>
    </row>
    <row r="19940" spans="68:68" x14ac:dyDescent="0.2">
      <c r="BP19940" s="48"/>
    </row>
    <row r="19941" spans="68:68" x14ac:dyDescent="0.2">
      <c r="BP19941" s="48"/>
    </row>
    <row r="19942" spans="68:68" x14ac:dyDescent="0.2">
      <c r="BP19942" s="48"/>
    </row>
    <row r="19943" spans="68:68" x14ac:dyDescent="0.2">
      <c r="BP19943" s="48"/>
    </row>
    <row r="19944" spans="68:68" x14ac:dyDescent="0.2">
      <c r="BP19944" s="48"/>
    </row>
    <row r="19945" spans="68:68" x14ac:dyDescent="0.2">
      <c r="BP19945" s="48"/>
    </row>
    <row r="19946" spans="68:68" x14ac:dyDescent="0.2">
      <c r="BP19946" s="48"/>
    </row>
    <row r="19947" spans="68:68" x14ac:dyDescent="0.2">
      <c r="BP19947" s="48"/>
    </row>
    <row r="19948" spans="68:68" x14ac:dyDescent="0.2">
      <c r="BP19948" s="48"/>
    </row>
    <row r="19949" spans="68:68" x14ac:dyDescent="0.2">
      <c r="BP19949" s="48"/>
    </row>
    <row r="19950" spans="68:68" x14ac:dyDescent="0.2">
      <c r="BP19950" s="48"/>
    </row>
    <row r="19951" spans="68:68" x14ac:dyDescent="0.2">
      <c r="BP19951" s="48"/>
    </row>
    <row r="19952" spans="68:68" x14ac:dyDescent="0.2">
      <c r="BP19952" s="48"/>
    </row>
    <row r="19953" spans="68:68" x14ac:dyDescent="0.2">
      <c r="BP19953" s="48"/>
    </row>
    <row r="19954" spans="68:68" x14ac:dyDescent="0.2">
      <c r="BP19954" s="48"/>
    </row>
    <row r="19955" spans="68:68" x14ac:dyDescent="0.2">
      <c r="BP19955" s="48"/>
    </row>
    <row r="19956" spans="68:68" x14ac:dyDescent="0.2">
      <c r="BP19956" s="48"/>
    </row>
    <row r="19957" spans="68:68" x14ac:dyDescent="0.2">
      <c r="BP19957" s="48"/>
    </row>
    <row r="19958" spans="68:68" x14ac:dyDescent="0.2">
      <c r="BP19958" s="48"/>
    </row>
    <row r="19959" spans="68:68" x14ac:dyDescent="0.2">
      <c r="BP19959" s="48"/>
    </row>
    <row r="19960" spans="68:68" x14ac:dyDescent="0.2">
      <c r="BP19960" s="48"/>
    </row>
    <row r="19961" spans="68:68" x14ac:dyDescent="0.2">
      <c r="BP19961" s="48"/>
    </row>
    <row r="19962" spans="68:68" x14ac:dyDescent="0.2">
      <c r="BP19962" s="48"/>
    </row>
    <row r="19963" spans="68:68" x14ac:dyDescent="0.2">
      <c r="BP19963" s="48"/>
    </row>
    <row r="19964" spans="68:68" x14ac:dyDescent="0.2">
      <c r="BP19964" s="48"/>
    </row>
    <row r="19965" spans="68:68" x14ac:dyDescent="0.2">
      <c r="BP19965" s="48"/>
    </row>
    <row r="19966" spans="68:68" x14ac:dyDescent="0.2">
      <c r="BP19966" s="48"/>
    </row>
    <row r="19967" spans="68:68" x14ac:dyDescent="0.2">
      <c r="BP19967" s="48"/>
    </row>
    <row r="19968" spans="68:68" x14ac:dyDescent="0.2">
      <c r="BP19968" s="48"/>
    </row>
    <row r="19969" spans="68:68" x14ac:dyDescent="0.2">
      <c r="BP19969" s="48"/>
    </row>
    <row r="19970" spans="68:68" x14ac:dyDescent="0.2">
      <c r="BP19970" s="48"/>
    </row>
    <row r="19971" spans="68:68" x14ac:dyDescent="0.2">
      <c r="BP19971" s="48"/>
    </row>
    <row r="19972" spans="68:68" x14ac:dyDescent="0.2">
      <c r="BP19972" s="48"/>
    </row>
    <row r="19973" spans="68:68" x14ac:dyDescent="0.2">
      <c r="BP19973" s="48"/>
    </row>
    <row r="19974" spans="68:68" x14ac:dyDescent="0.2">
      <c r="BP19974" s="48"/>
    </row>
    <row r="19975" spans="68:68" x14ac:dyDescent="0.2">
      <c r="BP19975" s="48"/>
    </row>
    <row r="19976" spans="68:68" x14ac:dyDescent="0.2">
      <c r="BP19976" s="48"/>
    </row>
    <row r="19977" spans="68:68" x14ac:dyDescent="0.2">
      <c r="BP19977" s="48"/>
    </row>
    <row r="19978" spans="68:68" x14ac:dyDescent="0.2">
      <c r="BP19978" s="48"/>
    </row>
    <row r="19979" spans="68:68" x14ac:dyDescent="0.2">
      <c r="BP19979" s="48"/>
    </row>
    <row r="19980" spans="68:68" x14ac:dyDescent="0.2">
      <c r="BP19980" s="48"/>
    </row>
    <row r="19981" spans="68:68" x14ac:dyDescent="0.2">
      <c r="BP19981" s="48"/>
    </row>
    <row r="19982" spans="68:68" x14ac:dyDescent="0.2">
      <c r="BP19982" s="48"/>
    </row>
    <row r="19983" spans="68:68" x14ac:dyDescent="0.2">
      <c r="BP19983" s="48"/>
    </row>
    <row r="19984" spans="68:68" x14ac:dyDescent="0.2">
      <c r="BP19984" s="48"/>
    </row>
    <row r="19985" spans="68:68" x14ac:dyDescent="0.2">
      <c r="BP19985" s="48"/>
    </row>
    <row r="19986" spans="68:68" x14ac:dyDescent="0.2">
      <c r="BP19986" s="48"/>
    </row>
    <row r="19987" spans="68:68" x14ac:dyDescent="0.2">
      <c r="BP19987" s="48"/>
    </row>
    <row r="19988" spans="68:68" x14ac:dyDescent="0.2">
      <c r="BP19988" s="48"/>
    </row>
    <row r="19989" spans="68:68" x14ac:dyDescent="0.2">
      <c r="BP19989" s="48"/>
    </row>
    <row r="19990" spans="68:68" x14ac:dyDescent="0.2">
      <c r="BP19990" s="48"/>
    </row>
    <row r="19991" spans="68:68" x14ac:dyDescent="0.2">
      <c r="BP19991" s="48"/>
    </row>
    <row r="19992" spans="68:68" x14ac:dyDescent="0.2">
      <c r="BP19992" s="48"/>
    </row>
    <row r="19993" spans="68:68" x14ac:dyDescent="0.2">
      <c r="BP19993" s="48"/>
    </row>
    <row r="19994" spans="68:68" x14ac:dyDescent="0.2">
      <c r="BP19994" s="48"/>
    </row>
    <row r="19995" spans="68:68" x14ac:dyDescent="0.2">
      <c r="BP19995" s="48"/>
    </row>
    <row r="19996" spans="68:68" x14ac:dyDescent="0.2">
      <c r="BP19996" s="48"/>
    </row>
    <row r="19997" spans="68:68" x14ac:dyDescent="0.2">
      <c r="BP19997" s="48"/>
    </row>
    <row r="19998" spans="68:68" x14ac:dyDescent="0.2">
      <c r="BP19998" s="48"/>
    </row>
    <row r="19999" spans="68:68" x14ac:dyDescent="0.2">
      <c r="BP19999" s="48"/>
    </row>
    <row r="20000" spans="68:68" x14ac:dyDescent="0.2">
      <c r="BP20000" s="48"/>
    </row>
    <row r="20001" spans="68:68" x14ac:dyDescent="0.2">
      <c r="BP20001" s="48"/>
    </row>
    <row r="20002" spans="68:68" x14ac:dyDescent="0.2">
      <c r="BP20002" s="48"/>
    </row>
    <row r="20003" spans="68:68" x14ac:dyDescent="0.2">
      <c r="BP20003" s="48"/>
    </row>
    <row r="20004" spans="68:68" x14ac:dyDescent="0.2">
      <c r="BP20004" s="48"/>
    </row>
    <row r="20005" spans="68:68" x14ac:dyDescent="0.2">
      <c r="BP20005" s="48"/>
    </row>
    <row r="20006" spans="68:68" x14ac:dyDescent="0.2">
      <c r="BP20006" s="48"/>
    </row>
    <row r="20007" spans="68:68" x14ac:dyDescent="0.2">
      <c r="BP20007" s="48"/>
    </row>
    <row r="20008" spans="68:68" x14ac:dyDescent="0.2">
      <c r="BP20008" s="48"/>
    </row>
    <row r="20009" spans="68:68" x14ac:dyDescent="0.2">
      <c r="BP20009" s="48"/>
    </row>
    <row r="20010" spans="68:68" x14ac:dyDescent="0.2">
      <c r="BP20010" s="48"/>
    </row>
    <row r="20011" spans="68:68" x14ac:dyDescent="0.2">
      <c r="BP20011" s="48"/>
    </row>
    <row r="20012" spans="68:68" x14ac:dyDescent="0.2">
      <c r="BP20012" s="48"/>
    </row>
    <row r="20013" spans="68:68" x14ac:dyDescent="0.2">
      <c r="BP20013" s="48"/>
    </row>
    <row r="20014" spans="68:68" x14ac:dyDescent="0.2">
      <c r="BP20014" s="48"/>
    </row>
    <row r="20015" spans="68:68" x14ac:dyDescent="0.2">
      <c r="BP20015" s="48"/>
    </row>
    <row r="20016" spans="68:68" x14ac:dyDescent="0.2">
      <c r="BP20016" s="48"/>
    </row>
    <row r="20017" spans="68:68" x14ac:dyDescent="0.2">
      <c r="BP20017" s="48"/>
    </row>
    <row r="20018" spans="68:68" x14ac:dyDescent="0.2">
      <c r="BP20018" s="48"/>
    </row>
    <row r="20019" spans="68:68" x14ac:dyDescent="0.2">
      <c r="BP20019" s="48"/>
    </row>
    <row r="20020" spans="68:68" x14ac:dyDescent="0.2">
      <c r="BP20020" s="48"/>
    </row>
    <row r="20021" spans="68:68" x14ac:dyDescent="0.2">
      <c r="BP20021" s="48"/>
    </row>
    <row r="20022" spans="68:68" x14ac:dyDescent="0.2">
      <c r="BP20022" s="48"/>
    </row>
    <row r="20023" spans="68:68" x14ac:dyDescent="0.2">
      <c r="BP20023" s="48"/>
    </row>
    <row r="20024" spans="68:68" x14ac:dyDescent="0.2">
      <c r="BP20024" s="48"/>
    </row>
    <row r="20025" spans="68:68" x14ac:dyDescent="0.2">
      <c r="BP20025" s="48"/>
    </row>
    <row r="20026" spans="68:68" x14ac:dyDescent="0.2">
      <c r="BP20026" s="48"/>
    </row>
    <row r="20027" spans="68:68" x14ac:dyDescent="0.2">
      <c r="BP20027" s="48"/>
    </row>
    <row r="20028" spans="68:68" x14ac:dyDescent="0.2">
      <c r="BP20028" s="48"/>
    </row>
    <row r="20029" spans="68:68" x14ac:dyDescent="0.2">
      <c r="BP20029" s="48"/>
    </row>
    <row r="20030" spans="68:68" x14ac:dyDescent="0.2">
      <c r="BP20030" s="48"/>
    </row>
    <row r="20031" spans="68:68" x14ac:dyDescent="0.2">
      <c r="BP20031" s="48"/>
    </row>
    <row r="20032" spans="68:68" x14ac:dyDescent="0.2">
      <c r="BP20032" s="48"/>
    </row>
    <row r="20033" spans="68:68" x14ac:dyDescent="0.2">
      <c r="BP20033" s="48"/>
    </row>
    <row r="20034" spans="68:68" x14ac:dyDescent="0.2">
      <c r="BP20034" s="48"/>
    </row>
    <row r="20035" spans="68:68" x14ac:dyDescent="0.2">
      <c r="BP20035" s="48"/>
    </row>
    <row r="20036" spans="68:68" x14ac:dyDescent="0.2">
      <c r="BP20036" s="48"/>
    </row>
    <row r="20037" spans="68:68" x14ac:dyDescent="0.2">
      <c r="BP20037" s="48"/>
    </row>
    <row r="20038" spans="68:68" x14ac:dyDescent="0.2">
      <c r="BP20038" s="48"/>
    </row>
    <row r="20039" spans="68:68" x14ac:dyDescent="0.2">
      <c r="BP20039" s="48"/>
    </row>
    <row r="20040" spans="68:68" x14ac:dyDescent="0.2">
      <c r="BP20040" s="48"/>
    </row>
    <row r="20041" spans="68:68" x14ac:dyDescent="0.2">
      <c r="BP20041" s="48"/>
    </row>
    <row r="20042" spans="68:68" x14ac:dyDescent="0.2">
      <c r="BP20042" s="48"/>
    </row>
    <row r="20043" spans="68:68" x14ac:dyDescent="0.2">
      <c r="BP20043" s="48"/>
    </row>
    <row r="20044" spans="68:68" x14ac:dyDescent="0.2">
      <c r="BP20044" s="48"/>
    </row>
    <row r="20045" spans="68:68" x14ac:dyDescent="0.2">
      <c r="BP20045" s="48"/>
    </row>
    <row r="20046" spans="68:68" x14ac:dyDescent="0.2">
      <c r="BP20046" s="48"/>
    </row>
    <row r="20047" spans="68:68" x14ac:dyDescent="0.2">
      <c r="BP20047" s="48"/>
    </row>
    <row r="20048" spans="68:68" x14ac:dyDescent="0.2">
      <c r="BP20048" s="48"/>
    </row>
    <row r="20049" spans="68:68" x14ac:dyDescent="0.2">
      <c r="BP20049" s="48"/>
    </row>
    <row r="20050" spans="68:68" x14ac:dyDescent="0.2">
      <c r="BP20050" s="48"/>
    </row>
    <row r="20051" spans="68:68" x14ac:dyDescent="0.2">
      <c r="BP20051" s="48"/>
    </row>
    <row r="20052" spans="68:68" x14ac:dyDescent="0.2">
      <c r="BP20052" s="48"/>
    </row>
    <row r="20053" spans="68:68" x14ac:dyDescent="0.2">
      <c r="BP20053" s="48"/>
    </row>
    <row r="20054" spans="68:68" x14ac:dyDescent="0.2">
      <c r="BP20054" s="48"/>
    </row>
    <row r="20055" spans="68:68" x14ac:dyDescent="0.2">
      <c r="BP20055" s="48"/>
    </row>
    <row r="20056" spans="68:68" x14ac:dyDescent="0.2">
      <c r="BP20056" s="48"/>
    </row>
    <row r="20057" spans="68:68" x14ac:dyDescent="0.2">
      <c r="BP20057" s="48"/>
    </row>
    <row r="20058" spans="68:68" x14ac:dyDescent="0.2">
      <c r="BP20058" s="48"/>
    </row>
    <row r="20059" spans="68:68" x14ac:dyDescent="0.2">
      <c r="BP20059" s="48"/>
    </row>
    <row r="20060" spans="68:68" x14ac:dyDescent="0.2">
      <c r="BP20060" s="48"/>
    </row>
    <row r="20061" spans="68:68" x14ac:dyDescent="0.2">
      <c r="BP20061" s="48"/>
    </row>
    <row r="20062" spans="68:68" x14ac:dyDescent="0.2">
      <c r="BP20062" s="48"/>
    </row>
    <row r="20063" spans="68:68" x14ac:dyDescent="0.2">
      <c r="BP20063" s="48"/>
    </row>
    <row r="20064" spans="68:68" x14ac:dyDescent="0.2">
      <c r="BP20064" s="48"/>
    </row>
    <row r="20065" spans="68:68" x14ac:dyDescent="0.2">
      <c r="BP20065" s="48"/>
    </row>
    <row r="20066" spans="68:68" x14ac:dyDescent="0.2">
      <c r="BP20066" s="48"/>
    </row>
    <row r="20067" spans="68:68" x14ac:dyDescent="0.2">
      <c r="BP20067" s="48"/>
    </row>
    <row r="20068" spans="68:68" x14ac:dyDescent="0.2">
      <c r="BP20068" s="48"/>
    </row>
    <row r="20069" spans="68:68" x14ac:dyDescent="0.2">
      <c r="BP20069" s="48"/>
    </row>
    <row r="20070" spans="68:68" x14ac:dyDescent="0.2">
      <c r="BP20070" s="48"/>
    </row>
    <row r="20071" spans="68:68" x14ac:dyDescent="0.2">
      <c r="BP20071" s="48"/>
    </row>
    <row r="20072" spans="68:68" x14ac:dyDescent="0.2">
      <c r="BP20072" s="48"/>
    </row>
    <row r="20073" spans="68:68" x14ac:dyDescent="0.2">
      <c r="BP20073" s="48"/>
    </row>
    <row r="20074" spans="68:68" x14ac:dyDescent="0.2">
      <c r="BP20074" s="48"/>
    </row>
    <row r="20075" spans="68:68" x14ac:dyDescent="0.2">
      <c r="BP20075" s="48"/>
    </row>
    <row r="20076" spans="68:68" x14ac:dyDescent="0.2">
      <c r="BP20076" s="48"/>
    </row>
    <row r="20077" spans="68:68" x14ac:dyDescent="0.2">
      <c r="BP20077" s="48"/>
    </row>
    <row r="20078" spans="68:68" x14ac:dyDescent="0.2">
      <c r="BP20078" s="48"/>
    </row>
    <row r="20079" spans="68:68" x14ac:dyDescent="0.2">
      <c r="BP20079" s="48"/>
    </row>
    <row r="20080" spans="68:68" x14ac:dyDescent="0.2">
      <c r="BP20080" s="48"/>
    </row>
    <row r="20081" spans="68:68" x14ac:dyDescent="0.2">
      <c r="BP20081" s="48"/>
    </row>
    <row r="20082" spans="68:68" x14ac:dyDescent="0.2">
      <c r="BP20082" s="48"/>
    </row>
    <row r="20083" spans="68:68" x14ac:dyDescent="0.2">
      <c r="BP20083" s="48"/>
    </row>
    <row r="20084" spans="68:68" x14ac:dyDescent="0.2">
      <c r="BP20084" s="48"/>
    </row>
    <row r="20085" spans="68:68" x14ac:dyDescent="0.2">
      <c r="BP20085" s="48"/>
    </row>
    <row r="20086" spans="68:68" x14ac:dyDescent="0.2">
      <c r="BP20086" s="48"/>
    </row>
    <row r="20087" spans="68:68" x14ac:dyDescent="0.2">
      <c r="BP20087" s="48"/>
    </row>
    <row r="20088" spans="68:68" x14ac:dyDescent="0.2">
      <c r="BP20088" s="48"/>
    </row>
    <row r="20089" spans="68:68" x14ac:dyDescent="0.2">
      <c r="BP20089" s="48"/>
    </row>
    <row r="20090" spans="68:68" x14ac:dyDescent="0.2">
      <c r="BP20090" s="48"/>
    </row>
    <row r="20091" spans="68:68" x14ac:dyDescent="0.2">
      <c r="BP20091" s="48"/>
    </row>
    <row r="20092" spans="68:68" x14ac:dyDescent="0.2">
      <c r="BP20092" s="48"/>
    </row>
    <row r="20093" spans="68:68" x14ac:dyDescent="0.2">
      <c r="BP20093" s="48"/>
    </row>
    <row r="20094" spans="68:68" x14ac:dyDescent="0.2">
      <c r="BP20094" s="48"/>
    </row>
    <row r="20095" spans="68:68" x14ac:dyDescent="0.2">
      <c r="BP20095" s="48"/>
    </row>
    <row r="20096" spans="68:68" x14ac:dyDescent="0.2">
      <c r="BP20096" s="48"/>
    </row>
    <row r="20097" spans="68:68" x14ac:dyDescent="0.2">
      <c r="BP20097" s="48"/>
    </row>
    <row r="20098" spans="68:68" x14ac:dyDescent="0.2">
      <c r="BP20098" s="48"/>
    </row>
    <row r="20099" spans="68:68" x14ac:dyDescent="0.2">
      <c r="BP20099" s="48"/>
    </row>
    <row r="20100" spans="68:68" x14ac:dyDescent="0.2">
      <c r="BP20100" s="48"/>
    </row>
    <row r="20101" spans="68:68" x14ac:dyDescent="0.2">
      <c r="BP20101" s="48"/>
    </row>
    <row r="20102" spans="68:68" x14ac:dyDescent="0.2">
      <c r="BP20102" s="48"/>
    </row>
    <row r="20103" spans="68:68" x14ac:dyDescent="0.2">
      <c r="BP20103" s="48"/>
    </row>
    <row r="20104" spans="68:68" x14ac:dyDescent="0.2">
      <c r="BP20104" s="48"/>
    </row>
    <row r="20105" spans="68:68" x14ac:dyDescent="0.2">
      <c r="BP20105" s="48"/>
    </row>
    <row r="20106" spans="68:68" x14ac:dyDescent="0.2">
      <c r="BP20106" s="48"/>
    </row>
    <row r="20107" spans="68:68" x14ac:dyDescent="0.2">
      <c r="BP20107" s="48"/>
    </row>
    <row r="20108" spans="68:68" x14ac:dyDescent="0.2">
      <c r="BP20108" s="48"/>
    </row>
    <row r="20109" spans="68:68" x14ac:dyDescent="0.2">
      <c r="BP20109" s="48"/>
    </row>
    <row r="20110" spans="68:68" x14ac:dyDescent="0.2">
      <c r="BP20110" s="48"/>
    </row>
    <row r="20111" spans="68:68" x14ac:dyDescent="0.2">
      <c r="BP20111" s="48"/>
    </row>
    <row r="20112" spans="68:68" x14ac:dyDescent="0.2">
      <c r="BP20112" s="48"/>
    </row>
    <row r="20113" spans="68:68" x14ac:dyDescent="0.2">
      <c r="BP20113" s="48"/>
    </row>
    <row r="20114" spans="68:68" x14ac:dyDescent="0.2">
      <c r="BP20114" s="48"/>
    </row>
    <row r="20115" spans="68:68" x14ac:dyDescent="0.2">
      <c r="BP20115" s="48"/>
    </row>
    <row r="20116" spans="68:68" x14ac:dyDescent="0.2">
      <c r="BP20116" s="48"/>
    </row>
    <row r="20117" spans="68:68" x14ac:dyDescent="0.2">
      <c r="BP20117" s="48"/>
    </row>
    <row r="20118" spans="68:68" x14ac:dyDescent="0.2">
      <c r="BP20118" s="48"/>
    </row>
    <row r="20119" spans="68:68" x14ac:dyDescent="0.2">
      <c r="BP20119" s="48"/>
    </row>
    <row r="20120" spans="68:68" x14ac:dyDescent="0.2">
      <c r="BP20120" s="48"/>
    </row>
    <row r="20121" spans="68:68" x14ac:dyDescent="0.2">
      <c r="BP20121" s="48"/>
    </row>
    <row r="20122" spans="68:68" x14ac:dyDescent="0.2">
      <c r="BP20122" s="48"/>
    </row>
    <row r="20123" spans="68:68" x14ac:dyDescent="0.2">
      <c r="BP20123" s="48"/>
    </row>
    <row r="20124" spans="68:68" x14ac:dyDescent="0.2">
      <c r="BP20124" s="48"/>
    </row>
    <row r="20125" spans="68:68" x14ac:dyDescent="0.2">
      <c r="BP20125" s="48"/>
    </row>
    <row r="20126" spans="68:68" x14ac:dyDescent="0.2">
      <c r="BP20126" s="48"/>
    </row>
    <row r="20127" spans="68:68" x14ac:dyDescent="0.2">
      <c r="BP20127" s="48"/>
    </row>
    <row r="20128" spans="68:68" x14ac:dyDescent="0.2">
      <c r="BP20128" s="48"/>
    </row>
    <row r="20129" spans="68:68" x14ac:dyDescent="0.2">
      <c r="BP20129" s="48"/>
    </row>
    <row r="20130" spans="68:68" x14ac:dyDescent="0.2">
      <c r="BP20130" s="48"/>
    </row>
    <row r="20131" spans="68:68" x14ac:dyDescent="0.2">
      <c r="BP20131" s="48"/>
    </row>
    <row r="20132" spans="68:68" x14ac:dyDescent="0.2">
      <c r="BP20132" s="48"/>
    </row>
    <row r="20133" spans="68:68" x14ac:dyDescent="0.2">
      <c r="BP20133" s="48"/>
    </row>
    <row r="20134" spans="68:68" x14ac:dyDescent="0.2">
      <c r="BP20134" s="48"/>
    </row>
    <row r="20135" spans="68:68" x14ac:dyDescent="0.2">
      <c r="BP20135" s="48"/>
    </row>
    <row r="20136" spans="68:68" x14ac:dyDescent="0.2">
      <c r="BP20136" s="48"/>
    </row>
    <row r="20137" spans="68:68" x14ac:dyDescent="0.2">
      <c r="BP20137" s="48"/>
    </row>
    <row r="20138" spans="68:68" x14ac:dyDescent="0.2">
      <c r="BP20138" s="48"/>
    </row>
    <row r="20139" spans="68:68" x14ac:dyDescent="0.2">
      <c r="BP20139" s="48"/>
    </row>
    <row r="20140" spans="68:68" x14ac:dyDescent="0.2">
      <c r="BP20140" s="48"/>
    </row>
    <row r="20141" spans="68:68" x14ac:dyDescent="0.2">
      <c r="BP20141" s="48"/>
    </row>
    <row r="20142" spans="68:68" x14ac:dyDescent="0.2">
      <c r="BP20142" s="48"/>
    </row>
    <row r="20143" spans="68:68" x14ac:dyDescent="0.2">
      <c r="BP20143" s="48"/>
    </row>
    <row r="20144" spans="68:68" x14ac:dyDescent="0.2">
      <c r="BP20144" s="48"/>
    </row>
    <row r="20145" spans="68:68" x14ac:dyDescent="0.2">
      <c r="BP20145" s="48"/>
    </row>
    <row r="20146" spans="68:68" x14ac:dyDescent="0.2">
      <c r="BP20146" s="48"/>
    </row>
    <row r="20147" spans="68:68" x14ac:dyDescent="0.2">
      <c r="BP20147" s="48"/>
    </row>
    <row r="20148" spans="68:68" x14ac:dyDescent="0.2">
      <c r="BP20148" s="48"/>
    </row>
    <row r="20149" spans="68:68" x14ac:dyDescent="0.2">
      <c r="BP20149" s="48"/>
    </row>
    <row r="20150" spans="68:68" x14ac:dyDescent="0.2">
      <c r="BP20150" s="48"/>
    </row>
    <row r="20151" spans="68:68" x14ac:dyDescent="0.2">
      <c r="BP20151" s="48"/>
    </row>
    <row r="20152" spans="68:68" x14ac:dyDescent="0.2">
      <c r="BP20152" s="48"/>
    </row>
    <row r="20153" spans="68:68" x14ac:dyDescent="0.2">
      <c r="BP20153" s="48"/>
    </row>
    <row r="20154" spans="68:68" x14ac:dyDescent="0.2">
      <c r="BP20154" s="48"/>
    </row>
    <row r="20155" spans="68:68" x14ac:dyDescent="0.2">
      <c r="BP20155" s="48"/>
    </row>
    <row r="20156" spans="68:68" x14ac:dyDescent="0.2">
      <c r="BP20156" s="48"/>
    </row>
    <row r="20157" spans="68:68" x14ac:dyDescent="0.2">
      <c r="BP20157" s="48"/>
    </row>
    <row r="20158" spans="68:68" x14ac:dyDescent="0.2">
      <c r="BP20158" s="48"/>
    </row>
    <row r="20159" spans="68:68" x14ac:dyDescent="0.2">
      <c r="BP20159" s="48"/>
    </row>
    <row r="20160" spans="68:68" x14ac:dyDescent="0.2">
      <c r="BP20160" s="48"/>
    </row>
    <row r="20161" spans="68:68" x14ac:dyDescent="0.2">
      <c r="BP20161" s="48"/>
    </row>
    <row r="20162" spans="68:68" x14ac:dyDescent="0.2">
      <c r="BP20162" s="48"/>
    </row>
    <row r="20163" spans="68:68" x14ac:dyDescent="0.2">
      <c r="BP20163" s="48"/>
    </row>
    <row r="20164" spans="68:68" x14ac:dyDescent="0.2">
      <c r="BP20164" s="48"/>
    </row>
    <row r="20165" spans="68:68" x14ac:dyDescent="0.2">
      <c r="BP20165" s="48"/>
    </row>
    <row r="20166" spans="68:68" x14ac:dyDescent="0.2">
      <c r="BP20166" s="48"/>
    </row>
    <row r="20167" spans="68:68" x14ac:dyDescent="0.2">
      <c r="BP20167" s="48"/>
    </row>
    <row r="20168" spans="68:68" x14ac:dyDescent="0.2">
      <c r="BP20168" s="48"/>
    </row>
    <row r="20169" spans="68:68" x14ac:dyDescent="0.2">
      <c r="BP20169" s="48"/>
    </row>
    <row r="20170" spans="68:68" x14ac:dyDescent="0.2">
      <c r="BP20170" s="48"/>
    </row>
    <row r="20171" spans="68:68" x14ac:dyDescent="0.2">
      <c r="BP20171" s="48"/>
    </row>
    <row r="20172" spans="68:68" x14ac:dyDescent="0.2">
      <c r="BP20172" s="48"/>
    </row>
    <row r="20173" spans="68:68" x14ac:dyDescent="0.2">
      <c r="BP20173" s="48"/>
    </row>
    <row r="20174" spans="68:68" x14ac:dyDescent="0.2">
      <c r="BP20174" s="48"/>
    </row>
    <row r="20175" spans="68:68" x14ac:dyDescent="0.2">
      <c r="BP20175" s="48"/>
    </row>
    <row r="20176" spans="68:68" x14ac:dyDescent="0.2">
      <c r="BP20176" s="48"/>
    </row>
    <row r="20177" spans="68:68" x14ac:dyDescent="0.2">
      <c r="BP20177" s="48"/>
    </row>
    <row r="20178" spans="68:68" x14ac:dyDescent="0.2">
      <c r="BP20178" s="48"/>
    </row>
    <row r="20179" spans="68:68" x14ac:dyDescent="0.2">
      <c r="BP20179" s="48"/>
    </row>
    <row r="20180" spans="68:68" x14ac:dyDescent="0.2">
      <c r="BP20180" s="48"/>
    </row>
    <row r="20181" spans="68:68" x14ac:dyDescent="0.2">
      <c r="BP20181" s="48"/>
    </row>
    <row r="20182" spans="68:68" x14ac:dyDescent="0.2">
      <c r="BP20182" s="48"/>
    </row>
    <row r="20183" spans="68:68" x14ac:dyDescent="0.2">
      <c r="BP20183" s="48"/>
    </row>
    <row r="20184" spans="68:68" x14ac:dyDescent="0.2">
      <c r="BP20184" s="48"/>
    </row>
    <row r="20185" spans="68:68" x14ac:dyDescent="0.2">
      <c r="BP20185" s="48"/>
    </row>
    <row r="20186" spans="68:68" x14ac:dyDescent="0.2">
      <c r="BP20186" s="48"/>
    </row>
    <row r="20187" spans="68:68" x14ac:dyDescent="0.2">
      <c r="BP20187" s="48"/>
    </row>
    <row r="20188" spans="68:68" x14ac:dyDescent="0.2">
      <c r="BP20188" s="48"/>
    </row>
    <row r="20189" spans="68:68" x14ac:dyDescent="0.2">
      <c r="BP20189" s="48"/>
    </row>
    <row r="20190" spans="68:68" x14ac:dyDescent="0.2">
      <c r="BP20190" s="48"/>
    </row>
    <row r="20191" spans="68:68" x14ac:dyDescent="0.2">
      <c r="BP20191" s="48"/>
    </row>
    <row r="20192" spans="68:68" x14ac:dyDescent="0.2">
      <c r="BP20192" s="48"/>
    </row>
    <row r="20193" spans="68:68" x14ac:dyDescent="0.2">
      <c r="BP20193" s="48"/>
    </row>
    <row r="20194" spans="68:68" x14ac:dyDescent="0.2">
      <c r="BP20194" s="48"/>
    </row>
    <row r="20195" spans="68:68" x14ac:dyDescent="0.2">
      <c r="BP20195" s="48"/>
    </row>
    <row r="20196" spans="68:68" x14ac:dyDescent="0.2">
      <c r="BP20196" s="48"/>
    </row>
    <row r="20197" spans="68:68" x14ac:dyDescent="0.2">
      <c r="BP20197" s="48"/>
    </row>
    <row r="20198" spans="68:68" x14ac:dyDescent="0.2">
      <c r="BP20198" s="48"/>
    </row>
    <row r="20199" spans="68:68" x14ac:dyDescent="0.2">
      <c r="BP20199" s="48"/>
    </row>
    <row r="20200" spans="68:68" x14ac:dyDescent="0.2">
      <c r="BP20200" s="48"/>
    </row>
    <row r="20201" spans="68:68" x14ac:dyDescent="0.2">
      <c r="BP20201" s="48"/>
    </row>
    <row r="20202" spans="68:68" x14ac:dyDescent="0.2">
      <c r="BP20202" s="48"/>
    </row>
    <row r="20203" spans="68:68" x14ac:dyDescent="0.2">
      <c r="BP20203" s="48"/>
    </row>
    <row r="20204" spans="68:68" x14ac:dyDescent="0.2">
      <c r="BP20204" s="48"/>
    </row>
    <row r="20205" spans="68:68" x14ac:dyDescent="0.2">
      <c r="BP20205" s="48"/>
    </row>
    <row r="20206" spans="68:68" x14ac:dyDescent="0.2">
      <c r="BP20206" s="48"/>
    </row>
    <row r="20207" spans="68:68" x14ac:dyDescent="0.2">
      <c r="BP20207" s="48"/>
    </row>
    <row r="20208" spans="68:68" x14ac:dyDescent="0.2">
      <c r="BP20208" s="48"/>
    </row>
    <row r="20209" spans="68:68" x14ac:dyDescent="0.2">
      <c r="BP20209" s="48"/>
    </row>
    <row r="20210" spans="68:68" x14ac:dyDescent="0.2">
      <c r="BP20210" s="48"/>
    </row>
    <row r="20211" spans="68:68" x14ac:dyDescent="0.2">
      <c r="BP20211" s="48"/>
    </row>
    <row r="20212" spans="68:68" x14ac:dyDescent="0.2">
      <c r="BP20212" s="48"/>
    </row>
    <row r="20213" spans="68:68" x14ac:dyDescent="0.2">
      <c r="BP20213" s="48"/>
    </row>
    <row r="20214" spans="68:68" x14ac:dyDescent="0.2">
      <c r="BP20214" s="48"/>
    </row>
    <row r="20215" spans="68:68" x14ac:dyDescent="0.2">
      <c r="BP20215" s="48"/>
    </row>
    <row r="20216" spans="68:68" x14ac:dyDescent="0.2">
      <c r="BP20216" s="48"/>
    </row>
    <row r="20217" spans="68:68" x14ac:dyDescent="0.2">
      <c r="BP20217" s="48"/>
    </row>
    <row r="20218" spans="68:68" x14ac:dyDescent="0.2">
      <c r="BP20218" s="48"/>
    </row>
    <row r="20219" spans="68:68" x14ac:dyDescent="0.2">
      <c r="BP20219" s="48"/>
    </row>
    <row r="20220" spans="68:68" x14ac:dyDescent="0.2">
      <c r="BP20220" s="48"/>
    </row>
    <row r="20221" spans="68:68" x14ac:dyDescent="0.2">
      <c r="BP20221" s="48"/>
    </row>
    <row r="20222" spans="68:68" x14ac:dyDescent="0.2">
      <c r="BP20222" s="48"/>
    </row>
    <row r="20223" spans="68:68" x14ac:dyDescent="0.2">
      <c r="BP20223" s="48"/>
    </row>
    <row r="20224" spans="68:68" x14ac:dyDescent="0.2">
      <c r="BP20224" s="48"/>
    </row>
    <row r="20225" spans="68:68" x14ac:dyDescent="0.2">
      <c r="BP20225" s="48"/>
    </row>
    <row r="20226" spans="68:68" x14ac:dyDescent="0.2">
      <c r="BP20226" s="48"/>
    </row>
    <row r="20227" spans="68:68" x14ac:dyDescent="0.2">
      <c r="BP20227" s="48"/>
    </row>
    <row r="20228" spans="68:68" x14ac:dyDescent="0.2">
      <c r="BP20228" s="48"/>
    </row>
    <row r="20229" spans="68:68" x14ac:dyDescent="0.2">
      <c r="BP20229" s="48"/>
    </row>
    <row r="20230" spans="68:68" x14ac:dyDescent="0.2">
      <c r="BP20230" s="48"/>
    </row>
    <row r="20231" spans="68:68" x14ac:dyDescent="0.2">
      <c r="BP20231" s="48"/>
    </row>
    <row r="20232" spans="68:68" x14ac:dyDescent="0.2">
      <c r="BP20232" s="48"/>
    </row>
    <row r="20233" spans="68:68" x14ac:dyDescent="0.2">
      <c r="BP20233" s="48"/>
    </row>
    <row r="20234" spans="68:68" x14ac:dyDescent="0.2">
      <c r="BP20234" s="48"/>
    </row>
    <row r="20235" spans="68:68" x14ac:dyDescent="0.2">
      <c r="BP20235" s="48"/>
    </row>
    <row r="20236" spans="68:68" x14ac:dyDescent="0.2">
      <c r="BP20236" s="48"/>
    </row>
    <row r="20237" spans="68:68" x14ac:dyDescent="0.2">
      <c r="BP20237" s="48"/>
    </row>
    <row r="20238" spans="68:68" x14ac:dyDescent="0.2">
      <c r="BP20238" s="48"/>
    </row>
    <row r="20239" spans="68:68" x14ac:dyDescent="0.2">
      <c r="BP20239" s="48"/>
    </row>
    <row r="20240" spans="68:68" x14ac:dyDescent="0.2">
      <c r="BP20240" s="48"/>
    </row>
    <row r="20241" spans="68:68" x14ac:dyDescent="0.2">
      <c r="BP20241" s="48"/>
    </row>
    <row r="20242" spans="68:68" x14ac:dyDescent="0.2">
      <c r="BP20242" s="48"/>
    </row>
    <row r="20243" spans="68:68" x14ac:dyDescent="0.2">
      <c r="BP20243" s="48"/>
    </row>
    <row r="20244" spans="68:68" x14ac:dyDescent="0.2">
      <c r="BP20244" s="48"/>
    </row>
    <row r="20245" spans="68:68" x14ac:dyDescent="0.2">
      <c r="BP20245" s="48"/>
    </row>
    <row r="20246" spans="68:68" x14ac:dyDescent="0.2">
      <c r="BP20246" s="48"/>
    </row>
    <row r="20247" spans="68:68" x14ac:dyDescent="0.2">
      <c r="BP20247" s="48"/>
    </row>
    <row r="20248" spans="68:68" x14ac:dyDescent="0.2">
      <c r="BP20248" s="48"/>
    </row>
    <row r="20249" spans="68:68" x14ac:dyDescent="0.2">
      <c r="BP20249" s="48"/>
    </row>
    <row r="20250" spans="68:68" x14ac:dyDescent="0.2">
      <c r="BP20250" s="48"/>
    </row>
    <row r="20251" spans="68:68" x14ac:dyDescent="0.2">
      <c r="BP20251" s="48"/>
    </row>
    <row r="20252" spans="68:68" x14ac:dyDescent="0.2">
      <c r="BP20252" s="48"/>
    </row>
    <row r="20253" spans="68:68" x14ac:dyDescent="0.2">
      <c r="BP20253" s="48"/>
    </row>
    <row r="20254" spans="68:68" x14ac:dyDescent="0.2">
      <c r="BP20254" s="48"/>
    </row>
    <row r="20255" spans="68:68" x14ac:dyDescent="0.2">
      <c r="BP20255" s="48"/>
    </row>
    <row r="20256" spans="68:68" x14ac:dyDescent="0.2">
      <c r="BP20256" s="48"/>
    </row>
    <row r="20257" spans="68:68" x14ac:dyDescent="0.2">
      <c r="BP20257" s="48"/>
    </row>
    <row r="20258" spans="68:68" x14ac:dyDescent="0.2">
      <c r="BP20258" s="48"/>
    </row>
    <row r="20259" spans="68:68" x14ac:dyDescent="0.2">
      <c r="BP20259" s="48"/>
    </row>
    <row r="20260" spans="68:68" x14ac:dyDescent="0.2">
      <c r="BP20260" s="48"/>
    </row>
    <row r="20261" spans="68:68" x14ac:dyDescent="0.2">
      <c r="BP20261" s="48"/>
    </row>
    <row r="20262" spans="68:68" x14ac:dyDescent="0.2">
      <c r="BP20262" s="48"/>
    </row>
    <row r="20263" spans="68:68" x14ac:dyDescent="0.2">
      <c r="BP20263" s="48"/>
    </row>
    <row r="20264" spans="68:68" x14ac:dyDescent="0.2">
      <c r="BP20264" s="48"/>
    </row>
    <row r="20265" spans="68:68" x14ac:dyDescent="0.2">
      <c r="BP20265" s="48"/>
    </row>
    <row r="20266" spans="68:68" x14ac:dyDescent="0.2">
      <c r="BP20266" s="48"/>
    </row>
    <row r="20267" spans="68:68" x14ac:dyDescent="0.2">
      <c r="BP20267" s="48"/>
    </row>
    <row r="20268" spans="68:68" x14ac:dyDescent="0.2">
      <c r="BP20268" s="48"/>
    </row>
    <row r="20269" spans="68:68" x14ac:dyDescent="0.2">
      <c r="BP20269" s="48"/>
    </row>
    <row r="20270" spans="68:68" x14ac:dyDescent="0.2">
      <c r="BP20270" s="48"/>
    </row>
    <row r="20271" spans="68:68" x14ac:dyDescent="0.2">
      <c r="BP20271" s="48"/>
    </row>
    <row r="20272" spans="68:68" x14ac:dyDescent="0.2">
      <c r="BP20272" s="48"/>
    </row>
    <row r="20273" spans="68:68" x14ac:dyDescent="0.2">
      <c r="BP20273" s="48"/>
    </row>
    <row r="20274" spans="68:68" x14ac:dyDescent="0.2">
      <c r="BP20274" s="48"/>
    </row>
    <row r="20275" spans="68:68" x14ac:dyDescent="0.2">
      <c r="BP20275" s="48"/>
    </row>
    <row r="20276" spans="68:68" x14ac:dyDescent="0.2">
      <c r="BP20276" s="48"/>
    </row>
    <row r="20277" spans="68:68" x14ac:dyDescent="0.2">
      <c r="BP20277" s="48"/>
    </row>
    <row r="20278" spans="68:68" x14ac:dyDescent="0.2">
      <c r="BP20278" s="48"/>
    </row>
    <row r="20279" spans="68:68" x14ac:dyDescent="0.2">
      <c r="BP20279" s="48"/>
    </row>
    <row r="20280" spans="68:68" x14ac:dyDescent="0.2">
      <c r="BP20280" s="48"/>
    </row>
    <row r="20281" spans="68:68" x14ac:dyDescent="0.2">
      <c r="BP20281" s="48"/>
    </row>
    <row r="20282" spans="68:68" x14ac:dyDescent="0.2">
      <c r="BP20282" s="48"/>
    </row>
    <row r="20283" spans="68:68" x14ac:dyDescent="0.2">
      <c r="BP20283" s="48"/>
    </row>
    <row r="20284" spans="68:68" x14ac:dyDescent="0.2">
      <c r="BP20284" s="48"/>
    </row>
    <row r="20285" spans="68:68" x14ac:dyDescent="0.2">
      <c r="BP20285" s="48"/>
    </row>
    <row r="20286" spans="68:68" x14ac:dyDescent="0.2">
      <c r="BP20286" s="48"/>
    </row>
    <row r="20287" spans="68:68" x14ac:dyDescent="0.2">
      <c r="BP20287" s="48"/>
    </row>
    <row r="20288" spans="68:68" x14ac:dyDescent="0.2">
      <c r="BP20288" s="48"/>
    </row>
    <row r="20289" spans="68:68" x14ac:dyDescent="0.2">
      <c r="BP20289" s="48"/>
    </row>
    <row r="20290" spans="68:68" x14ac:dyDescent="0.2">
      <c r="BP20290" s="48"/>
    </row>
    <row r="20291" spans="68:68" x14ac:dyDescent="0.2">
      <c r="BP20291" s="48"/>
    </row>
    <row r="20292" spans="68:68" x14ac:dyDescent="0.2">
      <c r="BP20292" s="48"/>
    </row>
    <row r="20293" spans="68:68" x14ac:dyDescent="0.2">
      <c r="BP20293" s="48"/>
    </row>
    <row r="20294" spans="68:68" x14ac:dyDescent="0.2">
      <c r="BP20294" s="48"/>
    </row>
    <row r="20295" spans="68:68" x14ac:dyDescent="0.2">
      <c r="BP20295" s="48"/>
    </row>
    <row r="20296" spans="68:68" x14ac:dyDescent="0.2">
      <c r="BP20296" s="48"/>
    </row>
    <row r="20297" spans="68:68" x14ac:dyDescent="0.2">
      <c r="BP20297" s="48"/>
    </row>
    <row r="20298" spans="68:68" x14ac:dyDescent="0.2">
      <c r="BP20298" s="48"/>
    </row>
    <row r="20299" spans="68:68" x14ac:dyDescent="0.2">
      <c r="BP20299" s="48"/>
    </row>
    <row r="20300" spans="68:68" x14ac:dyDescent="0.2">
      <c r="BP20300" s="48"/>
    </row>
    <row r="20301" spans="68:68" x14ac:dyDescent="0.2">
      <c r="BP20301" s="48"/>
    </row>
    <row r="20302" spans="68:68" x14ac:dyDescent="0.2">
      <c r="BP20302" s="48"/>
    </row>
    <row r="20303" spans="68:68" x14ac:dyDescent="0.2">
      <c r="BP20303" s="48"/>
    </row>
    <row r="20304" spans="68:68" x14ac:dyDescent="0.2">
      <c r="BP20304" s="48"/>
    </row>
    <row r="20305" spans="68:68" x14ac:dyDescent="0.2">
      <c r="BP20305" s="48"/>
    </row>
    <row r="20306" spans="68:68" x14ac:dyDescent="0.2">
      <c r="BP20306" s="48"/>
    </row>
    <row r="20307" spans="68:68" x14ac:dyDescent="0.2">
      <c r="BP20307" s="48"/>
    </row>
    <row r="20308" spans="68:68" x14ac:dyDescent="0.2">
      <c r="BP20308" s="48"/>
    </row>
    <row r="20309" spans="68:68" x14ac:dyDescent="0.2">
      <c r="BP20309" s="48"/>
    </row>
    <row r="20310" spans="68:68" x14ac:dyDescent="0.2">
      <c r="BP20310" s="48"/>
    </row>
    <row r="20311" spans="68:68" x14ac:dyDescent="0.2">
      <c r="BP20311" s="48"/>
    </row>
    <row r="20312" spans="68:68" x14ac:dyDescent="0.2">
      <c r="BP20312" s="48"/>
    </row>
    <row r="20313" spans="68:68" x14ac:dyDescent="0.2">
      <c r="BP20313" s="48"/>
    </row>
    <row r="20314" spans="68:68" x14ac:dyDescent="0.2">
      <c r="BP20314" s="48"/>
    </row>
    <row r="20315" spans="68:68" x14ac:dyDescent="0.2">
      <c r="BP20315" s="48"/>
    </row>
    <row r="20316" spans="68:68" x14ac:dyDescent="0.2">
      <c r="BP20316" s="48"/>
    </row>
    <row r="20317" spans="68:68" x14ac:dyDescent="0.2">
      <c r="BP20317" s="48"/>
    </row>
    <row r="20318" spans="68:68" x14ac:dyDescent="0.2">
      <c r="BP20318" s="48"/>
    </row>
    <row r="20319" spans="68:68" x14ac:dyDescent="0.2">
      <c r="BP20319" s="48"/>
    </row>
    <row r="20320" spans="68:68" x14ac:dyDescent="0.2">
      <c r="BP20320" s="48"/>
    </row>
    <row r="20321" spans="68:68" x14ac:dyDescent="0.2">
      <c r="BP20321" s="48"/>
    </row>
    <row r="20322" spans="68:68" x14ac:dyDescent="0.2">
      <c r="BP20322" s="48"/>
    </row>
    <row r="20323" spans="68:68" x14ac:dyDescent="0.2">
      <c r="BP20323" s="48"/>
    </row>
    <row r="20324" spans="68:68" x14ac:dyDescent="0.2">
      <c r="BP20324" s="48"/>
    </row>
    <row r="20325" spans="68:68" x14ac:dyDescent="0.2">
      <c r="BP20325" s="48"/>
    </row>
    <row r="20326" spans="68:68" x14ac:dyDescent="0.2">
      <c r="BP20326" s="48"/>
    </row>
    <row r="20327" spans="68:68" x14ac:dyDescent="0.2">
      <c r="BP20327" s="48"/>
    </row>
    <row r="20328" spans="68:68" x14ac:dyDescent="0.2">
      <c r="BP20328" s="48"/>
    </row>
    <row r="20329" spans="68:68" x14ac:dyDescent="0.2">
      <c r="BP20329" s="48"/>
    </row>
    <row r="20330" spans="68:68" x14ac:dyDescent="0.2">
      <c r="BP20330" s="48"/>
    </row>
    <row r="20331" spans="68:68" x14ac:dyDescent="0.2">
      <c r="BP20331" s="48"/>
    </row>
    <row r="20332" spans="68:68" x14ac:dyDescent="0.2">
      <c r="BP20332" s="48"/>
    </row>
    <row r="20333" spans="68:68" x14ac:dyDescent="0.2">
      <c r="BP20333" s="48"/>
    </row>
    <row r="20334" spans="68:68" x14ac:dyDescent="0.2">
      <c r="BP20334" s="48"/>
    </row>
    <row r="20335" spans="68:68" x14ac:dyDescent="0.2">
      <c r="BP20335" s="48"/>
    </row>
    <row r="20336" spans="68:68" x14ac:dyDescent="0.2">
      <c r="BP20336" s="48"/>
    </row>
    <row r="20337" spans="68:68" x14ac:dyDescent="0.2">
      <c r="BP20337" s="48"/>
    </row>
    <row r="20338" spans="68:68" x14ac:dyDescent="0.2">
      <c r="BP20338" s="48"/>
    </row>
    <row r="20339" spans="68:68" x14ac:dyDescent="0.2">
      <c r="BP20339" s="48"/>
    </row>
    <row r="20340" spans="68:68" x14ac:dyDescent="0.2">
      <c r="BP20340" s="48"/>
    </row>
    <row r="20341" spans="68:68" x14ac:dyDescent="0.2">
      <c r="BP20341" s="48"/>
    </row>
    <row r="20342" spans="68:68" x14ac:dyDescent="0.2">
      <c r="BP20342" s="48"/>
    </row>
    <row r="20343" spans="68:68" x14ac:dyDescent="0.2">
      <c r="BP20343" s="48"/>
    </row>
    <row r="20344" spans="68:68" x14ac:dyDescent="0.2">
      <c r="BP20344" s="48"/>
    </row>
    <row r="20345" spans="68:68" x14ac:dyDescent="0.2">
      <c r="BP20345" s="48"/>
    </row>
    <row r="20346" spans="68:68" x14ac:dyDescent="0.2">
      <c r="BP20346" s="48"/>
    </row>
    <row r="20347" spans="68:68" x14ac:dyDescent="0.2">
      <c r="BP20347" s="48"/>
    </row>
    <row r="20348" spans="68:68" x14ac:dyDescent="0.2">
      <c r="BP20348" s="48"/>
    </row>
    <row r="20349" spans="68:68" x14ac:dyDescent="0.2">
      <c r="BP20349" s="48"/>
    </row>
    <row r="20350" spans="68:68" x14ac:dyDescent="0.2">
      <c r="BP20350" s="48"/>
    </row>
    <row r="20351" spans="68:68" x14ac:dyDescent="0.2">
      <c r="BP20351" s="48"/>
    </row>
    <row r="20352" spans="68:68" x14ac:dyDescent="0.2">
      <c r="BP20352" s="48"/>
    </row>
    <row r="20353" spans="68:68" x14ac:dyDescent="0.2">
      <c r="BP20353" s="48"/>
    </row>
    <row r="20354" spans="68:68" x14ac:dyDescent="0.2">
      <c r="BP20354" s="48"/>
    </row>
    <row r="20355" spans="68:68" x14ac:dyDescent="0.2">
      <c r="BP20355" s="48"/>
    </row>
    <row r="20356" spans="68:68" x14ac:dyDescent="0.2">
      <c r="BP20356" s="48"/>
    </row>
    <row r="20357" spans="68:68" x14ac:dyDescent="0.2">
      <c r="BP20357" s="48"/>
    </row>
    <row r="20358" spans="68:68" x14ac:dyDescent="0.2">
      <c r="BP20358" s="48"/>
    </row>
    <row r="20359" spans="68:68" x14ac:dyDescent="0.2">
      <c r="BP20359" s="48"/>
    </row>
    <row r="20360" spans="68:68" x14ac:dyDescent="0.2">
      <c r="BP20360" s="48"/>
    </row>
    <row r="20361" spans="68:68" x14ac:dyDescent="0.2">
      <c r="BP20361" s="48"/>
    </row>
    <row r="20362" spans="68:68" x14ac:dyDescent="0.2">
      <c r="BP20362" s="48"/>
    </row>
    <row r="20363" spans="68:68" x14ac:dyDescent="0.2">
      <c r="BP20363" s="48"/>
    </row>
    <row r="20364" spans="68:68" x14ac:dyDescent="0.2">
      <c r="BP20364" s="48"/>
    </row>
    <row r="20365" spans="68:68" x14ac:dyDescent="0.2">
      <c r="BP20365" s="48"/>
    </row>
    <row r="20366" spans="68:68" x14ac:dyDescent="0.2">
      <c r="BP20366" s="48"/>
    </row>
    <row r="20367" spans="68:68" x14ac:dyDescent="0.2">
      <c r="BP20367" s="48"/>
    </row>
    <row r="20368" spans="68:68" x14ac:dyDescent="0.2">
      <c r="BP20368" s="48"/>
    </row>
    <row r="20369" spans="68:68" x14ac:dyDescent="0.2">
      <c r="BP20369" s="48"/>
    </row>
    <row r="20370" spans="68:68" x14ac:dyDescent="0.2">
      <c r="BP20370" s="48"/>
    </row>
    <row r="20371" spans="68:68" x14ac:dyDescent="0.2">
      <c r="BP20371" s="48"/>
    </row>
    <row r="20372" spans="68:68" x14ac:dyDescent="0.2">
      <c r="BP20372" s="48"/>
    </row>
    <row r="20373" spans="68:68" x14ac:dyDescent="0.2">
      <c r="BP20373" s="48"/>
    </row>
    <row r="20374" spans="68:68" x14ac:dyDescent="0.2">
      <c r="BP20374" s="48"/>
    </row>
    <row r="20375" spans="68:68" x14ac:dyDescent="0.2">
      <c r="BP20375" s="48"/>
    </row>
    <row r="20376" spans="68:68" x14ac:dyDescent="0.2">
      <c r="BP20376" s="48"/>
    </row>
    <row r="20377" spans="68:68" x14ac:dyDescent="0.2">
      <c r="BP20377" s="48"/>
    </row>
    <row r="20378" spans="68:68" x14ac:dyDescent="0.2">
      <c r="BP20378" s="48"/>
    </row>
    <row r="20379" spans="68:68" x14ac:dyDescent="0.2">
      <c r="BP20379" s="48"/>
    </row>
    <row r="20380" spans="68:68" x14ac:dyDescent="0.2">
      <c r="BP20380" s="48"/>
    </row>
    <row r="20381" spans="68:68" x14ac:dyDescent="0.2">
      <c r="BP20381" s="48"/>
    </row>
    <row r="20382" spans="68:68" x14ac:dyDescent="0.2">
      <c r="BP20382" s="48"/>
    </row>
    <row r="20383" spans="68:68" x14ac:dyDescent="0.2">
      <c r="BP20383" s="48"/>
    </row>
    <row r="20384" spans="68:68" x14ac:dyDescent="0.2">
      <c r="BP20384" s="48"/>
    </row>
    <row r="20385" spans="68:68" x14ac:dyDescent="0.2">
      <c r="BP20385" s="48"/>
    </row>
    <row r="20386" spans="68:68" x14ac:dyDescent="0.2">
      <c r="BP20386" s="48"/>
    </row>
    <row r="20387" spans="68:68" x14ac:dyDescent="0.2">
      <c r="BP20387" s="48"/>
    </row>
    <row r="20388" spans="68:68" x14ac:dyDescent="0.2">
      <c r="BP20388" s="48"/>
    </row>
    <row r="20389" spans="68:68" x14ac:dyDescent="0.2">
      <c r="BP20389" s="48"/>
    </row>
    <row r="20390" spans="68:68" x14ac:dyDescent="0.2">
      <c r="BP20390" s="48"/>
    </row>
    <row r="20391" spans="68:68" x14ac:dyDescent="0.2">
      <c r="BP20391" s="48"/>
    </row>
    <row r="20392" spans="68:68" x14ac:dyDescent="0.2">
      <c r="BP20392" s="48"/>
    </row>
    <row r="20393" spans="68:68" x14ac:dyDescent="0.2">
      <c r="BP20393" s="48"/>
    </row>
    <row r="20394" spans="68:68" x14ac:dyDescent="0.2">
      <c r="BP20394" s="48"/>
    </row>
    <row r="20395" spans="68:68" x14ac:dyDescent="0.2">
      <c r="BP20395" s="48"/>
    </row>
    <row r="20396" spans="68:68" x14ac:dyDescent="0.2">
      <c r="BP20396" s="48"/>
    </row>
    <row r="20397" spans="68:68" x14ac:dyDescent="0.2">
      <c r="BP20397" s="48"/>
    </row>
    <row r="20398" spans="68:68" x14ac:dyDescent="0.2">
      <c r="BP20398" s="48"/>
    </row>
    <row r="20399" spans="68:68" x14ac:dyDescent="0.2">
      <c r="BP20399" s="48"/>
    </row>
    <row r="20400" spans="68:68" x14ac:dyDescent="0.2">
      <c r="BP20400" s="48"/>
    </row>
    <row r="20401" spans="68:68" x14ac:dyDescent="0.2">
      <c r="BP20401" s="48"/>
    </row>
    <row r="20402" spans="68:68" x14ac:dyDescent="0.2">
      <c r="BP20402" s="48"/>
    </row>
    <row r="20403" spans="68:68" x14ac:dyDescent="0.2">
      <c r="BP20403" s="48"/>
    </row>
    <row r="20404" spans="68:68" x14ac:dyDescent="0.2">
      <c r="BP20404" s="48"/>
    </row>
    <row r="20405" spans="68:68" x14ac:dyDescent="0.2">
      <c r="BP20405" s="48"/>
    </row>
    <row r="20406" spans="68:68" x14ac:dyDescent="0.2">
      <c r="BP20406" s="48"/>
    </row>
    <row r="20407" spans="68:68" x14ac:dyDescent="0.2">
      <c r="BP20407" s="48"/>
    </row>
    <row r="20408" spans="68:68" x14ac:dyDescent="0.2">
      <c r="BP20408" s="48"/>
    </row>
    <row r="20409" spans="68:68" x14ac:dyDescent="0.2">
      <c r="BP20409" s="48"/>
    </row>
    <row r="20410" spans="68:68" x14ac:dyDescent="0.2">
      <c r="BP20410" s="48"/>
    </row>
    <row r="20411" spans="68:68" x14ac:dyDescent="0.2">
      <c r="BP20411" s="48"/>
    </row>
    <row r="20412" spans="68:68" x14ac:dyDescent="0.2">
      <c r="BP20412" s="48"/>
    </row>
    <row r="20413" spans="68:68" x14ac:dyDescent="0.2">
      <c r="BP20413" s="48"/>
    </row>
    <row r="20414" spans="68:68" x14ac:dyDescent="0.2">
      <c r="BP20414" s="48"/>
    </row>
    <row r="20415" spans="68:68" x14ac:dyDescent="0.2">
      <c r="BP20415" s="48"/>
    </row>
    <row r="20416" spans="68:68" x14ac:dyDescent="0.2">
      <c r="BP20416" s="48"/>
    </row>
    <row r="20417" spans="68:68" x14ac:dyDescent="0.2">
      <c r="BP20417" s="48"/>
    </row>
    <row r="20418" spans="68:68" x14ac:dyDescent="0.2">
      <c r="BP20418" s="48"/>
    </row>
    <row r="20419" spans="68:68" x14ac:dyDescent="0.2">
      <c r="BP20419" s="48"/>
    </row>
    <row r="20420" spans="68:68" x14ac:dyDescent="0.2">
      <c r="BP20420" s="48"/>
    </row>
    <row r="20421" spans="68:68" x14ac:dyDescent="0.2">
      <c r="BP20421" s="48"/>
    </row>
    <row r="20422" spans="68:68" x14ac:dyDescent="0.2">
      <c r="BP20422" s="48"/>
    </row>
    <row r="20423" spans="68:68" x14ac:dyDescent="0.2">
      <c r="BP20423" s="48"/>
    </row>
    <row r="20424" spans="68:68" x14ac:dyDescent="0.2">
      <c r="BP20424" s="48"/>
    </row>
    <row r="20425" spans="68:68" x14ac:dyDescent="0.2">
      <c r="BP20425" s="48"/>
    </row>
    <row r="20426" spans="68:68" x14ac:dyDescent="0.2">
      <c r="BP20426" s="48"/>
    </row>
    <row r="20427" spans="68:68" x14ac:dyDescent="0.2">
      <c r="BP20427" s="48"/>
    </row>
    <row r="20428" spans="68:68" x14ac:dyDescent="0.2">
      <c r="BP20428" s="48"/>
    </row>
    <row r="20429" spans="68:68" x14ac:dyDescent="0.2">
      <c r="BP20429" s="48"/>
    </row>
    <row r="20430" spans="68:68" x14ac:dyDescent="0.2">
      <c r="BP20430" s="48"/>
    </row>
    <row r="20431" spans="68:68" x14ac:dyDescent="0.2">
      <c r="BP20431" s="48"/>
    </row>
    <row r="20432" spans="68:68" x14ac:dyDescent="0.2">
      <c r="BP20432" s="48"/>
    </row>
    <row r="20433" spans="68:68" x14ac:dyDescent="0.2">
      <c r="BP20433" s="48"/>
    </row>
    <row r="20434" spans="68:68" x14ac:dyDescent="0.2">
      <c r="BP20434" s="48"/>
    </row>
    <row r="20435" spans="68:68" x14ac:dyDescent="0.2">
      <c r="BP20435" s="48"/>
    </row>
    <row r="20436" spans="68:68" x14ac:dyDescent="0.2">
      <c r="BP20436" s="48"/>
    </row>
    <row r="20437" spans="68:68" x14ac:dyDescent="0.2">
      <c r="BP20437" s="48"/>
    </row>
    <row r="20438" spans="68:68" x14ac:dyDescent="0.2">
      <c r="BP20438" s="48"/>
    </row>
    <row r="20439" spans="68:68" x14ac:dyDescent="0.2">
      <c r="BP20439" s="48"/>
    </row>
    <row r="20440" spans="68:68" x14ac:dyDescent="0.2">
      <c r="BP20440" s="48"/>
    </row>
    <row r="20441" spans="68:68" x14ac:dyDescent="0.2">
      <c r="BP20441" s="48"/>
    </row>
    <row r="20442" spans="68:68" x14ac:dyDescent="0.2">
      <c r="BP20442" s="48"/>
    </row>
    <row r="20443" spans="68:68" x14ac:dyDescent="0.2">
      <c r="BP20443" s="48"/>
    </row>
    <row r="20444" spans="68:68" x14ac:dyDescent="0.2">
      <c r="BP20444" s="48"/>
    </row>
    <row r="20445" spans="68:68" x14ac:dyDescent="0.2">
      <c r="BP20445" s="48"/>
    </row>
    <row r="20446" spans="68:68" x14ac:dyDescent="0.2">
      <c r="BP20446" s="48"/>
    </row>
    <row r="20447" spans="68:68" x14ac:dyDescent="0.2">
      <c r="BP20447" s="48"/>
    </row>
    <row r="20448" spans="68:68" x14ac:dyDescent="0.2">
      <c r="BP20448" s="48"/>
    </row>
    <row r="20449" spans="68:68" x14ac:dyDescent="0.2">
      <c r="BP20449" s="48"/>
    </row>
    <row r="20450" spans="68:68" x14ac:dyDescent="0.2">
      <c r="BP20450" s="48"/>
    </row>
    <row r="20451" spans="68:68" x14ac:dyDescent="0.2">
      <c r="BP20451" s="48"/>
    </row>
    <row r="20452" spans="68:68" x14ac:dyDescent="0.2">
      <c r="BP20452" s="48"/>
    </row>
    <row r="20453" spans="68:68" x14ac:dyDescent="0.2">
      <c r="BP20453" s="48"/>
    </row>
    <row r="20454" spans="68:68" x14ac:dyDescent="0.2">
      <c r="BP20454" s="48"/>
    </row>
    <row r="20455" spans="68:68" x14ac:dyDescent="0.2">
      <c r="BP20455" s="48"/>
    </row>
    <row r="20456" spans="68:68" x14ac:dyDescent="0.2">
      <c r="BP20456" s="48"/>
    </row>
    <row r="20457" spans="68:68" x14ac:dyDescent="0.2">
      <c r="BP20457" s="48"/>
    </row>
    <row r="20458" spans="68:68" x14ac:dyDescent="0.2">
      <c r="BP20458" s="48"/>
    </row>
    <row r="20459" spans="68:68" x14ac:dyDescent="0.2">
      <c r="BP20459" s="48"/>
    </row>
    <row r="20460" spans="68:68" x14ac:dyDescent="0.2">
      <c r="BP20460" s="48"/>
    </row>
    <row r="20461" spans="68:68" x14ac:dyDescent="0.2">
      <c r="BP20461" s="48"/>
    </row>
    <row r="20462" spans="68:68" x14ac:dyDescent="0.2">
      <c r="BP20462" s="48"/>
    </row>
    <row r="20463" spans="68:68" x14ac:dyDescent="0.2">
      <c r="BP20463" s="48"/>
    </row>
    <row r="20464" spans="68:68" x14ac:dyDescent="0.2">
      <c r="BP20464" s="48"/>
    </row>
    <row r="20465" spans="68:68" x14ac:dyDescent="0.2">
      <c r="BP20465" s="48"/>
    </row>
    <row r="20466" spans="68:68" x14ac:dyDescent="0.2">
      <c r="BP20466" s="48"/>
    </row>
    <row r="20467" spans="68:68" x14ac:dyDescent="0.2">
      <c r="BP20467" s="48"/>
    </row>
    <row r="20468" spans="68:68" x14ac:dyDescent="0.2">
      <c r="BP20468" s="48"/>
    </row>
    <row r="20469" spans="68:68" x14ac:dyDescent="0.2">
      <c r="BP20469" s="48"/>
    </row>
    <row r="20470" spans="68:68" x14ac:dyDescent="0.2">
      <c r="BP20470" s="48"/>
    </row>
    <row r="20471" spans="68:68" x14ac:dyDescent="0.2">
      <c r="BP20471" s="48"/>
    </row>
    <row r="20472" spans="68:68" x14ac:dyDescent="0.2">
      <c r="BP20472" s="48"/>
    </row>
    <row r="20473" spans="68:68" x14ac:dyDescent="0.2">
      <c r="BP20473" s="48"/>
    </row>
    <row r="20474" spans="68:68" x14ac:dyDescent="0.2">
      <c r="BP20474" s="48"/>
    </row>
    <row r="20475" spans="68:68" x14ac:dyDescent="0.2">
      <c r="BP20475" s="48"/>
    </row>
    <row r="20476" spans="68:68" x14ac:dyDescent="0.2">
      <c r="BP20476" s="48"/>
    </row>
    <row r="20477" spans="68:68" x14ac:dyDescent="0.2">
      <c r="BP20477" s="48"/>
    </row>
    <row r="20478" spans="68:68" x14ac:dyDescent="0.2">
      <c r="BP20478" s="48"/>
    </row>
    <row r="20479" spans="68:68" x14ac:dyDescent="0.2">
      <c r="BP20479" s="48"/>
    </row>
    <row r="20480" spans="68:68" x14ac:dyDescent="0.2">
      <c r="BP20480" s="48"/>
    </row>
    <row r="20481" spans="68:68" x14ac:dyDescent="0.2">
      <c r="BP20481" s="48"/>
    </row>
    <row r="20482" spans="68:68" x14ac:dyDescent="0.2">
      <c r="BP20482" s="48"/>
    </row>
    <row r="20483" spans="68:68" x14ac:dyDescent="0.2">
      <c r="BP20483" s="48"/>
    </row>
    <row r="20484" spans="68:68" x14ac:dyDescent="0.2">
      <c r="BP20484" s="48"/>
    </row>
    <row r="20485" spans="68:68" x14ac:dyDescent="0.2">
      <c r="BP20485" s="48"/>
    </row>
    <row r="20486" spans="68:68" x14ac:dyDescent="0.2">
      <c r="BP20486" s="48"/>
    </row>
    <row r="20487" spans="68:68" x14ac:dyDescent="0.2">
      <c r="BP20487" s="48"/>
    </row>
    <row r="20488" spans="68:68" x14ac:dyDescent="0.2">
      <c r="BP20488" s="48"/>
    </row>
    <row r="20489" spans="68:68" x14ac:dyDescent="0.2">
      <c r="BP20489" s="48"/>
    </row>
    <row r="20490" spans="68:68" x14ac:dyDescent="0.2">
      <c r="BP20490" s="48"/>
    </row>
    <row r="20491" spans="68:68" x14ac:dyDescent="0.2">
      <c r="BP20491" s="48"/>
    </row>
    <row r="20492" spans="68:68" x14ac:dyDescent="0.2">
      <c r="BP20492" s="48"/>
    </row>
    <row r="20493" spans="68:68" x14ac:dyDescent="0.2">
      <c r="BP20493" s="48"/>
    </row>
    <row r="20494" spans="68:68" x14ac:dyDescent="0.2">
      <c r="BP20494" s="48"/>
    </row>
    <row r="20495" spans="68:68" x14ac:dyDescent="0.2">
      <c r="BP20495" s="48"/>
    </row>
    <row r="20496" spans="68:68" x14ac:dyDescent="0.2">
      <c r="BP20496" s="48"/>
    </row>
    <row r="20497" spans="68:68" x14ac:dyDescent="0.2">
      <c r="BP20497" s="48"/>
    </row>
    <row r="20498" spans="68:68" x14ac:dyDescent="0.2">
      <c r="BP20498" s="48"/>
    </row>
    <row r="20499" spans="68:68" x14ac:dyDescent="0.2">
      <c r="BP20499" s="48"/>
    </row>
    <row r="20500" spans="68:68" x14ac:dyDescent="0.2">
      <c r="BP20500" s="48"/>
    </row>
    <row r="20501" spans="68:68" x14ac:dyDescent="0.2">
      <c r="BP20501" s="48"/>
    </row>
    <row r="20502" spans="68:68" x14ac:dyDescent="0.2">
      <c r="BP20502" s="48"/>
    </row>
    <row r="20503" spans="68:68" x14ac:dyDescent="0.2">
      <c r="BP20503" s="48"/>
    </row>
    <row r="20504" spans="68:68" x14ac:dyDescent="0.2">
      <c r="BP20504" s="48"/>
    </row>
    <row r="20505" spans="68:68" x14ac:dyDescent="0.2">
      <c r="BP20505" s="48"/>
    </row>
    <row r="20506" spans="68:68" x14ac:dyDescent="0.2">
      <c r="BP20506" s="48"/>
    </row>
    <row r="20507" spans="68:68" x14ac:dyDescent="0.2">
      <c r="BP20507" s="48"/>
    </row>
    <row r="20508" spans="68:68" x14ac:dyDescent="0.2">
      <c r="BP20508" s="48"/>
    </row>
    <row r="20509" spans="68:68" x14ac:dyDescent="0.2">
      <c r="BP20509" s="48"/>
    </row>
    <row r="20510" spans="68:68" x14ac:dyDescent="0.2">
      <c r="BP20510" s="48"/>
    </row>
    <row r="20511" spans="68:68" x14ac:dyDescent="0.2">
      <c r="BP20511" s="48"/>
    </row>
    <row r="20512" spans="68:68" x14ac:dyDescent="0.2">
      <c r="BP20512" s="48"/>
    </row>
    <row r="20513" spans="68:68" x14ac:dyDescent="0.2">
      <c r="BP20513" s="48"/>
    </row>
    <row r="20514" spans="68:68" x14ac:dyDescent="0.2">
      <c r="BP20514" s="48"/>
    </row>
    <row r="20515" spans="68:68" x14ac:dyDescent="0.2">
      <c r="BP20515" s="48"/>
    </row>
    <row r="20516" spans="68:68" x14ac:dyDescent="0.2">
      <c r="BP20516" s="48"/>
    </row>
    <row r="20517" spans="68:68" x14ac:dyDescent="0.2">
      <c r="BP20517" s="48"/>
    </row>
    <row r="20518" spans="68:68" x14ac:dyDescent="0.2">
      <c r="BP20518" s="48"/>
    </row>
    <row r="20519" spans="68:68" x14ac:dyDescent="0.2">
      <c r="BP20519" s="48"/>
    </row>
    <row r="20520" spans="68:68" x14ac:dyDescent="0.2">
      <c r="BP20520" s="48"/>
    </row>
    <row r="20521" spans="68:68" x14ac:dyDescent="0.2">
      <c r="BP20521" s="48"/>
    </row>
    <row r="20522" spans="68:68" x14ac:dyDescent="0.2">
      <c r="BP20522" s="48"/>
    </row>
    <row r="20523" spans="68:68" x14ac:dyDescent="0.2">
      <c r="BP20523" s="48"/>
    </row>
    <row r="20524" spans="68:68" x14ac:dyDescent="0.2">
      <c r="BP20524" s="48"/>
    </row>
    <row r="20525" spans="68:68" x14ac:dyDescent="0.2">
      <c r="BP20525" s="48"/>
    </row>
    <row r="20526" spans="68:68" x14ac:dyDescent="0.2">
      <c r="BP20526" s="48"/>
    </row>
    <row r="20527" spans="68:68" x14ac:dyDescent="0.2">
      <c r="BP20527" s="48"/>
    </row>
    <row r="20528" spans="68:68" x14ac:dyDescent="0.2">
      <c r="BP20528" s="48"/>
    </row>
    <row r="20529" spans="68:68" x14ac:dyDescent="0.2">
      <c r="BP20529" s="48"/>
    </row>
    <row r="20530" spans="68:68" x14ac:dyDescent="0.2">
      <c r="BP20530" s="48"/>
    </row>
    <row r="20531" spans="68:68" x14ac:dyDescent="0.2">
      <c r="BP20531" s="48"/>
    </row>
    <row r="20532" spans="68:68" x14ac:dyDescent="0.2">
      <c r="BP20532" s="48"/>
    </row>
    <row r="20533" spans="68:68" x14ac:dyDescent="0.2">
      <c r="BP20533" s="48"/>
    </row>
    <row r="20534" spans="68:68" x14ac:dyDescent="0.2">
      <c r="BP20534" s="48"/>
    </row>
    <row r="20535" spans="68:68" x14ac:dyDescent="0.2">
      <c r="BP20535" s="48"/>
    </row>
    <row r="20536" spans="68:68" x14ac:dyDescent="0.2">
      <c r="BP20536" s="48"/>
    </row>
    <row r="20537" spans="68:68" x14ac:dyDescent="0.2">
      <c r="BP20537" s="48"/>
    </row>
    <row r="20538" spans="68:68" x14ac:dyDescent="0.2">
      <c r="BP20538" s="48"/>
    </row>
    <row r="20539" spans="68:68" x14ac:dyDescent="0.2">
      <c r="BP20539" s="48"/>
    </row>
    <row r="20540" spans="68:68" x14ac:dyDescent="0.2">
      <c r="BP20540" s="48"/>
    </row>
    <row r="20541" spans="68:68" x14ac:dyDescent="0.2">
      <c r="BP20541" s="48"/>
    </row>
    <row r="20542" spans="68:68" x14ac:dyDescent="0.2">
      <c r="BP20542" s="48"/>
    </row>
    <row r="20543" spans="68:68" x14ac:dyDescent="0.2">
      <c r="BP20543" s="48"/>
    </row>
    <row r="20544" spans="68:68" x14ac:dyDescent="0.2">
      <c r="BP20544" s="48"/>
    </row>
    <row r="20545" spans="68:68" x14ac:dyDescent="0.2">
      <c r="BP20545" s="48"/>
    </row>
    <row r="20546" spans="68:68" x14ac:dyDescent="0.2">
      <c r="BP20546" s="48"/>
    </row>
    <row r="20547" spans="68:68" x14ac:dyDescent="0.2">
      <c r="BP20547" s="48"/>
    </row>
    <row r="20548" spans="68:68" x14ac:dyDescent="0.2">
      <c r="BP20548" s="48"/>
    </row>
    <row r="20549" spans="68:68" x14ac:dyDescent="0.2">
      <c r="BP20549" s="48"/>
    </row>
    <row r="20550" spans="68:68" x14ac:dyDescent="0.2">
      <c r="BP20550" s="48"/>
    </row>
    <row r="20551" spans="68:68" x14ac:dyDescent="0.2">
      <c r="BP20551" s="48"/>
    </row>
    <row r="20552" spans="68:68" x14ac:dyDescent="0.2">
      <c r="BP20552" s="48"/>
    </row>
    <row r="20553" spans="68:68" x14ac:dyDescent="0.2">
      <c r="BP20553" s="48"/>
    </row>
    <row r="20554" spans="68:68" x14ac:dyDescent="0.2">
      <c r="BP20554" s="48"/>
    </row>
    <row r="20555" spans="68:68" x14ac:dyDescent="0.2">
      <c r="BP20555" s="48"/>
    </row>
    <row r="20556" spans="68:68" x14ac:dyDescent="0.2">
      <c r="BP20556" s="48"/>
    </row>
    <row r="20557" spans="68:68" x14ac:dyDescent="0.2">
      <c r="BP20557" s="48"/>
    </row>
    <row r="20558" spans="68:68" x14ac:dyDescent="0.2">
      <c r="BP20558" s="48"/>
    </row>
    <row r="20559" spans="68:68" x14ac:dyDescent="0.2">
      <c r="BP20559" s="48"/>
    </row>
    <row r="20560" spans="68:68" x14ac:dyDescent="0.2">
      <c r="BP20560" s="48"/>
    </row>
    <row r="20561" spans="68:68" x14ac:dyDescent="0.2">
      <c r="BP20561" s="48"/>
    </row>
    <row r="20562" spans="68:68" x14ac:dyDescent="0.2">
      <c r="BP20562" s="48"/>
    </row>
    <row r="20563" spans="68:68" x14ac:dyDescent="0.2">
      <c r="BP20563" s="48"/>
    </row>
    <row r="20564" spans="68:68" x14ac:dyDescent="0.2">
      <c r="BP20564" s="48"/>
    </row>
    <row r="20565" spans="68:68" x14ac:dyDescent="0.2">
      <c r="BP20565" s="48"/>
    </row>
    <row r="20566" spans="68:68" x14ac:dyDescent="0.2">
      <c r="BP20566" s="48"/>
    </row>
    <row r="20567" spans="68:68" x14ac:dyDescent="0.2">
      <c r="BP20567" s="48"/>
    </row>
    <row r="20568" spans="68:68" x14ac:dyDescent="0.2">
      <c r="BP20568" s="48"/>
    </row>
    <row r="20569" spans="68:68" x14ac:dyDescent="0.2">
      <c r="BP20569" s="48"/>
    </row>
    <row r="20570" spans="68:68" x14ac:dyDescent="0.2">
      <c r="BP20570" s="48"/>
    </row>
    <row r="20571" spans="68:68" x14ac:dyDescent="0.2">
      <c r="BP20571" s="48"/>
    </row>
    <row r="20572" spans="68:68" x14ac:dyDescent="0.2">
      <c r="BP20572" s="48"/>
    </row>
    <row r="20573" spans="68:68" x14ac:dyDescent="0.2">
      <c r="BP20573" s="48"/>
    </row>
    <row r="20574" spans="68:68" x14ac:dyDescent="0.2">
      <c r="BP20574" s="48"/>
    </row>
    <row r="20575" spans="68:68" x14ac:dyDescent="0.2">
      <c r="BP20575" s="48"/>
    </row>
    <row r="20576" spans="68:68" x14ac:dyDescent="0.2">
      <c r="BP20576" s="48"/>
    </row>
    <row r="20577" spans="68:68" x14ac:dyDescent="0.2">
      <c r="BP20577" s="48"/>
    </row>
    <row r="20578" spans="68:68" x14ac:dyDescent="0.2">
      <c r="BP20578" s="48"/>
    </row>
    <row r="20579" spans="68:68" x14ac:dyDescent="0.2">
      <c r="BP20579" s="48"/>
    </row>
    <row r="20580" spans="68:68" x14ac:dyDescent="0.2">
      <c r="BP20580" s="48"/>
    </row>
    <row r="20581" spans="68:68" x14ac:dyDescent="0.2">
      <c r="BP20581" s="48"/>
    </row>
    <row r="20582" spans="68:68" x14ac:dyDescent="0.2">
      <c r="BP20582" s="48"/>
    </row>
    <row r="20583" spans="68:68" x14ac:dyDescent="0.2">
      <c r="BP20583" s="48"/>
    </row>
    <row r="20584" spans="68:68" x14ac:dyDescent="0.2">
      <c r="BP20584" s="48"/>
    </row>
    <row r="20585" spans="68:68" x14ac:dyDescent="0.2">
      <c r="BP20585" s="48"/>
    </row>
    <row r="20586" spans="68:68" x14ac:dyDescent="0.2">
      <c r="BP20586" s="48"/>
    </row>
    <row r="20587" spans="68:68" x14ac:dyDescent="0.2">
      <c r="BP20587" s="48"/>
    </row>
    <row r="20588" spans="68:68" x14ac:dyDescent="0.2">
      <c r="BP20588" s="48"/>
    </row>
    <row r="20589" spans="68:68" x14ac:dyDescent="0.2">
      <c r="BP20589" s="48"/>
    </row>
    <row r="20590" spans="68:68" x14ac:dyDescent="0.2">
      <c r="BP20590" s="48"/>
    </row>
    <row r="20591" spans="68:68" x14ac:dyDescent="0.2">
      <c r="BP20591" s="48"/>
    </row>
    <row r="20592" spans="68:68" x14ac:dyDescent="0.2">
      <c r="BP20592" s="48"/>
    </row>
    <row r="20593" spans="68:68" x14ac:dyDescent="0.2">
      <c r="BP20593" s="48"/>
    </row>
    <row r="20594" spans="68:68" x14ac:dyDescent="0.2">
      <c r="BP20594" s="48"/>
    </row>
    <row r="20595" spans="68:68" x14ac:dyDescent="0.2">
      <c r="BP20595" s="48"/>
    </row>
    <row r="20596" spans="68:68" x14ac:dyDescent="0.2">
      <c r="BP20596" s="48"/>
    </row>
    <row r="20597" spans="68:68" x14ac:dyDescent="0.2">
      <c r="BP20597" s="48"/>
    </row>
    <row r="20598" spans="68:68" x14ac:dyDescent="0.2">
      <c r="BP20598" s="48"/>
    </row>
    <row r="20599" spans="68:68" x14ac:dyDescent="0.2">
      <c r="BP20599" s="48"/>
    </row>
    <row r="20600" spans="68:68" x14ac:dyDescent="0.2">
      <c r="BP20600" s="48"/>
    </row>
    <row r="20601" spans="68:68" x14ac:dyDescent="0.2">
      <c r="BP20601" s="48"/>
    </row>
    <row r="20602" spans="68:68" x14ac:dyDescent="0.2">
      <c r="BP20602" s="48"/>
    </row>
    <row r="20603" spans="68:68" x14ac:dyDescent="0.2">
      <c r="BP20603" s="48"/>
    </row>
    <row r="20604" spans="68:68" x14ac:dyDescent="0.2">
      <c r="BP20604" s="48"/>
    </row>
    <row r="20605" spans="68:68" x14ac:dyDescent="0.2">
      <c r="BP20605" s="48"/>
    </row>
    <row r="20606" spans="68:68" x14ac:dyDescent="0.2">
      <c r="BP20606" s="48"/>
    </row>
    <row r="20607" spans="68:68" x14ac:dyDescent="0.2">
      <c r="BP20607" s="48"/>
    </row>
    <row r="20608" spans="68:68" x14ac:dyDescent="0.2">
      <c r="BP20608" s="48"/>
    </row>
    <row r="20609" spans="68:68" x14ac:dyDescent="0.2">
      <c r="BP20609" s="48"/>
    </row>
    <row r="20610" spans="68:68" x14ac:dyDescent="0.2">
      <c r="BP20610" s="48"/>
    </row>
    <row r="20611" spans="68:68" x14ac:dyDescent="0.2">
      <c r="BP20611" s="48"/>
    </row>
    <row r="20612" spans="68:68" x14ac:dyDescent="0.2">
      <c r="BP20612" s="48"/>
    </row>
    <row r="20613" spans="68:68" x14ac:dyDescent="0.2">
      <c r="BP20613" s="48"/>
    </row>
    <row r="20614" spans="68:68" x14ac:dyDescent="0.2">
      <c r="BP20614" s="48"/>
    </row>
    <row r="20615" spans="68:68" x14ac:dyDescent="0.2">
      <c r="BP20615" s="48"/>
    </row>
    <row r="20616" spans="68:68" x14ac:dyDescent="0.2">
      <c r="BP20616" s="48"/>
    </row>
    <row r="20617" spans="68:68" x14ac:dyDescent="0.2">
      <c r="BP20617" s="48"/>
    </row>
    <row r="20618" spans="68:68" x14ac:dyDescent="0.2">
      <c r="BP20618" s="48"/>
    </row>
    <row r="20619" spans="68:68" x14ac:dyDescent="0.2">
      <c r="BP20619" s="48"/>
    </row>
    <row r="20620" spans="68:68" x14ac:dyDescent="0.2">
      <c r="BP20620" s="48"/>
    </row>
    <row r="20621" spans="68:68" x14ac:dyDescent="0.2">
      <c r="BP20621" s="48"/>
    </row>
    <row r="20622" spans="68:68" x14ac:dyDescent="0.2">
      <c r="BP20622" s="48"/>
    </row>
    <row r="20623" spans="68:68" x14ac:dyDescent="0.2">
      <c r="BP20623" s="48"/>
    </row>
    <row r="20624" spans="68:68" x14ac:dyDescent="0.2">
      <c r="BP20624" s="48"/>
    </row>
    <row r="20625" spans="68:68" x14ac:dyDescent="0.2">
      <c r="BP20625" s="48"/>
    </row>
    <row r="20626" spans="68:68" x14ac:dyDescent="0.2">
      <c r="BP20626" s="48"/>
    </row>
    <row r="20627" spans="68:68" x14ac:dyDescent="0.2">
      <c r="BP20627" s="48"/>
    </row>
    <row r="20628" spans="68:68" x14ac:dyDescent="0.2">
      <c r="BP20628" s="48"/>
    </row>
    <row r="20629" spans="68:68" x14ac:dyDescent="0.2">
      <c r="BP20629" s="48"/>
    </row>
    <row r="20630" spans="68:68" x14ac:dyDescent="0.2">
      <c r="BP20630" s="48"/>
    </row>
    <row r="20631" spans="68:68" x14ac:dyDescent="0.2">
      <c r="BP20631" s="48"/>
    </row>
    <row r="20632" spans="68:68" x14ac:dyDescent="0.2">
      <c r="BP20632" s="48"/>
    </row>
    <row r="20633" spans="68:68" x14ac:dyDescent="0.2">
      <c r="BP20633" s="48"/>
    </row>
    <row r="20634" spans="68:68" x14ac:dyDescent="0.2">
      <c r="BP20634" s="48"/>
    </row>
    <row r="20635" spans="68:68" x14ac:dyDescent="0.2">
      <c r="BP20635" s="48"/>
    </row>
    <row r="20636" spans="68:68" x14ac:dyDescent="0.2">
      <c r="BP20636" s="48"/>
    </row>
    <row r="20637" spans="68:68" x14ac:dyDescent="0.2">
      <c r="BP20637" s="48"/>
    </row>
    <row r="20638" spans="68:68" x14ac:dyDescent="0.2">
      <c r="BP20638" s="48"/>
    </row>
    <row r="20639" spans="68:68" x14ac:dyDescent="0.2">
      <c r="BP20639" s="48"/>
    </row>
    <row r="20640" spans="68:68" x14ac:dyDescent="0.2">
      <c r="BP20640" s="48"/>
    </row>
    <row r="20641" spans="68:68" x14ac:dyDescent="0.2">
      <c r="BP20641" s="48"/>
    </row>
    <row r="20642" spans="68:68" x14ac:dyDescent="0.2">
      <c r="BP20642" s="48"/>
    </row>
    <row r="20643" spans="68:68" x14ac:dyDescent="0.2">
      <c r="BP20643" s="48"/>
    </row>
    <row r="20644" spans="68:68" x14ac:dyDescent="0.2">
      <c r="BP20644" s="48"/>
    </row>
    <row r="20645" spans="68:68" x14ac:dyDescent="0.2">
      <c r="BP20645" s="48"/>
    </row>
    <row r="20646" spans="68:68" x14ac:dyDescent="0.2">
      <c r="BP20646" s="48"/>
    </row>
    <row r="20647" spans="68:68" x14ac:dyDescent="0.2">
      <c r="BP20647" s="48"/>
    </row>
    <row r="20648" spans="68:68" x14ac:dyDescent="0.2">
      <c r="BP20648" s="48"/>
    </row>
    <row r="20649" spans="68:68" x14ac:dyDescent="0.2">
      <c r="BP20649" s="48"/>
    </row>
    <row r="20650" spans="68:68" x14ac:dyDescent="0.2">
      <c r="BP20650" s="48"/>
    </row>
    <row r="20651" spans="68:68" x14ac:dyDescent="0.2">
      <c r="BP20651" s="48"/>
    </row>
    <row r="20652" spans="68:68" x14ac:dyDescent="0.2">
      <c r="BP20652" s="48"/>
    </row>
    <row r="20653" spans="68:68" x14ac:dyDescent="0.2">
      <c r="BP20653" s="48"/>
    </row>
    <row r="20654" spans="68:68" x14ac:dyDescent="0.2">
      <c r="BP20654" s="48"/>
    </row>
    <row r="20655" spans="68:68" x14ac:dyDescent="0.2">
      <c r="BP20655" s="48"/>
    </row>
    <row r="20656" spans="68:68" x14ac:dyDescent="0.2">
      <c r="BP20656" s="48"/>
    </row>
    <row r="20657" spans="68:68" x14ac:dyDescent="0.2">
      <c r="BP20657" s="48"/>
    </row>
    <row r="20658" spans="68:68" x14ac:dyDescent="0.2">
      <c r="BP20658" s="48"/>
    </row>
    <row r="20659" spans="68:68" x14ac:dyDescent="0.2">
      <c r="BP20659" s="48"/>
    </row>
    <row r="20660" spans="68:68" x14ac:dyDescent="0.2">
      <c r="BP20660" s="48"/>
    </row>
    <row r="20661" spans="68:68" x14ac:dyDescent="0.2">
      <c r="BP20661" s="48"/>
    </row>
    <row r="20662" spans="68:68" x14ac:dyDescent="0.2">
      <c r="BP20662" s="48"/>
    </row>
    <row r="20663" spans="68:68" x14ac:dyDescent="0.2">
      <c r="BP20663" s="48"/>
    </row>
    <row r="20664" spans="68:68" x14ac:dyDescent="0.2">
      <c r="BP20664" s="48"/>
    </row>
    <row r="20665" spans="68:68" x14ac:dyDescent="0.2">
      <c r="BP20665" s="48"/>
    </row>
    <row r="20666" spans="68:68" x14ac:dyDescent="0.2">
      <c r="BP20666" s="48"/>
    </row>
    <row r="20667" spans="68:68" x14ac:dyDescent="0.2">
      <c r="BP20667" s="48"/>
    </row>
    <row r="20668" spans="68:68" x14ac:dyDescent="0.2">
      <c r="BP20668" s="48"/>
    </row>
    <row r="20669" spans="68:68" x14ac:dyDescent="0.2">
      <c r="BP20669" s="48"/>
    </row>
    <row r="20670" spans="68:68" x14ac:dyDescent="0.2">
      <c r="BP20670" s="48"/>
    </row>
    <row r="20671" spans="68:68" x14ac:dyDescent="0.2">
      <c r="BP20671" s="48"/>
    </row>
    <row r="20672" spans="68:68" x14ac:dyDescent="0.2">
      <c r="BP20672" s="48"/>
    </row>
    <row r="20673" spans="68:68" x14ac:dyDescent="0.2">
      <c r="BP20673" s="48"/>
    </row>
    <row r="20674" spans="68:68" x14ac:dyDescent="0.2">
      <c r="BP20674" s="48"/>
    </row>
    <row r="20675" spans="68:68" x14ac:dyDescent="0.2">
      <c r="BP20675" s="48"/>
    </row>
    <row r="20676" spans="68:68" x14ac:dyDescent="0.2">
      <c r="BP20676" s="48"/>
    </row>
    <row r="20677" spans="68:68" x14ac:dyDescent="0.2">
      <c r="BP20677" s="48"/>
    </row>
    <row r="20678" spans="68:68" x14ac:dyDescent="0.2">
      <c r="BP20678" s="48"/>
    </row>
    <row r="20679" spans="68:68" x14ac:dyDescent="0.2">
      <c r="BP20679" s="48"/>
    </row>
    <row r="20680" spans="68:68" x14ac:dyDescent="0.2">
      <c r="BP20680" s="48"/>
    </row>
    <row r="20681" spans="68:68" x14ac:dyDescent="0.2">
      <c r="BP20681" s="48"/>
    </row>
    <row r="20682" spans="68:68" x14ac:dyDescent="0.2">
      <c r="BP20682" s="48"/>
    </row>
    <row r="20683" spans="68:68" x14ac:dyDescent="0.2">
      <c r="BP20683" s="48"/>
    </row>
    <row r="20684" spans="68:68" x14ac:dyDescent="0.2">
      <c r="BP20684" s="48"/>
    </row>
    <row r="20685" spans="68:68" x14ac:dyDescent="0.2">
      <c r="BP20685" s="48"/>
    </row>
    <row r="20686" spans="68:68" x14ac:dyDescent="0.2">
      <c r="BP20686" s="48"/>
    </row>
    <row r="20687" spans="68:68" x14ac:dyDescent="0.2">
      <c r="BP20687" s="48"/>
    </row>
    <row r="20688" spans="68:68" x14ac:dyDescent="0.2">
      <c r="BP20688" s="48"/>
    </row>
    <row r="20689" spans="68:68" x14ac:dyDescent="0.2">
      <c r="BP20689" s="48"/>
    </row>
    <row r="20690" spans="68:68" x14ac:dyDescent="0.2">
      <c r="BP20690" s="48"/>
    </row>
    <row r="20691" spans="68:68" x14ac:dyDescent="0.2">
      <c r="BP20691" s="48"/>
    </row>
    <row r="20692" spans="68:68" x14ac:dyDescent="0.2">
      <c r="BP20692" s="48"/>
    </row>
    <row r="20693" spans="68:68" x14ac:dyDescent="0.2">
      <c r="BP20693" s="48"/>
    </row>
    <row r="20694" spans="68:68" x14ac:dyDescent="0.2">
      <c r="BP20694" s="48"/>
    </row>
    <row r="20695" spans="68:68" x14ac:dyDescent="0.2">
      <c r="BP20695" s="48"/>
    </row>
    <row r="20696" spans="68:68" x14ac:dyDescent="0.2">
      <c r="BP20696" s="48"/>
    </row>
    <row r="20697" spans="68:68" x14ac:dyDescent="0.2">
      <c r="BP20697" s="48"/>
    </row>
    <row r="20698" spans="68:68" x14ac:dyDescent="0.2">
      <c r="BP20698" s="48"/>
    </row>
    <row r="20699" spans="68:68" x14ac:dyDescent="0.2">
      <c r="BP20699" s="48"/>
    </row>
    <row r="20700" spans="68:68" x14ac:dyDescent="0.2">
      <c r="BP20700" s="48"/>
    </row>
    <row r="20701" spans="68:68" x14ac:dyDescent="0.2">
      <c r="BP20701" s="48"/>
    </row>
    <row r="20702" spans="68:68" x14ac:dyDescent="0.2">
      <c r="BP20702" s="48"/>
    </row>
    <row r="20703" spans="68:68" x14ac:dyDescent="0.2">
      <c r="BP20703" s="48"/>
    </row>
    <row r="20704" spans="68:68" x14ac:dyDescent="0.2">
      <c r="BP20704" s="48"/>
    </row>
    <row r="20705" spans="68:68" x14ac:dyDescent="0.2">
      <c r="BP20705" s="48"/>
    </row>
    <row r="20706" spans="68:68" x14ac:dyDescent="0.2">
      <c r="BP20706" s="48"/>
    </row>
    <row r="20707" spans="68:68" x14ac:dyDescent="0.2">
      <c r="BP20707" s="48"/>
    </row>
    <row r="20708" spans="68:68" x14ac:dyDescent="0.2">
      <c r="BP20708" s="48"/>
    </row>
    <row r="20709" spans="68:68" x14ac:dyDescent="0.2">
      <c r="BP20709" s="48"/>
    </row>
    <row r="20710" spans="68:68" x14ac:dyDescent="0.2">
      <c r="BP20710" s="48"/>
    </row>
    <row r="20711" spans="68:68" x14ac:dyDescent="0.2">
      <c r="BP20711" s="48"/>
    </row>
    <row r="20712" spans="68:68" x14ac:dyDescent="0.2">
      <c r="BP20712" s="48"/>
    </row>
    <row r="20713" spans="68:68" x14ac:dyDescent="0.2">
      <c r="BP20713" s="48"/>
    </row>
    <row r="20714" spans="68:68" x14ac:dyDescent="0.2">
      <c r="BP20714" s="48"/>
    </row>
    <row r="20715" spans="68:68" x14ac:dyDescent="0.2">
      <c r="BP20715" s="48"/>
    </row>
    <row r="20716" spans="68:68" x14ac:dyDescent="0.2">
      <c r="BP20716" s="48"/>
    </row>
    <row r="20717" spans="68:68" x14ac:dyDescent="0.2">
      <c r="BP20717" s="48"/>
    </row>
    <row r="20718" spans="68:68" x14ac:dyDescent="0.2">
      <c r="BP20718" s="48"/>
    </row>
    <row r="20719" spans="68:68" x14ac:dyDescent="0.2">
      <c r="BP20719" s="48"/>
    </row>
    <row r="20720" spans="68:68" x14ac:dyDescent="0.2">
      <c r="BP20720" s="48"/>
    </row>
    <row r="20721" spans="68:68" x14ac:dyDescent="0.2">
      <c r="BP20721" s="48"/>
    </row>
    <row r="20722" spans="68:68" x14ac:dyDescent="0.2">
      <c r="BP20722" s="48"/>
    </row>
    <row r="20723" spans="68:68" x14ac:dyDescent="0.2">
      <c r="BP20723" s="48"/>
    </row>
    <row r="20724" spans="68:68" x14ac:dyDescent="0.2">
      <c r="BP20724" s="48"/>
    </row>
    <row r="20725" spans="68:68" x14ac:dyDescent="0.2">
      <c r="BP20725" s="48"/>
    </row>
    <row r="20726" spans="68:68" x14ac:dyDescent="0.2">
      <c r="BP20726" s="48"/>
    </row>
    <row r="20727" spans="68:68" x14ac:dyDescent="0.2">
      <c r="BP20727" s="48"/>
    </row>
    <row r="20728" spans="68:68" x14ac:dyDescent="0.2">
      <c r="BP20728" s="48"/>
    </row>
    <row r="20729" spans="68:68" x14ac:dyDescent="0.2">
      <c r="BP20729" s="48"/>
    </row>
    <row r="20730" spans="68:68" x14ac:dyDescent="0.2">
      <c r="BP20730" s="48"/>
    </row>
    <row r="20731" spans="68:68" x14ac:dyDescent="0.2">
      <c r="BP20731" s="48"/>
    </row>
    <row r="20732" spans="68:68" x14ac:dyDescent="0.2">
      <c r="BP20732" s="48"/>
    </row>
    <row r="20733" spans="68:68" x14ac:dyDescent="0.2">
      <c r="BP20733" s="48"/>
    </row>
    <row r="20734" spans="68:68" x14ac:dyDescent="0.2">
      <c r="BP20734" s="48"/>
    </row>
    <row r="20735" spans="68:68" x14ac:dyDescent="0.2">
      <c r="BP20735" s="48"/>
    </row>
    <row r="20736" spans="68:68" x14ac:dyDescent="0.2">
      <c r="BP20736" s="48"/>
    </row>
    <row r="20737" spans="68:68" x14ac:dyDescent="0.2">
      <c r="BP20737" s="48"/>
    </row>
    <row r="20738" spans="68:68" x14ac:dyDescent="0.2">
      <c r="BP20738" s="48"/>
    </row>
    <row r="20739" spans="68:68" x14ac:dyDescent="0.2">
      <c r="BP20739" s="48"/>
    </row>
    <row r="20740" spans="68:68" x14ac:dyDescent="0.2">
      <c r="BP20740" s="48"/>
    </row>
    <row r="20741" spans="68:68" x14ac:dyDescent="0.2">
      <c r="BP20741" s="48"/>
    </row>
    <row r="20742" spans="68:68" x14ac:dyDescent="0.2">
      <c r="BP20742" s="48"/>
    </row>
    <row r="20743" spans="68:68" x14ac:dyDescent="0.2">
      <c r="BP20743" s="48"/>
    </row>
    <row r="20744" spans="68:68" x14ac:dyDescent="0.2">
      <c r="BP20744" s="48"/>
    </row>
    <row r="20745" spans="68:68" x14ac:dyDescent="0.2">
      <c r="BP20745" s="48"/>
    </row>
    <row r="20746" spans="68:68" x14ac:dyDescent="0.2">
      <c r="BP20746" s="48"/>
    </row>
    <row r="20747" spans="68:68" x14ac:dyDescent="0.2">
      <c r="BP20747" s="48"/>
    </row>
    <row r="20748" spans="68:68" x14ac:dyDescent="0.2">
      <c r="BP20748" s="48"/>
    </row>
    <row r="20749" spans="68:68" x14ac:dyDescent="0.2">
      <c r="BP20749" s="48"/>
    </row>
    <row r="20750" spans="68:68" x14ac:dyDescent="0.2">
      <c r="BP20750" s="48"/>
    </row>
    <row r="20751" spans="68:68" x14ac:dyDescent="0.2">
      <c r="BP20751" s="48"/>
    </row>
    <row r="20752" spans="68:68" x14ac:dyDescent="0.2">
      <c r="BP20752" s="48"/>
    </row>
    <row r="20753" spans="68:68" x14ac:dyDescent="0.2">
      <c r="BP20753" s="48"/>
    </row>
    <row r="20754" spans="68:68" x14ac:dyDescent="0.2">
      <c r="BP20754" s="48"/>
    </row>
    <row r="20755" spans="68:68" x14ac:dyDescent="0.2">
      <c r="BP20755" s="48"/>
    </row>
    <row r="20756" spans="68:68" x14ac:dyDescent="0.2">
      <c r="BP20756" s="48"/>
    </row>
    <row r="20757" spans="68:68" x14ac:dyDescent="0.2">
      <c r="BP20757" s="48"/>
    </row>
    <row r="20758" spans="68:68" x14ac:dyDescent="0.2">
      <c r="BP20758" s="48"/>
    </row>
    <row r="20759" spans="68:68" x14ac:dyDescent="0.2">
      <c r="BP20759" s="48"/>
    </row>
    <row r="20760" spans="68:68" x14ac:dyDescent="0.2">
      <c r="BP20760" s="48"/>
    </row>
    <row r="20761" spans="68:68" x14ac:dyDescent="0.2">
      <c r="BP20761" s="48"/>
    </row>
    <row r="20762" spans="68:68" x14ac:dyDescent="0.2">
      <c r="BP20762" s="48"/>
    </row>
    <row r="20763" spans="68:68" x14ac:dyDescent="0.2">
      <c r="BP20763" s="48"/>
    </row>
    <row r="20764" spans="68:68" x14ac:dyDescent="0.2">
      <c r="BP20764" s="48"/>
    </row>
    <row r="20765" spans="68:68" x14ac:dyDescent="0.2">
      <c r="BP20765" s="48"/>
    </row>
    <row r="20766" spans="68:68" x14ac:dyDescent="0.2">
      <c r="BP20766" s="48"/>
    </row>
    <row r="20767" spans="68:68" x14ac:dyDescent="0.2">
      <c r="BP20767" s="48"/>
    </row>
    <row r="20768" spans="68:68" x14ac:dyDescent="0.2">
      <c r="BP20768" s="48"/>
    </row>
    <row r="20769" spans="68:68" x14ac:dyDescent="0.2">
      <c r="BP20769" s="48"/>
    </row>
    <row r="20770" spans="68:68" x14ac:dyDescent="0.2">
      <c r="BP20770" s="48"/>
    </row>
    <row r="20771" spans="68:68" x14ac:dyDescent="0.2">
      <c r="BP20771" s="48"/>
    </row>
    <row r="20772" spans="68:68" x14ac:dyDescent="0.2">
      <c r="BP20772" s="48"/>
    </row>
    <row r="20773" spans="68:68" x14ac:dyDescent="0.2">
      <c r="BP20773" s="48"/>
    </row>
    <row r="20774" spans="68:68" x14ac:dyDescent="0.2">
      <c r="BP20774" s="48"/>
    </row>
    <row r="20775" spans="68:68" x14ac:dyDescent="0.2">
      <c r="BP20775" s="48"/>
    </row>
    <row r="20776" spans="68:68" x14ac:dyDescent="0.2">
      <c r="BP20776" s="48"/>
    </row>
    <row r="20777" spans="68:68" x14ac:dyDescent="0.2">
      <c r="BP20777" s="48"/>
    </row>
    <row r="20778" spans="68:68" x14ac:dyDescent="0.2">
      <c r="BP20778" s="48"/>
    </row>
    <row r="20779" spans="68:68" x14ac:dyDescent="0.2">
      <c r="BP20779" s="48"/>
    </row>
    <row r="20780" spans="68:68" x14ac:dyDescent="0.2">
      <c r="BP20780" s="48"/>
    </row>
    <row r="20781" spans="68:68" x14ac:dyDescent="0.2">
      <c r="BP20781" s="48"/>
    </row>
    <row r="20782" spans="68:68" x14ac:dyDescent="0.2">
      <c r="BP20782" s="48"/>
    </row>
    <row r="20783" spans="68:68" x14ac:dyDescent="0.2">
      <c r="BP20783" s="48"/>
    </row>
    <row r="20784" spans="68:68" x14ac:dyDescent="0.2">
      <c r="BP20784" s="48"/>
    </row>
    <row r="20785" spans="68:68" x14ac:dyDescent="0.2">
      <c r="BP20785" s="48"/>
    </row>
    <row r="20786" spans="68:68" x14ac:dyDescent="0.2">
      <c r="BP20786" s="48"/>
    </row>
    <row r="20787" spans="68:68" x14ac:dyDescent="0.2">
      <c r="BP20787" s="48"/>
    </row>
    <row r="20788" spans="68:68" x14ac:dyDescent="0.2">
      <c r="BP20788" s="48"/>
    </row>
    <row r="20789" spans="68:68" x14ac:dyDescent="0.2">
      <c r="BP20789" s="48"/>
    </row>
    <row r="20790" spans="68:68" x14ac:dyDescent="0.2">
      <c r="BP20790" s="48"/>
    </row>
    <row r="20791" spans="68:68" x14ac:dyDescent="0.2">
      <c r="BP20791" s="48"/>
    </row>
    <row r="20792" spans="68:68" x14ac:dyDescent="0.2">
      <c r="BP20792" s="48"/>
    </row>
    <row r="20793" spans="68:68" x14ac:dyDescent="0.2">
      <c r="BP20793" s="48"/>
    </row>
    <row r="20794" spans="68:68" x14ac:dyDescent="0.2">
      <c r="BP20794" s="48"/>
    </row>
    <row r="20795" spans="68:68" x14ac:dyDescent="0.2">
      <c r="BP20795" s="48"/>
    </row>
    <row r="20796" spans="68:68" x14ac:dyDescent="0.2">
      <c r="BP20796" s="48"/>
    </row>
    <row r="20797" spans="68:68" x14ac:dyDescent="0.2">
      <c r="BP20797" s="48"/>
    </row>
    <row r="20798" spans="68:68" x14ac:dyDescent="0.2">
      <c r="BP20798" s="48"/>
    </row>
    <row r="20799" spans="68:68" x14ac:dyDescent="0.2">
      <c r="BP20799" s="48"/>
    </row>
    <row r="20800" spans="68:68" x14ac:dyDescent="0.2">
      <c r="BP20800" s="48"/>
    </row>
    <row r="20801" spans="68:68" x14ac:dyDescent="0.2">
      <c r="BP20801" s="48"/>
    </row>
    <row r="20802" spans="68:68" x14ac:dyDescent="0.2">
      <c r="BP20802" s="48"/>
    </row>
    <row r="20803" spans="68:68" x14ac:dyDescent="0.2">
      <c r="BP20803" s="48"/>
    </row>
    <row r="20804" spans="68:68" x14ac:dyDescent="0.2">
      <c r="BP20804" s="48"/>
    </row>
    <row r="20805" spans="68:68" x14ac:dyDescent="0.2">
      <c r="BP20805" s="48"/>
    </row>
    <row r="20806" spans="68:68" x14ac:dyDescent="0.2">
      <c r="BP20806" s="48"/>
    </row>
    <row r="20807" spans="68:68" x14ac:dyDescent="0.2">
      <c r="BP20807" s="48"/>
    </row>
    <row r="20808" spans="68:68" x14ac:dyDescent="0.2">
      <c r="BP20808" s="48"/>
    </row>
    <row r="20809" spans="68:68" x14ac:dyDescent="0.2">
      <c r="BP20809" s="48"/>
    </row>
    <row r="20810" spans="68:68" x14ac:dyDescent="0.2">
      <c r="BP20810" s="48"/>
    </row>
    <row r="20811" spans="68:68" x14ac:dyDescent="0.2">
      <c r="BP20811" s="48"/>
    </row>
    <row r="20812" spans="68:68" x14ac:dyDescent="0.2">
      <c r="BP20812" s="48"/>
    </row>
    <row r="20813" spans="68:68" x14ac:dyDescent="0.2">
      <c r="BP20813" s="48"/>
    </row>
    <row r="20814" spans="68:68" x14ac:dyDescent="0.2">
      <c r="BP20814" s="48"/>
    </row>
    <row r="20815" spans="68:68" x14ac:dyDescent="0.2">
      <c r="BP20815" s="48"/>
    </row>
    <row r="20816" spans="68:68" x14ac:dyDescent="0.2">
      <c r="BP20816" s="48"/>
    </row>
    <row r="20817" spans="68:68" x14ac:dyDescent="0.2">
      <c r="BP20817" s="48"/>
    </row>
    <row r="20818" spans="68:68" x14ac:dyDescent="0.2">
      <c r="BP20818" s="48"/>
    </row>
    <row r="20819" spans="68:68" x14ac:dyDescent="0.2">
      <c r="BP20819" s="48"/>
    </row>
    <row r="20820" spans="68:68" x14ac:dyDescent="0.2">
      <c r="BP20820" s="48"/>
    </row>
    <row r="20821" spans="68:68" x14ac:dyDescent="0.2">
      <c r="BP20821" s="48"/>
    </row>
    <row r="20822" spans="68:68" x14ac:dyDescent="0.2">
      <c r="BP20822" s="48"/>
    </row>
    <row r="20823" spans="68:68" x14ac:dyDescent="0.2">
      <c r="BP20823" s="48"/>
    </row>
    <row r="20824" spans="68:68" x14ac:dyDescent="0.2">
      <c r="BP20824" s="48"/>
    </row>
    <row r="20825" spans="68:68" x14ac:dyDescent="0.2">
      <c r="BP20825" s="48"/>
    </row>
    <row r="20826" spans="68:68" x14ac:dyDescent="0.2">
      <c r="BP20826" s="48"/>
    </row>
    <row r="20827" spans="68:68" x14ac:dyDescent="0.2">
      <c r="BP20827" s="48"/>
    </row>
    <row r="20828" spans="68:68" x14ac:dyDescent="0.2">
      <c r="BP20828" s="48"/>
    </row>
    <row r="20829" spans="68:68" x14ac:dyDescent="0.2">
      <c r="BP20829" s="48"/>
    </row>
    <row r="20830" spans="68:68" x14ac:dyDescent="0.2">
      <c r="BP20830" s="48"/>
    </row>
    <row r="20831" spans="68:68" x14ac:dyDescent="0.2">
      <c r="BP20831" s="48"/>
    </row>
    <row r="20832" spans="68:68" x14ac:dyDescent="0.2">
      <c r="BP20832" s="48"/>
    </row>
    <row r="20833" spans="68:68" x14ac:dyDescent="0.2">
      <c r="BP20833" s="48"/>
    </row>
    <row r="20834" spans="68:68" x14ac:dyDescent="0.2">
      <c r="BP20834" s="48"/>
    </row>
    <row r="20835" spans="68:68" x14ac:dyDescent="0.2">
      <c r="BP20835" s="48"/>
    </row>
    <row r="20836" spans="68:68" x14ac:dyDescent="0.2">
      <c r="BP20836" s="48"/>
    </row>
    <row r="20837" spans="68:68" x14ac:dyDescent="0.2">
      <c r="BP20837" s="48"/>
    </row>
    <row r="20838" spans="68:68" x14ac:dyDescent="0.2">
      <c r="BP20838" s="48"/>
    </row>
    <row r="20839" spans="68:68" x14ac:dyDescent="0.2">
      <c r="BP20839" s="48"/>
    </row>
    <row r="20840" spans="68:68" x14ac:dyDescent="0.2">
      <c r="BP20840" s="48"/>
    </row>
    <row r="20841" spans="68:68" x14ac:dyDescent="0.2">
      <c r="BP20841" s="48"/>
    </row>
    <row r="20842" spans="68:68" x14ac:dyDescent="0.2">
      <c r="BP20842" s="48"/>
    </row>
    <row r="20843" spans="68:68" x14ac:dyDescent="0.2">
      <c r="BP20843" s="48"/>
    </row>
    <row r="20844" spans="68:68" x14ac:dyDescent="0.2">
      <c r="BP20844" s="48"/>
    </row>
    <row r="20845" spans="68:68" x14ac:dyDescent="0.2">
      <c r="BP20845" s="48"/>
    </row>
    <row r="20846" spans="68:68" x14ac:dyDescent="0.2">
      <c r="BP20846" s="48"/>
    </row>
    <row r="20847" spans="68:68" x14ac:dyDescent="0.2">
      <c r="BP20847" s="48"/>
    </row>
    <row r="20848" spans="68:68" x14ac:dyDescent="0.2">
      <c r="BP20848" s="48"/>
    </row>
    <row r="20849" spans="68:68" x14ac:dyDescent="0.2">
      <c r="BP20849" s="48"/>
    </row>
    <row r="20850" spans="68:68" x14ac:dyDescent="0.2">
      <c r="BP20850" s="48"/>
    </row>
    <row r="20851" spans="68:68" x14ac:dyDescent="0.2">
      <c r="BP20851" s="48"/>
    </row>
    <row r="20852" spans="68:68" x14ac:dyDescent="0.2">
      <c r="BP20852" s="48"/>
    </row>
    <row r="20853" spans="68:68" x14ac:dyDescent="0.2">
      <c r="BP20853" s="48"/>
    </row>
    <row r="20854" spans="68:68" x14ac:dyDescent="0.2">
      <c r="BP20854" s="48"/>
    </row>
    <row r="20855" spans="68:68" x14ac:dyDescent="0.2">
      <c r="BP20855" s="48"/>
    </row>
    <row r="20856" spans="68:68" x14ac:dyDescent="0.2">
      <c r="BP20856" s="48"/>
    </row>
    <row r="20857" spans="68:68" x14ac:dyDescent="0.2">
      <c r="BP20857" s="48"/>
    </row>
    <row r="20858" spans="68:68" x14ac:dyDescent="0.2">
      <c r="BP20858" s="48"/>
    </row>
    <row r="20859" spans="68:68" x14ac:dyDescent="0.2">
      <c r="BP20859" s="48"/>
    </row>
    <row r="20860" spans="68:68" x14ac:dyDescent="0.2">
      <c r="BP20860" s="48"/>
    </row>
    <row r="20861" spans="68:68" x14ac:dyDescent="0.2">
      <c r="BP20861" s="48"/>
    </row>
    <row r="20862" spans="68:68" x14ac:dyDescent="0.2">
      <c r="BP20862" s="48"/>
    </row>
    <row r="20863" spans="68:68" x14ac:dyDescent="0.2">
      <c r="BP20863" s="48"/>
    </row>
    <row r="20864" spans="68:68" x14ac:dyDescent="0.2">
      <c r="BP20864" s="48"/>
    </row>
    <row r="20865" spans="68:68" x14ac:dyDescent="0.2">
      <c r="BP20865" s="48"/>
    </row>
    <row r="20866" spans="68:68" x14ac:dyDescent="0.2">
      <c r="BP20866" s="48"/>
    </row>
    <row r="20867" spans="68:68" x14ac:dyDescent="0.2">
      <c r="BP20867" s="48"/>
    </row>
    <row r="20868" spans="68:68" x14ac:dyDescent="0.2">
      <c r="BP20868" s="48"/>
    </row>
    <row r="20869" spans="68:68" x14ac:dyDescent="0.2">
      <c r="BP20869" s="48"/>
    </row>
    <row r="20870" spans="68:68" x14ac:dyDescent="0.2">
      <c r="BP20870" s="48"/>
    </row>
    <row r="20871" spans="68:68" x14ac:dyDescent="0.2">
      <c r="BP20871" s="48"/>
    </row>
    <row r="20872" spans="68:68" x14ac:dyDescent="0.2">
      <c r="BP20872" s="48"/>
    </row>
    <row r="20873" spans="68:68" x14ac:dyDescent="0.2">
      <c r="BP20873" s="48"/>
    </row>
    <row r="20874" spans="68:68" x14ac:dyDescent="0.2">
      <c r="BP20874" s="48"/>
    </row>
    <row r="20875" spans="68:68" x14ac:dyDescent="0.2">
      <c r="BP20875" s="48"/>
    </row>
    <row r="20876" spans="68:68" x14ac:dyDescent="0.2">
      <c r="BP20876" s="48"/>
    </row>
    <row r="20877" spans="68:68" x14ac:dyDescent="0.2">
      <c r="BP20877" s="48"/>
    </row>
    <row r="20878" spans="68:68" x14ac:dyDescent="0.2">
      <c r="BP20878" s="48"/>
    </row>
    <row r="20879" spans="68:68" x14ac:dyDescent="0.2">
      <c r="BP20879" s="48"/>
    </row>
    <row r="20880" spans="68:68" x14ac:dyDescent="0.2">
      <c r="BP20880" s="48"/>
    </row>
    <row r="20881" spans="68:68" x14ac:dyDescent="0.2">
      <c r="BP20881" s="48"/>
    </row>
    <row r="20882" spans="68:68" x14ac:dyDescent="0.2">
      <c r="BP20882" s="48"/>
    </row>
    <row r="20883" spans="68:68" x14ac:dyDescent="0.2">
      <c r="BP20883" s="48"/>
    </row>
    <row r="20884" spans="68:68" x14ac:dyDescent="0.2">
      <c r="BP20884" s="48"/>
    </row>
    <row r="20885" spans="68:68" x14ac:dyDescent="0.2">
      <c r="BP20885" s="48"/>
    </row>
    <row r="20886" spans="68:68" x14ac:dyDescent="0.2">
      <c r="BP20886" s="48"/>
    </row>
    <row r="20887" spans="68:68" x14ac:dyDescent="0.2">
      <c r="BP20887" s="48"/>
    </row>
    <row r="20888" spans="68:68" x14ac:dyDescent="0.2">
      <c r="BP20888" s="48"/>
    </row>
    <row r="20889" spans="68:68" x14ac:dyDescent="0.2">
      <c r="BP20889" s="48"/>
    </row>
    <row r="20890" spans="68:68" x14ac:dyDescent="0.2">
      <c r="BP20890" s="48"/>
    </row>
    <row r="20891" spans="68:68" x14ac:dyDescent="0.2">
      <c r="BP20891" s="48"/>
    </row>
    <row r="20892" spans="68:68" x14ac:dyDescent="0.2">
      <c r="BP20892" s="48"/>
    </row>
    <row r="20893" spans="68:68" x14ac:dyDescent="0.2">
      <c r="BP20893" s="48"/>
    </row>
    <row r="20894" spans="68:68" x14ac:dyDescent="0.2">
      <c r="BP20894" s="48"/>
    </row>
    <row r="20895" spans="68:68" x14ac:dyDescent="0.2">
      <c r="BP20895" s="48"/>
    </row>
    <row r="20896" spans="68:68" x14ac:dyDescent="0.2">
      <c r="BP20896" s="48"/>
    </row>
    <row r="20897" spans="68:68" x14ac:dyDescent="0.2">
      <c r="BP20897" s="48"/>
    </row>
    <row r="20898" spans="68:68" x14ac:dyDescent="0.2">
      <c r="BP20898" s="48"/>
    </row>
    <row r="20899" spans="68:68" x14ac:dyDescent="0.2">
      <c r="BP20899" s="48"/>
    </row>
    <row r="20900" spans="68:68" x14ac:dyDescent="0.2">
      <c r="BP20900" s="48"/>
    </row>
    <row r="20901" spans="68:68" x14ac:dyDescent="0.2">
      <c r="BP20901" s="48"/>
    </row>
    <row r="20902" spans="68:68" x14ac:dyDescent="0.2">
      <c r="BP20902" s="48"/>
    </row>
    <row r="20903" spans="68:68" x14ac:dyDescent="0.2">
      <c r="BP20903" s="48"/>
    </row>
    <row r="20904" spans="68:68" x14ac:dyDescent="0.2">
      <c r="BP20904" s="48"/>
    </row>
    <row r="20905" spans="68:68" x14ac:dyDescent="0.2">
      <c r="BP20905" s="48"/>
    </row>
    <row r="20906" spans="68:68" x14ac:dyDescent="0.2">
      <c r="BP20906" s="48"/>
    </row>
    <row r="20907" spans="68:68" x14ac:dyDescent="0.2">
      <c r="BP20907" s="48"/>
    </row>
    <row r="20908" spans="68:68" x14ac:dyDescent="0.2">
      <c r="BP20908" s="48"/>
    </row>
    <row r="20909" spans="68:68" x14ac:dyDescent="0.2">
      <c r="BP20909" s="48"/>
    </row>
    <row r="20910" spans="68:68" x14ac:dyDescent="0.2">
      <c r="BP20910" s="48"/>
    </row>
    <row r="20911" spans="68:68" x14ac:dyDescent="0.2">
      <c r="BP20911" s="48"/>
    </row>
    <row r="20912" spans="68:68" x14ac:dyDescent="0.2">
      <c r="BP20912" s="48"/>
    </row>
    <row r="20913" spans="68:68" x14ac:dyDescent="0.2">
      <c r="BP20913" s="48"/>
    </row>
    <row r="20914" spans="68:68" x14ac:dyDescent="0.2">
      <c r="BP20914" s="48"/>
    </row>
    <row r="20915" spans="68:68" x14ac:dyDescent="0.2">
      <c r="BP20915" s="48"/>
    </row>
    <row r="20916" spans="68:68" x14ac:dyDescent="0.2">
      <c r="BP20916" s="48"/>
    </row>
    <row r="20917" spans="68:68" x14ac:dyDescent="0.2">
      <c r="BP20917" s="48"/>
    </row>
    <row r="20918" spans="68:68" x14ac:dyDescent="0.2">
      <c r="BP20918" s="48"/>
    </row>
    <row r="20919" spans="68:68" x14ac:dyDescent="0.2">
      <c r="BP20919" s="48"/>
    </row>
    <row r="20920" spans="68:68" x14ac:dyDescent="0.2">
      <c r="BP20920" s="48"/>
    </row>
    <row r="20921" spans="68:68" x14ac:dyDescent="0.2">
      <c r="BP20921" s="48"/>
    </row>
    <row r="20922" spans="68:68" x14ac:dyDescent="0.2">
      <c r="BP20922" s="48"/>
    </row>
    <row r="20923" spans="68:68" x14ac:dyDescent="0.2">
      <c r="BP20923" s="48"/>
    </row>
    <row r="20924" spans="68:68" x14ac:dyDescent="0.2">
      <c r="BP20924" s="48"/>
    </row>
    <row r="20925" spans="68:68" x14ac:dyDescent="0.2">
      <c r="BP20925" s="48"/>
    </row>
    <row r="20926" spans="68:68" x14ac:dyDescent="0.2">
      <c r="BP20926" s="48"/>
    </row>
    <row r="20927" spans="68:68" x14ac:dyDescent="0.2">
      <c r="BP20927" s="48"/>
    </row>
    <row r="20928" spans="68:68" x14ac:dyDescent="0.2">
      <c r="BP20928" s="48"/>
    </row>
    <row r="20929" spans="68:68" x14ac:dyDescent="0.2">
      <c r="BP20929" s="48"/>
    </row>
    <row r="20930" spans="68:68" x14ac:dyDescent="0.2">
      <c r="BP20930" s="48"/>
    </row>
    <row r="20931" spans="68:68" x14ac:dyDescent="0.2">
      <c r="BP20931" s="48"/>
    </row>
    <row r="20932" spans="68:68" x14ac:dyDescent="0.2">
      <c r="BP20932" s="48"/>
    </row>
    <row r="20933" spans="68:68" x14ac:dyDescent="0.2">
      <c r="BP20933" s="48"/>
    </row>
    <row r="20934" spans="68:68" x14ac:dyDescent="0.2">
      <c r="BP20934" s="48"/>
    </row>
    <row r="20935" spans="68:68" x14ac:dyDescent="0.2">
      <c r="BP20935" s="48"/>
    </row>
    <row r="20936" spans="68:68" x14ac:dyDescent="0.2">
      <c r="BP20936" s="48"/>
    </row>
    <row r="20937" spans="68:68" x14ac:dyDescent="0.2">
      <c r="BP20937" s="48"/>
    </row>
    <row r="20938" spans="68:68" x14ac:dyDescent="0.2">
      <c r="BP20938" s="48"/>
    </row>
    <row r="20939" spans="68:68" x14ac:dyDescent="0.2">
      <c r="BP20939" s="48"/>
    </row>
    <row r="20940" spans="68:68" x14ac:dyDescent="0.2">
      <c r="BP20940" s="48"/>
    </row>
    <row r="20941" spans="68:68" x14ac:dyDescent="0.2">
      <c r="BP20941" s="48"/>
    </row>
    <row r="20942" spans="68:68" x14ac:dyDescent="0.2">
      <c r="BP20942" s="48"/>
    </row>
    <row r="20943" spans="68:68" x14ac:dyDescent="0.2">
      <c r="BP20943" s="48"/>
    </row>
    <row r="20944" spans="68:68" x14ac:dyDescent="0.2">
      <c r="BP20944" s="48"/>
    </row>
    <row r="20945" spans="68:68" x14ac:dyDescent="0.2">
      <c r="BP20945" s="48"/>
    </row>
    <row r="20946" spans="68:68" x14ac:dyDescent="0.2">
      <c r="BP20946" s="48"/>
    </row>
    <row r="20947" spans="68:68" x14ac:dyDescent="0.2">
      <c r="BP20947" s="48"/>
    </row>
    <row r="20948" spans="68:68" x14ac:dyDescent="0.2">
      <c r="BP20948" s="48"/>
    </row>
    <row r="20949" spans="68:68" x14ac:dyDescent="0.2">
      <c r="BP20949" s="48"/>
    </row>
    <row r="20950" spans="68:68" x14ac:dyDescent="0.2">
      <c r="BP20950" s="48"/>
    </row>
    <row r="20951" spans="68:68" x14ac:dyDescent="0.2">
      <c r="BP20951" s="48"/>
    </row>
    <row r="20952" spans="68:68" x14ac:dyDescent="0.2">
      <c r="BP20952" s="48"/>
    </row>
    <row r="20953" spans="68:68" x14ac:dyDescent="0.2">
      <c r="BP20953" s="48"/>
    </row>
    <row r="20954" spans="68:68" x14ac:dyDescent="0.2">
      <c r="BP20954" s="48"/>
    </row>
    <row r="20955" spans="68:68" x14ac:dyDescent="0.2">
      <c r="BP20955" s="48"/>
    </row>
    <row r="20956" spans="68:68" x14ac:dyDescent="0.2">
      <c r="BP20956" s="48"/>
    </row>
    <row r="20957" spans="68:68" x14ac:dyDescent="0.2">
      <c r="BP20957" s="48"/>
    </row>
    <row r="20958" spans="68:68" x14ac:dyDescent="0.2">
      <c r="BP20958" s="48"/>
    </row>
    <row r="20959" spans="68:68" x14ac:dyDescent="0.2">
      <c r="BP20959" s="48"/>
    </row>
    <row r="20960" spans="68:68" x14ac:dyDescent="0.2">
      <c r="BP20960" s="48"/>
    </row>
    <row r="20961" spans="68:68" x14ac:dyDescent="0.2">
      <c r="BP20961" s="48"/>
    </row>
    <row r="20962" spans="68:68" x14ac:dyDescent="0.2">
      <c r="BP20962" s="48"/>
    </row>
    <row r="20963" spans="68:68" x14ac:dyDescent="0.2">
      <c r="BP20963" s="48"/>
    </row>
    <row r="20964" spans="68:68" x14ac:dyDescent="0.2">
      <c r="BP20964" s="48"/>
    </row>
    <row r="20965" spans="68:68" x14ac:dyDescent="0.2">
      <c r="BP20965" s="48"/>
    </row>
    <row r="20966" spans="68:68" x14ac:dyDescent="0.2">
      <c r="BP20966" s="48"/>
    </row>
    <row r="20967" spans="68:68" x14ac:dyDescent="0.2">
      <c r="BP20967" s="48"/>
    </row>
    <row r="20968" spans="68:68" x14ac:dyDescent="0.2">
      <c r="BP20968" s="48"/>
    </row>
    <row r="20969" spans="68:68" x14ac:dyDescent="0.2">
      <c r="BP20969" s="48"/>
    </row>
    <row r="20970" spans="68:68" x14ac:dyDescent="0.2">
      <c r="BP20970" s="48"/>
    </row>
    <row r="20971" spans="68:68" x14ac:dyDescent="0.2">
      <c r="BP20971" s="48"/>
    </row>
    <row r="20972" spans="68:68" x14ac:dyDescent="0.2">
      <c r="BP20972" s="48"/>
    </row>
    <row r="20973" spans="68:68" x14ac:dyDescent="0.2">
      <c r="BP20973" s="48"/>
    </row>
    <row r="20974" spans="68:68" x14ac:dyDescent="0.2">
      <c r="BP20974" s="48"/>
    </row>
    <row r="20975" spans="68:68" x14ac:dyDescent="0.2">
      <c r="BP20975" s="48"/>
    </row>
    <row r="20976" spans="68:68" x14ac:dyDescent="0.2">
      <c r="BP20976" s="48"/>
    </row>
    <row r="20977" spans="68:68" x14ac:dyDescent="0.2">
      <c r="BP20977" s="48"/>
    </row>
    <row r="20978" spans="68:68" x14ac:dyDescent="0.2">
      <c r="BP20978" s="48"/>
    </row>
    <row r="20979" spans="68:68" x14ac:dyDescent="0.2">
      <c r="BP20979" s="48"/>
    </row>
    <row r="20980" spans="68:68" x14ac:dyDescent="0.2">
      <c r="BP20980" s="48"/>
    </row>
    <row r="20981" spans="68:68" x14ac:dyDescent="0.2">
      <c r="BP20981" s="48"/>
    </row>
    <row r="20982" spans="68:68" x14ac:dyDescent="0.2">
      <c r="BP20982" s="48"/>
    </row>
    <row r="20983" spans="68:68" x14ac:dyDescent="0.2">
      <c r="BP20983" s="48"/>
    </row>
    <row r="20984" spans="68:68" x14ac:dyDescent="0.2">
      <c r="BP20984" s="48"/>
    </row>
    <row r="20985" spans="68:68" x14ac:dyDescent="0.2">
      <c r="BP20985" s="48"/>
    </row>
    <row r="20986" spans="68:68" x14ac:dyDescent="0.2">
      <c r="BP20986" s="48"/>
    </row>
    <row r="20987" spans="68:68" x14ac:dyDescent="0.2">
      <c r="BP20987" s="48"/>
    </row>
    <row r="20988" spans="68:68" x14ac:dyDescent="0.2">
      <c r="BP20988" s="48"/>
    </row>
    <row r="20989" spans="68:68" x14ac:dyDescent="0.2">
      <c r="BP20989" s="48"/>
    </row>
    <row r="20990" spans="68:68" x14ac:dyDescent="0.2">
      <c r="BP20990" s="48"/>
    </row>
    <row r="20991" spans="68:68" x14ac:dyDescent="0.2">
      <c r="BP20991" s="48"/>
    </row>
    <row r="20992" spans="68:68" x14ac:dyDescent="0.2">
      <c r="BP20992" s="48"/>
    </row>
    <row r="20993" spans="68:68" x14ac:dyDescent="0.2">
      <c r="BP20993" s="48"/>
    </row>
    <row r="20994" spans="68:68" x14ac:dyDescent="0.2">
      <c r="BP20994" s="48"/>
    </row>
    <row r="20995" spans="68:68" x14ac:dyDescent="0.2">
      <c r="BP20995" s="48"/>
    </row>
    <row r="20996" spans="68:68" x14ac:dyDescent="0.2">
      <c r="BP20996" s="48"/>
    </row>
    <row r="20997" spans="68:68" x14ac:dyDescent="0.2">
      <c r="BP20997" s="48"/>
    </row>
    <row r="20998" spans="68:68" x14ac:dyDescent="0.2">
      <c r="BP20998" s="48"/>
    </row>
    <row r="20999" spans="68:68" x14ac:dyDescent="0.2">
      <c r="BP20999" s="48"/>
    </row>
    <row r="21000" spans="68:68" x14ac:dyDescent="0.2">
      <c r="BP21000" s="48"/>
    </row>
    <row r="21001" spans="68:68" x14ac:dyDescent="0.2">
      <c r="BP21001" s="48"/>
    </row>
    <row r="21002" spans="68:68" x14ac:dyDescent="0.2">
      <c r="BP21002" s="48"/>
    </row>
    <row r="21003" spans="68:68" x14ac:dyDescent="0.2">
      <c r="BP21003" s="48"/>
    </row>
    <row r="21004" spans="68:68" x14ac:dyDescent="0.2">
      <c r="BP21004" s="48"/>
    </row>
    <row r="21005" spans="68:68" x14ac:dyDescent="0.2">
      <c r="BP21005" s="48"/>
    </row>
    <row r="21006" spans="68:68" x14ac:dyDescent="0.2">
      <c r="BP21006" s="48"/>
    </row>
    <row r="21007" spans="68:68" x14ac:dyDescent="0.2">
      <c r="BP21007" s="48"/>
    </row>
    <row r="21008" spans="68:68" x14ac:dyDescent="0.2">
      <c r="BP21008" s="48"/>
    </row>
    <row r="21009" spans="68:68" x14ac:dyDescent="0.2">
      <c r="BP21009" s="48"/>
    </row>
    <row r="21010" spans="68:68" x14ac:dyDescent="0.2">
      <c r="BP21010" s="48"/>
    </row>
    <row r="21011" spans="68:68" x14ac:dyDescent="0.2">
      <c r="BP21011" s="48"/>
    </row>
    <row r="21012" spans="68:68" x14ac:dyDescent="0.2">
      <c r="BP21012" s="48"/>
    </row>
    <row r="21013" spans="68:68" x14ac:dyDescent="0.2">
      <c r="BP21013" s="48"/>
    </row>
    <row r="21014" spans="68:68" x14ac:dyDescent="0.2">
      <c r="BP21014" s="48"/>
    </row>
    <row r="21015" spans="68:68" x14ac:dyDescent="0.2">
      <c r="BP21015" s="48"/>
    </row>
    <row r="21016" spans="68:68" x14ac:dyDescent="0.2">
      <c r="BP21016" s="48"/>
    </row>
    <row r="21017" spans="68:68" x14ac:dyDescent="0.2">
      <c r="BP21017" s="48"/>
    </row>
    <row r="21018" spans="68:68" x14ac:dyDescent="0.2">
      <c r="BP21018" s="48"/>
    </row>
    <row r="21019" spans="68:68" x14ac:dyDescent="0.2">
      <c r="BP21019" s="48"/>
    </row>
    <row r="21020" spans="68:68" x14ac:dyDescent="0.2">
      <c r="BP21020" s="48"/>
    </row>
    <row r="21021" spans="68:68" x14ac:dyDescent="0.2">
      <c r="BP21021" s="48"/>
    </row>
    <row r="21022" spans="68:68" x14ac:dyDescent="0.2">
      <c r="BP21022" s="48"/>
    </row>
    <row r="21023" spans="68:68" x14ac:dyDescent="0.2">
      <c r="BP21023" s="48"/>
    </row>
    <row r="21024" spans="68:68" x14ac:dyDescent="0.2">
      <c r="BP21024" s="48"/>
    </row>
    <row r="21025" spans="68:68" x14ac:dyDescent="0.2">
      <c r="BP21025" s="48"/>
    </row>
    <row r="21026" spans="68:68" x14ac:dyDescent="0.2">
      <c r="BP21026" s="48"/>
    </row>
    <row r="21027" spans="68:68" x14ac:dyDescent="0.2">
      <c r="BP21027" s="48"/>
    </row>
    <row r="21028" spans="68:68" x14ac:dyDescent="0.2">
      <c r="BP21028" s="48"/>
    </row>
    <row r="21029" spans="68:68" x14ac:dyDescent="0.2">
      <c r="BP21029" s="48"/>
    </row>
    <row r="21030" spans="68:68" x14ac:dyDescent="0.2">
      <c r="BP21030" s="48"/>
    </row>
    <row r="21031" spans="68:68" x14ac:dyDescent="0.2">
      <c r="BP21031" s="48"/>
    </row>
    <row r="21032" spans="68:68" x14ac:dyDescent="0.2">
      <c r="BP21032" s="48"/>
    </row>
    <row r="21033" spans="68:68" x14ac:dyDescent="0.2">
      <c r="BP21033" s="48"/>
    </row>
    <row r="21034" spans="68:68" x14ac:dyDescent="0.2">
      <c r="BP21034" s="48"/>
    </row>
    <row r="21035" spans="68:68" x14ac:dyDescent="0.2">
      <c r="BP21035" s="48"/>
    </row>
    <row r="21036" spans="68:68" x14ac:dyDescent="0.2">
      <c r="BP21036" s="48"/>
    </row>
    <row r="21037" spans="68:68" x14ac:dyDescent="0.2">
      <c r="BP21037" s="48"/>
    </row>
    <row r="21038" spans="68:68" x14ac:dyDescent="0.2">
      <c r="BP21038" s="48"/>
    </row>
    <row r="21039" spans="68:68" x14ac:dyDescent="0.2">
      <c r="BP21039" s="48"/>
    </row>
    <row r="21040" spans="68:68" x14ac:dyDescent="0.2">
      <c r="BP21040" s="48"/>
    </row>
    <row r="21041" spans="68:68" x14ac:dyDescent="0.2">
      <c r="BP21041" s="48"/>
    </row>
    <row r="21042" spans="68:68" x14ac:dyDescent="0.2">
      <c r="BP21042" s="48"/>
    </row>
    <row r="21043" spans="68:68" x14ac:dyDescent="0.2">
      <c r="BP21043" s="48"/>
    </row>
    <row r="21044" spans="68:68" x14ac:dyDescent="0.2">
      <c r="BP21044" s="48"/>
    </row>
    <row r="21045" spans="68:68" x14ac:dyDescent="0.2">
      <c r="BP21045" s="48"/>
    </row>
    <row r="21046" spans="68:68" x14ac:dyDescent="0.2">
      <c r="BP21046" s="48"/>
    </row>
    <row r="21047" spans="68:68" x14ac:dyDescent="0.2">
      <c r="BP21047" s="48"/>
    </row>
    <row r="21048" spans="68:68" x14ac:dyDescent="0.2">
      <c r="BP21048" s="48"/>
    </row>
    <row r="21049" spans="68:68" x14ac:dyDescent="0.2">
      <c r="BP21049" s="48"/>
    </row>
    <row r="21050" spans="68:68" x14ac:dyDescent="0.2">
      <c r="BP21050" s="48"/>
    </row>
    <row r="21051" spans="68:68" x14ac:dyDescent="0.2">
      <c r="BP21051" s="48"/>
    </row>
    <row r="21052" spans="68:68" x14ac:dyDescent="0.2">
      <c r="BP21052" s="48"/>
    </row>
    <row r="21053" spans="68:68" x14ac:dyDescent="0.2">
      <c r="BP21053" s="48"/>
    </row>
    <row r="21054" spans="68:68" x14ac:dyDescent="0.2">
      <c r="BP21054" s="48"/>
    </row>
    <row r="21055" spans="68:68" x14ac:dyDescent="0.2">
      <c r="BP21055" s="48"/>
    </row>
    <row r="21056" spans="68:68" x14ac:dyDescent="0.2">
      <c r="BP21056" s="48"/>
    </row>
    <row r="21057" spans="68:68" x14ac:dyDescent="0.2">
      <c r="BP21057" s="48"/>
    </row>
    <row r="21058" spans="68:68" x14ac:dyDescent="0.2">
      <c r="BP21058" s="48"/>
    </row>
    <row r="21059" spans="68:68" x14ac:dyDescent="0.2">
      <c r="BP21059" s="48"/>
    </row>
    <row r="21060" spans="68:68" x14ac:dyDescent="0.2">
      <c r="BP21060" s="48"/>
    </row>
    <row r="21061" spans="68:68" x14ac:dyDescent="0.2">
      <c r="BP21061" s="48"/>
    </row>
    <row r="21062" spans="68:68" x14ac:dyDescent="0.2">
      <c r="BP21062" s="48"/>
    </row>
    <row r="21063" spans="68:68" x14ac:dyDescent="0.2">
      <c r="BP21063" s="48"/>
    </row>
    <row r="21064" spans="68:68" x14ac:dyDescent="0.2">
      <c r="BP21064" s="48"/>
    </row>
    <row r="21065" spans="68:68" x14ac:dyDescent="0.2">
      <c r="BP21065" s="48"/>
    </row>
    <row r="21066" spans="68:68" x14ac:dyDescent="0.2">
      <c r="BP21066" s="48"/>
    </row>
    <row r="21067" spans="68:68" x14ac:dyDescent="0.2">
      <c r="BP21067" s="48"/>
    </row>
    <row r="21068" spans="68:68" x14ac:dyDescent="0.2">
      <c r="BP21068" s="48"/>
    </row>
    <row r="21069" spans="68:68" x14ac:dyDescent="0.2">
      <c r="BP21069" s="48"/>
    </row>
    <row r="21070" spans="68:68" x14ac:dyDescent="0.2">
      <c r="BP21070" s="48"/>
    </row>
    <row r="21071" spans="68:68" x14ac:dyDescent="0.2">
      <c r="BP21071" s="48"/>
    </row>
    <row r="21072" spans="68:68" x14ac:dyDescent="0.2">
      <c r="BP21072" s="48"/>
    </row>
    <row r="21073" spans="68:68" x14ac:dyDescent="0.2">
      <c r="BP21073" s="48"/>
    </row>
    <row r="21074" spans="68:68" x14ac:dyDescent="0.2">
      <c r="BP21074" s="48"/>
    </row>
    <row r="21075" spans="68:68" x14ac:dyDescent="0.2">
      <c r="BP21075" s="48"/>
    </row>
    <row r="21076" spans="68:68" x14ac:dyDescent="0.2">
      <c r="BP21076" s="48"/>
    </row>
    <row r="21077" spans="68:68" x14ac:dyDescent="0.2">
      <c r="BP21077" s="48"/>
    </row>
    <row r="21078" spans="68:68" x14ac:dyDescent="0.2">
      <c r="BP21078" s="48"/>
    </row>
    <row r="21079" spans="68:68" x14ac:dyDescent="0.2">
      <c r="BP21079" s="48"/>
    </row>
    <row r="21080" spans="68:68" x14ac:dyDescent="0.2">
      <c r="BP21080" s="48"/>
    </row>
    <row r="21081" spans="68:68" x14ac:dyDescent="0.2">
      <c r="BP21081" s="48"/>
    </row>
    <row r="21082" spans="68:68" x14ac:dyDescent="0.2">
      <c r="BP21082" s="48"/>
    </row>
    <row r="21083" spans="68:68" x14ac:dyDescent="0.2">
      <c r="BP21083" s="48"/>
    </row>
    <row r="21084" spans="68:68" x14ac:dyDescent="0.2">
      <c r="BP21084" s="48"/>
    </row>
    <row r="21085" spans="68:68" x14ac:dyDescent="0.2">
      <c r="BP21085" s="48"/>
    </row>
    <row r="21086" spans="68:68" x14ac:dyDescent="0.2">
      <c r="BP21086" s="48"/>
    </row>
    <row r="21087" spans="68:68" x14ac:dyDescent="0.2">
      <c r="BP21087" s="48"/>
    </row>
    <row r="21088" spans="68:68" x14ac:dyDescent="0.2">
      <c r="BP21088" s="48"/>
    </row>
    <row r="21089" spans="68:68" x14ac:dyDescent="0.2">
      <c r="BP21089" s="48"/>
    </row>
    <row r="21090" spans="68:68" x14ac:dyDescent="0.2">
      <c r="BP21090" s="48"/>
    </row>
    <row r="21091" spans="68:68" x14ac:dyDescent="0.2">
      <c r="BP21091" s="48"/>
    </row>
    <row r="21092" spans="68:68" x14ac:dyDescent="0.2">
      <c r="BP21092" s="48"/>
    </row>
    <row r="21093" spans="68:68" x14ac:dyDescent="0.2">
      <c r="BP21093" s="48"/>
    </row>
    <row r="21094" spans="68:68" x14ac:dyDescent="0.2">
      <c r="BP21094" s="48"/>
    </row>
    <row r="21095" spans="68:68" x14ac:dyDescent="0.2">
      <c r="BP21095" s="48"/>
    </row>
    <row r="21096" spans="68:68" x14ac:dyDescent="0.2">
      <c r="BP21096" s="48"/>
    </row>
    <row r="21097" spans="68:68" x14ac:dyDescent="0.2">
      <c r="BP21097" s="48"/>
    </row>
    <row r="21098" spans="68:68" x14ac:dyDescent="0.2">
      <c r="BP21098" s="48"/>
    </row>
    <row r="21099" spans="68:68" x14ac:dyDescent="0.2">
      <c r="BP21099" s="48"/>
    </row>
    <row r="21100" spans="68:68" x14ac:dyDescent="0.2">
      <c r="BP21100" s="48"/>
    </row>
    <row r="21101" spans="68:68" x14ac:dyDescent="0.2">
      <c r="BP21101" s="48"/>
    </row>
    <row r="21102" spans="68:68" x14ac:dyDescent="0.2">
      <c r="BP21102" s="48"/>
    </row>
    <row r="21103" spans="68:68" x14ac:dyDescent="0.2">
      <c r="BP21103" s="48"/>
    </row>
    <row r="21104" spans="68:68" x14ac:dyDescent="0.2">
      <c r="BP21104" s="48"/>
    </row>
    <row r="21105" spans="68:68" x14ac:dyDescent="0.2">
      <c r="BP21105" s="48"/>
    </row>
    <row r="21106" spans="68:68" x14ac:dyDescent="0.2">
      <c r="BP21106" s="48"/>
    </row>
    <row r="21107" spans="68:68" x14ac:dyDescent="0.2">
      <c r="BP21107" s="48"/>
    </row>
    <row r="21108" spans="68:68" x14ac:dyDescent="0.2">
      <c r="BP21108" s="48"/>
    </row>
    <row r="21109" spans="68:68" x14ac:dyDescent="0.2">
      <c r="BP21109" s="48"/>
    </row>
    <row r="21110" spans="68:68" x14ac:dyDescent="0.2">
      <c r="BP21110" s="48"/>
    </row>
    <row r="21111" spans="68:68" x14ac:dyDescent="0.2">
      <c r="BP21111" s="48"/>
    </row>
    <row r="21112" spans="68:68" x14ac:dyDescent="0.2">
      <c r="BP21112" s="48"/>
    </row>
    <row r="21113" spans="68:68" x14ac:dyDescent="0.2">
      <c r="BP21113" s="48"/>
    </row>
    <row r="21114" spans="68:68" x14ac:dyDescent="0.2">
      <c r="BP21114" s="48"/>
    </row>
    <row r="21115" spans="68:68" x14ac:dyDescent="0.2">
      <c r="BP21115" s="48"/>
    </row>
    <row r="21116" spans="68:68" x14ac:dyDescent="0.2">
      <c r="BP21116" s="48"/>
    </row>
    <row r="21117" spans="68:68" x14ac:dyDescent="0.2">
      <c r="BP21117" s="48"/>
    </row>
    <row r="21118" spans="68:68" x14ac:dyDescent="0.2">
      <c r="BP21118" s="48"/>
    </row>
    <row r="21119" spans="68:68" x14ac:dyDescent="0.2">
      <c r="BP21119" s="48"/>
    </row>
    <row r="21120" spans="68:68" x14ac:dyDescent="0.2">
      <c r="BP21120" s="48"/>
    </row>
    <row r="21121" spans="68:68" x14ac:dyDescent="0.2">
      <c r="BP21121" s="48"/>
    </row>
    <row r="21122" spans="68:68" x14ac:dyDescent="0.2">
      <c r="BP21122" s="48"/>
    </row>
    <row r="21123" spans="68:68" x14ac:dyDescent="0.2">
      <c r="BP21123" s="48"/>
    </row>
    <row r="21124" spans="68:68" x14ac:dyDescent="0.2">
      <c r="BP21124" s="48"/>
    </row>
    <row r="21125" spans="68:68" x14ac:dyDescent="0.2">
      <c r="BP21125" s="48"/>
    </row>
    <row r="21126" spans="68:68" x14ac:dyDescent="0.2">
      <c r="BP21126" s="48"/>
    </row>
    <row r="21127" spans="68:68" x14ac:dyDescent="0.2">
      <c r="BP21127" s="48"/>
    </row>
    <row r="21128" spans="68:68" x14ac:dyDescent="0.2">
      <c r="BP21128" s="48"/>
    </row>
    <row r="21129" spans="68:68" x14ac:dyDescent="0.2">
      <c r="BP21129" s="48"/>
    </row>
    <row r="21130" spans="68:68" x14ac:dyDescent="0.2">
      <c r="BP21130" s="48"/>
    </row>
    <row r="21131" spans="68:68" x14ac:dyDescent="0.2">
      <c r="BP21131" s="48"/>
    </row>
    <row r="21132" spans="68:68" x14ac:dyDescent="0.2">
      <c r="BP21132" s="48"/>
    </row>
    <row r="21133" spans="68:68" x14ac:dyDescent="0.2">
      <c r="BP21133" s="48"/>
    </row>
    <row r="21134" spans="68:68" x14ac:dyDescent="0.2">
      <c r="BP21134" s="48"/>
    </row>
    <row r="21135" spans="68:68" x14ac:dyDescent="0.2">
      <c r="BP21135" s="48"/>
    </row>
    <row r="21136" spans="68:68" x14ac:dyDescent="0.2">
      <c r="BP21136" s="48"/>
    </row>
    <row r="21137" spans="68:68" x14ac:dyDescent="0.2">
      <c r="BP21137" s="48"/>
    </row>
    <row r="21138" spans="68:68" x14ac:dyDescent="0.2">
      <c r="BP21138" s="48"/>
    </row>
    <row r="21139" spans="68:68" x14ac:dyDescent="0.2">
      <c r="BP21139" s="48"/>
    </row>
    <row r="21140" spans="68:68" x14ac:dyDescent="0.2">
      <c r="BP21140" s="48"/>
    </row>
    <row r="21141" spans="68:68" x14ac:dyDescent="0.2">
      <c r="BP21141" s="48"/>
    </row>
    <row r="21142" spans="68:68" x14ac:dyDescent="0.2">
      <c r="BP21142" s="48"/>
    </row>
    <row r="21143" spans="68:68" x14ac:dyDescent="0.2">
      <c r="BP21143" s="48"/>
    </row>
    <row r="21144" spans="68:68" x14ac:dyDescent="0.2">
      <c r="BP21144" s="48"/>
    </row>
    <row r="21145" spans="68:68" x14ac:dyDescent="0.2">
      <c r="BP21145" s="48"/>
    </row>
    <row r="21146" spans="68:68" x14ac:dyDescent="0.2">
      <c r="BP21146" s="48"/>
    </row>
    <row r="21147" spans="68:68" x14ac:dyDescent="0.2">
      <c r="BP21147" s="48"/>
    </row>
    <row r="21148" spans="68:68" x14ac:dyDescent="0.2">
      <c r="BP21148" s="48"/>
    </row>
    <row r="21149" spans="68:68" x14ac:dyDescent="0.2">
      <c r="BP21149" s="48"/>
    </row>
    <row r="21150" spans="68:68" x14ac:dyDescent="0.2">
      <c r="BP21150" s="48"/>
    </row>
    <row r="21151" spans="68:68" x14ac:dyDescent="0.2">
      <c r="BP21151" s="48"/>
    </row>
    <row r="21152" spans="68:68" x14ac:dyDescent="0.2">
      <c r="BP21152" s="48"/>
    </row>
    <row r="21153" spans="68:68" x14ac:dyDescent="0.2">
      <c r="BP21153" s="48"/>
    </row>
    <row r="21154" spans="68:68" x14ac:dyDescent="0.2">
      <c r="BP21154" s="48"/>
    </row>
    <row r="21155" spans="68:68" x14ac:dyDescent="0.2">
      <c r="BP21155" s="48"/>
    </row>
    <row r="21156" spans="68:68" x14ac:dyDescent="0.2">
      <c r="BP21156" s="48"/>
    </row>
    <row r="21157" spans="68:68" x14ac:dyDescent="0.2">
      <c r="BP21157" s="48"/>
    </row>
    <row r="21158" spans="68:68" x14ac:dyDescent="0.2">
      <c r="BP21158" s="48"/>
    </row>
    <row r="21159" spans="68:68" x14ac:dyDescent="0.2">
      <c r="BP21159" s="48"/>
    </row>
    <row r="21160" spans="68:68" x14ac:dyDescent="0.2">
      <c r="BP21160" s="48"/>
    </row>
    <row r="21161" spans="68:68" x14ac:dyDescent="0.2">
      <c r="BP21161" s="48"/>
    </row>
    <row r="21162" spans="68:68" x14ac:dyDescent="0.2">
      <c r="BP21162" s="48"/>
    </row>
    <row r="21163" spans="68:68" x14ac:dyDescent="0.2">
      <c r="BP21163" s="48"/>
    </row>
    <row r="21164" spans="68:68" x14ac:dyDescent="0.2">
      <c r="BP21164" s="48"/>
    </row>
    <row r="21165" spans="68:68" x14ac:dyDescent="0.2">
      <c r="BP21165" s="48"/>
    </row>
    <row r="21166" spans="68:68" x14ac:dyDescent="0.2">
      <c r="BP21166" s="48"/>
    </row>
    <row r="21167" spans="68:68" x14ac:dyDescent="0.2">
      <c r="BP21167" s="48"/>
    </row>
    <row r="21168" spans="68:68" x14ac:dyDescent="0.2">
      <c r="BP21168" s="48"/>
    </row>
    <row r="21169" spans="68:68" x14ac:dyDescent="0.2">
      <c r="BP21169" s="48"/>
    </row>
    <row r="21170" spans="68:68" x14ac:dyDescent="0.2">
      <c r="BP21170" s="48"/>
    </row>
    <row r="21171" spans="68:68" x14ac:dyDescent="0.2">
      <c r="BP21171" s="48"/>
    </row>
    <row r="21172" spans="68:68" x14ac:dyDescent="0.2">
      <c r="BP21172" s="48"/>
    </row>
    <row r="21173" spans="68:68" x14ac:dyDescent="0.2">
      <c r="BP21173" s="48"/>
    </row>
    <row r="21174" spans="68:68" x14ac:dyDescent="0.2">
      <c r="BP21174" s="48"/>
    </row>
    <row r="21175" spans="68:68" x14ac:dyDescent="0.2">
      <c r="BP21175" s="48"/>
    </row>
    <row r="21176" spans="68:68" x14ac:dyDescent="0.2">
      <c r="BP21176" s="48"/>
    </row>
    <row r="21177" spans="68:68" x14ac:dyDescent="0.2">
      <c r="BP21177" s="48"/>
    </row>
    <row r="21178" spans="68:68" x14ac:dyDescent="0.2">
      <c r="BP21178" s="48"/>
    </row>
    <row r="21179" spans="68:68" x14ac:dyDescent="0.2">
      <c r="BP21179" s="48"/>
    </row>
    <row r="21180" spans="68:68" x14ac:dyDescent="0.2">
      <c r="BP21180" s="48"/>
    </row>
    <row r="21181" spans="68:68" x14ac:dyDescent="0.2">
      <c r="BP21181" s="48"/>
    </row>
    <row r="21182" spans="68:68" x14ac:dyDescent="0.2">
      <c r="BP21182" s="48"/>
    </row>
    <row r="21183" spans="68:68" x14ac:dyDescent="0.2">
      <c r="BP21183" s="48"/>
    </row>
    <row r="21184" spans="68:68" x14ac:dyDescent="0.2">
      <c r="BP21184" s="48"/>
    </row>
    <row r="21185" spans="68:68" x14ac:dyDescent="0.2">
      <c r="BP21185" s="48"/>
    </row>
    <row r="21186" spans="68:68" x14ac:dyDescent="0.2">
      <c r="BP21186" s="48"/>
    </row>
    <row r="21187" spans="68:68" x14ac:dyDescent="0.2">
      <c r="BP21187" s="48"/>
    </row>
    <row r="21188" spans="68:68" x14ac:dyDescent="0.2">
      <c r="BP21188" s="48"/>
    </row>
    <row r="21189" spans="68:68" x14ac:dyDescent="0.2">
      <c r="BP21189" s="48"/>
    </row>
    <row r="21190" spans="68:68" x14ac:dyDescent="0.2">
      <c r="BP21190" s="48"/>
    </row>
    <row r="21191" spans="68:68" x14ac:dyDescent="0.2">
      <c r="BP21191" s="48"/>
    </row>
    <row r="21192" spans="68:68" x14ac:dyDescent="0.2">
      <c r="BP21192" s="48"/>
    </row>
    <row r="21193" spans="68:68" x14ac:dyDescent="0.2">
      <c r="BP21193" s="48"/>
    </row>
    <row r="21194" spans="68:68" x14ac:dyDescent="0.2">
      <c r="BP21194" s="48"/>
    </row>
    <row r="21195" spans="68:68" x14ac:dyDescent="0.2">
      <c r="BP21195" s="48"/>
    </row>
    <row r="21196" spans="68:68" x14ac:dyDescent="0.2">
      <c r="BP21196" s="48"/>
    </row>
    <row r="21197" spans="68:68" x14ac:dyDescent="0.2">
      <c r="BP21197" s="48"/>
    </row>
    <row r="21198" spans="68:68" x14ac:dyDescent="0.2">
      <c r="BP21198" s="48"/>
    </row>
    <row r="21199" spans="68:68" x14ac:dyDescent="0.2">
      <c r="BP21199" s="48"/>
    </row>
    <row r="21200" spans="68:68" x14ac:dyDescent="0.2">
      <c r="BP21200" s="48"/>
    </row>
    <row r="21201" spans="68:68" x14ac:dyDescent="0.2">
      <c r="BP21201" s="48"/>
    </row>
    <row r="21202" spans="68:68" x14ac:dyDescent="0.2">
      <c r="BP21202" s="48"/>
    </row>
    <row r="21203" spans="68:68" x14ac:dyDescent="0.2">
      <c r="BP21203" s="48"/>
    </row>
    <row r="21204" spans="68:68" x14ac:dyDescent="0.2">
      <c r="BP21204" s="48"/>
    </row>
    <row r="21205" spans="68:68" x14ac:dyDescent="0.2">
      <c r="BP21205" s="48"/>
    </row>
    <row r="21206" spans="68:68" x14ac:dyDescent="0.2">
      <c r="BP21206" s="48"/>
    </row>
    <row r="21207" spans="68:68" x14ac:dyDescent="0.2">
      <c r="BP21207" s="48"/>
    </row>
    <row r="21208" spans="68:68" x14ac:dyDescent="0.2">
      <c r="BP21208" s="48"/>
    </row>
    <row r="21209" spans="68:68" x14ac:dyDescent="0.2">
      <c r="BP21209" s="48"/>
    </row>
    <row r="21210" spans="68:68" x14ac:dyDescent="0.2">
      <c r="BP21210" s="48"/>
    </row>
    <row r="21211" spans="68:68" x14ac:dyDescent="0.2">
      <c r="BP21211" s="48"/>
    </row>
    <row r="21212" spans="68:68" x14ac:dyDescent="0.2">
      <c r="BP21212" s="48"/>
    </row>
    <row r="21213" spans="68:68" x14ac:dyDescent="0.2">
      <c r="BP21213" s="48"/>
    </row>
    <row r="21214" spans="68:68" x14ac:dyDescent="0.2">
      <c r="BP21214" s="48"/>
    </row>
    <row r="21215" spans="68:68" x14ac:dyDescent="0.2">
      <c r="BP21215" s="48"/>
    </row>
    <row r="21216" spans="68:68" x14ac:dyDescent="0.2">
      <c r="BP21216" s="48"/>
    </row>
    <row r="21217" spans="68:68" x14ac:dyDescent="0.2">
      <c r="BP21217" s="48"/>
    </row>
    <row r="21218" spans="68:68" x14ac:dyDescent="0.2">
      <c r="BP21218" s="48"/>
    </row>
    <row r="21219" spans="68:68" x14ac:dyDescent="0.2">
      <c r="BP21219" s="48"/>
    </row>
    <row r="21220" spans="68:68" x14ac:dyDescent="0.2">
      <c r="BP21220" s="48"/>
    </row>
    <row r="21221" spans="68:68" x14ac:dyDescent="0.2">
      <c r="BP21221" s="48"/>
    </row>
    <row r="21222" spans="68:68" x14ac:dyDescent="0.2">
      <c r="BP21222" s="48"/>
    </row>
    <row r="21223" spans="68:68" x14ac:dyDescent="0.2">
      <c r="BP21223" s="48"/>
    </row>
    <row r="21224" spans="68:68" x14ac:dyDescent="0.2">
      <c r="BP21224" s="48"/>
    </row>
    <row r="21225" spans="68:68" x14ac:dyDescent="0.2">
      <c r="BP21225" s="48"/>
    </row>
    <row r="21226" spans="68:68" x14ac:dyDescent="0.2">
      <c r="BP21226" s="48"/>
    </row>
    <row r="21227" spans="68:68" x14ac:dyDescent="0.2">
      <c r="BP21227" s="48"/>
    </row>
    <row r="21228" spans="68:68" x14ac:dyDescent="0.2">
      <c r="BP21228" s="48"/>
    </row>
    <row r="21229" spans="68:68" x14ac:dyDescent="0.2">
      <c r="BP21229" s="48"/>
    </row>
    <row r="21230" spans="68:68" x14ac:dyDescent="0.2">
      <c r="BP21230" s="48"/>
    </row>
    <row r="21231" spans="68:68" x14ac:dyDescent="0.2">
      <c r="BP21231" s="48"/>
    </row>
    <row r="21232" spans="68:68" x14ac:dyDescent="0.2">
      <c r="BP21232" s="48"/>
    </row>
    <row r="21233" spans="68:68" x14ac:dyDescent="0.2">
      <c r="BP21233" s="48"/>
    </row>
    <row r="21234" spans="68:68" x14ac:dyDescent="0.2">
      <c r="BP21234" s="48"/>
    </row>
    <row r="21235" spans="68:68" x14ac:dyDescent="0.2">
      <c r="BP21235" s="48"/>
    </row>
    <row r="21236" spans="68:68" x14ac:dyDescent="0.2">
      <c r="BP21236" s="48"/>
    </row>
    <row r="21237" spans="68:68" x14ac:dyDescent="0.2">
      <c r="BP21237" s="48"/>
    </row>
    <row r="21238" spans="68:68" x14ac:dyDescent="0.2">
      <c r="BP21238" s="48"/>
    </row>
    <row r="21239" spans="68:68" x14ac:dyDescent="0.2">
      <c r="BP21239" s="48"/>
    </row>
    <row r="21240" spans="68:68" x14ac:dyDescent="0.2">
      <c r="BP21240" s="48"/>
    </row>
    <row r="21241" spans="68:68" x14ac:dyDescent="0.2">
      <c r="BP21241" s="48"/>
    </row>
    <row r="21242" spans="68:68" x14ac:dyDescent="0.2">
      <c r="BP21242" s="48"/>
    </row>
    <row r="21243" spans="68:68" x14ac:dyDescent="0.2">
      <c r="BP21243" s="48"/>
    </row>
    <row r="21244" spans="68:68" x14ac:dyDescent="0.2">
      <c r="BP21244" s="48"/>
    </row>
    <row r="21245" spans="68:68" x14ac:dyDescent="0.2">
      <c r="BP21245" s="48"/>
    </row>
    <row r="21246" spans="68:68" x14ac:dyDescent="0.2">
      <c r="BP21246" s="48"/>
    </row>
    <row r="21247" spans="68:68" x14ac:dyDescent="0.2">
      <c r="BP21247" s="48"/>
    </row>
    <row r="21248" spans="68:68" x14ac:dyDescent="0.2">
      <c r="BP21248" s="48"/>
    </row>
    <row r="21249" spans="68:68" x14ac:dyDescent="0.2">
      <c r="BP21249" s="48"/>
    </row>
    <row r="21250" spans="68:68" x14ac:dyDescent="0.2">
      <c r="BP21250" s="48"/>
    </row>
    <row r="21251" spans="68:68" x14ac:dyDescent="0.2">
      <c r="BP21251" s="48"/>
    </row>
    <row r="21252" spans="68:68" x14ac:dyDescent="0.2">
      <c r="BP21252" s="48"/>
    </row>
    <row r="21253" spans="68:68" x14ac:dyDescent="0.2">
      <c r="BP21253" s="48"/>
    </row>
    <row r="21254" spans="68:68" x14ac:dyDescent="0.2">
      <c r="BP21254" s="48"/>
    </row>
    <row r="21255" spans="68:68" x14ac:dyDescent="0.2">
      <c r="BP21255" s="48"/>
    </row>
    <row r="21256" spans="68:68" x14ac:dyDescent="0.2">
      <c r="BP21256" s="48"/>
    </row>
    <row r="21257" spans="68:68" x14ac:dyDescent="0.2">
      <c r="BP21257" s="48"/>
    </row>
    <row r="21258" spans="68:68" x14ac:dyDescent="0.2">
      <c r="BP21258" s="48"/>
    </row>
    <row r="21259" spans="68:68" x14ac:dyDescent="0.2">
      <c r="BP21259" s="48"/>
    </row>
    <row r="21260" spans="68:68" x14ac:dyDescent="0.2">
      <c r="BP21260" s="48"/>
    </row>
    <row r="21261" spans="68:68" x14ac:dyDescent="0.2">
      <c r="BP21261" s="48"/>
    </row>
    <row r="21262" spans="68:68" x14ac:dyDescent="0.2">
      <c r="BP21262" s="48"/>
    </row>
    <row r="21263" spans="68:68" x14ac:dyDescent="0.2">
      <c r="BP21263" s="48"/>
    </row>
    <row r="21264" spans="68:68" x14ac:dyDescent="0.2">
      <c r="BP21264" s="48"/>
    </row>
    <row r="21265" spans="68:68" x14ac:dyDescent="0.2">
      <c r="BP21265" s="48"/>
    </row>
    <row r="21266" spans="68:68" x14ac:dyDescent="0.2">
      <c r="BP21266" s="48"/>
    </row>
    <row r="21267" spans="68:68" x14ac:dyDescent="0.2">
      <c r="BP21267" s="48"/>
    </row>
    <row r="21268" spans="68:68" x14ac:dyDescent="0.2">
      <c r="BP21268" s="48"/>
    </row>
    <row r="21269" spans="68:68" x14ac:dyDescent="0.2">
      <c r="BP21269" s="48"/>
    </row>
    <row r="21270" spans="68:68" x14ac:dyDescent="0.2">
      <c r="BP21270" s="48"/>
    </row>
    <row r="21271" spans="68:68" x14ac:dyDescent="0.2">
      <c r="BP21271" s="48"/>
    </row>
    <row r="21272" spans="68:68" x14ac:dyDescent="0.2">
      <c r="BP21272" s="48"/>
    </row>
    <row r="21273" spans="68:68" x14ac:dyDescent="0.2">
      <c r="BP21273" s="48"/>
    </row>
    <row r="21274" spans="68:68" x14ac:dyDescent="0.2">
      <c r="BP21274" s="48"/>
    </row>
    <row r="21275" spans="68:68" x14ac:dyDescent="0.2">
      <c r="BP21275" s="48"/>
    </row>
    <row r="21276" spans="68:68" x14ac:dyDescent="0.2">
      <c r="BP21276" s="48"/>
    </row>
    <row r="21277" spans="68:68" x14ac:dyDescent="0.2">
      <c r="BP21277" s="48"/>
    </row>
    <row r="21278" spans="68:68" x14ac:dyDescent="0.2">
      <c r="BP21278" s="48"/>
    </row>
    <row r="21279" spans="68:68" x14ac:dyDescent="0.2">
      <c r="BP21279" s="48"/>
    </row>
    <row r="21280" spans="68:68" x14ac:dyDescent="0.2">
      <c r="BP21280" s="48"/>
    </row>
    <row r="21281" spans="68:68" x14ac:dyDescent="0.2">
      <c r="BP21281" s="48"/>
    </row>
    <row r="21282" spans="68:68" x14ac:dyDescent="0.2">
      <c r="BP21282" s="48"/>
    </row>
    <row r="21283" spans="68:68" x14ac:dyDescent="0.2">
      <c r="BP21283" s="48"/>
    </row>
    <row r="21284" spans="68:68" x14ac:dyDescent="0.2">
      <c r="BP21284" s="48"/>
    </row>
    <row r="21285" spans="68:68" x14ac:dyDescent="0.2">
      <c r="BP21285" s="48"/>
    </row>
    <row r="21286" spans="68:68" x14ac:dyDescent="0.2">
      <c r="BP21286" s="48"/>
    </row>
    <row r="21287" spans="68:68" x14ac:dyDescent="0.2">
      <c r="BP21287" s="48"/>
    </row>
    <row r="21288" spans="68:68" x14ac:dyDescent="0.2">
      <c r="BP21288" s="48"/>
    </row>
    <row r="21289" spans="68:68" x14ac:dyDescent="0.2">
      <c r="BP21289" s="48"/>
    </row>
    <row r="21290" spans="68:68" x14ac:dyDescent="0.2">
      <c r="BP21290" s="48"/>
    </row>
    <row r="21291" spans="68:68" x14ac:dyDescent="0.2">
      <c r="BP21291" s="48"/>
    </row>
    <row r="21292" spans="68:68" x14ac:dyDescent="0.2">
      <c r="BP21292" s="48"/>
    </row>
    <row r="21293" spans="68:68" x14ac:dyDescent="0.2">
      <c r="BP21293" s="48"/>
    </row>
    <row r="21294" spans="68:68" x14ac:dyDescent="0.2">
      <c r="BP21294" s="48"/>
    </row>
    <row r="21295" spans="68:68" x14ac:dyDescent="0.2">
      <c r="BP21295" s="48"/>
    </row>
    <row r="21296" spans="68:68" x14ac:dyDescent="0.2">
      <c r="BP21296" s="48"/>
    </row>
    <row r="21297" spans="68:68" x14ac:dyDescent="0.2">
      <c r="BP21297" s="48"/>
    </row>
    <row r="21298" spans="68:68" x14ac:dyDescent="0.2">
      <c r="BP21298" s="48"/>
    </row>
    <row r="21299" spans="68:68" x14ac:dyDescent="0.2">
      <c r="BP21299" s="48"/>
    </row>
    <row r="21300" spans="68:68" x14ac:dyDescent="0.2">
      <c r="BP21300" s="48"/>
    </row>
    <row r="21301" spans="68:68" x14ac:dyDescent="0.2">
      <c r="BP21301" s="48"/>
    </row>
    <row r="21302" spans="68:68" x14ac:dyDescent="0.2">
      <c r="BP21302" s="48"/>
    </row>
    <row r="21303" spans="68:68" x14ac:dyDescent="0.2">
      <c r="BP21303" s="48"/>
    </row>
    <row r="21304" spans="68:68" x14ac:dyDescent="0.2">
      <c r="BP21304" s="48"/>
    </row>
    <row r="21305" spans="68:68" x14ac:dyDescent="0.2">
      <c r="BP21305" s="48"/>
    </row>
    <row r="21306" spans="68:68" x14ac:dyDescent="0.2">
      <c r="BP21306" s="48"/>
    </row>
    <row r="21307" spans="68:68" x14ac:dyDescent="0.2">
      <c r="BP21307" s="48"/>
    </row>
    <row r="21308" spans="68:68" x14ac:dyDescent="0.2">
      <c r="BP21308" s="48"/>
    </row>
    <row r="21309" spans="68:68" x14ac:dyDescent="0.2">
      <c r="BP21309" s="48"/>
    </row>
    <row r="21310" spans="68:68" x14ac:dyDescent="0.2">
      <c r="BP21310" s="48"/>
    </row>
    <row r="21311" spans="68:68" x14ac:dyDescent="0.2">
      <c r="BP21311" s="48"/>
    </row>
    <row r="21312" spans="68:68" x14ac:dyDescent="0.2">
      <c r="BP21312" s="48"/>
    </row>
    <row r="21313" spans="68:68" x14ac:dyDescent="0.2">
      <c r="BP21313" s="48"/>
    </row>
    <row r="21314" spans="68:68" x14ac:dyDescent="0.2">
      <c r="BP21314" s="48"/>
    </row>
    <row r="21315" spans="68:68" x14ac:dyDescent="0.2">
      <c r="BP21315" s="48"/>
    </row>
    <row r="21316" spans="68:68" x14ac:dyDescent="0.2">
      <c r="BP21316" s="48"/>
    </row>
    <row r="21317" spans="68:68" x14ac:dyDescent="0.2">
      <c r="BP21317" s="48"/>
    </row>
    <row r="21318" spans="68:68" x14ac:dyDescent="0.2">
      <c r="BP21318" s="48"/>
    </row>
    <row r="21319" spans="68:68" x14ac:dyDescent="0.2">
      <c r="BP21319" s="48"/>
    </row>
    <row r="21320" spans="68:68" x14ac:dyDescent="0.2">
      <c r="BP21320" s="48"/>
    </row>
    <row r="21321" spans="68:68" x14ac:dyDescent="0.2">
      <c r="BP21321" s="48"/>
    </row>
    <row r="21322" spans="68:68" x14ac:dyDescent="0.2">
      <c r="BP21322" s="48"/>
    </row>
    <row r="21323" spans="68:68" x14ac:dyDescent="0.2">
      <c r="BP21323" s="48"/>
    </row>
    <row r="21324" spans="68:68" x14ac:dyDescent="0.2">
      <c r="BP21324" s="48"/>
    </row>
    <row r="21325" spans="68:68" x14ac:dyDescent="0.2">
      <c r="BP21325" s="48"/>
    </row>
    <row r="21326" spans="68:68" x14ac:dyDescent="0.2">
      <c r="BP21326" s="48"/>
    </row>
    <row r="21327" spans="68:68" x14ac:dyDescent="0.2">
      <c r="BP21327" s="48"/>
    </row>
    <row r="21328" spans="68:68" x14ac:dyDescent="0.2">
      <c r="BP21328" s="48"/>
    </row>
    <row r="21329" spans="68:68" x14ac:dyDescent="0.2">
      <c r="BP21329" s="48"/>
    </row>
    <row r="21330" spans="68:68" x14ac:dyDescent="0.2">
      <c r="BP21330" s="48"/>
    </row>
    <row r="21331" spans="68:68" x14ac:dyDescent="0.2">
      <c r="BP21331" s="48"/>
    </row>
    <row r="21332" spans="68:68" x14ac:dyDescent="0.2">
      <c r="BP21332" s="48"/>
    </row>
    <row r="21333" spans="68:68" x14ac:dyDescent="0.2">
      <c r="BP21333" s="48"/>
    </row>
    <row r="21334" spans="68:68" x14ac:dyDescent="0.2">
      <c r="BP21334" s="48"/>
    </row>
    <row r="21335" spans="68:68" x14ac:dyDescent="0.2">
      <c r="BP21335" s="48"/>
    </row>
    <row r="21336" spans="68:68" x14ac:dyDescent="0.2">
      <c r="BP21336" s="48"/>
    </row>
    <row r="21337" spans="68:68" x14ac:dyDescent="0.2">
      <c r="BP21337" s="48"/>
    </row>
    <row r="21338" spans="68:68" x14ac:dyDescent="0.2">
      <c r="BP21338" s="48"/>
    </row>
    <row r="21339" spans="68:68" x14ac:dyDescent="0.2">
      <c r="BP21339" s="48"/>
    </row>
    <row r="21340" spans="68:68" x14ac:dyDescent="0.2">
      <c r="BP21340" s="48"/>
    </row>
    <row r="21341" spans="68:68" x14ac:dyDescent="0.2">
      <c r="BP21341" s="48"/>
    </row>
    <row r="21342" spans="68:68" x14ac:dyDescent="0.2">
      <c r="BP21342" s="48"/>
    </row>
    <row r="21343" spans="68:68" x14ac:dyDescent="0.2">
      <c r="BP21343" s="48"/>
    </row>
    <row r="21344" spans="68:68" x14ac:dyDescent="0.2">
      <c r="BP21344" s="48"/>
    </row>
    <row r="21345" spans="68:68" x14ac:dyDescent="0.2">
      <c r="BP21345" s="48"/>
    </row>
    <row r="21346" spans="68:68" x14ac:dyDescent="0.2">
      <c r="BP21346" s="48"/>
    </row>
    <row r="21347" spans="68:68" x14ac:dyDescent="0.2">
      <c r="BP21347" s="48"/>
    </row>
    <row r="21348" spans="68:68" x14ac:dyDescent="0.2">
      <c r="BP21348" s="48"/>
    </row>
    <row r="21349" spans="68:68" x14ac:dyDescent="0.2">
      <c r="BP21349" s="48"/>
    </row>
    <row r="21350" spans="68:68" x14ac:dyDescent="0.2">
      <c r="BP21350" s="48"/>
    </row>
    <row r="21351" spans="68:68" x14ac:dyDescent="0.2">
      <c r="BP21351" s="48"/>
    </row>
    <row r="21352" spans="68:68" x14ac:dyDescent="0.2">
      <c r="BP21352" s="48"/>
    </row>
    <row r="21353" spans="68:68" x14ac:dyDescent="0.2">
      <c r="BP21353" s="48"/>
    </row>
    <row r="21354" spans="68:68" x14ac:dyDescent="0.2">
      <c r="BP21354" s="48"/>
    </row>
    <row r="21355" spans="68:68" x14ac:dyDescent="0.2">
      <c r="BP21355" s="48"/>
    </row>
    <row r="21356" spans="68:68" x14ac:dyDescent="0.2">
      <c r="BP21356" s="48"/>
    </row>
    <row r="21357" spans="68:68" x14ac:dyDescent="0.2">
      <c r="BP21357" s="48"/>
    </row>
    <row r="21358" spans="68:68" x14ac:dyDescent="0.2">
      <c r="BP21358" s="48"/>
    </row>
    <row r="21359" spans="68:68" x14ac:dyDescent="0.2">
      <c r="BP21359" s="48"/>
    </row>
    <row r="21360" spans="68:68" x14ac:dyDescent="0.2">
      <c r="BP21360" s="48"/>
    </row>
    <row r="21361" spans="68:68" x14ac:dyDescent="0.2">
      <c r="BP21361" s="48"/>
    </row>
    <row r="21362" spans="68:68" x14ac:dyDescent="0.2">
      <c r="BP21362" s="48"/>
    </row>
    <row r="21363" spans="68:68" x14ac:dyDescent="0.2">
      <c r="BP21363" s="48"/>
    </row>
    <row r="21364" spans="68:68" x14ac:dyDescent="0.2">
      <c r="BP21364" s="48"/>
    </row>
    <row r="21365" spans="68:68" x14ac:dyDescent="0.2">
      <c r="BP21365" s="48"/>
    </row>
    <row r="21366" spans="68:68" x14ac:dyDescent="0.2">
      <c r="BP21366" s="48"/>
    </row>
    <row r="21367" spans="68:68" x14ac:dyDescent="0.2">
      <c r="BP21367" s="48"/>
    </row>
    <row r="21368" spans="68:68" x14ac:dyDescent="0.2">
      <c r="BP21368" s="48"/>
    </row>
    <row r="21369" spans="68:68" x14ac:dyDescent="0.2">
      <c r="BP21369" s="48"/>
    </row>
    <row r="21370" spans="68:68" x14ac:dyDescent="0.2">
      <c r="BP21370" s="48"/>
    </row>
    <row r="21371" spans="68:68" x14ac:dyDescent="0.2">
      <c r="BP21371" s="48"/>
    </row>
    <row r="21372" spans="68:68" x14ac:dyDescent="0.2">
      <c r="BP21372" s="48"/>
    </row>
    <row r="21373" spans="68:68" x14ac:dyDescent="0.2">
      <c r="BP21373" s="48"/>
    </row>
    <row r="21374" spans="68:68" x14ac:dyDescent="0.2">
      <c r="BP21374" s="48"/>
    </row>
    <row r="21375" spans="68:68" x14ac:dyDescent="0.2">
      <c r="BP21375" s="48"/>
    </row>
    <row r="21376" spans="68:68" x14ac:dyDescent="0.2">
      <c r="BP21376" s="48"/>
    </row>
    <row r="21377" spans="68:68" x14ac:dyDescent="0.2">
      <c r="BP21377" s="48"/>
    </row>
    <row r="21378" spans="68:68" x14ac:dyDescent="0.2">
      <c r="BP21378" s="48"/>
    </row>
    <row r="21379" spans="68:68" x14ac:dyDescent="0.2">
      <c r="BP21379" s="48"/>
    </row>
    <row r="21380" spans="68:68" x14ac:dyDescent="0.2">
      <c r="BP21380" s="48"/>
    </row>
    <row r="21381" spans="68:68" x14ac:dyDescent="0.2">
      <c r="BP21381" s="48"/>
    </row>
    <row r="21382" spans="68:68" x14ac:dyDescent="0.2">
      <c r="BP21382" s="48"/>
    </row>
    <row r="21383" spans="68:68" x14ac:dyDescent="0.2">
      <c r="BP21383" s="48"/>
    </row>
    <row r="21384" spans="68:68" x14ac:dyDescent="0.2">
      <c r="BP21384" s="48"/>
    </row>
    <row r="21385" spans="68:68" x14ac:dyDescent="0.2">
      <c r="BP21385" s="48"/>
    </row>
    <row r="21386" spans="68:68" x14ac:dyDescent="0.2">
      <c r="BP21386" s="48"/>
    </row>
    <row r="21387" spans="68:68" x14ac:dyDescent="0.2">
      <c r="BP21387" s="48"/>
    </row>
    <row r="21388" spans="68:68" x14ac:dyDescent="0.2">
      <c r="BP21388" s="48"/>
    </row>
    <row r="21389" spans="68:68" x14ac:dyDescent="0.2">
      <c r="BP21389" s="48"/>
    </row>
    <row r="21390" spans="68:68" x14ac:dyDescent="0.2">
      <c r="BP21390" s="48"/>
    </row>
    <row r="21391" spans="68:68" x14ac:dyDescent="0.2">
      <c r="BP21391" s="48"/>
    </row>
    <row r="21392" spans="68:68" x14ac:dyDescent="0.2">
      <c r="BP21392" s="48"/>
    </row>
    <row r="21393" spans="68:68" x14ac:dyDescent="0.2">
      <c r="BP21393" s="48"/>
    </row>
    <row r="21394" spans="68:68" x14ac:dyDescent="0.2">
      <c r="BP21394" s="48"/>
    </row>
    <row r="21395" spans="68:68" x14ac:dyDescent="0.2">
      <c r="BP21395" s="48"/>
    </row>
    <row r="21396" spans="68:68" x14ac:dyDescent="0.2">
      <c r="BP21396" s="48"/>
    </row>
    <row r="21397" spans="68:68" x14ac:dyDescent="0.2">
      <c r="BP21397" s="48"/>
    </row>
    <row r="21398" spans="68:68" x14ac:dyDescent="0.2">
      <c r="BP21398" s="48"/>
    </row>
    <row r="21399" spans="68:68" x14ac:dyDescent="0.2">
      <c r="BP21399" s="48"/>
    </row>
    <row r="21400" spans="68:68" x14ac:dyDescent="0.2">
      <c r="BP21400" s="48"/>
    </row>
    <row r="21401" spans="68:68" x14ac:dyDescent="0.2">
      <c r="BP21401" s="48"/>
    </row>
    <row r="21402" spans="68:68" x14ac:dyDescent="0.2">
      <c r="BP21402" s="48"/>
    </row>
    <row r="21403" spans="68:68" x14ac:dyDescent="0.2">
      <c r="BP21403" s="48"/>
    </row>
    <row r="21404" spans="68:68" x14ac:dyDescent="0.2">
      <c r="BP21404" s="48"/>
    </row>
    <row r="21405" spans="68:68" x14ac:dyDescent="0.2">
      <c r="BP21405" s="48"/>
    </row>
    <row r="21406" spans="68:68" x14ac:dyDescent="0.2">
      <c r="BP21406" s="48"/>
    </row>
    <row r="21407" spans="68:68" x14ac:dyDescent="0.2">
      <c r="BP21407" s="48"/>
    </row>
    <row r="21408" spans="68:68" x14ac:dyDescent="0.2">
      <c r="BP21408" s="48"/>
    </row>
    <row r="21409" spans="68:68" x14ac:dyDescent="0.2">
      <c r="BP21409" s="48"/>
    </row>
    <row r="21410" spans="68:68" x14ac:dyDescent="0.2">
      <c r="BP21410" s="48"/>
    </row>
    <row r="21411" spans="68:68" x14ac:dyDescent="0.2">
      <c r="BP21411" s="48"/>
    </row>
    <row r="21412" spans="68:68" x14ac:dyDescent="0.2">
      <c r="BP21412" s="48"/>
    </row>
    <row r="21413" spans="68:68" x14ac:dyDescent="0.2">
      <c r="BP21413" s="48"/>
    </row>
    <row r="21414" spans="68:68" x14ac:dyDescent="0.2">
      <c r="BP21414" s="48"/>
    </row>
    <row r="21415" spans="68:68" x14ac:dyDescent="0.2">
      <c r="BP21415" s="48"/>
    </row>
    <row r="21416" spans="68:68" x14ac:dyDescent="0.2">
      <c r="BP21416" s="48"/>
    </row>
    <row r="21417" spans="68:68" x14ac:dyDescent="0.2">
      <c r="BP21417" s="48"/>
    </row>
    <row r="21418" spans="68:68" x14ac:dyDescent="0.2">
      <c r="BP21418" s="48"/>
    </row>
    <row r="21419" spans="68:68" x14ac:dyDescent="0.2">
      <c r="BP21419" s="48"/>
    </row>
    <row r="21420" spans="68:68" x14ac:dyDescent="0.2">
      <c r="BP21420" s="48"/>
    </row>
    <row r="21421" spans="68:68" x14ac:dyDescent="0.2">
      <c r="BP21421" s="48"/>
    </row>
    <row r="21422" spans="68:68" x14ac:dyDescent="0.2">
      <c r="BP21422" s="48"/>
    </row>
    <row r="21423" spans="68:68" x14ac:dyDescent="0.2">
      <c r="BP21423" s="48"/>
    </row>
    <row r="21424" spans="68:68" x14ac:dyDescent="0.2">
      <c r="BP21424" s="48"/>
    </row>
    <row r="21425" spans="68:68" x14ac:dyDescent="0.2">
      <c r="BP21425" s="48"/>
    </row>
    <row r="21426" spans="68:68" x14ac:dyDescent="0.2">
      <c r="BP21426" s="48"/>
    </row>
    <row r="21427" spans="68:68" x14ac:dyDescent="0.2">
      <c r="BP21427" s="48"/>
    </row>
    <row r="21428" spans="68:68" x14ac:dyDescent="0.2">
      <c r="BP21428" s="48"/>
    </row>
    <row r="21429" spans="68:68" x14ac:dyDescent="0.2">
      <c r="BP21429" s="48"/>
    </row>
    <row r="21430" spans="68:68" x14ac:dyDescent="0.2">
      <c r="BP21430" s="48"/>
    </row>
    <row r="21431" spans="68:68" x14ac:dyDescent="0.2">
      <c r="BP21431" s="48"/>
    </row>
    <row r="21432" spans="68:68" x14ac:dyDescent="0.2">
      <c r="BP21432" s="48"/>
    </row>
    <row r="21433" spans="68:68" x14ac:dyDescent="0.2">
      <c r="BP21433" s="48"/>
    </row>
    <row r="21434" spans="68:68" x14ac:dyDescent="0.2">
      <c r="BP21434" s="48"/>
    </row>
    <row r="21435" spans="68:68" x14ac:dyDescent="0.2">
      <c r="BP21435" s="48"/>
    </row>
    <row r="21436" spans="68:68" x14ac:dyDescent="0.2">
      <c r="BP21436" s="48"/>
    </row>
    <row r="21437" spans="68:68" x14ac:dyDescent="0.2">
      <c r="BP21437" s="48"/>
    </row>
    <row r="21438" spans="68:68" x14ac:dyDescent="0.2">
      <c r="BP21438" s="48"/>
    </row>
    <row r="21439" spans="68:68" x14ac:dyDescent="0.2">
      <c r="BP21439" s="48"/>
    </row>
    <row r="21440" spans="68:68" x14ac:dyDescent="0.2">
      <c r="BP21440" s="48"/>
    </row>
    <row r="21441" spans="68:68" x14ac:dyDescent="0.2">
      <c r="BP21441" s="48"/>
    </row>
    <row r="21442" spans="68:68" x14ac:dyDescent="0.2">
      <c r="BP21442" s="48"/>
    </row>
    <row r="21443" spans="68:68" x14ac:dyDescent="0.2">
      <c r="BP21443" s="48"/>
    </row>
    <row r="21444" spans="68:68" x14ac:dyDescent="0.2">
      <c r="BP21444" s="48"/>
    </row>
    <row r="21445" spans="68:68" x14ac:dyDescent="0.2">
      <c r="BP21445" s="48"/>
    </row>
    <row r="21446" spans="68:68" x14ac:dyDescent="0.2">
      <c r="BP21446" s="48"/>
    </row>
    <row r="21447" spans="68:68" x14ac:dyDescent="0.2">
      <c r="BP21447" s="48"/>
    </row>
    <row r="21448" spans="68:68" x14ac:dyDescent="0.2">
      <c r="BP21448" s="48"/>
    </row>
    <row r="21449" spans="68:68" x14ac:dyDescent="0.2">
      <c r="BP21449" s="48"/>
    </row>
    <row r="21450" spans="68:68" x14ac:dyDescent="0.2">
      <c r="BP21450" s="48"/>
    </row>
    <row r="21451" spans="68:68" x14ac:dyDescent="0.2">
      <c r="BP21451" s="48"/>
    </row>
    <row r="21452" spans="68:68" x14ac:dyDescent="0.2">
      <c r="BP21452" s="48"/>
    </row>
    <row r="21453" spans="68:68" x14ac:dyDescent="0.2">
      <c r="BP21453" s="48"/>
    </row>
    <row r="21454" spans="68:68" x14ac:dyDescent="0.2">
      <c r="BP21454" s="48"/>
    </row>
    <row r="21455" spans="68:68" x14ac:dyDescent="0.2">
      <c r="BP21455" s="48"/>
    </row>
    <row r="21456" spans="68:68" x14ac:dyDescent="0.2">
      <c r="BP21456" s="48"/>
    </row>
    <row r="21457" spans="68:68" x14ac:dyDescent="0.2">
      <c r="BP21457" s="48"/>
    </row>
    <row r="21458" spans="68:68" x14ac:dyDescent="0.2">
      <c r="BP21458" s="48"/>
    </row>
    <row r="21459" spans="68:68" x14ac:dyDescent="0.2">
      <c r="BP21459" s="48"/>
    </row>
    <row r="21460" spans="68:68" x14ac:dyDescent="0.2">
      <c r="BP21460" s="48"/>
    </row>
    <row r="21461" spans="68:68" x14ac:dyDescent="0.2">
      <c r="BP21461" s="48"/>
    </row>
    <row r="21462" spans="68:68" x14ac:dyDescent="0.2">
      <c r="BP21462" s="48"/>
    </row>
    <row r="21463" spans="68:68" x14ac:dyDescent="0.2">
      <c r="BP21463" s="48"/>
    </row>
    <row r="21464" spans="68:68" x14ac:dyDescent="0.2">
      <c r="BP21464" s="48"/>
    </row>
    <row r="21465" spans="68:68" x14ac:dyDescent="0.2">
      <c r="BP21465" s="48"/>
    </row>
    <row r="21466" spans="68:68" x14ac:dyDescent="0.2">
      <c r="BP21466" s="48"/>
    </row>
    <row r="21467" spans="68:68" x14ac:dyDescent="0.2">
      <c r="BP21467" s="48"/>
    </row>
    <row r="21468" spans="68:68" x14ac:dyDescent="0.2">
      <c r="BP21468" s="48"/>
    </row>
    <row r="21469" spans="68:68" x14ac:dyDescent="0.2">
      <c r="BP21469" s="48"/>
    </row>
    <row r="21470" spans="68:68" x14ac:dyDescent="0.2">
      <c r="BP21470" s="48"/>
    </row>
    <row r="21471" spans="68:68" x14ac:dyDescent="0.2">
      <c r="BP21471" s="48"/>
    </row>
    <row r="21472" spans="68:68" x14ac:dyDescent="0.2">
      <c r="BP21472" s="48"/>
    </row>
    <row r="21473" spans="68:68" x14ac:dyDescent="0.2">
      <c r="BP21473" s="48"/>
    </row>
    <row r="21474" spans="68:68" x14ac:dyDescent="0.2">
      <c r="BP21474" s="48"/>
    </row>
    <row r="21475" spans="68:68" x14ac:dyDescent="0.2">
      <c r="BP21475" s="48"/>
    </row>
    <row r="21476" spans="68:68" x14ac:dyDescent="0.2">
      <c r="BP21476" s="48"/>
    </row>
    <row r="21477" spans="68:68" x14ac:dyDescent="0.2">
      <c r="BP21477" s="48"/>
    </row>
    <row r="21478" spans="68:68" x14ac:dyDescent="0.2">
      <c r="BP21478" s="48"/>
    </row>
    <row r="21479" spans="68:68" x14ac:dyDescent="0.2">
      <c r="BP21479" s="48"/>
    </row>
    <row r="21480" spans="68:68" x14ac:dyDescent="0.2">
      <c r="BP21480" s="48"/>
    </row>
    <row r="21481" spans="68:68" x14ac:dyDescent="0.2">
      <c r="BP21481" s="48"/>
    </row>
    <row r="21482" spans="68:68" x14ac:dyDescent="0.2">
      <c r="BP21482" s="48"/>
    </row>
    <row r="21483" spans="68:68" x14ac:dyDescent="0.2">
      <c r="BP21483" s="48"/>
    </row>
    <row r="21484" spans="68:68" x14ac:dyDescent="0.2">
      <c r="BP21484" s="48"/>
    </row>
    <row r="21485" spans="68:68" x14ac:dyDescent="0.2">
      <c r="BP21485" s="48"/>
    </row>
    <row r="21486" spans="68:68" x14ac:dyDescent="0.2">
      <c r="BP21486" s="48"/>
    </row>
    <row r="21487" spans="68:68" x14ac:dyDescent="0.2">
      <c r="BP21487" s="48"/>
    </row>
    <row r="21488" spans="68:68" x14ac:dyDescent="0.2">
      <c r="BP21488" s="48"/>
    </row>
    <row r="21489" spans="68:68" x14ac:dyDescent="0.2">
      <c r="BP21489" s="48"/>
    </row>
    <row r="21490" spans="68:68" x14ac:dyDescent="0.2">
      <c r="BP21490" s="48"/>
    </row>
    <row r="21491" spans="68:68" x14ac:dyDescent="0.2">
      <c r="BP21491" s="48"/>
    </row>
    <row r="21492" spans="68:68" x14ac:dyDescent="0.2">
      <c r="BP21492" s="48"/>
    </row>
    <row r="21493" spans="68:68" x14ac:dyDescent="0.2">
      <c r="BP21493" s="48"/>
    </row>
    <row r="21494" spans="68:68" x14ac:dyDescent="0.2">
      <c r="BP21494" s="48"/>
    </row>
    <row r="21495" spans="68:68" x14ac:dyDescent="0.2">
      <c r="BP21495" s="48"/>
    </row>
    <row r="21496" spans="68:68" x14ac:dyDescent="0.2">
      <c r="BP21496" s="48"/>
    </row>
    <row r="21497" spans="68:68" x14ac:dyDescent="0.2">
      <c r="BP21497" s="48"/>
    </row>
    <row r="21498" spans="68:68" x14ac:dyDescent="0.2">
      <c r="BP21498" s="48"/>
    </row>
    <row r="21499" spans="68:68" x14ac:dyDescent="0.2">
      <c r="BP21499" s="48"/>
    </row>
    <row r="21500" spans="68:68" x14ac:dyDescent="0.2">
      <c r="BP21500" s="48"/>
    </row>
    <row r="21501" spans="68:68" x14ac:dyDescent="0.2">
      <c r="BP21501" s="48"/>
    </row>
    <row r="21502" spans="68:68" x14ac:dyDescent="0.2">
      <c r="BP21502" s="48"/>
    </row>
    <row r="21503" spans="68:68" x14ac:dyDescent="0.2">
      <c r="BP21503" s="48"/>
    </row>
    <row r="21504" spans="68:68" x14ac:dyDescent="0.2">
      <c r="BP21504" s="48"/>
    </row>
    <row r="21505" spans="68:68" x14ac:dyDescent="0.2">
      <c r="BP21505" s="48"/>
    </row>
    <row r="21506" spans="68:68" x14ac:dyDescent="0.2">
      <c r="BP21506" s="48"/>
    </row>
    <row r="21507" spans="68:68" x14ac:dyDescent="0.2">
      <c r="BP21507" s="48"/>
    </row>
    <row r="21508" spans="68:68" x14ac:dyDescent="0.2">
      <c r="BP21508" s="48"/>
    </row>
    <row r="21509" spans="68:68" x14ac:dyDescent="0.2">
      <c r="BP21509" s="48"/>
    </row>
    <row r="21510" spans="68:68" x14ac:dyDescent="0.2">
      <c r="BP21510" s="48"/>
    </row>
    <row r="21511" spans="68:68" x14ac:dyDescent="0.2">
      <c r="BP21511" s="48"/>
    </row>
    <row r="21512" spans="68:68" x14ac:dyDescent="0.2">
      <c r="BP21512" s="48"/>
    </row>
    <row r="21513" spans="68:68" x14ac:dyDescent="0.2">
      <c r="BP21513" s="48"/>
    </row>
    <row r="21514" spans="68:68" x14ac:dyDescent="0.2">
      <c r="BP21514" s="48"/>
    </row>
    <row r="21515" spans="68:68" x14ac:dyDescent="0.2">
      <c r="BP21515" s="48"/>
    </row>
    <row r="21516" spans="68:68" x14ac:dyDescent="0.2">
      <c r="BP21516" s="48"/>
    </row>
    <row r="21517" spans="68:68" x14ac:dyDescent="0.2">
      <c r="BP21517" s="48"/>
    </row>
    <row r="21518" spans="68:68" x14ac:dyDescent="0.2">
      <c r="BP21518" s="48"/>
    </row>
    <row r="21519" spans="68:68" x14ac:dyDescent="0.2">
      <c r="BP21519" s="48"/>
    </row>
    <row r="21520" spans="68:68" x14ac:dyDescent="0.2">
      <c r="BP21520" s="48"/>
    </row>
    <row r="21521" spans="68:68" x14ac:dyDescent="0.2">
      <c r="BP21521" s="48"/>
    </row>
    <row r="21522" spans="68:68" x14ac:dyDescent="0.2">
      <c r="BP21522" s="48"/>
    </row>
    <row r="21523" spans="68:68" x14ac:dyDescent="0.2">
      <c r="BP21523" s="48"/>
    </row>
    <row r="21524" spans="68:68" x14ac:dyDescent="0.2">
      <c r="BP21524" s="48"/>
    </row>
    <row r="21525" spans="68:68" x14ac:dyDescent="0.2">
      <c r="BP21525" s="48"/>
    </row>
    <row r="21526" spans="68:68" x14ac:dyDescent="0.2">
      <c r="BP21526" s="48"/>
    </row>
    <row r="21527" spans="68:68" x14ac:dyDescent="0.2">
      <c r="BP21527" s="48"/>
    </row>
    <row r="21528" spans="68:68" x14ac:dyDescent="0.2">
      <c r="BP21528" s="48"/>
    </row>
    <row r="21529" spans="68:68" x14ac:dyDescent="0.2">
      <c r="BP21529" s="48"/>
    </row>
    <row r="21530" spans="68:68" x14ac:dyDescent="0.2">
      <c r="BP21530" s="48"/>
    </row>
    <row r="21531" spans="68:68" x14ac:dyDescent="0.2">
      <c r="BP21531" s="48"/>
    </row>
    <row r="21532" spans="68:68" x14ac:dyDescent="0.2">
      <c r="BP21532" s="48"/>
    </row>
    <row r="21533" spans="68:68" x14ac:dyDescent="0.2">
      <c r="BP21533" s="48"/>
    </row>
    <row r="21534" spans="68:68" x14ac:dyDescent="0.2">
      <c r="BP21534" s="48"/>
    </row>
    <row r="21535" spans="68:68" x14ac:dyDescent="0.2">
      <c r="BP21535" s="48"/>
    </row>
    <row r="21536" spans="68:68" x14ac:dyDescent="0.2">
      <c r="BP21536" s="48"/>
    </row>
    <row r="21537" spans="68:68" x14ac:dyDescent="0.2">
      <c r="BP21537" s="48"/>
    </row>
    <row r="21538" spans="68:68" x14ac:dyDescent="0.2">
      <c r="BP21538" s="48"/>
    </row>
    <row r="21539" spans="68:68" x14ac:dyDescent="0.2">
      <c r="BP21539" s="48"/>
    </row>
    <row r="21540" spans="68:68" x14ac:dyDescent="0.2">
      <c r="BP21540" s="48"/>
    </row>
    <row r="21541" spans="68:68" x14ac:dyDescent="0.2">
      <c r="BP21541" s="48"/>
    </row>
    <row r="21542" spans="68:68" x14ac:dyDescent="0.2">
      <c r="BP21542" s="48"/>
    </row>
    <row r="21543" spans="68:68" x14ac:dyDescent="0.2">
      <c r="BP21543" s="48"/>
    </row>
    <row r="21544" spans="68:68" x14ac:dyDescent="0.2">
      <c r="BP21544" s="48"/>
    </row>
    <row r="21545" spans="68:68" x14ac:dyDescent="0.2">
      <c r="BP21545" s="48"/>
    </row>
    <row r="21546" spans="68:68" x14ac:dyDescent="0.2">
      <c r="BP21546" s="48"/>
    </row>
    <row r="21547" spans="68:68" x14ac:dyDescent="0.2">
      <c r="BP21547" s="48"/>
    </row>
    <row r="21548" spans="68:68" x14ac:dyDescent="0.2">
      <c r="BP21548" s="48"/>
    </row>
    <row r="21549" spans="68:68" x14ac:dyDescent="0.2">
      <c r="BP21549" s="48"/>
    </row>
    <row r="21550" spans="68:68" x14ac:dyDescent="0.2">
      <c r="BP21550" s="48"/>
    </row>
    <row r="21551" spans="68:68" x14ac:dyDescent="0.2">
      <c r="BP21551" s="48"/>
    </row>
    <row r="21552" spans="68:68" x14ac:dyDescent="0.2">
      <c r="BP21552" s="48"/>
    </row>
    <row r="21553" spans="68:68" x14ac:dyDescent="0.2">
      <c r="BP21553" s="48"/>
    </row>
    <row r="21554" spans="68:68" x14ac:dyDescent="0.2">
      <c r="BP21554" s="48"/>
    </row>
    <row r="21555" spans="68:68" x14ac:dyDescent="0.2">
      <c r="BP21555" s="48"/>
    </row>
    <row r="21556" spans="68:68" x14ac:dyDescent="0.2">
      <c r="BP21556" s="48"/>
    </row>
    <row r="21557" spans="68:68" x14ac:dyDescent="0.2">
      <c r="BP21557" s="48"/>
    </row>
    <row r="21558" spans="68:68" x14ac:dyDescent="0.2">
      <c r="BP21558" s="48"/>
    </row>
    <row r="21559" spans="68:68" x14ac:dyDescent="0.2">
      <c r="BP21559" s="48"/>
    </row>
    <row r="21560" spans="68:68" x14ac:dyDescent="0.2">
      <c r="BP21560" s="48"/>
    </row>
    <row r="21561" spans="68:68" x14ac:dyDescent="0.2">
      <c r="BP21561" s="48"/>
    </row>
    <row r="21562" spans="68:68" x14ac:dyDescent="0.2">
      <c r="BP21562" s="48"/>
    </row>
    <row r="21563" spans="68:68" x14ac:dyDescent="0.2">
      <c r="BP21563" s="48"/>
    </row>
    <row r="21564" spans="68:68" x14ac:dyDescent="0.2">
      <c r="BP21564" s="48"/>
    </row>
    <row r="21565" spans="68:68" x14ac:dyDescent="0.2">
      <c r="BP21565" s="48"/>
    </row>
    <row r="21566" spans="68:68" x14ac:dyDescent="0.2">
      <c r="BP21566" s="48"/>
    </row>
    <row r="21567" spans="68:68" x14ac:dyDescent="0.2">
      <c r="BP21567" s="48"/>
    </row>
    <row r="21568" spans="68:68" x14ac:dyDescent="0.2">
      <c r="BP21568" s="48"/>
    </row>
    <row r="21569" spans="68:68" x14ac:dyDescent="0.2">
      <c r="BP21569" s="48"/>
    </row>
    <row r="21570" spans="68:68" x14ac:dyDescent="0.2">
      <c r="BP21570" s="48"/>
    </row>
    <row r="21571" spans="68:68" x14ac:dyDescent="0.2">
      <c r="BP21571" s="48"/>
    </row>
    <row r="21572" spans="68:68" x14ac:dyDescent="0.2">
      <c r="BP21572" s="48"/>
    </row>
    <row r="21573" spans="68:68" x14ac:dyDescent="0.2">
      <c r="BP21573" s="48"/>
    </row>
    <row r="21574" spans="68:68" x14ac:dyDescent="0.2">
      <c r="BP21574" s="48"/>
    </row>
    <row r="21575" spans="68:68" x14ac:dyDescent="0.2">
      <c r="BP21575" s="48"/>
    </row>
    <row r="21576" spans="68:68" x14ac:dyDescent="0.2">
      <c r="BP21576" s="48"/>
    </row>
    <row r="21577" spans="68:68" x14ac:dyDescent="0.2">
      <c r="BP21577" s="48"/>
    </row>
    <row r="21578" spans="68:68" x14ac:dyDescent="0.2">
      <c r="BP21578" s="48"/>
    </row>
    <row r="21579" spans="68:68" x14ac:dyDescent="0.2">
      <c r="BP21579" s="48"/>
    </row>
    <row r="21580" spans="68:68" x14ac:dyDescent="0.2">
      <c r="BP21580" s="48"/>
    </row>
    <row r="21581" spans="68:68" x14ac:dyDescent="0.2">
      <c r="BP21581" s="48"/>
    </row>
    <row r="21582" spans="68:68" x14ac:dyDescent="0.2">
      <c r="BP21582" s="48"/>
    </row>
    <row r="21583" spans="68:68" x14ac:dyDescent="0.2">
      <c r="BP21583" s="48"/>
    </row>
    <row r="21584" spans="68:68" x14ac:dyDescent="0.2">
      <c r="BP21584" s="48"/>
    </row>
    <row r="21585" spans="68:68" x14ac:dyDescent="0.2">
      <c r="BP21585" s="48"/>
    </row>
    <row r="21586" spans="68:68" x14ac:dyDescent="0.2">
      <c r="BP21586" s="48"/>
    </row>
    <row r="21587" spans="68:68" x14ac:dyDescent="0.2">
      <c r="BP21587" s="48"/>
    </row>
    <row r="21588" spans="68:68" x14ac:dyDescent="0.2">
      <c r="BP21588" s="48"/>
    </row>
    <row r="21589" spans="68:68" x14ac:dyDescent="0.2">
      <c r="BP21589" s="48"/>
    </row>
    <row r="21590" spans="68:68" x14ac:dyDescent="0.2">
      <c r="BP21590" s="48"/>
    </row>
    <row r="21591" spans="68:68" x14ac:dyDescent="0.2">
      <c r="BP21591" s="48"/>
    </row>
    <row r="21592" spans="68:68" x14ac:dyDescent="0.2">
      <c r="BP21592" s="48"/>
    </row>
    <row r="21593" spans="68:68" x14ac:dyDescent="0.2">
      <c r="BP21593" s="48"/>
    </row>
    <row r="21594" spans="68:68" x14ac:dyDescent="0.2">
      <c r="BP21594" s="48"/>
    </row>
    <row r="21595" spans="68:68" x14ac:dyDescent="0.2">
      <c r="BP21595" s="48"/>
    </row>
    <row r="21596" spans="68:68" x14ac:dyDescent="0.2">
      <c r="BP21596" s="48"/>
    </row>
    <row r="21597" spans="68:68" x14ac:dyDescent="0.2">
      <c r="BP21597" s="48"/>
    </row>
    <row r="21598" spans="68:68" x14ac:dyDescent="0.2">
      <c r="BP21598" s="48"/>
    </row>
    <row r="21599" spans="68:68" x14ac:dyDescent="0.2">
      <c r="BP21599" s="48"/>
    </row>
    <row r="21600" spans="68:68" x14ac:dyDescent="0.2">
      <c r="BP21600" s="48"/>
    </row>
    <row r="21601" spans="68:68" x14ac:dyDescent="0.2">
      <c r="BP21601" s="48"/>
    </row>
    <row r="21602" spans="68:68" x14ac:dyDescent="0.2">
      <c r="BP21602" s="48"/>
    </row>
    <row r="21603" spans="68:68" x14ac:dyDescent="0.2">
      <c r="BP21603" s="48"/>
    </row>
    <row r="21604" spans="68:68" x14ac:dyDescent="0.2">
      <c r="BP21604" s="48"/>
    </row>
    <row r="21605" spans="68:68" x14ac:dyDescent="0.2">
      <c r="BP21605" s="48"/>
    </row>
    <row r="21606" spans="68:68" x14ac:dyDescent="0.2">
      <c r="BP21606" s="48"/>
    </row>
    <row r="21607" spans="68:68" x14ac:dyDescent="0.2">
      <c r="BP21607" s="48"/>
    </row>
    <row r="21608" spans="68:68" x14ac:dyDescent="0.2">
      <c r="BP21608" s="48"/>
    </row>
    <row r="21609" spans="68:68" x14ac:dyDescent="0.2">
      <c r="BP21609" s="48"/>
    </row>
    <row r="21610" spans="68:68" x14ac:dyDescent="0.2">
      <c r="BP21610" s="48"/>
    </row>
    <row r="21611" spans="68:68" x14ac:dyDescent="0.2">
      <c r="BP21611" s="48"/>
    </row>
    <row r="21612" spans="68:68" x14ac:dyDescent="0.2">
      <c r="BP21612" s="48"/>
    </row>
    <row r="21613" spans="68:68" x14ac:dyDescent="0.2">
      <c r="BP21613" s="48"/>
    </row>
    <row r="21614" spans="68:68" x14ac:dyDescent="0.2">
      <c r="BP21614" s="48"/>
    </row>
    <row r="21615" spans="68:68" x14ac:dyDescent="0.2">
      <c r="BP21615" s="48"/>
    </row>
    <row r="21616" spans="68:68" x14ac:dyDescent="0.2">
      <c r="BP21616" s="48"/>
    </row>
    <row r="21617" spans="68:68" x14ac:dyDescent="0.2">
      <c r="BP21617" s="48"/>
    </row>
    <row r="21618" spans="68:68" x14ac:dyDescent="0.2">
      <c r="BP21618" s="48"/>
    </row>
    <row r="21619" spans="68:68" x14ac:dyDescent="0.2">
      <c r="BP21619" s="48"/>
    </row>
    <row r="21620" spans="68:68" x14ac:dyDescent="0.2">
      <c r="BP21620" s="48"/>
    </row>
    <row r="21621" spans="68:68" x14ac:dyDescent="0.2">
      <c r="BP21621" s="48"/>
    </row>
    <row r="21622" spans="68:68" x14ac:dyDescent="0.2">
      <c r="BP21622" s="48"/>
    </row>
    <row r="21623" spans="68:68" x14ac:dyDescent="0.2">
      <c r="BP21623" s="48"/>
    </row>
    <row r="21624" spans="68:68" x14ac:dyDescent="0.2">
      <c r="BP21624" s="48"/>
    </row>
    <row r="21625" spans="68:68" x14ac:dyDescent="0.2">
      <c r="BP21625" s="48"/>
    </row>
    <row r="21626" spans="68:68" x14ac:dyDescent="0.2">
      <c r="BP21626" s="48"/>
    </row>
    <row r="21627" spans="68:68" x14ac:dyDescent="0.2">
      <c r="BP21627" s="48"/>
    </row>
    <row r="21628" spans="68:68" x14ac:dyDescent="0.2">
      <c r="BP21628" s="48"/>
    </row>
    <row r="21629" spans="68:68" x14ac:dyDescent="0.2">
      <c r="BP21629" s="48"/>
    </row>
    <row r="21630" spans="68:68" x14ac:dyDescent="0.2">
      <c r="BP21630" s="48"/>
    </row>
    <row r="21631" spans="68:68" x14ac:dyDescent="0.2">
      <c r="BP21631" s="48"/>
    </row>
    <row r="21632" spans="68:68" x14ac:dyDescent="0.2">
      <c r="BP21632" s="48"/>
    </row>
    <row r="21633" spans="68:68" x14ac:dyDescent="0.2">
      <c r="BP21633" s="48"/>
    </row>
    <row r="21634" spans="68:68" x14ac:dyDescent="0.2">
      <c r="BP21634" s="48"/>
    </row>
    <row r="21635" spans="68:68" x14ac:dyDescent="0.2">
      <c r="BP21635" s="48"/>
    </row>
    <row r="21636" spans="68:68" x14ac:dyDescent="0.2">
      <c r="BP21636" s="48"/>
    </row>
    <row r="21637" spans="68:68" x14ac:dyDescent="0.2">
      <c r="BP21637" s="48"/>
    </row>
    <row r="21638" spans="68:68" x14ac:dyDescent="0.2">
      <c r="BP21638" s="48"/>
    </row>
    <row r="21639" spans="68:68" x14ac:dyDescent="0.2">
      <c r="BP21639" s="48"/>
    </row>
    <row r="21640" spans="68:68" x14ac:dyDescent="0.2">
      <c r="BP21640" s="48"/>
    </row>
    <row r="21641" spans="68:68" x14ac:dyDescent="0.2">
      <c r="BP21641" s="48"/>
    </row>
    <row r="21642" spans="68:68" x14ac:dyDescent="0.2">
      <c r="BP21642" s="48"/>
    </row>
    <row r="21643" spans="68:68" x14ac:dyDescent="0.2">
      <c r="BP21643" s="48"/>
    </row>
    <row r="21644" spans="68:68" x14ac:dyDescent="0.2">
      <c r="BP21644" s="48"/>
    </row>
    <row r="21645" spans="68:68" x14ac:dyDescent="0.2">
      <c r="BP21645" s="48"/>
    </row>
    <row r="21646" spans="68:68" x14ac:dyDescent="0.2">
      <c r="BP21646" s="48"/>
    </row>
    <row r="21647" spans="68:68" x14ac:dyDescent="0.2">
      <c r="BP21647" s="48"/>
    </row>
    <row r="21648" spans="68:68" x14ac:dyDescent="0.2">
      <c r="BP21648" s="48"/>
    </row>
    <row r="21649" spans="68:68" x14ac:dyDescent="0.2">
      <c r="BP21649" s="48"/>
    </row>
    <row r="21650" spans="68:68" x14ac:dyDescent="0.2">
      <c r="BP21650" s="48"/>
    </row>
    <row r="21651" spans="68:68" x14ac:dyDescent="0.2">
      <c r="BP21651" s="48"/>
    </row>
    <row r="21652" spans="68:68" x14ac:dyDescent="0.2">
      <c r="BP21652" s="48"/>
    </row>
    <row r="21653" spans="68:68" x14ac:dyDescent="0.2">
      <c r="BP21653" s="48"/>
    </row>
    <row r="21654" spans="68:68" x14ac:dyDescent="0.2">
      <c r="BP21654" s="48"/>
    </row>
    <row r="21655" spans="68:68" x14ac:dyDescent="0.2">
      <c r="BP21655" s="48"/>
    </row>
    <row r="21656" spans="68:68" x14ac:dyDescent="0.2">
      <c r="BP21656" s="48"/>
    </row>
    <row r="21657" spans="68:68" x14ac:dyDescent="0.2">
      <c r="BP21657" s="48"/>
    </row>
    <row r="21658" spans="68:68" x14ac:dyDescent="0.2">
      <c r="BP21658" s="48"/>
    </row>
    <row r="21659" spans="68:68" x14ac:dyDescent="0.2">
      <c r="BP21659" s="48"/>
    </row>
    <row r="21660" spans="68:68" x14ac:dyDescent="0.2">
      <c r="BP21660" s="48"/>
    </row>
    <row r="21661" spans="68:68" x14ac:dyDescent="0.2">
      <c r="BP21661" s="48"/>
    </row>
    <row r="21662" spans="68:68" x14ac:dyDescent="0.2">
      <c r="BP21662" s="48"/>
    </row>
    <row r="21663" spans="68:68" x14ac:dyDescent="0.2">
      <c r="BP21663" s="48"/>
    </row>
    <row r="21664" spans="68:68" x14ac:dyDescent="0.2">
      <c r="BP21664" s="48"/>
    </row>
    <row r="21665" spans="68:68" x14ac:dyDescent="0.2">
      <c r="BP21665" s="48"/>
    </row>
    <row r="21666" spans="68:68" x14ac:dyDescent="0.2">
      <c r="BP21666" s="48"/>
    </row>
    <row r="21667" spans="68:68" x14ac:dyDescent="0.2">
      <c r="BP21667" s="48"/>
    </row>
    <row r="21668" spans="68:68" x14ac:dyDescent="0.2">
      <c r="BP21668" s="48"/>
    </row>
    <row r="21669" spans="68:68" x14ac:dyDescent="0.2">
      <c r="BP21669" s="48"/>
    </row>
    <row r="21670" spans="68:68" x14ac:dyDescent="0.2">
      <c r="BP21670" s="48"/>
    </row>
    <row r="21671" spans="68:68" x14ac:dyDescent="0.2">
      <c r="BP21671" s="48"/>
    </row>
    <row r="21672" spans="68:68" x14ac:dyDescent="0.2">
      <c r="BP21672" s="48"/>
    </row>
    <row r="21673" spans="68:68" x14ac:dyDescent="0.2">
      <c r="BP21673" s="48"/>
    </row>
    <row r="21674" spans="68:68" x14ac:dyDescent="0.2">
      <c r="BP21674" s="48"/>
    </row>
    <row r="21675" spans="68:68" x14ac:dyDescent="0.2">
      <c r="BP21675" s="48"/>
    </row>
    <row r="21676" spans="68:68" x14ac:dyDescent="0.2">
      <c r="BP21676" s="48"/>
    </row>
    <row r="21677" spans="68:68" x14ac:dyDescent="0.2">
      <c r="BP21677" s="48"/>
    </row>
    <row r="21678" spans="68:68" x14ac:dyDescent="0.2">
      <c r="BP21678" s="48"/>
    </row>
    <row r="21679" spans="68:68" x14ac:dyDescent="0.2">
      <c r="BP21679" s="48"/>
    </row>
    <row r="21680" spans="68:68" x14ac:dyDescent="0.2">
      <c r="BP21680" s="48"/>
    </row>
    <row r="21681" spans="68:68" x14ac:dyDescent="0.2">
      <c r="BP21681" s="48"/>
    </row>
    <row r="21682" spans="68:68" x14ac:dyDescent="0.2">
      <c r="BP21682" s="48"/>
    </row>
    <row r="21683" spans="68:68" x14ac:dyDescent="0.2">
      <c r="BP21683" s="48"/>
    </row>
    <row r="21684" spans="68:68" x14ac:dyDescent="0.2">
      <c r="BP21684" s="48"/>
    </row>
    <row r="21685" spans="68:68" x14ac:dyDescent="0.2">
      <c r="BP21685" s="48"/>
    </row>
    <row r="21686" spans="68:68" x14ac:dyDescent="0.2">
      <c r="BP21686" s="48"/>
    </row>
    <row r="21687" spans="68:68" x14ac:dyDescent="0.2">
      <c r="BP21687" s="48"/>
    </row>
    <row r="21688" spans="68:68" x14ac:dyDescent="0.2">
      <c r="BP21688" s="48"/>
    </row>
    <row r="21689" spans="68:68" x14ac:dyDescent="0.2">
      <c r="BP21689" s="48"/>
    </row>
    <row r="21690" spans="68:68" x14ac:dyDescent="0.2">
      <c r="BP21690" s="48"/>
    </row>
    <row r="21691" spans="68:68" x14ac:dyDescent="0.2">
      <c r="BP21691" s="48"/>
    </row>
    <row r="21692" spans="68:68" x14ac:dyDescent="0.2">
      <c r="BP21692" s="48"/>
    </row>
    <row r="21693" spans="68:68" x14ac:dyDescent="0.2">
      <c r="BP21693" s="48"/>
    </row>
    <row r="21694" spans="68:68" x14ac:dyDescent="0.2">
      <c r="BP21694" s="48"/>
    </row>
    <row r="21695" spans="68:68" x14ac:dyDescent="0.2">
      <c r="BP21695" s="48"/>
    </row>
    <row r="21696" spans="68:68" x14ac:dyDescent="0.2">
      <c r="BP21696" s="48"/>
    </row>
    <row r="21697" spans="68:68" x14ac:dyDescent="0.2">
      <c r="BP21697" s="48"/>
    </row>
    <row r="21698" spans="68:68" x14ac:dyDescent="0.2">
      <c r="BP21698" s="48"/>
    </row>
    <row r="21699" spans="68:68" x14ac:dyDescent="0.2">
      <c r="BP21699" s="48"/>
    </row>
    <row r="21700" spans="68:68" x14ac:dyDescent="0.2">
      <c r="BP21700" s="48"/>
    </row>
    <row r="21701" spans="68:68" x14ac:dyDescent="0.2">
      <c r="BP21701" s="48"/>
    </row>
    <row r="21702" spans="68:68" x14ac:dyDescent="0.2">
      <c r="BP21702" s="48"/>
    </row>
    <row r="21703" spans="68:68" x14ac:dyDescent="0.2">
      <c r="BP21703" s="48"/>
    </row>
    <row r="21704" spans="68:68" x14ac:dyDescent="0.2">
      <c r="BP21704" s="48"/>
    </row>
    <row r="21705" spans="68:68" x14ac:dyDescent="0.2">
      <c r="BP21705" s="48"/>
    </row>
    <row r="21706" spans="68:68" x14ac:dyDescent="0.2">
      <c r="BP21706" s="48"/>
    </row>
    <row r="21707" spans="68:68" x14ac:dyDescent="0.2">
      <c r="BP21707" s="48"/>
    </row>
    <row r="21708" spans="68:68" x14ac:dyDescent="0.2">
      <c r="BP21708" s="48"/>
    </row>
    <row r="21709" spans="68:68" x14ac:dyDescent="0.2">
      <c r="BP21709" s="48"/>
    </row>
    <row r="21710" spans="68:68" x14ac:dyDescent="0.2">
      <c r="BP21710" s="48"/>
    </row>
    <row r="21711" spans="68:68" x14ac:dyDescent="0.2">
      <c r="BP21711" s="48"/>
    </row>
    <row r="21712" spans="68:68" x14ac:dyDescent="0.2">
      <c r="BP21712" s="48"/>
    </row>
    <row r="21713" spans="68:68" x14ac:dyDescent="0.2">
      <c r="BP21713" s="48"/>
    </row>
    <row r="21714" spans="68:68" x14ac:dyDescent="0.2">
      <c r="BP21714" s="48"/>
    </row>
    <row r="21715" spans="68:68" x14ac:dyDescent="0.2">
      <c r="BP21715" s="48"/>
    </row>
    <row r="21716" spans="68:68" x14ac:dyDescent="0.2">
      <c r="BP21716" s="48"/>
    </row>
    <row r="21717" spans="68:68" x14ac:dyDescent="0.2">
      <c r="BP21717" s="48"/>
    </row>
    <row r="21718" spans="68:68" x14ac:dyDescent="0.2">
      <c r="BP21718" s="48"/>
    </row>
    <row r="21719" spans="68:68" x14ac:dyDescent="0.2">
      <c r="BP21719" s="48"/>
    </row>
    <row r="21720" spans="68:68" x14ac:dyDescent="0.2">
      <c r="BP21720" s="48"/>
    </row>
    <row r="21721" spans="68:68" x14ac:dyDescent="0.2">
      <c r="BP21721" s="48"/>
    </row>
    <row r="21722" spans="68:68" x14ac:dyDescent="0.2">
      <c r="BP21722" s="48"/>
    </row>
    <row r="21723" spans="68:68" x14ac:dyDescent="0.2">
      <c r="BP21723" s="48"/>
    </row>
    <row r="21724" spans="68:68" x14ac:dyDescent="0.2">
      <c r="BP21724" s="48"/>
    </row>
    <row r="21725" spans="68:68" x14ac:dyDescent="0.2">
      <c r="BP21725" s="48"/>
    </row>
    <row r="21726" spans="68:68" x14ac:dyDescent="0.2">
      <c r="BP21726" s="48"/>
    </row>
    <row r="21727" spans="68:68" x14ac:dyDescent="0.2">
      <c r="BP21727" s="48"/>
    </row>
    <row r="21728" spans="68:68" x14ac:dyDescent="0.2">
      <c r="BP21728" s="48"/>
    </row>
    <row r="21729" spans="68:68" x14ac:dyDescent="0.2">
      <c r="BP21729" s="48"/>
    </row>
    <row r="21730" spans="68:68" x14ac:dyDescent="0.2">
      <c r="BP21730" s="48"/>
    </row>
    <row r="21731" spans="68:68" x14ac:dyDescent="0.2">
      <c r="BP21731" s="48"/>
    </row>
    <row r="21732" spans="68:68" x14ac:dyDescent="0.2">
      <c r="BP21732" s="48"/>
    </row>
    <row r="21733" spans="68:68" x14ac:dyDescent="0.2">
      <c r="BP21733" s="48"/>
    </row>
    <row r="21734" spans="68:68" x14ac:dyDescent="0.2">
      <c r="BP21734" s="48"/>
    </row>
    <row r="21735" spans="68:68" x14ac:dyDescent="0.2">
      <c r="BP21735" s="48"/>
    </row>
    <row r="21736" spans="68:68" x14ac:dyDescent="0.2">
      <c r="BP21736" s="48"/>
    </row>
    <row r="21737" spans="68:68" x14ac:dyDescent="0.2">
      <c r="BP21737" s="48"/>
    </row>
    <row r="21738" spans="68:68" x14ac:dyDescent="0.2">
      <c r="BP21738" s="48"/>
    </row>
    <row r="21739" spans="68:68" x14ac:dyDescent="0.2">
      <c r="BP21739" s="48"/>
    </row>
    <row r="21740" spans="68:68" x14ac:dyDescent="0.2">
      <c r="BP21740" s="48"/>
    </row>
    <row r="21741" spans="68:68" x14ac:dyDescent="0.2">
      <c r="BP21741" s="48"/>
    </row>
    <row r="21742" spans="68:68" x14ac:dyDescent="0.2">
      <c r="BP21742" s="48"/>
    </row>
    <row r="21743" spans="68:68" x14ac:dyDescent="0.2">
      <c r="BP21743" s="48"/>
    </row>
    <row r="21744" spans="68:68" x14ac:dyDescent="0.2">
      <c r="BP21744" s="48"/>
    </row>
    <row r="21745" spans="68:68" x14ac:dyDescent="0.2">
      <c r="BP21745" s="48"/>
    </row>
    <row r="21746" spans="68:68" x14ac:dyDescent="0.2">
      <c r="BP21746" s="48"/>
    </row>
    <row r="21747" spans="68:68" x14ac:dyDescent="0.2">
      <c r="BP21747" s="48"/>
    </row>
    <row r="21748" spans="68:68" x14ac:dyDescent="0.2">
      <c r="BP21748" s="48"/>
    </row>
    <row r="21749" spans="68:68" x14ac:dyDescent="0.2">
      <c r="BP21749" s="48"/>
    </row>
    <row r="21750" spans="68:68" x14ac:dyDescent="0.2">
      <c r="BP21750" s="48"/>
    </row>
    <row r="21751" spans="68:68" x14ac:dyDescent="0.2">
      <c r="BP21751" s="48"/>
    </row>
    <row r="21752" spans="68:68" x14ac:dyDescent="0.2">
      <c r="BP21752" s="48"/>
    </row>
    <row r="21753" spans="68:68" x14ac:dyDescent="0.2">
      <c r="BP21753" s="48"/>
    </row>
    <row r="21754" spans="68:68" x14ac:dyDescent="0.2">
      <c r="BP21754" s="48"/>
    </row>
    <row r="21755" spans="68:68" x14ac:dyDescent="0.2">
      <c r="BP21755" s="48"/>
    </row>
    <row r="21756" spans="68:68" x14ac:dyDescent="0.2">
      <c r="BP21756" s="48"/>
    </row>
    <row r="21757" spans="68:68" x14ac:dyDescent="0.2">
      <c r="BP21757" s="48"/>
    </row>
    <row r="21758" spans="68:68" x14ac:dyDescent="0.2">
      <c r="BP21758" s="48"/>
    </row>
    <row r="21759" spans="68:68" x14ac:dyDescent="0.2">
      <c r="BP21759" s="48"/>
    </row>
    <row r="21760" spans="68:68" x14ac:dyDescent="0.2">
      <c r="BP21760" s="48"/>
    </row>
    <row r="21761" spans="68:68" x14ac:dyDescent="0.2">
      <c r="BP21761" s="48"/>
    </row>
    <row r="21762" spans="68:68" x14ac:dyDescent="0.2">
      <c r="BP21762" s="48"/>
    </row>
    <row r="21763" spans="68:68" x14ac:dyDescent="0.2">
      <c r="BP21763" s="48"/>
    </row>
    <row r="21764" spans="68:68" x14ac:dyDescent="0.2">
      <c r="BP21764" s="48"/>
    </row>
    <row r="21765" spans="68:68" x14ac:dyDescent="0.2">
      <c r="BP21765" s="48"/>
    </row>
    <row r="21766" spans="68:68" x14ac:dyDescent="0.2">
      <c r="BP21766" s="48"/>
    </row>
    <row r="21767" spans="68:68" x14ac:dyDescent="0.2">
      <c r="BP21767" s="48"/>
    </row>
    <row r="21768" spans="68:68" x14ac:dyDescent="0.2">
      <c r="BP21768" s="48"/>
    </row>
    <row r="21769" spans="68:68" x14ac:dyDescent="0.2">
      <c r="BP21769" s="48"/>
    </row>
    <row r="21770" spans="68:68" x14ac:dyDescent="0.2">
      <c r="BP21770" s="48"/>
    </row>
    <row r="21771" spans="68:68" x14ac:dyDescent="0.2">
      <c r="BP21771" s="48"/>
    </row>
    <row r="21772" spans="68:68" x14ac:dyDescent="0.2">
      <c r="BP21772" s="48"/>
    </row>
    <row r="21773" spans="68:68" x14ac:dyDescent="0.2">
      <c r="BP21773" s="48"/>
    </row>
    <row r="21774" spans="68:68" x14ac:dyDescent="0.2">
      <c r="BP21774" s="48"/>
    </row>
    <row r="21775" spans="68:68" x14ac:dyDescent="0.2">
      <c r="BP21775" s="48"/>
    </row>
    <row r="21776" spans="68:68" x14ac:dyDescent="0.2">
      <c r="BP21776" s="48"/>
    </row>
    <row r="21777" spans="68:68" x14ac:dyDescent="0.2">
      <c r="BP21777" s="48"/>
    </row>
    <row r="21778" spans="68:68" x14ac:dyDescent="0.2">
      <c r="BP21778" s="48"/>
    </row>
    <row r="21779" spans="68:68" x14ac:dyDescent="0.2">
      <c r="BP21779" s="48"/>
    </row>
    <row r="21780" spans="68:68" x14ac:dyDescent="0.2">
      <c r="BP21780" s="48"/>
    </row>
    <row r="21781" spans="68:68" x14ac:dyDescent="0.2">
      <c r="BP21781" s="48"/>
    </row>
    <row r="21782" spans="68:68" x14ac:dyDescent="0.2">
      <c r="BP21782" s="48"/>
    </row>
    <row r="21783" spans="68:68" x14ac:dyDescent="0.2">
      <c r="BP21783" s="48"/>
    </row>
    <row r="21784" spans="68:68" x14ac:dyDescent="0.2">
      <c r="BP21784" s="48"/>
    </row>
    <row r="21785" spans="68:68" x14ac:dyDescent="0.2">
      <c r="BP21785" s="48"/>
    </row>
    <row r="21786" spans="68:68" x14ac:dyDescent="0.2">
      <c r="BP21786" s="48"/>
    </row>
    <row r="21787" spans="68:68" x14ac:dyDescent="0.2">
      <c r="BP21787" s="48"/>
    </row>
    <row r="21788" spans="68:68" x14ac:dyDescent="0.2">
      <c r="BP21788" s="48"/>
    </row>
    <row r="21789" spans="68:68" x14ac:dyDescent="0.2">
      <c r="BP21789" s="48"/>
    </row>
    <row r="21790" spans="68:68" x14ac:dyDescent="0.2">
      <c r="BP21790" s="48"/>
    </row>
    <row r="21791" spans="68:68" x14ac:dyDescent="0.2">
      <c r="BP21791" s="48"/>
    </row>
    <row r="21792" spans="68:68" x14ac:dyDescent="0.2">
      <c r="BP21792" s="48"/>
    </row>
    <row r="21793" spans="68:68" x14ac:dyDescent="0.2">
      <c r="BP21793" s="48"/>
    </row>
    <row r="21794" spans="68:68" x14ac:dyDescent="0.2">
      <c r="BP21794" s="48"/>
    </row>
    <row r="21795" spans="68:68" x14ac:dyDescent="0.2">
      <c r="BP21795" s="48"/>
    </row>
    <row r="21796" spans="68:68" x14ac:dyDescent="0.2">
      <c r="BP21796" s="48"/>
    </row>
    <row r="21797" spans="68:68" x14ac:dyDescent="0.2">
      <c r="BP21797" s="48"/>
    </row>
    <row r="21798" spans="68:68" x14ac:dyDescent="0.2">
      <c r="BP21798" s="48"/>
    </row>
    <row r="21799" spans="68:68" x14ac:dyDescent="0.2">
      <c r="BP21799" s="48"/>
    </row>
    <row r="21800" spans="68:68" x14ac:dyDescent="0.2">
      <c r="BP21800" s="48"/>
    </row>
    <row r="21801" spans="68:68" x14ac:dyDescent="0.2">
      <c r="BP21801" s="48"/>
    </row>
    <row r="21802" spans="68:68" x14ac:dyDescent="0.2">
      <c r="BP21802" s="48"/>
    </row>
    <row r="21803" spans="68:68" x14ac:dyDescent="0.2">
      <c r="BP21803" s="48"/>
    </row>
    <row r="21804" spans="68:68" x14ac:dyDescent="0.2">
      <c r="BP21804" s="48"/>
    </row>
    <row r="21805" spans="68:68" x14ac:dyDescent="0.2">
      <c r="BP21805" s="48"/>
    </row>
    <row r="21806" spans="68:68" x14ac:dyDescent="0.2">
      <c r="BP21806" s="48"/>
    </row>
    <row r="21807" spans="68:68" x14ac:dyDescent="0.2">
      <c r="BP21807" s="48"/>
    </row>
    <row r="21808" spans="68:68" x14ac:dyDescent="0.2">
      <c r="BP21808" s="48"/>
    </row>
    <row r="21809" spans="68:68" x14ac:dyDescent="0.2">
      <c r="BP21809" s="48"/>
    </row>
    <row r="21810" spans="68:68" x14ac:dyDescent="0.2">
      <c r="BP21810" s="48"/>
    </row>
    <row r="21811" spans="68:68" x14ac:dyDescent="0.2">
      <c r="BP21811" s="48"/>
    </row>
    <row r="21812" spans="68:68" x14ac:dyDescent="0.2">
      <c r="BP21812" s="48"/>
    </row>
    <row r="21813" spans="68:68" x14ac:dyDescent="0.2">
      <c r="BP21813" s="48"/>
    </row>
    <row r="21814" spans="68:68" x14ac:dyDescent="0.2">
      <c r="BP21814" s="48"/>
    </row>
    <row r="21815" spans="68:68" x14ac:dyDescent="0.2">
      <c r="BP21815" s="48"/>
    </row>
    <row r="21816" spans="68:68" x14ac:dyDescent="0.2">
      <c r="BP21816" s="48"/>
    </row>
    <row r="21817" spans="68:68" x14ac:dyDescent="0.2">
      <c r="BP21817" s="48"/>
    </row>
    <row r="21818" spans="68:68" x14ac:dyDescent="0.2">
      <c r="BP21818" s="48"/>
    </row>
    <row r="21819" spans="68:68" x14ac:dyDescent="0.2">
      <c r="BP21819" s="48"/>
    </row>
    <row r="21820" spans="68:68" x14ac:dyDescent="0.2">
      <c r="BP21820" s="48"/>
    </row>
    <row r="21821" spans="68:68" x14ac:dyDescent="0.2">
      <c r="BP21821" s="48"/>
    </row>
    <row r="21822" spans="68:68" x14ac:dyDescent="0.2">
      <c r="BP21822" s="48"/>
    </row>
    <row r="21823" spans="68:68" x14ac:dyDescent="0.2">
      <c r="BP21823" s="48"/>
    </row>
    <row r="21824" spans="68:68" x14ac:dyDescent="0.2">
      <c r="BP21824" s="48"/>
    </row>
    <row r="21825" spans="68:68" x14ac:dyDescent="0.2">
      <c r="BP21825" s="48"/>
    </row>
    <row r="21826" spans="68:68" x14ac:dyDescent="0.2">
      <c r="BP21826" s="48"/>
    </row>
    <row r="21827" spans="68:68" x14ac:dyDescent="0.2">
      <c r="BP21827" s="48"/>
    </row>
    <row r="21828" spans="68:68" x14ac:dyDescent="0.2">
      <c r="BP21828" s="48"/>
    </row>
    <row r="21829" spans="68:68" x14ac:dyDescent="0.2">
      <c r="BP21829" s="48"/>
    </row>
    <row r="21830" spans="68:68" x14ac:dyDescent="0.2">
      <c r="BP21830" s="48"/>
    </row>
    <row r="21831" spans="68:68" x14ac:dyDescent="0.2">
      <c r="BP21831" s="48"/>
    </row>
    <row r="21832" spans="68:68" x14ac:dyDescent="0.2">
      <c r="BP21832" s="48"/>
    </row>
    <row r="21833" spans="68:68" x14ac:dyDescent="0.2">
      <c r="BP21833" s="48"/>
    </row>
    <row r="21834" spans="68:68" x14ac:dyDescent="0.2">
      <c r="BP21834" s="48"/>
    </row>
    <row r="21835" spans="68:68" x14ac:dyDescent="0.2">
      <c r="BP21835" s="48"/>
    </row>
    <row r="21836" spans="68:68" x14ac:dyDescent="0.2">
      <c r="BP21836" s="48"/>
    </row>
    <row r="21837" spans="68:68" x14ac:dyDescent="0.2">
      <c r="BP21837" s="48"/>
    </row>
    <row r="21838" spans="68:68" x14ac:dyDescent="0.2">
      <c r="BP21838" s="48"/>
    </row>
    <row r="21839" spans="68:68" x14ac:dyDescent="0.2">
      <c r="BP21839" s="48"/>
    </row>
    <row r="21840" spans="68:68" x14ac:dyDescent="0.2">
      <c r="BP21840" s="48"/>
    </row>
    <row r="21841" spans="68:68" x14ac:dyDescent="0.2">
      <c r="BP21841" s="48"/>
    </row>
    <row r="21842" spans="68:68" x14ac:dyDescent="0.2">
      <c r="BP21842" s="48"/>
    </row>
    <row r="21843" spans="68:68" x14ac:dyDescent="0.2">
      <c r="BP21843" s="48"/>
    </row>
    <row r="21844" spans="68:68" x14ac:dyDescent="0.2">
      <c r="BP21844" s="48"/>
    </row>
    <row r="21845" spans="68:68" x14ac:dyDescent="0.2">
      <c r="BP21845" s="48"/>
    </row>
    <row r="21846" spans="68:68" x14ac:dyDescent="0.2">
      <c r="BP21846" s="48"/>
    </row>
    <row r="21847" spans="68:68" x14ac:dyDescent="0.2">
      <c r="BP21847" s="48"/>
    </row>
    <row r="21848" spans="68:68" x14ac:dyDescent="0.2">
      <c r="BP21848" s="48"/>
    </row>
    <row r="21849" spans="68:68" x14ac:dyDescent="0.2">
      <c r="BP21849" s="48"/>
    </row>
    <row r="21850" spans="68:68" x14ac:dyDescent="0.2">
      <c r="BP21850" s="48"/>
    </row>
    <row r="21851" spans="68:68" x14ac:dyDescent="0.2">
      <c r="BP21851" s="48"/>
    </row>
    <row r="21852" spans="68:68" x14ac:dyDescent="0.2">
      <c r="BP21852" s="48"/>
    </row>
    <row r="21853" spans="68:68" x14ac:dyDescent="0.2">
      <c r="BP21853" s="48"/>
    </row>
    <row r="21854" spans="68:68" x14ac:dyDescent="0.2">
      <c r="BP21854" s="48"/>
    </row>
    <row r="21855" spans="68:68" x14ac:dyDescent="0.2">
      <c r="BP21855" s="48"/>
    </row>
    <row r="21856" spans="68:68" x14ac:dyDescent="0.2">
      <c r="BP21856" s="48"/>
    </row>
    <row r="21857" spans="68:68" x14ac:dyDescent="0.2">
      <c r="BP21857" s="48"/>
    </row>
    <row r="21858" spans="68:68" x14ac:dyDescent="0.2">
      <c r="BP21858" s="48"/>
    </row>
    <row r="21859" spans="68:68" x14ac:dyDescent="0.2">
      <c r="BP21859" s="48"/>
    </row>
    <row r="21860" spans="68:68" x14ac:dyDescent="0.2">
      <c r="BP21860" s="48"/>
    </row>
    <row r="21861" spans="68:68" x14ac:dyDescent="0.2">
      <c r="BP21861" s="48"/>
    </row>
    <row r="21862" spans="68:68" x14ac:dyDescent="0.2">
      <c r="BP21862" s="48"/>
    </row>
    <row r="21863" spans="68:68" x14ac:dyDescent="0.2">
      <c r="BP21863" s="48"/>
    </row>
    <row r="21864" spans="68:68" x14ac:dyDescent="0.2">
      <c r="BP21864" s="48"/>
    </row>
    <row r="21865" spans="68:68" x14ac:dyDescent="0.2">
      <c r="BP21865" s="48"/>
    </row>
    <row r="21866" spans="68:68" x14ac:dyDescent="0.2">
      <c r="BP21866" s="48"/>
    </row>
    <row r="21867" spans="68:68" x14ac:dyDescent="0.2">
      <c r="BP21867" s="48"/>
    </row>
    <row r="21868" spans="68:68" x14ac:dyDescent="0.2">
      <c r="BP21868" s="48"/>
    </row>
    <row r="21869" spans="68:68" x14ac:dyDescent="0.2">
      <c r="BP21869" s="48"/>
    </row>
    <row r="21870" spans="68:68" x14ac:dyDescent="0.2">
      <c r="BP21870" s="48"/>
    </row>
    <row r="21871" spans="68:68" x14ac:dyDescent="0.2">
      <c r="BP21871" s="48"/>
    </row>
    <row r="21872" spans="68:68" x14ac:dyDescent="0.2">
      <c r="BP21872" s="48"/>
    </row>
    <row r="21873" spans="68:68" x14ac:dyDescent="0.2">
      <c r="BP21873" s="48"/>
    </row>
    <row r="21874" spans="68:68" x14ac:dyDescent="0.2">
      <c r="BP21874" s="48"/>
    </row>
    <row r="21875" spans="68:68" x14ac:dyDescent="0.2">
      <c r="BP21875" s="48"/>
    </row>
    <row r="21876" spans="68:68" x14ac:dyDescent="0.2">
      <c r="BP21876" s="48"/>
    </row>
    <row r="21877" spans="68:68" x14ac:dyDescent="0.2">
      <c r="BP21877" s="48"/>
    </row>
    <row r="21878" spans="68:68" x14ac:dyDescent="0.2">
      <c r="BP21878" s="48"/>
    </row>
    <row r="21879" spans="68:68" x14ac:dyDescent="0.2">
      <c r="BP21879" s="48"/>
    </row>
    <row r="21880" spans="68:68" x14ac:dyDescent="0.2">
      <c r="BP21880" s="48"/>
    </row>
    <row r="21881" spans="68:68" x14ac:dyDescent="0.2">
      <c r="BP21881" s="48"/>
    </row>
    <row r="21882" spans="68:68" x14ac:dyDescent="0.2">
      <c r="BP21882" s="48"/>
    </row>
    <row r="21883" spans="68:68" x14ac:dyDescent="0.2">
      <c r="BP21883" s="48"/>
    </row>
    <row r="21884" spans="68:68" x14ac:dyDescent="0.2">
      <c r="BP21884" s="48"/>
    </row>
    <row r="21885" spans="68:68" x14ac:dyDescent="0.2">
      <c r="BP21885" s="48"/>
    </row>
    <row r="21886" spans="68:68" x14ac:dyDescent="0.2">
      <c r="BP21886" s="48"/>
    </row>
    <row r="21887" spans="68:68" x14ac:dyDescent="0.2">
      <c r="BP21887" s="48"/>
    </row>
    <row r="21888" spans="68:68" x14ac:dyDescent="0.2">
      <c r="BP21888" s="48"/>
    </row>
    <row r="21889" spans="68:68" x14ac:dyDescent="0.2">
      <c r="BP21889" s="48"/>
    </row>
    <row r="21890" spans="68:68" x14ac:dyDescent="0.2">
      <c r="BP21890" s="48"/>
    </row>
    <row r="21891" spans="68:68" x14ac:dyDescent="0.2">
      <c r="BP21891" s="48"/>
    </row>
    <row r="21892" spans="68:68" x14ac:dyDescent="0.2">
      <c r="BP21892" s="48"/>
    </row>
    <row r="21893" spans="68:68" x14ac:dyDescent="0.2">
      <c r="BP21893" s="48"/>
    </row>
    <row r="21894" spans="68:68" x14ac:dyDescent="0.2">
      <c r="BP21894" s="48"/>
    </row>
    <row r="21895" spans="68:68" x14ac:dyDescent="0.2">
      <c r="BP21895" s="48"/>
    </row>
    <row r="21896" spans="68:68" x14ac:dyDescent="0.2">
      <c r="BP21896" s="48"/>
    </row>
    <row r="21897" spans="68:68" x14ac:dyDescent="0.2">
      <c r="BP21897" s="48"/>
    </row>
    <row r="21898" spans="68:68" x14ac:dyDescent="0.2">
      <c r="BP21898" s="48"/>
    </row>
    <row r="21899" spans="68:68" x14ac:dyDescent="0.2">
      <c r="BP21899" s="48"/>
    </row>
    <row r="21900" spans="68:68" x14ac:dyDescent="0.2">
      <c r="BP21900" s="48"/>
    </row>
    <row r="21901" spans="68:68" x14ac:dyDescent="0.2">
      <c r="BP21901" s="48"/>
    </row>
    <row r="21902" spans="68:68" x14ac:dyDescent="0.2">
      <c r="BP21902" s="48"/>
    </row>
    <row r="21903" spans="68:68" x14ac:dyDescent="0.2">
      <c r="BP21903" s="48"/>
    </row>
    <row r="21904" spans="68:68" x14ac:dyDescent="0.2">
      <c r="BP21904" s="48"/>
    </row>
    <row r="21905" spans="68:68" x14ac:dyDescent="0.2">
      <c r="BP21905" s="48"/>
    </row>
    <row r="21906" spans="68:68" x14ac:dyDescent="0.2">
      <c r="BP21906" s="48"/>
    </row>
    <row r="21907" spans="68:68" x14ac:dyDescent="0.2">
      <c r="BP21907" s="48"/>
    </row>
    <row r="21908" spans="68:68" x14ac:dyDescent="0.2">
      <c r="BP21908" s="48"/>
    </row>
    <row r="21909" spans="68:68" x14ac:dyDescent="0.2">
      <c r="BP21909" s="48"/>
    </row>
    <row r="21910" spans="68:68" x14ac:dyDescent="0.2">
      <c r="BP21910" s="48"/>
    </row>
    <row r="21911" spans="68:68" x14ac:dyDescent="0.2">
      <c r="BP21911" s="48"/>
    </row>
    <row r="21912" spans="68:68" x14ac:dyDescent="0.2">
      <c r="BP21912" s="48"/>
    </row>
    <row r="21913" spans="68:68" x14ac:dyDescent="0.2">
      <c r="BP21913" s="48"/>
    </row>
    <row r="21914" spans="68:68" x14ac:dyDescent="0.2">
      <c r="BP21914" s="48"/>
    </row>
    <row r="21915" spans="68:68" x14ac:dyDescent="0.2">
      <c r="BP21915" s="48"/>
    </row>
    <row r="21916" spans="68:68" x14ac:dyDescent="0.2">
      <c r="BP21916" s="48"/>
    </row>
    <row r="21917" spans="68:68" x14ac:dyDescent="0.2">
      <c r="BP21917" s="48"/>
    </row>
    <row r="21918" spans="68:68" x14ac:dyDescent="0.2">
      <c r="BP21918" s="48"/>
    </row>
    <row r="21919" spans="68:68" x14ac:dyDescent="0.2">
      <c r="BP21919" s="48"/>
    </row>
    <row r="21920" spans="68:68" x14ac:dyDescent="0.2">
      <c r="BP21920" s="48"/>
    </row>
    <row r="21921" spans="68:68" x14ac:dyDescent="0.2">
      <c r="BP21921" s="48"/>
    </row>
    <row r="21922" spans="68:68" x14ac:dyDescent="0.2">
      <c r="BP21922" s="48"/>
    </row>
    <row r="21923" spans="68:68" x14ac:dyDescent="0.2">
      <c r="BP21923" s="48"/>
    </row>
    <row r="21924" spans="68:68" x14ac:dyDescent="0.2">
      <c r="BP21924" s="48"/>
    </row>
    <row r="21925" spans="68:68" x14ac:dyDescent="0.2">
      <c r="BP21925" s="48"/>
    </row>
    <row r="21926" spans="68:68" x14ac:dyDescent="0.2">
      <c r="BP21926" s="48"/>
    </row>
    <row r="21927" spans="68:68" x14ac:dyDescent="0.2">
      <c r="BP21927" s="48"/>
    </row>
    <row r="21928" spans="68:68" x14ac:dyDescent="0.2">
      <c r="BP21928" s="48"/>
    </row>
    <row r="21929" spans="68:68" x14ac:dyDescent="0.2">
      <c r="BP21929" s="48"/>
    </row>
    <row r="21930" spans="68:68" x14ac:dyDescent="0.2">
      <c r="BP21930" s="48"/>
    </row>
    <row r="21931" spans="68:68" x14ac:dyDescent="0.2">
      <c r="BP21931" s="48"/>
    </row>
    <row r="21932" spans="68:68" x14ac:dyDescent="0.2">
      <c r="BP21932" s="48"/>
    </row>
    <row r="21933" spans="68:68" x14ac:dyDescent="0.2">
      <c r="BP21933" s="48"/>
    </row>
    <row r="21934" spans="68:68" x14ac:dyDescent="0.2">
      <c r="BP21934" s="48"/>
    </row>
    <row r="21935" spans="68:68" x14ac:dyDescent="0.2">
      <c r="BP21935" s="48"/>
    </row>
    <row r="21936" spans="68:68" x14ac:dyDescent="0.2">
      <c r="BP21936" s="48"/>
    </row>
    <row r="21937" spans="68:68" x14ac:dyDescent="0.2">
      <c r="BP21937" s="48"/>
    </row>
    <row r="21938" spans="68:68" x14ac:dyDescent="0.2">
      <c r="BP21938" s="48"/>
    </row>
    <row r="21939" spans="68:68" x14ac:dyDescent="0.2">
      <c r="BP21939" s="48"/>
    </row>
    <row r="21940" spans="68:68" x14ac:dyDescent="0.2">
      <c r="BP21940" s="48"/>
    </row>
    <row r="21941" spans="68:68" x14ac:dyDescent="0.2">
      <c r="BP21941" s="48"/>
    </row>
    <row r="21942" spans="68:68" x14ac:dyDescent="0.2">
      <c r="BP21942" s="48"/>
    </row>
    <row r="21943" spans="68:68" x14ac:dyDescent="0.2">
      <c r="BP21943" s="48"/>
    </row>
    <row r="21944" spans="68:68" x14ac:dyDescent="0.2">
      <c r="BP21944" s="48"/>
    </row>
    <row r="21945" spans="68:68" x14ac:dyDescent="0.2">
      <c r="BP21945" s="48"/>
    </row>
    <row r="21946" spans="68:68" x14ac:dyDescent="0.2">
      <c r="BP21946" s="48"/>
    </row>
    <row r="21947" spans="68:68" x14ac:dyDescent="0.2">
      <c r="BP21947" s="48"/>
    </row>
    <row r="21948" spans="68:68" x14ac:dyDescent="0.2">
      <c r="BP21948" s="48"/>
    </row>
    <row r="21949" spans="68:68" x14ac:dyDescent="0.2">
      <c r="BP21949" s="48"/>
    </row>
    <row r="21950" spans="68:68" x14ac:dyDescent="0.2">
      <c r="BP21950" s="48"/>
    </row>
    <row r="21951" spans="68:68" x14ac:dyDescent="0.2">
      <c r="BP21951" s="48"/>
    </row>
    <row r="21952" spans="68:68" x14ac:dyDescent="0.2">
      <c r="BP21952" s="48"/>
    </row>
    <row r="21953" spans="68:68" x14ac:dyDescent="0.2">
      <c r="BP21953" s="48"/>
    </row>
    <row r="21954" spans="68:68" x14ac:dyDescent="0.2">
      <c r="BP21954" s="48"/>
    </row>
    <row r="21955" spans="68:68" x14ac:dyDescent="0.2">
      <c r="BP21955" s="48"/>
    </row>
    <row r="21956" spans="68:68" x14ac:dyDescent="0.2">
      <c r="BP21956" s="48"/>
    </row>
    <row r="21957" spans="68:68" x14ac:dyDescent="0.2">
      <c r="BP21957" s="48"/>
    </row>
    <row r="21958" spans="68:68" x14ac:dyDescent="0.2">
      <c r="BP21958" s="48"/>
    </row>
    <row r="21959" spans="68:68" x14ac:dyDescent="0.2">
      <c r="BP21959" s="48"/>
    </row>
    <row r="21960" spans="68:68" x14ac:dyDescent="0.2">
      <c r="BP21960" s="48"/>
    </row>
    <row r="21961" spans="68:68" x14ac:dyDescent="0.2">
      <c r="BP21961" s="48"/>
    </row>
    <row r="21962" spans="68:68" x14ac:dyDescent="0.2">
      <c r="BP21962" s="48"/>
    </row>
    <row r="21963" spans="68:68" x14ac:dyDescent="0.2">
      <c r="BP21963" s="48"/>
    </row>
    <row r="21964" spans="68:68" x14ac:dyDescent="0.2">
      <c r="BP21964" s="48"/>
    </row>
    <row r="21965" spans="68:68" x14ac:dyDescent="0.2">
      <c r="BP21965" s="48"/>
    </row>
    <row r="21966" spans="68:68" x14ac:dyDescent="0.2">
      <c r="BP21966" s="48"/>
    </row>
    <row r="21967" spans="68:68" x14ac:dyDescent="0.2">
      <c r="BP21967" s="48"/>
    </row>
    <row r="21968" spans="68:68" x14ac:dyDescent="0.2">
      <c r="BP21968" s="48"/>
    </row>
    <row r="21969" spans="68:68" x14ac:dyDescent="0.2">
      <c r="BP21969" s="48"/>
    </row>
    <row r="21970" spans="68:68" x14ac:dyDescent="0.2">
      <c r="BP21970" s="48"/>
    </row>
    <row r="21971" spans="68:68" x14ac:dyDescent="0.2">
      <c r="BP21971" s="48"/>
    </row>
    <row r="21972" spans="68:68" x14ac:dyDescent="0.2">
      <c r="BP21972" s="48"/>
    </row>
    <row r="21973" spans="68:68" x14ac:dyDescent="0.2">
      <c r="BP21973" s="48"/>
    </row>
    <row r="21974" spans="68:68" x14ac:dyDescent="0.2">
      <c r="BP21974" s="48"/>
    </row>
    <row r="21975" spans="68:68" x14ac:dyDescent="0.2">
      <c r="BP21975" s="48"/>
    </row>
    <row r="21976" spans="68:68" x14ac:dyDescent="0.2">
      <c r="BP21976" s="48"/>
    </row>
    <row r="21977" spans="68:68" x14ac:dyDescent="0.2">
      <c r="BP21977" s="48"/>
    </row>
    <row r="21978" spans="68:68" x14ac:dyDescent="0.2">
      <c r="BP21978" s="48"/>
    </row>
    <row r="21979" spans="68:68" x14ac:dyDescent="0.2">
      <c r="BP21979" s="48"/>
    </row>
    <row r="21980" spans="68:68" x14ac:dyDescent="0.2">
      <c r="BP21980" s="48"/>
    </row>
    <row r="21981" spans="68:68" x14ac:dyDescent="0.2">
      <c r="BP21981" s="48"/>
    </row>
    <row r="21982" spans="68:68" x14ac:dyDescent="0.2">
      <c r="BP21982" s="48"/>
    </row>
    <row r="21983" spans="68:68" x14ac:dyDescent="0.2">
      <c r="BP21983" s="48"/>
    </row>
    <row r="21984" spans="68:68" x14ac:dyDescent="0.2">
      <c r="BP21984" s="48"/>
    </row>
    <row r="21985" spans="68:68" x14ac:dyDescent="0.2">
      <c r="BP21985" s="48"/>
    </row>
    <row r="21986" spans="68:68" x14ac:dyDescent="0.2">
      <c r="BP21986" s="48"/>
    </row>
    <row r="21987" spans="68:68" x14ac:dyDescent="0.2">
      <c r="BP21987" s="48"/>
    </row>
    <row r="21988" spans="68:68" x14ac:dyDescent="0.2">
      <c r="BP21988" s="48"/>
    </row>
    <row r="21989" spans="68:68" x14ac:dyDescent="0.2">
      <c r="BP21989" s="48"/>
    </row>
    <row r="21990" spans="68:68" x14ac:dyDescent="0.2">
      <c r="BP21990" s="48"/>
    </row>
    <row r="21991" spans="68:68" x14ac:dyDescent="0.2">
      <c r="BP21991" s="48"/>
    </row>
    <row r="21992" spans="68:68" x14ac:dyDescent="0.2">
      <c r="BP21992" s="48"/>
    </row>
    <row r="21993" spans="68:68" x14ac:dyDescent="0.2">
      <c r="BP21993" s="48"/>
    </row>
    <row r="21994" spans="68:68" x14ac:dyDescent="0.2">
      <c r="BP21994" s="48"/>
    </row>
    <row r="21995" spans="68:68" x14ac:dyDescent="0.2">
      <c r="BP21995" s="48"/>
    </row>
    <row r="21996" spans="68:68" x14ac:dyDescent="0.2">
      <c r="BP21996" s="48"/>
    </row>
    <row r="21997" spans="68:68" x14ac:dyDescent="0.2">
      <c r="BP21997" s="48"/>
    </row>
    <row r="21998" spans="68:68" x14ac:dyDescent="0.2">
      <c r="BP21998" s="48"/>
    </row>
    <row r="21999" spans="68:68" x14ac:dyDescent="0.2">
      <c r="BP21999" s="48"/>
    </row>
    <row r="22000" spans="68:68" x14ac:dyDescent="0.2">
      <c r="BP22000" s="48"/>
    </row>
    <row r="22001" spans="68:68" x14ac:dyDescent="0.2">
      <c r="BP22001" s="48"/>
    </row>
    <row r="22002" spans="68:68" x14ac:dyDescent="0.2">
      <c r="BP22002" s="48"/>
    </row>
    <row r="22003" spans="68:68" x14ac:dyDescent="0.2">
      <c r="BP22003" s="48"/>
    </row>
    <row r="22004" spans="68:68" x14ac:dyDescent="0.2">
      <c r="BP22004" s="48"/>
    </row>
    <row r="22005" spans="68:68" x14ac:dyDescent="0.2">
      <c r="BP22005" s="48"/>
    </row>
    <row r="22006" spans="68:68" x14ac:dyDescent="0.2">
      <c r="BP22006" s="48"/>
    </row>
    <row r="22007" spans="68:68" x14ac:dyDescent="0.2">
      <c r="BP22007" s="48"/>
    </row>
    <row r="22008" spans="68:68" x14ac:dyDescent="0.2">
      <c r="BP22008" s="48"/>
    </row>
    <row r="22009" spans="68:68" x14ac:dyDescent="0.2">
      <c r="BP22009" s="48"/>
    </row>
    <row r="22010" spans="68:68" x14ac:dyDescent="0.2">
      <c r="BP22010" s="48"/>
    </row>
    <row r="22011" spans="68:68" x14ac:dyDescent="0.2">
      <c r="BP22011" s="48"/>
    </row>
    <row r="22012" spans="68:68" x14ac:dyDescent="0.2">
      <c r="BP22012" s="48"/>
    </row>
    <row r="22013" spans="68:68" x14ac:dyDescent="0.2">
      <c r="BP22013" s="48"/>
    </row>
    <row r="22014" spans="68:68" x14ac:dyDescent="0.2">
      <c r="BP22014" s="48"/>
    </row>
    <row r="22015" spans="68:68" x14ac:dyDescent="0.2">
      <c r="BP22015" s="48"/>
    </row>
    <row r="22016" spans="68:68" x14ac:dyDescent="0.2">
      <c r="BP22016" s="48"/>
    </row>
    <row r="22017" spans="68:68" x14ac:dyDescent="0.2">
      <c r="BP22017" s="48"/>
    </row>
    <row r="22018" spans="68:68" x14ac:dyDescent="0.2">
      <c r="BP22018" s="48"/>
    </row>
    <row r="22019" spans="68:68" x14ac:dyDescent="0.2">
      <c r="BP22019" s="48"/>
    </row>
    <row r="22020" spans="68:68" x14ac:dyDescent="0.2">
      <c r="BP22020" s="48"/>
    </row>
    <row r="22021" spans="68:68" x14ac:dyDescent="0.2">
      <c r="BP22021" s="48"/>
    </row>
    <row r="22022" spans="68:68" x14ac:dyDescent="0.2">
      <c r="BP22022" s="48"/>
    </row>
    <row r="22023" spans="68:68" x14ac:dyDescent="0.2">
      <c r="BP22023" s="48"/>
    </row>
    <row r="22024" spans="68:68" x14ac:dyDescent="0.2">
      <c r="BP22024" s="48"/>
    </row>
    <row r="22025" spans="68:68" x14ac:dyDescent="0.2">
      <c r="BP22025" s="48"/>
    </row>
    <row r="22026" spans="68:68" x14ac:dyDescent="0.2">
      <c r="BP22026" s="48"/>
    </row>
    <row r="22027" spans="68:68" x14ac:dyDescent="0.2">
      <c r="BP22027" s="48"/>
    </row>
    <row r="22028" spans="68:68" x14ac:dyDescent="0.2">
      <c r="BP22028" s="48"/>
    </row>
    <row r="22029" spans="68:68" x14ac:dyDescent="0.2">
      <c r="BP22029" s="48"/>
    </row>
    <row r="22030" spans="68:68" x14ac:dyDescent="0.2">
      <c r="BP22030" s="48"/>
    </row>
    <row r="22031" spans="68:68" x14ac:dyDescent="0.2">
      <c r="BP22031" s="48"/>
    </row>
    <row r="22032" spans="68:68" x14ac:dyDescent="0.2">
      <c r="BP22032" s="48"/>
    </row>
    <row r="22033" spans="68:68" x14ac:dyDescent="0.2">
      <c r="BP22033" s="48"/>
    </row>
    <row r="22034" spans="68:68" x14ac:dyDescent="0.2">
      <c r="BP22034" s="48"/>
    </row>
    <row r="22035" spans="68:68" x14ac:dyDescent="0.2">
      <c r="BP22035" s="48"/>
    </row>
    <row r="22036" spans="68:68" x14ac:dyDescent="0.2">
      <c r="BP22036" s="48"/>
    </row>
    <row r="22037" spans="68:68" x14ac:dyDescent="0.2">
      <c r="BP22037" s="48"/>
    </row>
    <row r="22038" spans="68:68" x14ac:dyDescent="0.2">
      <c r="BP22038" s="48"/>
    </row>
    <row r="22039" spans="68:68" x14ac:dyDescent="0.2">
      <c r="BP22039" s="48"/>
    </row>
    <row r="22040" spans="68:68" x14ac:dyDescent="0.2">
      <c r="BP22040" s="48"/>
    </row>
    <row r="22041" spans="68:68" x14ac:dyDescent="0.2">
      <c r="BP22041" s="48"/>
    </row>
    <row r="22042" spans="68:68" x14ac:dyDescent="0.2">
      <c r="BP22042" s="48"/>
    </row>
    <row r="22043" spans="68:68" x14ac:dyDescent="0.2">
      <c r="BP22043" s="48"/>
    </row>
    <row r="22044" spans="68:68" x14ac:dyDescent="0.2">
      <c r="BP22044" s="48"/>
    </row>
    <row r="22045" spans="68:68" x14ac:dyDescent="0.2">
      <c r="BP22045" s="48"/>
    </row>
    <row r="22046" spans="68:68" x14ac:dyDescent="0.2">
      <c r="BP22046" s="48"/>
    </row>
    <row r="22047" spans="68:68" x14ac:dyDescent="0.2">
      <c r="BP22047" s="48"/>
    </row>
    <row r="22048" spans="68:68" x14ac:dyDescent="0.2">
      <c r="BP22048" s="48"/>
    </row>
    <row r="22049" spans="68:68" x14ac:dyDescent="0.2">
      <c r="BP22049" s="48"/>
    </row>
    <row r="22050" spans="68:68" x14ac:dyDescent="0.2">
      <c r="BP22050" s="48"/>
    </row>
    <row r="22051" spans="68:68" x14ac:dyDescent="0.2">
      <c r="BP22051" s="48"/>
    </row>
    <row r="22052" spans="68:68" x14ac:dyDescent="0.2">
      <c r="BP22052" s="48"/>
    </row>
    <row r="22053" spans="68:68" x14ac:dyDescent="0.2">
      <c r="BP22053" s="48"/>
    </row>
    <row r="22054" spans="68:68" x14ac:dyDescent="0.2">
      <c r="BP22054" s="48"/>
    </row>
    <row r="22055" spans="68:68" x14ac:dyDescent="0.2">
      <c r="BP22055" s="48"/>
    </row>
    <row r="22056" spans="68:68" x14ac:dyDescent="0.2">
      <c r="BP22056" s="48"/>
    </row>
    <row r="22057" spans="68:68" x14ac:dyDescent="0.2">
      <c r="BP22057" s="48"/>
    </row>
    <row r="22058" spans="68:68" x14ac:dyDescent="0.2">
      <c r="BP22058" s="48"/>
    </row>
    <row r="22059" spans="68:68" x14ac:dyDescent="0.2">
      <c r="BP22059" s="48"/>
    </row>
    <row r="22060" spans="68:68" x14ac:dyDescent="0.2">
      <c r="BP22060" s="48"/>
    </row>
    <row r="22061" spans="68:68" x14ac:dyDescent="0.2">
      <c r="BP22061" s="48"/>
    </row>
    <row r="22062" spans="68:68" x14ac:dyDescent="0.2">
      <c r="BP22062" s="48"/>
    </row>
    <row r="22063" spans="68:68" x14ac:dyDescent="0.2">
      <c r="BP22063" s="48"/>
    </row>
    <row r="22064" spans="68:68" x14ac:dyDescent="0.2">
      <c r="BP22064" s="48"/>
    </row>
    <row r="22065" spans="68:68" x14ac:dyDescent="0.2">
      <c r="BP22065" s="48"/>
    </row>
    <row r="22066" spans="68:68" x14ac:dyDescent="0.2">
      <c r="BP22066" s="48"/>
    </row>
    <row r="22067" spans="68:68" x14ac:dyDescent="0.2">
      <c r="BP22067" s="48"/>
    </row>
    <row r="22068" spans="68:68" x14ac:dyDescent="0.2">
      <c r="BP22068" s="48"/>
    </row>
    <row r="22069" spans="68:68" x14ac:dyDescent="0.2">
      <c r="BP22069" s="48"/>
    </row>
    <row r="22070" spans="68:68" x14ac:dyDescent="0.2">
      <c r="BP22070" s="48"/>
    </row>
    <row r="22071" spans="68:68" x14ac:dyDescent="0.2">
      <c r="BP22071" s="48"/>
    </row>
    <row r="22072" spans="68:68" x14ac:dyDescent="0.2">
      <c r="BP22072" s="48"/>
    </row>
    <row r="22073" spans="68:68" x14ac:dyDescent="0.2">
      <c r="BP22073" s="48"/>
    </row>
    <row r="22074" spans="68:68" x14ac:dyDescent="0.2">
      <c r="BP22074" s="48"/>
    </row>
    <row r="22075" spans="68:68" x14ac:dyDescent="0.2">
      <c r="BP22075" s="48"/>
    </row>
    <row r="22076" spans="68:68" x14ac:dyDescent="0.2">
      <c r="BP22076" s="48"/>
    </row>
    <row r="22077" spans="68:68" x14ac:dyDescent="0.2">
      <c r="BP22077" s="48"/>
    </row>
    <row r="22078" spans="68:68" x14ac:dyDescent="0.2">
      <c r="BP22078" s="48"/>
    </row>
    <row r="22079" spans="68:68" x14ac:dyDescent="0.2">
      <c r="BP22079" s="48"/>
    </row>
    <row r="22080" spans="68:68" x14ac:dyDescent="0.2">
      <c r="BP22080" s="48"/>
    </row>
    <row r="22081" spans="68:68" x14ac:dyDescent="0.2">
      <c r="BP22081" s="48"/>
    </row>
    <row r="22082" spans="68:68" x14ac:dyDescent="0.2">
      <c r="BP22082" s="48"/>
    </row>
    <row r="22083" spans="68:68" x14ac:dyDescent="0.2">
      <c r="BP22083" s="48"/>
    </row>
    <row r="22084" spans="68:68" x14ac:dyDescent="0.2">
      <c r="BP22084" s="48"/>
    </row>
    <row r="22085" spans="68:68" x14ac:dyDescent="0.2">
      <c r="BP22085" s="48"/>
    </row>
    <row r="22086" spans="68:68" x14ac:dyDescent="0.2">
      <c r="BP22086" s="48"/>
    </row>
    <row r="22087" spans="68:68" x14ac:dyDescent="0.2">
      <c r="BP22087" s="48"/>
    </row>
    <row r="22088" spans="68:68" x14ac:dyDescent="0.2">
      <c r="BP22088" s="48"/>
    </row>
    <row r="22089" spans="68:68" x14ac:dyDescent="0.2">
      <c r="BP22089" s="48"/>
    </row>
    <row r="22090" spans="68:68" x14ac:dyDescent="0.2">
      <c r="BP22090" s="48"/>
    </row>
    <row r="22091" spans="68:68" x14ac:dyDescent="0.2">
      <c r="BP22091" s="48"/>
    </row>
    <row r="22092" spans="68:68" x14ac:dyDescent="0.2">
      <c r="BP22092" s="48"/>
    </row>
    <row r="22093" spans="68:68" x14ac:dyDescent="0.2">
      <c r="BP22093" s="48"/>
    </row>
    <row r="22094" spans="68:68" x14ac:dyDescent="0.2">
      <c r="BP22094" s="48"/>
    </row>
    <row r="22095" spans="68:68" x14ac:dyDescent="0.2">
      <c r="BP22095" s="48"/>
    </row>
    <row r="22096" spans="68:68" x14ac:dyDescent="0.2">
      <c r="BP22096" s="48"/>
    </row>
    <row r="22097" spans="68:68" x14ac:dyDescent="0.2">
      <c r="BP22097" s="48"/>
    </row>
    <row r="22098" spans="68:68" x14ac:dyDescent="0.2">
      <c r="BP22098" s="48"/>
    </row>
    <row r="22099" spans="68:68" x14ac:dyDescent="0.2">
      <c r="BP22099" s="48"/>
    </row>
    <row r="22100" spans="68:68" x14ac:dyDescent="0.2">
      <c r="BP22100" s="48"/>
    </row>
    <row r="22101" spans="68:68" x14ac:dyDescent="0.2">
      <c r="BP22101" s="48"/>
    </row>
    <row r="22102" spans="68:68" x14ac:dyDescent="0.2">
      <c r="BP22102" s="48"/>
    </row>
    <row r="22103" spans="68:68" x14ac:dyDescent="0.2">
      <c r="BP22103" s="48"/>
    </row>
    <row r="22104" spans="68:68" x14ac:dyDescent="0.2">
      <c r="BP22104" s="48"/>
    </row>
    <row r="22105" spans="68:68" x14ac:dyDescent="0.2">
      <c r="BP22105" s="48"/>
    </row>
    <row r="22106" spans="68:68" x14ac:dyDescent="0.2">
      <c r="BP22106" s="48"/>
    </row>
    <row r="22107" spans="68:68" x14ac:dyDescent="0.2">
      <c r="BP22107" s="48"/>
    </row>
    <row r="22108" spans="68:68" x14ac:dyDescent="0.2">
      <c r="BP22108" s="48"/>
    </row>
    <row r="22109" spans="68:68" x14ac:dyDescent="0.2">
      <c r="BP22109" s="48"/>
    </row>
    <row r="22110" spans="68:68" x14ac:dyDescent="0.2">
      <c r="BP22110" s="48"/>
    </row>
    <row r="22111" spans="68:68" x14ac:dyDescent="0.2">
      <c r="BP22111" s="48"/>
    </row>
    <row r="22112" spans="68:68" x14ac:dyDescent="0.2">
      <c r="BP22112" s="48"/>
    </row>
    <row r="22113" spans="68:68" x14ac:dyDescent="0.2">
      <c r="BP22113" s="48"/>
    </row>
    <row r="22114" spans="68:68" x14ac:dyDescent="0.2">
      <c r="BP22114" s="48"/>
    </row>
    <row r="22115" spans="68:68" x14ac:dyDescent="0.2">
      <c r="BP22115" s="48"/>
    </row>
    <row r="22116" spans="68:68" x14ac:dyDescent="0.2">
      <c r="BP22116" s="48"/>
    </row>
    <row r="22117" spans="68:68" x14ac:dyDescent="0.2">
      <c r="BP22117" s="48"/>
    </row>
    <row r="22118" spans="68:68" x14ac:dyDescent="0.2">
      <c r="BP22118" s="48"/>
    </row>
    <row r="22119" spans="68:68" x14ac:dyDescent="0.2">
      <c r="BP22119" s="48"/>
    </row>
    <row r="22120" spans="68:68" x14ac:dyDescent="0.2">
      <c r="BP22120" s="48"/>
    </row>
    <row r="22121" spans="68:68" x14ac:dyDescent="0.2">
      <c r="BP22121" s="48"/>
    </row>
    <row r="22122" spans="68:68" x14ac:dyDescent="0.2">
      <c r="BP22122" s="48"/>
    </row>
    <row r="22123" spans="68:68" x14ac:dyDescent="0.2">
      <c r="BP22123" s="48"/>
    </row>
    <row r="22124" spans="68:68" x14ac:dyDescent="0.2">
      <c r="BP22124" s="48"/>
    </row>
    <row r="22125" spans="68:68" x14ac:dyDescent="0.2">
      <c r="BP22125" s="48"/>
    </row>
    <row r="22126" spans="68:68" x14ac:dyDescent="0.2">
      <c r="BP22126" s="48"/>
    </row>
    <row r="22127" spans="68:68" x14ac:dyDescent="0.2">
      <c r="BP22127" s="48"/>
    </row>
    <row r="22128" spans="68:68" x14ac:dyDescent="0.2">
      <c r="BP22128" s="48"/>
    </row>
    <row r="22129" spans="68:68" x14ac:dyDescent="0.2">
      <c r="BP22129" s="48"/>
    </row>
    <row r="22130" spans="68:68" x14ac:dyDescent="0.2">
      <c r="BP22130" s="48"/>
    </row>
    <row r="22131" spans="68:68" x14ac:dyDescent="0.2">
      <c r="BP22131" s="48"/>
    </row>
    <row r="22132" spans="68:68" x14ac:dyDescent="0.2">
      <c r="BP22132" s="48"/>
    </row>
    <row r="22133" spans="68:68" x14ac:dyDescent="0.2">
      <c r="BP22133" s="48"/>
    </row>
    <row r="22134" spans="68:68" x14ac:dyDescent="0.2">
      <c r="BP22134" s="48"/>
    </row>
    <row r="22135" spans="68:68" x14ac:dyDescent="0.2">
      <c r="BP22135" s="48"/>
    </row>
    <row r="22136" spans="68:68" x14ac:dyDescent="0.2">
      <c r="BP22136" s="48"/>
    </row>
    <row r="22137" spans="68:68" x14ac:dyDescent="0.2">
      <c r="BP22137" s="48"/>
    </row>
    <row r="22138" spans="68:68" x14ac:dyDescent="0.2">
      <c r="BP22138" s="48"/>
    </row>
    <row r="22139" spans="68:68" x14ac:dyDescent="0.2">
      <c r="BP22139" s="48"/>
    </row>
    <row r="22140" spans="68:68" x14ac:dyDescent="0.2">
      <c r="BP22140" s="48"/>
    </row>
    <row r="22141" spans="68:68" x14ac:dyDescent="0.2">
      <c r="BP22141" s="48"/>
    </row>
    <row r="22142" spans="68:68" x14ac:dyDescent="0.2">
      <c r="BP22142" s="48"/>
    </row>
    <row r="22143" spans="68:68" x14ac:dyDescent="0.2">
      <c r="BP22143" s="48"/>
    </row>
    <row r="22144" spans="68:68" x14ac:dyDescent="0.2">
      <c r="BP22144" s="48"/>
    </row>
    <row r="22145" spans="68:68" x14ac:dyDescent="0.2">
      <c r="BP22145" s="48"/>
    </row>
    <row r="22146" spans="68:68" x14ac:dyDescent="0.2">
      <c r="BP22146" s="48"/>
    </row>
    <row r="22147" spans="68:68" x14ac:dyDescent="0.2">
      <c r="BP22147" s="48"/>
    </row>
    <row r="22148" spans="68:68" x14ac:dyDescent="0.2">
      <c r="BP22148" s="48"/>
    </row>
    <row r="22149" spans="68:68" x14ac:dyDescent="0.2">
      <c r="BP22149" s="48"/>
    </row>
    <row r="22150" spans="68:68" x14ac:dyDescent="0.2">
      <c r="BP22150" s="48"/>
    </row>
    <row r="22151" spans="68:68" x14ac:dyDescent="0.2">
      <c r="BP22151" s="48"/>
    </row>
    <row r="22152" spans="68:68" x14ac:dyDescent="0.2">
      <c r="BP22152" s="48"/>
    </row>
    <row r="22153" spans="68:68" x14ac:dyDescent="0.2">
      <c r="BP22153" s="48"/>
    </row>
    <row r="22154" spans="68:68" x14ac:dyDescent="0.2">
      <c r="BP22154" s="48"/>
    </row>
    <row r="22155" spans="68:68" x14ac:dyDescent="0.2">
      <c r="BP22155" s="48"/>
    </row>
    <row r="22156" spans="68:68" x14ac:dyDescent="0.2">
      <c r="BP22156" s="48"/>
    </row>
    <row r="22157" spans="68:68" x14ac:dyDescent="0.2">
      <c r="BP22157" s="48"/>
    </row>
    <row r="22158" spans="68:68" x14ac:dyDescent="0.2">
      <c r="BP22158" s="48"/>
    </row>
    <row r="22159" spans="68:68" x14ac:dyDescent="0.2">
      <c r="BP22159" s="48"/>
    </row>
    <row r="22160" spans="68:68" x14ac:dyDescent="0.2">
      <c r="BP22160" s="48"/>
    </row>
    <row r="22161" spans="68:68" x14ac:dyDescent="0.2">
      <c r="BP22161" s="48"/>
    </row>
    <row r="22162" spans="68:68" x14ac:dyDescent="0.2">
      <c r="BP22162" s="48"/>
    </row>
    <row r="22163" spans="68:68" x14ac:dyDescent="0.2">
      <c r="BP22163" s="48"/>
    </row>
    <row r="22164" spans="68:68" x14ac:dyDescent="0.2">
      <c r="BP22164" s="48"/>
    </row>
    <row r="22165" spans="68:68" x14ac:dyDescent="0.2">
      <c r="BP22165" s="48"/>
    </row>
    <row r="22166" spans="68:68" x14ac:dyDescent="0.2">
      <c r="BP22166" s="48"/>
    </row>
    <row r="22167" spans="68:68" x14ac:dyDescent="0.2">
      <c r="BP22167" s="48"/>
    </row>
    <row r="22168" spans="68:68" x14ac:dyDescent="0.2">
      <c r="BP22168" s="48"/>
    </row>
    <row r="22169" spans="68:68" x14ac:dyDescent="0.2">
      <c r="BP22169" s="48"/>
    </row>
    <row r="22170" spans="68:68" x14ac:dyDescent="0.2">
      <c r="BP22170" s="48"/>
    </row>
    <row r="22171" spans="68:68" x14ac:dyDescent="0.2">
      <c r="BP22171" s="48"/>
    </row>
    <row r="22172" spans="68:68" x14ac:dyDescent="0.2">
      <c r="BP22172" s="48"/>
    </row>
    <row r="22173" spans="68:68" x14ac:dyDescent="0.2">
      <c r="BP22173" s="48"/>
    </row>
    <row r="22174" spans="68:68" x14ac:dyDescent="0.2">
      <c r="BP22174" s="48"/>
    </row>
    <row r="22175" spans="68:68" x14ac:dyDescent="0.2">
      <c r="BP22175" s="48"/>
    </row>
    <row r="22176" spans="68:68" x14ac:dyDescent="0.2">
      <c r="BP22176" s="48"/>
    </row>
    <row r="22177" spans="68:68" x14ac:dyDescent="0.2">
      <c r="BP22177" s="48"/>
    </row>
    <row r="22178" spans="68:68" x14ac:dyDescent="0.2">
      <c r="BP22178" s="48"/>
    </row>
    <row r="22179" spans="68:68" x14ac:dyDescent="0.2">
      <c r="BP22179" s="48"/>
    </row>
    <row r="22180" spans="68:68" x14ac:dyDescent="0.2">
      <c r="BP22180" s="48"/>
    </row>
    <row r="22181" spans="68:68" x14ac:dyDescent="0.2">
      <c r="BP22181" s="48"/>
    </row>
    <row r="22182" spans="68:68" x14ac:dyDescent="0.2">
      <c r="BP22182" s="48"/>
    </row>
    <row r="22183" spans="68:68" x14ac:dyDescent="0.2">
      <c r="BP22183" s="48"/>
    </row>
    <row r="22184" spans="68:68" x14ac:dyDescent="0.2">
      <c r="BP22184" s="48"/>
    </row>
    <row r="22185" spans="68:68" x14ac:dyDescent="0.2">
      <c r="BP22185" s="48"/>
    </row>
    <row r="22186" spans="68:68" x14ac:dyDescent="0.2">
      <c r="BP22186" s="48"/>
    </row>
    <row r="22187" spans="68:68" x14ac:dyDescent="0.2">
      <c r="BP22187" s="48"/>
    </row>
    <row r="22188" spans="68:68" x14ac:dyDescent="0.2">
      <c r="BP22188" s="48"/>
    </row>
    <row r="22189" spans="68:68" x14ac:dyDescent="0.2">
      <c r="BP22189" s="48"/>
    </row>
    <row r="22190" spans="68:68" x14ac:dyDescent="0.2">
      <c r="BP22190" s="48"/>
    </row>
    <row r="22191" spans="68:68" x14ac:dyDescent="0.2">
      <c r="BP22191" s="48"/>
    </row>
    <row r="22192" spans="68:68" x14ac:dyDescent="0.2">
      <c r="BP22192" s="48"/>
    </row>
    <row r="22193" spans="68:68" x14ac:dyDescent="0.2">
      <c r="BP22193" s="48"/>
    </row>
    <row r="22194" spans="68:68" x14ac:dyDescent="0.2">
      <c r="BP22194" s="48"/>
    </row>
    <row r="22195" spans="68:68" x14ac:dyDescent="0.2">
      <c r="BP22195" s="48"/>
    </row>
    <row r="22196" spans="68:68" x14ac:dyDescent="0.2">
      <c r="BP22196" s="48"/>
    </row>
    <row r="22197" spans="68:68" x14ac:dyDescent="0.2">
      <c r="BP22197" s="48"/>
    </row>
    <row r="22198" spans="68:68" x14ac:dyDescent="0.2">
      <c r="BP22198" s="48"/>
    </row>
    <row r="22199" spans="68:68" x14ac:dyDescent="0.2">
      <c r="BP22199" s="48"/>
    </row>
    <row r="22200" spans="68:68" x14ac:dyDescent="0.2">
      <c r="BP22200" s="48"/>
    </row>
    <row r="22201" spans="68:68" x14ac:dyDescent="0.2">
      <c r="BP22201" s="48"/>
    </row>
    <row r="22202" spans="68:68" x14ac:dyDescent="0.2">
      <c r="BP22202" s="48"/>
    </row>
    <row r="22203" spans="68:68" x14ac:dyDescent="0.2">
      <c r="BP22203" s="48"/>
    </row>
    <row r="22204" spans="68:68" x14ac:dyDescent="0.2">
      <c r="BP22204" s="48"/>
    </row>
    <row r="22205" spans="68:68" x14ac:dyDescent="0.2">
      <c r="BP22205" s="48"/>
    </row>
    <row r="22206" spans="68:68" x14ac:dyDescent="0.2">
      <c r="BP22206" s="48"/>
    </row>
    <row r="22207" spans="68:68" x14ac:dyDescent="0.2">
      <c r="BP22207" s="48"/>
    </row>
    <row r="22208" spans="68:68" x14ac:dyDescent="0.2">
      <c r="BP22208" s="48"/>
    </row>
    <row r="22209" spans="68:68" x14ac:dyDescent="0.2">
      <c r="BP22209" s="48"/>
    </row>
    <row r="22210" spans="68:68" x14ac:dyDescent="0.2">
      <c r="BP22210" s="48"/>
    </row>
    <row r="22211" spans="68:68" x14ac:dyDescent="0.2">
      <c r="BP22211" s="48"/>
    </row>
    <row r="22212" spans="68:68" x14ac:dyDescent="0.2">
      <c r="BP22212" s="48"/>
    </row>
    <row r="22213" spans="68:68" x14ac:dyDescent="0.2">
      <c r="BP22213" s="48"/>
    </row>
    <row r="22214" spans="68:68" x14ac:dyDescent="0.2">
      <c r="BP22214" s="48"/>
    </row>
    <row r="22215" spans="68:68" x14ac:dyDescent="0.2">
      <c r="BP22215" s="48"/>
    </row>
    <row r="22216" spans="68:68" x14ac:dyDescent="0.2">
      <c r="BP22216" s="48"/>
    </row>
    <row r="22217" spans="68:68" x14ac:dyDescent="0.2">
      <c r="BP22217" s="48"/>
    </row>
    <row r="22218" spans="68:68" x14ac:dyDescent="0.2">
      <c r="BP22218" s="48"/>
    </row>
    <row r="22219" spans="68:68" x14ac:dyDescent="0.2">
      <c r="BP22219" s="48"/>
    </row>
    <row r="22220" spans="68:68" x14ac:dyDescent="0.2">
      <c r="BP22220" s="48"/>
    </row>
    <row r="22221" spans="68:68" x14ac:dyDescent="0.2">
      <c r="BP22221" s="48"/>
    </row>
    <row r="22222" spans="68:68" x14ac:dyDescent="0.2">
      <c r="BP22222" s="48"/>
    </row>
    <row r="22223" spans="68:68" x14ac:dyDescent="0.2">
      <c r="BP22223" s="48"/>
    </row>
    <row r="22224" spans="68:68" x14ac:dyDescent="0.2">
      <c r="BP22224" s="48"/>
    </row>
    <row r="22225" spans="68:68" x14ac:dyDescent="0.2">
      <c r="BP22225" s="48"/>
    </row>
    <row r="22226" spans="68:68" x14ac:dyDescent="0.2">
      <c r="BP22226" s="48"/>
    </row>
    <row r="22227" spans="68:68" x14ac:dyDescent="0.2">
      <c r="BP22227" s="48"/>
    </row>
    <row r="22228" spans="68:68" x14ac:dyDescent="0.2">
      <c r="BP22228" s="48"/>
    </row>
    <row r="22229" spans="68:68" x14ac:dyDescent="0.2">
      <c r="BP22229" s="48"/>
    </row>
    <row r="22230" spans="68:68" x14ac:dyDescent="0.2">
      <c r="BP22230" s="48"/>
    </row>
    <row r="22231" spans="68:68" x14ac:dyDescent="0.2">
      <c r="BP22231" s="48"/>
    </row>
    <row r="22232" spans="68:68" x14ac:dyDescent="0.2">
      <c r="BP22232" s="48"/>
    </row>
    <row r="22233" spans="68:68" x14ac:dyDescent="0.2">
      <c r="BP22233" s="48"/>
    </row>
    <row r="22234" spans="68:68" x14ac:dyDescent="0.2">
      <c r="BP22234" s="48"/>
    </row>
    <row r="22235" spans="68:68" x14ac:dyDescent="0.2">
      <c r="BP22235" s="48"/>
    </row>
    <row r="22236" spans="68:68" x14ac:dyDescent="0.2">
      <c r="BP22236" s="48"/>
    </row>
    <row r="22237" spans="68:68" x14ac:dyDescent="0.2">
      <c r="BP22237" s="48"/>
    </row>
    <row r="22238" spans="68:68" x14ac:dyDescent="0.2">
      <c r="BP22238" s="48"/>
    </row>
    <row r="22239" spans="68:68" x14ac:dyDescent="0.2">
      <c r="BP22239" s="48"/>
    </row>
    <row r="22240" spans="68:68" x14ac:dyDescent="0.2">
      <c r="BP22240" s="48"/>
    </row>
    <row r="22241" spans="68:68" x14ac:dyDescent="0.2">
      <c r="BP22241" s="48"/>
    </row>
    <row r="22242" spans="68:68" x14ac:dyDescent="0.2">
      <c r="BP22242" s="48"/>
    </row>
    <row r="22243" spans="68:68" x14ac:dyDescent="0.2">
      <c r="BP22243" s="48"/>
    </row>
    <row r="22244" spans="68:68" x14ac:dyDescent="0.2">
      <c r="BP22244" s="48"/>
    </row>
    <row r="22245" spans="68:68" x14ac:dyDescent="0.2">
      <c r="BP22245" s="48"/>
    </row>
    <row r="22246" spans="68:68" x14ac:dyDescent="0.2">
      <c r="BP22246" s="48"/>
    </row>
    <row r="22247" spans="68:68" x14ac:dyDescent="0.2">
      <c r="BP22247" s="48"/>
    </row>
    <row r="22248" spans="68:68" x14ac:dyDescent="0.2">
      <c r="BP22248" s="48"/>
    </row>
    <row r="22249" spans="68:68" x14ac:dyDescent="0.2">
      <c r="BP22249" s="48"/>
    </row>
    <row r="22250" spans="68:68" x14ac:dyDescent="0.2">
      <c r="BP22250" s="48"/>
    </row>
    <row r="22251" spans="68:68" x14ac:dyDescent="0.2">
      <c r="BP22251" s="48"/>
    </row>
    <row r="22252" spans="68:68" x14ac:dyDescent="0.2">
      <c r="BP22252" s="48"/>
    </row>
    <row r="22253" spans="68:68" x14ac:dyDescent="0.2">
      <c r="BP22253" s="48"/>
    </row>
    <row r="22254" spans="68:68" x14ac:dyDescent="0.2">
      <c r="BP22254" s="48"/>
    </row>
    <row r="22255" spans="68:68" x14ac:dyDescent="0.2">
      <c r="BP22255" s="48"/>
    </row>
    <row r="22256" spans="68:68" x14ac:dyDescent="0.2">
      <c r="BP22256" s="48"/>
    </row>
    <row r="22257" spans="68:68" x14ac:dyDescent="0.2">
      <c r="BP22257" s="48"/>
    </row>
    <row r="22258" spans="68:68" x14ac:dyDescent="0.2">
      <c r="BP22258" s="48"/>
    </row>
    <row r="22259" spans="68:68" x14ac:dyDescent="0.2">
      <c r="BP22259" s="48"/>
    </row>
    <row r="22260" spans="68:68" x14ac:dyDescent="0.2">
      <c r="BP22260" s="48"/>
    </row>
    <row r="22261" spans="68:68" x14ac:dyDescent="0.2">
      <c r="BP22261" s="48"/>
    </row>
    <row r="22262" spans="68:68" x14ac:dyDescent="0.2">
      <c r="BP22262" s="48"/>
    </row>
    <row r="22263" spans="68:68" x14ac:dyDescent="0.2">
      <c r="BP22263" s="48"/>
    </row>
    <row r="22264" spans="68:68" x14ac:dyDescent="0.2">
      <c r="BP22264" s="48"/>
    </row>
    <row r="22265" spans="68:68" x14ac:dyDescent="0.2">
      <c r="BP22265" s="48"/>
    </row>
    <row r="22266" spans="68:68" x14ac:dyDescent="0.2">
      <c r="BP22266" s="48"/>
    </row>
    <row r="22267" spans="68:68" x14ac:dyDescent="0.2">
      <c r="BP22267" s="48"/>
    </row>
    <row r="22268" spans="68:68" x14ac:dyDescent="0.2">
      <c r="BP22268" s="48"/>
    </row>
    <row r="22269" spans="68:68" x14ac:dyDescent="0.2">
      <c r="BP22269" s="48"/>
    </row>
    <row r="22270" spans="68:68" x14ac:dyDescent="0.2">
      <c r="BP22270" s="48"/>
    </row>
    <row r="22271" spans="68:68" x14ac:dyDescent="0.2">
      <c r="BP22271" s="48"/>
    </row>
    <row r="22272" spans="68:68" x14ac:dyDescent="0.2">
      <c r="BP22272" s="48"/>
    </row>
    <row r="22273" spans="68:68" x14ac:dyDescent="0.2">
      <c r="BP22273" s="48"/>
    </row>
    <row r="22274" spans="68:68" x14ac:dyDescent="0.2">
      <c r="BP22274" s="48"/>
    </row>
    <row r="22275" spans="68:68" x14ac:dyDescent="0.2">
      <c r="BP22275" s="48"/>
    </row>
    <row r="22276" spans="68:68" x14ac:dyDescent="0.2">
      <c r="BP22276" s="48"/>
    </row>
    <row r="22277" spans="68:68" x14ac:dyDescent="0.2">
      <c r="BP22277" s="48"/>
    </row>
    <row r="22278" spans="68:68" x14ac:dyDescent="0.2">
      <c r="BP22278" s="48"/>
    </row>
    <row r="22279" spans="68:68" x14ac:dyDescent="0.2">
      <c r="BP22279" s="48"/>
    </row>
    <row r="22280" spans="68:68" x14ac:dyDescent="0.2">
      <c r="BP22280" s="48"/>
    </row>
    <row r="22281" spans="68:68" x14ac:dyDescent="0.2">
      <c r="BP22281" s="48"/>
    </row>
    <row r="22282" spans="68:68" x14ac:dyDescent="0.2">
      <c r="BP22282" s="48"/>
    </row>
    <row r="22283" spans="68:68" x14ac:dyDescent="0.2">
      <c r="BP22283" s="48"/>
    </row>
    <row r="22284" spans="68:68" x14ac:dyDescent="0.2">
      <c r="BP22284" s="48"/>
    </row>
    <row r="22285" spans="68:68" x14ac:dyDescent="0.2">
      <c r="BP22285" s="48"/>
    </row>
    <row r="22286" spans="68:68" x14ac:dyDescent="0.2">
      <c r="BP22286" s="48"/>
    </row>
    <row r="22287" spans="68:68" x14ac:dyDescent="0.2">
      <c r="BP22287" s="48"/>
    </row>
    <row r="22288" spans="68:68" x14ac:dyDescent="0.2">
      <c r="BP22288" s="48"/>
    </row>
    <row r="22289" spans="68:68" x14ac:dyDescent="0.2">
      <c r="BP22289" s="48"/>
    </row>
    <row r="22290" spans="68:68" x14ac:dyDescent="0.2">
      <c r="BP22290" s="48"/>
    </row>
    <row r="22291" spans="68:68" x14ac:dyDescent="0.2">
      <c r="BP22291" s="48"/>
    </row>
    <row r="22292" spans="68:68" x14ac:dyDescent="0.2">
      <c r="BP22292" s="48"/>
    </row>
    <row r="22293" spans="68:68" x14ac:dyDescent="0.2">
      <c r="BP22293" s="48"/>
    </row>
    <row r="22294" spans="68:68" x14ac:dyDescent="0.2">
      <c r="BP22294" s="48"/>
    </row>
    <row r="22295" spans="68:68" x14ac:dyDescent="0.2">
      <c r="BP22295" s="48"/>
    </row>
    <row r="22296" spans="68:68" x14ac:dyDescent="0.2">
      <c r="BP22296" s="48"/>
    </row>
    <row r="22297" spans="68:68" x14ac:dyDescent="0.2">
      <c r="BP22297" s="48"/>
    </row>
    <row r="22298" spans="68:68" x14ac:dyDescent="0.2">
      <c r="BP22298" s="48"/>
    </row>
    <row r="22299" spans="68:68" x14ac:dyDescent="0.2">
      <c r="BP22299" s="48"/>
    </row>
    <row r="22300" spans="68:68" x14ac:dyDescent="0.2">
      <c r="BP22300" s="48"/>
    </row>
    <row r="22301" spans="68:68" x14ac:dyDescent="0.2">
      <c r="BP22301" s="48"/>
    </row>
    <row r="22302" spans="68:68" x14ac:dyDescent="0.2">
      <c r="BP22302" s="48"/>
    </row>
    <row r="22303" spans="68:68" x14ac:dyDescent="0.2">
      <c r="BP22303" s="48"/>
    </row>
    <row r="22304" spans="68:68" x14ac:dyDescent="0.2">
      <c r="BP22304" s="48"/>
    </row>
    <row r="22305" spans="68:68" x14ac:dyDescent="0.2">
      <c r="BP22305" s="48"/>
    </row>
    <row r="22306" spans="68:68" x14ac:dyDescent="0.2">
      <c r="BP22306" s="48"/>
    </row>
    <row r="22307" spans="68:68" x14ac:dyDescent="0.2">
      <c r="BP22307" s="48"/>
    </row>
    <row r="22308" spans="68:68" x14ac:dyDescent="0.2">
      <c r="BP22308" s="48"/>
    </row>
    <row r="22309" spans="68:68" x14ac:dyDescent="0.2">
      <c r="BP22309" s="48"/>
    </row>
    <row r="22310" spans="68:68" x14ac:dyDescent="0.2">
      <c r="BP22310" s="48"/>
    </row>
    <row r="22311" spans="68:68" x14ac:dyDescent="0.2">
      <c r="BP22311" s="48"/>
    </row>
    <row r="22312" spans="68:68" x14ac:dyDescent="0.2">
      <c r="BP22312" s="48"/>
    </row>
    <row r="22313" spans="68:68" x14ac:dyDescent="0.2">
      <c r="BP22313" s="48"/>
    </row>
    <row r="22314" spans="68:68" x14ac:dyDescent="0.2">
      <c r="BP22314" s="48"/>
    </row>
    <row r="22315" spans="68:68" x14ac:dyDescent="0.2">
      <c r="BP22315" s="48"/>
    </row>
    <row r="22316" spans="68:68" x14ac:dyDescent="0.2">
      <c r="BP22316" s="48"/>
    </row>
    <row r="22317" spans="68:68" x14ac:dyDescent="0.2">
      <c r="BP22317" s="48"/>
    </row>
    <row r="22318" spans="68:68" x14ac:dyDescent="0.2">
      <c r="BP22318" s="48"/>
    </row>
    <row r="22319" spans="68:68" x14ac:dyDescent="0.2">
      <c r="BP22319" s="48"/>
    </row>
    <row r="22320" spans="68:68" x14ac:dyDescent="0.2">
      <c r="BP22320" s="48"/>
    </row>
    <row r="22321" spans="68:68" x14ac:dyDescent="0.2">
      <c r="BP22321" s="48"/>
    </row>
    <row r="22322" spans="68:68" x14ac:dyDescent="0.2">
      <c r="BP22322" s="48"/>
    </row>
    <row r="22323" spans="68:68" x14ac:dyDescent="0.2">
      <c r="BP22323" s="48"/>
    </row>
    <row r="22324" spans="68:68" x14ac:dyDescent="0.2">
      <c r="BP22324" s="48"/>
    </row>
    <row r="22325" spans="68:68" x14ac:dyDescent="0.2">
      <c r="BP22325" s="48"/>
    </row>
    <row r="22326" spans="68:68" x14ac:dyDescent="0.2">
      <c r="BP22326" s="48"/>
    </row>
    <row r="22327" spans="68:68" x14ac:dyDescent="0.2">
      <c r="BP22327" s="48"/>
    </row>
    <row r="22328" spans="68:68" x14ac:dyDescent="0.2">
      <c r="BP22328" s="48"/>
    </row>
    <row r="22329" spans="68:68" x14ac:dyDescent="0.2">
      <c r="BP22329" s="48"/>
    </row>
    <row r="22330" spans="68:68" x14ac:dyDescent="0.2">
      <c r="BP22330" s="48"/>
    </row>
    <row r="22331" spans="68:68" x14ac:dyDescent="0.2">
      <c r="BP22331" s="48"/>
    </row>
    <row r="22332" spans="68:68" x14ac:dyDescent="0.2">
      <c r="BP22332" s="48"/>
    </row>
    <row r="22333" spans="68:68" x14ac:dyDescent="0.2">
      <c r="BP22333" s="48"/>
    </row>
    <row r="22334" spans="68:68" x14ac:dyDescent="0.2">
      <c r="BP22334" s="48"/>
    </row>
    <row r="22335" spans="68:68" x14ac:dyDescent="0.2">
      <c r="BP22335" s="48"/>
    </row>
    <row r="22336" spans="68:68" x14ac:dyDescent="0.2">
      <c r="BP22336" s="48"/>
    </row>
    <row r="22337" spans="68:68" x14ac:dyDescent="0.2">
      <c r="BP22337" s="48"/>
    </row>
    <row r="22338" spans="68:68" x14ac:dyDescent="0.2">
      <c r="BP22338" s="48"/>
    </row>
    <row r="22339" spans="68:68" x14ac:dyDescent="0.2">
      <c r="BP22339" s="48"/>
    </row>
    <row r="22340" spans="68:68" x14ac:dyDescent="0.2">
      <c r="BP22340" s="48"/>
    </row>
    <row r="22341" spans="68:68" x14ac:dyDescent="0.2">
      <c r="BP22341" s="48"/>
    </row>
    <row r="22342" spans="68:68" x14ac:dyDescent="0.2">
      <c r="BP22342" s="48"/>
    </row>
    <row r="22343" spans="68:68" x14ac:dyDescent="0.2">
      <c r="BP22343" s="48"/>
    </row>
    <row r="22344" spans="68:68" x14ac:dyDescent="0.2">
      <c r="BP22344" s="48"/>
    </row>
    <row r="22345" spans="68:68" x14ac:dyDescent="0.2">
      <c r="BP22345" s="48"/>
    </row>
    <row r="22346" spans="68:68" x14ac:dyDescent="0.2">
      <c r="BP22346" s="48"/>
    </row>
    <row r="22347" spans="68:68" x14ac:dyDescent="0.2">
      <c r="BP22347" s="48"/>
    </row>
    <row r="22348" spans="68:68" x14ac:dyDescent="0.2">
      <c r="BP22348" s="48"/>
    </row>
    <row r="22349" spans="68:68" x14ac:dyDescent="0.2">
      <c r="BP22349" s="48"/>
    </row>
    <row r="22350" spans="68:68" x14ac:dyDescent="0.2">
      <c r="BP22350" s="48"/>
    </row>
    <row r="22351" spans="68:68" x14ac:dyDescent="0.2">
      <c r="BP22351" s="48"/>
    </row>
    <row r="22352" spans="68:68" x14ac:dyDescent="0.2">
      <c r="BP22352" s="48"/>
    </row>
    <row r="22353" spans="68:68" x14ac:dyDescent="0.2">
      <c r="BP22353" s="48"/>
    </row>
    <row r="22354" spans="68:68" x14ac:dyDescent="0.2">
      <c r="BP22354" s="48"/>
    </row>
    <row r="22355" spans="68:68" x14ac:dyDescent="0.2">
      <c r="BP22355" s="48"/>
    </row>
    <row r="22356" spans="68:68" x14ac:dyDescent="0.2">
      <c r="BP22356" s="48"/>
    </row>
    <row r="22357" spans="68:68" x14ac:dyDescent="0.2">
      <c r="BP22357" s="48"/>
    </row>
    <row r="22358" spans="68:68" x14ac:dyDescent="0.2">
      <c r="BP22358" s="48"/>
    </row>
    <row r="22359" spans="68:68" x14ac:dyDescent="0.2">
      <c r="BP22359" s="48"/>
    </row>
    <row r="22360" spans="68:68" x14ac:dyDescent="0.2">
      <c r="BP22360" s="48"/>
    </row>
    <row r="22361" spans="68:68" x14ac:dyDescent="0.2">
      <c r="BP22361" s="48"/>
    </row>
    <row r="22362" spans="68:68" x14ac:dyDescent="0.2">
      <c r="BP22362" s="48"/>
    </row>
    <row r="22363" spans="68:68" x14ac:dyDescent="0.2">
      <c r="BP22363" s="48"/>
    </row>
    <row r="22364" spans="68:68" x14ac:dyDescent="0.2">
      <c r="BP22364" s="48"/>
    </row>
    <row r="22365" spans="68:68" x14ac:dyDescent="0.2">
      <c r="BP22365" s="48"/>
    </row>
    <row r="22366" spans="68:68" x14ac:dyDescent="0.2">
      <c r="BP22366" s="48"/>
    </row>
    <row r="22367" spans="68:68" x14ac:dyDescent="0.2">
      <c r="BP22367" s="48"/>
    </row>
    <row r="22368" spans="68:68" x14ac:dyDescent="0.2">
      <c r="BP22368" s="48"/>
    </row>
    <row r="22369" spans="68:68" x14ac:dyDescent="0.2">
      <c r="BP22369" s="48"/>
    </row>
    <row r="22370" spans="68:68" x14ac:dyDescent="0.2">
      <c r="BP22370" s="48"/>
    </row>
    <row r="22371" spans="68:68" x14ac:dyDescent="0.2">
      <c r="BP22371" s="48"/>
    </row>
    <row r="22372" spans="68:68" x14ac:dyDescent="0.2">
      <c r="BP22372" s="48"/>
    </row>
    <row r="22373" spans="68:68" x14ac:dyDescent="0.2">
      <c r="BP22373" s="48"/>
    </row>
    <row r="22374" spans="68:68" x14ac:dyDescent="0.2">
      <c r="BP22374" s="48"/>
    </row>
    <row r="22375" spans="68:68" x14ac:dyDescent="0.2">
      <c r="BP22375" s="48"/>
    </row>
    <row r="22376" spans="68:68" x14ac:dyDescent="0.2">
      <c r="BP22376" s="48"/>
    </row>
    <row r="22377" spans="68:68" x14ac:dyDescent="0.2">
      <c r="BP22377" s="48"/>
    </row>
    <row r="22378" spans="68:68" x14ac:dyDescent="0.2">
      <c r="BP22378" s="48"/>
    </row>
    <row r="22379" spans="68:68" x14ac:dyDescent="0.2">
      <c r="BP22379" s="48"/>
    </row>
    <row r="22380" spans="68:68" x14ac:dyDescent="0.2">
      <c r="BP22380" s="48"/>
    </row>
    <row r="22381" spans="68:68" x14ac:dyDescent="0.2">
      <c r="BP22381" s="48"/>
    </row>
    <row r="22382" spans="68:68" x14ac:dyDescent="0.2">
      <c r="BP22382" s="48"/>
    </row>
    <row r="22383" spans="68:68" x14ac:dyDescent="0.2">
      <c r="BP22383" s="48"/>
    </row>
    <row r="22384" spans="68:68" x14ac:dyDescent="0.2">
      <c r="BP22384" s="48"/>
    </row>
    <row r="22385" spans="68:68" x14ac:dyDescent="0.2">
      <c r="BP22385" s="48"/>
    </row>
    <row r="22386" spans="68:68" x14ac:dyDescent="0.2">
      <c r="BP22386" s="48"/>
    </row>
    <row r="22387" spans="68:68" x14ac:dyDescent="0.2">
      <c r="BP22387" s="48"/>
    </row>
    <row r="22388" spans="68:68" x14ac:dyDescent="0.2">
      <c r="BP22388" s="48"/>
    </row>
    <row r="22389" spans="68:68" x14ac:dyDescent="0.2">
      <c r="BP22389" s="48"/>
    </row>
    <row r="22390" spans="68:68" x14ac:dyDescent="0.2">
      <c r="BP22390" s="48"/>
    </row>
    <row r="22391" spans="68:68" x14ac:dyDescent="0.2">
      <c r="BP22391" s="48"/>
    </row>
    <row r="22392" spans="68:68" x14ac:dyDescent="0.2">
      <c r="BP22392" s="48"/>
    </row>
    <row r="22393" spans="68:68" x14ac:dyDescent="0.2">
      <c r="BP22393" s="48"/>
    </row>
    <row r="22394" spans="68:68" x14ac:dyDescent="0.2">
      <c r="BP22394" s="48"/>
    </row>
    <row r="22395" spans="68:68" x14ac:dyDescent="0.2">
      <c r="BP22395" s="48"/>
    </row>
    <row r="22396" spans="68:68" x14ac:dyDescent="0.2">
      <c r="BP22396" s="48"/>
    </row>
    <row r="22397" spans="68:68" x14ac:dyDescent="0.2">
      <c r="BP22397" s="48"/>
    </row>
    <row r="22398" spans="68:68" x14ac:dyDescent="0.2">
      <c r="BP22398" s="48"/>
    </row>
    <row r="22399" spans="68:68" x14ac:dyDescent="0.2">
      <c r="BP22399" s="48"/>
    </row>
    <row r="22400" spans="68:68" x14ac:dyDescent="0.2">
      <c r="BP22400" s="48"/>
    </row>
    <row r="22401" spans="68:68" x14ac:dyDescent="0.2">
      <c r="BP22401" s="48"/>
    </row>
    <row r="22402" spans="68:68" x14ac:dyDescent="0.2">
      <c r="BP22402" s="48"/>
    </row>
    <row r="22403" spans="68:68" x14ac:dyDescent="0.2">
      <c r="BP22403" s="48"/>
    </row>
    <row r="22404" spans="68:68" x14ac:dyDescent="0.2">
      <c r="BP22404" s="48"/>
    </row>
    <row r="22405" spans="68:68" x14ac:dyDescent="0.2">
      <c r="BP22405" s="48"/>
    </row>
    <row r="22406" spans="68:68" x14ac:dyDescent="0.2">
      <c r="BP22406" s="48"/>
    </row>
    <row r="22407" spans="68:68" x14ac:dyDescent="0.2">
      <c r="BP22407" s="48"/>
    </row>
    <row r="22408" spans="68:68" x14ac:dyDescent="0.2">
      <c r="BP22408" s="48"/>
    </row>
    <row r="22409" spans="68:68" x14ac:dyDescent="0.2">
      <c r="BP22409" s="48"/>
    </row>
    <row r="22410" spans="68:68" x14ac:dyDescent="0.2">
      <c r="BP22410" s="48"/>
    </row>
    <row r="22411" spans="68:68" x14ac:dyDescent="0.2">
      <c r="BP22411" s="48"/>
    </row>
    <row r="22412" spans="68:68" x14ac:dyDescent="0.2">
      <c r="BP22412" s="48"/>
    </row>
    <row r="22413" spans="68:68" x14ac:dyDescent="0.2">
      <c r="BP22413" s="48"/>
    </row>
    <row r="22414" spans="68:68" x14ac:dyDescent="0.2">
      <c r="BP22414" s="48"/>
    </row>
    <row r="22415" spans="68:68" x14ac:dyDescent="0.2">
      <c r="BP22415" s="48"/>
    </row>
    <row r="22416" spans="68:68" x14ac:dyDescent="0.2">
      <c r="BP22416" s="48"/>
    </row>
    <row r="22417" spans="68:68" x14ac:dyDescent="0.2">
      <c r="BP22417" s="48"/>
    </row>
    <row r="22418" spans="68:68" x14ac:dyDescent="0.2">
      <c r="BP22418" s="48"/>
    </row>
    <row r="22419" spans="68:68" x14ac:dyDescent="0.2">
      <c r="BP22419" s="48"/>
    </row>
    <row r="22420" spans="68:68" x14ac:dyDescent="0.2">
      <c r="BP22420" s="48"/>
    </row>
    <row r="22421" spans="68:68" x14ac:dyDescent="0.2">
      <c r="BP22421" s="48"/>
    </row>
    <row r="22422" spans="68:68" x14ac:dyDescent="0.2">
      <c r="BP22422" s="48"/>
    </row>
    <row r="22423" spans="68:68" x14ac:dyDescent="0.2">
      <c r="BP22423" s="48"/>
    </row>
    <row r="22424" spans="68:68" x14ac:dyDescent="0.2">
      <c r="BP22424" s="48"/>
    </row>
    <row r="22425" spans="68:68" x14ac:dyDescent="0.2">
      <c r="BP22425" s="48"/>
    </row>
    <row r="22426" spans="68:68" x14ac:dyDescent="0.2">
      <c r="BP22426" s="48"/>
    </row>
    <row r="22427" spans="68:68" x14ac:dyDescent="0.2">
      <c r="BP22427" s="48"/>
    </row>
    <row r="22428" spans="68:68" x14ac:dyDescent="0.2">
      <c r="BP22428" s="48"/>
    </row>
    <row r="22429" spans="68:68" x14ac:dyDescent="0.2">
      <c r="BP22429" s="48"/>
    </row>
    <row r="22430" spans="68:68" x14ac:dyDescent="0.2">
      <c r="BP22430" s="48"/>
    </row>
    <row r="22431" spans="68:68" x14ac:dyDescent="0.2">
      <c r="BP22431" s="48"/>
    </row>
    <row r="22432" spans="68:68" x14ac:dyDescent="0.2">
      <c r="BP22432" s="48"/>
    </row>
    <row r="22433" spans="68:68" x14ac:dyDescent="0.2">
      <c r="BP22433" s="48"/>
    </row>
    <row r="22434" spans="68:68" x14ac:dyDescent="0.2">
      <c r="BP22434" s="48"/>
    </row>
    <row r="22435" spans="68:68" x14ac:dyDescent="0.2">
      <c r="BP22435" s="48"/>
    </row>
    <row r="22436" spans="68:68" x14ac:dyDescent="0.2">
      <c r="BP22436" s="48"/>
    </row>
    <row r="22437" spans="68:68" x14ac:dyDescent="0.2">
      <c r="BP22437" s="48"/>
    </row>
    <row r="22438" spans="68:68" x14ac:dyDescent="0.2">
      <c r="BP22438" s="48"/>
    </row>
    <row r="22439" spans="68:68" x14ac:dyDescent="0.2">
      <c r="BP22439" s="48"/>
    </row>
    <row r="22440" spans="68:68" x14ac:dyDescent="0.2">
      <c r="BP22440" s="48"/>
    </row>
    <row r="22441" spans="68:68" x14ac:dyDescent="0.2">
      <c r="BP22441" s="48"/>
    </row>
    <row r="22442" spans="68:68" x14ac:dyDescent="0.2">
      <c r="BP22442" s="48"/>
    </row>
    <row r="22443" spans="68:68" x14ac:dyDescent="0.2">
      <c r="BP22443" s="48"/>
    </row>
    <row r="22444" spans="68:68" x14ac:dyDescent="0.2">
      <c r="BP22444" s="48"/>
    </row>
    <row r="22445" spans="68:68" x14ac:dyDescent="0.2">
      <c r="BP22445" s="48"/>
    </row>
    <row r="22446" spans="68:68" x14ac:dyDescent="0.2">
      <c r="BP22446" s="48"/>
    </row>
    <row r="22447" spans="68:68" x14ac:dyDescent="0.2">
      <c r="BP22447" s="48"/>
    </row>
    <row r="22448" spans="68:68" x14ac:dyDescent="0.2">
      <c r="BP22448" s="48"/>
    </row>
    <row r="22449" spans="68:68" x14ac:dyDescent="0.2">
      <c r="BP22449" s="48"/>
    </row>
    <row r="22450" spans="68:68" x14ac:dyDescent="0.2">
      <c r="BP22450" s="48"/>
    </row>
    <row r="22451" spans="68:68" x14ac:dyDescent="0.2">
      <c r="BP22451" s="48"/>
    </row>
    <row r="22452" spans="68:68" x14ac:dyDescent="0.2">
      <c r="BP22452" s="48"/>
    </row>
    <row r="22453" spans="68:68" x14ac:dyDescent="0.2">
      <c r="BP22453" s="48"/>
    </row>
    <row r="22454" spans="68:68" x14ac:dyDescent="0.2">
      <c r="BP22454" s="48"/>
    </row>
    <row r="22455" spans="68:68" x14ac:dyDescent="0.2">
      <c r="BP22455" s="48"/>
    </row>
    <row r="22456" spans="68:68" x14ac:dyDescent="0.2">
      <c r="BP22456" s="48"/>
    </row>
    <row r="22457" spans="68:68" x14ac:dyDescent="0.2">
      <c r="BP22457" s="48"/>
    </row>
    <row r="22458" spans="68:68" x14ac:dyDescent="0.2">
      <c r="BP22458" s="48"/>
    </row>
    <row r="22459" spans="68:68" x14ac:dyDescent="0.2">
      <c r="BP22459" s="48"/>
    </row>
    <row r="22460" spans="68:68" x14ac:dyDescent="0.2">
      <c r="BP22460" s="48"/>
    </row>
    <row r="22461" spans="68:68" x14ac:dyDescent="0.2">
      <c r="BP22461" s="48"/>
    </row>
    <row r="22462" spans="68:68" x14ac:dyDescent="0.2">
      <c r="BP22462" s="48"/>
    </row>
    <row r="22463" spans="68:68" x14ac:dyDescent="0.2">
      <c r="BP22463" s="48"/>
    </row>
    <row r="22464" spans="68:68" x14ac:dyDescent="0.2">
      <c r="BP22464" s="48"/>
    </row>
    <row r="22465" spans="68:68" x14ac:dyDescent="0.2">
      <c r="BP22465" s="48"/>
    </row>
    <row r="22466" spans="68:68" x14ac:dyDescent="0.2">
      <c r="BP22466" s="48"/>
    </row>
    <row r="22467" spans="68:68" x14ac:dyDescent="0.2">
      <c r="BP22467" s="48"/>
    </row>
    <row r="22468" spans="68:68" x14ac:dyDescent="0.2">
      <c r="BP22468" s="48"/>
    </row>
    <row r="22469" spans="68:68" x14ac:dyDescent="0.2">
      <c r="BP22469" s="48"/>
    </row>
    <row r="22470" spans="68:68" x14ac:dyDescent="0.2">
      <c r="BP22470" s="48"/>
    </row>
    <row r="22471" spans="68:68" x14ac:dyDescent="0.2">
      <c r="BP22471" s="48"/>
    </row>
    <row r="22472" spans="68:68" x14ac:dyDescent="0.2">
      <c r="BP22472" s="48"/>
    </row>
    <row r="22473" spans="68:68" x14ac:dyDescent="0.2">
      <c r="BP22473" s="48"/>
    </row>
    <row r="22474" spans="68:68" x14ac:dyDescent="0.2">
      <c r="BP22474" s="48"/>
    </row>
    <row r="22475" spans="68:68" x14ac:dyDescent="0.2">
      <c r="BP22475" s="48"/>
    </row>
    <row r="22476" spans="68:68" x14ac:dyDescent="0.2">
      <c r="BP22476" s="48"/>
    </row>
    <row r="22477" spans="68:68" x14ac:dyDescent="0.2">
      <c r="BP22477" s="48"/>
    </row>
    <row r="22478" spans="68:68" x14ac:dyDescent="0.2">
      <c r="BP22478" s="48"/>
    </row>
    <row r="22479" spans="68:68" x14ac:dyDescent="0.2">
      <c r="BP22479" s="48"/>
    </row>
    <row r="22480" spans="68:68" x14ac:dyDescent="0.2">
      <c r="BP22480" s="48"/>
    </row>
    <row r="22481" spans="68:68" x14ac:dyDescent="0.2">
      <c r="BP22481" s="48"/>
    </row>
    <row r="22482" spans="68:68" x14ac:dyDescent="0.2">
      <c r="BP22482" s="48"/>
    </row>
    <row r="22483" spans="68:68" x14ac:dyDescent="0.2">
      <c r="BP22483" s="48"/>
    </row>
    <row r="22484" spans="68:68" x14ac:dyDescent="0.2">
      <c r="BP22484" s="48"/>
    </row>
    <row r="22485" spans="68:68" x14ac:dyDescent="0.2">
      <c r="BP22485" s="48"/>
    </row>
    <row r="22486" spans="68:68" x14ac:dyDescent="0.2">
      <c r="BP22486" s="48"/>
    </row>
    <row r="22487" spans="68:68" x14ac:dyDescent="0.2">
      <c r="BP22487" s="48"/>
    </row>
    <row r="22488" spans="68:68" x14ac:dyDescent="0.2">
      <c r="BP22488" s="48"/>
    </row>
    <row r="22489" spans="68:68" x14ac:dyDescent="0.2">
      <c r="BP22489" s="48"/>
    </row>
    <row r="22490" spans="68:68" x14ac:dyDescent="0.2">
      <c r="BP22490" s="48"/>
    </row>
    <row r="22491" spans="68:68" x14ac:dyDescent="0.2">
      <c r="BP22491" s="48"/>
    </row>
    <row r="22492" spans="68:68" x14ac:dyDescent="0.2">
      <c r="BP22492" s="48"/>
    </row>
    <row r="22493" spans="68:68" x14ac:dyDescent="0.2">
      <c r="BP22493" s="48"/>
    </row>
    <row r="22494" spans="68:68" x14ac:dyDescent="0.2">
      <c r="BP22494" s="48"/>
    </row>
    <row r="22495" spans="68:68" x14ac:dyDescent="0.2">
      <c r="BP22495" s="48"/>
    </row>
    <row r="22496" spans="68:68" x14ac:dyDescent="0.2">
      <c r="BP22496" s="48"/>
    </row>
    <row r="22497" spans="68:68" x14ac:dyDescent="0.2">
      <c r="BP22497" s="48"/>
    </row>
    <row r="22498" spans="68:68" x14ac:dyDescent="0.2">
      <c r="BP22498" s="48"/>
    </row>
    <row r="22499" spans="68:68" x14ac:dyDescent="0.2">
      <c r="BP22499" s="48"/>
    </row>
    <row r="22500" spans="68:68" x14ac:dyDescent="0.2">
      <c r="BP22500" s="48"/>
    </row>
    <row r="22501" spans="68:68" x14ac:dyDescent="0.2">
      <c r="BP22501" s="48"/>
    </row>
    <row r="22502" spans="68:68" x14ac:dyDescent="0.2">
      <c r="BP22502" s="48"/>
    </row>
    <row r="22503" spans="68:68" x14ac:dyDescent="0.2">
      <c r="BP22503" s="48"/>
    </row>
    <row r="22504" spans="68:68" x14ac:dyDescent="0.2">
      <c r="BP22504" s="48"/>
    </row>
    <row r="22505" spans="68:68" x14ac:dyDescent="0.2">
      <c r="BP22505" s="48"/>
    </row>
    <row r="22506" spans="68:68" x14ac:dyDescent="0.2">
      <c r="BP22506" s="48"/>
    </row>
    <row r="22507" spans="68:68" x14ac:dyDescent="0.2">
      <c r="BP22507" s="48"/>
    </row>
    <row r="22508" spans="68:68" x14ac:dyDescent="0.2">
      <c r="BP22508" s="48"/>
    </row>
    <row r="22509" spans="68:68" x14ac:dyDescent="0.2">
      <c r="BP22509" s="48"/>
    </row>
    <row r="22510" spans="68:68" x14ac:dyDescent="0.2">
      <c r="BP22510" s="48"/>
    </row>
    <row r="22511" spans="68:68" x14ac:dyDescent="0.2">
      <c r="BP22511" s="48"/>
    </row>
    <row r="22512" spans="68:68" x14ac:dyDescent="0.2">
      <c r="BP22512" s="48"/>
    </row>
    <row r="22513" spans="68:68" x14ac:dyDescent="0.2">
      <c r="BP22513" s="48"/>
    </row>
    <row r="22514" spans="68:68" x14ac:dyDescent="0.2">
      <c r="BP22514" s="48"/>
    </row>
    <row r="22515" spans="68:68" x14ac:dyDescent="0.2">
      <c r="BP22515" s="48"/>
    </row>
    <row r="22516" spans="68:68" x14ac:dyDescent="0.2">
      <c r="BP22516" s="48"/>
    </row>
    <row r="22517" spans="68:68" x14ac:dyDescent="0.2">
      <c r="BP22517" s="48"/>
    </row>
    <row r="22518" spans="68:68" x14ac:dyDescent="0.2">
      <c r="BP22518" s="48"/>
    </row>
    <row r="22519" spans="68:68" x14ac:dyDescent="0.2">
      <c r="BP22519" s="48"/>
    </row>
    <row r="22520" spans="68:68" x14ac:dyDescent="0.2">
      <c r="BP22520" s="48"/>
    </row>
    <row r="22521" spans="68:68" x14ac:dyDescent="0.2">
      <c r="BP22521" s="48"/>
    </row>
    <row r="22522" spans="68:68" x14ac:dyDescent="0.2">
      <c r="BP22522" s="48"/>
    </row>
    <row r="22523" spans="68:68" x14ac:dyDescent="0.2">
      <c r="BP22523" s="48"/>
    </row>
    <row r="22524" spans="68:68" x14ac:dyDescent="0.2">
      <c r="BP22524" s="48"/>
    </row>
    <row r="22525" spans="68:68" x14ac:dyDescent="0.2">
      <c r="BP22525" s="48"/>
    </row>
    <row r="22526" spans="68:68" x14ac:dyDescent="0.2">
      <c r="BP22526" s="48"/>
    </row>
    <row r="22527" spans="68:68" x14ac:dyDescent="0.2">
      <c r="BP22527" s="48"/>
    </row>
    <row r="22528" spans="68:68" x14ac:dyDescent="0.2">
      <c r="BP22528" s="48"/>
    </row>
    <row r="22529" spans="68:68" x14ac:dyDescent="0.2">
      <c r="BP22529" s="48"/>
    </row>
    <row r="22530" spans="68:68" x14ac:dyDescent="0.2">
      <c r="BP22530" s="48"/>
    </row>
    <row r="22531" spans="68:68" x14ac:dyDescent="0.2">
      <c r="BP22531" s="48"/>
    </row>
    <row r="22532" spans="68:68" x14ac:dyDescent="0.2">
      <c r="BP22532" s="48"/>
    </row>
    <row r="22533" spans="68:68" x14ac:dyDescent="0.2">
      <c r="BP22533" s="48"/>
    </row>
    <row r="22534" spans="68:68" x14ac:dyDescent="0.2">
      <c r="BP22534" s="48"/>
    </row>
    <row r="22535" spans="68:68" x14ac:dyDescent="0.2">
      <c r="BP22535" s="48"/>
    </row>
    <row r="22536" spans="68:68" x14ac:dyDescent="0.2">
      <c r="BP22536" s="48"/>
    </row>
    <row r="22537" spans="68:68" x14ac:dyDescent="0.2">
      <c r="BP22537" s="48"/>
    </row>
    <row r="22538" spans="68:68" x14ac:dyDescent="0.2">
      <c r="BP22538" s="48"/>
    </row>
    <row r="22539" spans="68:68" x14ac:dyDescent="0.2">
      <c r="BP22539" s="48"/>
    </row>
    <row r="22540" spans="68:68" x14ac:dyDescent="0.2">
      <c r="BP22540" s="48"/>
    </row>
    <row r="22541" spans="68:68" x14ac:dyDescent="0.2">
      <c r="BP22541" s="48"/>
    </row>
    <row r="22542" spans="68:68" x14ac:dyDescent="0.2">
      <c r="BP22542" s="48"/>
    </row>
    <row r="22543" spans="68:68" x14ac:dyDescent="0.2">
      <c r="BP22543" s="48"/>
    </row>
    <row r="22544" spans="68:68" x14ac:dyDescent="0.2">
      <c r="BP22544" s="48"/>
    </row>
    <row r="22545" spans="68:68" x14ac:dyDescent="0.2">
      <c r="BP22545" s="48"/>
    </row>
    <row r="22546" spans="68:68" x14ac:dyDescent="0.2">
      <c r="BP22546" s="48"/>
    </row>
    <row r="22547" spans="68:68" x14ac:dyDescent="0.2">
      <c r="BP22547" s="48"/>
    </row>
    <row r="22548" spans="68:68" x14ac:dyDescent="0.2">
      <c r="BP22548" s="48"/>
    </row>
    <row r="22549" spans="68:68" x14ac:dyDescent="0.2">
      <c r="BP22549" s="48"/>
    </row>
    <row r="22550" spans="68:68" x14ac:dyDescent="0.2">
      <c r="BP22550" s="48"/>
    </row>
    <row r="22551" spans="68:68" x14ac:dyDescent="0.2">
      <c r="BP22551" s="48"/>
    </row>
    <row r="22552" spans="68:68" x14ac:dyDescent="0.2">
      <c r="BP22552" s="48"/>
    </row>
    <row r="22553" spans="68:68" x14ac:dyDescent="0.2">
      <c r="BP22553" s="48"/>
    </row>
    <row r="22554" spans="68:68" x14ac:dyDescent="0.2">
      <c r="BP22554" s="48"/>
    </row>
    <row r="22555" spans="68:68" x14ac:dyDescent="0.2">
      <c r="BP22555" s="48"/>
    </row>
    <row r="22556" spans="68:68" x14ac:dyDescent="0.2">
      <c r="BP22556" s="48"/>
    </row>
    <row r="22557" spans="68:68" x14ac:dyDescent="0.2">
      <c r="BP22557" s="48"/>
    </row>
    <row r="22558" spans="68:68" x14ac:dyDescent="0.2">
      <c r="BP22558" s="48"/>
    </row>
    <row r="22559" spans="68:68" x14ac:dyDescent="0.2">
      <c r="BP22559" s="48"/>
    </row>
    <row r="22560" spans="68:68" x14ac:dyDescent="0.2">
      <c r="BP22560" s="48"/>
    </row>
    <row r="22561" spans="68:68" x14ac:dyDescent="0.2">
      <c r="BP22561" s="48"/>
    </row>
    <row r="22562" spans="68:68" x14ac:dyDescent="0.2">
      <c r="BP22562" s="48"/>
    </row>
    <row r="22563" spans="68:68" x14ac:dyDescent="0.2">
      <c r="BP22563" s="48"/>
    </row>
    <row r="22564" spans="68:68" x14ac:dyDescent="0.2">
      <c r="BP22564" s="48"/>
    </row>
    <row r="22565" spans="68:68" x14ac:dyDescent="0.2">
      <c r="BP22565" s="48"/>
    </row>
    <row r="22566" spans="68:68" x14ac:dyDescent="0.2">
      <c r="BP22566" s="48"/>
    </row>
    <row r="22567" spans="68:68" x14ac:dyDescent="0.2">
      <c r="BP22567" s="48"/>
    </row>
    <row r="22568" spans="68:68" x14ac:dyDescent="0.2">
      <c r="BP22568" s="48"/>
    </row>
    <row r="22569" spans="68:68" x14ac:dyDescent="0.2">
      <c r="BP22569" s="48"/>
    </row>
    <row r="22570" spans="68:68" x14ac:dyDescent="0.2">
      <c r="BP22570" s="48"/>
    </row>
    <row r="22571" spans="68:68" x14ac:dyDescent="0.2">
      <c r="BP22571" s="48"/>
    </row>
    <row r="22572" spans="68:68" x14ac:dyDescent="0.2">
      <c r="BP22572" s="48"/>
    </row>
    <row r="22573" spans="68:68" x14ac:dyDescent="0.2">
      <c r="BP22573" s="48"/>
    </row>
    <row r="22574" spans="68:68" x14ac:dyDescent="0.2">
      <c r="BP22574" s="48"/>
    </row>
    <row r="22575" spans="68:68" x14ac:dyDescent="0.2">
      <c r="BP22575" s="48"/>
    </row>
    <row r="22576" spans="68:68" x14ac:dyDescent="0.2">
      <c r="BP22576" s="48"/>
    </row>
    <row r="22577" spans="68:68" x14ac:dyDescent="0.2">
      <c r="BP22577" s="48"/>
    </row>
    <row r="22578" spans="68:68" x14ac:dyDescent="0.2">
      <c r="BP22578" s="48"/>
    </row>
    <row r="22579" spans="68:68" x14ac:dyDescent="0.2">
      <c r="BP22579" s="48"/>
    </row>
    <row r="22580" spans="68:68" x14ac:dyDescent="0.2">
      <c r="BP22580" s="48"/>
    </row>
    <row r="22581" spans="68:68" x14ac:dyDescent="0.2">
      <c r="BP22581" s="48"/>
    </row>
    <row r="22582" spans="68:68" x14ac:dyDescent="0.2">
      <c r="BP22582" s="48"/>
    </row>
    <row r="22583" spans="68:68" x14ac:dyDescent="0.2">
      <c r="BP22583" s="48"/>
    </row>
    <row r="22584" spans="68:68" x14ac:dyDescent="0.2">
      <c r="BP22584" s="48"/>
    </row>
    <row r="22585" spans="68:68" x14ac:dyDescent="0.2">
      <c r="BP22585" s="48"/>
    </row>
    <row r="22586" spans="68:68" x14ac:dyDescent="0.2">
      <c r="BP22586" s="48"/>
    </row>
    <row r="22587" spans="68:68" x14ac:dyDescent="0.2">
      <c r="BP22587" s="48"/>
    </row>
    <row r="22588" spans="68:68" x14ac:dyDescent="0.2">
      <c r="BP22588" s="48"/>
    </row>
    <row r="22589" spans="68:68" x14ac:dyDescent="0.2">
      <c r="BP22589" s="48"/>
    </row>
    <row r="22590" spans="68:68" x14ac:dyDescent="0.2">
      <c r="BP22590" s="48"/>
    </row>
    <row r="22591" spans="68:68" x14ac:dyDescent="0.2">
      <c r="BP22591" s="48"/>
    </row>
    <row r="22592" spans="68:68" x14ac:dyDescent="0.2">
      <c r="BP22592" s="48"/>
    </row>
    <row r="22593" spans="68:68" x14ac:dyDescent="0.2">
      <c r="BP22593" s="48"/>
    </row>
    <row r="22594" spans="68:68" x14ac:dyDescent="0.2">
      <c r="BP22594" s="48"/>
    </row>
    <row r="22595" spans="68:68" x14ac:dyDescent="0.2">
      <c r="BP22595" s="48"/>
    </row>
    <row r="22596" spans="68:68" x14ac:dyDescent="0.2">
      <c r="BP22596" s="48"/>
    </row>
    <row r="22597" spans="68:68" x14ac:dyDescent="0.2">
      <c r="BP22597" s="48"/>
    </row>
    <row r="22598" spans="68:68" x14ac:dyDescent="0.2">
      <c r="BP22598" s="48"/>
    </row>
    <row r="22599" spans="68:68" x14ac:dyDescent="0.2">
      <c r="BP22599" s="48"/>
    </row>
    <row r="22600" spans="68:68" x14ac:dyDescent="0.2">
      <c r="BP22600" s="48"/>
    </row>
    <row r="22601" spans="68:68" x14ac:dyDescent="0.2">
      <c r="BP22601" s="48"/>
    </row>
    <row r="22602" spans="68:68" x14ac:dyDescent="0.2">
      <c r="BP22602" s="48"/>
    </row>
    <row r="22603" spans="68:68" x14ac:dyDescent="0.2">
      <c r="BP22603" s="48"/>
    </row>
    <row r="22604" spans="68:68" x14ac:dyDescent="0.2">
      <c r="BP22604" s="48"/>
    </row>
    <row r="22605" spans="68:68" x14ac:dyDescent="0.2">
      <c r="BP22605" s="48"/>
    </row>
    <row r="22606" spans="68:68" x14ac:dyDescent="0.2">
      <c r="BP22606" s="48"/>
    </row>
    <row r="22607" spans="68:68" x14ac:dyDescent="0.2">
      <c r="BP22607" s="48"/>
    </row>
    <row r="22608" spans="68:68" x14ac:dyDescent="0.2">
      <c r="BP22608" s="48"/>
    </row>
    <row r="22609" spans="68:68" x14ac:dyDescent="0.2">
      <c r="BP22609" s="48"/>
    </row>
    <row r="22610" spans="68:68" x14ac:dyDescent="0.2">
      <c r="BP22610" s="48"/>
    </row>
    <row r="22611" spans="68:68" x14ac:dyDescent="0.2">
      <c r="BP22611" s="48"/>
    </row>
    <row r="22612" spans="68:68" x14ac:dyDescent="0.2">
      <c r="BP22612" s="48"/>
    </row>
    <row r="22613" spans="68:68" x14ac:dyDescent="0.2">
      <c r="BP22613" s="48"/>
    </row>
    <row r="22614" spans="68:68" x14ac:dyDescent="0.2">
      <c r="BP22614" s="48"/>
    </row>
    <row r="22615" spans="68:68" x14ac:dyDescent="0.2">
      <c r="BP22615" s="48"/>
    </row>
    <row r="22616" spans="68:68" x14ac:dyDescent="0.2">
      <c r="BP22616" s="48"/>
    </row>
    <row r="22617" spans="68:68" x14ac:dyDescent="0.2">
      <c r="BP22617" s="48"/>
    </row>
    <row r="22618" spans="68:68" x14ac:dyDescent="0.2">
      <c r="BP22618" s="48"/>
    </row>
    <row r="22619" spans="68:68" x14ac:dyDescent="0.2">
      <c r="BP22619" s="48"/>
    </row>
    <row r="22620" spans="68:68" x14ac:dyDescent="0.2">
      <c r="BP22620" s="48"/>
    </row>
    <row r="22621" spans="68:68" x14ac:dyDescent="0.2">
      <c r="BP22621" s="48"/>
    </row>
    <row r="22622" spans="68:68" x14ac:dyDescent="0.2">
      <c r="BP22622" s="48"/>
    </row>
    <row r="22623" spans="68:68" x14ac:dyDescent="0.2">
      <c r="BP22623" s="48"/>
    </row>
    <row r="22624" spans="68:68" x14ac:dyDescent="0.2">
      <c r="BP22624" s="48"/>
    </row>
    <row r="22625" spans="68:68" x14ac:dyDescent="0.2">
      <c r="BP22625" s="48"/>
    </row>
    <row r="22626" spans="68:68" x14ac:dyDescent="0.2">
      <c r="BP22626" s="48"/>
    </row>
    <row r="22627" spans="68:68" x14ac:dyDescent="0.2">
      <c r="BP22627" s="48"/>
    </row>
    <row r="22628" spans="68:68" x14ac:dyDescent="0.2">
      <c r="BP22628" s="48"/>
    </row>
    <row r="22629" spans="68:68" x14ac:dyDescent="0.2">
      <c r="BP22629" s="48"/>
    </row>
    <row r="22630" spans="68:68" x14ac:dyDescent="0.2">
      <c r="BP22630" s="48"/>
    </row>
    <row r="22631" spans="68:68" x14ac:dyDescent="0.2">
      <c r="BP22631" s="48"/>
    </row>
    <row r="22632" spans="68:68" x14ac:dyDescent="0.2">
      <c r="BP22632" s="48"/>
    </row>
    <row r="22633" spans="68:68" x14ac:dyDescent="0.2">
      <c r="BP22633" s="48"/>
    </row>
    <row r="22634" spans="68:68" x14ac:dyDescent="0.2">
      <c r="BP22634" s="48"/>
    </row>
    <row r="22635" spans="68:68" x14ac:dyDescent="0.2">
      <c r="BP22635" s="48"/>
    </row>
    <row r="22636" spans="68:68" x14ac:dyDescent="0.2">
      <c r="BP22636" s="48"/>
    </row>
    <row r="22637" spans="68:68" x14ac:dyDescent="0.2">
      <c r="BP22637" s="48"/>
    </row>
    <row r="22638" spans="68:68" x14ac:dyDescent="0.2">
      <c r="BP22638" s="48"/>
    </row>
    <row r="22639" spans="68:68" x14ac:dyDescent="0.2">
      <c r="BP22639" s="48"/>
    </row>
    <row r="22640" spans="68:68" x14ac:dyDescent="0.2">
      <c r="BP22640" s="48"/>
    </row>
    <row r="22641" spans="68:68" x14ac:dyDescent="0.2">
      <c r="BP22641" s="48"/>
    </row>
    <row r="22642" spans="68:68" x14ac:dyDescent="0.2">
      <c r="BP22642" s="48"/>
    </row>
    <row r="22643" spans="68:68" x14ac:dyDescent="0.2">
      <c r="BP22643" s="48"/>
    </row>
    <row r="22644" spans="68:68" x14ac:dyDescent="0.2">
      <c r="BP22644" s="48"/>
    </row>
    <row r="22645" spans="68:68" x14ac:dyDescent="0.2">
      <c r="BP22645" s="48"/>
    </row>
    <row r="22646" spans="68:68" x14ac:dyDescent="0.2">
      <c r="BP22646" s="48"/>
    </row>
    <row r="22647" spans="68:68" x14ac:dyDescent="0.2">
      <c r="BP22647" s="48"/>
    </row>
    <row r="22648" spans="68:68" x14ac:dyDescent="0.2">
      <c r="BP22648" s="48"/>
    </row>
    <row r="22649" spans="68:68" x14ac:dyDescent="0.2">
      <c r="BP22649" s="48"/>
    </row>
    <row r="22650" spans="68:68" x14ac:dyDescent="0.2">
      <c r="BP22650" s="48"/>
    </row>
    <row r="22651" spans="68:68" x14ac:dyDescent="0.2">
      <c r="BP22651" s="48"/>
    </row>
    <row r="22652" spans="68:68" x14ac:dyDescent="0.2">
      <c r="BP22652" s="48"/>
    </row>
    <row r="22653" spans="68:68" x14ac:dyDescent="0.2">
      <c r="BP22653" s="48"/>
    </row>
    <row r="22654" spans="68:68" x14ac:dyDescent="0.2">
      <c r="BP22654" s="48"/>
    </row>
    <row r="22655" spans="68:68" x14ac:dyDescent="0.2">
      <c r="BP22655" s="48"/>
    </row>
    <row r="22656" spans="68:68" x14ac:dyDescent="0.2">
      <c r="BP22656" s="48"/>
    </row>
    <row r="22657" spans="68:68" x14ac:dyDescent="0.2">
      <c r="BP22657" s="48"/>
    </row>
    <row r="22658" spans="68:68" x14ac:dyDescent="0.2">
      <c r="BP22658" s="48"/>
    </row>
    <row r="22659" spans="68:68" x14ac:dyDescent="0.2">
      <c r="BP22659" s="48"/>
    </row>
    <row r="22660" spans="68:68" x14ac:dyDescent="0.2">
      <c r="BP22660" s="48"/>
    </row>
    <row r="22661" spans="68:68" x14ac:dyDescent="0.2">
      <c r="BP22661" s="48"/>
    </row>
    <row r="22662" spans="68:68" x14ac:dyDescent="0.2">
      <c r="BP22662" s="48"/>
    </row>
    <row r="22663" spans="68:68" x14ac:dyDescent="0.2">
      <c r="BP22663" s="48"/>
    </row>
    <row r="22664" spans="68:68" x14ac:dyDescent="0.2">
      <c r="BP22664" s="48"/>
    </row>
    <row r="22665" spans="68:68" x14ac:dyDescent="0.2">
      <c r="BP22665" s="48"/>
    </row>
    <row r="22666" spans="68:68" x14ac:dyDescent="0.2">
      <c r="BP22666" s="48"/>
    </row>
    <row r="22667" spans="68:68" x14ac:dyDescent="0.2">
      <c r="BP22667" s="48"/>
    </row>
    <row r="22668" spans="68:68" x14ac:dyDescent="0.2">
      <c r="BP22668" s="48"/>
    </row>
    <row r="22669" spans="68:68" x14ac:dyDescent="0.2">
      <c r="BP22669" s="48"/>
    </row>
    <row r="22670" spans="68:68" x14ac:dyDescent="0.2">
      <c r="BP22670" s="48"/>
    </row>
    <row r="22671" spans="68:68" x14ac:dyDescent="0.2">
      <c r="BP22671" s="48"/>
    </row>
    <row r="22672" spans="68:68" x14ac:dyDescent="0.2">
      <c r="BP22672" s="48"/>
    </row>
    <row r="22673" spans="68:68" x14ac:dyDescent="0.2">
      <c r="BP22673" s="48"/>
    </row>
    <row r="22674" spans="68:68" x14ac:dyDescent="0.2">
      <c r="BP22674" s="48"/>
    </row>
    <row r="22675" spans="68:68" x14ac:dyDescent="0.2">
      <c r="BP22675" s="48"/>
    </row>
    <row r="22676" spans="68:68" x14ac:dyDescent="0.2">
      <c r="BP22676" s="48"/>
    </row>
    <row r="22677" spans="68:68" x14ac:dyDescent="0.2">
      <c r="BP22677" s="48"/>
    </row>
    <row r="22678" spans="68:68" x14ac:dyDescent="0.2">
      <c r="BP22678" s="48"/>
    </row>
    <row r="22679" spans="68:68" x14ac:dyDescent="0.2">
      <c r="BP22679" s="48"/>
    </row>
    <row r="22680" spans="68:68" x14ac:dyDescent="0.2">
      <c r="BP22680" s="48"/>
    </row>
    <row r="22681" spans="68:68" x14ac:dyDescent="0.2">
      <c r="BP22681" s="48"/>
    </row>
    <row r="22682" spans="68:68" x14ac:dyDescent="0.2">
      <c r="BP22682" s="48"/>
    </row>
    <row r="22683" spans="68:68" x14ac:dyDescent="0.2">
      <c r="BP22683" s="48"/>
    </row>
    <row r="22684" spans="68:68" x14ac:dyDescent="0.2">
      <c r="BP22684" s="48"/>
    </row>
    <row r="22685" spans="68:68" x14ac:dyDescent="0.2">
      <c r="BP22685" s="48"/>
    </row>
    <row r="22686" spans="68:68" x14ac:dyDescent="0.2">
      <c r="BP22686" s="48"/>
    </row>
    <row r="22687" spans="68:68" x14ac:dyDescent="0.2">
      <c r="BP22687" s="48"/>
    </row>
    <row r="22688" spans="68:68" x14ac:dyDescent="0.2">
      <c r="BP22688" s="48"/>
    </row>
    <row r="22689" spans="68:68" x14ac:dyDescent="0.2">
      <c r="BP22689" s="48"/>
    </row>
    <row r="22690" spans="68:68" x14ac:dyDescent="0.2">
      <c r="BP22690" s="48"/>
    </row>
    <row r="22691" spans="68:68" x14ac:dyDescent="0.2">
      <c r="BP22691" s="48"/>
    </row>
    <row r="22692" spans="68:68" x14ac:dyDescent="0.2">
      <c r="BP22692" s="48"/>
    </row>
    <row r="22693" spans="68:68" x14ac:dyDescent="0.2">
      <c r="BP22693" s="48"/>
    </row>
    <row r="22694" spans="68:68" x14ac:dyDescent="0.2">
      <c r="BP22694" s="48"/>
    </row>
    <row r="22695" spans="68:68" x14ac:dyDescent="0.2">
      <c r="BP22695" s="48"/>
    </row>
    <row r="22696" spans="68:68" x14ac:dyDescent="0.2">
      <c r="BP22696" s="48"/>
    </row>
    <row r="22697" spans="68:68" x14ac:dyDescent="0.2">
      <c r="BP22697" s="48"/>
    </row>
    <row r="22698" spans="68:68" x14ac:dyDescent="0.2">
      <c r="BP22698" s="48"/>
    </row>
    <row r="22699" spans="68:68" x14ac:dyDescent="0.2">
      <c r="BP22699" s="48"/>
    </row>
    <row r="22700" spans="68:68" x14ac:dyDescent="0.2">
      <c r="BP22700" s="48"/>
    </row>
    <row r="22701" spans="68:68" x14ac:dyDescent="0.2">
      <c r="BP22701" s="48"/>
    </row>
    <row r="22702" spans="68:68" x14ac:dyDescent="0.2">
      <c r="BP22702" s="48"/>
    </row>
    <row r="22703" spans="68:68" x14ac:dyDescent="0.2">
      <c r="BP22703" s="48"/>
    </row>
    <row r="22704" spans="68:68" x14ac:dyDescent="0.2">
      <c r="BP22704" s="48"/>
    </row>
    <row r="22705" spans="68:68" x14ac:dyDescent="0.2">
      <c r="BP22705" s="48"/>
    </row>
    <row r="22706" spans="68:68" x14ac:dyDescent="0.2">
      <c r="BP22706" s="48"/>
    </row>
    <row r="22707" spans="68:68" x14ac:dyDescent="0.2">
      <c r="BP22707" s="48"/>
    </row>
    <row r="22708" spans="68:68" x14ac:dyDescent="0.2">
      <c r="BP22708" s="48"/>
    </row>
    <row r="22709" spans="68:68" x14ac:dyDescent="0.2">
      <c r="BP22709" s="48"/>
    </row>
    <row r="22710" spans="68:68" x14ac:dyDescent="0.2">
      <c r="BP22710" s="48"/>
    </row>
    <row r="22711" spans="68:68" x14ac:dyDescent="0.2">
      <c r="BP22711" s="48"/>
    </row>
    <row r="22712" spans="68:68" x14ac:dyDescent="0.2">
      <c r="BP22712" s="48"/>
    </row>
    <row r="22713" spans="68:68" x14ac:dyDescent="0.2">
      <c r="BP22713" s="48"/>
    </row>
    <row r="22714" spans="68:68" x14ac:dyDescent="0.2">
      <c r="BP22714" s="48"/>
    </row>
    <row r="22715" spans="68:68" x14ac:dyDescent="0.2">
      <c r="BP22715" s="48"/>
    </row>
    <row r="22716" spans="68:68" x14ac:dyDescent="0.2">
      <c r="BP22716" s="48"/>
    </row>
    <row r="22717" spans="68:68" x14ac:dyDescent="0.2">
      <c r="BP22717" s="48"/>
    </row>
    <row r="22718" spans="68:68" x14ac:dyDescent="0.2">
      <c r="BP22718" s="48"/>
    </row>
    <row r="22719" spans="68:68" x14ac:dyDescent="0.2">
      <c r="BP22719" s="48"/>
    </row>
    <row r="22720" spans="68:68" x14ac:dyDescent="0.2">
      <c r="BP22720" s="48"/>
    </row>
    <row r="22721" spans="68:68" x14ac:dyDescent="0.2">
      <c r="BP22721" s="48"/>
    </row>
    <row r="22722" spans="68:68" x14ac:dyDescent="0.2">
      <c r="BP22722" s="48"/>
    </row>
    <row r="22723" spans="68:68" x14ac:dyDescent="0.2">
      <c r="BP22723" s="48"/>
    </row>
    <row r="22724" spans="68:68" x14ac:dyDescent="0.2">
      <c r="BP22724" s="48"/>
    </row>
    <row r="22725" spans="68:68" x14ac:dyDescent="0.2">
      <c r="BP22725" s="48"/>
    </row>
    <row r="22726" spans="68:68" x14ac:dyDescent="0.2">
      <c r="BP22726" s="48"/>
    </row>
    <row r="22727" spans="68:68" x14ac:dyDescent="0.2">
      <c r="BP22727" s="48"/>
    </row>
    <row r="22728" spans="68:68" x14ac:dyDescent="0.2">
      <c r="BP22728" s="48"/>
    </row>
    <row r="22729" spans="68:68" x14ac:dyDescent="0.2">
      <c r="BP22729" s="48"/>
    </row>
    <row r="22730" spans="68:68" x14ac:dyDescent="0.2">
      <c r="BP22730" s="48"/>
    </row>
    <row r="22731" spans="68:68" x14ac:dyDescent="0.2">
      <c r="BP22731" s="48"/>
    </row>
    <row r="22732" spans="68:68" x14ac:dyDescent="0.2">
      <c r="BP22732" s="48"/>
    </row>
    <row r="22733" spans="68:68" x14ac:dyDescent="0.2">
      <c r="BP22733" s="48"/>
    </row>
    <row r="22734" spans="68:68" x14ac:dyDescent="0.2">
      <c r="BP22734" s="48"/>
    </row>
    <row r="22735" spans="68:68" x14ac:dyDescent="0.2">
      <c r="BP22735" s="48"/>
    </row>
    <row r="22736" spans="68:68" x14ac:dyDescent="0.2">
      <c r="BP22736" s="48"/>
    </row>
    <row r="22737" spans="68:68" x14ac:dyDescent="0.2">
      <c r="BP22737" s="48"/>
    </row>
    <row r="22738" spans="68:68" x14ac:dyDescent="0.2">
      <c r="BP22738" s="48"/>
    </row>
    <row r="22739" spans="68:68" x14ac:dyDescent="0.2">
      <c r="BP22739" s="48"/>
    </row>
    <row r="22740" spans="68:68" x14ac:dyDescent="0.2">
      <c r="BP22740" s="48"/>
    </row>
    <row r="22741" spans="68:68" x14ac:dyDescent="0.2">
      <c r="BP22741" s="48"/>
    </row>
    <row r="22742" spans="68:68" x14ac:dyDescent="0.2">
      <c r="BP22742" s="48"/>
    </row>
    <row r="22743" spans="68:68" x14ac:dyDescent="0.2">
      <c r="BP22743" s="48"/>
    </row>
    <row r="22744" spans="68:68" x14ac:dyDescent="0.2">
      <c r="BP22744" s="48"/>
    </row>
    <row r="22745" spans="68:68" x14ac:dyDescent="0.2">
      <c r="BP22745" s="48"/>
    </row>
    <row r="22746" spans="68:68" x14ac:dyDescent="0.2">
      <c r="BP22746" s="48"/>
    </row>
    <row r="22747" spans="68:68" x14ac:dyDescent="0.2">
      <c r="BP22747" s="48"/>
    </row>
    <row r="22748" spans="68:68" x14ac:dyDescent="0.2">
      <c r="BP22748" s="48"/>
    </row>
    <row r="22749" spans="68:68" x14ac:dyDescent="0.2">
      <c r="BP22749" s="48"/>
    </row>
    <row r="22750" spans="68:68" x14ac:dyDescent="0.2">
      <c r="BP22750" s="48"/>
    </row>
    <row r="22751" spans="68:68" x14ac:dyDescent="0.2">
      <c r="BP22751" s="48"/>
    </row>
    <row r="22752" spans="68:68" x14ac:dyDescent="0.2">
      <c r="BP22752" s="48"/>
    </row>
    <row r="22753" spans="68:68" x14ac:dyDescent="0.2">
      <c r="BP22753" s="48"/>
    </row>
    <row r="22754" spans="68:68" x14ac:dyDescent="0.2">
      <c r="BP22754" s="48"/>
    </row>
    <row r="22755" spans="68:68" x14ac:dyDescent="0.2">
      <c r="BP22755" s="48"/>
    </row>
    <row r="22756" spans="68:68" x14ac:dyDescent="0.2">
      <c r="BP22756" s="48"/>
    </row>
    <row r="22757" spans="68:68" x14ac:dyDescent="0.2">
      <c r="BP22757" s="48"/>
    </row>
    <row r="22758" spans="68:68" x14ac:dyDescent="0.2">
      <c r="BP22758" s="48"/>
    </row>
    <row r="22759" spans="68:68" x14ac:dyDescent="0.2">
      <c r="BP22759" s="48"/>
    </row>
    <row r="22760" spans="68:68" x14ac:dyDescent="0.2">
      <c r="BP22760" s="48"/>
    </row>
    <row r="22761" spans="68:68" x14ac:dyDescent="0.2">
      <c r="BP22761" s="48"/>
    </row>
    <row r="22762" spans="68:68" x14ac:dyDescent="0.2">
      <c r="BP22762" s="48"/>
    </row>
    <row r="22763" spans="68:68" x14ac:dyDescent="0.2">
      <c r="BP22763" s="48"/>
    </row>
    <row r="22764" spans="68:68" x14ac:dyDescent="0.2">
      <c r="BP22764" s="48"/>
    </row>
    <row r="22765" spans="68:68" x14ac:dyDescent="0.2">
      <c r="BP22765" s="48"/>
    </row>
    <row r="22766" spans="68:68" x14ac:dyDescent="0.2">
      <c r="BP22766" s="48"/>
    </row>
    <row r="22767" spans="68:68" x14ac:dyDescent="0.2">
      <c r="BP22767" s="48"/>
    </row>
    <row r="22768" spans="68:68" x14ac:dyDescent="0.2">
      <c r="BP22768" s="48"/>
    </row>
    <row r="22769" spans="68:68" x14ac:dyDescent="0.2">
      <c r="BP22769" s="48"/>
    </row>
    <row r="22770" spans="68:68" x14ac:dyDescent="0.2">
      <c r="BP22770" s="48"/>
    </row>
    <row r="22771" spans="68:68" x14ac:dyDescent="0.2">
      <c r="BP22771" s="48"/>
    </row>
    <row r="22772" spans="68:68" x14ac:dyDescent="0.2">
      <c r="BP22772" s="48"/>
    </row>
    <row r="22773" spans="68:68" x14ac:dyDescent="0.2">
      <c r="BP22773" s="48"/>
    </row>
    <row r="22774" spans="68:68" x14ac:dyDescent="0.2">
      <c r="BP22774" s="48"/>
    </row>
    <row r="22775" spans="68:68" x14ac:dyDescent="0.2">
      <c r="BP22775" s="48"/>
    </row>
    <row r="22776" spans="68:68" x14ac:dyDescent="0.2">
      <c r="BP22776" s="48"/>
    </row>
    <row r="22777" spans="68:68" x14ac:dyDescent="0.2">
      <c r="BP22777" s="48"/>
    </row>
    <row r="22778" spans="68:68" x14ac:dyDescent="0.2">
      <c r="BP22778" s="48"/>
    </row>
    <row r="22779" spans="68:68" x14ac:dyDescent="0.2">
      <c r="BP22779" s="48"/>
    </row>
    <row r="22780" spans="68:68" x14ac:dyDescent="0.2">
      <c r="BP22780" s="48"/>
    </row>
    <row r="22781" spans="68:68" x14ac:dyDescent="0.2">
      <c r="BP22781" s="48"/>
    </row>
    <row r="22782" spans="68:68" x14ac:dyDescent="0.2">
      <c r="BP22782" s="48"/>
    </row>
    <row r="22783" spans="68:68" x14ac:dyDescent="0.2">
      <c r="BP22783" s="48"/>
    </row>
    <row r="22784" spans="68:68" x14ac:dyDescent="0.2">
      <c r="BP22784" s="48"/>
    </row>
    <row r="22785" spans="68:68" x14ac:dyDescent="0.2">
      <c r="BP22785" s="48"/>
    </row>
    <row r="22786" spans="68:68" x14ac:dyDescent="0.2">
      <c r="BP22786" s="48"/>
    </row>
    <row r="22787" spans="68:68" x14ac:dyDescent="0.2">
      <c r="BP22787" s="48"/>
    </row>
    <row r="22788" spans="68:68" x14ac:dyDescent="0.2">
      <c r="BP22788" s="48"/>
    </row>
    <row r="22789" spans="68:68" x14ac:dyDescent="0.2">
      <c r="BP22789" s="48"/>
    </row>
    <row r="22790" spans="68:68" x14ac:dyDescent="0.2">
      <c r="BP22790" s="48"/>
    </row>
    <row r="22791" spans="68:68" x14ac:dyDescent="0.2">
      <c r="BP22791" s="48"/>
    </row>
    <row r="22792" spans="68:68" x14ac:dyDescent="0.2">
      <c r="BP22792" s="48"/>
    </row>
    <row r="22793" spans="68:68" x14ac:dyDescent="0.2">
      <c r="BP22793" s="48"/>
    </row>
    <row r="22794" spans="68:68" x14ac:dyDescent="0.2">
      <c r="BP22794" s="48"/>
    </row>
    <row r="22795" spans="68:68" x14ac:dyDescent="0.2">
      <c r="BP22795" s="48"/>
    </row>
    <row r="22796" spans="68:68" x14ac:dyDescent="0.2">
      <c r="BP22796" s="48"/>
    </row>
    <row r="22797" spans="68:68" x14ac:dyDescent="0.2">
      <c r="BP22797" s="48"/>
    </row>
    <row r="22798" spans="68:68" x14ac:dyDescent="0.2">
      <c r="BP22798" s="48"/>
    </row>
    <row r="22799" spans="68:68" x14ac:dyDescent="0.2">
      <c r="BP22799" s="48"/>
    </row>
    <row r="22800" spans="68:68" x14ac:dyDescent="0.2">
      <c r="BP22800" s="48"/>
    </row>
    <row r="22801" spans="68:68" x14ac:dyDescent="0.2">
      <c r="BP22801" s="48"/>
    </row>
    <row r="22802" spans="68:68" x14ac:dyDescent="0.2">
      <c r="BP22802" s="48"/>
    </row>
    <row r="22803" spans="68:68" x14ac:dyDescent="0.2">
      <c r="BP22803" s="48"/>
    </row>
    <row r="22804" spans="68:68" x14ac:dyDescent="0.2">
      <c r="BP22804" s="48"/>
    </row>
    <row r="22805" spans="68:68" x14ac:dyDescent="0.2">
      <c r="BP22805" s="48"/>
    </row>
    <row r="22806" spans="68:68" x14ac:dyDescent="0.2">
      <c r="BP22806" s="48"/>
    </row>
    <row r="22807" spans="68:68" x14ac:dyDescent="0.2">
      <c r="BP22807" s="48"/>
    </row>
    <row r="22808" spans="68:68" x14ac:dyDescent="0.2">
      <c r="BP22808" s="48"/>
    </row>
    <row r="22809" spans="68:68" x14ac:dyDescent="0.2">
      <c r="BP22809" s="48"/>
    </row>
    <row r="22810" spans="68:68" x14ac:dyDescent="0.2">
      <c r="BP22810" s="48"/>
    </row>
    <row r="22811" spans="68:68" x14ac:dyDescent="0.2">
      <c r="BP22811" s="48"/>
    </row>
    <row r="22812" spans="68:68" x14ac:dyDescent="0.2">
      <c r="BP22812" s="48"/>
    </row>
    <row r="22813" spans="68:68" x14ac:dyDescent="0.2">
      <c r="BP22813" s="48"/>
    </row>
    <row r="22814" spans="68:68" x14ac:dyDescent="0.2">
      <c r="BP22814" s="48"/>
    </row>
    <row r="22815" spans="68:68" x14ac:dyDescent="0.2">
      <c r="BP22815" s="48"/>
    </row>
    <row r="22816" spans="68:68" x14ac:dyDescent="0.2">
      <c r="BP22816" s="48"/>
    </row>
    <row r="22817" spans="68:68" x14ac:dyDescent="0.2">
      <c r="BP22817" s="48"/>
    </row>
    <row r="22818" spans="68:68" x14ac:dyDescent="0.2">
      <c r="BP22818" s="48"/>
    </row>
    <row r="22819" spans="68:68" x14ac:dyDescent="0.2">
      <c r="BP22819" s="48"/>
    </row>
    <row r="22820" spans="68:68" x14ac:dyDescent="0.2">
      <c r="BP22820" s="48"/>
    </row>
    <row r="22821" spans="68:68" x14ac:dyDescent="0.2">
      <c r="BP22821" s="48"/>
    </row>
    <row r="22822" spans="68:68" x14ac:dyDescent="0.2">
      <c r="BP22822" s="48"/>
    </row>
    <row r="22823" spans="68:68" x14ac:dyDescent="0.2">
      <c r="BP22823" s="48"/>
    </row>
    <row r="22824" spans="68:68" x14ac:dyDescent="0.2">
      <c r="BP22824" s="48"/>
    </row>
    <row r="22825" spans="68:68" x14ac:dyDescent="0.2">
      <c r="BP22825" s="48"/>
    </row>
    <row r="22826" spans="68:68" x14ac:dyDescent="0.2">
      <c r="BP22826" s="48"/>
    </row>
    <row r="22827" spans="68:68" x14ac:dyDescent="0.2">
      <c r="BP22827" s="48"/>
    </row>
    <row r="22828" spans="68:68" x14ac:dyDescent="0.2">
      <c r="BP22828" s="48"/>
    </row>
    <row r="22829" spans="68:68" x14ac:dyDescent="0.2">
      <c r="BP22829" s="48"/>
    </row>
    <row r="22830" spans="68:68" x14ac:dyDescent="0.2">
      <c r="BP22830" s="48"/>
    </row>
    <row r="22831" spans="68:68" x14ac:dyDescent="0.2">
      <c r="BP22831" s="48"/>
    </row>
    <row r="22832" spans="68:68" x14ac:dyDescent="0.2">
      <c r="BP22832" s="48"/>
    </row>
    <row r="22833" spans="68:68" x14ac:dyDescent="0.2">
      <c r="BP22833" s="48"/>
    </row>
    <row r="22834" spans="68:68" x14ac:dyDescent="0.2">
      <c r="BP22834" s="48"/>
    </row>
    <row r="22835" spans="68:68" x14ac:dyDescent="0.2">
      <c r="BP22835" s="48"/>
    </row>
    <row r="22836" spans="68:68" x14ac:dyDescent="0.2">
      <c r="BP22836" s="48"/>
    </row>
    <row r="22837" spans="68:68" x14ac:dyDescent="0.2">
      <c r="BP22837" s="48"/>
    </row>
    <row r="22838" spans="68:68" x14ac:dyDescent="0.2">
      <c r="BP22838" s="48"/>
    </row>
    <row r="22839" spans="68:68" x14ac:dyDescent="0.2">
      <c r="BP22839" s="48"/>
    </row>
    <row r="22840" spans="68:68" x14ac:dyDescent="0.2">
      <c r="BP22840" s="48"/>
    </row>
    <row r="22841" spans="68:68" x14ac:dyDescent="0.2">
      <c r="BP22841" s="48"/>
    </row>
    <row r="22842" spans="68:68" x14ac:dyDescent="0.2">
      <c r="BP22842" s="48"/>
    </row>
    <row r="22843" spans="68:68" x14ac:dyDescent="0.2">
      <c r="BP22843" s="48"/>
    </row>
    <row r="22844" spans="68:68" x14ac:dyDescent="0.2">
      <c r="BP22844" s="48"/>
    </row>
    <row r="22845" spans="68:68" x14ac:dyDescent="0.2">
      <c r="BP22845" s="48"/>
    </row>
    <row r="22846" spans="68:68" x14ac:dyDescent="0.2">
      <c r="BP22846" s="48"/>
    </row>
    <row r="22847" spans="68:68" x14ac:dyDescent="0.2">
      <c r="BP22847" s="48"/>
    </row>
    <row r="22848" spans="68:68" x14ac:dyDescent="0.2">
      <c r="BP22848" s="48"/>
    </row>
    <row r="22849" spans="68:68" x14ac:dyDescent="0.2">
      <c r="BP22849" s="48"/>
    </row>
    <row r="22850" spans="68:68" x14ac:dyDescent="0.2">
      <c r="BP22850" s="48"/>
    </row>
    <row r="22851" spans="68:68" x14ac:dyDescent="0.2">
      <c r="BP22851" s="48"/>
    </row>
    <row r="22852" spans="68:68" x14ac:dyDescent="0.2">
      <c r="BP22852" s="48"/>
    </row>
    <row r="22853" spans="68:68" x14ac:dyDescent="0.2">
      <c r="BP22853" s="48"/>
    </row>
    <row r="22854" spans="68:68" x14ac:dyDescent="0.2">
      <c r="BP22854" s="48"/>
    </row>
    <row r="22855" spans="68:68" x14ac:dyDescent="0.2">
      <c r="BP22855" s="48"/>
    </row>
    <row r="22856" spans="68:68" x14ac:dyDescent="0.2">
      <c r="BP22856" s="48"/>
    </row>
    <row r="22857" spans="68:68" x14ac:dyDescent="0.2">
      <c r="BP22857" s="48"/>
    </row>
    <row r="22858" spans="68:68" x14ac:dyDescent="0.2">
      <c r="BP22858" s="48"/>
    </row>
    <row r="22859" spans="68:68" x14ac:dyDescent="0.2">
      <c r="BP22859" s="48"/>
    </row>
    <row r="22860" spans="68:68" x14ac:dyDescent="0.2">
      <c r="BP22860" s="48"/>
    </row>
    <row r="22861" spans="68:68" x14ac:dyDescent="0.2">
      <c r="BP22861" s="48"/>
    </row>
    <row r="22862" spans="68:68" x14ac:dyDescent="0.2">
      <c r="BP22862" s="48"/>
    </row>
    <row r="22863" spans="68:68" x14ac:dyDescent="0.2">
      <c r="BP22863" s="48"/>
    </row>
    <row r="22864" spans="68:68" x14ac:dyDescent="0.2">
      <c r="BP22864" s="48"/>
    </row>
    <row r="22865" spans="68:68" x14ac:dyDescent="0.2">
      <c r="BP22865" s="48"/>
    </row>
    <row r="22866" spans="68:68" x14ac:dyDescent="0.2">
      <c r="BP22866" s="48"/>
    </row>
    <row r="22867" spans="68:68" x14ac:dyDescent="0.2">
      <c r="BP22867" s="48"/>
    </row>
    <row r="22868" spans="68:68" x14ac:dyDescent="0.2">
      <c r="BP22868" s="48"/>
    </row>
    <row r="22869" spans="68:68" x14ac:dyDescent="0.2">
      <c r="BP22869" s="48"/>
    </row>
    <row r="22870" spans="68:68" x14ac:dyDescent="0.2">
      <c r="BP22870" s="48"/>
    </row>
    <row r="22871" spans="68:68" x14ac:dyDescent="0.2">
      <c r="BP22871" s="48"/>
    </row>
    <row r="22872" spans="68:68" x14ac:dyDescent="0.2">
      <c r="BP22872" s="48"/>
    </row>
    <row r="22873" spans="68:68" x14ac:dyDescent="0.2">
      <c r="BP22873" s="48"/>
    </row>
    <row r="22874" spans="68:68" x14ac:dyDescent="0.2">
      <c r="BP22874" s="48"/>
    </row>
    <row r="22875" spans="68:68" x14ac:dyDescent="0.2">
      <c r="BP22875" s="48"/>
    </row>
    <row r="22876" spans="68:68" x14ac:dyDescent="0.2">
      <c r="BP22876" s="48"/>
    </row>
    <row r="22877" spans="68:68" x14ac:dyDescent="0.2">
      <c r="BP22877" s="48"/>
    </row>
    <row r="22878" spans="68:68" x14ac:dyDescent="0.2">
      <c r="BP22878" s="48"/>
    </row>
    <row r="22879" spans="68:68" x14ac:dyDescent="0.2">
      <c r="BP22879" s="48"/>
    </row>
    <row r="22880" spans="68:68" x14ac:dyDescent="0.2">
      <c r="BP22880" s="48"/>
    </row>
    <row r="22881" spans="68:68" x14ac:dyDescent="0.2">
      <c r="BP22881" s="48"/>
    </row>
    <row r="22882" spans="68:68" x14ac:dyDescent="0.2">
      <c r="BP22882" s="48"/>
    </row>
    <row r="22883" spans="68:68" x14ac:dyDescent="0.2">
      <c r="BP22883" s="48"/>
    </row>
    <row r="22884" spans="68:68" x14ac:dyDescent="0.2">
      <c r="BP22884" s="48"/>
    </row>
    <row r="22885" spans="68:68" x14ac:dyDescent="0.2">
      <c r="BP22885" s="48"/>
    </row>
    <row r="22886" spans="68:68" x14ac:dyDescent="0.2">
      <c r="BP22886" s="48"/>
    </row>
    <row r="22887" spans="68:68" x14ac:dyDescent="0.2">
      <c r="BP22887" s="48"/>
    </row>
    <row r="22888" spans="68:68" x14ac:dyDescent="0.2">
      <c r="BP22888" s="48"/>
    </row>
    <row r="22889" spans="68:68" x14ac:dyDescent="0.2">
      <c r="BP22889" s="48"/>
    </row>
    <row r="22890" spans="68:68" x14ac:dyDescent="0.2">
      <c r="BP22890" s="48"/>
    </row>
    <row r="22891" spans="68:68" x14ac:dyDescent="0.2">
      <c r="BP22891" s="48"/>
    </row>
    <row r="22892" spans="68:68" x14ac:dyDescent="0.2">
      <c r="BP22892" s="48"/>
    </row>
    <row r="22893" spans="68:68" x14ac:dyDescent="0.2">
      <c r="BP22893" s="48"/>
    </row>
    <row r="22894" spans="68:68" x14ac:dyDescent="0.2">
      <c r="BP22894" s="48"/>
    </row>
    <row r="22895" spans="68:68" x14ac:dyDescent="0.2">
      <c r="BP22895" s="48"/>
    </row>
    <row r="22896" spans="68:68" x14ac:dyDescent="0.2">
      <c r="BP22896" s="48"/>
    </row>
    <row r="22897" spans="68:68" x14ac:dyDescent="0.2">
      <c r="BP22897" s="48"/>
    </row>
    <row r="22898" spans="68:68" x14ac:dyDescent="0.2">
      <c r="BP22898" s="48"/>
    </row>
    <row r="22899" spans="68:68" x14ac:dyDescent="0.2">
      <c r="BP22899" s="48"/>
    </row>
    <row r="22900" spans="68:68" x14ac:dyDescent="0.2">
      <c r="BP22900" s="48"/>
    </row>
    <row r="22901" spans="68:68" x14ac:dyDescent="0.2">
      <c r="BP22901" s="48"/>
    </row>
    <row r="22902" spans="68:68" x14ac:dyDescent="0.2">
      <c r="BP22902" s="48"/>
    </row>
    <row r="22903" spans="68:68" x14ac:dyDescent="0.2">
      <c r="BP22903" s="48"/>
    </row>
    <row r="22904" spans="68:68" x14ac:dyDescent="0.2">
      <c r="BP22904" s="48"/>
    </row>
    <row r="22905" spans="68:68" x14ac:dyDescent="0.2">
      <c r="BP22905" s="48"/>
    </row>
    <row r="22906" spans="68:68" x14ac:dyDescent="0.2">
      <c r="BP22906" s="48"/>
    </row>
    <row r="22907" spans="68:68" x14ac:dyDescent="0.2">
      <c r="BP22907" s="48"/>
    </row>
    <row r="22908" spans="68:68" x14ac:dyDescent="0.2">
      <c r="BP22908" s="48"/>
    </row>
    <row r="22909" spans="68:68" x14ac:dyDescent="0.2">
      <c r="BP22909" s="48"/>
    </row>
    <row r="22910" spans="68:68" x14ac:dyDescent="0.2">
      <c r="BP22910" s="48"/>
    </row>
    <row r="22911" spans="68:68" x14ac:dyDescent="0.2">
      <c r="BP22911" s="48"/>
    </row>
    <row r="22912" spans="68:68" x14ac:dyDescent="0.2">
      <c r="BP22912" s="48"/>
    </row>
    <row r="22913" spans="68:68" x14ac:dyDescent="0.2">
      <c r="BP22913" s="48"/>
    </row>
    <row r="22914" spans="68:68" x14ac:dyDescent="0.2">
      <c r="BP22914" s="48"/>
    </row>
    <row r="22915" spans="68:68" x14ac:dyDescent="0.2">
      <c r="BP22915" s="48"/>
    </row>
    <row r="22916" spans="68:68" x14ac:dyDescent="0.2">
      <c r="BP22916" s="48"/>
    </row>
    <row r="22917" spans="68:68" x14ac:dyDescent="0.2">
      <c r="BP22917" s="48"/>
    </row>
    <row r="22918" spans="68:68" x14ac:dyDescent="0.2">
      <c r="BP22918" s="48"/>
    </row>
    <row r="22919" spans="68:68" x14ac:dyDescent="0.2">
      <c r="BP22919" s="48"/>
    </row>
    <row r="22920" spans="68:68" x14ac:dyDescent="0.2">
      <c r="BP22920" s="48"/>
    </row>
    <row r="22921" spans="68:68" x14ac:dyDescent="0.2">
      <c r="BP22921" s="48"/>
    </row>
    <row r="22922" spans="68:68" x14ac:dyDescent="0.2">
      <c r="BP22922" s="48"/>
    </row>
    <row r="22923" spans="68:68" x14ac:dyDescent="0.2">
      <c r="BP22923" s="48"/>
    </row>
    <row r="22924" spans="68:68" x14ac:dyDescent="0.2">
      <c r="BP22924" s="48"/>
    </row>
    <row r="22925" spans="68:68" x14ac:dyDescent="0.2">
      <c r="BP22925" s="48"/>
    </row>
    <row r="22926" spans="68:68" x14ac:dyDescent="0.2">
      <c r="BP22926" s="48"/>
    </row>
    <row r="22927" spans="68:68" x14ac:dyDescent="0.2">
      <c r="BP22927" s="48"/>
    </row>
    <row r="22928" spans="68:68" x14ac:dyDescent="0.2">
      <c r="BP22928" s="48"/>
    </row>
    <row r="22929" spans="68:68" x14ac:dyDescent="0.2">
      <c r="BP22929" s="48"/>
    </row>
    <row r="22930" spans="68:68" x14ac:dyDescent="0.2">
      <c r="BP22930" s="48"/>
    </row>
    <row r="22931" spans="68:68" x14ac:dyDescent="0.2">
      <c r="BP22931" s="48"/>
    </row>
    <row r="22932" spans="68:68" x14ac:dyDescent="0.2">
      <c r="BP22932" s="48"/>
    </row>
    <row r="22933" spans="68:68" x14ac:dyDescent="0.2">
      <c r="BP22933" s="48"/>
    </row>
    <row r="22934" spans="68:68" x14ac:dyDescent="0.2">
      <c r="BP22934" s="48"/>
    </row>
    <row r="22935" spans="68:68" x14ac:dyDescent="0.2">
      <c r="BP22935" s="48"/>
    </row>
    <row r="22936" spans="68:68" x14ac:dyDescent="0.2">
      <c r="BP22936" s="48"/>
    </row>
    <row r="22937" spans="68:68" x14ac:dyDescent="0.2">
      <c r="BP22937" s="48"/>
    </row>
    <row r="22938" spans="68:68" x14ac:dyDescent="0.2">
      <c r="BP22938" s="48"/>
    </row>
    <row r="22939" spans="68:68" x14ac:dyDescent="0.2">
      <c r="BP22939" s="48"/>
    </row>
    <row r="22940" spans="68:68" x14ac:dyDescent="0.2">
      <c r="BP22940" s="48"/>
    </row>
    <row r="22941" spans="68:68" x14ac:dyDescent="0.2">
      <c r="BP22941" s="48"/>
    </row>
    <row r="22942" spans="68:68" x14ac:dyDescent="0.2">
      <c r="BP22942" s="48"/>
    </row>
    <row r="22943" spans="68:68" x14ac:dyDescent="0.2">
      <c r="BP22943" s="48"/>
    </row>
    <row r="22944" spans="68:68" x14ac:dyDescent="0.2">
      <c r="BP22944" s="48"/>
    </row>
    <row r="22945" spans="68:68" x14ac:dyDescent="0.2">
      <c r="BP22945" s="48"/>
    </row>
    <row r="22946" spans="68:68" x14ac:dyDescent="0.2">
      <c r="BP22946" s="48"/>
    </row>
    <row r="22947" spans="68:68" x14ac:dyDescent="0.2">
      <c r="BP22947" s="48"/>
    </row>
    <row r="22948" spans="68:68" x14ac:dyDescent="0.2">
      <c r="BP22948" s="48"/>
    </row>
    <row r="22949" spans="68:68" x14ac:dyDescent="0.2">
      <c r="BP22949" s="48"/>
    </row>
    <row r="22950" spans="68:68" x14ac:dyDescent="0.2">
      <c r="BP22950" s="48"/>
    </row>
    <row r="22951" spans="68:68" x14ac:dyDescent="0.2">
      <c r="BP22951" s="48"/>
    </row>
    <row r="22952" spans="68:68" x14ac:dyDescent="0.2">
      <c r="BP22952" s="48"/>
    </row>
    <row r="22953" spans="68:68" x14ac:dyDescent="0.2">
      <c r="BP22953" s="48"/>
    </row>
    <row r="22954" spans="68:68" x14ac:dyDescent="0.2">
      <c r="BP22954" s="48"/>
    </row>
    <row r="22955" spans="68:68" x14ac:dyDescent="0.2">
      <c r="BP22955" s="48"/>
    </row>
    <row r="22956" spans="68:68" x14ac:dyDescent="0.2">
      <c r="BP22956" s="48"/>
    </row>
    <row r="22957" spans="68:68" x14ac:dyDescent="0.2">
      <c r="BP22957" s="48"/>
    </row>
    <row r="22958" spans="68:68" x14ac:dyDescent="0.2">
      <c r="BP22958" s="48"/>
    </row>
    <row r="22959" spans="68:68" x14ac:dyDescent="0.2">
      <c r="BP22959" s="48"/>
    </row>
    <row r="22960" spans="68:68" x14ac:dyDescent="0.2">
      <c r="BP22960" s="48"/>
    </row>
    <row r="22961" spans="68:68" x14ac:dyDescent="0.2">
      <c r="BP22961" s="48"/>
    </row>
    <row r="22962" spans="68:68" x14ac:dyDescent="0.2">
      <c r="BP22962" s="48"/>
    </row>
    <row r="22963" spans="68:68" x14ac:dyDescent="0.2">
      <c r="BP22963" s="48"/>
    </row>
    <row r="22964" spans="68:68" x14ac:dyDescent="0.2">
      <c r="BP22964" s="48"/>
    </row>
    <row r="22965" spans="68:68" x14ac:dyDescent="0.2">
      <c r="BP22965" s="48"/>
    </row>
    <row r="22966" spans="68:68" x14ac:dyDescent="0.2">
      <c r="BP22966" s="48"/>
    </row>
    <row r="22967" spans="68:68" x14ac:dyDescent="0.2">
      <c r="BP22967" s="48"/>
    </row>
    <row r="22968" spans="68:68" x14ac:dyDescent="0.2">
      <c r="BP22968" s="48"/>
    </row>
    <row r="22969" spans="68:68" x14ac:dyDescent="0.2">
      <c r="BP22969" s="48"/>
    </row>
    <row r="22970" spans="68:68" x14ac:dyDescent="0.2">
      <c r="BP22970" s="48"/>
    </row>
    <row r="22971" spans="68:68" x14ac:dyDescent="0.2">
      <c r="BP22971" s="48"/>
    </row>
    <row r="22972" spans="68:68" x14ac:dyDescent="0.2">
      <c r="BP22972" s="48"/>
    </row>
    <row r="22973" spans="68:68" x14ac:dyDescent="0.2">
      <c r="BP22973" s="48"/>
    </row>
    <row r="22974" spans="68:68" x14ac:dyDescent="0.2">
      <c r="BP22974" s="48"/>
    </row>
    <row r="22975" spans="68:68" x14ac:dyDescent="0.2">
      <c r="BP22975" s="48"/>
    </row>
    <row r="22976" spans="68:68" x14ac:dyDescent="0.2">
      <c r="BP22976" s="48"/>
    </row>
    <row r="22977" spans="68:68" x14ac:dyDescent="0.2">
      <c r="BP22977" s="48"/>
    </row>
    <row r="22978" spans="68:68" x14ac:dyDescent="0.2">
      <c r="BP22978" s="48"/>
    </row>
    <row r="22979" spans="68:68" x14ac:dyDescent="0.2">
      <c r="BP22979" s="48"/>
    </row>
    <row r="22980" spans="68:68" x14ac:dyDescent="0.2">
      <c r="BP22980" s="48"/>
    </row>
    <row r="22981" spans="68:68" x14ac:dyDescent="0.2">
      <c r="BP22981" s="48"/>
    </row>
    <row r="22982" spans="68:68" x14ac:dyDescent="0.2">
      <c r="BP22982" s="48"/>
    </row>
    <row r="22983" spans="68:68" x14ac:dyDescent="0.2">
      <c r="BP22983" s="48"/>
    </row>
    <row r="22984" spans="68:68" x14ac:dyDescent="0.2">
      <c r="BP22984" s="48"/>
    </row>
    <row r="22985" spans="68:68" x14ac:dyDescent="0.2">
      <c r="BP22985" s="48"/>
    </row>
    <row r="22986" spans="68:68" x14ac:dyDescent="0.2">
      <c r="BP22986" s="48"/>
    </row>
    <row r="22987" spans="68:68" x14ac:dyDescent="0.2">
      <c r="BP22987" s="48"/>
    </row>
    <row r="22988" spans="68:68" x14ac:dyDescent="0.2">
      <c r="BP22988" s="48"/>
    </row>
    <row r="22989" spans="68:68" x14ac:dyDescent="0.2">
      <c r="BP22989" s="48"/>
    </row>
    <row r="22990" spans="68:68" x14ac:dyDescent="0.2">
      <c r="BP22990" s="48"/>
    </row>
    <row r="22991" spans="68:68" x14ac:dyDescent="0.2">
      <c r="BP22991" s="48"/>
    </row>
    <row r="22992" spans="68:68" x14ac:dyDescent="0.2">
      <c r="BP22992" s="48"/>
    </row>
    <row r="22993" spans="68:68" x14ac:dyDescent="0.2">
      <c r="BP22993" s="48"/>
    </row>
    <row r="22994" spans="68:68" x14ac:dyDescent="0.2">
      <c r="BP22994" s="48"/>
    </row>
    <row r="22995" spans="68:68" x14ac:dyDescent="0.2">
      <c r="BP22995" s="48"/>
    </row>
    <row r="22996" spans="68:68" x14ac:dyDescent="0.2">
      <c r="BP22996" s="48"/>
    </row>
    <row r="22997" spans="68:68" x14ac:dyDescent="0.2">
      <c r="BP22997" s="48"/>
    </row>
    <row r="22998" spans="68:68" x14ac:dyDescent="0.2">
      <c r="BP22998" s="48"/>
    </row>
    <row r="22999" spans="68:68" x14ac:dyDescent="0.2">
      <c r="BP22999" s="48"/>
    </row>
    <row r="23000" spans="68:68" x14ac:dyDescent="0.2">
      <c r="BP23000" s="48"/>
    </row>
    <row r="23001" spans="68:68" x14ac:dyDescent="0.2">
      <c r="BP23001" s="48"/>
    </row>
    <row r="23002" spans="68:68" x14ac:dyDescent="0.2">
      <c r="BP23002" s="48"/>
    </row>
    <row r="23003" spans="68:68" x14ac:dyDescent="0.2">
      <c r="BP23003" s="48"/>
    </row>
    <row r="23004" spans="68:68" x14ac:dyDescent="0.2">
      <c r="BP23004" s="48"/>
    </row>
    <row r="23005" spans="68:68" x14ac:dyDescent="0.2">
      <c r="BP23005" s="48"/>
    </row>
    <row r="23006" spans="68:68" x14ac:dyDescent="0.2">
      <c r="BP23006" s="48"/>
    </row>
    <row r="23007" spans="68:68" x14ac:dyDescent="0.2">
      <c r="BP23007" s="48"/>
    </row>
    <row r="23008" spans="68:68" x14ac:dyDescent="0.2">
      <c r="BP23008" s="48"/>
    </row>
    <row r="23009" spans="68:68" x14ac:dyDescent="0.2">
      <c r="BP23009" s="48"/>
    </row>
    <row r="23010" spans="68:68" x14ac:dyDescent="0.2">
      <c r="BP23010" s="48"/>
    </row>
    <row r="23011" spans="68:68" x14ac:dyDescent="0.2">
      <c r="BP23011" s="48"/>
    </row>
    <row r="23012" spans="68:68" x14ac:dyDescent="0.2">
      <c r="BP23012" s="48"/>
    </row>
    <row r="23013" spans="68:68" x14ac:dyDescent="0.2">
      <c r="BP23013" s="48"/>
    </row>
    <row r="23014" spans="68:68" x14ac:dyDescent="0.2">
      <c r="BP23014" s="48"/>
    </row>
    <row r="23015" spans="68:68" x14ac:dyDescent="0.2">
      <c r="BP23015" s="48"/>
    </row>
    <row r="23016" spans="68:68" x14ac:dyDescent="0.2">
      <c r="BP23016" s="48"/>
    </row>
    <row r="23017" spans="68:68" x14ac:dyDescent="0.2">
      <c r="BP23017" s="48"/>
    </row>
    <row r="23018" spans="68:68" x14ac:dyDescent="0.2">
      <c r="BP23018" s="48"/>
    </row>
    <row r="23019" spans="68:68" x14ac:dyDescent="0.2">
      <c r="BP23019" s="48"/>
    </row>
    <row r="23020" spans="68:68" x14ac:dyDescent="0.2">
      <c r="BP23020" s="48"/>
    </row>
    <row r="23021" spans="68:68" x14ac:dyDescent="0.2">
      <c r="BP23021" s="48"/>
    </row>
    <row r="23022" spans="68:68" x14ac:dyDescent="0.2">
      <c r="BP23022" s="48"/>
    </row>
    <row r="23023" spans="68:68" x14ac:dyDescent="0.2">
      <c r="BP23023" s="48"/>
    </row>
    <row r="23024" spans="68:68" x14ac:dyDescent="0.2">
      <c r="BP23024" s="48"/>
    </row>
    <row r="23025" spans="68:68" x14ac:dyDescent="0.2">
      <c r="BP23025" s="48"/>
    </row>
    <row r="23026" spans="68:68" x14ac:dyDescent="0.2">
      <c r="BP23026" s="48"/>
    </row>
    <row r="23027" spans="68:68" x14ac:dyDescent="0.2">
      <c r="BP23027" s="48"/>
    </row>
    <row r="23028" spans="68:68" x14ac:dyDescent="0.2">
      <c r="BP23028" s="48"/>
    </row>
    <row r="23029" spans="68:68" x14ac:dyDescent="0.2">
      <c r="BP23029" s="48"/>
    </row>
    <row r="23030" spans="68:68" x14ac:dyDescent="0.2">
      <c r="BP23030" s="48"/>
    </row>
    <row r="23031" spans="68:68" x14ac:dyDescent="0.2">
      <c r="BP23031" s="48"/>
    </row>
    <row r="23032" spans="68:68" x14ac:dyDescent="0.2">
      <c r="BP23032" s="48"/>
    </row>
    <row r="23033" spans="68:68" x14ac:dyDescent="0.2">
      <c r="BP23033" s="48"/>
    </row>
    <row r="23034" spans="68:68" x14ac:dyDescent="0.2">
      <c r="BP23034" s="48"/>
    </row>
    <row r="23035" spans="68:68" x14ac:dyDescent="0.2">
      <c r="BP23035" s="48"/>
    </row>
    <row r="23036" spans="68:68" x14ac:dyDescent="0.2">
      <c r="BP23036" s="48"/>
    </row>
    <row r="23037" spans="68:68" x14ac:dyDescent="0.2">
      <c r="BP23037" s="48"/>
    </row>
    <row r="23038" spans="68:68" x14ac:dyDescent="0.2">
      <c r="BP23038" s="48"/>
    </row>
    <row r="23039" spans="68:68" x14ac:dyDescent="0.2">
      <c r="BP23039" s="48"/>
    </row>
    <row r="23040" spans="68:68" x14ac:dyDescent="0.2">
      <c r="BP23040" s="48"/>
    </row>
    <row r="23041" spans="68:68" x14ac:dyDescent="0.2">
      <c r="BP23041" s="48"/>
    </row>
    <row r="23042" spans="68:68" x14ac:dyDescent="0.2">
      <c r="BP23042" s="48"/>
    </row>
    <row r="23043" spans="68:68" x14ac:dyDescent="0.2">
      <c r="BP23043" s="48"/>
    </row>
    <row r="23044" spans="68:68" x14ac:dyDescent="0.2">
      <c r="BP23044" s="48"/>
    </row>
    <row r="23045" spans="68:68" x14ac:dyDescent="0.2">
      <c r="BP23045" s="48"/>
    </row>
    <row r="23046" spans="68:68" x14ac:dyDescent="0.2">
      <c r="BP23046" s="48"/>
    </row>
    <row r="23047" spans="68:68" x14ac:dyDescent="0.2">
      <c r="BP23047" s="48"/>
    </row>
    <row r="23048" spans="68:68" x14ac:dyDescent="0.2">
      <c r="BP23048" s="48"/>
    </row>
    <row r="23049" spans="68:68" x14ac:dyDescent="0.2">
      <c r="BP23049" s="48"/>
    </row>
    <row r="23050" spans="68:68" x14ac:dyDescent="0.2">
      <c r="BP23050" s="48"/>
    </row>
    <row r="23051" spans="68:68" x14ac:dyDescent="0.2">
      <c r="BP23051" s="48"/>
    </row>
    <row r="23052" spans="68:68" x14ac:dyDescent="0.2">
      <c r="BP23052" s="48"/>
    </row>
    <row r="23053" spans="68:68" x14ac:dyDescent="0.2">
      <c r="BP23053" s="48"/>
    </row>
    <row r="23054" spans="68:68" x14ac:dyDescent="0.2">
      <c r="BP23054" s="48"/>
    </row>
    <row r="23055" spans="68:68" x14ac:dyDescent="0.2">
      <c r="BP23055" s="48"/>
    </row>
    <row r="23056" spans="68:68" x14ac:dyDescent="0.2">
      <c r="BP23056" s="48"/>
    </row>
    <row r="23057" spans="68:68" x14ac:dyDescent="0.2">
      <c r="BP23057" s="48"/>
    </row>
    <row r="23058" spans="68:68" x14ac:dyDescent="0.2">
      <c r="BP23058" s="48"/>
    </row>
    <row r="23059" spans="68:68" x14ac:dyDescent="0.2">
      <c r="BP23059" s="48"/>
    </row>
    <row r="23060" spans="68:68" x14ac:dyDescent="0.2">
      <c r="BP23060" s="48"/>
    </row>
    <row r="23061" spans="68:68" x14ac:dyDescent="0.2">
      <c r="BP23061" s="48"/>
    </row>
    <row r="23062" spans="68:68" x14ac:dyDescent="0.2">
      <c r="BP23062" s="48"/>
    </row>
    <row r="23063" spans="68:68" x14ac:dyDescent="0.2">
      <c r="BP23063" s="48"/>
    </row>
    <row r="23064" spans="68:68" x14ac:dyDescent="0.2">
      <c r="BP23064" s="48"/>
    </row>
    <row r="23065" spans="68:68" x14ac:dyDescent="0.2">
      <c r="BP23065" s="48"/>
    </row>
    <row r="23066" spans="68:68" x14ac:dyDescent="0.2">
      <c r="BP23066" s="48"/>
    </row>
    <row r="23067" spans="68:68" x14ac:dyDescent="0.2">
      <c r="BP23067" s="48"/>
    </row>
    <row r="23068" spans="68:68" x14ac:dyDescent="0.2">
      <c r="BP23068" s="48"/>
    </row>
    <row r="23069" spans="68:68" x14ac:dyDescent="0.2">
      <c r="BP23069" s="48"/>
    </row>
    <row r="23070" spans="68:68" x14ac:dyDescent="0.2">
      <c r="BP23070" s="48"/>
    </row>
    <row r="23071" spans="68:68" x14ac:dyDescent="0.2">
      <c r="BP23071" s="48"/>
    </row>
    <row r="23072" spans="68:68" x14ac:dyDescent="0.2">
      <c r="BP23072" s="48"/>
    </row>
    <row r="23073" spans="68:68" x14ac:dyDescent="0.2">
      <c r="BP23073" s="48"/>
    </row>
    <row r="23074" spans="68:68" x14ac:dyDescent="0.2">
      <c r="BP23074" s="48"/>
    </row>
    <row r="23075" spans="68:68" x14ac:dyDescent="0.2">
      <c r="BP23075" s="48"/>
    </row>
    <row r="23076" spans="68:68" x14ac:dyDescent="0.2">
      <c r="BP23076" s="48"/>
    </row>
    <row r="23077" spans="68:68" x14ac:dyDescent="0.2">
      <c r="BP23077" s="48"/>
    </row>
    <row r="23078" spans="68:68" x14ac:dyDescent="0.2">
      <c r="BP23078" s="48"/>
    </row>
    <row r="23079" spans="68:68" x14ac:dyDescent="0.2">
      <c r="BP23079" s="48"/>
    </row>
    <row r="23080" spans="68:68" x14ac:dyDescent="0.2">
      <c r="BP23080" s="48"/>
    </row>
    <row r="23081" spans="68:68" x14ac:dyDescent="0.2">
      <c r="BP23081" s="48"/>
    </row>
    <row r="23082" spans="68:68" x14ac:dyDescent="0.2">
      <c r="BP23082" s="48"/>
    </row>
    <row r="23083" spans="68:68" x14ac:dyDescent="0.2">
      <c r="BP23083" s="48"/>
    </row>
    <row r="23084" spans="68:68" x14ac:dyDescent="0.2">
      <c r="BP23084" s="48"/>
    </row>
    <row r="23085" spans="68:68" x14ac:dyDescent="0.2">
      <c r="BP23085" s="48"/>
    </row>
    <row r="23086" spans="68:68" x14ac:dyDescent="0.2">
      <c r="BP23086" s="48"/>
    </row>
    <row r="23087" spans="68:68" x14ac:dyDescent="0.2">
      <c r="BP23087" s="48"/>
    </row>
    <row r="23088" spans="68:68" x14ac:dyDescent="0.2">
      <c r="BP23088" s="48"/>
    </row>
    <row r="23089" spans="68:68" x14ac:dyDescent="0.2">
      <c r="BP23089" s="48"/>
    </row>
    <row r="23090" spans="68:68" x14ac:dyDescent="0.2">
      <c r="BP23090" s="48"/>
    </row>
    <row r="23091" spans="68:68" x14ac:dyDescent="0.2">
      <c r="BP23091" s="48"/>
    </row>
    <row r="23092" spans="68:68" x14ac:dyDescent="0.2">
      <c r="BP23092" s="48"/>
    </row>
    <row r="23093" spans="68:68" x14ac:dyDescent="0.2">
      <c r="BP23093" s="48"/>
    </row>
    <row r="23094" spans="68:68" x14ac:dyDescent="0.2">
      <c r="BP23094" s="48"/>
    </row>
    <row r="23095" spans="68:68" x14ac:dyDescent="0.2">
      <c r="BP23095" s="48"/>
    </row>
    <row r="23096" spans="68:68" x14ac:dyDescent="0.2">
      <c r="BP23096" s="48"/>
    </row>
    <row r="23097" spans="68:68" x14ac:dyDescent="0.2">
      <c r="BP23097" s="48"/>
    </row>
    <row r="23098" spans="68:68" x14ac:dyDescent="0.2">
      <c r="BP23098" s="48"/>
    </row>
    <row r="23099" spans="68:68" x14ac:dyDescent="0.2">
      <c r="BP23099" s="48"/>
    </row>
    <row r="23100" spans="68:68" x14ac:dyDescent="0.2">
      <c r="BP23100" s="48"/>
    </row>
    <row r="23101" spans="68:68" x14ac:dyDescent="0.2">
      <c r="BP23101" s="48"/>
    </row>
    <row r="23102" spans="68:68" x14ac:dyDescent="0.2">
      <c r="BP23102" s="48"/>
    </row>
    <row r="23103" spans="68:68" x14ac:dyDescent="0.2">
      <c r="BP23103" s="48"/>
    </row>
    <row r="23104" spans="68:68" x14ac:dyDescent="0.2">
      <c r="BP23104" s="48"/>
    </row>
    <row r="23105" spans="68:68" x14ac:dyDescent="0.2">
      <c r="BP23105" s="48"/>
    </row>
    <row r="23106" spans="68:68" x14ac:dyDescent="0.2">
      <c r="BP23106" s="48"/>
    </row>
    <row r="23107" spans="68:68" x14ac:dyDescent="0.2">
      <c r="BP23107" s="48"/>
    </row>
    <row r="23108" spans="68:68" x14ac:dyDescent="0.2">
      <c r="BP23108" s="48"/>
    </row>
    <row r="23109" spans="68:68" x14ac:dyDescent="0.2">
      <c r="BP23109" s="48"/>
    </row>
    <row r="23110" spans="68:68" x14ac:dyDescent="0.2">
      <c r="BP23110" s="48"/>
    </row>
    <row r="23111" spans="68:68" x14ac:dyDescent="0.2">
      <c r="BP23111" s="48"/>
    </row>
    <row r="23112" spans="68:68" x14ac:dyDescent="0.2">
      <c r="BP23112" s="48"/>
    </row>
    <row r="23113" spans="68:68" x14ac:dyDescent="0.2">
      <c r="BP23113" s="48"/>
    </row>
    <row r="23114" spans="68:68" x14ac:dyDescent="0.2">
      <c r="BP23114" s="48"/>
    </row>
    <row r="23115" spans="68:68" x14ac:dyDescent="0.2">
      <c r="BP23115" s="48"/>
    </row>
    <row r="23116" spans="68:68" x14ac:dyDescent="0.2">
      <c r="BP23116" s="48"/>
    </row>
    <row r="23117" spans="68:68" x14ac:dyDescent="0.2">
      <c r="BP23117" s="48"/>
    </row>
    <row r="23118" spans="68:68" x14ac:dyDescent="0.2">
      <c r="BP23118" s="48"/>
    </row>
    <row r="23119" spans="68:68" x14ac:dyDescent="0.2">
      <c r="BP23119" s="48"/>
    </row>
    <row r="23120" spans="68:68" x14ac:dyDescent="0.2">
      <c r="BP23120" s="48"/>
    </row>
    <row r="23121" spans="68:68" x14ac:dyDescent="0.2">
      <c r="BP23121" s="48"/>
    </row>
    <row r="23122" spans="68:68" x14ac:dyDescent="0.2">
      <c r="BP23122" s="48"/>
    </row>
    <row r="23123" spans="68:68" x14ac:dyDescent="0.2">
      <c r="BP23123" s="48"/>
    </row>
    <row r="23124" spans="68:68" x14ac:dyDescent="0.2">
      <c r="BP23124" s="48"/>
    </row>
    <row r="23125" spans="68:68" x14ac:dyDescent="0.2">
      <c r="BP23125" s="48"/>
    </row>
    <row r="23126" spans="68:68" x14ac:dyDescent="0.2">
      <c r="BP23126" s="48"/>
    </row>
    <row r="23127" spans="68:68" x14ac:dyDescent="0.2">
      <c r="BP23127" s="48"/>
    </row>
    <row r="23128" spans="68:68" x14ac:dyDescent="0.2">
      <c r="BP23128" s="48"/>
    </row>
    <row r="23129" spans="68:68" x14ac:dyDescent="0.2">
      <c r="BP23129" s="48"/>
    </row>
    <row r="23130" spans="68:68" x14ac:dyDescent="0.2">
      <c r="BP23130" s="48"/>
    </row>
    <row r="23131" spans="68:68" x14ac:dyDescent="0.2">
      <c r="BP23131" s="48"/>
    </row>
    <row r="23132" spans="68:68" x14ac:dyDescent="0.2">
      <c r="BP23132" s="48"/>
    </row>
    <row r="23133" spans="68:68" x14ac:dyDescent="0.2">
      <c r="BP23133" s="48"/>
    </row>
    <row r="23134" spans="68:68" x14ac:dyDescent="0.2">
      <c r="BP23134" s="48"/>
    </row>
    <row r="23135" spans="68:68" x14ac:dyDescent="0.2">
      <c r="BP23135" s="48"/>
    </row>
    <row r="23136" spans="68:68" x14ac:dyDescent="0.2">
      <c r="BP23136" s="48"/>
    </row>
    <row r="23137" spans="68:68" x14ac:dyDescent="0.2">
      <c r="BP23137" s="48"/>
    </row>
    <row r="23138" spans="68:68" x14ac:dyDescent="0.2">
      <c r="BP23138" s="48"/>
    </row>
    <row r="23139" spans="68:68" x14ac:dyDescent="0.2">
      <c r="BP23139" s="48"/>
    </row>
    <row r="23140" spans="68:68" x14ac:dyDescent="0.2">
      <c r="BP23140" s="48"/>
    </row>
    <row r="23141" spans="68:68" x14ac:dyDescent="0.2">
      <c r="BP23141" s="48"/>
    </row>
    <row r="23142" spans="68:68" x14ac:dyDescent="0.2">
      <c r="BP23142" s="48"/>
    </row>
    <row r="23143" spans="68:68" x14ac:dyDescent="0.2">
      <c r="BP23143" s="48"/>
    </row>
    <row r="23144" spans="68:68" x14ac:dyDescent="0.2">
      <c r="BP23144" s="48"/>
    </row>
    <row r="23145" spans="68:68" x14ac:dyDescent="0.2">
      <c r="BP23145" s="48"/>
    </row>
    <row r="23146" spans="68:68" x14ac:dyDescent="0.2">
      <c r="BP23146" s="48"/>
    </row>
    <row r="23147" spans="68:68" x14ac:dyDescent="0.2">
      <c r="BP23147" s="48"/>
    </row>
    <row r="23148" spans="68:68" x14ac:dyDescent="0.2">
      <c r="BP23148" s="48"/>
    </row>
    <row r="23149" spans="68:68" x14ac:dyDescent="0.2">
      <c r="BP23149" s="48"/>
    </row>
    <row r="23150" spans="68:68" x14ac:dyDescent="0.2">
      <c r="BP23150" s="48"/>
    </row>
    <row r="23151" spans="68:68" x14ac:dyDescent="0.2">
      <c r="BP23151" s="48"/>
    </row>
    <row r="23152" spans="68:68" x14ac:dyDescent="0.2">
      <c r="BP23152" s="48"/>
    </row>
    <row r="23153" spans="68:68" x14ac:dyDescent="0.2">
      <c r="BP23153" s="48"/>
    </row>
    <row r="23154" spans="68:68" x14ac:dyDescent="0.2">
      <c r="BP23154" s="48"/>
    </row>
    <row r="23155" spans="68:68" x14ac:dyDescent="0.2">
      <c r="BP23155" s="48"/>
    </row>
    <row r="23156" spans="68:68" x14ac:dyDescent="0.2">
      <c r="BP23156" s="48"/>
    </row>
    <row r="23157" spans="68:68" x14ac:dyDescent="0.2">
      <c r="BP23157" s="48"/>
    </row>
    <row r="23158" spans="68:68" x14ac:dyDescent="0.2">
      <c r="BP23158" s="48"/>
    </row>
    <row r="23159" spans="68:68" x14ac:dyDescent="0.2">
      <c r="BP23159" s="48"/>
    </row>
    <row r="23160" spans="68:68" x14ac:dyDescent="0.2">
      <c r="BP23160" s="48"/>
    </row>
    <row r="23161" spans="68:68" x14ac:dyDescent="0.2">
      <c r="BP23161" s="48"/>
    </row>
    <row r="23162" spans="68:68" x14ac:dyDescent="0.2">
      <c r="BP23162" s="48"/>
    </row>
    <row r="23163" spans="68:68" x14ac:dyDescent="0.2">
      <c r="BP23163" s="48"/>
    </row>
    <row r="23164" spans="68:68" x14ac:dyDescent="0.2">
      <c r="BP23164" s="48"/>
    </row>
    <row r="23165" spans="68:68" x14ac:dyDescent="0.2">
      <c r="BP23165" s="48"/>
    </row>
    <row r="23166" spans="68:68" x14ac:dyDescent="0.2">
      <c r="BP23166" s="48"/>
    </row>
    <row r="23167" spans="68:68" x14ac:dyDescent="0.2">
      <c r="BP23167" s="48"/>
    </row>
    <row r="23168" spans="68:68" x14ac:dyDescent="0.2">
      <c r="BP23168" s="48"/>
    </row>
    <row r="23169" spans="68:68" x14ac:dyDescent="0.2">
      <c r="BP23169" s="48"/>
    </row>
    <row r="23170" spans="68:68" x14ac:dyDescent="0.2">
      <c r="BP23170" s="48"/>
    </row>
    <row r="23171" spans="68:68" x14ac:dyDescent="0.2">
      <c r="BP23171" s="48"/>
    </row>
    <row r="23172" spans="68:68" x14ac:dyDescent="0.2">
      <c r="BP23172" s="48"/>
    </row>
    <row r="23173" spans="68:68" x14ac:dyDescent="0.2">
      <c r="BP23173" s="48"/>
    </row>
    <row r="23174" spans="68:68" x14ac:dyDescent="0.2">
      <c r="BP23174" s="48"/>
    </row>
    <row r="23175" spans="68:68" x14ac:dyDescent="0.2">
      <c r="BP23175" s="48"/>
    </row>
    <row r="23176" spans="68:68" x14ac:dyDescent="0.2">
      <c r="BP23176" s="48"/>
    </row>
    <row r="23177" spans="68:68" x14ac:dyDescent="0.2">
      <c r="BP23177" s="48"/>
    </row>
    <row r="23178" spans="68:68" x14ac:dyDescent="0.2">
      <c r="BP23178" s="48"/>
    </row>
    <row r="23179" spans="68:68" x14ac:dyDescent="0.2">
      <c r="BP23179" s="48"/>
    </row>
    <row r="23180" spans="68:68" x14ac:dyDescent="0.2">
      <c r="BP23180" s="48"/>
    </row>
    <row r="23181" spans="68:68" x14ac:dyDescent="0.2">
      <c r="BP23181" s="48"/>
    </row>
    <row r="23182" spans="68:68" x14ac:dyDescent="0.2">
      <c r="BP23182" s="48"/>
    </row>
    <row r="23183" spans="68:68" x14ac:dyDescent="0.2">
      <c r="BP23183" s="48"/>
    </row>
    <row r="23184" spans="68:68" x14ac:dyDescent="0.2">
      <c r="BP23184" s="48"/>
    </row>
    <row r="23185" spans="68:68" x14ac:dyDescent="0.2">
      <c r="BP23185" s="48"/>
    </row>
    <row r="23186" spans="68:68" x14ac:dyDescent="0.2">
      <c r="BP23186" s="48"/>
    </row>
    <row r="23187" spans="68:68" x14ac:dyDescent="0.2">
      <c r="BP23187" s="48"/>
    </row>
    <row r="23188" spans="68:68" x14ac:dyDescent="0.2">
      <c r="BP23188" s="48"/>
    </row>
    <row r="23189" spans="68:68" x14ac:dyDescent="0.2">
      <c r="BP23189" s="48"/>
    </row>
    <row r="23190" spans="68:68" x14ac:dyDescent="0.2">
      <c r="BP23190" s="48"/>
    </row>
    <row r="23191" spans="68:68" x14ac:dyDescent="0.2">
      <c r="BP23191" s="48"/>
    </row>
    <row r="23192" spans="68:68" x14ac:dyDescent="0.2">
      <c r="BP23192" s="48"/>
    </row>
    <row r="23193" spans="68:68" x14ac:dyDescent="0.2">
      <c r="BP23193" s="48"/>
    </row>
    <row r="23194" spans="68:68" x14ac:dyDescent="0.2">
      <c r="BP23194" s="48"/>
    </row>
    <row r="23195" spans="68:68" x14ac:dyDescent="0.2">
      <c r="BP23195" s="48"/>
    </row>
    <row r="23196" spans="68:68" x14ac:dyDescent="0.2">
      <c r="BP23196" s="48"/>
    </row>
    <row r="23197" spans="68:68" x14ac:dyDescent="0.2">
      <c r="BP23197" s="48"/>
    </row>
    <row r="23198" spans="68:68" x14ac:dyDescent="0.2">
      <c r="BP23198" s="48"/>
    </row>
    <row r="23199" spans="68:68" x14ac:dyDescent="0.2">
      <c r="BP23199" s="48"/>
    </row>
    <row r="23200" spans="68:68" x14ac:dyDescent="0.2">
      <c r="BP23200" s="48"/>
    </row>
    <row r="23201" spans="68:68" x14ac:dyDescent="0.2">
      <c r="BP23201" s="48"/>
    </row>
    <row r="23202" spans="68:68" x14ac:dyDescent="0.2">
      <c r="BP23202" s="48"/>
    </row>
    <row r="23203" spans="68:68" x14ac:dyDescent="0.2">
      <c r="BP23203" s="48"/>
    </row>
    <row r="23204" spans="68:68" x14ac:dyDescent="0.2">
      <c r="BP23204" s="48"/>
    </row>
    <row r="23205" spans="68:68" x14ac:dyDescent="0.2">
      <c r="BP23205" s="48"/>
    </row>
    <row r="23206" spans="68:68" x14ac:dyDescent="0.2">
      <c r="BP23206" s="48"/>
    </row>
    <row r="23207" spans="68:68" x14ac:dyDescent="0.2">
      <c r="BP23207" s="48"/>
    </row>
    <row r="23208" spans="68:68" x14ac:dyDescent="0.2">
      <c r="BP23208" s="48"/>
    </row>
    <row r="23209" spans="68:68" x14ac:dyDescent="0.2">
      <c r="BP23209" s="48"/>
    </row>
    <row r="23210" spans="68:68" x14ac:dyDescent="0.2">
      <c r="BP23210" s="48"/>
    </row>
    <row r="23211" spans="68:68" x14ac:dyDescent="0.2">
      <c r="BP23211" s="48"/>
    </row>
    <row r="23212" spans="68:68" x14ac:dyDescent="0.2">
      <c r="BP23212" s="48"/>
    </row>
    <row r="23213" spans="68:68" x14ac:dyDescent="0.2">
      <c r="BP23213" s="48"/>
    </row>
    <row r="23214" spans="68:68" x14ac:dyDescent="0.2">
      <c r="BP23214" s="48"/>
    </row>
    <row r="23215" spans="68:68" x14ac:dyDescent="0.2">
      <c r="BP23215" s="48"/>
    </row>
    <row r="23216" spans="68:68" x14ac:dyDescent="0.2">
      <c r="BP23216" s="48"/>
    </row>
    <row r="23217" spans="68:68" x14ac:dyDescent="0.2">
      <c r="BP23217" s="48"/>
    </row>
    <row r="23218" spans="68:68" x14ac:dyDescent="0.2">
      <c r="BP23218" s="48"/>
    </row>
    <row r="23219" spans="68:68" x14ac:dyDescent="0.2">
      <c r="BP23219" s="48"/>
    </row>
    <row r="23220" spans="68:68" x14ac:dyDescent="0.2">
      <c r="BP23220" s="48"/>
    </row>
    <row r="23221" spans="68:68" x14ac:dyDescent="0.2">
      <c r="BP23221" s="48"/>
    </row>
    <row r="23222" spans="68:68" x14ac:dyDescent="0.2">
      <c r="BP23222" s="48"/>
    </row>
    <row r="23223" spans="68:68" x14ac:dyDescent="0.2">
      <c r="BP23223" s="48"/>
    </row>
    <row r="23224" spans="68:68" x14ac:dyDescent="0.2">
      <c r="BP23224" s="48"/>
    </row>
    <row r="23225" spans="68:68" x14ac:dyDescent="0.2">
      <c r="BP23225" s="48"/>
    </row>
    <row r="23226" spans="68:68" x14ac:dyDescent="0.2">
      <c r="BP23226" s="48"/>
    </row>
    <row r="23227" spans="68:68" x14ac:dyDescent="0.2">
      <c r="BP23227" s="48"/>
    </row>
    <row r="23228" spans="68:68" x14ac:dyDescent="0.2">
      <c r="BP23228" s="48"/>
    </row>
    <row r="23229" spans="68:68" x14ac:dyDescent="0.2">
      <c r="BP23229" s="48"/>
    </row>
    <row r="23230" spans="68:68" x14ac:dyDescent="0.2">
      <c r="BP23230" s="48"/>
    </row>
    <row r="23231" spans="68:68" x14ac:dyDescent="0.2">
      <c r="BP23231" s="48"/>
    </row>
    <row r="23232" spans="68:68" x14ac:dyDescent="0.2">
      <c r="BP23232" s="48"/>
    </row>
    <row r="23233" spans="68:68" x14ac:dyDescent="0.2">
      <c r="BP23233" s="48"/>
    </row>
    <row r="23234" spans="68:68" x14ac:dyDescent="0.2">
      <c r="BP23234" s="48"/>
    </row>
    <row r="23235" spans="68:68" x14ac:dyDescent="0.2">
      <c r="BP23235" s="48"/>
    </row>
    <row r="23236" spans="68:68" x14ac:dyDescent="0.2">
      <c r="BP23236" s="48"/>
    </row>
    <row r="23237" spans="68:68" x14ac:dyDescent="0.2">
      <c r="BP23237" s="48"/>
    </row>
    <row r="23238" spans="68:68" x14ac:dyDescent="0.2">
      <c r="BP23238" s="48"/>
    </row>
    <row r="23239" spans="68:68" x14ac:dyDescent="0.2">
      <c r="BP23239" s="48"/>
    </row>
    <row r="23240" spans="68:68" x14ac:dyDescent="0.2">
      <c r="BP23240" s="48"/>
    </row>
    <row r="23241" spans="68:68" x14ac:dyDescent="0.2">
      <c r="BP23241" s="48"/>
    </row>
    <row r="23242" spans="68:68" x14ac:dyDescent="0.2">
      <c r="BP23242" s="48"/>
    </row>
    <row r="23243" spans="68:68" x14ac:dyDescent="0.2">
      <c r="BP23243" s="48"/>
    </row>
    <row r="23244" spans="68:68" x14ac:dyDescent="0.2">
      <c r="BP23244" s="48"/>
    </row>
    <row r="23245" spans="68:68" x14ac:dyDescent="0.2">
      <c r="BP23245" s="48"/>
    </row>
    <row r="23246" spans="68:68" x14ac:dyDescent="0.2">
      <c r="BP23246" s="48"/>
    </row>
    <row r="23247" spans="68:68" x14ac:dyDescent="0.2">
      <c r="BP23247" s="48"/>
    </row>
    <row r="23248" spans="68:68" x14ac:dyDescent="0.2">
      <c r="BP23248" s="48"/>
    </row>
    <row r="23249" spans="68:68" x14ac:dyDescent="0.2">
      <c r="BP23249" s="48"/>
    </row>
    <row r="23250" spans="68:68" x14ac:dyDescent="0.2">
      <c r="BP23250" s="48"/>
    </row>
    <row r="23251" spans="68:68" x14ac:dyDescent="0.2">
      <c r="BP23251" s="48"/>
    </row>
    <row r="23252" spans="68:68" x14ac:dyDescent="0.2">
      <c r="BP23252" s="48"/>
    </row>
    <row r="23253" spans="68:68" x14ac:dyDescent="0.2">
      <c r="BP23253" s="48"/>
    </row>
    <row r="23254" spans="68:68" x14ac:dyDescent="0.2">
      <c r="BP23254" s="48"/>
    </row>
    <row r="23255" spans="68:68" x14ac:dyDescent="0.2">
      <c r="BP23255" s="48"/>
    </row>
    <row r="23256" spans="68:68" x14ac:dyDescent="0.2">
      <c r="BP23256" s="48"/>
    </row>
    <row r="23257" spans="68:68" x14ac:dyDescent="0.2">
      <c r="BP23257" s="48"/>
    </row>
    <row r="23258" spans="68:68" x14ac:dyDescent="0.2">
      <c r="BP23258" s="48"/>
    </row>
    <row r="23259" spans="68:68" x14ac:dyDescent="0.2">
      <c r="BP23259" s="48"/>
    </row>
    <row r="23260" spans="68:68" x14ac:dyDescent="0.2">
      <c r="BP23260" s="48"/>
    </row>
    <row r="23261" spans="68:68" x14ac:dyDescent="0.2">
      <c r="BP23261" s="48"/>
    </row>
    <row r="23262" spans="68:68" x14ac:dyDescent="0.2">
      <c r="BP23262" s="48"/>
    </row>
    <row r="23263" spans="68:68" x14ac:dyDescent="0.2">
      <c r="BP23263" s="48"/>
    </row>
    <row r="23264" spans="68:68" x14ac:dyDescent="0.2">
      <c r="BP23264" s="48"/>
    </row>
    <row r="23265" spans="68:68" x14ac:dyDescent="0.2">
      <c r="BP23265" s="48"/>
    </row>
    <row r="23266" spans="68:68" x14ac:dyDescent="0.2">
      <c r="BP23266" s="48"/>
    </row>
    <row r="23267" spans="68:68" x14ac:dyDescent="0.2">
      <c r="BP23267" s="48"/>
    </row>
    <row r="23268" spans="68:68" x14ac:dyDescent="0.2">
      <c r="BP23268" s="48"/>
    </row>
    <row r="23269" spans="68:68" x14ac:dyDescent="0.2">
      <c r="BP23269" s="48"/>
    </row>
    <row r="23270" spans="68:68" x14ac:dyDescent="0.2">
      <c r="BP23270" s="48"/>
    </row>
    <row r="23271" spans="68:68" x14ac:dyDescent="0.2">
      <c r="BP23271" s="48"/>
    </row>
    <row r="23272" spans="68:68" x14ac:dyDescent="0.2">
      <c r="BP23272" s="48"/>
    </row>
    <row r="23273" spans="68:68" x14ac:dyDescent="0.2">
      <c r="BP23273" s="48"/>
    </row>
    <row r="23274" spans="68:68" x14ac:dyDescent="0.2">
      <c r="BP23274" s="48"/>
    </row>
    <row r="23275" spans="68:68" x14ac:dyDescent="0.2">
      <c r="BP23275" s="48"/>
    </row>
    <row r="23276" spans="68:68" x14ac:dyDescent="0.2">
      <c r="BP23276" s="48"/>
    </row>
    <row r="23277" spans="68:68" x14ac:dyDescent="0.2">
      <c r="BP23277" s="48"/>
    </row>
    <row r="23278" spans="68:68" x14ac:dyDescent="0.2">
      <c r="BP23278" s="48"/>
    </row>
    <row r="23279" spans="68:68" x14ac:dyDescent="0.2">
      <c r="BP23279" s="48"/>
    </row>
    <row r="23280" spans="68:68" x14ac:dyDescent="0.2">
      <c r="BP23280" s="48"/>
    </row>
    <row r="23281" spans="68:68" x14ac:dyDescent="0.2">
      <c r="BP23281" s="48"/>
    </row>
    <row r="23282" spans="68:68" x14ac:dyDescent="0.2">
      <c r="BP23282" s="48"/>
    </row>
    <row r="23283" spans="68:68" x14ac:dyDescent="0.2">
      <c r="BP23283" s="48"/>
    </row>
    <row r="23284" spans="68:68" x14ac:dyDescent="0.2">
      <c r="BP23284" s="48"/>
    </row>
    <row r="23285" spans="68:68" x14ac:dyDescent="0.2">
      <c r="BP23285" s="48"/>
    </row>
    <row r="23286" spans="68:68" x14ac:dyDescent="0.2">
      <c r="BP23286" s="48"/>
    </row>
    <row r="23287" spans="68:68" x14ac:dyDescent="0.2">
      <c r="BP23287" s="48"/>
    </row>
    <row r="23288" spans="68:68" x14ac:dyDescent="0.2">
      <c r="BP23288" s="48"/>
    </row>
    <row r="23289" spans="68:68" x14ac:dyDescent="0.2">
      <c r="BP23289" s="48"/>
    </row>
    <row r="23290" spans="68:68" x14ac:dyDescent="0.2">
      <c r="BP23290" s="48"/>
    </row>
    <row r="23291" spans="68:68" x14ac:dyDescent="0.2">
      <c r="BP23291" s="48"/>
    </row>
    <row r="23292" spans="68:68" x14ac:dyDescent="0.2">
      <c r="BP23292" s="48"/>
    </row>
    <row r="23293" spans="68:68" x14ac:dyDescent="0.2">
      <c r="BP23293" s="48"/>
    </row>
    <row r="23294" spans="68:68" x14ac:dyDescent="0.2">
      <c r="BP23294" s="48"/>
    </row>
    <row r="23295" spans="68:68" x14ac:dyDescent="0.2">
      <c r="BP23295" s="48"/>
    </row>
    <row r="23296" spans="68:68" x14ac:dyDescent="0.2">
      <c r="BP23296" s="48"/>
    </row>
    <row r="23297" spans="68:68" x14ac:dyDescent="0.2">
      <c r="BP23297" s="48"/>
    </row>
    <row r="23298" spans="68:68" x14ac:dyDescent="0.2">
      <c r="BP23298" s="48"/>
    </row>
    <row r="23299" spans="68:68" x14ac:dyDescent="0.2">
      <c r="BP23299" s="48"/>
    </row>
    <row r="23300" spans="68:68" x14ac:dyDescent="0.2">
      <c r="BP23300" s="48"/>
    </row>
    <row r="23301" spans="68:68" x14ac:dyDescent="0.2">
      <c r="BP23301" s="48"/>
    </row>
    <row r="23302" spans="68:68" x14ac:dyDescent="0.2">
      <c r="BP23302" s="48"/>
    </row>
    <row r="23303" spans="68:68" x14ac:dyDescent="0.2">
      <c r="BP23303" s="48"/>
    </row>
    <row r="23304" spans="68:68" x14ac:dyDescent="0.2">
      <c r="BP23304" s="48"/>
    </row>
    <row r="23305" spans="68:68" x14ac:dyDescent="0.2">
      <c r="BP23305" s="48"/>
    </row>
    <row r="23306" spans="68:68" x14ac:dyDescent="0.2">
      <c r="BP23306" s="48"/>
    </row>
    <row r="23307" spans="68:68" x14ac:dyDescent="0.2">
      <c r="BP23307" s="48"/>
    </row>
    <row r="23308" spans="68:68" x14ac:dyDescent="0.2">
      <c r="BP23308" s="48"/>
    </row>
    <row r="23309" spans="68:68" x14ac:dyDescent="0.2">
      <c r="BP23309" s="48"/>
    </row>
    <row r="23310" spans="68:68" x14ac:dyDescent="0.2">
      <c r="BP23310" s="48"/>
    </row>
    <row r="23311" spans="68:68" x14ac:dyDescent="0.2">
      <c r="BP23311" s="48"/>
    </row>
    <row r="23312" spans="68:68" x14ac:dyDescent="0.2">
      <c r="BP23312" s="48"/>
    </row>
    <row r="23313" spans="68:68" x14ac:dyDescent="0.2">
      <c r="BP23313" s="48"/>
    </row>
    <row r="23314" spans="68:68" x14ac:dyDescent="0.2">
      <c r="BP23314" s="48"/>
    </row>
    <row r="23315" spans="68:68" x14ac:dyDescent="0.2">
      <c r="BP23315" s="48"/>
    </row>
    <row r="23316" spans="68:68" x14ac:dyDescent="0.2">
      <c r="BP23316" s="48"/>
    </row>
    <row r="23317" spans="68:68" x14ac:dyDescent="0.2">
      <c r="BP23317" s="48"/>
    </row>
    <row r="23318" spans="68:68" x14ac:dyDescent="0.2">
      <c r="BP23318" s="48"/>
    </row>
    <row r="23319" spans="68:68" x14ac:dyDescent="0.2">
      <c r="BP23319" s="48"/>
    </row>
    <row r="23320" spans="68:68" x14ac:dyDescent="0.2">
      <c r="BP23320" s="48"/>
    </row>
    <row r="23321" spans="68:68" x14ac:dyDescent="0.2">
      <c r="BP23321" s="48"/>
    </row>
    <row r="23322" spans="68:68" x14ac:dyDescent="0.2">
      <c r="BP23322" s="48"/>
    </row>
    <row r="23323" spans="68:68" x14ac:dyDescent="0.2">
      <c r="BP23323" s="48"/>
    </row>
    <row r="23324" spans="68:68" x14ac:dyDescent="0.2">
      <c r="BP23324" s="48"/>
    </row>
    <row r="23325" spans="68:68" x14ac:dyDescent="0.2">
      <c r="BP23325" s="48"/>
    </row>
    <row r="23326" spans="68:68" x14ac:dyDescent="0.2">
      <c r="BP23326" s="48"/>
    </row>
    <row r="23327" spans="68:68" x14ac:dyDescent="0.2">
      <c r="BP23327" s="48"/>
    </row>
    <row r="23328" spans="68:68" x14ac:dyDescent="0.2">
      <c r="BP23328" s="48"/>
    </row>
    <row r="23329" spans="68:68" x14ac:dyDescent="0.2">
      <c r="BP23329" s="48"/>
    </row>
    <row r="23330" spans="68:68" x14ac:dyDescent="0.2">
      <c r="BP23330" s="48"/>
    </row>
    <row r="23331" spans="68:68" x14ac:dyDescent="0.2">
      <c r="BP23331" s="48"/>
    </row>
    <row r="23332" spans="68:68" x14ac:dyDescent="0.2">
      <c r="BP23332" s="48"/>
    </row>
    <row r="23333" spans="68:68" x14ac:dyDescent="0.2">
      <c r="BP23333" s="48"/>
    </row>
    <row r="23334" spans="68:68" x14ac:dyDescent="0.2">
      <c r="BP23334" s="48"/>
    </row>
    <row r="23335" spans="68:68" x14ac:dyDescent="0.2">
      <c r="BP23335" s="48"/>
    </row>
    <row r="23336" spans="68:68" x14ac:dyDescent="0.2">
      <c r="BP23336" s="48"/>
    </row>
    <row r="23337" spans="68:68" x14ac:dyDescent="0.2">
      <c r="BP23337" s="48"/>
    </row>
    <row r="23338" spans="68:68" x14ac:dyDescent="0.2">
      <c r="BP23338" s="48"/>
    </row>
    <row r="23339" spans="68:68" x14ac:dyDescent="0.2">
      <c r="BP23339" s="48"/>
    </row>
    <row r="23340" spans="68:68" x14ac:dyDescent="0.2">
      <c r="BP23340" s="48"/>
    </row>
    <row r="23341" spans="68:68" x14ac:dyDescent="0.2">
      <c r="BP23341" s="48"/>
    </row>
    <row r="23342" spans="68:68" x14ac:dyDescent="0.2">
      <c r="BP23342" s="48"/>
    </row>
    <row r="23343" spans="68:68" x14ac:dyDescent="0.2">
      <c r="BP23343" s="48"/>
    </row>
    <row r="23344" spans="68:68" x14ac:dyDescent="0.2">
      <c r="BP23344" s="48"/>
    </row>
    <row r="23345" spans="68:68" x14ac:dyDescent="0.2">
      <c r="BP23345" s="48"/>
    </row>
    <row r="23346" spans="68:68" x14ac:dyDescent="0.2">
      <c r="BP23346" s="48"/>
    </row>
    <row r="23347" spans="68:68" x14ac:dyDescent="0.2">
      <c r="BP23347" s="48"/>
    </row>
    <row r="23348" spans="68:68" x14ac:dyDescent="0.2">
      <c r="BP23348" s="48"/>
    </row>
    <row r="23349" spans="68:68" x14ac:dyDescent="0.2">
      <c r="BP23349" s="48"/>
    </row>
    <row r="23350" spans="68:68" x14ac:dyDescent="0.2">
      <c r="BP23350" s="48"/>
    </row>
    <row r="23351" spans="68:68" x14ac:dyDescent="0.2">
      <c r="BP23351" s="48"/>
    </row>
    <row r="23352" spans="68:68" x14ac:dyDescent="0.2">
      <c r="BP23352" s="48"/>
    </row>
    <row r="23353" spans="68:68" x14ac:dyDescent="0.2">
      <c r="BP23353" s="48"/>
    </row>
    <row r="23354" spans="68:68" x14ac:dyDescent="0.2">
      <c r="BP23354" s="48"/>
    </row>
    <row r="23355" spans="68:68" x14ac:dyDescent="0.2">
      <c r="BP23355" s="48"/>
    </row>
    <row r="23356" spans="68:68" x14ac:dyDescent="0.2">
      <c r="BP23356" s="48"/>
    </row>
    <row r="23357" spans="68:68" x14ac:dyDescent="0.2">
      <c r="BP23357" s="48"/>
    </row>
    <row r="23358" spans="68:68" x14ac:dyDescent="0.2">
      <c r="BP23358" s="48"/>
    </row>
    <row r="23359" spans="68:68" x14ac:dyDescent="0.2">
      <c r="BP23359" s="48"/>
    </row>
    <row r="23360" spans="68:68" x14ac:dyDescent="0.2">
      <c r="BP23360" s="48"/>
    </row>
    <row r="23361" spans="68:68" x14ac:dyDescent="0.2">
      <c r="BP23361" s="48"/>
    </row>
    <row r="23362" spans="68:68" x14ac:dyDescent="0.2">
      <c r="BP23362" s="48"/>
    </row>
    <row r="23363" spans="68:68" x14ac:dyDescent="0.2">
      <c r="BP23363" s="48"/>
    </row>
    <row r="23364" spans="68:68" x14ac:dyDescent="0.2">
      <c r="BP23364" s="48"/>
    </row>
    <row r="23365" spans="68:68" x14ac:dyDescent="0.2">
      <c r="BP23365" s="48"/>
    </row>
    <row r="23366" spans="68:68" x14ac:dyDescent="0.2">
      <c r="BP23366" s="48"/>
    </row>
    <row r="23367" spans="68:68" x14ac:dyDescent="0.2">
      <c r="BP23367" s="48"/>
    </row>
    <row r="23368" spans="68:68" x14ac:dyDescent="0.2">
      <c r="BP23368" s="48"/>
    </row>
    <row r="23369" spans="68:68" x14ac:dyDescent="0.2">
      <c r="BP23369" s="48"/>
    </row>
    <row r="23370" spans="68:68" x14ac:dyDescent="0.2">
      <c r="BP23370" s="48"/>
    </row>
    <row r="23371" spans="68:68" x14ac:dyDescent="0.2">
      <c r="BP23371" s="48"/>
    </row>
    <row r="23372" spans="68:68" x14ac:dyDescent="0.2">
      <c r="BP23372" s="48"/>
    </row>
    <row r="23373" spans="68:68" x14ac:dyDescent="0.2">
      <c r="BP23373" s="48"/>
    </row>
    <row r="23374" spans="68:68" x14ac:dyDescent="0.2">
      <c r="BP23374" s="48"/>
    </row>
    <row r="23375" spans="68:68" x14ac:dyDescent="0.2">
      <c r="BP23375" s="48"/>
    </row>
    <row r="23376" spans="68:68" x14ac:dyDescent="0.2">
      <c r="BP23376" s="48"/>
    </row>
    <row r="23377" spans="68:68" x14ac:dyDescent="0.2">
      <c r="BP23377" s="48"/>
    </row>
    <row r="23378" spans="68:68" x14ac:dyDescent="0.2">
      <c r="BP23378" s="48"/>
    </row>
    <row r="23379" spans="68:68" x14ac:dyDescent="0.2">
      <c r="BP23379" s="48"/>
    </row>
    <row r="23380" spans="68:68" x14ac:dyDescent="0.2">
      <c r="BP23380" s="48"/>
    </row>
    <row r="23381" spans="68:68" x14ac:dyDescent="0.2">
      <c r="BP23381" s="48"/>
    </row>
    <row r="23382" spans="68:68" x14ac:dyDescent="0.2">
      <c r="BP23382" s="48"/>
    </row>
    <row r="23383" spans="68:68" x14ac:dyDescent="0.2">
      <c r="BP23383" s="48"/>
    </row>
    <row r="23384" spans="68:68" x14ac:dyDescent="0.2">
      <c r="BP23384" s="48"/>
    </row>
    <row r="23385" spans="68:68" x14ac:dyDescent="0.2">
      <c r="BP23385" s="48"/>
    </row>
    <row r="23386" spans="68:68" x14ac:dyDescent="0.2">
      <c r="BP23386" s="48"/>
    </row>
    <row r="23387" spans="68:68" x14ac:dyDescent="0.2">
      <c r="BP23387" s="48"/>
    </row>
    <row r="23388" spans="68:68" x14ac:dyDescent="0.2">
      <c r="BP23388" s="48"/>
    </row>
    <row r="23389" spans="68:68" x14ac:dyDescent="0.2">
      <c r="BP23389" s="48"/>
    </row>
    <row r="23390" spans="68:68" x14ac:dyDescent="0.2">
      <c r="BP23390" s="48"/>
    </row>
    <row r="23391" spans="68:68" x14ac:dyDescent="0.2">
      <c r="BP23391" s="48"/>
    </row>
    <row r="23392" spans="68:68" x14ac:dyDescent="0.2">
      <c r="BP23392" s="48"/>
    </row>
    <row r="23393" spans="68:68" x14ac:dyDescent="0.2">
      <c r="BP23393" s="48"/>
    </row>
    <row r="23394" spans="68:68" x14ac:dyDescent="0.2">
      <c r="BP23394" s="48"/>
    </row>
    <row r="23395" spans="68:68" x14ac:dyDescent="0.2">
      <c r="BP23395" s="48"/>
    </row>
    <row r="23396" spans="68:68" x14ac:dyDescent="0.2">
      <c r="BP23396" s="48"/>
    </row>
    <row r="23397" spans="68:68" x14ac:dyDescent="0.2">
      <c r="BP23397" s="48"/>
    </row>
    <row r="23398" spans="68:68" x14ac:dyDescent="0.2">
      <c r="BP23398" s="48"/>
    </row>
    <row r="23399" spans="68:68" x14ac:dyDescent="0.2">
      <c r="BP23399" s="48"/>
    </row>
    <row r="23400" spans="68:68" x14ac:dyDescent="0.2">
      <c r="BP23400" s="48"/>
    </row>
    <row r="23401" spans="68:68" x14ac:dyDescent="0.2">
      <c r="BP23401" s="48"/>
    </row>
    <row r="23402" spans="68:68" x14ac:dyDescent="0.2">
      <c r="BP23402" s="48"/>
    </row>
    <row r="23403" spans="68:68" x14ac:dyDescent="0.2">
      <c r="BP23403" s="48"/>
    </row>
    <row r="23404" spans="68:68" x14ac:dyDescent="0.2">
      <c r="BP23404" s="48"/>
    </row>
    <row r="23405" spans="68:68" x14ac:dyDescent="0.2">
      <c r="BP23405" s="48"/>
    </row>
    <row r="23406" spans="68:68" x14ac:dyDescent="0.2">
      <c r="BP23406" s="48"/>
    </row>
    <row r="23407" spans="68:68" x14ac:dyDescent="0.2">
      <c r="BP23407" s="48"/>
    </row>
    <row r="23408" spans="68:68" x14ac:dyDescent="0.2">
      <c r="BP23408" s="48"/>
    </row>
    <row r="23409" spans="68:68" x14ac:dyDescent="0.2">
      <c r="BP23409" s="48"/>
    </row>
    <row r="23410" spans="68:68" x14ac:dyDescent="0.2">
      <c r="BP23410" s="48"/>
    </row>
    <row r="23411" spans="68:68" x14ac:dyDescent="0.2">
      <c r="BP23411" s="48"/>
    </row>
    <row r="23412" spans="68:68" x14ac:dyDescent="0.2">
      <c r="BP23412" s="48"/>
    </row>
    <row r="23413" spans="68:68" x14ac:dyDescent="0.2">
      <c r="BP23413" s="48"/>
    </row>
    <row r="23414" spans="68:68" x14ac:dyDescent="0.2">
      <c r="BP23414" s="48"/>
    </row>
    <row r="23415" spans="68:68" x14ac:dyDescent="0.2">
      <c r="BP23415" s="48"/>
    </row>
    <row r="23416" spans="68:68" x14ac:dyDescent="0.2">
      <c r="BP23416" s="48"/>
    </row>
    <row r="23417" spans="68:68" x14ac:dyDescent="0.2">
      <c r="BP23417" s="48"/>
    </row>
    <row r="23418" spans="68:68" x14ac:dyDescent="0.2">
      <c r="BP23418" s="48"/>
    </row>
    <row r="23419" spans="68:68" x14ac:dyDescent="0.2">
      <c r="BP23419" s="48"/>
    </row>
    <row r="23420" spans="68:68" x14ac:dyDescent="0.2">
      <c r="BP23420" s="48"/>
    </row>
    <row r="23421" spans="68:68" x14ac:dyDescent="0.2">
      <c r="BP23421" s="48"/>
    </row>
    <row r="23422" spans="68:68" x14ac:dyDescent="0.2">
      <c r="BP23422" s="48"/>
    </row>
    <row r="23423" spans="68:68" x14ac:dyDescent="0.2">
      <c r="BP23423" s="48"/>
    </row>
    <row r="23424" spans="68:68" x14ac:dyDescent="0.2">
      <c r="BP23424" s="48"/>
    </row>
    <row r="23425" spans="68:68" x14ac:dyDescent="0.2">
      <c r="BP23425" s="48"/>
    </row>
    <row r="23426" spans="68:68" x14ac:dyDescent="0.2">
      <c r="BP23426" s="48"/>
    </row>
    <row r="23427" spans="68:68" x14ac:dyDescent="0.2">
      <c r="BP23427" s="48"/>
    </row>
    <row r="23428" spans="68:68" x14ac:dyDescent="0.2">
      <c r="BP23428" s="48"/>
    </row>
    <row r="23429" spans="68:68" x14ac:dyDescent="0.2">
      <c r="BP23429" s="48"/>
    </row>
    <row r="23430" spans="68:68" x14ac:dyDescent="0.2">
      <c r="BP23430" s="48"/>
    </row>
    <row r="23431" spans="68:68" x14ac:dyDescent="0.2">
      <c r="BP23431" s="48"/>
    </row>
    <row r="23432" spans="68:68" x14ac:dyDescent="0.2">
      <c r="BP23432" s="48"/>
    </row>
    <row r="23433" spans="68:68" x14ac:dyDescent="0.2">
      <c r="BP23433" s="48"/>
    </row>
    <row r="23434" spans="68:68" x14ac:dyDescent="0.2">
      <c r="BP23434" s="48"/>
    </row>
    <row r="23435" spans="68:68" x14ac:dyDescent="0.2">
      <c r="BP23435" s="48"/>
    </row>
    <row r="23436" spans="68:68" x14ac:dyDescent="0.2">
      <c r="BP23436" s="48"/>
    </row>
    <row r="23437" spans="68:68" x14ac:dyDescent="0.2">
      <c r="BP23437" s="48"/>
    </row>
    <row r="23438" spans="68:68" x14ac:dyDescent="0.2">
      <c r="BP23438" s="48"/>
    </row>
    <row r="23439" spans="68:68" x14ac:dyDescent="0.2">
      <c r="BP23439" s="48"/>
    </row>
    <row r="23440" spans="68:68" x14ac:dyDescent="0.2">
      <c r="BP23440" s="48"/>
    </row>
    <row r="23441" spans="68:68" x14ac:dyDescent="0.2">
      <c r="BP23441" s="48"/>
    </row>
    <row r="23442" spans="68:68" x14ac:dyDescent="0.2">
      <c r="BP23442" s="48"/>
    </row>
    <row r="23443" spans="68:68" x14ac:dyDescent="0.2">
      <c r="BP23443" s="48"/>
    </row>
    <row r="23444" spans="68:68" x14ac:dyDescent="0.2">
      <c r="BP23444" s="48"/>
    </row>
    <row r="23445" spans="68:68" x14ac:dyDescent="0.2">
      <c r="BP23445" s="48"/>
    </row>
    <row r="23446" spans="68:68" x14ac:dyDescent="0.2">
      <c r="BP23446" s="48"/>
    </row>
    <row r="23447" spans="68:68" x14ac:dyDescent="0.2">
      <c r="BP23447" s="48"/>
    </row>
    <row r="23448" spans="68:68" x14ac:dyDescent="0.2">
      <c r="BP23448" s="48"/>
    </row>
    <row r="23449" spans="68:68" x14ac:dyDescent="0.2">
      <c r="BP23449" s="48"/>
    </row>
    <row r="23450" spans="68:68" x14ac:dyDescent="0.2">
      <c r="BP23450" s="48"/>
    </row>
    <row r="23451" spans="68:68" x14ac:dyDescent="0.2">
      <c r="BP23451" s="48"/>
    </row>
    <row r="23452" spans="68:68" x14ac:dyDescent="0.2">
      <c r="BP23452" s="48"/>
    </row>
    <row r="23453" spans="68:68" x14ac:dyDescent="0.2">
      <c r="BP23453" s="48"/>
    </row>
    <row r="23454" spans="68:68" x14ac:dyDescent="0.2">
      <c r="BP23454" s="48"/>
    </row>
    <row r="23455" spans="68:68" x14ac:dyDescent="0.2">
      <c r="BP23455" s="48"/>
    </row>
    <row r="23456" spans="68:68" x14ac:dyDescent="0.2">
      <c r="BP23456" s="48"/>
    </row>
    <row r="23457" spans="68:68" x14ac:dyDescent="0.2">
      <c r="BP23457" s="48"/>
    </row>
    <row r="23458" spans="68:68" x14ac:dyDescent="0.2">
      <c r="BP23458" s="48"/>
    </row>
    <row r="23459" spans="68:68" x14ac:dyDescent="0.2">
      <c r="BP23459" s="48"/>
    </row>
    <row r="23460" spans="68:68" x14ac:dyDescent="0.2">
      <c r="BP23460" s="48"/>
    </row>
    <row r="23461" spans="68:68" x14ac:dyDescent="0.2">
      <c r="BP23461" s="48"/>
    </row>
    <row r="23462" spans="68:68" x14ac:dyDescent="0.2">
      <c r="BP23462" s="48"/>
    </row>
    <row r="23463" spans="68:68" x14ac:dyDescent="0.2">
      <c r="BP23463" s="48"/>
    </row>
    <row r="23464" spans="68:68" x14ac:dyDescent="0.2">
      <c r="BP23464" s="48"/>
    </row>
    <row r="23465" spans="68:68" x14ac:dyDescent="0.2">
      <c r="BP23465" s="48"/>
    </row>
    <row r="23466" spans="68:68" x14ac:dyDescent="0.2">
      <c r="BP23466" s="48"/>
    </row>
    <row r="23467" spans="68:68" x14ac:dyDescent="0.2">
      <c r="BP23467" s="48"/>
    </row>
    <row r="23468" spans="68:68" x14ac:dyDescent="0.2">
      <c r="BP23468" s="48"/>
    </row>
    <row r="23469" spans="68:68" x14ac:dyDescent="0.2">
      <c r="BP23469" s="48"/>
    </row>
    <row r="23470" spans="68:68" x14ac:dyDescent="0.2">
      <c r="BP23470" s="48"/>
    </row>
    <row r="23471" spans="68:68" x14ac:dyDescent="0.2">
      <c r="BP23471" s="48"/>
    </row>
    <row r="23472" spans="68:68" x14ac:dyDescent="0.2">
      <c r="BP23472" s="48"/>
    </row>
    <row r="23473" spans="68:68" x14ac:dyDescent="0.2">
      <c r="BP23473" s="48"/>
    </row>
    <row r="23474" spans="68:68" x14ac:dyDescent="0.2">
      <c r="BP23474" s="48"/>
    </row>
    <row r="23475" spans="68:68" x14ac:dyDescent="0.2">
      <c r="BP23475" s="48"/>
    </row>
    <row r="23476" spans="68:68" x14ac:dyDescent="0.2">
      <c r="BP23476" s="48"/>
    </row>
    <row r="23477" spans="68:68" x14ac:dyDescent="0.2">
      <c r="BP23477" s="48"/>
    </row>
    <row r="23478" spans="68:68" x14ac:dyDescent="0.2">
      <c r="BP23478" s="48"/>
    </row>
    <row r="23479" spans="68:68" x14ac:dyDescent="0.2">
      <c r="BP23479" s="48"/>
    </row>
    <row r="23480" spans="68:68" x14ac:dyDescent="0.2">
      <c r="BP23480" s="48"/>
    </row>
    <row r="23481" spans="68:68" x14ac:dyDescent="0.2">
      <c r="BP23481" s="48"/>
    </row>
    <row r="23482" spans="68:68" x14ac:dyDescent="0.2">
      <c r="BP23482" s="48"/>
    </row>
    <row r="23483" spans="68:68" x14ac:dyDescent="0.2">
      <c r="BP23483" s="48"/>
    </row>
    <row r="23484" spans="68:68" x14ac:dyDescent="0.2">
      <c r="BP23484" s="48"/>
    </row>
    <row r="23485" spans="68:68" x14ac:dyDescent="0.2">
      <c r="BP23485" s="48"/>
    </row>
    <row r="23486" spans="68:68" x14ac:dyDescent="0.2">
      <c r="BP23486" s="48"/>
    </row>
    <row r="23487" spans="68:68" x14ac:dyDescent="0.2">
      <c r="BP23487" s="48"/>
    </row>
    <row r="23488" spans="68:68" x14ac:dyDescent="0.2">
      <c r="BP23488" s="48"/>
    </row>
    <row r="23489" spans="68:68" x14ac:dyDescent="0.2">
      <c r="BP23489" s="48"/>
    </row>
    <row r="23490" spans="68:68" x14ac:dyDescent="0.2">
      <c r="BP23490" s="48"/>
    </row>
    <row r="23491" spans="68:68" x14ac:dyDescent="0.2">
      <c r="BP23491" s="48"/>
    </row>
    <row r="23492" spans="68:68" x14ac:dyDescent="0.2">
      <c r="BP23492" s="48"/>
    </row>
    <row r="23493" spans="68:68" x14ac:dyDescent="0.2">
      <c r="BP23493" s="48"/>
    </row>
    <row r="23494" spans="68:68" x14ac:dyDescent="0.2">
      <c r="BP23494" s="48"/>
    </row>
    <row r="23495" spans="68:68" x14ac:dyDescent="0.2">
      <c r="BP23495" s="48"/>
    </row>
    <row r="23496" spans="68:68" x14ac:dyDescent="0.2">
      <c r="BP23496" s="48"/>
    </row>
    <row r="23497" spans="68:68" x14ac:dyDescent="0.2">
      <c r="BP23497" s="48"/>
    </row>
    <row r="23498" spans="68:68" x14ac:dyDescent="0.2">
      <c r="BP23498" s="48"/>
    </row>
    <row r="23499" spans="68:68" x14ac:dyDescent="0.2">
      <c r="BP23499" s="48"/>
    </row>
    <row r="23500" spans="68:68" x14ac:dyDescent="0.2">
      <c r="BP23500" s="48"/>
    </row>
    <row r="23501" spans="68:68" x14ac:dyDescent="0.2">
      <c r="BP23501" s="48"/>
    </row>
    <row r="23502" spans="68:68" x14ac:dyDescent="0.2">
      <c r="BP23502" s="48"/>
    </row>
    <row r="23503" spans="68:68" x14ac:dyDescent="0.2">
      <c r="BP23503" s="48"/>
    </row>
    <row r="23504" spans="68:68" x14ac:dyDescent="0.2">
      <c r="BP23504" s="48"/>
    </row>
    <row r="23505" spans="68:68" x14ac:dyDescent="0.2">
      <c r="BP23505" s="48"/>
    </row>
    <row r="23506" spans="68:68" x14ac:dyDescent="0.2">
      <c r="BP23506" s="48"/>
    </row>
    <row r="23507" spans="68:68" x14ac:dyDescent="0.2">
      <c r="BP23507" s="48"/>
    </row>
    <row r="23508" spans="68:68" x14ac:dyDescent="0.2">
      <c r="BP23508" s="48"/>
    </row>
    <row r="23509" spans="68:68" x14ac:dyDescent="0.2">
      <c r="BP23509" s="48"/>
    </row>
    <row r="23510" spans="68:68" x14ac:dyDescent="0.2">
      <c r="BP23510" s="48"/>
    </row>
    <row r="23511" spans="68:68" x14ac:dyDescent="0.2">
      <c r="BP23511" s="48"/>
    </row>
    <row r="23512" spans="68:68" x14ac:dyDescent="0.2">
      <c r="BP23512" s="48"/>
    </row>
    <row r="23513" spans="68:68" x14ac:dyDescent="0.2">
      <c r="BP23513" s="48"/>
    </row>
    <row r="23514" spans="68:68" x14ac:dyDescent="0.2">
      <c r="BP23514" s="48"/>
    </row>
    <row r="23515" spans="68:68" x14ac:dyDescent="0.2">
      <c r="BP23515" s="48"/>
    </row>
    <row r="23516" spans="68:68" x14ac:dyDescent="0.2">
      <c r="BP23516" s="48"/>
    </row>
    <row r="23517" spans="68:68" x14ac:dyDescent="0.2">
      <c r="BP23517" s="48"/>
    </row>
    <row r="23518" spans="68:68" x14ac:dyDescent="0.2">
      <c r="BP23518" s="48"/>
    </row>
    <row r="23519" spans="68:68" x14ac:dyDescent="0.2">
      <c r="BP23519" s="48"/>
    </row>
    <row r="23520" spans="68:68" x14ac:dyDescent="0.2">
      <c r="BP23520" s="48"/>
    </row>
    <row r="23521" spans="68:68" x14ac:dyDescent="0.2">
      <c r="BP23521" s="48"/>
    </row>
    <row r="23522" spans="68:68" x14ac:dyDescent="0.2">
      <c r="BP23522" s="48"/>
    </row>
    <row r="23523" spans="68:68" x14ac:dyDescent="0.2">
      <c r="BP23523" s="48"/>
    </row>
    <row r="23524" spans="68:68" x14ac:dyDescent="0.2">
      <c r="BP23524" s="48"/>
    </row>
    <row r="23525" spans="68:68" x14ac:dyDescent="0.2">
      <c r="BP23525" s="48"/>
    </row>
    <row r="23526" spans="68:68" x14ac:dyDescent="0.2">
      <c r="BP23526" s="48"/>
    </row>
    <row r="23527" spans="68:68" x14ac:dyDescent="0.2">
      <c r="BP23527" s="48"/>
    </row>
    <row r="23528" spans="68:68" x14ac:dyDescent="0.2">
      <c r="BP23528" s="48"/>
    </row>
    <row r="23529" spans="68:68" x14ac:dyDescent="0.2">
      <c r="BP23529" s="48"/>
    </row>
    <row r="23530" spans="68:68" x14ac:dyDescent="0.2">
      <c r="BP23530" s="48"/>
    </row>
    <row r="23531" spans="68:68" x14ac:dyDescent="0.2">
      <c r="BP23531" s="48"/>
    </row>
    <row r="23532" spans="68:68" x14ac:dyDescent="0.2">
      <c r="BP23532" s="48"/>
    </row>
    <row r="23533" spans="68:68" x14ac:dyDescent="0.2">
      <c r="BP23533" s="48"/>
    </row>
    <row r="23534" spans="68:68" x14ac:dyDescent="0.2">
      <c r="BP23534" s="48"/>
    </row>
    <row r="23535" spans="68:68" x14ac:dyDescent="0.2">
      <c r="BP23535" s="48"/>
    </row>
    <row r="23536" spans="68:68" x14ac:dyDescent="0.2">
      <c r="BP23536" s="48"/>
    </row>
    <row r="23537" spans="68:68" x14ac:dyDescent="0.2">
      <c r="BP23537" s="48"/>
    </row>
    <row r="23538" spans="68:68" x14ac:dyDescent="0.2">
      <c r="BP23538" s="48"/>
    </row>
    <row r="23539" spans="68:68" x14ac:dyDescent="0.2">
      <c r="BP23539" s="48"/>
    </row>
    <row r="23540" spans="68:68" x14ac:dyDescent="0.2">
      <c r="BP23540" s="48"/>
    </row>
    <row r="23541" spans="68:68" x14ac:dyDescent="0.2">
      <c r="BP23541" s="48"/>
    </row>
    <row r="23542" spans="68:68" x14ac:dyDescent="0.2">
      <c r="BP23542" s="48"/>
    </row>
    <row r="23543" spans="68:68" x14ac:dyDescent="0.2">
      <c r="BP23543" s="48"/>
    </row>
    <row r="23544" spans="68:68" x14ac:dyDescent="0.2">
      <c r="BP23544" s="48"/>
    </row>
    <row r="23545" spans="68:68" x14ac:dyDescent="0.2">
      <c r="BP23545" s="48"/>
    </row>
    <row r="23546" spans="68:68" x14ac:dyDescent="0.2">
      <c r="BP23546" s="48"/>
    </row>
    <row r="23547" spans="68:68" x14ac:dyDescent="0.2">
      <c r="BP23547" s="48"/>
    </row>
    <row r="23548" spans="68:68" x14ac:dyDescent="0.2">
      <c r="BP23548" s="48"/>
    </row>
    <row r="23549" spans="68:68" x14ac:dyDescent="0.2">
      <c r="BP23549" s="48"/>
    </row>
    <row r="23550" spans="68:68" x14ac:dyDescent="0.2">
      <c r="BP23550" s="48"/>
    </row>
    <row r="23551" spans="68:68" x14ac:dyDescent="0.2">
      <c r="BP23551" s="48"/>
    </row>
    <row r="23552" spans="68:68" x14ac:dyDescent="0.2">
      <c r="BP23552" s="48"/>
    </row>
    <row r="23553" spans="68:68" x14ac:dyDescent="0.2">
      <c r="BP23553" s="48"/>
    </row>
    <row r="23554" spans="68:68" x14ac:dyDescent="0.2">
      <c r="BP23554" s="48"/>
    </row>
    <row r="23555" spans="68:68" x14ac:dyDescent="0.2">
      <c r="BP23555" s="48"/>
    </row>
    <row r="23556" spans="68:68" x14ac:dyDescent="0.2">
      <c r="BP23556" s="48"/>
    </row>
    <row r="23557" spans="68:68" x14ac:dyDescent="0.2">
      <c r="BP23557" s="48"/>
    </row>
    <row r="23558" spans="68:68" x14ac:dyDescent="0.2">
      <c r="BP23558" s="48"/>
    </row>
    <row r="23559" spans="68:68" x14ac:dyDescent="0.2">
      <c r="BP23559" s="48"/>
    </row>
    <row r="23560" spans="68:68" x14ac:dyDescent="0.2">
      <c r="BP23560" s="48"/>
    </row>
    <row r="23561" spans="68:68" x14ac:dyDescent="0.2">
      <c r="BP23561" s="48"/>
    </row>
    <row r="23562" spans="68:68" x14ac:dyDescent="0.2">
      <c r="BP23562" s="48"/>
    </row>
    <row r="23563" spans="68:68" x14ac:dyDescent="0.2">
      <c r="BP23563" s="48"/>
    </row>
    <row r="23564" spans="68:68" x14ac:dyDescent="0.2">
      <c r="BP23564" s="48"/>
    </row>
    <row r="23565" spans="68:68" x14ac:dyDescent="0.2">
      <c r="BP23565" s="48"/>
    </row>
    <row r="23566" spans="68:68" x14ac:dyDescent="0.2">
      <c r="BP23566" s="48"/>
    </row>
    <row r="23567" spans="68:68" x14ac:dyDescent="0.2">
      <c r="BP23567" s="48"/>
    </row>
    <row r="23568" spans="68:68" x14ac:dyDescent="0.2">
      <c r="BP23568" s="48"/>
    </row>
    <row r="23569" spans="68:68" x14ac:dyDescent="0.2">
      <c r="BP23569" s="48"/>
    </row>
    <row r="23570" spans="68:68" x14ac:dyDescent="0.2">
      <c r="BP23570" s="48"/>
    </row>
    <row r="23571" spans="68:68" x14ac:dyDescent="0.2">
      <c r="BP23571" s="48"/>
    </row>
    <row r="23572" spans="68:68" x14ac:dyDescent="0.2">
      <c r="BP23572" s="48"/>
    </row>
    <row r="23573" spans="68:68" x14ac:dyDescent="0.2">
      <c r="BP23573" s="48"/>
    </row>
    <row r="23574" spans="68:68" x14ac:dyDescent="0.2">
      <c r="BP23574" s="48"/>
    </row>
    <row r="23575" spans="68:68" x14ac:dyDescent="0.2">
      <c r="BP23575" s="48"/>
    </row>
    <row r="23576" spans="68:68" x14ac:dyDescent="0.2">
      <c r="BP23576" s="48"/>
    </row>
    <row r="23577" spans="68:68" x14ac:dyDescent="0.2">
      <c r="BP23577" s="48"/>
    </row>
    <row r="23578" spans="68:68" x14ac:dyDescent="0.2">
      <c r="BP23578" s="48"/>
    </row>
    <row r="23579" spans="68:68" x14ac:dyDescent="0.2">
      <c r="BP23579" s="48"/>
    </row>
    <row r="23580" spans="68:68" x14ac:dyDescent="0.2">
      <c r="BP23580" s="48"/>
    </row>
    <row r="23581" spans="68:68" x14ac:dyDescent="0.2">
      <c r="BP23581" s="48"/>
    </row>
    <row r="23582" spans="68:68" x14ac:dyDescent="0.2">
      <c r="BP23582" s="48"/>
    </row>
    <row r="23583" spans="68:68" x14ac:dyDescent="0.2">
      <c r="BP23583" s="48"/>
    </row>
    <row r="23584" spans="68:68" x14ac:dyDescent="0.2">
      <c r="BP23584" s="48"/>
    </row>
    <row r="23585" spans="68:68" x14ac:dyDescent="0.2">
      <c r="BP23585" s="48"/>
    </row>
    <row r="23586" spans="68:68" x14ac:dyDescent="0.2">
      <c r="BP23586" s="48"/>
    </row>
    <row r="23587" spans="68:68" x14ac:dyDescent="0.2">
      <c r="BP23587" s="48"/>
    </row>
    <row r="23588" spans="68:68" x14ac:dyDescent="0.2">
      <c r="BP23588" s="48"/>
    </row>
    <row r="23589" spans="68:68" x14ac:dyDescent="0.2">
      <c r="BP23589" s="48"/>
    </row>
    <row r="23590" spans="68:68" x14ac:dyDescent="0.2">
      <c r="BP23590" s="48"/>
    </row>
    <row r="23591" spans="68:68" x14ac:dyDescent="0.2">
      <c r="BP23591" s="48"/>
    </row>
    <row r="23592" spans="68:68" x14ac:dyDescent="0.2">
      <c r="BP23592" s="48"/>
    </row>
    <row r="23593" spans="68:68" x14ac:dyDescent="0.2">
      <c r="BP23593" s="48"/>
    </row>
    <row r="23594" spans="68:68" x14ac:dyDescent="0.2">
      <c r="BP23594" s="48"/>
    </row>
    <row r="23595" spans="68:68" x14ac:dyDescent="0.2">
      <c r="BP23595" s="48"/>
    </row>
    <row r="23596" spans="68:68" x14ac:dyDescent="0.2">
      <c r="BP23596" s="48"/>
    </row>
    <row r="23597" spans="68:68" x14ac:dyDescent="0.2">
      <c r="BP23597" s="48"/>
    </row>
    <row r="23598" spans="68:68" x14ac:dyDescent="0.2">
      <c r="BP23598" s="48"/>
    </row>
    <row r="23599" spans="68:68" x14ac:dyDescent="0.2">
      <c r="BP23599" s="48"/>
    </row>
    <row r="23600" spans="68:68" x14ac:dyDescent="0.2">
      <c r="BP23600" s="48"/>
    </row>
    <row r="23601" spans="68:68" x14ac:dyDescent="0.2">
      <c r="BP23601" s="48"/>
    </row>
    <row r="23602" spans="68:68" x14ac:dyDescent="0.2">
      <c r="BP23602" s="48"/>
    </row>
    <row r="23603" spans="68:68" x14ac:dyDescent="0.2">
      <c r="BP23603" s="48"/>
    </row>
    <row r="23604" spans="68:68" x14ac:dyDescent="0.2">
      <c r="BP23604" s="48"/>
    </row>
    <row r="23605" spans="68:68" x14ac:dyDescent="0.2">
      <c r="BP23605" s="48"/>
    </row>
    <row r="23606" spans="68:68" x14ac:dyDescent="0.2">
      <c r="BP23606" s="48"/>
    </row>
    <row r="23607" spans="68:68" x14ac:dyDescent="0.2">
      <c r="BP23607" s="48"/>
    </row>
    <row r="23608" spans="68:68" x14ac:dyDescent="0.2">
      <c r="BP23608" s="48"/>
    </row>
    <row r="23609" spans="68:68" x14ac:dyDescent="0.2">
      <c r="BP23609" s="48"/>
    </row>
    <row r="23610" spans="68:68" x14ac:dyDescent="0.2">
      <c r="BP23610" s="48"/>
    </row>
    <row r="23611" spans="68:68" x14ac:dyDescent="0.2">
      <c r="BP23611" s="48"/>
    </row>
    <row r="23612" spans="68:68" x14ac:dyDescent="0.2">
      <c r="BP23612" s="48"/>
    </row>
    <row r="23613" spans="68:68" x14ac:dyDescent="0.2">
      <c r="BP23613" s="48"/>
    </row>
    <row r="23614" spans="68:68" x14ac:dyDescent="0.2">
      <c r="BP23614" s="48"/>
    </row>
    <row r="23615" spans="68:68" x14ac:dyDescent="0.2">
      <c r="BP23615" s="48"/>
    </row>
    <row r="23616" spans="68:68" x14ac:dyDescent="0.2">
      <c r="BP23616" s="48"/>
    </row>
    <row r="23617" spans="68:68" x14ac:dyDescent="0.2">
      <c r="BP23617" s="48"/>
    </row>
    <row r="23618" spans="68:68" x14ac:dyDescent="0.2">
      <c r="BP23618" s="48"/>
    </row>
    <row r="23619" spans="68:68" x14ac:dyDescent="0.2">
      <c r="BP23619" s="48"/>
    </row>
    <row r="23620" spans="68:68" x14ac:dyDescent="0.2">
      <c r="BP23620" s="48"/>
    </row>
    <row r="23621" spans="68:68" x14ac:dyDescent="0.2">
      <c r="BP23621" s="48"/>
    </row>
    <row r="23622" spans="68:68" x14ac:dyDescent="0.2">
      <c r="BP23622" s="48"/>
    </row>
    <row r="23623" spans="68:68" x14ac:dyDescent="0.2">
      <c r="BP23623" s="48"/>
    </row>
    <row r="23624" spans="68:68" x14ac:dyDescent="0.2">
      <c r="BP23624" s="48"/>
    </row>
    <row r="23625" spans="68:68" x14ac:dyDescent="0.2">
      <c r="BP23625" s="48"/>
    </row>
    <row r="23626" spans="68:68" x14ac:dyDescent="0.2">
      <c r="BP23626" s="48"/>
    </row>
    <row r="23627" spans="68:68" x14ac:dyDescent="0.2">
      <c r="BP23627" s="48"/>
    </row>
    <row r="23628" spans="68:68" x14ac:dyDescent="0.2">
      <c r="BP23628" s="48"/>
    </row>
    <row r="23629" spans="68:68" x14ac:dyDescent="0.2">
      <c r="BP23629" s="48"/>
    </row>
    <row r="23630" spans="68:68" x14ac:dyDescent="0.2">
      <c r="BP23630" s="48"/>
    </row>
    <row r="23631" spans="68:68" x14ac:dyDescent="0.2">
      <c r="BP23631" s="48"/>
    </row>
    <row r="23632" spans="68:68" x14ac:dyDescent="0.2">
      <c r="BP23632" s="48"/>
    </row>
    <row r="23633" spans="68:68" x14ac:dyDescent="0.2">
      <c r="BP23633" s="48"/>
    </row>
    <row r="23634" spans="68:68" x14ac:dyDescent="0.2">
      <c r="BP23634" s="48"/>
    </row>
    <row r="23635" spans="68:68" x14ac:dyDescent="0.2">
      <c r="BP23635" s="48"/>
    </row>
    <row r="23636" spans="68:68" x14ac:dyDescent="0.2">
      <c r="BP23636" s="48"/>
    </row>
    <row r="23637" spans="68:68" x14ac:dyDescent="0.2">
      <c r="BP23637" s="48"/>
    </row>
    <row r="23638" spans="68:68" x14ac:dyDescent="0.2">
      <c r="BP23638" s="48"/>
    </row>
    <row r="23639" spans="68:68" x14ac:dyDescent="0.2">
      <c r="BP23639" s="48"/>
    </row>
    <row r="23640" spans="68:68" x14ac:dyDescent="0.2">
      <c r="BP23640" s="48"/>
    </row>
    <row r="23641" spans="68:68" x14ac:dyDescent="0.2">
      <c r="BP23641" s="48"/>
    </row>
    <row r="23642" spans="68:68" x14ac:dyDescent="0.2">
      <c r="BP23642" s="48"/>
    </row>
    <row r="23643" spans="68:68" x14ac:dyDescent="0.2">
      <c r="BP23643" s="48"/>
    </row>
    <row r="23644" spans="68:68" x14ac:dyDescent="0.2">
      <c r="BP23644" s="48"/>
    </row>
    <row r="23645" spans="68:68" x14ac:dyDescent="0.2">
      <c r="BP23645" s="48"/>
    </row>
    <row r="23646" spans="68:68" x14ac:dyDescent="0.2">
      <c r="BP23646" s="48"/>
    </row>
    <row r="23647" spans="68:68" x14ac:dyDescent="0.2">
      <c r="BP23647" s="48"/>
    </row>
    <row r="23648" spans="68:68" x14ac:dyDescent="0.2">
      <c r="BP23648" s="48"/>
    </row>
    <row r="23649" spans="68:68" x14ac:dyDescent="0.2">
      <c r="BP23649" s="48"/>
    </row>
    <row r="23650" spans="68:68" x14ac:dyDescent="0.2">
      <c r="BP23650" s="48"/>
    </row>
    <row r="23651" spans="68:68" x14ac:dyDescent="0.2">
      <c r="BP23651" s="48"/>
    </row>
    <row r="23652" spans="68:68" x14ac:dyDescent="0.2">
      <c r="BP23652" s="48"/>
    </row>
    <row r="23653" spans="68:68" x14ac:dyDescent="0.2">
      <c r="BP23653" s="48"/>
    </row>
    <row r="23654" spans="68:68" x14ac:dyDescent="0.2">
      <c r="BP23654" s="48"/>
    </row>
    <row r="23655" spans="68:68" x14ac:dyDescent="0.2">
      <c r="BP23655" s="48"/>
    </row>
    <row r="23656" spans="68:68" x14ac:dyDescent="0.2">
      <c r="BP23656" s="48"/>
    </row>
    <row r="23657" spans="68:68" x14ac:dyDescent="0.2">
      <c r="BP23657" s="48"/>
    </row>
    <row r="23658" spans="68:68" x14ac:dyDescent="0.2">
      <c r="BP23658" s="48"/>
    </row>
    <row r="23659" spans="68:68" x14ac:dyDescent="0.2">
      <c r="BP23659" s="48"/>
    </row>
    <row r="23660" spans="68:68" x14ac:dyDescent="0.2">
      <c r="BP23660" s="48"/>
    </row>
    <row r="23661" spans="68:68" x14ac:dyDescent="0.2">
      <c r="BP23661" s="48"/>
    </row>
    <row r="23662" spans="68:68" x14ac:dyDescent="0.2">
      <c r="BP23662" s="48"/>
    </row>
    <row r="23663" spans="68:68" x14ac:dyDescent="0.2">
      <c r="BP23663" s="48"/>
    </row>
    <row r="23664" spans="68:68" x14ac:dyDescent="0.2">
      <c r="BP23664" s="48"/>
    </row>
    <row r="23665" spans="68:68" x14ac:dyDescent="0.2">
      <c r="BP23665" s="48"/>
    </row>
    <row r="23666" spans="68:68" x14ac:dyDescent="0.2">
      <c r="BP23666" s="48"/>
    </row>
    <row r="23667" spans="68:68" x14ac:dyDescent="0.2">
      <c r="BP23667" s="48"/>
    </row>
    <row r="23668" spans="68:68" x14ac:dyDescent="0.2">
      <c r="BP23668" s="48"/>
    </row>
    <row r="23669" spans="68:68" x14ac:dyDescent="0.2">
      <c r="BP23669" s="48"/>
    </row>
    <row r="23670" spans="68:68" x14ac:dyDescent="0.2">
      <c r="BP23670" s="48"/>
    </row>
    <row r="23671" spans="68:68" x14ac:dyDescent="0.2">
      <c r="BP23671" s="48"/>
    </row>
    <row r="23672" spans="68:68" x14ac:dyDescent="0.2">
      <c r="BP23672" s="48"/>
    </row>
    <row r="23673" spans="68:68" x14ac:dyDescent="0.2">
      <c r="BP23673" s="48"/>
    </row>
    <row r="23674" spans="68:68" x14ac:dyDescent="0.2">
      <c r="BP23674" s="48"/>
    </row>
    <row r="23675" spans="68:68" x14ac:dyDescent="0.2">
      <c r="BP23675" s="48"/>
    </row>
    <row r="23676" spans="68:68" x14ac:dyDescent="0.2">
      <c r="BP23676" s="48"/>
    </row>
    <row r="23677" spans="68:68" x14ac:dyDescent="0.2">
      <c r="BP23677" s="48"/>
    </row>
    <row r="23678" spans="68:68" x14ac:dyDescent="0.2">
      <c r="BP23678" s="48"/>
    </row>
    <row r="23679" spans="68:68" x14ac:dyDescent="0.2">
      <c r="BP23679" s="48"/>
    </row>
    <row r="23680" spans="68:68" x14ac:dyDescent="0.2">
      <c r="BP23680" s="48"/>
    </row>
    <row r="23681" spans="68:68" x14ac:dyDescent="0.2">
      <c r="BP23681" s="48"/>
    </row>
    <row r="23682" spans="68:68" x14ac:dyDescent="0.2">
      <c r="BP23682" s="48"/>
    </row>
    <row r="23683" spans="68:68" x14ac:dyDescent="0.2">
      <c r="BP23683" s="48"/>
    </row>
    <row r="23684" spans="68:68" x14ac:dyDescent="0.2">
      <c r="BP23684" s="48"/>
    </row>
    <row r="23685" spans="68:68" x14ac:dyDescent="0.2">
      <c r="BP23685" s="48"/>
    </row>
    <row r="23686" spans="68:68" x14ac:dyDescent="0.2">
      <c r="BP23686" s="48"/>
    </row>
    <row r="23687" spans="68:68" x14ac:dyDescent="0.2">
      <c r="BP23687" s="48"/>
    </row>
    <row r="23688" spans="68:68" x14ac:dyDescent="0.2">
      <c r="BP23688" s="48"/>
    </row>
    <row r="23689" spans="68:68" x14ac:dyDescent="0.2">
      <c r="BP23689" s="48"/>
    </row>
    <row r="23690" spans="68:68" x14ac:dyDescent="0.2">
      <c r="BP23690" s="48"/>
    </row>
    <row r="23691" spans="68:68" x14ac:dyDescent="0.2">
      <c r="BP23691" s="48"/>
    </row>
    <row r="23692" spans="68:68" x14ac:dyDescent="0.2">
      <c r="BP23692" s="48"/>
    </row>
    <row r="23693" spans="68:68" x14ac:dyDescent="0.2">
      <c r="BP23693" s="48"/>
    </row>
    <row r="23694" spans="68:68" x14ac:dyDescent="0.2">
      <c r="BP23694" s="48"/>
    </row>
    <row r="23695" spans="68:68" x14ac:dyDescent="0.2">
      <c r="BP23695" s="48"/>
    </row>
    <row r="23696" spans="68:68" x14ac:dyDescent="0.2">
      <c r="BP23696" s="48"/>
    </row>
    <row r="23697" spans="68:68" x14ac:dyDescent="0.2">
      <c r="BP23697" s="48"/>
    </row>
    <row r="23698" spans="68:68" x14ac:dyDescent="0.2">
      <c r="BP23698" s="48"/>
    </row>
    <row r="23699" spans="68:68" x14ac:dyDescent="0.2">
      <c r="BP23699" s="48"/>
    </row>
    <row r="23700" spans="68:68" x14ac:dyDescent="0.2">
      <c r="BP23700" s="48"/>
    </row>
    <row r="23701" spans="68:68" x14ac:dyDescent="0.2">
      <c r="BP23701" s="48"/>
    </row>
    <row r="23702" spans="68:68" x14ac:dyDescent="0.2">
      <c r="BP23702" s="48"/>
    </row>
    <row r="23703" spans="68:68" x14ac:dyDescent="0.2">
      <c r="BP23703" s="48"/>
    </row>
    <row r="23704" spans="68:68" x14ac:dyDescent="0.2">
      <c r="BP23704" s="48"/>
    </row>
    <row r="23705" spans="68:68" x14ac:dyDescent="0.2">
      <c r="BP23705" s="48"/>
    </row>
    <row r="23706" spans="68:68" x14ac:dyDescent="0.2">
      <c r="BP23706" s="48"/>
    </row>
    <row r="23707" spans="68:68" x14ac:dyDescent="0.2">
      <c r="BP23707" s="48"/>
    </row>
    <row r="23708" spans="68:68" x14ac:dyDescent="0.2">
      <c r="BP23708" s="48"/>
    </row>
    <row r="23709" spans="68:68" x14ac:dyDescent="0.2">
      <c r="BP23709" s="48"/>
    </row>
    <row r="23710" spans="68:68" x14ac:dyDescent="0.2">
      <c r="BP23710" s="48"/>
    </row>
    <row r="23711" spans="68:68" x14ac:dyDescent="0.2">
      <c r="BP23711" s="48"/>
    </row>
    <row r="23712" spans="68:68" x14ac:dyDescent="0.2">
      <c r="BP23712" s="48"/>
    </row>
    <row r="23713" spans="68:68" x14ac:dyDescent="0.2">
      <c r="BP23713" s="48"/>
    </row>
    <row r="23714" spans="68:68" x14ac:dyDescent="0.2">
      <c r="BP23714" s="48"/>
    </row>
    <row r="23715" spans="68:68" x14ac:dyDescent="0.2">
      <c r="BP23715" s="48"/>
    </row>
    <row r="23716" spans="68:68" x14ac:dyDescent="0.2">
      <c r="BP23716" s="48"/>
    </row>
    <row r="23717" spans="68:68" x14ac:dyDescent="0.2">
      <c r="BP23717" s="48"/>
    </row>
    <row r="23718" spans="68:68" x14ac:dyDescent="0.2">
      <c r="BP23718" s="48"/>
    </row>
    <row r="23719" spans="68:68" x14ac:dyDescent="0.2">
      <c r="BP23719" s="48"/>
    </row>
    <row r="23720" spans="68:68" x14ac:dyDescent="0.2">
      <c r="BP23720" s="48"/>
    </row>
    <row r="23721" spans="68:68" x14ac:dyDescent="0.2">
      <c r="BP23721" s="48"/>
    </row>
    <row r="23722" spans="68:68" x14ac:dyDescent="0.2">
      <c r="BP23722" s="48"/>
    </row>
    <row r="23723" spans="68:68" x14ac:dyDescent="0.2">
      <c r="BP23723" s="48"/>
    </row>
    <row r="23724" spans="68:68" x14ac:dyDescent="0.2">
      <c r="BP23724" s="48"/>
    </row>
    <row r="23725" spans="68:68" x14ac:dyDescent="0.2">
      <c r="BP23725" s="48"/>
    </row>
    <row r="23726" spans="68:68" x14ac:dyDescent="0.2">
      <c r="BP23726" s="48"/>
    </row>
    <row r="23727" spans="68:68" x14ac:dyDescent="0.2">
      <c r="BP23727" s="48"/>
    </row>
    <row r="23728" spans="68:68" x14ac:dyDescent="0.2">
      <c r="BP23728" s="48"/>
    </row>
    <row r="23729" spans="68:68" x14ac:dyDescent="0.2">
      <c r="BP23729" s="48"/>
    </row>
    <row r="23730" spans="68:68" x14ac:dyDescent="0.2">
      <c r="BP23730" s="48"/>
    </row>
    <row r="23731" spans="68:68" x14ac:dyDescent="0.2">
      <c r="BP23731" s="48"/>
    </row>
    <row r="23732" spans="68:68" x14ac:dyDescent="0.2">
      <c r="BP23732" s="48"/>
    </row>
    <row r="23733" spans="68:68" x14ac:dyDescent="0.2">
      <c r="BP23733" s="48"/>
    </row>
    <row r="23734" spans="68:68" x14ac:dyDescent="0.2">
      <c r="BP23734" s="48"/>
    </row>
    <row r="23735" spans="68:68" x14ac:dyDescent="0.2">
      <c r="BP23735" s="48"/>
    </row>
    <row r="23736" spans="68:68" x14ac:dyDescent="0.2">
      <c r="BP23736" s="48"/>
    </row>
    <row r="23737" spans="68:68" x14ac:dyDescent="0.2">
      <c r="BP23737" s="48"/>
    </row>
    <row r="23738" spans="68:68" x14ac:dyDescent="0.2">
      <c r="BP23738" s="48"/>
    </row>
    <row r="23739" spans="68:68" x14ac:dyDescent="0.2">
      <c r="BP23739" s="48"/>
    </row>
    <row r="23740" spans="68:68" x14ac:dyDescent="0.2">
      <c r="BP23740" s="48"/>
    </row>
    <row r="23741" spans="68:68" x14ac:dyDescent="0.2">
      <c r="BP23741" s="48"/>
    </row>
    <row r="23742" spans="68:68" x14ac:dyDescent="0.2">
      <c r="BP23742" s="48"/>
    </row>
    <row r="23743" spans="68:68" x14ac:dyDescent="0.2">
      <c r="BP23743" s="48"/>
    </row>
    <row r="23744" spans="68:68" x14ac:dyDescent="0.2">
      <c r="BP23744" s="48"/>
    </row>
    <row r="23745" spans="68:68" x14ac:dyDescent="0.2">
      <c r="BP23745" s="48"/>
    </row>
    <row r="23746" spans="68:68" x14ac:dyDescent="0.2">
      <c r="BP23746" s="48"/>
    </row>
    <row r="23747" spans="68:68" x14ac:dyDescent="0.2">
      <c r="BP23747" s="48"/>
    </row>
    <row r="23748" spans="68:68" x14ac:dyDescent="0.2">
      <c r="BP23748" s="48"/>
    </row>
    <row r="23749" spans="68:68" x14ac:dyDescent="0.2">
      <c r="BP23749" s="48"/>
    </row>
    <row r="23750" spans="68:68" x14ac:dyDescent="0.2">
      <c r="BP23750" s="48"/>
    </row>
    <row r="23751" spans="68:68" x14ac:dyDescent="0.2">
      <c r="BP23751" s="48"/>
    </row>
    <row r="23752" spans="68:68" x14ac:dyDescent="0.2">
      <c r="BP23752" s="48"/>
    </row>
    <row r="23753" spans="68:68" x14ac:dyDescent="0.2">
      <c r="BP23753" s="48"/>
    </row>
    <row r="23754" spans="68:68" x14ac:dyDescent="0.2">
      <c r="BP23754" s="48"/>
    </row>
    <row r="23755" spans="68:68" x14ac:dyDescent="0.2">
      <c r="BP23755" s="48"/>
    </row>
    <row r="23756" spans="68:68" x14ac:dyDescent="0.2">
      <c r="BP23756" s="48"/>
    </row>
    <row r="23757" spans="68:68" x14ac:dyDescent="0.2">
      <c r="BP23757" s="48"/>
    </row>
    <row r="23758" spans="68:68" x14ac:dyDescent="0.2">
      <c r="BP23758" s="48"/>
    </row>
    <row r="23759" spans="68:68" x14ac:dyDescent="0.2">
      <c r="BP23759" s="48"/>
    </row>
    <row r="23760" spans="68:68" x14ac:dyDescent="0.2">
      <c r="BP23760" s="48"/>
    </row>
    <row r="23761" spans="68:68" x14ac:dyDescent="0.2">
      <c r="BP23761" s="48"/>
    </row>
    <row r="23762" spans="68:68" x14ac:dyDescent="0.2">
      <c r="BP23762" s="48"/>
    </row>
    <row r="23763" spans="68:68" x14ac:dyDescent="0.2">
      <c r="BP23763" s="48"/>
    </row>
    <row r="23764" spans="68:68" x14ac:dyDescent="0.2">
      <c r="BP23764" s="48"/>
    </row>
    <row r="23765" spans="68:68" x14ac:dyDescent="0.2">
      <c r="BP23765" s="48"/>
    </row>
    <row r="23766" spans="68:68" x14ac:dyDescent="0.2">
      <c r="BP23766" s="48"/>
    </row>
    <row r="23767" spans="68:68" x14ac:dyDescent="0.2">
      <c r="BP23767" s="48"/>
    </row>
    <row r="23768" spans="68:68" x14ac:dyDescent="0.2">
      <c r="BP23768" s="48"/>
    </row>
    <row r="23769" spans="68:68" x14ac:dyDescent="0.2">
      <c r="BP23769" s="48"/>
    </row>
    <row r="23770" spans="68:68" x14ac:dyDescent="0.2">
      <c r="BP23770" s="48"/>
    </row>
    <row r="23771" spans="68:68" x14ac:dyDescent="0.2">
      <c r="BP23771" s="48"/>
    </row>
    <row r="23772" spans="68:68" x14ac:dyDescent="0.2">
      <c r="BP23772" s="48"/>
    </row>
    <row r="23773" spans="68:68" x14ac:dyDescent="0.2">
      <c r="BP23773" s="48"/>
    </row>
    <row r="23774" spans="68:68" x14ac:dyDescent="0.2">
      <c r="BP23774" s="48"/>
    </row>
    <row r="23775" spans="68:68" x14ac:dyDescent="0.2">
      <c r="BP23775" s="48"/>
    </row>
    <row r="23776" spans="68:68" x14ac:dyDescent="0.2">
      <c r="BP23776" s="48"/>
    </row>
    <row r="23777" spans="68:68" x14ac:dyDescent="0.2">
      <c r="BP23777" s="48"/>
    </row>
    <row r="23778" spans="68:68" x14ac:dyDescent="0.2">
      <c r="BP23778" s="48"/>
    </row>
    <row r="23779" spans="68:68" x14ac:dyDescent="0.2">
      <c r="BP23779" s="48"/>
    </row>
    <row r="23780" spans="68:68" x14ac:dyDescent="0.2">
      <c r="BP23780" s="48"/>
    </row>
    <row r="23781" spans="68:68" x14ac:dyDescent="0.2">
      <c r="BP23781" s="48"/>
    </row>
    <row r="23782" spans="68:68" x14ac:dyDescent="0.2">
      <c r="BP23782" s="48"/>
    </row>
    <row r="23783" spans="68:68" x14ac:dyDescent="0.2">
      <c r="BP23783" s="48"/>
    </row>
    <row r="23784" spans="68:68" x14ac:dyDescent="0.2">
      <c r="BP23784" s="48"/>
    </row>
    <row r="23785" spans="68:68" x14ac:dyDescent="0.2">
      <c r="BP23785" s="48"/>
    </row>
    <row r="23786" spans="68:68" x14ac:dyDescent="0.2">
      <c r="BP23786" s="48"/>
    </row>
    <row r="23787" spans="68:68" x14ac:dyDescent="0.2">
      <c r="BP23787" s="48"/>
    </row>
    <row r="23788" spans="68:68" x14ac:dyDescent="0.2">
      <c r="BP23788" s="48"/>
    </row>
    <row r="23789" spans="68:68" x14ac:dyDescent="0.2">
      <c r="BP23789" s="48"/>
    </row>
    <row r="23790" spans="68:68" x14ac:dyDescent="0.2">
      <c r="BP23790" s="48"/>
    </row>
    <row r="23791" spans="68:68" x14ac:dyDescent="0.2">
      <c r="BP23791" s="48"/>
    </row>
    <row r="23792" spans="68:68" x14ac:dyDescent="0.2">
      <c r="BP23792" s="48"/>
    </row>
    <row r="23793" spans="68:68" x14ac:dyDescent="0.2">
      <c r="BP23793" s="48"/>
    </row>
    <row r="23794" spans="68:68" x14ac:dyDescent="0.2">
      <c r="BP23794" s="48"/>
    </row>
    <row r="23795" spans="68:68" x14ac:dyDescent="0.2">
      <c r="BP23795" s="48"/>
    </row>
    <row r="23796" spans="68:68" x14ac:dyDescent="0.2">
      <c r="BP23796" s="48"/>
    </row>
    <row r="23797" spans="68:68" x14ac:dyDescent="0.2">
      <c r="BP23797" s="48"/>
    </row>
    <row r="23798" spans="68:68" x14ac:dyDescent="0.2">
      <c r="BP23798" s="48"/>
    </row>
    <row r="23799" spans="68:68" x14ac:dyDescent="0.2">
      <c r="BP23799" s="48"/>
    </row>
    <row r="23800" spans="68:68" x14ac:dyDescent="0.2">
      <c r="BP23800" s="48"/>
    </row>
    <row r="23801" spans="68:68" x14ac:dyDescent="0.2">
      <c r="BP23801" s="48"/>
    </row>
    <row r="23802" spans="68:68" x14ac:dyDescent="0.2">
      <c r="BP23802" s="48"/>
    </row>
    <row r="23803" spans="68:68" x14ac:dyDescent="0.2">
      <c r="BP23803" s="48"/>
    </row>
    <row r="23804" spans="68:68" x14ac:dyDescent="0.2">
      <c r="BP23804" s="48"/>
    </row>
    <row r="23805" spans="68:68" x14ac:dyDescent="0.2">
      <c r="BP23805" s="48"/>
    </row>
    <row r="23806" spans="68:68" x14ac:dyDescent="0.2">
      <c r="BP23806" s="48"/>
    </row>
    <row r="23807" spans="68:68" x14ac:dyDescent="0.2">
      <c r="BP23807" s="48"/>
    </row>
    <row r="23808" spans="68:68" x14ac:dyDescent="0.2">
      <c r="BP23808" s="48"/>
    </row>
    <row r="23809" spans="68:68" x14ac:dyDescent="0.2">
      <c r="BP23809" s="48"/>
    </row>
    <row r="23810" spans="68:68" x14ac:dyDescent="0.2">
      <c r="BP23810" s="48"/>
    </row>
    <row r="23811" spans="68:68" x14ac:dyDescent="0.2">
      <c r="BP23811" s="48"/>
    </row>
    <row r="23812" spans="68:68" x14ac:dyDescent="0.2">
      <c r="BP23812" s="48"/>
    </row>
    <row r="23813" spans="68:68" x14ac:dyDescent="0.2">
      <c r="BP23813" s="48"/>
    </row>
    <row r="23814" spans="68:68" x14ac:dyDescent="0.2">
      <c r="BP23814" s="48"/>
    </row>
    <row r="23815" spans="68:68" x14ac:dyDescent="0.2">
      <c r="BP23815" s="48"/>
    </row>
    <row r="23816" spans="68:68" x14ac:dyDescent="0.2">
      <c r="BP23816" s="48"/>
    </row>
    <row r="23817" spans="68:68" x14ac:dyDescent="0.2">
      <c r="BP23817" s="48"/>
    </row>
    <row r="23818" spans="68:68" x14ac:dyDescent="0.2">
      <c r="BP23818" s="48"/>
    </row>
    <row r="23819" spans="68:68" x14ac:dyDescent="0.2">
      <c r="BP23819" s="48"/>
    </row>
    <row r="23820" spans="68:68" x14ac:dyDescent="0.2">
      <c r="BP23820" s="48"/>
    </row>
    <row r="23821" spans="68:68" x14ac:dyDescent="0.2">
      <c r="BP23821" s="48"/>
    </row>
    <row r="23822" spans="68:68" x14ac:dyDescent="0.2">
      <c r="BP23822" s="48"/>
    </row>
    <row r="23823" spans="68:68" x14ac:dyDescent="0.2">
      <c r="BP23823" s="48"/>
    </row>
    <row r="23824" spans="68:68" x14ac:dyDescent="0.2">
      <c r="BP23824" s="48"/>
    </row>
    <row r="23825" spans="68:68" x14ac:dyDescent="0.2">
      <c r="BP23825" s="48"/>
    </row>
    <row r="23826" spans="68:68" x14ac:dyDescent="0.2">
      <c r="BP23826" s="48"/>
    </row>
    <row r="23827" spans="68:68" x14ac:dyDescent="0.2">
      <c r="BP23827" s="48"/>
    </row>
    <row r="23828" spans="68:68" x14ac:dyDescent="0.2">
      <c r="BP23828" s="48"/>
    </row>
    <row r="23829" spans="68:68" x14ac:dyDescent="0.2">
      <c r="BP23829" s="48"/>
    </row>
    <row r="23830" spans="68:68" x14ac:dyDescent="0.2">
      <c r="BP23830" s="48"/>
    </row>
    <row r="23831" spans="68:68" x14ac:dyDescent="0.2">
      <c r="BP23831" s="48"/>
    </row>
    <row r="23832" spans="68:68" x14ac:dyDescent="0.2">
      <c r="BP23832" s="48"/>
    </row>
    <row r="23833" spans="68:68" x14ac:dyDescent="0.2">
      <c r="BP23833" s="48"/>
    </row>
    <row r="23834" spans="68:68" x14ac:dyDescent="0.2">
      <c r="BP23834" s="48"/>
    </row>
    <row r="23835" spans="68:68" x14ac:dyDescent="0.2">
      <c r="BP23835" s="48"/>
    </row>
    <row r="23836" spans="68:68" x14ac:dyDescent="0.2">
      <c r="BP23836" s="48"/>
    </row>
    <row r="23837" spans="68:68" x14ac:dyDescent="0.2">
      <c r="BP23837" s="48"/>
    </row>
    <row r="23838" spans="68:68" x14ac:dyDescent="0.2">
      <c r="BP23838" s="48"/>
    </row>
    <row r="23839" spans="68:68" x14ac:dyDescent="0.2">
      <c r="BP23839" s="48"/>
    </row>
    <row r="23840" spans="68:68" x14ac:dyDescent="0.2">
      <c r="BP23840" s="48"/>
    </row>
    <row r="23841" spans="68:68" x14ac:dyDescent="0.2">
      <c r="BP23841" s="48"/>
    </row>
    <row r="23842" spans="68:68" x14ac:dyDescent="0.2">
      <c r="BP23842" s="48"/>
    </row>
    <row r="23843" spans="68:68" x14ac:dyDescent="0.2">
      <c r="BP23843" s="48"/>
    </row>
    <row r="23844" spans="68:68" x14ac:dyDescent="0.2">
      <c r="BP23844" s="48"/>
    </row>
    <row r="23845" spans="68:68" x14ac:dyDescent="0.2">
      <c r="BP23845" s="48"/>
    </row>
    <row r="23846" spans="68:68" x14ac:dyDescent="0.2">
      <c r="BP23846" s="48"/>
    </row>
    <row r="23847" spans="68:68" x14ac:dyDescent="0.2">
      <c r="BP23847" s="48"/>
    </row>
    <row r="23848" spans="68:68" x14ac:dyDescent="0.2">
      <c r="BP23848" s="48"/>
    </row>
    <row r="23849" spans="68:68" x14ac:dyDescent="0.2">
      <c r="BP23849" s="48"/>
    </row>
    <row r="23850" spans="68:68" x14ac:dyDescent="0.2">
      <c r="BP23850" s="48"/>
    </row>
    <row r="23851" spans="68:68" x14ac:dyDescent="0.2">
      <c r="BP23851" s="48"/>
    </row>
    <row r="23852" spans="68:68" x14ac:dyDescent="0.2">
      <c r="BP23852" s="48"/>
    </row>
    <row r="23853" spans="68:68" x14ac:dyDescent="0.2">
      <c r="BP23853" s="48"/>
    </row>
    <row r="23854" spans="68:68" x14ac:dyDescent="0.2">
      <c r="BP23854" s="48"/>
    </row>
    <row r="23855" spans="68:68" x14ac:dyDescent="0.2">
      <c r="BP23855" s="48"/>
    </row>
    <row r="23856" spans="68:68" x14ac:dyDescent="0.2">
      <c r="BP23856" s="48"/>
    </row>
    <row r="23857" spans="68:68" x14ac:dyDescent="0.2">
      <c r="BP23857" s="48"/>
    </row>
    <row r="23858" spans="68:68" x14ac:dyDescent="0.2">
      <c r="BP23858" s="48"/>
    </row>
    <row r="23859" spans="68:68" x14ac:dyDescent="0.2">
      <c r="BP23859" s="48"/>
    </row>
    <row r="23860" spans="68:68" x14ac:dyDescent="0.2">
      <c r="BP23860" s="48"/>
    </row>
    <row r="23861" spans="68:68" x14ac:dyDescent="0.2">
      <c r="BP23861" s="48"/>
    </row>
    <row r="23862" spans="68:68" x14ac:dyDescent="0.2">
      <c r="BP23862" s="48"/>
    </row>
    <row r="23863" spans="68:68" x14ac:dyDescent="0.2">
      <c r="BP23863" s="48"/>
    </row>
    <row r="23864" spans="68:68" x14ac:dyDescent="0.2">
      <c r="BP23864" s="48"/>
    </row>
    <row r="23865" spans="68:68" x14ac:dyDescent="0.2">
      <c r="BP23865" s="48"/>
    </row>
    <row r="23866" spans="68:68" x14ac:dyDescent="0.2">
      <c r="BP23866" s="48"/>
    </row>
    <row r="23867" spans="68:68" x14ac:dyDescent="0.2">
      <c r="BP23867" s="48"/>
    </row>
    <row r="23868" spans="68:68" x14ac:dyDescent="0.2">
      <c r="BP23868" s="48"/>
    </row>
    <row r="23869" spans="68:68" x14ac:dyDescent="0.2">
      <c r="BP23869" s="48"/>
    </row>
    <row r="23870" spans="68:68" x14ac:dyDescent="0.2">
      <c r="BP23870" s="48"/>
    </row>
    <row r="23871" spans="68:68" x14ac:dyDescent="0.2">
      <c r="BP23871" s="48"/>
    </row>
    <row r="23872" spans="68:68" x14ac:dyDescent="0.2">
      <c r="BP23872" s="48"/>
    </row>
    <row r="23873" spans="68:68" x14ac:dyDescent="0.2">
      <c r="BP23873" s="48"/>
    </row>
    <row r="23874" spans="68:68" x14ac:dyDescent="0.2">
      <c r="BP23874" s="48"/>
    </row>
    <row r="23875" spans="68:68" x14ac:dyDescent="0.2">
      <c r="BP23875" s="48"/>
    </row>
    <row r="23876" spans="68:68" x14ac:dyDescent="0.2">
      <c r="BP23876" s="48"/>
    </row>
    <row r="23877" spans="68:68" x14ac:dyDescent="0.2">
      <c r="BP23877" s="48"/>
    </row>
    <row r="23878" spans="68:68" x14ac:dyDescent="0.2">
      <c r="BP23878" s="48"/>
    </row>
    <row r="23879" spans="68:68" x14ac:dyDescent="0.2">
      <c r="BP23879" s="48"/>
    </row>
    <row r="23880" spans="68:68" x14ac:dyDescent="0.2">
      <c r="BP23880" s="48"/>
    </row>
    <row r="23881" spans="68:68" x14ac:dyDescent="0.2">
      <c r="BP23881" s="48"/>
    </row>
    <row r="23882" spans="68:68" x14ac:dyDescent="0.2">
      <c r="BP23882" s="48"/>
    </row>
    <row r="23883" spans="68:68" x14ac:dyDescent="0.2">
      <c r="BP23883" s="48"/>
    </row>
    <row r="23884" spans="68:68" x14ac:dyDescent="0.2">
      <c r="BP23884" s="48"/>
    </row>
    <row r="23885" spans="68:68" x14ac:dyDescent="0.2">
      <c r="BP23885" s="48"/>
    </row>
    <row r="23886" spans="68:68" x14ac:dyDescent="0.2">
      <c r="BP23886" s="48"/>
    </row>
    <row r="23887" spans="68:68" x14ac:dyDescent="0.2">
      <c r="BP23887" s="48"/>
    </row>
    <row r="23888" spans="68:68" x14ac:dyDescent="0.2">
      <c r="BP23888" s="48"/>
    </row>
    <row r="23889" spans="68:68" x14ac:dyDescent="0.2">
      <c r="BP23889" s="48"/>
    </row>
    <row r="23890" spans="68:68" x14ac:dyDescent="0.2">
      <c r="BP23890" s="48"/>
    </row>
    <row r="23891" spans="68:68" x14ac:dyDescent="0.2">
      <c r="BP23891" s="48"/>
    </row>
    <row r="23892" spans="68:68" x14ac:dyDescent="0.2">
      <c r="BP23892" s="48"/>
    </row>
    <row r="23893" spans="68:68" x14ac:dyDescent="0.2">
      <c r="BP23893" s="48"/>
    </row>
    <row r="23894" spans="68:68" x14ac:dyDescent="0.2">
      <c r="BP23894" s="48"/>
    </row>
    <row r="23895" spans="68:68" x14ac:dyDescent="0.2">
      <c r="BP23895" s="48"/>
    </row>
    <row r="23896" spans="68:68" x14ac:dyDescent="0.2">
      <c r="BP23896" s="48"/>
    </row>
    <row r="23897" spans="68:68" x14ac:dyDescent="0.2">
      <c r="BP23897" s="48"/>
    </row>
    <row r="23898" spans="68:68" x14ac:dyDescent="0.2">
      <c r="BP23898" s="48"/>
    </row>
    <row r="23899" spans="68:68" x14ac:dyDescent="0.2">
      <c r="BP23899" s="48"/>
    </row>
    <row r="23900" spans="68:68" x14ac:dyDescent="0.2">
      <c r="BP23900" s="48"/>
    </row>
    <row r="23901" spans="68:68" x14ac:dyDescent="0.2">
      <c r="BP23901" s="48"/>
    </row>
    <row r="23902" spans="68:68" x14ac:dyDescent="0.2">
      <c r="BP23902" s="48"/>
    </row>
    <row r="23903" spans="68:68" x14ac:dyDescent="0.2">
      <c r="BP23903" s="48"/>
    </row>
    <row r="23904" spans="68:68" x14ac:dyDescent="0.2">
      <c r="BP23904" s="48"/>
    </row>
    <row r="23905" spans="68:68" x14ac:dyDescent="0.2">
      <c r="BP23905" s="48"/>
    </row>
    <row r="23906" spans="68:68" x14ac:dyDescent="0.2">
      <c r="BP23906" s="48"/>
    </row>
    <row r="23907" spans="68:68" x14ac:dyDescent="0.2">
      <c r="BP23907" s="48"/>
    </row>
    <row r="23908" spans="68:68" x14ac:dyDescent="0.2">
      <c r="BP23908" s="48"/>
    </row>
    <row r="23909" spans="68:68" x14ac:dyDescent="0.2">
      <c r="BP23909" s="48"/>
    </row>
    <row r="23910" spans="68:68" x14ac:dyDescent="0.2">
      <c r="BP23910" s="48"/>
    </row>
    <row r="23911" spans="68:68" x14ac:dyDescent="0.2">
      <c r="BP23911" s="48"/>
    </row>
    <row r="23912" spans="68:68" x14ac:dyDescent="0.2">
      <c r="BP23912" s="48"/>
    </row>
    <row r="23913" spans="68:68" x14ac:dyDescent="0.2">
      <c r="BP23913" s="48"/>
    </row>
    <row r="23914" spans="68:68" x14ac:dyDescent="0.2">
      <c r="BP23914" s="48"/>
    </row>
    <row r="23915" spans="68:68" x14ac:dyDescent="0.2">
      <c r="BP23915" s="48"/>
    </row>
    <row r="23916" spans="68:68" x14ac:dyDescent="0.2">
      <c r="BP23916" s="48"/>
    </row>
    <row r="23917" spans="68:68" x14ac:dyDescent="0.2">
      <c r="BP23917" s="48"/>
    </row>
    <row r="23918" spans="68:68" x14ac:dyDescent="0.2">
      <c r="BP23918" s="48"/>
    </row>
    <row r="23919" spans="68:68" x14ac:dyDescent="0.2">
      <c r="BP23919" s="48"/>
    </row>
    <row r="23920" spans="68:68" x14ac:dyDescent="0.2">
      <c r="BP23920" s="48"/>
    </row>
    <row r="23921" spans="68:68" x14ac:dyDescent="0.2">
      <c r="BP23921" s="48"/>
    </row>
    <row r="23922" spans="68:68" x14ac:dyDescent="0.2">
      <c r="BP23922" s="48"/>
    </row>
    <row r="23923" spans="68:68" x14ac:dyDescent="0.2">
      <c r="BP23923" s="48"/>
    </row>
    <row r="23924" spans="68:68" x14ac:dyDescent="0.2">
      <c r="BP23924" s="48"/>
    </row>
    <row r="23925" spans="68:68" x14ac:dyDescent="0.2">
      <c r="BP23925" s="48"/>
    </row>
    <row r="23926" spans="68:68" x14ac:dyDescent="0.2">
      <c r="BP23926" s="48"/>
    </row>
    <row r="23927" spans="68:68" x14ac:dyDescent="0.2">
      <c r="BP23927" s="48"/>
    </row>
    <row r="23928" spans="68:68" x14ac:dyDescent="0.2">
      <c r="BP23928" s="48"/>
    </row>
    <row r="23929" spans="68:68" x14ac:dyDescent="0.2">
      <c r="BP23929" s="48"/>
    </row>
    <row r="23930" spans="68:68" x14ac:dyDescent="0.2">
      <c r="BP23930" s="48"/>
    </row>
    <row r="23931" spans="68:68" x14ac:dyDescent="0.2">
      <c r="BP23931" s="48"/>
    </row>
    <row r="23932" spans="68:68" x14ac:dyDescent="0.2">
      <c r="BP23932" s="48"/>
    </row>
    <row r="23933" spans="68:68" x14ac:dyDescent="0.2">
      <c r="BP23933" s="48"/>
    </row>
    <row r="23934" spans="68:68" x14ac:dyDescent="0.2">
      <c r="BP23934" s="48"/>
    </row>
    <row r="23935" spans="68:68" x14ac:dyDescent="0.2">
      <c r="BP23935" s="48"/>
    </row>
    <row r="23936" spans="68:68" x14ac:dyDescent="0.2">
      <c r="BP23936" s="48"/>
    </row>
    <row r="23937" spans="68:68" x14ac:dyDescent="0.2">
      <c r="BP23937" s="48"/>
    </row>
    <row r="23938" spans="68:68" x14ac:dyDescent="0.2">
      <c r="BP23938" s="48"/>
    </row>
    <row r="23939" spans="68:68" x14ac:dyDescent="0.2">
      <c r="BP23939" s="48"/>
    </row>
    <row r="23940" spans="68:68" x14ac:dyDescent="0.2">
      <c r="BP23940" s="48"/>
    </row>
    <row r="23941" spans="68:68" x14ac:dyDescent="0.2">
      <c r="BP23941" s="48"/>
    </row>
    <row r="23942" spans="68:68" x14ac:dyDescent="0.2">
      <c r="BP23942" s="48"/>
    </row>
    <row r="23943" spans="68:68" x14ac:dyDescent="0.2">
      <c r="BP23943" s="48"/>
    </row>
    <row r="23944" spans="68:68" x14ac:dyDescent="0.2">
      <c r="BP23944" s="48"/>
    </row>
    <row r="23945" spans="68:68" x14ac:dyDescent="0.2">
      <c r="BP23945" s="48"/>
    </row>
    <row r="23946" spans="68:68" x14ac:dyDescent="0.2">
      <c r="BP23946" s="48"/>
    </row>
    <row r="23947" spans="68:68" x14ac:dyDescent="0.2">
      <c r="BP23947" s="48"/>
    </row>
    <row r="23948" spans="68:68" x14ac:dyDescent="0.2">
      <c r="BP23948" s="48"/>
    </row>
    <row r="23949" spans="68:68" x14ac:dyDescent="0.2">
      <c r="BP23949" s="48"/>
    </row>
    <row r="23950" spans="68:68" x14ac:dyDescent="0.2">
      <c r="BP23950" s="48"/>
    </row>
    <row r="23951" spans="68:68" x14ac:dyDescent="0.2">
      <c r="BP23951" s="48"/>
    </row>
    <row r="23952" spans="68:68" x14ac:dyDescent="0.2">
      <c r="BP23952" s="48"/>
    </row>
    <row r="23953" spans="68:68" x14ac:dyDescent="0.2">
      <c r="BP23953" s="48"/>
    </row>
    <row r="23954" spans="68:68" x14ac:dyDescent="0.2">
      <c r="BP23954" s="48"/>
    </row>
    <row r="23955" spans="68:68" x14ac:dyDescent="0.2">
      <c r="BP23955" s="48"/>
    </row>
    <row r="23956" spans="68:68" x14ac:dyDescent="0.2">
      <c r="BP23956" s="48"/>
    </row>
    <row r="23957" spans="68:68" x14ac:dyDescent="0.2">
      <c r="BP23957" s="48"/>
    </row>
    <row r="23958" spans="68:68" x14ac:dyDescent="0.2">
      <c r="BP23958" s="48"/>
    </row>
    <row r="23959" spans="68:68" x14ac:dyDescent="0.2">
      <c r="BP23959" s="48"/>
    </row>
    <row r="23960" spans="68:68" x14ac:dyDescent="0.2">
      <c r="BP23960" s="48"/>
    </row>
    <row r="23961" spans="68:68" x14ac:dyDescent="0.2">
      <c r="BP23961" s="48"/>
    </row>
    <row r="23962" spans="68:68" x14ac:dyDescent="0.2">
      <c r="BP23962" s="48"/>
    </row>
    <row r="23963" spans="68:68" x14ac:dyDescent="0.2">
      <c r="BP23963" s="48"/>
    </row>
    <row r="23964" spans="68:68" x14ac:dyDescent="0.2">
      <c r="BP23964" s="48"/>
    </row>
    <row r="23965" spans="68:68" x14ac:dyDescent="0.2">
      <c r="BP23965" s="48"/>
    </row>
    <row r="23966" spans="68:68" x14ac:dyDescent="0.2">
      <c r="BP23966" s="48"/>
    </row>
    <row r="23967" spans="68:68" x14ac:dyDescent="0.2">
      <c r="BP23967" s="48"/>
    </row>
    <row r="23968" spans="68:68" x14ac:dyDescent="0.2">
      <c r="BP23968" s="48"/>
    </row>
    <row r="23969" spans="68:68" x14ac:dyDescent="0.2">
      <c r="BP23969" s="48"/>
    </row>
    <row r="23970" spans="68:68" x14ac:dyDescent="0.2">
      <c r="BP23970" s="48"/>
    </row>
    <row r="23971" spans="68:68" x14ac:dyDescent="0.2">
      <c r="BP23971" s="48"/>
    </row>
    <row r="23972" spans="68:68" x14ac:dyDescent="0.2">
      <c r="BP23972" s="48"/>
    </row>
    <row r="23973" spans="68:68" x14ac:dyDescent="0.2">
      <c r="BP23973" s="48"/>
    </row>
    <row r="23974" spans="68:68" x14ac:dyDescent="0.2">
      <c r="BP23974" s="48"/>
    </row>
    <row r="23975" spans="68:68" x14ac:dyDescent="0.2">
      <c r="BP23975" s="48"/>
    </row>
    <row r="23976" spans="68:68" x14ac:dyDescent="0.2">
      <c r="BP23976" s="48"/>
    </row>
    <row r="23977" spans="68:68" x14ac:dyDescent="0.2">
      <c r="BP23977" s="48"/>
    </row>
    <row r="23978" spans="68:68" x14ac:dyDescent="0.2">
      <c r="BP23978" s="48"/>
    </row>
    <row r="23979" spans="68:68" x14ac:dyDescent="0.2">
      <c r="BP23979" s="48"/>
    </row>
    <row r="23980" spans="68:68" x14ac:dyDescent="0.2">
      <c r="BP23980" s="48"/>
    </row>
    <row r="23981" spans="68:68" x14ac:dyDescent="0.2">
      <c r="BP23981" s="48"/>
    </row>
    <row r="23982" spans="68:68" x14ac:dyDescent="0.2">
      <c r="BP23982" s="48"/>
    </row>
    <row r="23983" spans="68:68" x14ac:dyDescent="0.2">
      <c r="BP23983" s="48"/>
    </row>
    <row r="23984" spans="68:68" x14ac:dyDescent="0.2">
      <c r="BP23984" s="48"/>
    </row>
    <row r="23985" spans="68:68" x14ac:dyDescent="0.2">
      <c r="BP23985" s="48"/>
    </row>
    <row r="23986" spans="68:68" x14ac:dyDescent="0.2">
      <c r="BP23986" s="48"/>
    </row>
    <row r="23987" spans="68:68" x14ac:dyDescent="0.2">
      <c r="BP23987" s="48"/>
    </row>
    <row r="23988" spans="68:68" x14ac:dyDescent="0.2">
      <c r="BP23988" s="48"/>
    </row>
    <row r="23989" spans="68:68" x14ac:dyDescent="0.2">
      <c r="BP23989" s="48"/>
    </row>
    <row r="23990" spans="68:68" x14ac:dyDescent="0.2">
      <c r="BP23990" s="48"/>
    </row>
    <row r="23991" spans="68:68" x14ac:dyDescent="0.2">
      <c r="BP23991" s="48"/>
    </row>
    <row r="23992" spans="68:68" x14ac:dyDescent="0.2">
      <c r="BP23992" s="48"/>
    </row>
    <row r="23993" spans="68:68" x14ac:dyDescent="0.2">
      <c r="BP23993" s="48"/>
    </row>
    <row r="23994" spans="68:68" x14ac:dyDescent="0.2">
      <c r="BP23994" s="48"/>
    </row>
    <row r="23995" spans="68:68" x14ac:dyDescent="0.2">
      <c r="BP23995" s="48"/>
    </row>
    <row r="23996" spans="68:68" x14ac:dyDescent="0.2">
      <c r="BP23996" s="48"/>
    </row>
    <row r="23997" spans="68:68" x14ac:dyDescent="0.2">
      <c r="BP23997" s="48"/>
    </row>
    <row r="23998" spans="68:68" x14ac:dyDescent="0.2">
      <c r="BP23998" s="48"/>
    </row>
    <row r="23999" spans="68:68" x14ac:dyDescent="0.2">
      <c r="BP23999" s="48"/>
    </row>
    <row r="24000" spans="68:68" x14ac:dyDescent="0.2">
      <c r="BP24000" s="48"/>
    </row>
    <row r="24001" spans="68:68" x14ac:dyDescent="0.2">
      <c r="BP24001" s="48"/>
    </row>
    <row r="24002" spans="68:68" x14ac:dyDescent="0.2">
      <c r="BP24002" s="48"/>
    </row>
    <row r="24003" spans="68:68" x14ac:dyDescent="0.2">
      <c r="BP24003" s="48"/>
    </row>
    <row r="24004" spans="68:68" x14ac:dyDescent="0.2">
      <c r="BP24004" s="48"/>
    </row>
    <row r="24005" spans="68:68" x14ac:dyDescent="0.2">
      <c r="BP24005" s="48"/>
    </row>
    <row r="24006" spans="68:68" x14ac:dyDescent="0.2">
      <c r="BP24006" s="48"/>
    </row>
    <row r="24007" spans="68:68" x14ac:dyDescent="0.2">
      <c r="BP24007" s="48"/>
    </row>
    <row r="24008" spans="68:68" x14ac:dyDescent="0.2">
      <c r="BP24008" s="48"/>
    </row>
    <row r="24009" spans="68:68" x14ac:dyDescent="0.2">
      <c r="BP24009" s="48"/>
    </row>
    <row r="24010" spans="68:68" x14ac:dyDescent="0.2">
      <c r="BP24010" s="48"/>
    </row>
    <row r="24011" spans="68:68" x14ac:dyDescent="0.2">
      <c r="BP24011" s="48"/>
    </row>
    <row r="24012" spans="68:68" x14ac:dyDescent="0.2">
      <c r="BP24012" s="48"/>
    </row>
    <row r="24013" spans="68:68" x14ac:dyDescent="0.2">
      <c r="BP24013" s="48"/>
    </row>
    <row r="24014" spans="68:68" x14ac:dyDescent="0.2">
      <c r="BP24014" s="48"/>
    </row>
    <row r="24015" spans="68:68" x14ac:dyDescent="0.2">
      <c r="BP24015" s="48"/>
    </row>
    <row r="24016" spans="68:68" x14ac:dyDescent="0.2">
      <c r="BP24016" s="48"/>
    </row>
    <row r="24017" spans="68:68" x14ac:dyDescent="0.2">
      <c r="BP24017" s="48"/>
    </row>
    <row r="24018" spans="68:68" x14ac:dyDescent="0.2">
      <c r="BP24018" s="48"/>
    </row>
    <row r="24019" spans="68:68" x14ac:dyDescent="0.2">
      <c r="BP24019" s="48"/>
    </row>
    <row r="24020" spans="68:68" x14ac:dyDescent="0.2">
      <c r="BP24020" s="48"/>
    </row>
    <row r="24021" spans="68:68" x14ac:dyDescent="0.2">
      <c r="BP24021" s="48"/>
    </row>
    <row r="24022" spans="68:68" x14ac:dyDescent="0.2">
      <c r="BP24022" s="48"/>
    </row>
    <row r="24023" spans="68:68" x14ac:dyDescent="0.2">
      <c r="BP24023" s="48"/>
    </row>
    <row r="24024" spans="68:68" x14ac:dyDescent="0.2">
      <c r="BP24024" s="48"/>
    </row>
    <row r="24025" spans="68:68" x14ac:dyDescent="0.2">
      <c r="BP24025" s="48"/>
    </row>
    <row r="24026" spans="68:68" x14ac:dyDescent="0.2">
      <c r="BP24026" s="48"/>
    </row>
    <row r="24027" spans="68:68" x14ac:dyDescent="0.2">
      <c r="BP24027" s="48"/>
    </row>
    <row r="24028" spans="68:68" x14ac:dyDescent="0.2">
      <c r="BP24028" s="48"/>
    </row>
    <row r="24029" spans="68:68" x14ac:dyDescent="0.2">
      <c r="BP24029" s="48"/>
    </row>
    <row r="24030" spans="68:68" x14ac:dyDescent="0.2">
      <c r="BP24030" s="48"/>
    </row>
    <row r="24031" spans="68:68" x14ac:dyDescent="0.2">
      <c r="BP24031" s="48"/>
    </row>
    <row r="24032" spans="68:68" x14ac:dyDescent="0.2">
      <c r="BP24032" s="48"/>
    </row>
    <row r="24033" spans="68:68" x14ac:dyDescent="0.2">
      <c r="BP24033" s="48"/>
    </row>
    <row r="24034" spans="68:68" x14ac:dyDescent="0.2">
      <c r="BP24034" s="48"/>
    </row>
    <row r="24035" spans="68:68" x14ac:dyDescent="0.2">
      <c r="BP24035" s="48"/>
    </row>
    <row r="24036" spans="68:68" x14ac:dyDescent="0.2">
      <c r="BP24036" s="48"/>
    </row>
    <row r="24037" spans="68:68" x14ac:dyDescent="0.2">
      <c r="BP24037" s="48"/>
    </row>
    <row r="24038" spans="68:68" x14ac:dyDescent="0.2">
      <c r="BP24038" s="48"/>
    </row>
    <row r="24039" spans="68:68" x14ac:dyDescent="0.2">
      <c r="BP24039" s="48"/>
    </row>
    <row r="24040" spans="68:68" x14ac:dyDescent="0.2">
      <c r="BP24040" s="48"/>
    </row>
    <row r="24041" spans="68:68" x14ac:dyDescent="0.2">
      <c r="BP24041" s="48"/>
    </row>
    <row r="24042" spans="68:68" x14ac:dyDescent="0.2">
      <c r="BP24042" s="48"/>
    </row>
    <row r="24043" spans="68:68" x14ac:dyDescent="0.2">
      <c r="BP24043" s="48"/>
    </row>
    <row r="24044" spans="68:68" x14ac:dyDescent="0.2">
      <c r="BP24044" s="48"/>
    </row>
    <row r="24045" spans="68:68" x14ac:dyDescent="0.2">
      <c r="BP24045" s="48"/>
    </row>
    <row r="24046" spans="68:68" x14ac:dyDescent="0.2">
      <c r="BP24046" s="48"/>
    </row>
    <row r="24047" spans="68:68" x14ac:dyDescent="0.2">
      <c r="BP24047" s="48"/>
    </row>
    <row r="24048" spans="68:68" x14ac:dyDescent="0.2">
      <c r="BP24048" s="48"/>
    </row>
    <row r="24049" spans="68:68" x14ac:dyDescent="0.2">
      <c r="BP24049" s="48"/>
    </row>
    <row r="24050" spans="68:68" x14ac:dyDescent="0.2">
      <c r="BP24050" s="48"/>
    </row>
    <row r="24051" spans="68:68" x14ac:dyDescent="0.2">
      <c r="BP24051" s="48"/>
    </row>
    <row r="24052" spans="68:68" x14ac:dyDescent="0.2">
      <c r="BP24052" s="48"/>
    </row>
    <row r="24053" spans="68:68" x14ac:dyDescent="0.2">
      <c r="BP24053" s="48"/>
    </row>
    <row r="24054" spans="68:68" x14ac:dyDescent="0.2">
      <c r="BP24054" s="48"/>
    </row>
    <row r="24055" spans="68:68" x14ac:dyDescent="0.2">
      <c r="BP24055" s="48"/>
    </row>
    <row r="24056" spans="68:68" x14ac:dyDescent="0.2">
      <c r="BP24056" s="48"/>
    </row>
    <row r="24057" spans="68:68" x14ac:dyDescent="0.2">
      <c r="BP24057" s="48"/>
    </row>
    <row r="24058" spans="68:68" x14ac:dyDescent="0.2">
      <c r="BP24058" s="48"/>
    </row>
    <row r="24059" spans="68:68" x14ac:dyDescent="0.2">
      <c r="BP24059" s="48"/>
    </row>
    <row r="24060" spans="68:68" x14ac:dyDescent="0.2">
      <c r="BP24060" s="48"/>
    </row>
    <row r="24061" spans="68:68" x14ac:dyDescent="0.2">
      <c r="BP24061" s="48"/>
    </row>
    <row r="24062" spans="68:68" x14ac:dyDescent="0.2">
      <c r="BP24062" s="48"/>
    </row>
    <row r="24063" spans="68:68" x14ac:dyDescent="0.2">
      <c r="BP24063" s="48"/>
    </row>
    <row r="24064" spans="68:68" x14ac:dyDescent="0.2">
      <c r="BP24064" s="48"/>
    </row>
    <row r="24065" spans="68:68" x14ac:dyDescent="0.2">
      <c r="BP24065" s="48"/>
    </row>
    <row r="24066" spans="68:68" x14ac:dyDescent="0.2">
      <c r="BP24066" s="48"/>
    </row>
    <row r="24067" spans="68:68" x14ac:dyDescent="0.2">
      <c r="BP24067" s="48"/>
    </row>
    <row r="24068" spans="68:68" x14ac:dyDescent="0.2">
      <c r="BP24068" s="48"/>
    </row>
    <row r="24069" spans="68:68" x14ac:dyDescent="0.2">
      <c r="BP24069" s="48"/>
    </row>
    <row r="24070" spans="68:68" x14ac:dyDescent="0.2">
      <c r="BP24070" s="48"/>
    </row>
    <row r="24071" spans="68:68" x14ac:dyDescent="0.2">
      <c r="BP24071" s="48"/>
    </row>
    <row r="24072" spans="68:68" x14ac:dyDescent="0.2">
      <c r="BP24072" s="48"/>
    </row>
    <row r="24073" spans="68:68" x14ac:dyDescent="0.2">
      <c r="BP24073" s="48"/>
    </row>
    <row r="24074" spans="68:68" x14ac:dyDescent="0.2">
      <c r="BP24074" s="48"/>
    </row>
    <row r="24075" spans="68:68" x14ac:dyDescent="0.2">
      <c r="BP24075" s="48"/>
    </row>
    <row r="24076" spans="68:68" x14ac:dyDescent="0.2">
      <c r="BP24076" s="48"/>
    </row>
    <row r="24077" spans="68:68" x14ac:dyDescent="0.2">
      <c r="BP24077" s="48"/>
    </row>
    <row r="24078" spans="68:68" x14ac:dyDescent="0.2">
      <c r="BP24078" s="48"/>
    </row>
    <row r="24079" spans="68:68" x14ac:dyDescent="0.2">
      <c r="BP24079" s="48"/>
    </row>
    <row r="24080" spans="68:68" x14ac:dyDescent="0.2">
      <c r="BP24080" s="48"/>
    </row>
    <row r="24081" spans="68:68" x14ac:dyDescent="0.2">
      <c r="BP24081" s="48"/>
    </row>
    <row r="24082" spans="68:68" x14ac:dyDescent="0.2">
      <c r="BP24082" s="48"/>
    </row>
    <row r="24083" spans="68:68" x14ac:dyDescent="0.2">
      <c r="BP24083" s="48"/>
    </row>
    <row r="24084" spans="68:68" x14ac:dyDescent="0.2">
      <c r="BP24084" s="48"/>
    </row>
    <row r="24085" spans="68:68" x14ac:dyDescent="0.2">
      <c r="BP24085" s="48"/>
    </row>
    <row r="24086" spans="68:68" x14ac:dyDescent="0.2">
      <c r="BP24086" s="48"/>
    </row>
    <row r="24087" spans="68:68" x14ac:dyDescent="0.2">
      <c r="BP24087" s="48"/>
    </row>
    <row r="24088" spans="68:68" x14ac:dyDescent="0.2">
      <c r="BP24088" s="48"/>
    </row>
    <row r="24089" spans="68:68" x14ac:dyDescent="0.2">
      <c r="BP24089" s="48"/>
    </row>
    <row r="24090" spans="68:68" x14ac:dyDescent="0.2">
      <c r="BP24090" s="48"/>
    </row>
    <row r="24091" spans="68:68" x14ac:dyDescent="0.2">
      <c r="BP24091" s="48"/>
    </row>
    <row r="24092" spans="68:68" x14ac:dyDescent="0.2">
      <c r="BP24092" s="48"/>
    </row>
    <row r="24093" spans="68:68" x14ac:dyDescent="0.2">
      <c r="BP24093" s="48"/>
    </row>
    <row r="24094" spans="68:68" x14ac:dyDescent="0.2">
      <c r="BP24094" s="48"/>
    </row>
    <row r="24095" spans="68:68" x14ac:dyDescent="0.2">
      <c r="BP24095" s="48"/>
    </row>
    <row r="24096" spans="68:68" x14ac:dyDescent="0.2">
      <c r="BP24096" s="48"/>
    </row>
    <row r="24097" spans="68:68" x14ac:dyDescent="0.2">
      <c r="BP24097" s="48"/>
    </row>
    <row r="24098" spans="68:68" x14ac:dyDescent="0.2">
      <c r="BP24098" s="48"/>
    </row>
    <row r="24099" spans="68:68" x14ac:dyDescent="0.2">
      <c r="BP24099" s="48"/>
    </row>
    <row r="24100" spans="68:68" x14ac:dyDescent="0.2">
      <c r="BP24100" s="48"/>
    </row>
    <row r="24101" spans="68:68" x14ac:dyDescent="0.2">
      <c r="BP24101" s="48"/>
    </row>
    <row r="24102" spans="68:68" x14ac:dyDescent="0.2">
      <c r="BP24102" s="48"/>
    </row>
    <row r="24103" spans="68:68" x14ac:dyDescent="0.2">
      <c r="BP24103" s="48"/>
    </row>
    <row r="24104" spans="68:68" x14ac:dyDescent="0.2">
      <c r="BP24104" s="48"/>
    </row>
    <row r="24105" spans="68:68" x14ac:dyDescent="0.2">
      <c r="BP24105" s="48"/>
    </row>
    <row r="24106" spans="68:68" x14ac:dyDescent="0.2">
      <c r="BP24106" s="48"/>
    </row>
    <row r="24107" spans="68:68" x14ac:dyDescent="0.2">
      <c r="BP24107" s="48"/>
    </row>
    <row r="24108" spans="68:68" x14ac:dyDescent="0.2">
      <c r="BP24108" s="48"/>
    </row>
    <row r="24109" spans="68:68" x14ac:dyDescent="0.2">
      <c r="BP24109" s="48"/>
    </row>
    <row r="24110" spans="68:68" x14ac:dyDescent="0.2">
      <c r="BP24110" s="48"/>
    </row>
    <row r="24111" spans="68:68" x14ac:dyDescent="0.2">
      <c r="BP24111" s="48"/>
    </row>
    <row r="24112" spans="68:68" x14ac:dyDescent="0.2">
      <c r="BP24112" s="48"/>
    </row>
    <row r="24113" spans="68:68" x14ac:dyDescent="0.2">
      <c r="BP24113" s="48"/>
    </row>
    <row r="24114" spans="68:68" x14ac:dyDescent="0.2">
      <c r="BP24114" s="48"/>
    </row>
    <row r="24115" spans="68:68" x14ac:dyDescent="0.2">
      <c r="BP24115" s="48"/>
    </row>
    <row r="24116" spans="68:68" x14ac:dyDescent="0.2">
      <c r="BP24116" s="48"/>
    </row>
    <row r="24117" spans="68:68" x14ac:dyDescent="0.2">
      <c r="BP24117" s="48"/>
    </row>
    <row r="24118" spans="68:68" x14ac:dyDescent="0.2">
      <c r="BP24118" s="48"/>
    </row>
    <row r="24119" spans="68:68" x14ac:dyDescent="0.2">
      <c r="BP24119" s="48"/>
    </row>
    <row r="24120" spans="68:68" x14ac:dyDescent="0.2">
      <c r="BP24120" s="48"/>
    </row>
    <row r="24121" spans="68:68" x14ac:dyDescent="0.2">
      <c r="BP24121" s="48"/>
    </row>
    <row r="24122" spans="68:68" x14ac:dyDescent="0.2">
      <c r="BP24122" s="48"/>
    </row>
    <row r="24123" spans="68:68" x14ac:dyDescent="0.2">
      <c r="BP24123" s="48"/>
    </row>
    <row r="24124" spans="68:68" x14ac:dyDescent="0.2">
      <c r="BP24124" s="48"/>
    </row>
    <row r="24125" spans="68:68" x14ac:dyDescent="0.2">
      <c r="BP24125" s="48"/>
    </row>
    <row r="24126" spans="68:68" x14ac:dyDescent="0.2">
      <c r="BP24126" s="48"/>
    </row>
    <row r="24127" spans="68:68" x14ac:dyDescent="0.2">
      <c r="BP24127" s="48"/>
    </row>
    <row r="24128" spans="68:68" x14ac:dyDescent="0.2">
      <c r="BP24128" s="48"/>
    </row>
    <row r="24129" spans="68:68" x14ac:dyDescent="0.2">
      <c r="BP24129" s="48"/>
    </row>
    <row r="24130" spans="68:68" x14ac:dyDescent="0.2">
      <c r="BP24130" s="48"/>
    </row>
    <row r="24131" spans="68:68" x14ac:dyDescent="0.2">
      <c r="BP24131" s="48"/>
    </row>
    <row r="24132" spans="68:68" x14ac:dyDescent="0.2">
      <c r="BP24132" s="48"/>
    </row>
    <row r="24133" spans="68:68" x14ac:dyDescent="0.2">
      <c r="BP24133" s="48"/>
    </row>
    <row r="24134" spans="68:68" x14ac:dyDescent="0.2">
      <c r="BP24134" s="48"/>
    </row>
    <row r="24135" spans="68:68" x14ac:dyDescent="0.2">
      <c r="BP24135" s="48"/>
    </row>
    <row r="24136" spans="68:68" x14ac:dyDescent="0.2">
      <c r="BP24136" s="48"/>
    </row>
    <row r="24137" spans="68:68" x14ac:dyDescent="0.2">
      <c r="BP24137" s="48"/>
    </row>
    <row r="24138" spans="68:68" x14ac:dyDescent="0.2">
      <c r="BP24138" s="48"/>
    </row>
    <row r="24139" spans="68:68" x14ac:dyDescent="0.2">
      <c r="BP24139" s="48"/>
    </row>
    <row r="24140" spans="68:68" x14ac:dyDescent="0.2">
      <c r="BP24140" s="48"/>
    </row>
    <row r="24141" spans="68:68" x14ac:dyDescent="0.2">
      <c r="BP24141" s="48"/>
    </row>
    <row r="24142" spans="68:68" x14ac:dyDescent="0.2">
      <c r="BP24142" s="48"/>
    </row>
    <row r="24143" spans="68:68" x14ac:dyDescent="0.2">
      <c r="BP24143" s="48"/>
    </row>
    <row r="24144" spans="68:68" x14ac:dyDescent="0.2">
      <c r="BP24144" s="48"/>
    </row>
    <row r="24145" spans="68:68" x14ac:dyDescent="0.2">
      <c r="BP24145" s="48"/>
    </row>
    <row r="24146" spans="68:68" x14ac:dyDescent="0.2">
      <c r="BP24146" s="48"/>
    </row>
    <row r="24147" spans="68:68" x14ac:dyDescent="0.2">
      <c r="BP24147" s="48"/>
    </row>
    <row r="24148" spans="68:68" x14ac:dyDescent="0.2">
      <c r="BP24148" s="48"/>
    </row>
    <row r="24149" spans="68:68" x14ac:dyDescent="0.2">
      <c r="BP24149" s="48"/>
    </row>
    <row r="24150" spans="68:68" x14ac:dyDescent="0.2">
      <c r="BP24150" s="48"/>
    </row>
    <row r="24151" spans="68:68" x14ac:dyDescent="0.2">
      <c r="BP24151" s="48"/>
    </row>
    <row r="24152" spans="68:68" x14ac:dyDescent="0.2">
      <c r="BP24152" s="48"/>
    </row>
    <row r="24153" spans="68:68" x14ac:dyDescent="0.2">
      <c r="BP24153" s="48"/>
    </row>
    <row r="24154" spans="68:68" x14ac:dyDescent="0.2">
      <c r="BP24154" s="48"/>
    </row>
    <row r="24155" spans="68:68" x14ac:dyDescent="0.2">
      <c r="BP24155" s="48"/>
    </row>
    <row r="24156" spans="68:68" x14ac:dyDescent="0.2">
      <c r="BP24156" s="48"/>
    </row>
    <row r="24157" spans="68:68" x14ac:dyDescent="0.2">
      <c r="BP24157" s="48"/>
    </row>
    <row r="24158" spans="68:68" x14ac:dyDescent="0.2">
      <c r="BP24158" s="48"/>
    </row>
    <row r="24159" spans="68:68" x14ac:dyDescent="0.2">
      <c r="BP24159" s="48"/>
    </row>
    <row r="24160" spans="68:68" x14ac:dyDescent="0.2">
      <c r="BP24160" s="48"/>
    </row>
    <row r="24161" spans="68:68" x14ac:dyDescent="0.2">
      <c r="BP24161" s="48"/>
    </row>
    <row r="24162" spans="68:68" x14ac:dyDescent="0.2">
      <c r="BP24162" s="48"/>
    </row>
    <row r="24163" spans="68:68" x14ac:dyDescent="0.2">
      <c r="BP24163" s="48"/>
    </row>
    <row r="24164" spans="68:68" x14ac:dyDescent="0.2">
      <c r="BP24164" s="48"/>
    </row>
    <row r="24165" spans="68:68" x14ac:dyDescent="0.2">
      <c r="BP24165" s="48"/>
    </row>
    <row r="24166" spans="68:68" x14ac:dyDescent="0.2">
      <c r="BP24166" s="48"/>
    </row>
    <row r="24167" spans="68:68" x14ac:dyDescent="0.2">
      <c r="BP24167" s="48"/>
    </row>
    <row r="24168" spans="68:68" x14ac:dyDescent="0.2">
      <c r="BP24168" s="48"/>
    </row>
    <row r="24169" spans="68:68" x14ac:dyDescent="0.2">
      <c r="BP24169" s="48"/>
    </row>
    <row r="24170" spans="68:68" x14ac:dyDescent="0.2">
      <c r="BP24170" s="48"/>
    </row>
    <row r="24171" spans="68:68" x14ac:dyDescent="0.2">
      <c r="BP24171" s="48"/>
    </row>
    <row r="24172" spans="68:68" x14ac:dyDescent="0.2">
      <c r="BP24172" s="48"/>
    </row>
    <row r="24173" spans="68:68" x14ac:dyDescent="0.2">
      <c r="BP24173" s="48"/>
    </row>
    <row r="24174" spans="68:68" x14ac:dyDescent="0.2">
      <c r="BP24174" s="48"/>
    </row>
    <row r="24175" spans="68:68" x14ac:dyDescent="0.2">
      <c r="BP24175" s="48"/>
    </row>
    <row r="24176" spans="68:68" x14ac:dyDescent="0.2">
      <c r="BP24176" s="48"/>
    </row>
    <row r="24177" spans="68:68" x14ac:dyDescent="0.2">
      <c r="BP24177" s="48"/>
    </row>
    <row r="24178" spans="68:68" x14ac:dyDescent="0.2">
      <c r="BP24178" s="48"/>
    </row>
    <row r="24179" spans="68:68" x14ac:dyDescent="0.2">
      <c r="BP24179" s="48"/>
    </row>
    <row r="24180" spans="68:68" x14ac:dyDescent="0.2">
      <c r="BP24180" s="48"/>
    </row>
    <row r="24181" spans="68:68" x14ac:dyDescent="0.2">
      <c r="BP24181" s="48"/>
    </row>
    <row r="24182" spans="68:68" x14ac:dyDescent="0.2">
      <c r="BP24182" s="48"/>
    </row>
    <row r="24183" spans="68:68" x14ac:dyDescent="0.2">
      <c r="BP24183" s="48"/>
    </row>
    <row r="24184" spans="68:68" x14ac:dyDescent="0.2">
      <c r="BP24184" s="48"/>
    </row>
    <row r="24185" spans="68:68" x14ac:dyDescent="0.2">
      <c r="BP24185" s="48"/>
    </row>
    <row r="24186" spans="68:68" x14ac:dyDescent="0.2">
      <c r="BP24186" s="48"/>
    </row>
    <row r="24187" spans="68:68" x14ac:dyDescent="0.2">
      <c r="BP24187" s="48"/>
    </row>
    <row r="24188" spans="68:68" x14ac:dyDescent="0.2">
      <c r="BP24188" s="48"/>
    </row>
    <row r="24189" spans="68:68" x14ac:dyDescent="0.2">
      <c r="BP24189" s="48"/>
    </row>
    <row r="24190" spans="68:68" x14ac:dyDescent="0.2">
      <c r="BP24190" s="48"/>
    </row>
    <row r="24191" spans="68:68" x14ac:dyDescent="0.2">
      <c r="BP24191" s="48"/>
    </row>
    <row r="24192" spans="68:68" x14ac:dyDescent="0.2">
      <c r="BP24192" s="48"/>
    </row>
    <row r="24193" spans="68:68" x14ac:dyDescent="0.2">
      <c r="BP24193" s="48"/>
    </row>
    <row r="24194" spans="68:68" x14ac:dyDescent="0.2">
      <c r="BP24194" s="48"/>
    </row>
    <row r="24195" spans="68:68" x14ac:dyDescent="0.2">
      <c r="BP24195" s="48"/>
    </row>
    <row r="24196" spans="68:68" x14ac:dyDescent="0.2">
      <c r="BP24196" s="48"/>
    </row>
    <row r="24197" spans="68:68" x14ac:dyDescent="0.2">
      <c r="BP24197" s="48"/>
    </row>
    <row r="24198" spans="68:68" x14ac:dyDescent="0.2">
      <c r="BP24198" s="48"/>
    </row>
    <row r="24199" spans="68:68" x14ac:dyDescent="0.2">
      <c r="BP24199" s="48"/>
    </row>
    <row r="24200" spans="68:68" x14ac:dyDescent="0.2">
      <c r="BP24200" s="48"/>
    </row>
    <row r="24201" spans="68:68" x14ac:dyDescent="0.2">
      <c r="BP24201" s="48"/>
    </row>
    <row r="24202" spans="68:68" x14ac:dyDescent="0.2">
      <c r="BP24202" s="48"/>
    </row>
    <row r="24203" spans="68:68" x14ac:dyDescent="0.2">
      <c r="BP24203" s="48"/>
    </row>
    <row r="24204" spans="68:68" x14ac:dyDescent="0.2">
      <c r="BP24204" s="48"/>
    </row>
    <row r="24205" spans="68:68" x14ac:dyDescent="0.2">
      <c r="BP24205" s="48"/>
    </row>
    <row r="24206" spans="68:68" x14ac:dyDescent="0.2">
      <c r="BP24206" s="48"/>
    </row>
    <row r="24207" spans="68:68" x14ac:dyDescent="0.2">
      <c r="BP24207" s="48"/>
    </row>
    <row r="24208" spans="68:68" x14ac:dyDescent="0.2">
      <c r="BP24208" s="48"/>
    </row>
    <row r="24209" spans="68:68" x14ac:dyDescent="0.2">
      <c r="BP24209" s="48"/>
    </row>
    <row r="24210" spans="68:68" x14ac:dyDescent="0.2">
      <c r="BP24210" s="48"/>
    </row>
    <row r="24211" spans="68:68" x14ac:dyDescent="0.2">
      <c r="BP24211" s="48"/>
    </row>
    <row r="24212" spans="68:68" x14ac:dyDescent="0.2">
      <c r="BP24212" s="48"/>
    </row>
    <row r="24213" spans="68:68" x14ac:dyDescent="0.2">
      <c r="BP24213" s="48"/>
    </row>
    <row r="24214" spans="68:68" x14ac:dyDescent="0.2">
      <c r="BP24214" s="48"/>
    </row>
    <row r="24215" spans="68:68" x14ac:dyDescent="0.2">
      <c r="BP24215" s="48"/>
    </row>
    <row r="24216" spans="68:68" x14ac:dyDescent="0.2">
      <c r="BP24216" s="48"/>
    </row>
    <row r="24217" spans="68:68" x14ac:dyDescent="0.2">
      <c r="BP24217" s="48"/>
    </row>
    <row r="24218" spans="68:68" x14ac:dyDescent="0.2">
      <c r="BP24218" s="48"/>
    </row>
    <row r="24219" spans="68:68" x14ac:dyDescent="0.2">
      <c r="BP24219" s="48"/>
    </row>
    <row r="24220" spans="68:68" x14ac:dyDescent="0.2">
      <c r="BP24220" s="48"/>
    </row>
    <row r="24221" spans="68:68" x14ac:dyDescent="0.2">
      <c r="BP24221" s="48"/>
    </row>
    <row r="24222" spans="68:68" x14ac:dyDescent="0.2">
      <c r="BP24222" s="48"/>
    </row>
    <row r="24223" spans="68:68" x14ac:dyDescent="0.2">
      <c r="BP24223" s="48"/>
    </row>
    <row r="24224" spans="68:68" x14ac:dyDescent="0.2">
      <c r="BP24224" s="48"/>
    </row>
    <row r="24225" spans="68:68" x14ac:dyDescent="0.2">
      <c r="BP24225" s="48"/>
    </row>
    <row r="24226" spans="68:68" x14ac:dyDescent="0.2">
      <c r="BP24226" s="48"/>
    </row>
    <row r="24227" spans="68:68" x14ac:dyDescent="0.2">
      <c r="BP24227" s="48"/>
    </row>
    <row r="24228" spans="68:68" x14ac:dyDescent="0.2">
      <c r="BP24228" s="48"/>
    </row>
    <row r="24229" spans="68:68" x14ac:dyDescent="0.2">
      <c r="BP24229" s="48"/>
    </row>
    <row r="24230" spans="68:68" x14ac:dyDescent="0.2">
      <c r="BP24230" s="48"/>
    </row>
    <row r="24231" spans="68:68" x14ac:dyDescent="0.2">
      <c r="BP24231" s="48"/>
    </row>
    <row r="24232" spans="68:68" x14ac:dyDescent="0.2">
      <c r="BP24232" s="48"/>
    </row>
    <row r="24233" spans="68:68" x14ac:dyDescent="0.2">
      <c r="BP24233" s="48"/>
    </row>
    <row r="24234" spans="68:68" x14ac:dyDescent="0.2">
      <c r="BP24234" s="48"/>
    </row>
    <row r="24235" spans="68:68" x14ac:dyDescent="0.2">
      <c r="BP24235" s="48"/>
    </row>
    <row r="24236" spans="68:68" x14ac:dyDescent="0.2">
      <c r="BP24236" s="48"/>
    </row>
    <row r="24237" spans="68:68" x14ac:dyDescent="0.2">
      <c r="BP24237" s="48"/>
    </row>
    <row r="24238" spans="68:68" x14ac:dyDescent="0.2">
      <c r="BP24238" s="48"/>
    </row>
    <row r="24239" spans="68:68" x14ac:dyDescent="0.2">
      <c r="BP24239" s="48"/>
    </row>
    <row r="24240" spans="68:68" x14ac:dyDescent="0.2">
      <c r="BP24240" s="48"/>
    </row>
    <row r="24241" spans="68:68" x14ac:dyDescent="0.2">
      <c r="BP24241" s="48"/>
    </row>
    <row r="24242" spans="68:68" x14ac:dyDescent="0.2">
      <c r="BP24242" s="48"/>
    </row>
    <row r="24243" spans="68:68" x14ac:dyDescent="0.2">
      <c r="BP24243" s="48"/>
    </row>
    <row r="24244" spans="68:68" x14ac:dyDescent="0.2">
      <c r="BP24244" s="48"/>
    </row>
    <row r="24245" spans="68:68" x14ac:dyDescent="0.2">
      <c r="BP24245" s="48"/>
    </row>
    <row r="24246" spans="68:68" x14ac:dyDescent="0.2">
      <c r="BP24246" s="48"/>
    </row>
    <row r="24247" spans="68:68" x14ac:dyDescent="0.2">
      <c r="BP24247" s="48"/>
    </row>
    <row r="24248" spans="68:68" x14ac:dyDescent="0.2">
      <c r="BP24248" s="48"/>
    </row>
    <row r="24249" spans="68:68" x14ac:dyDescent="0.2">
      <c r="BP24249" s="48"/>
    </row>
    <row r="24250" spans="68:68" x14ac:dyDescent="0.2">
      <c r="BP24250" s="48"/>
    </row>
    <row r="24251" spans="68:68" x14ac:dyDescent="0.2">
      <c r="BP24251" s="48"/>
    </row>
    <row r="24252" spans="68:68" x14ac:dyDescent="0.2">
      <c r="BP24252" s="48"/>
    </row>
    <row r="24253" spans="68:68" x14ac:dyDescent="0.2">
      <c r="BP24253" s="48"/>
    </row>
    <row r="24254" spans="68:68" x14ac:dyDescent="0.2">
      <c r="BP24254" s="48"/>
    </row>
    <row r="24255" spans="68:68" x14ac:dyDescent="0.2">
      <c r="BP24255" s="48"/>
    </row>
    <row r="24256" spans="68:68" x14ac:dyDescent="0.2">
      <c r="BP24256" s="48"/>
    </row>
    <row r="24257" spans="68:68" x14ac:dyDescent="0.2">
      <c r="BP24257" s="48"/>
    </row>
    <row r="24258" spans="68:68" x14ac:dyDescent="0.2">
      <c r="BP24258" s="48"/>
    </row>
    <row r="24259" spans="68:68" x14ac:dyDescent="0.2">
      <c r="BP24259" s="48"/>
    </row>
    <row r="24260" spans="68:68" x14ac:dyDescent="0.2">
      <c r="BP24260" s="48"/>
    </row>
    <row r="24261" spans="68:68" x14ac:dyDescent="0.2">
      <c r="BP24261" s="48"/>
    </row>
    <row r="24262" spans="68:68" x14ac:dyDescent="0.2">
      <c r="BP24262" s="48"/>
    </row>
    <row r="24263" spans="68:68" x14ac:dyDescent="0.2">
      <c r="BP24263" s="48"/>
    </row>
    <row r="24264" spans="68:68" x14ac:dyDescent="0.2">
      <c r="BP24264" s="48"/>
    </row>
    <row r="24265" spans="68:68" x14ac:dyDescent="0.2">
      <c r="BP24265" s="48"/>
    </row>
    <row r="24266" spans="68:68" x14ac:dyDescent="0.2">
      <c r="BP24266" s="48"/>
    </row>
    <row r="24267" spans="68:68" x14ac:dyDescent="0.2">
      <c r="BP24267" s="48"/>
    </row>
    <row r="24268" spans="68:68" x14ac:dyDescent="0.2">
      <c r="BP24268" s="48"/>
    </row>
    <row r="24269" spans="68:68" x14ac:dyDescent="0.2">
      <c r="BP24269" s="48"/>
    </row>
    <row r="24270" spans="68:68" x14ac:dyDescent="0.2">
      <c r="BP24270" s="48"/>
    </row>
    <row r="24271" spans="68:68" x14ac:dyDescent="0.2">
      <c r="BP24271" s="48"/>
    </row>
    <row r="24272" spans="68:68" x14ac:dyDescent="0.2">
      <c r="BP24272" s="48"/>
    </row>
    <row r="24273" spans="68:68" x14ac:dyDescent="0.2">
      <c r="BP24273" s="48"/>
    </row>
    <row r="24274" spans="68:68" x14ac:dyDescent="0.2">
      <c r="BP24274" s="48"/>
    </row>
    <row r="24275" spans="68:68" x14ac:dyDescent="0.2">
      <c r="BP24275" s="48"/>
    </row>
    <row r="24276" spans="68:68" x14ac:dyDescent="0.2">
      <c r="BP24276" s="48"/>
    </row>
    <row r="24277" spans="68:68" x14ac:dyDescent="0.2">
      <c r="BP24277" s="48"/>
    </row>
    <row r="24278" spans="68:68" x14ac:dyDescent="0.2">
      <c r="BP24278" s="48"/>
    </row>
    <row r="24279" spans="68:68" x14ac:dyDescent="0.2">
      <c r="BP24279" s="48"/>
    </row>
    <row r="24280" spans="68:68" x14ac:dyDescent="0.2">
      <c r="BP24280" s="48"/>
    </row>
    <row r="24281" spans="68:68" x14ac:dyDescent="0.2">
      <c r="BP24281" s="48"/>
    </row>
    <row r="24282" spans="68:68" x14ac:dyDescent="0.2">
      <c r="BP24282" s="48"/>
    </row>
    <row r="24283" spans="68:68" x14ac:dyDescent="0.2">
      <c r="BP24283" s="48"/>
    </row>
    <row r="24284" spans="68:68" x14ac:dyDescent="0.2">
      <c r="BP24284" s="48"/>
    </row>
    <row r="24285" spans="68:68" x14ac:dyDescent="0.2">
      <c r="BP24285" s="48"/>
    </row>
    <row r="24286" spans="68:68" x14ac:dyDescent="0.2">
      <c r="BP24286" s="48"/>
    </row>
    <row r="24287" spans="68:68" x14ac:dyDescent="0.2">
      <c r="BP24287" s="48"/>
    </row>
    <row r="24288" spans="68:68" x14ac:dyDescent="0.2">
      <c r="BP24288" s="48"/>
    </row>
    <row r="24289" spans="68:68" x14ac:dyDescent="0.2">
      <c r="BP24289" s="48"/>
    </row>
    <row r="24290" spans="68:68" x14ac:dyDescent="0.2">
      <c r="BP24290" s="48"/>
    </row>
    <row r="24291" spans="68:68" x14ac:dyDescent="0.2">
      <c r="BP24291" s="48"/>
    </row>
    <row r="24292" spans="68:68" x14ac:dyDescent="0.2">
      <c r="BP24292" s="48"/>
    </row>
    <row r="24293" spans="68:68" x14ac:dyDescent="0.2">
      <c r="BP24293" s="48"/>
    </row>
    <row r="24294" spans="68:68" x14ac:dyDescent="0.2">
      <c r="BP24294" s="48"/>
    </row>
    <row r="24295" spans="68:68" x14ac:dyDescent="0.2">
      <c r="BP24295" s="48"/>
    </row>
    <row r="24296" spans="68:68" x14ac:dyDescent="0.2">
      <c r="BP24296" s="48"/>
    </row>
    <row r="24297" spans="68:68" x14ac:dyDescent="0.2">
      <c r="BP24297" s="48"/>
    </row>
    <row r="24298" spans="68:68" x14ac:dyDescent="0.2">
      <c r="BP24298" s="48"/>
    </row>
    <row r="24299" spans="68:68" x14ac:dyDescent="0.2">
      <c r="BP24299" s="48"/>
    </row>
    <row r="24300" spans="68:68" x14ac:dyDescent="0.2">
      <c r="BP24300" s="48"/>
    </row>
    <row r="24301" spans="68:68" x14ac:dyDescent="0.2">
      <c r="BP24301" s="48"/>
    </row>
    <row r="24302" spans="68:68" x14ac:dyDescent="0.2">
      <c r="BP24302" s="48"/>
    </row>
    <row r="24303" spans="68:68" x14ac:dyDescent="0.2">
      <c r="BP24303" s="48"/>
    </row>
    <row r="24304" spans="68:68" x14ac:dyDescent="0.2">
      <c r="BP24304" s="48"/>
    </row>
    <row r="24305" spans="68:68" x14ac:dyDescent="0.2">
      <c r="BP24305" s="48"/>
    </row>
    <row r="24306" spans="68:68" x14ac:dyDescent="0.2">
      <c r="BP24306" s="48"/>
    </row>
    <row r="24307" spans="68:68" x14ac:dyDescent="0.2">
      <c r="BP24307" s="48"/>
    </row>
    <row r="24308" spans="68:68" x14ac:dyDescent="0.2">
      <c r="BP24308" s="48"/>
    </row>
    <row r="24309" spans="68:68" x14ac:dyDescent="0.2">
      <c r="BP24309" s="48"/>
    </row>
    <row r="24310" spans="68:68" x14ac:dyDescent="0.2">
      <c r="BP24310" s="48"/>
    </row>
    <row r="24311" spans="68:68" x14ac:dyDescent="0.2">
      <c r="BP24311" s="48"/>
    </row>
    <row r="24312" spans="68:68" x14ac:dyDescent="0.2">
      <c r="BP24312" s="48"/>
    </row>
    <row r="24313" spans="68:68" x14ac:dyDescent="0.2">
      <c r="BP24313" s="48"/>
    </row>
    <row r="24314" spans="68:68" x14ac:dyDescent="0.2">
      <c r="BP24314" s="48"/>
    </row>
    <row r="24315" spans="68:68" x14ac:dyDescent="0.2">
      <c r="BP24315" s="48"/>
    </row>
    <row r="24316" spans="68:68" x14ac:dyDescent="0.2">
      <c r="BP24316" s="48"/>
    </row>
    <row r="24317" spans="68:68" x14ac:dyDescent="0.2">
      <c r="BP24317" s="48"/>
    </row>
    <row r="24318" spans="68:68" x14ac:dyDescent="0.2">
      <c r="BP24318" s="48"/>
    </row>
    <row r="24319" spans="68:68" x14ac:dyDescent="0.2">
      <c r="BP24319" s="48"/>
    </row>
    <row r="24320" spans="68:68" x14ac:dyDescent="0.2">
      <c r="BP24320" s="48"/>
    </row>
    <row r="24321" spans="68:68" x14ac:dyDescent="0.2">
      <c r="BP24321" s="48"/>
    </row>
    <row r="24322" spans="68:68" x14ac:dyDescent="0.2">
      <c r="BP24322" s="48"/>
    </row>
    <row r="24323" spans="68:68" x14ac:dyDescent="0.2">
      <c r="BP24323" s="48"/>
    </row>
    <row r="24324" spans="68:68" x14ac:dyDescent="0.2">
      <c r="BP24324" s="48"/>
    </row>
    <row r="24325" spans="68:68" x14ac:dyDescent="0.2">
      <c r="BP24325" s="48"/>
    </row>
    <row r="24326" spans="68:68" x14ac:dyDescent="0.2">
      <c r="BP24326" s="48"/>
    </row>
    <row r="24327" spans="68:68" x14ac:dyDescent="0.2">
      <c r="BP24327" s="48"/>
    </row>
    <row r="24328" spans="68:68" x14ac:dyDescent="0.2">
      <c r="BP24328" s="48"/>
    </row>
    <row r="24329" spans="68:68" x14ac:dyDescent="0.2">
      <c r="BP24329" s="48"/>
    </row>
    <row r="24330" spans="68:68" x14ac:dyDescent="0.2">
      <c r="BP24330" s="48"/>
    </row>
    <row r="24331" spans="68:68" x14ac:dyDescent="0.2">
      <c r="BP24331" s="48"/>
    </row>
    <row r="24332" spans="68:68" x14ac:dyDescent="0.2">
      <c r="BP24332" s="48"/>
    </row>
    <row r="24333" spans="68:68" x14ac:dyDescent="0.2">
      <c r="BP24333" s="48"/>
    </row>
    <row r="24334" spans="68:68" x14ac:dyDescent="0.2">
      <c r="BP24334" s="48"/>
    </row>
    <row r="24335" spans="68:68" x14ac:dyDescent="0.2">
      <c r="BP24335" s="48"/>
    </row>
    <row r="24336" spans="68:68" x14ac:dyDescent="0.2">
      <c r="BP24336" s="48"/>
    </row>
    <row r="24337" spans="68:68" x14ac:dyDescent="0.2">
      <c r="BP24337" s="48"/>
    </row>
    <row r="24338" spans="68:68" x14ac:dyDescent="0.2">
      <c r="BP24338" s="48"/>
    </row>
    <row r="24339" spans="68:68" x14ac:dyDescent="0.2">
      <c r="BP24339" s="48"/>
    </row>
    <row r="24340" spans="68:68" x14ac:dyDescent="0.2">
      <c r="BP24340" s="48"/>
    </row>
    <row r="24341" spans="68:68" x14ac:dyDescent="0.2">
      <c r="BP24341" s="48"/>
    </row>
    <row r="24342" spans="68:68" x14ac:dyDescent="0.2">
      <c r="BP24342" s="48"/>
    </row>
    <row r="24343" spans="68:68" x14ac:dyDescent="0.2">
      <c r="BP24343" s="48"/>
    </row>
    <row r="24344" spans="68:68" x14ac:dyDescent="0.2">
      <c r="BP24344" s="48"/>
    </row>
    <row r="24345" spans="68:68" x14ac:dyDescent="0.2">
      <c r="BP24345" s="48"/>
    </row>
    <row r="24346" spans="68:68" x14ac:dyDescent="0.2">
      <c r="BP24346" s="48"/>
    </row>
    <row r="24347" spans="68:68" x14ac:dyDescent="0.2">
      <c r="BP24347" s="48"/>
    </row>
    <row r="24348" spans="68:68" x14ac:dyDescent="0.2">
      <c r="BP24348" s="48"/>
    </row>
    <row r="24349" spans="68:68" x14ac:dyDescent="0.2">
      <c r="BP24349" s="48"/>
    </row>
    <row r="24350" spans="68:68" x14ac:dyDescent="0.2">
      <c r="BP24350" s="48"/>
    </row>
    <row r="24351" spans="68:68" x14ac:dyDescent="0.2">
      <c r="BP24351" s="48"/>
    </row>
    <row r="24352" spans="68:68" x14ac:dyDescent="0.2">
      <c r="BP24352" s="48"/>
    </row>
    <row r="24353" spans="68:68" x14ac:dyDescent="0.2">
      <c r="BP24353" s="48"/>
    </row>
    <row r="24354" spans="68:68" x14ac:dyDescent="0.2">
      <c r="BP24354" s="48"/>
    </row>
    <row r="24355" spans="68:68" x14ac:dyDescent="0.2">
      <c r="BP24355" s="48"/>
    </row>
    <row r="24356" spans="68:68" x14ac:dyDescent="0.2">
      <c r="BP24356" s="48"/>
    </row>
    <row r="24357" spans="68:68" x14ac:dyDescent="0.2">
      <c r="BP24357" s="48"/>
    </row>
    <row r="24358" spans="68:68" x14ac:dyDescent="0.2">
      <c r="BP24358" s="48"/>
    </row>
    <row r="24359" spans="68:68" x14ac:dyDescent="0.2">
      <c r="BP24359" s="48"/>
    </row>
    <row r="24360" spans="68:68" x14ac:dyDescent="0.2">
      <c r="BP24360" s="48"/>
    </row>
    <row r="24361" spans="68:68" x14ac:dyDescent="0.2">
      <c r="BP24361" s="48"/>
    </row>
    <row r="24362" spans="68:68" x14ac:dyDescent="0.2">
      <c r="BP24362" s="48"/>
    </row>
    <row r="24363" spans="68:68" x14ac:dyDescent="0.2">
      <c r="BP24363" s="48"/>
    </row>
    <row r="24364" spans="68:68" x14ac:dyDescent="0.2">
      <c r="BP24364" s="48"/>
    </row>
    <row r="24365" spans="68:68" x14ac:dyDescent="0.2">
      <c r="BP24365" s="48"/>
    </row>
    <row r="24366" spans="68:68" x14ac:dyDescent="0.2">
      <c r="BP24366" s="48"/>
    </row>
    <row r="24367" spans="68:68" x14ac:dyDescent="0.2">
      <c r="BP24367" s="48"/>
    </row>
    <row r="24368" spans="68:68" x14ac:dyDescent="0.2">
      <c r="BP24368" s="48"/>
    </row>
    <row r="24369" spans="68:68" x14ac:dyDescent="0.2">
      <c r="BP24369" s="48"/>
    </row>
    <row r="24370" spans="68:68" x14ac:dyDescent="0.2">
      <c r="BP24370" s="48"/>
    </row>
    <row r="24371" spans="68:68" x14ac:dyDescent="0.2">
      <c r="BP24371" s="48"/>
    </row>
    <row r="24372" spans="68:68" x14ac:dyDescent="0.2">
      <c r="BP24372" s="48"/>
    </row>
    <row r="24373" spans="68:68" x14ac:dyDescent="0.2">
      <c r="BP24373" s="48"/>
    </row>
    <row r="24374" spans="68:68" x14ac:dyDescent="0.2">
      <c r="BP24374" s="48"/>
    </row>
    <row r="24375" spans="68:68" x14ac:dyDescent="0.2">
      <c r="BP24375" s="48"/>
    </row>
    <row r="24376" spans="68:68" x14ac:dyDescent="0.2">
      <c r="BP24376" s="48"/>
    </row>
    <row r="24377" spans="68:68" x14ac:dyDescent="0.2">
      <c r="BP24377" s="48"/>
    </row>
    <row r="24378" spans="68:68" x14ac:dyDescent="0.2">
      <c r="BP24378" s="48"/>
    </row>
    <row r="24379" spans="68:68" x14ac:dyDescent="0.2">
      <c r="BP24379" s="48"/>
    </row>
    <row r="24380" spans="68:68" x14ac:dyDescent="0.2">
      <c r="BP24380" s="48"/>
    </row>
    <row r="24381" spans="68:68" x14ac:dyDescent="0.2">
      <c r="BP24381" s="48"/>
    </row>
    <row r="24382" spans="68:68" x14ac:dyDescent="0.2">
      <c r="BP24382" s="48"/>
    </row>
    <row r="24383" spans="68:68" x14ac:dyDescent="0.2">
      <c r="BP24383" s="48"/>
    </row>
    <row r="24384" spans="68:68" x14ac:dyDescent="0.2">
      <c r="BP24384" s="48"/>
    </row>
    <row r="24385" spans="68:68" x14ac:dyDescent="0.2">
      <c r="BP24385" s="48"/>
    </row>
    <row r="24386" spans="68:68" x14ac:dyDescent="0.2">
      <c r="BP24386" s="48"/>
    </row>
    <row r="24387" spans="68:68" x14ac:dyDescent="0.2">
      <c r="BP24387" s="48"/>
    </row>
    <row r="24388" spans="68:68" x14ac:dyDescent="0.2">
      <c r="BP24388" s="48"/>
    </row>
    <row r="24389" spans="68:68" x14ac:dyDescent="0.2">
      <c r="BP24389" s="48"/>
    </row>
    <row r="24390" spans="68:68" x14ac:dyDescent="0.2">
      <c r="BP24390" s="48"/>
    </row>
    <row r="24391" spans="68:68" x14ac:dyDescent="0.2">
      <c r="BP24391" s="48"/>
    </row>
    <row r="24392" spans="68:68" x14ac:dyDescent="0.2">
      <c r="BP24392" s="48"/>
    </row>
    <row r="24393" spans="68:68" x14ac:dyDescent="0.2">
      <c r="BP24393" s="48"/>
    </row>
    <row r="24394" spans="68:68" x14ac:dyDescent="0.2">
      <c r="BP24394" s="48"/>
    </row>
    <row r="24395" spans="68:68" x14ac:dyDescent="0.2">
      <c r="BP24395" s="48"/>
    </row>
    <row r="24396" spans="68:68" x14ac:dyDescent="0.2">
      <c r="BP24396" s="48"/>
    </row>
    <row r="24397" spans="68:68" x14ac:dyDescent="0.2">
      <c r="BP24397" s="48"/>
    </row>
    <row r="24398" spans="68:68" x14ac:dyDescent="0.2">
      <c r="BP24398" s="48"/>
    </row>
    <row r="24399" spans="68:68" x14ac:dyDescent="0.2">
      <c r="BP24399" s="48"/>
    </row>
    <row r="24400" spans="68:68" x14ac:dyDescent="0.2">
      <c r="BP24400" s="48"/>
    </row>
    <row r="24401" spans="68:68" x14ac:dyDescent="0.2">
      <c r="BP24401" s="48"/>
    </row>
    <row r="24402" spans="68:68" x14ac:dyDescent="0.2">
      <c r="BP24402" s="48"/>
    </row>
    <row r="24403" spans="68:68" x14ac:dyDescent="0.2">
      <c r="BP24403" s="48"/>
    </row>
    <row r="24404" spans="68:68" x14ac:dyDescent="0.2">
      <c r="BP24404" s="48"/>
    </row>
    <row r="24405" spans="68:68" x14ac:dyDescent="0.2">
      <c r="BP24405" s="48"/>
    </row>
    <row r="24406" spans="68:68" x14ac:dyDescent="0.2">
      <c r="BP24406" s="48"/>
    </row>
    <row r="24407" spans="68:68" x14ac:dyDescent="0.2">
      <c r="BP24407" s="48"/>
    </row>
    <row r="24408" spans="68:68" x14ac:dyDescent="0.2">
      <c r="BP24408" s="48"/>
    </row>
    <row r="24409" spans="68:68" x14ac:dyDescent="0.2">
      <c r="BP24409" s="48"/>
    </row>
    <row r="24410" spans="68:68" x14ac:dyDescent="0.2">
      <c r="BP24410" s="48"/>
    </row>
    <row r="24411" spans="68:68" x14ac:dyDescent="0.2">
      <c r="BP24411" s="48"/>
    </row>
    <row r="24412" spans="68:68" x14ac:dyDescent="0.2">
      <c r="BP24412" s="48"/>
    </row>
    <row r="24413" spans="68:68" x14ac:dyDescent="0.2">
      <c r="BP24413" s="48"/>
    </row>
    <row r="24414" spans="68:68" x14ac:dyDescent="0.2">
      <c r="BP24414" s="48"/>
    </row>
    <row r="24415" spans="68:68" x14ac:dyDescent="0.2">
      <c r="BP24415" s="48"/>
    </row>
    <row r="24416" spans="68:68" x14ac:dyDescent="0.2">
      <c r="BP24416" s="48"/>
    </row>
    <row r="24417" spans="68:68" x14ac:dyDescent="0.2">
      <c r="BP24417" s="48"/>
    </row>
    <row r="24418" spans="68:68" x14ac:dyDescent="0.2">
      <c r="BP24418" s="48"/>
    </row>
    <row r="24419" spans="68:68" x14ac:dyDescent="0.2">
      <c r="BP24419" s="48"/>
    </row>
    <row r="24420" spans="68:68" x14ac:dyDescent="0.2">
      <c r="BP24420" s="48"/>
    </row>
    <row r="24421" spans="68:68" x14ac:dyDescent="0.2">
      <c r="BP24421" s="48"/>
    </row>
    <row r="24422" spans="68:68" x14ac:dyDescent="0.2">
      <c r="BP24422" s="48"/>
    </row>
    <row r="24423" spans="68:68" x14ac:dyDescent="0.2">
      <c r="BP24423" s="48"/>
    </row>
    <row r="24424" spans="68:68" x14ac:dyDescent="0.2">
      <c r="BP24424" s="48"/>
    </row>
    <row r="24425" spans="68:68" x14ac:dyDescent="0.2">
      <c r="BP24425" s="48"/>
    </row>
    <row r="24426" spans="68:68" x14ac:dyDescent="0.2">
      <c r="BP24426" s="48"/>
    </row>
    <row r="24427" spans="68:68" x14ac:dyDescent="0.2">
      <c r="BP24427" s="48"/>
    </row>
    <row r="24428" spans="68:68" x14ac:dyDescent="0.2">
      <c r="BP24428" s="48"/>
    </row>
    <row r="24429" spans="68:68" x14ac:dyDescent="0.2">
      <c r="BP24429" s="48"/>
    </row>
    <row r="24430" spans="68:68" x14ac:dyDescent="0.2">
      <c r="BP24430" s="48"/>
    </row>
    <row r="24431" spans="68:68" x14ac:dyDescent="0.2">
      <c r="BP24431" s="48"/>
    </row>
    <row r="24432" spans="68:68" x14ac:dyDescent="0.2">
      <c r="BP24432" s="48"/>
    </row>
    <row r="24433" spans="68:68" x14ac:dyDescent="0.2">
      <c r="BP24433" s="48"/>
    </row>
    <row r="24434" spans="68:68" x14ac:dyDescent="0.2">
      <c r="BP24434" s="48"/>
    </row>
    <row r="24435" spans="68:68" x14ac:dyDescent="0.2">
      <c r="BP24435" s="48"/>
    </row>
    <row r="24436" spans="68:68" x14ac:dyDescent="0.2">
      <c r="BP24436" s="48"/>
    </row>
    <row r="24437" spans="68:68" x14ac:dyDescent="0.2">
      <c r="BP24437" s="48"/>
    </row>
    <row r="24438" spans="68:68" x14ac:dyDescent="0.2">
      <c r="BP24438" s="48"/>
    </row>
    <row r="24439" spans="68:68" x14ac:dyDescent="0.2">
      <c r="BP24439" s="48"/>
    </row>
    <row r="24440" spans="68:68" x14ac:dyDescent="0.2">
      <c r="BP24440" s="48"/>
    </row>
    <row r="24441" spans="68:68" x14ac:dyDescent="0.2">
      <c r="BP24441" s="48"/>
    </row>
    <row r="24442" spans="68:68" x14ac:dyDescent="0.2">
      <c r="BP24442" s="48"/>
    </row>
    <row r="24443" spans="68:68" x14ac:dyDescent="0.2">
      <c r="BP24443" s="48"/>
    </row>
    <row r="24444" spans="68:68" x14ac:dyDescent="0.2">
      <c r="BP24444" s="48"/>
    </row>
    <row r="24445" spans="68:68" x14ac:dyDescent="0.2">
      <c r="BP24445" s="48"/>
    </row>
    <row r="24446" spans="68:68" x14ac:dyDescent="0.2">
      <c r="BP24446" s="48"/>
    </row>
    <row r="24447" spans="68:68" x14ac:dyDescent="0.2">
      <c r="BP24447" s="48"/>
    </row>
    <row r="24448" spans="68:68" x14ac:dyDescent="0.2">
      <c r="BP24448" s="48"/>
    </row>
    <row r="24449" spans="68:68" x14ac:dyDescent="0.2">
      <c r="BP24449" s="48"/>
    </row>
    <row r="24450" spans="68:68" x14ac:dyDescent="0.2">
      <c r="BP24450" s="48"/>
    </row>
    <row r="24451" spans="68:68" x14ac:dyDescent="0.2">
      <c r="BP24451" s="48"/>
    </row>
    <row r="24452" spans="68:68" x14ac:dyDescent="0.2">
      <c r="BP24452" s="48"/>
    </row>
    <row r="24453" spans="68:68" x14ac:dyDescent="0.2">
      <c r="BP24453" s="48"/>
    </row>
    <row r="24454" spans="68:68" x14ac:dyDescent="0.2">
      <c r="BP24454" s="48"/>
    </row>
    <row r="24455" spans="68:68" x14ac:dyDescent="0.2">
      <c r="BP24455" s="48"/>
    </row>
    <row r="24456" spans="68:68" x14ac:dyDescent="0.2">
      <c r="BP24456" s="48"/>
    </row>
    <row r="24457" spans="68:68" x14ac:dyDescent="0.2">
      <c r="BP24457" s="48"/>
    </row>
    <row r="24458" spans="68:68" x14ac:dyDescent="0.2">
      <c r="BP24458" s="48"/>
    </row>
    <row r="24459" spans="68:68" x14ac:dyDescent="0.2">
      <c r="BP24459" s="48"/>
    </row>
    <row r="24460" spans="68:68" x14ac:dyDescent="0.2">
      <c r="BP24460" s="48"/>
    </row>
    <row r="24461" spans="68:68" x14ac:dyDescent="0.2">
      <c r="BP24461" s="48"/>
    </row>
    <row r="24462" spans="68:68" x14ac:dyDescent="0.2">
      <c r="BP24462" s="48"/>
    </row>
    <row r="24463" spans="68:68" x14ac:dyDescent="0.2">
      <c r="BP24463" s="48"/>
    </row>
    <row r="24464" spans="68:68" x14ac:dyDescent="0.2">
      <c r="BP24464" s="48"/>
    </row>
    <row r="24465" spans="68:68" x14ac:dyDescent="0.2">
      <c r="BP24465" s="48"/>
    </row>
    <row r="24466" spans="68:68" x14ac:dyDescent="0.2">
      <c r="BP24466" s="48"/>
    </row>
    <row r="24467" spans="68:68" x14ac:dyDescent="0.2">
      <c r="BP24467" s="48"/>
    </row>
    <row r="24468" spans="68:68" x14ac:dyDescent="0.2">
      <c r="BP24468" s="48"/>
    </row>
    <row r="24469" spans="68:68" x14ac:dyDescent="0.2">
      <c r="BP24469" s="48"/>
    </row>
    <row r="24470" spans="68:68" x14ac:dyDescent="0.2">
      <c r="BP24470" s="48"/>
    </row>
    <row r="24471" spans="68:68" x14ac:dyDescent="0.2">
      <c r="BP24471" s="48"/>
    </row>
    <row r="24472" spans="68:68" x14ac:dyDescent="0.2">
      <c r="BP24472" s="48"/>
    </row>
    <row r="24473" spans="68:68" x14ac:dyDescent="0.2">
      <c r="BP24473" s="48"/>
    </row>
    <row r="24474" spans="68:68" x14ac:dyDescent="0.2">
      <c r="BP24474" s="48"/>
    </row>
    <row r="24475" spans="68:68" x14ac:dyDescent="0.2">
      <c r="BP24475" s="48"/>
    </row>
    <row r="24476" spans="68:68" x14ac:dyDescent="0.2">
      <c r="BP24476" s="48"/>
    </row>
    <row r="24477" spans="68:68" x14ac:dyDescent="0.2">
      <c r="BP24477" s="48"/>
    </row>
    <row r="24478" spans="68:68" x14ac:dyDescent="0.2">
      <c r="BP24478" s="48"/>
    </row>
    <row r="24479" spans="68:68" x14ac:dyDescent="0.2">
      <c r="BP24479" s="48"/>
    </row>
    <row r="24480" spans="68:68" x14ac:dyDescent="0.2">
      <c r="BP24480" s="48"/>
    </row>
    <row r="24481" spans="68:68" x14ac:dyDescent="0.2">
      <c r="BP24481" s="48"/>
    </row>
    <row r="24482" spans="68:68" x14ac:dyDescent="0.2">
      <c r="BP24482" s="48"/>
    </row>
    <row r="24483" spans="68:68" x14ac:dyDescent="0.2">
      <c r="BP24483" s="48"/>
    </row>
    <row r="24484" spans="68:68" x14ac:dyDescent="0.2">
      <c r="BP24484" s="48"/>
    </row>
    <row r="24485" spans="68:68" x14ac:dyDescent="0.2">
      <c r="BP24485" s="48"/>
    </row>
    <row r="24486" spans="68:68" x14ac:dyDescent="0.2">
      <c r="BP24486" s="48"/>
    </row>
    <row r="24487" spans="68:68" x14ac:dyDescent="0.2">
      <c r="BP24487" s="48"/>
    </row>
    <row r="24488" spans="68:68" x14ac:dyDescent="0.2">
      <c r="BP24488" s="48"/>
    </row>
    <row r="24489" spans="68:68" x14ac:dyDescent="0.2">
      <c r="BP24489" s="48"/>
    </row>
    <row r="24490" spans="68:68" x14ac:dyDescent="0.2">
      <c r="BP24490" s="48"/>
    </row>
    <row r="24491" spans="68:68" x14ac:dyDescent="0.2">
      <c r="BP24491" s="48"/>
    </row>
    <row r="24492" spans="68:68" x14ac:dyDescent="0.2">
      <c r="BP24492" s="48"/>
    </row>
    <row r="24493" spans="68:68" x14ac:dyDescent="0.2">
      <c r="BP24493" s="48"/>
    </row>
    <row r="24494" spans="68:68" x14ac:dyDescent="0.2">
      <c r="BP24494" s="48"/>
    </row>
    <row r="24495" spans="68:68" x14ac:dyDescent="0.2">
      <c r="BP24495" s="48"/>
    </row>
    <row r="24496" spans="68:68" x14ac:dyDescent="0.2">
      <c r="BP24496" s="48"/>
    </row>
    <row r="24497" spans="68:68" x14ac:dyDescent="0.2">
      <c r="BP24497" s="48"/>
    </row>
    <row r="24498" spans="68:68" x14ac:dyDescent="0.2">
      <c r="BP24498" s="48"/>
    </row>
    <row r="24499" spans="68:68" x14ac:dyDescent="0.2">
      <c r="BP24499" s="48"/>
    </row>
    <row r="24500" spans="68:68" x14ac:dyDescent="0.2">
      <c r="BP24500" s="48"/>
    </row>
    <row r="24501" spans="68:68" x14ac:dyDescent="0.2">
      <c r="BP24501" s="48"/>
    </row>
    <row r="24502" spans="68:68" x14ac:dyDescent="0.2">
      <c r="BP24502" s="48"/>
    </row>
    <row r="24503" spans="68:68" x14ac:dyDescent="0.2">
      <c r="BP24503" s="48"/>
    </row>
    <row r="24504" spans="68:68" x14ac:dyDescent="0.2">
      <c r="BP24504" s="48"/>
    </row>
    <row r="24505" spans="68:68" x14ac:dyDescent="0.2">
      <c r="BP24505" s="48"/>
    </row>
    <row r="24506" spans="68:68" x14ac:dyDescent="0.2">
      <c r="BP24506" s="48"/>
    </row>
    <row r="24507" spans="68:68" x14ac:dyDescent="0.2">
      <c r="BP24507" s="48"/>
    </row>
    <row r="24508" spans="68:68" x14ac:dyDescent="0.2">
      <c r="BP24508" s="48"/>
    </row>
    <row r="24509" spans="68:68" x14ac:dyDescent="0.2">
      <c r="BP24509" s="48"/>
    </row>
    <row r="24510" spans="68:68" x14ac:dyDescent="0.2">
      <c r="BP24510" s="48"/>
    </row>
    <row r="24511" spans="68:68" x14ac:dyDescent="0.2">
      <c r="BP24511" s="48"/>
    </row>
    <row r="24512" spans="68:68" x14ac:dyDescent="0.2">
      <c r="BP24512" s="48"/>
    </row>
    <row r="24513" spans="68:68" x14ac:dyDescent="0.2">
      <c r="BP24513" s="48"/>
    </row>
    <row r="24514" spans="68:68" x14ac:dyDescent="0.2">
      <c r="BP24514" s="48"/>
    </row>
    <row r="24515" spans="68:68" x14ac:dyDescent="0.2">
      <c r="BP24515" s="48"/>
    </row>
    <row r="24516" spans="68:68" x14ac:dyDescent="0.2">
      <c r="BP24516" s="48"/>
    </row>
    <row r="24517" spans="68:68" x14ac:dyDescent="0.2">
      <c r="BP24517" s="48"/>
    </row>
    <row r="24518" spans="68:68" x14ac:dyDescent="0.2">
      <c r="BP24518" s="48"/>
    </row>
    <row r="24519" spans="68:68" x14ac:dyDescent="0.2">
      <c r="BP24519" s="48"/>
    </row>
    <row r="24520" spans="68:68" x14ac:dyDescent="0.2">
      <c r="BP24520" s="48"/>
    </row>
    <row r="24521" spans="68:68" x14ac:dyDescent="0.2">
      <c r="BP24521" s="48"/>
    </row>
    <row r="24522" spans="68:68" x14ac:dyDescent="0.2">
      <c r="BP24522" s="48"/>
    </row>
    <row r="24523" spans="68:68" x14ac:dyDescent="0.2">
      <c r="BP24523" s="48"/>
    </row>
    <row r="24524" spans="68:68" x14ac:dyDescent="0.2">
      <c r="BP24524" s="48"/>
    </row>
    <row r="24525" spans="68:68" x14ac:dyDescent="0.2">
      <c r="BP24525" s="48"/>
    </row>
    <row r="24526" spans="68:68" x14ac:dyDescent="0.2">
      <c r="BP24526" s="48"/>
    </row>
    <row r="24527" spans="68:68" x14ac:dyDescent="0.2">
      <c r="BP24527" s="48"/>
    </row>
    <row r="24528" spans="68:68" x14ac:dyDescent="0.2">
      <c r="BP24528" s="48"/>
    </row>
    <row r="24529" spans="68:68" x14ac:dyDescent="0.2">
      <c r="BP24529" s="48"/>
    </row>
    <row r="24530" spans="68:68" x14ac:dyDescent="0.2">
      <c r="BP24530" s="48"/>
    </row>
    <row r="24531" spans="68:68" x14ac:dyDescent="0.2">
      <c r="BP24531" s="48"/>
    </row>
    <row r="24532" spans="68:68" x14ac:dyDescent="0.2">
      <c r="BP24532" s="48"/>
    </row>
    <row r="24533" spans="68:68" x14ac:dyDescent="0.2">
      <c r="BP24533" s="48"/>
    </row>
    <row r="24534" spans="68:68" x14ac:dyDescent="0.2">
      <c r="BP24534" s="48"/>
    </row>
    <row r="24535" spans="68:68" x14ac:dyDescent="0.2">
      <c r="BP24535" s="48"/>
    </row>
    <row r="24536" spans="68:68" x14ac:dyDescent="0.2">
      <c r="BP24536" s="48"/>
    </row>
    <row r="24537" spans="68:68" x14ac:dyDescent="0.2">
      <c r="BP24537" s="48"/>
    </row>
    <row r="24538" spans="68:68" x14ac:dyDescent="0.2">
      <c r="BP24538" s="48"/>
    </row>
    <row r="24539" spans="68:68" x14ac:dyDescent="0.2">
      <c r="BP24539" s="48"/>
    </row>
    <row r="24540" spans="68:68" x14ac:dyDescent="0.2">
      <c r="BP24540" s="48"/>
    </row>
    <row r="24541" spans="68:68" x14ac:dyDescent="0.2">
      <c r="BP24541" s="48"/>
    </row>
    <row r="24542" spans="68:68" x14ac:dyDescent="0.2">
      <c r="BP24542" s="48"/>
    </row>
    <row r="24543" spans="68:68" x14ac:dyDescent="0.2">
      <c r="BP24543" s="48"/>
    </row>
    <row r="24544" spans="68:68" x14ac:dyDescent="0.2">
      <c r="BP24544" s="48"/>
    </row>
    <row r="24545" spans="68:68" x14ac:dyDescent="0.2">
      <c r="BP24545" s="48"/>
    </row>
    <row r="24546" spans="68:68" x14ac:dyDescent="0.2">
      <c r="BP24546" s="48"/>
    </row>
    <row r="24547" spans="68:68" x14ac:dyDescent="0.2">
      <c r="BP24547" s="48"/>
    </row>
    <row r="24548" spans="68:68" x14ac:dyDescent="0.2">
      <c r="BP24548" s="48"/>
    </row>
    <row r="24549" spans="68:68" x14ac:dyDescent="0.2">
      <c r="BP24549" s="48"/>
    </row>
    <row r="24550" spans="68:68" x14ac:dyDescent="0.2">
      <c r="BP24550" s="48"/>
    </row>
    <row r="24551" spans="68:68" x14ac:dyDescent="0.2">
      <c r="BP24551" s="48"/>
    </row>
    <row r="24552" spans="68:68" x14ac:dyDescent="0.2">
      <c r="BP24552" s="48"/>
    </row>
    <row r="24553" spans="68:68" x14ac:dyDescent="0.2">
      <c r="BP24553" s="48"/>
    </row>
    <row r="24554" spans="68:68" x14ac:dyDescent="0.2">
      <c r="BP24554" s="48"/>
    </row>
    <row r="24555" spans="68:68" x14ac:dyDescent="0.2">
      <c r="BP24555" s="48"/>
    </row>
    <row r="24556" spans="68:68" x14ac:dyDescent="0.2">
      <c r="BP24556" s="48"/>
    </row>
    <row r="24557" spans="68:68" x14ac:dyDescent="0.2">
      <c r="BP24557" s="48"/>
    </row>
    <row r="24558" spans="68:68" x14ac:dyDescent="0.2">
      <c r="BP24558" s="48"/>
    </row>
    <row r="24559" spans="68:68" x14ac:dyDescent="0.2">
      <c r="BP24559" s="48"/>
    </row>
    <row r="24560" spans="68:68" x14ac:dyDescent="0.2">
      <c r="BP24560" s="48"/>
    </row>
    <row r="24561" spans="68:68" x14ac:dyDescent="0.2">
      <c r="BP24561" s="48"/>
    </row>
    <row r="24562" spans="68:68" x14ac:dyDescent="0.2">
      <c r="BP24562" s="48"/>
    </row>
    <row r="24563" spans="68:68" x14ac:dyDescent="0.2">
      <c r="BP24563" s="48"/>
    </row>
    <row r="24564" spans="68:68" x14ac:dyDescent="0.2">
      <c r="BP24564" s="48"/>
    </row>
    <row r="24565" spans="68:68" x14ac:dyDescent="0.2">
      <c r="BP24565" s="48"/>
    </row>
    <row r="24566" spans="68:68" x14ac:dyDescent="0.2">
      <c r="BP24566" s="48"/>
    </row>
    <row r="24567" spans="68:68" x14ac:dyDescent="0.2">
      <c r="BP24567" s="48"/>
    </row>
    <row r="24568" spans="68:68" x14ac:dyDescent="0.2">
      <c r="BP24568" s="48"/>
    </row>
    <row r="24569" spans="68:68" x14ac:dyDescent="0.2">
      <c r="BP24569" s="48"/>
    </row>
    <row r="24570" spans="68:68" x14ac:dyDescent="0.2">
      <c r="BP24570" s="48"/>
    </row>
    <row r="24571" spans="68:68" x14ac:dyDescent="0.2">
      <c r="BP24571" s="48"/>
    </row>
    <row r="24572" spans="68:68" x14ac:dyDescent="0.2">
      <c r="BP24572" s="48"/>
    </row>
    <row r="24573" spans="68:68" x14ac:dyDescent="0.2">
      <c r="BP24573" s="48"/>
    </row>
    <row r="24574" spans="68:68" x14ac:dyDescent="0.2">
      <c r="BP24574" s="48"/>
    </row>
    <row r="24575" spans="68:68" x14ac:dyDescent="0.2">
      <c r="BP24575" s="48"/>
    </row>
    <row r="24576" spans="68:68" x14ac:dyDescent="0.2">
      <c r="BP24576" s="48"/>
    </row>
    <row r="24577" spans="68:68" x14ac:dyDescent="0.2">
      <c r="BP24577" s="48"/>
    </row>
    <row r="24578" spans="68:68" x14ac:dyDescent="0.2">
      <c r="BP24578" s="48"/>
    </row>
    <row r="24579" spans="68:68" x14ac:dyDescent="0.2">
      <c r="BP24579" s="48"/>
    </row>
    <row r="24580" spans="68:68" x14ac:dyDescent="0.2">
      <c r="BP24580" s="48"/>
    </row>
    <row r="24581" spans="68:68" x14ac:dyDescent="0.2">
      <c r="BP24581" s="48"/>
    </row>
    <row r="24582" spans="68:68" x14ac:dyDescent="0.2">
      <c r="BP24582" s="48"/>
    </row>
    <row r="24583" spans="68:68" x14ac:dyDescent="0.2">
      <c r="BP24583" s="48"/>
    </row>
    <row r="24584" spans="68:68" x14ac:dyDescent="0.2">
      <c r="BP24584" s="48"/>
    </row>
    <row r="24585" spans="68:68" x14ac:dyDescent="0.2">
      <c r="BP24585" s="48"/>
    </row>
    <row r="24586" spans="68:68" x14ac:dyDescent="0.2">
      <c r="BP24586" s="48"/>
    </row>
    <row r="24587" spans="68:68" x14ac:dyDescent="0.2">
      <c r="BP24587" s="48"/>
    </row>
    <row r="24588" spans="68:68" x14ac:dyDescent="0.2">
      <c r="BP24588" s="48"/>
    </row>
    <row r="24589" spans="68:68" x14ac:dyDescent="0.2">
      <c r="BP24589" s="48"/>
    </row>
    <row r="24590" spans="68:68" x14ac:dyDescent="0.2">
      <c r="BP24590" s="48"/>
    </row>
    <row r="24591" spans="68:68" x14ac:dyDescent="0.2">
      <c r="BP24591" s="48"/>
    </row>
    <row r="24592" spans="68:68" x14ac:dyDescent="0.2">
      <c r="BP24592" s="48"/>
    </row>
    <row r="24593" spans="68:68" x14ac:dyDescent="0.2">
      <c r="BP24593" s="48"/>
    </row>
    <row r="24594" spans="68:68" x14ac:dyDescent="0.2">
      <c r="BP24594" s="48"/>
    </row>
    <row r="24595" spans="68:68" x14ac:dyDescent="0.2">
      <c r="BP24595" s="48"/>
    </row>
    <row r="24596" spans="68:68" x14ac:dyDescent="0.2">
      <c r="BP24596" s="48"/>
    </row>
    <row r="24597" spans="68:68" x14ac:dyDescent="0.2">
      <c r="BP24597" s="48"/>
    </row>
    <row r="24598" spans="68:68" x14ac:dyDescent="0.2">
      <c r="BP24598" s="48"/>
    </row>
    <row r="24599" spans="68:68" x14ac:dyDescent="0.2">
      <c r="BP24599" s="48"/>
    </row>
    <row r="24600" spans="68:68" x14ac:dyDescent="0.2">
      <c r="BP24600" s="48"/>
    </row>
    <row r="24601" spans="68:68" x14ac:dyDescent="0.2">
      <c r="BP24601" s="48"/>
    </row>
    <row r="24602" spans="68:68" x14ac:dyDescent="0.2">
      <c r="BP24602" s="48"/>
    </row>
    <row r="24603" spans="68:68" x14ac:dyDescent="0.2">
      <c r="BP24603" s="48"/>
    </row>
    <row r="24604" spans="68:68" x14ac:dyDescent="0.2">
      <c r="BP24604" s="48"/>
    </row>
    <row r="24605" spans="68:68" x14ac:dyDescent="0.2">
      <c r="BP24605" s="48"/>
    </row>
    <row r="24606" spans="68:68" x14ac:dyDescent="0.2">
      <c r="BP24606" s="48"/>
    </row>
    <row r="24607" spans="68:68" x14ac:dyDescent="0.2">
      <c r="BP24607" s="48"/>
    </row>
    <row r="24608" spans="68:68" x14ac:dyDescent="0.2">
      <c r="BP24608" s="48"/>
    </row>
    <row r="24609" spans="68:68" x14ac:dyDescent="0.2">
      <c r="BP24609" s="48"/>
    </row>
    <row r="24610" spans="68:68" x14ac:dyDescent="0.2">
      <c r="BP24610" s="48"/>
    </row>
    <row r="24611" spans="68:68" x14ac:dyDescent="0.2">
      <c r="BP24611" s="48"/>
    </row>
    <row r="24612" spans="68:68" x14ac:dyDescent="0.2">
      <c r="BP24612" s="48"/>
    </row>
    <row r="24613" spans="68:68" x14ac:dyDescent="0.2">
      <c r="BP24613" s="48"/>
    </row>
    <row r="24614" spans="68:68" x14ac:dyDescent="0.2">
      <c r="BP24614" s="48"/>
    </row>
    <row r="24615" spans="68:68" x14ac:dyDescent="0.2">
      <c r="BP24615" s="48"/>
    </row>
    <row r="24616" spans="68:68" x14ac:dyDescent="0.2">
      <c r="BP24616" s="48"/>
    </row>
    <row r="24617" spans="68:68" x14ac:dyDescent="0.2">
      <c r="BP24617" s="48"/>
    </row>
    <row r="24618" spans="68:68" x14ac:dyDescent="0.2">
      <c r="BP24618" s="48"/>
    </row>
    <row r="24619" spans="68:68" x14ac:dyDescent="0.2">
      <c r="BP24619" s="48"/>
    </row>
    <row r="24620" spans="68:68" x14ac:dyDescent="0.2">
      <c r="BP24620" s="48"/>
    </row>
    <row r="24621" spans="68:68" x14ac:dyDescent="0.2">
      <c r="BP24621" s="48"/>
    </row>
    <row r="24622" spans="68:68" x14ac:dyDescent="0.2">
      <c r="BP24622" s="48"/>
    </row>
    <row r="24623" spans="68:68" x14ac:dyDescent="0.2">
      <c r="BP24623" s="48"/>
    </row>
    <row r="24624" spans="68:68" x14ac:dyDescent="0.2">
      <c r="BP24624" s="48"/>
    </row>
    <row r="24625" spans="68:68" x14ac:dyDescent="0.2">
      <c r="BP24625" s="48"/>
    </row>
    <row r="24626" spans="68:68" x14ac:dyDescent="0.2">
      <c r="BP24626" s="48"/>
    </row>
    <row r="24627" spans="68:68" x14ac:dyDescent="0.2">
      <c r="BP24627" s="48"/>
    </row>
    <row r="24628" spans="68:68" x14ac:dyDescent="0.2">
      <c r="BP24628" s="48"/>
    </row>
    <row r="24629" spans="68:68" x14ac:dyDescent="0.2">
      <c r="BP24629" s="48"/>
    </row>
    <row r="24630" spans="68:68" x14ac:dyDescent="0.2">
      <c r="BP24630" s="48"/>
    </row>
    <row r="24631" spans="68:68" x14ac:dyDescent="0.2">
      <c r="BP24631" s="48"/>
    </row>
    <row r="24632" spans="68:68" x14ac:dyDescent="0.2">
      <c r="BP24632" s="48"/>
    </row>
    <row r="24633" spans="68:68" x14ac:dyDescent="0.2">
      <c r="BP24633" s="48"/>
    </row>
    <row r="24634" spans="68:68" x14ac:dyDescent="0.2">
      <c r="BP24634" s="48"/>
    </row>
    <row r="24635" spans="68:68" x14ac:dyDescent="0.2">
      <c r="BP24635" s="48"/>
    </row>
    <row r="24636" spans="68:68" x14ac:dyDescent="0.2">
      <c r="BP24636" s="48"/>
    </row>
    <row r="24637" spans="68:68" x14ac:dyDescent="0.2">
      <c r="BP24637" s="48"/>
    </row>
    <row r="24638" spans="68:68" x14ac:dyDescent="0.2">
      <c r="BP24638" s="48"/>
    </row>
    <row r="24639" spans="68:68" x14ac:dyDescent="0.2">
      <c r="BP24639" s="48"/>
    </row>
    <row r="24640" spans="68:68" x14ac:dyDescent="0.2">
      <c r="BP24640" s="48"/>
    </row>
    <row r="24641" spans="68:68" x14ac:dyDescent="0.2">
      <c r="BP24641" s="48"/>
    </row>
    <row r="24642" spans="68:68" x14ac:dyDescent="0.2">
      <c r="BP24642" s="48"/>
    </row>
    <row r="24643" spans="68:68" x14ac:dyDescent="0.2">
      <c r="BP24643" s="48"/>
    </row>
    <row r="24644" spans="68:68" x14ac:dyDescent="0.2">
      <c r="BP24644" s="48"/>
    </row>
    <row r="24645" spans="68:68" x14ac:dyDescent="0.2">
      <c r="BP24645" s="48"/>
    </row>
    <row r="24646" spans="68:68" x14ac:dyDescent="0.2">
      <c r="BP24646" s="48"/>
    </row>
    <row r="24647" spans="68:68" x14ac:dyDescent="0.2">
      <c r="BP24647" s="48"/>
    </row>
    <row r="24648" spans="68:68" x14ac:dyDescent="0.2">
      <c r="BP24648" s="48"/>
    </row>
    <row r="24649" spans="68:68" x14ac:dyDescent="0.2">
      <c r="BP24649" s="48"/>
    </row>
    <row r="24650" spans="68:68" x14ac:dyDescent="0.2">
      <c r="BP24650" s="48"/>
    </row>
    <row r="24651" spans="68:68" x14ac:dyDescent="0.2">
      <c r="BP24651" s="48"/>
    </row>
    <row r="24652" spans="68:68" x14ac:dyDescent="0.2">
      <c r="BP24652" s="48"/>
    </row>
    <row r="24653" spans="68:68" x14ac:dyDescent="0.2">
      <c r="BP24653" s="48"/>
    </row>
    <row r="24654" spans="68:68" x14ac:dyDescent="0.2">
      <c r="BP24654" s="48"/>
    </row>
    <row r="24655" spans="68:68" x14ac:dyDescent="0.2">
      <c r="BP24655" s="48"/>
    </row>
    <row r="24656" spans="68:68" x14ac:dyDescent="0.2">
      <c r="BP24656" s="48"/>
    </row>
    <row r="24657" spans="68:68" x14ac:dyDescent="0.2">
      <c r="BP24657" s="48"/>
    </row>
    <row r="24658" spans="68:68" x14ac:dyDescent="0.2">
      <c r="BP24658" s="48"/>
    </row>
    <row r="24659" spans="68:68" x14ac:dyDescent="0.2">
      <c r="BP24659" s="48"/>
    </row>
    <row r="24660" spans="68:68" x14ac:dyDescent="0.2">
      <c r="BP24660" s="48"/>
    </row>
    <row r="24661" spans="68:68" x14ac:dyDescent="0.2">
      <c r="BP24661" s="48"/>
    </row>
    <row r="24662" spans="68:68" x14ac:dyDescent="0.2">
      <c r="BP24662" s="48"/>
    </row>
    <row r="24663" spans="68:68" x14ac:dyDescent="0.2">
      <c r="BP24663" s="48"/>
    </row>
    <row r="24664" spans="68:68" x14ac:dyDescent="0.2">
      <c r="BP24664" s="48"/>
    </row>
    <row r="24665" spans="68:68" x14ac:dyDescent="0.2">
      <c r="BP24665" s="48"/>
    </row>
    <row r="24666" spans="68:68" x14ac:dyDescent="0.2">
      <c r="BP24666" s="48"/>
    </row>
    <row r="24667" spans="68:68" x14ac:dyDescent="0.2">
      <c r="BP24667" s="48"/>
    </row>
    <row r="24668" spans="68:68" x14ac:dyDescent="0.2">
      <c r="BP24668" s="48"/>
    </row>
    <row r="24669" spans="68:68" x14ac:dyDescent="0.2">
      <c r="BP24669" s="48"/>
    </row>
    <row r="24670" spans="68:68" x14ac:dyDescent="0.2">
      <c r="BP24670" s="48"/>
    </row>
    <row r="24671" spans="68:68" x14ac:dyDescent="0.2">
      <c r="BP24671" s="48"/>
    </row>
    <row r="24672" spans="68:68" x14ac:dyDescent="0.2">
      <c r="BP24672" s="48"/>
    </row>
    <row r="24673" spans="68:68" x14ac:dyDescent="0.2">
      <c r="BP24673" s="48"/>
    </row>
    <row r="24674" spans="68:68" x14ac:dyDescent="0.2">
      <c r="BP24674" s="48"/>
    </row>
    <row r="24675" spans="68:68" x14ac:dyDescent="0.2">
      <c r="BP24675" s="48"/>
    </row>
    <row r="24676" spans="68:68" x14ac:dyDescent="0.2">
      <c r="BP24676" s="48"/>
    </row>
    <row r="24677" spans="68:68" x14ac:dyDescent="0.2">
      <c r="BP24677" s="48"/>
    </row>
    <row r="24678" spans="68:68" x14ac:dyDescent="0.2">
      <c r="BP24678" s="48"/>
    </row>
    <row r="24679" spans="68:68" x14ac:dyDescent="0.2">
      <c r="BP24679" s="48"/>
    </row>
    <row r="24680" spans="68:68" x14ac:dyDescent="0.2">
      <c r="BP24680" s="48"/>
    </row>
    <row r="24681" spans="68:68" x14ac:dyDescent="0.2">
      <c r="BP24681" s="48"/>
    </row>
    <row r="24682" spans="68:68" x14ac:dyDescent="0.2">
      <c r="BP24682" s="48"/>
    </row>
    <row r="24683" spans="68:68" x14ac:dyDescent="0.2">
      <c r="BP24683" s="48"/>
    </row>
    <row r="24684" spans="68:68" x14ac:dyDescent="0.2">
      <c r="BP24684" s="48"/>
    </row>
    <row r="24685" spans="68:68" x14ac:dyDescent="0.2">
      <c r="BP24685" s="48"/>
    </row>
    <row r="24686" spans="68:68" x14ac:dyDescent="0.2">
      <c r="BP24686" s="48"/>
    </row>
    <row r="24687" spans="68:68" x14ac:dyDescent="0.2">
      <c r="BP24687" s="48"/>
    </row>
    <row r="24688" spans="68:68" x14ac:dyDescent="0.2">
      <c r="BP24688" s="48"/>
    </row>
    <row r="24689" spans="68:68" x14ac:dyDescent="0.2">
      <c r="BP24689" s="48"/>
    </row>
    <row r="24690" spans="68:68" x14ac:dyDescent="0.2">
      <c r="BP24690" s="48"/>
    </row>
    <row r="24691" spans="68:68" x14ac:dyDescent="0.2">
      <c r="BP24691" s="48"/>
    </row>
    <row r="24692" spans="68:68" x14ac:dyDescent="0.2">
      <c r="BP24692" s="48"/>
    </row>
    <row r="24693" spans="68:68" x14ac:dyDescent="0.2">
      <c r="BP24693" s="48"/>
    </row>
    <row r="24694" spans="68:68" x14ac:dyDescent="0.2">
      <c r="BP24694" s="48"/>
    </row>
    <row r="24695" spans="68:68" x14ac:dyDescent="0.2">
      <c r="BP24695" s="48"/>
    </row>
    <row r="24696" spans="68:68" x14ac:dyDescent="0.2">
      <c r="BP24696" s="48"/>
    </row>
    <row r="24697" spans="68:68" x14ac:dyDescent="0.2">
      <c r="BP24697" s="48"/>
    </row>
    <row r="24698" spans="68:68" x14ac:dyDescent="0.2">
      <c r="BP24698" s="48"/>
    </row>
    <row r="24699" spans="68:68" x14ac:dyDescent="0.2">
      <c r="BP24699" s="48"/>
    </row>
    <row r="24700" spans="68:68" x14ac:dyDescent="0.2">
      <c r="BP24700" s="48"/>
    </row>
    <row r="24701" spans="68:68" x14ac:dyDescent="0.2">
      <c r="BP24701" s="48"/>
    </row>
    <row r="24702" spans="68:68" x14ac:dyDescent="0.2">
      <c r="BP24702" s="48"/>
    </row>
    <row r="24703" spans="68:68" x14ac:dyDescent="0.2">
      <c r="BP24703" s="48"/>
    </row>
    <row r="24704" spans="68:68" x14ac:dyDescent="0.2">
      <c r="BP24704" s="48"/>
    </row>
    <row r="24705" spans="68:68" x14ac:dyDescent="0.2">
      <c r="BP24705" s="48"/>
    </row>
    <row r="24706" spans="68:68" x14ac:dyDescent="0.2">
      <c r="BP24706" s="48"/>
    </row>
    <row r="24707" spans="68:68" x14ac:dyDescent="0.2">
      <c r="BP24707" s="48"/>
    </row>
    <row r="24708" spans="68:68" x14ac:dyDescent="0.2">
      <c r="BP24708" s="48"/>
    </row>
    <row r="24709" spans="68:68" x14ac:dyDescent="0.2">
      <c r="BP24709" s="48"/>
    </row>
    <row r="24710" spans="68:68" x14ac:dyDescent="0.2">
      <c r="BP24710" s="48"/>
    </row>
    <row r="24711" spans="68:68" x14ac:dyDescent="0.2">
      <c r="BP24711" s="48"/>
    </row>
    <row r="24712" spans="68:68" x14ac:dyDescent="0.2">
      <c r="BP24712" s="48"/>
    </row>
    <row r="24713" spans="68:68" x14ac:dyDescent="0.2">
      <c r="BP24713" s="48"/>
    </row>
    <row r="24714" spans="68:68" x14ac:dyDescent="0.2">
      <c r="BP24714" s="48"/>
    </row>
    <row r="24715" spans="68:68" x14ac:dyDescent="0.2">
      <c r="BP24715" s="48"/>
    </row>
    <row r="24716" spans="68:68" x14ac:dyDescent="0.2">
      <c r="BP24716" s="48"/>
    </row>
    <row r="24717" spans="68:68" x14ac:dyDescent="0.2">
      <c r="BP24717" s="48"/>
    </row>
    <row r="24718" spans="68:68" x14ac:dyDescent="0.2">
      <c r="BP24718" s="48"/>
    </row>
    <row r="24719" spans="68:68" x14ac:dyDescent="0.2">
      <c r="BP24719" s="48"/>
    </row>
    <row r="24720" spans="68:68" x14ac:dyDescent="0.2">
      <c r="BP24720" s="48"/>
    </row>
    <row r="24721" spans="68:68" x14ac:dyDescent="0.2">
      <c r="BP24721" s="48"/>
    </row>
    <row r="24722" spans="68:68" x14ac:dyDescent="0.2">
      <c r="BP24722" s="48"/>
    </row>
    <row r="24723" spans="68:68" x14ac:dyDescent="0.2">
      <c r="BP24723" s="48"/>
    </row>
    <row r="24724" spans="68:68" x14ac:dyDescent="0.2">
      <c r="BP24724" s="48"/>
    </row>
    <row r="24725" spans="68:68" x14ac:dyDescent="0.2">
      <c r="BP24725" s="48"/>
    </row>
    <row r="24726" spans="68:68" x14ac:dyDescent="0.2">
      <c r="BP24726" s="48"/>
    </row>
    <row r="24727" spans="68:68" x14ac:dyDescent="0.2">
      <c r="BP24727" s="48"/>
    </row>
    <row r="24728" spans="68:68" x14ac:dyDescent="0.2">
      <c r="BP24728" s="48"/>
    </row>
    <row r="24729" spans="68:68" x14ac:dyDescent="0.2">
      <c r="BP24729" s="48"/>
    </row>
    <row r="24730" spans="68:68" x14ac:dyDescent="0.2">
      <c r="BP24730" s="48"/>
    </row>
    <row r="24731" spans="68:68" x14ac:dyDescent="0.2">
      <c r="BP24731" s="48"/>
    </row>
    <row r="24732" spans="68:68" x14ac:dyDescent="0.2">
      <c r="BP24732" s="48"/>
    </row>
    <row r="24733" spans="68:68" x14ac:dyDescent="0.2">
      <c r="BP24733" s="48"/>
    </row>
    <row r="24734" spans="68:68" x14ac:dyDescent="0.2">
      <c r="BP24734" s="48"/>
    </row>
    <row r="24735" spans="68:68" x14ac:dyDescent="0.2">
      <c r="BP24735" s="48"/>
    </row>
    <row r="24736" spans="68:68" x14ac:dyDescent="0.2">
      <c r="BP24736" s="48"/>
    </row>
    <row r="24737" spans="68:68" x14ac:dyDescent="0.2">
      <c r="BP24737" s="48"/>
    </row>
    <row r="24738" spans="68:68" x14ac:dyDescent="0.2">
      <c r="BP24738" s="48"/>
    </row>
    <row r="24739" spans="68:68" x14ac:dyDescent="0.2">
      <c r="BP24739" s="48"/>
    </row>
    <row r="24740" spans="68:68" x14ac:dyDescent="0.2">
      <c r="BP24740" s="48"/>
    </row>
    <row r="24741" spans="68:68" x14ac:dyDescent="0.2">
      <c r="BP24741" s="48"/>
    </row>
    <row r="24742" spans="68:68" x14ac:dyDescent="0.2">
      <c r="BP24742" s="48"/>
    </row>
    <row r="24743" spans="68:68" x14ac:dyDescent="0.2">
      <c r="BP24743" s="48"/>
    </row>
    <row r="24744" spans="68:68" x14ac:dyDescent="0.2">
      <c r="BP24744" s="48"/>
    </row>
    <row r="24745" spans="68:68" x14ac:dyDescent="0.2">
      <c r="BP24745" s="48"/>
    </row>
    <row r="24746" spans="68:68" x14ac:dyDescent="0.2">
      <c r="BP24746" s="48"/>
    </row>
    <row r="24747" spans="68:68" x14ac:dyDescent="0.2">
      <c r="BP24747" s="48"/>
    </row>
    <row r="24748" spans="68:68" x14ac:dyDescent="0.2">
      <c r="BP24748" s="48"/>
    </row>
    <row r="24749" spans="68:68" x14ac:dyDescent="0.2">
      <c r="BP24749" s="48"/>
    </row>
    <row r="24750" spans="68:68" x14ac:dyDescent="0.2">
      <c r="BP24750" s="48"/>
    </row>
    <row r="24751" spans="68:68" x14ac:dyDescent="0.2">
      <c r="BP24751" s="48"/>
    </row>
    <row r="24752" spans="68:68" x14ac:dyDescent="0.2">
      <c r="BP24752" s="48"/>
    </row>
    <row r="24753" spans="68:68" x14ac:dyDescent="0.2">
      <c r="BP24753" s="48"/>
    </row>
    <row r="24754" spans="68:68" x14ac:dyDescent="0.2">
      <c r="BP24754" s="48"/>
    </row>
    <row r="24755" spans="68:68" x14ac:dyDescent="0.2">
      <c r="BP24755" s="48"/>
    </row>
    <row r="24756" spans="68:68" x14ac:dyDescent="0.2">
      <c r="BP24756" s="48"/>
    </row>
    <row r="24757" spans="68:68" x14ac:dyDescent="0.2">
      <c r="BP24757" s="48"/>
    </row>
    <row r="24758" spans="68:68" x14ac:dyDescent="0.2">
      <c r="BP24758" s="48"/>
    </row>
    <row r="24759" spans="68:68" x14ac:dyDescent="0.2">
      <c r="BP24759" s="48"/>
    </row>
    <row r="24760" spans="68:68" x14ac:dyDescent="0.2">
      <c r="BP24760" s="48"/>
    </row>
    <row r="24761" spans="68:68" x14ac:dyDescent="0.2">
      <c r="BP24761" s="48"/>
    </row>
    <row r="24762" spans="68:68" x14ac:dyDescent="0.2">
      <c r="BP24762" s="48"/>
    </row>
    <row r="24763" spans="68:68" x14ac:dyDescent="0.2">
      <c r="BP24763" s="48"/>
    </row>
    <row r="24764" spans="68:68" x14ac:dyDescent="0.2">
      <c r="BP24764" s="48"/>
    </row>
    <row r="24765" spans="68:68" x14ac:dyDescent="0.2">
      <c r="BP24765" s="48"/>
    </row>
    <row r="24766" spans="68:68" x14ac:dyDescent="0.2">
      <c r="BP24766" s="48"/>
    </row>
    <row r="24767" spans="68:68" x14ac:dyDescent="0.2">
      <c r="BP24767" s="48"/>
    </row>
    <row r="24768" spans="68:68" x14ac:dyDescent="0.2">
      <c r="BP24768" s="48"/>
    </row>
    <row r="24769" spans="68:68" x14ac:dyDescent="0.2">
      <c r="BP24769" s="48"/>
    </row>
    <row r="24770" spans="68:68" x14ac:dyDescent="0.2">
      <c r="BP24770" s="48"/>
    </row>
    <row r="24771" spans="68:68" x14ac:dyDescent="0.2">
      <c r="BP24771" s="48"/>
    </row>
    <row r="24772" spans="68:68" x14ac:dyDescent="0.2">
      <c r="BP24772" s="48"/>
    </row>
    <row r="24773" spans="68:68" x14ac:dyDescent="0.2">
      <c r="BP24773" s="48"/>
    </row>
    <row r="24774" spans="68:68" x14ac:dyDescent="0.2">
      <c r="BP24774" s="48"/>
    </row>
    <row r="24775" spans="68:68" x14ac:dyDescent="0.2">
      <c r="BP24775" s="48"/>
    </row>
    <row r="24776" spans="68:68" x14ac:dyDescent="0.2">
      <c r="BP24776" s="48"/>
    </row>
    <row r="24777" spans="68:68" x14ac:dyDescent="0.2">
      <c r="BP24777" s="48"/>
    </row>
    <row r="24778" spans="68:68" x14ac:dyDescent="0.2">
      <c r="BP24778" s="48"/>
    </row>
    <row r="24779" spans="68:68" x14ac:dyDescent="0.2">
      <c r="BP24779" s="48"/>
    </row>
    <row r="24780" spans="68:68" x14ac:dyDescent="0.2">
      <c r="BP24780" s="48"/>
    </row>
    <row r="24781" spans="68:68" x14ac:dyDescent="0.2">
      <c r="BP24781" s="48"/>
    </row>
    <row r="24782" spans="68:68" x14ac:dyDescent="0.2">
      <c r="BP24782" s="48"/>
    </row>
    <row r="24783" spans="68:68" x14ac:dyDescent="0.2">
      <c r="BP24783" s="48"/>
    </row>
    <row r="24784" spans="68:68" x14ac:dyDescent="0.2">
      <c r="BP24784" s="48"/>
    </row>
    <row r="24785" spans="68:68" x14ac:dyDescent="0.2">
      <c r="BP24785" s="48"/>
    </row>
    <row r="24786" spans="68:68" x14ac:dyDescent="0.2">
      <c r="BP24786" s="48"/>
    </row>
    <row r="24787" spans="68:68" x14ac:dyDescent="0.2">
      <c r="BP24787" s="48"/>
    </row>
    <row r="24788" spans="68:68" x14ac:dyDescent="0.2">
      <c r="BP24788" s="48"/>
    </row>
    <row r="24789" spans="68:68" x14ac:dyDescent="0.2">
      <c r="BP24789" s="48"/>
    </row>
    <row r="24790" spans="68:68" x14ac:dyDescent="0.2">
      <c r="BP24790" s="48"/>
    </row>
    <row r="24791" spans="68:68" x14ac:dyDescent="0.2">
      <c r="BP24791" s="48"/>
    </row>
    <row r="24792" spans="68:68" x14ac:dyDescent="0.2">
      <c r="BP24792" s="48"/>
    </row>
    <row r="24793" spans="68:68" x14ac:dyDescent="0.2">
      <c r="BP24793" s="48"/>
    </row>
    <row r="24794" spans="68:68" x14ac:dyDescent="0.2">
      <c r="BP24794" s="48"/>
    </row>
    <row r="24795" spans="68:68" x14ac:dyDescent="0.2">
      <c r="BP24795" s="48"/>
    </row>
    <row r="24796" spans="68:68" x14ac:dyDescent="0.2">
      <c r="BP24796" s="48"/>
    </row>
    <row r="24797" spans="68:68" x14ac:dyDescent="0.2">
      <c r="BP24797" s="48"/>
    </row>
    <row r="24798" spans="68:68" x14ac:dyDescent="0.2">
      <c r="BP24798" s="48"/>
    </row>
    <row r="24799" spans="68:68" x14ac:dyDescent="0.2">
      <c r="BP24799" s="48"/>
    </row>
    <row r="24800" spans="68:68" x14ac:dyDescent="0.2">
      <c r="BP24800" s="48"/>
    </row>
    <row r="24801" spans="68:68" x14ac:dyDescent="0.2">
      <c r="BP24801" s="48"/>
    </row>
    <row r="24802" spans="68:68" x14ac:dyDescent="0.2">
      <c r="BP24802" s="48"/>
    </row>
    <row r="24803" spans="68:68" x14ac:dyDescent="0.2">
      <c r="BP24803" s="48"/>
    </row>
    <row r="24804" spans="68:68" x14ac:dyDescent="0.2">
      <c r="BP24804" s="48"/>
    </row>
    <row r="24805" spans="68:68" x14ac:dyDescent="0.2">
      <c r="BP24805" s="48"/>
    </row>
    <row r="24806" spans="68:68" x14ac:dyDescent="0.2">
      <c r="BP24806" s="48"/>
    </row>
    <row r="24807" spans="68:68" x14ac:dyDescent="0.2">
      <c r="BP24807" s="48"/>
    </row>
    <row r="24808" spans="68:68" x14ac:dyDescent="0.2">
      <c r="BP24808" s="48"/>
    </row>
    <row r="24809" spans="68:68" x14ac:dyDescent="0.2">
      <c r="BP24809" s="48"/>
    </row>
    <row r="24810" spans="68:68" x14ac:dyDescent="0.2">
      <c r="BP24810" s="48"/>
    </row>
    <row r="24811" spans="68:68" x14ac:dyDescent="0.2">
      <c r="BP24811" s="48"/>
    </row>
    <row r="24812" spans="68:68" x14ac:dyDescent="0.2">
      <c r="BP24812" s="48"/>
    </row>
    <row r="24813" spans="68:68" x14ac:dyDescent="0.2">
      <c r="BP24813" s="48"/>
    </row>
    <row r="24814" spans="68:68" x14ac:dyDescent="0.2">
      <c r="BP24814" s="48"/>
    </row>
    <row r="24815" spans="68:68" x14ac:dyDescent="0.2">
      <c r="BP24815" s="48"/>
    </row>
    <row r="24816" spans="68:68" x14ac:dyDescent="0.2">
      <c r="BP24816" s="48"/>
    </row>
    <row r="24817" spans="68:68" x14ac:dyDescent="0.2">
      <c r="BP24817" s="48"/>
    </row>
    <row r="24818" spans="68:68" x14ac:dyDescent="0.2">
      <c r="BP24818" s="48"/>
    </row>
    <row r="24819" spans="68:68" x14ac:dyDescent="0.2">
      <c r="BP24819" s="48"/>
    </row>
    <row r="24820" spans="68:68" x14ac:dyDescent="0.2">
      <c r="BP24820" s="48"/>
    </row>
    <row r="24821" spans="68:68" x14ac:dyDescent="0.2">
      <c r="BP24821" s="48"/>
    </row>
    <row r="24822" spans="68:68" x14ac:dyDescent="0.2">
      <c r="BP24822" s="48"/>
    </row>
    <row r="24823" spans="68:68" x14ac:dyDescent="0.2">
      <c r="BP24823" s="48"/>
    </row>
    <row r="24824" spans="68:68" x14ac:dyDescent="0.2">
      <c r="BP24824" s="48"/>
    </row>
    <row r="24825" spans="68:68" x14ac:dyDescent="0.2">
      <c r="BP24825" s="48"/>
    </row>
    <row r="24826" spans="68:68" x14ac:dyDescent="0.2">
      <c r="BP24826" s="48"/>
    </row>
    <row r="24827" spans="68:68" x14ac:dyDescent="0.2">
      <c r="BP24827" s="48"/>
    </row>
    <row r="24828" spans="68:68" x14ac:dyDescent="0.2">
      <c r="BP24828" s="48"/>
    </row>
    <row r="24829" spans="68:68" x14ac:dyDescent="0.2">
      <c r="BP24829" s="48"/>
    </row>
    <row r="24830" spans="68:68" x14ac:dyDescent="0.2">
      <c r="BP24830" s="48"/>
    </row>
    <row r="24831" spans="68:68" x14ac:dyDescent="0.2">
      <c r="BP24831" s="48"/>
    </row>
    <row r="24832" spans="68:68" x14ac:dyDescent="0.2">
      <c r="BP24832" s="48"/>
    </row>
    <row r="24833" spans="68:68" x14ac:dyDescent="0.2">
      <c r="BP24833" s="48"/>
    </row>
    <row r="24834" spans="68:68" x14ac:dyDescent="0.2">
      <c r="BP24834" s="48"/>
    </row>
    <row r="24835" spans="68:68" x14ac:dyDescent="0.2">
      <c r="BP24835" s="48"/>
    </row>
    <row r="24836" spans="68:68" x14ac:dyDescent="0.2">
      <c r="BP24836" s="48"/>
    </row>
    <row r="24837" spans="68:68" x14ac:dyDescent="0.2">
      <c r="BP24837" s="48"/>
    </row>
    <row r="24838" spans="68:68" x14ac:dyDescent="0.2">
      <c r="BP24838" s="48"/>
    </row>
    <row r="24839" spans="68:68" x14ac:dyDescent="0.2">
      <c r="BP24839" s="48"/>
    </row>
    <row r="24840" spans="68:68" x14ac:dyDescent="0.2">
      <c r="BP24840" s="48"/>
    </row>
    <row r="24841" spans="68:68" x14ac:dyDescent="0.2">
      <c r="BP24841" s="48"/>
    </row>
    <row r="24842" spans="68:68" x14ac:dyDescent="0.2">
      <c r="BP24842" s="48"/>
    </row>
    <row r="24843" spans="68:68" x14ac:dyDescent="0.2">
      <c r="BP24843" s="48"/>
    </row>
    <row r="24844" spans="68:68" x14ac:dyDescent="0.2">
      <c r="BP24844" s="48"/>
    </row>
    <row r="24845" spans="68:68" x14ac:dyDescent="0.2">
      <c r="BP24845" s="48"/>
    </row>
    <row r="24846" spans="68:68" x14ac:dyDescent="0.2">
      <c r="BP24846" s="48"/>
    </row>
    <row r="24847" spans="68:68" x14ac:dyDescent="0.2">
      <c r="BP24847" s="48"/>
    </row>
    <row r="24848" spans="68:68" x14ac:dyDescent="0.2">
      <c r="BP24848" s="48"/>
    </row>
    <row r="24849" spans="68:68" x14ac:dyDescent="0.2">
      <c r="BP24849" s="48"/>
    </row>
    <row r="24850" spans="68:68" x14ac:dyDescent="0.2">
      <c r="BP24850" s="48"/>
    </row>
    <row r="24851" spans="68:68" x14ac:dyDescent="0.2">
      <c r="BP24851" s="48"/>
    </row>
    <row r="24852" spans="68:68" x14ac:dyDescent="0.2">
      <c r="BP24852" s="48"/>
    </row>
    <row r="24853" spans="68:68" x14ac:dyDescent="0.2">
      <c r="BP24853" s="48"/>
    </row>
    <row r="24854" spans="68:68" x14ac:dyDescent="0.2">
      <c r="BP24854" s="48"/>
    </row>
    <row r="24855" spans="68:68" x14ac:dyDescent="0.2">
      <c r="BP24855" s="48"/>
    </row>
    <row r="24856" spans="68:68" x14ac:dyDescent="0.2">
      <c r="BP24856" s="48"/>
    </row>
    <row r="24857" spans="68:68" x14ac:dyDescent="0.2">
      <c r="BP24857" s="48"/>
    </row>
    <row r="24858" spans="68:68" x14ac:dyDescent="0.2">
      <c r="BP24858" s="48"/>
    </row>
    <row r="24859" spans="68:68" x14ac:dyDescent="0.2">
      <c r="BP24859" s="48"/>
    </row>
    <row r="24860" spans="68:68" x14ac:dyDescent="0.2">
      <c r="BP24860" s="48"/>
    </row>
    <row r="24861" spans="68:68" x14ac:dyDescent="0.2">
      <c r="BP24861" s="48"/>
    </row>
    <row r="24862" spans="68:68" x14ac:dyDescent="0.2">
      <c r="BP24862" s="48"/>
    </row>
    <row r="24863" spans="68:68" x14ac:dyDescent="0.2">
      <c r="BP24863" s="48"/>
    </row>
    <row r="24864" spans="68:68" x14ac:dyDescent="0.2">
      <c r="BP24864" s="48"/>
    </row>
    <row r="24865" spans="68:68" x14ac:dyDescent="0.2">
      <c r="BP24865" s="48"/>
    </row>
    <row r="24866" spans="68:68" x14ac:dyDescent="0.2">
      <c r="BP24866" s="48"/>
    </row>
    <row r="24867" spans="68:68" x14ac:dyDescent="0.2">
      <c r="BP24867" s="48"/>
    </row>
    <row r="24868" spans="68:68" x14ac:dyDescent="0.2">
      <c r="BP24868" s="48"/>
    </row>
    <row r="24869" spans="68:68" x14ac:dyDescent="0.2">
      <c r="BP24869" s="48"/>
    </row>
    <row r="24870" spans="68:68" x14ac:dyDescent="0.2">
      <c r="BP24870" s="48"/>
    </row>
    <row r="24871" spans="68:68" x14ac:dyDescent="0.2">
      <c r="BP24871" s="48"/>
    </row>
    <row r="24872" spans="68:68" x14ac:dyDescent="0.2">
      <c r="BP24872" s="48"/>
    </row>
    <row r="24873" spans="68:68" x14ac:dyDescent="0.2">
      <c r="BP24873" s="48"/>
    </row>
    <row r="24874" spans="68:68" x14ac:dyDescent="0.2">
      <c r="BP24874" s="48"/>
    </row>
    <row r="24875" spans="68:68" x14ac:dyDescent="0.2">
      <c r="BP24875" s="48"/>
    </row>
    <row r="24876" spans="68:68" x14ac:dyDescent="0.2">
      <c r="BP24876" s="48"/>
    </row>
    <row r="24877" spans="68:68" x14ac:dyDescent="0.2">
      <c r="BP24877" s="48"/>
    </row>
    <row r="24878" spans="68:68" x14ac:dyDescent="0.2">
      <c r="BP24878" s="48"/>
    </row>
    <row r="24879" spans="68:68" x14ac:dyDescent="0.2">
      <c r="BP24879" s="48"/>
    </row>
    <row r="24880" spans="68:68" x14ac:dyDescent="0.2">
      <c r="BP24880" s="48"/>
    </row>
    <row r="24881" spans="68:68" x14ac:dyDescent="0.2">
      <c r="BP24881" s="48"/>
    </row>
    <row r="24882" spans="68:68" x14ac:dyDescent="0.2">
      <c r="BP24882" s="48"/>
    </row>
    <row r="24883" spans="68:68" x14ac:dyDescent="0.2">
      <c r="BP24883" s="48"/>
    </row>
    <row r="24884" spans="68:68" x14ac:dyDescent="0.2">
      <c r="BP24884" s="48"/>
    </row>
    <row r="24885" spans="68:68" x14ac:dyDescent="0.2">
      <c r="BP24885" s="48"/>
    </row>
    <row r="24886" spans="68:68" x14ac:dyDescent="0.2">
      <c r="BP24886" s="48"/>
    </row>
    <row r="24887" spans="68:68" x14ac:dyDescent="0.2">
      <c r="BP24887" s="48"/>
    </row>
    <row r="24888" spans="68:68" x14ac:dyDescent="0.2">
      <c r="BP24888" s="48"/>
    </row>
    <row r="24889" spans="68:68" x14ac:dyDescent="0.2">
      <c r="BP24889" s="48"/>
    </row>
    <row r="24890" spans="68:68" x14ac:dyDescent="0.2">
      <c r="BP24890" s="48"/>
    </row>
    <row r="24891" spans="68:68" x14ac:dyDescent="0.2">
      <c r="BP24891" s="48"/>
    </row>
    <row r="24892" spans="68:68" x14ac:dyDescent="0.2">
      <c r="BP24892" s="48"/>
    </row>
    <row r="24893" spans="68:68" x14ac:dyDescent="0.2">
      <c r="BP24893" s="48"/>
    </row>
    <row r="24894" spans="68:68" x14ac:dyDescent="0.2">
      <c r="BP24894" s="48"/>
    </row>
    <row r="24895" spans="68:68" x14ac:dyDescent="0.2">
      <c r="BP24895" s="48"/>
    </row>
    <row r="24896" spans="68:68" x14ac:dyDescent="0.2">
      <c r="BP24896" s="48"/>
    </row>
    <row r="24897" spans="68:68" x14ac:dyDescent="0.2">
      <c r="BP24897" s="48"/>
    </row>
    <row r="24898" spans="68:68" x14ac:dyDescent="0.2">
      <c r="BP24898" s="48"/>
    </row>
    <row r="24899" spans="68:68" x14ac:dyDescent="0.2">
      <c r="BP24899" s="48"/>
    </row>
    <row r="24900" spans="68:68" x14ac:dyDescent="0.2">
      <c r="BP24900" s="48"/>
    </row>
    <row r="24901" spans="68:68" x14ac:dyDescent="0.2">
      <c r="BP24901" s="48"/>
    </row>
    <row r="24902" spans="68:68" x14ac:dyDescent="0.2">
      <c r="BP24902" s="48"/>
    </row>
    <row r="24903" spans="68:68" x14ac:dyDescent="0.2">
      <c r="BP24903" s="48"/>
    </row>
    <row r="24904" spans="68:68" x14ac:dyDescent="0.2">
      <c r="BP24904" s="48"/>
    </row>
    <row r="24905" spans="68:68" x14ac:dyDescent="0.2">
      <c r="BP24905" s="48"/>
    </row>
    <row r="24906" spans="68:68" x14ac:dyDescent="0.2">
      <c r="BP24906" s="48"/>
    </row>
    <row r="24907" spans="68:68" x14ac:dyDescent="0.2">
      <c r="BP24907" s="48"/>
    </row>
    <row r="24908" spans="68:68" x14ac:dyDescent="0.2">
      <c r="BP24908" s="48"/>
    </row>
    <row r="24909" spans="68:68" x14ac:dyDescent="0.2">
      <c r="BP24909" s="48"/>
    </row>
    <row r="24910" spans="68:68" x14ac:dyDescent="0.2">
      <c r="BP24910" s="48"/>
    </row>
    <row r="24911" spans="68:68" x14ac:dyDescent="0.2">
      <c r="BP24911" s="48"/>
    </row>
    <row r="24912" spans="68:68" x14ac:dyDescent="0.2">
      <c r="BP24912" s="48"/>
    </row>
    <row r="24913" spans="68:68" x14ac:dyDescent="0.2">
      <c r="BP24913" s="48"/>
    </row>
    <row r="24914" spans="68:68" x14ac:dyDescent="0.2">
      <c r="BP24914" s="48"/>
    </row>
    <row r="24915" spans="68:68" x14ac:dyDescent="0.2">
      <c r="BP24915" s="48"/>
    </row>
    <row r="24916" spans="68:68" x14ac:dyDescent="0.2">
      <c r="BP24916" s="48"/>
    </row>
    <row r="24917" spans="68:68" x14ac:dyDescent="0.2">
      <c r="BP24917" s="48"/>
    </row>
    <row r="24918" spans="68:68" x14ac:dyDescent="0.2">
      <c r="BP24918" s="48"/>
    </row>
    <row r="24919" spans="68:68" x14ac:dyDescent="0.2">
      <c r="BP24919" s="48"/>
    </row>
    <row r="24920" spans="68:68" x14ac:dyDescent="0.2">
      <c r="BP24920" s="48"/>
    </row>
    <row r="24921" spans="68:68" x14ac:dyDescent="0.2">
      <c r="BP24921" s="48"/>
    </row>
    <row r="24922" spans="68:68" x14ac:dyDescent="0.2">
      <c r="BP24922" s="48"/>
    </row>
    <row r="24923" spans="68:68" x14ac:dyDescent="0.2">
      <c r="BP24923" s="48"/>
    </row>
    <row r="24924" spans="68:68" x14ac:dyDescent="0.2">
      <c r="BP24924" s="48"/>
    </row>
    <row r="24925" spans="68:68" x14ac:dyDescent="0.2">
      <c r="BP24925" s="48"/>
    </row>
    <row r="24926" spans="68:68" x14ac:dyDescent="0.2">
      <c r="BP24926" s="48"/>
    </row>
    <row r="24927" spans="68:68" x14ac:dyDescent="0.2">
      <c r="BP24927" s="48"/>
    </row>
    <row r="24928" spans="68:68" x14ac:dyDescent="0.2">
      <c r="BP24928" s="48"/>
    </row>
    <row r="24929" spans="68:68" x14ac:dyDescent="0.2">
      <c r="BP24929" s="48"/>
    </row>
    <row r="24930" spans="68:68" x14ac:dyDescent="0.2">
      <c r="BP24930" s="48"/>
    </row>
    <row r="24931" spans="68:68" x14ac:dyDescent="0.2">
      <c r="BP24931" s="48"/>
    </row>
    <row r="24932" spans="68:68" x14ac:dyDescent="0.2">
      <c r="BP24932" s="48"/>
    </row>
    <row r="24933" spans="68:68" x14ac:dyDescent="0.2">
      <c r="BP24933" s="48"/>
    </row>
    <row r="24934" spans="68:68" x14ac:dyDescent="0.2">
      <c r="BP24934" s="48"/>
    </row>
    <row r="24935" spans="68:68" x14ac:dyDescent="0.2">
      <c r="BP24935" s="48"/>
    </row>
    <row r="24936" spans="68:68" x14ac:dyDescent="0.2">
      <c r="BP24936" s="48"/>
    </row>
    <row r="24937" spans="68:68" x14ac:dyDescent="0.2">
      <c r="BP24937" s="48"/>
    </row>
    <row r="24938" spans="68:68" x14ac:dyDescent="0.2">
      <c r="BP24938" s="48"/>
    </row>
    <row r="24939" spans="68:68" x14ac:dyDescent="0.2">
      <c r="BP24939" s="48"/>
    </row>
    <row r="24940" spans="68:68" x14ac:dyDescent="0.2">
      <c r="BP24940" s="48"/>
    </row>
    <row r="24941" spans="68:68" x14ac:dyDescent="0.2">
      <c r="BP24941" s="48"/>
    </row>
    <row r="24942" spans="68:68" x14ac:dyDescent="0.2">
      <c r="BP24942" s="48"/>
    </row>
    <row r="24943" spans="68:68" x14ac:dyDescent="0.2">
      <c r="BP24943" s="48"/>
    </row>
    <row r="24944" spans="68:68" x14ac:dyDescent="0.2">
      <c r="BP24944" s="48"/>
    </row>
    <row r="24945" spans="68:68" x14ac:dyDescent="0.2">
      <c r="BP24945" s="48"/>
    </row>
    <row r="24946" spans="68:68" x14ac:dyDescent="0.2">
      <c r="BP24946" s="48"/>
    </row>
    <row r="24947" spans="68:68" x14ac:dyDescent="0.2">
      <c r="BP24947" s="48"/>
    </row>
    <row r="24948" spans="68:68" x14ac:dyDescent="0.2">
      <c r="BP24948" s="48"/>
    </row>
    <row r="24949" spans="68:68" x14ac:dyDescent="0.2">
      <c r="BP24949" s="48"/>
    </row>
    <row r="24950" spans="68:68" x14ac:dyDescent="0.2">
      <c r="BP24950" s="48"/>
    </row>
    <row r="24951" spans="68:68" x14ac:dyDescent="0.2">
      <c r="BP24951" s="48"/>
    </row>
    <row r="24952" spans="68:68" x14ac:dyDescent="0.2">
      <c r="BP24952" s="48"/>
    </row>
    <row r="24953" spans="68:68" x14ac:dyDescent="0.2">
      <c r="BP24953" s="48"/>
    </row>
    <row r="24954" spans="68:68" x14ac:dyDescent="0.2">
      <c r="BP24954" s="48"/>
    </row>
    <row r="24955" spans="68:68" x14ac:dyDescent="0.2">
      <c r="BP24955" s="48"/>
    </row>
    <row r="24956" spans="68:68" x14ac:dyDescent="0.2">
      <c r="BP24956" s="48"/>
    </row>
    <row r="24957" spans="68:68" x14ac:dyDescent="0.2">
      <c r="BP24957" s="48"/>
    </row>
    <row r="24958" spans="68:68" x14ac:dyDescent="0.2">
      <c r="BP24958" s="48"/>
    </row>
    <row r="24959" spans="68:68" x14ac:dyDescent="0.2">
      <c r="BP24959" s="48"/>
    </row>
    <row r="24960" spans="68:68" x14ac:dyDescent="0.2">
      <c r="BP24960" s="48"/>
    </row>
    <row r="24961" spans="68:68" x14ac:dyDescent="0.2">
      <c r="BP24961" s="48"/>
    </row>
    <row r="24962" spans="68:68" x14ac:dyDescent="0.2">
      <c r="BP24962" s="48"/>
    </row>
    <row r="24963" spans="68:68" x14ac:dyDescent="0.2">
      <c r="BP24963" s="48"/>
    </row>
    <row r="24964" spans="68:68" x14ac:dyDescent="0.2">
      <c r="BP24964" s="48"/>
    </row>
    <row r="24965" spans="68:68" x14ac:dyDescent="0.2">
      <c r="BP24965" s="48"/>
    </row>
    <row r="24966" spans="68:68" x14ac:dyDescent="0.2">
      <c r="BP24966" s="48"/>
    </row>
    <row r="24967" spans="68:68" x14ac:dyDescent="0.2">
      <c r="BP24967" s="48"/>
    </row>
    <row r="24968" spans="68:68" x14ac:dyDescent="0.2">
      <c r="BP24968" s="48"/>
    </row>
    <row r="24969" spans="68:68" x14ac:dyDescent="0.2">
      <c r="BP24969" s="48"/>
    </row>
    <row r="24970" spans="68:68" x14ac:dyDescent="0.2">
      <c r="BP24970" s="48"/>
    </row>
    <row r="24971" spans="68:68" x14ac:dyDescent="0.2">
      <c r="BP24971" s="48"/>
    </row>
    <row r="24972" spans="68:68" x14ac:dyDescent="0.2">
      <c r="BP24972" s="48"/>
    </row>
    <row r="24973" spans="68:68" x14ac:dyDescent="0.2">
      <c r="BP24973" s="48"/>
    </row>
    <row r="24974" spans="68:68" x14ac:dyDescent="0.2">
      <c r="BP24974" s="48"/>
    </row>
    <row r="24975" spans="68:68" x14ac:dyDescent="0.2">
      <c r="BP24975" s="48"/>
    </row>
    <row r="24976" spans="68:68" x14ac:dyDescent="0.2">
      <c r="BP24976" s="48"/>
    </row>
    <row r="24977" spans="68:68" x14ac:dyDescent="0.2">
      <c r="BP24977" s="48"/>
    </row>
    <row r="24978" spans="68:68" x14ac:dyDescent="0.2">
      <c r="BP24978" s="48"/>
    </row>
    <row r="24979" spans="68:68" x14ac:dyDescent="0.2">
      <c r="BP24979" s="48"/>
    </row>
    <row r="24980" spans="68:68" x14ac:dyDescent="0.2">
      <c r="BP24980" s="48"/>
    </row>
    <row r="24981" spans="68:68" x14ac:dyDescent="0.2">
      <c r="BP24981" s="48"/>
    </row>
    <row r="24982" spans="68:68" x14ac:dyDescent="0.2">
      <c r="BP24982" s="48"/>
    </row>
    <row r="24983" spans="68:68" x14ac:dyDescent="0.2">
      <c r="BP24983" s="48"/>
    </row>
    <row r="24984" spans="68:68" x14ac:dyDescent="0.2">
      <c r="BP24984" s="48"/>
    </row>
    <row r="24985" spans="68:68" x14ac:dyDescent="0.2">
      <c r="BP24985" s="48"/>
    </row>
    <row r="24986" spans="68:68" x14ac:dyDescent="0.2">
      <c r="BP24986" s="48"/>
    </row>
    <row r="24987" spans="68:68" x14ac:dyDescent="0.2">
      <c r="BP24987" s="48"/>
    </row>
    <row r="24988" spans="68:68" x14ac:dyDescent="0.2">
      <c r="BP24988" s="48"/>
    </row>
    <row r="24989" spans="68:68" x14ac:dyDescent="0.2">
      <c r="BP24989" s="48"/>
    </row>
    <row r="24990" spans="68:68" x14ac:dyDescent="0.2">
      <c r="BP24990" s="48"/>
    </row>
    <row r="24991" spans="68:68" x14ac:dyDescent="0.2">
      <c r="BP24991" s="48"/>
    </row>
    <row r="24992" spans="68:68" x14ac:dyDescent="0.2">
      <c r="BP24992" s="48"/>
    </row>
    <row r="24993" spans="68:68" x14ac:dyDescent="0.2">
      <c r="BP24993" s="48"/>
    </row>
    <row r="24994" spans="68:68" x14ac:dyDescent="0.2">
      <c r="BP24994" s="48"/>
    </row>
    <row r="24995" spans="68:68" x14ac:dyDescent="0.2">
      <c r="BP24995" s="48"/>
    </row>
    <row r="24996" spans="68:68" x14ac:dyDescent="0.2">
      <c r="BP24996" s="48"/>
    </row>
    <row r="24997" spans="68:68" x14ac:dyDescent="0.2">
      <c r="BP24997" s="48"/>
    </row>
    <row r="24998" spans="68:68" x14ac:dyDescent="0.2">
      <c r="BP24998" s="48"/>
    </row>
    <row r="24999" spans="68:68" x14ac:dyDescent="0.2">
      <c r="BP24999" s="48"/>
    </row>
    <row r="25000" spans="68:68" x14ac:dyDescent="0.2">
      <c r="BP25000" s="48"/>
    </row>
    <row r="25001" spans="68:68" x14ac:dyDescent="0.2">
      <c r="BP25001" s="48"/>
    </row>
    <row r="25002" spans="68:68" x14ac:dyDescent="0.2">
      <c r="BP25002" s="48"/>
    </row>
    <row r="25003" spans="68:68" x14ac:dyDescent="0.2">
      <c r="BP25003" s="48"/>
    </row>
    <row r="25004" spans="68:68" x14ac:dyDescent="0.2">
      <c r="BP25004" s="48"/>
    </row>
    <row r="25005" spans="68:68" x14ac:dyDescent="0.2">
      <c r="BP25005" s="48"/>
    </row>
    <row r="25006" spans="68:68" x14ac:dyDescent="0.2">
      <c r="BP25006" s="48"/>
    </row>
    <row r="25007" spans="68:68" x14ac:dyDescent="0.2">
      <c r="BP25007" s="48"/>
    </row>
    <row r="25008" spans="68:68" x14ac:dyDescent="0.2">
      <c r="BP25008" s="48"/>
    </row>
    <row r="25009" spans="68:68" x14ac:dyDescent="0.2">
      <c r="BP25009" s="48"/>
    </row>
    <row r="25010" spans="68:68" x14ac:dyDescent="0.2">
      <c r="BP25010" s="48"/>
    </row>
    <row r="25011" spans="68:68" x14ac:dyDescent="0.2">
      <c r="BP25011" s="48"/>
    </row>
    <row r="25012" spans="68:68" x14ac:dyDescent="0.2">
      <c r="BP25012" s="48"/>
    </row>
    <row r="25013" spans="68:68" x14ac:dyDescent="0.2">
      <c r="BP25013" s="48"/>
    </row>
    <row r="25014" spans="68:68" x14ac:dyDescent="0.2">
      <c r="BP25014" s="48"/>
    </row>
    <row r="25015" spans="68:68" x14ac:dyDescent="0.2">
      <c r="BP25015" s="48"/>
    </row>
    <row r="25016" spans="68:68" x14ac:dyDescent="0.2">
      <c r="BP25016" s="48"/>
    </row>
    <row r="25017" spans="68:68" x14ac:dyDescent="0.2">
      <c r="BP25017" s="48"/>
    </row>
    <row r="25018" spans="68:68" x14ac:dyDescent="0.2">
      <c r="BP25018" s="48"/>
    </row>
    <row r="25019" spans="68:68" x14ac:dyDescent="0.2">
      <c r="BP25019" s="48"/>
    </row>
    <row r="25020" spans="68:68" x14ac:dyDescent="0.2">
      <c r="BP25020" s="48"/>
    </row>
    <row r="25021" spans="68:68" x14ac:dyDescent="0.2">
      <c r="BP25021" s="48"/>
    </row>
    <row r="25022" spans="68:68" x14ac:dyDescent="0.2">
      <c r="BP25022" s="48"/>
    </row>
    <row r="25023" spans="68:68" x14ac:dyDescent="0.2">
      <c r="BP25023" s="48"/>
    </row>
    <row r="25024" spans="68:68" x14ac:dyDescent="0.2">
      <c r="BP25024" s="48"/>
    </row>
    <row r="25025" spans="68:68" x14ac:dyDescent="0.2">
      <c r="BP25025" s="48"/>
    </row>
    <row r="25026" spans="68:68" x14ac:dyDescent="0.2">
      <c r="BP25026" s="48"/>
    </row>
    <row r="25027" spans="68:68" x14ac:dyDescent="0.2">
      <c r="BP25027" s="48"/>
    </row>
    <row r="25028" spans="68:68" x14ac:dyDescent="0.2">
      <c r="BP25028" s="48"/>
    </row>
    <row r="25029" spans="68:68" x14ac:dyDescent="0.2">
      <c r="BP25029" s="48"/>
    </row>
    <row r="25030" spans="68:68" x14ac:dyDescent="0.2">
      <c r="BP25030" s="48"/>
    </row>
    <row r="25031" spans="68:68" x14ac:dyDescent="0.2">
      <c r="BP25031" s="48"/>
    </row>
    <row r="25032" spans="68:68" x14ac:dyDescent="0.2">
      <c r="BP25032" s="48"/>
    </row>
    <row r="25033" spans="68:68" x14ac:dyDescent="0.2">
      <c r="BP25033" s="48"/>
    </row>
    <row r="25034" spans="68:68" x14ac:dyDescent="0.2">
      <c r="BP25034" s="48"/>
    </row>
    <row r="25035" spans="68:68" x14ac:dyDescent="0.2">
      <c r="BP25035" s="48"/>
    </row>
    <row r="25036" spans="68:68" x14ac:dyDescent="0.2">
      <c r="BP25036" s="48"/>
    </row>
    <row r="25037" spans="68:68" x14ac:dyDescent="0.2">
      <c r="BP25037" s="48"/>
    </row>
    <row r="25038" spans="68:68" x14ac:dyDescent="0.2">
      <c r="BP25038" s="48"/>
    </row>
    <row r="25039" spans="68:68" x14ac:dyDescent="0.2">
      <c r="BP25039" s="48"/>
    </row>
    <row r="25040" spans="68:68" x14ac:dyDescent="0.2">
      <c r="BP25040" s="48"/>
    </row>
    <row r="25041" spans="68:68" x14ac:dyDescent="0.2">
      <c r="BP25041" s="48"/>
    </row>
    <row r="25042" spans="68:68" x14ac:dyDescent="0.2">
      <c r="BP25042" s="48"/>
    </row>
    <row r="25043" spans="68:68" x14ac:dyDescent="0.2">
      <c r="BP25043" s="48"/>
    </row>
    <row r="25044" spans="68:68" x14ac:dyDescent="0.2">
      <c r="BP25044" s="48"/>
    </row>
    <row r="25045" spans="68:68" x14ac:dyDescent="0.2">
      <c r="BP25045" s="48"/>
    </row>
    <row r="25046" spans="68:68" x14ac:dyDescent="0.2">
      <c r="BP25046" s="48"/>
    </row>
    <row r="25047" spans="68:68" x14ac:dyDescent="0.2">
      <c r="BP25047" s="48"/>
    </row>
    <row r="25048" spans="68:68" x14ac:dyDescent="0.2">
      <c r="BP25048" s="48"/>
    </row>
    <row r="25049" spans="68:68" x14ac:dyDescent="0.2">
      <c r="BP25049" s="48"/>
    </row>
    <row r="25050" spans="68:68" x14ac:dyDescent="0.2">
      <c r="BP25050" s="48"/>
    </row>
    <row r="25051" spans="68:68" x14ac:dyDescent="0.2">
      <c r="BP25051" s="48"/>
    </row>
    <row r="25052" spans="68:68" x14ac:dyDescent="0.2">
      <c r="BP25052" s="48"/>
    </row>
    <row r="25053" spans="68:68" x14ac:dyDescent="0.2">
      <c r="BP25053" s="48"/>
    </row>
    <row r="25054" spans="68:68" x14ac:dyDescent="0.2">
      <c r="BP25054" s="48"/>
    </row>
    <row r="25055" spans="68:68" x14ac:dyDescent="0.2">
      <c r="BP25055" s="48"/>
    </row>
    <row r="25056" spans="68:68" x14ac:dyDescent="0.2">
      <c r="BP25056" s="48"/>
    </row>
    <row r="25057" spans="68:68" x14ac:dyDescent="0.2">
      <c r="BP25057" s="48"/>
    </row>
    <row r="25058" spans="68:68" x14ac:dyDescent="0.2">
      <c r="BP25058" s="48"/>
    </row>
    <row r="25059" spans="68:68" x14ac:dyDescent="0.2">
      <c r="BP25059" s="48"/>
    </row>
    <row r="25060" spans="68:68" x14ac:dyDescent="0.2">
      <c r="BP25060" s="48"/>
    </row>
    <row r="25061" spans="68:68" x14ac:dyDescent="0.2">
      <c r="BP25061" s="48"/>
    </row>
    <row r="25062" spans="68:68" x14ac:dyDescent="0.2">
      <c r="BP25062" s="48"/>
    </row>
    <row r="25063" spans="68:68" x14ac:dyDescent="0.2">
      <c r="BP25063" s="48"/>
    </row>
    <row r="25064" spans="68:68" x14ac:dyDescent="0.2">
      <c r="BP25064" s="48"/>
    </row>
    <row r="25065" spans="68:68" x14ac:dyDescent="0.2">
      <c r="BP25065" s="48"/>
    </row>
    <row r="25066" spans="68:68" x14ac:dyDescent="0.2">
      <c r="BP25066" s="48"/>
    </row>
    <row r="25067" spans="68:68" x14ac:dyDescent="0.2">
      <c r="BP25067" s="48"/>
    </row>
    <row r="25068" spans="68:68" x14ac:dyDescent="0.2">
      <c r="BP25068" s="48"/>
    </row>
    <row r="25069" spans="68:68" x14ac:dyDescent="0.2">
      <c r="BP25069" s="48"/>
    </row>
    <row r="25070" spans="68:68" x14ac:dyDescent="0.2">
      <c r="BP25070" s="48"/>
    </row>
    <row r="25071" spans="68:68" x14ac:dyDescent="0.2">
      <c r="BP25071" s="48"/>
    </row>
    <row r="25072" spans="68:68" x14ac:dyDescent="0.2">
      <c r="BP25072" s="48"/>
    </row>
    <row r="25073" spans="68:68" x14ac:dyDescent="0.2">
      <c r="BP25073" s="48"/>
    </row>
    <row r="25074" spans="68:68" x14ac:dyDescent="0.2">
      <c r="BP25074" s="48"/>
    </row>
    <row r="25075" spans="68:68" x14ac:dyDescent="0.2">
      <c r="BP25075" s="48"/>
    </row>
    <row r="25076" spans="68:68" x14ac:dyDescent="0.2">
      <c r="BP25076" s="48"/>
    </row>
    <row r="25077" spans="68:68" x14ac:dyDescent="0.2">
      <c r="BP25077" s="48"/>
    </row>
    <row r="25078" spans="68:68" x14ac:dyDescent="0.2">
      <c r="BP25078" s="48"/>
    </row>
    <row r="25079" spans="68:68" x14ac:dyDescent="0.2">
      <c r="BP25079" s="48"/>
    </row>
    <row r="25080" spans="68:68" x14ac:dyDescent="0.2">
      <c r="BP25080" s="48"/>
    </row>
    <row r="25081" spans="68:68" x14ac:dyDescent="0.2">
      <c r="BP25081" s="48"/>
    </row>
    <row r="25082" spans="68:68" x14ac:dyDescent="0.2">
      <c r="BP25082" s="48"/>
    </row>
    <row r="25083" spans="68:68" x14ac:dyDescent="0.2">
      <c r="BP25083" s="48"/>
    </row>
    <row r="25084" spans="68:68" x14ac:dyDescent="0.2">
      <c r="BP25084" s="48"/>
    </row>
    <row r="25085" spans="68:68" x14ac:dyDescent="0.2">
      <c r="BP25085" s="48"/>
    </row>
    <row r="25086" spans="68:68" x14ac:dyDescent="0.2">
      <c r="BP25086" s="48"/>
    </row>
    <row r="25087" spans="68:68" x14ac:dyDescent="0.2">
      <c r="BP25087" s="48"/>
    </row>
    <row r="25088" spans="68:68" x14ac:dyDescent="0.2">
      <c r="BP25088" s="48"/>
    </row>
    <row r="25089" spans="68:68" x14ac:dyDescent="0.2">
      <c r="BP25089" s="48"/>
    </row>
    <row r="25090" spans="68:68" x14ac:dyDescent="0.2">
      <c r="BP25090" s="48"/>
    </row>
    <row r="25091" spans="68:68" x14ac:dyDescent="0.2">
      <c r="BP25091" s="48"/>
    </row>
    <row r="25092" spans="68:68" x14ac:dyDescent="0.2">
      <c r="BP25092" s="48"/>
    </row>
    <row r="25093" spans="68:68" x14ac:dyDescent="0.2">
      <c r="BP25093" s="48"/>
    </row>
    <row r="25094" spans="68:68" x14ac:dyDescent="0.2">
      <c r="BP25094" s="48"/>
    </row>
    <row r="25095" spans="68:68" x14ac:dyDescent="0.2">
      <c r="BP25095" s="48"/>
    </row>
    <row r="25096" spans="68:68" x14ac:dyDescent="0.2">
      <c r="BP25096" s="48"/>
    </row>
    <row r="25097" spans="68:68" x14ac:dyDescent="0.2">
      <c r="BP25097" s="48"/>
    </row>
    <row r="25098" spans="68:68" x14ac:dyDescent="0.2">
      <c r="BP25098" s="48"/>
    </row>
    <row r="25099" spans="68:68" x14ac:dyDescent="0.2">
      <c r="BP25099" s="48"/>
    </row>
    <row r="25100" spans="68:68" x14ac:dyDescent="0.2">
      <c r="BP25100" s="48"/>
    </row>
    <row r="25101" spans="68:68" x14ac:dyDescent="0.2">
      <c r="BP25101" s="48"/>
    </row>
    <row r="25102" spans="68:68" x14ac:dyDescent="0.2">
      <c r="BP25102" s="48"/>
    </row>
    <row r="25103" spans="68:68" x14ac:dyDescent="0.2">
      <c r="BP25103" s="48"/>
    </row>
    <row r="25104" spans="68:68" x14ac:dyDescent="0.2">
      <c r="BP25104" s="48"/>
    </row>
    <row r="25105" spans="68:68" x14ac:dyDescent="0.2">
      <c r="BP25105" s="48"/>
    </row>
    <row r="25106" spans="68:68" x14ac:dyDescent="0.2">
      <c r="BP25106" s="48"/>
    </row>
    <row r="25107" spans="68:68" x14ac:dyDescent="0.2">
      <c r="BP25107" s="48"/>
    </row>
    <row r="25108" spans="68:68" x14ac:dyDescent="0.2">
      <c r="BP25108" s="48"/>
    </row>
    <row r="25109" spans="68:68" x14ac:dyDescent="0.2">
      <c r="BP25109" s="48"/>
    </row>
    <row r="25110" spans="68:68" x14ac:dyDescent="0.2">
      <c r="BP25110" s="48"/>
    </row>
    <row r="25111" spans="68:68" x14ac:dyDescent="0.2">
      <c r="BP25111" s="48"/>
    </row>
    <row r="25112" spans="68:68" x14ac:dyDescent="0.2">
      <c r="BP25112" s="48"/>
    </row>
    <row r="25113" spans="68:68" x14ac:dyDescent="0.2">
      <c r="BP25113" s="48"/>
    </row>
    <row r="25114" spans="68:68" x14ac:dyDescent="0.2">
      <c r="BP25114" s="48"/>
    </row>
    <row r="25115" spans="68:68" x14ac:dyDescent="0.2">
      <c r="BP25115" s="48"/>
    </row>
    <row r="25116" spans="68:68" x14ac:dyDescent="0.2">
      <c r="BP25116" s="48"/>
    </row>
    <row r="25117" spans="68:68" x14ac:dyDescent="0.2">
      <c r="BP25117" s="48"/>
    </row>
    <row r="25118" spans="68:68" x14ac:dyDescent="0.2">
      <c r="BP25118" s="48"/>
    </row>
    <row r="25119" spans="68:68" x14ac:dyDescent="0.2">
      <c r="BP25119" s="48"/>
    </row>
    <row r="25120" spans="68:68" x14ac:dyDescent="0.2">
      <c r="BP25120" s="48"/>
    </row>
    <row r="25121" spans="68:68" x14ac:dyDescent="0.2">
      <c r="BP25121" s="48"/>
    </row>
    <row r="25122" spans="68:68" x14ac:dyDescent="0.2">
      <c r="BP25122" s="48"/>
    </row>
    <row r="25123" spans="68:68" x14ac:dyDescent="0.2">
      <c r="BP25123" s="48"/>
    </row>
    <row r="25124" spans="68:68" x14ac:dyDescent="0.2">
      <c r="BP25124" s="48"/>
    </row>
    <row r="25125" spans="68:68" x14ac:dyDescent="0.2">
      <c r="BP25125" s="48"/>
    </row>
    <row r="25126" spans="68:68" x14ac:dyDescent="0.2">
      <c r="BP25126" s="48"/>
    </row>
    <row r="25127" spans="68:68" x14ac:dyDescent="0.2">
      <c r="BP25127" s="48"/>
    </row>
    <row r="25128" spans="68:68" x14ac:dyDescent="0.2">
      <c r="BP25128" s="48"/>
    </row>
    <row r="25129" spans="68:68" x14ac:dyDescent="0.2">
      <c r="BP25129" s="48"/>
    </row>
    <row r="25130" spans="68:68" x14ac:dyDescent="0.2">
      <c r="BP25130" s="48"/>
    </row>
    <row r="25131" spans="68:68" x14ac:dyDescent="0.2">
      <c r="BP25131" s="48"/>
    </row>
    <row r="25132" spans="68:68" x14ac:dyDescent="0.2">
      <c r="BP25132" s="48"/>
    </row>
    <row r="25133" spans="68:68" x14ac:dyDescent="0.2">
      <c r="BP25133" s="48"/>
    </row>
    <row r="25134" spans="68:68" x14ac:dyDescent="0.2">
      <c r="BP25134" s="48"/>
    </row>
    <row r="25135" spans="68:68" x14ac:dyDescent="0.2">
      <c r="BP25135" s="48"/>
    </row>
    <row r="25136" spans="68:68" x14ac:dyDescent="0.2">
      <c r="BP25136" s="48"/>
    </row>
    <row r="25137" spans="68:68" x14ac:dyDescent="0.2">
      <c r="BP25137" s="48"/>
    </row>
    <row r="25138" spans="68:68" x14ac:dyDescent="0.2">
      <c r="BP25138" s="48"/>
    </row>
    <row r="25139" spans="68:68" x14ac:dyDescent="0.2">
      <c r="BP25139" s="48"/>
    </row>
    <row r="25140" spans="68:68" x14ac:dyDescent="0.2">
      <c r="BP25140" s="48"/>
    </row>
    <row r="25141" spans="68:68" x14ac:dyDescent="0.2">
      <c r="BP25141" s="48"/>
    </row>
    <row r="25142" spans="68:68" x14ac:dyDescent="0.2">
      <c r="BP25142" s="48"/>
    </row>
    <row r="25143" spans="68:68" x14ac:dyDescent="0.2">
      <c r="BP25143" s="48"/>
    </row>
    <row r="25144" spans="68:68" x14ac:dyDescent="0.2">
      <c r="BP25144" s="48"/>
    </row>
    <row r="25145" spans="68:68" x14ac:dyDescent="0.2">
      <c r="BP25145" s="48"/>
    </row>
    <row r="25146" spans="68:68" x14ac:dyDescent="0.2">
      <c r="BP25146" s="48"/>
    </row>
    <row r="25147" spans="68:68" x14ac:dyDescent="0.2">
      <c r="BP25147" s="48"/>
    </row>
    <row r="25148" spans="68:68" x14ac:dyDescent="0.2">
      <c r="BP25148" s="48"/>
    </row>
    <row r="25149" spans="68:68" x14ac:dyDescent="0.2">
      <c r="BP25149" s="48"/>
    </row>
    <row r="25150" spans="68:68" x14ac:dyDescent="0.2">
      <c r="BP25150" s="48"/>
    </row>
    <row r="25151" spans="68:68" x14ac:dyDescent="0.2">
      <c r="BP25151" s="48"/>
    </row>
    <row r="25152" spans="68:68" x14ac:dyDescent="0.2">
      <c r="BP25152" s="48"/>
    </row>
    <row r="25153" spans="68:68" x14ac:dyDescent="0.2">
      <c r="BP25153" s="48"/>
    </row>
    <row r="25154" spans="68:68" x14ac:dyDescent="0.2">
      <c r="BP25154" s="48"/>
    </row>
    <row r="25155" spans="68:68" x14ac:dyDescent="0.2">
      <c r="BP25155" s="48"/>
    </row>
    <row r="25156" spans="68:68" x14ac:dyDescent="0.2">
      <c r="BP25156" s="48"/>
    </row>
    <row r="25157" spans="68:68" x14ac:dyDescent="0.2">
      <c r="BP25157" s="48"/>
    </row>
    <row r="25158" spans="68:68" x14ac:dyDescent="0.2">
      <c r="BP25158" s="48"/>
    </row>
    <row r="25159" spans="68:68" x14ac:dyDescent="0.2">
      <c r="BP25159" s="48"/>
    </row>
    <row r="25160" spans="68:68" x14ac:dyDescent="0.2">
      <c r="BP25160" s="48"/>
    </row>
    <row r="25161" spans="68:68" x14ac:dyDescent="0.2">
      <c r="BP25161" s="48"/>
    </row>
    <row r="25162" spans="68:68" x14ac:dyDescent="0.2">
      <c r="BP25162" s="48"/>
    </row>
    <row r="25163" spans="68:68" x14ac:dyDescent="0.2">
      <c r="BP25163" s="48"/>
    </row>
    <row r="25164" spans="68:68" x14ac:dyDescent="0.2">
      <c r="BP25164" s="48"/>
    </row>
    <row r="25165" spans="68:68" x14ac:dyDescent="0.2">
      <c r="BP25165" s="48"/>
    </row>
    <row r="25166" spans="68:68" x14ac:dyDescent="0.2">
      <c r="BP25166" s="48"/>
    </row>
    <row r="25167" spans="68:68" x14ac:dyDescent="0.2">
      <c r="BP25167" s="48"/>
    </row>
    <row r="25168" spans="68:68" x14ac:dyDescent="0.2">
      <c r="BP25168" s="48"/>
    </row>
    <row r="25169" spans="68:68" x14ac:dyDescent="0.2">
      <c r="BP25169" s="48"/>
    </row>
    <row r="25170" spans="68:68" x14ac:dyDescent="0.2">
      <c r="BP25170" s="48"/>
    </row>
    <row r="25171" spans="68:68" x14ac:dyDescent="0.2">
      <c r="BP25171" s="48"/>
    </row>
    <row r="25172" spans="68:68" x14ac:dyDescent="0.2">
      <c r="BP25172" s="48"/>
    </row>
    <row r="25173" spans="68:68" x14ac:dyDescent="0.2">
      <c r="BP25173" s="48"/>
    </row>
    <row r="25174" spans="68:68" x14ac:dyDescent="0.2">
      <c r="BP25174" s="48"/>
    </row>
    <row r="25175" spans="68:68" x14ac:dyDescent="0.2">
      <c r="BP25175" s="48"/>
    </row>
    <row r="25176" spans="68:68" x14ac:dyDescent="0.2">
      <c r="BP25176" s="48"/>
    </row>
    <row r="25177" spans="68:68" x14ac:dyDescent="0.2">
      <c r="BP25177" s="48"/>
    </row>
    <row r="25178" spans="68:68" x14ac:dyDescent="0.2">
      <c r="BP25178" s="48"/>
    </row>
    <row r="25179" spans="68:68" x14ac:dyDescent="0.2">
      <c r="BP25179" s="48"/>
    </row>
    <row r="25180" spans="68:68" x14ac:dyDescent="0.2">
      <c r="BP25180" s="48"/>
    </row>
    <row r="25181" spans="68:68" x14ac:dyDescent="0.2">
      <c r="BP25181" s="48"/>
    </row>
    <row r="25182" spans="68:68" x14ac:dyDescent="0.2">
      <c r="BP25182" s="48"/>
    </row>
    <row r="25183" spans="68:68" x14ac:dyDescent="0.2">
      <c r="BP25183" s="48"/>
    </row>
    <row r="25184" spans="68:68" x14ac:dyDescent="0.2">
      <c r="BP25184" s="48"/>
    </row>
    <row r="25185" spans="68:68" x14ac:dyDescent="0.2">
      <c r="BP25185" s="48"/>
    </row>
    <row r="25186" spans="68:68" x14ac:dyDescent="0.2">
      <c r="BP25186" s="48"/>
    </row>
    <row r="25187" spans="68:68" x14ac:dyDescent="0.2">
      <c r="BP25187" s="48"/>
    </row>
    <row r="25188" spans="68:68" x14ac:dyDescent="0.2">
      <c r="BP25188" s="48"/>
    </row>
    <row r="25189" spans="68:68" x14ac:dyDescent="0.2">
      <c r="BP25189" s="48"/>
    </row>
    <row r="25190" spans="68:68" x14ac:dyDescent="0.2">
      <c r="BP25190" s="48"/>
    </row>
    <row r="25191" spans="68:68" x14ac:dyDescent="0.2">
      <c r="BP25191" s="48"/>
    </row>
    <row r="25192" spans="68:68" x14ac:dyDescent="0.2">
      <c r="BP25192" s="48"/>
    </row>
    <row r="25193" spans="68:68" x14ac:dyDescent="0.2">
      <c r="BP25193" s="48"/>
    </row>
    <row r="25194" spans="68:68" x14ac:dyDescent="0.2">
      <c r="BP25194" s="48"/>
    </row>
    <row r="25195" spans="68:68" x14ac:dyDescent="0.2">
      <c r="BP25195" s="48"/>
    </row>
    <row r="25196" spans="68:68" x14ac:dyDescent="0.2">
      <c r="BP25196" s="48"/>
    </row>
    <row r="25197" spans="68:68" x14ac:dyDescent="0.2">
      <c r="BP25197" s="48"/>
    </row>
    <row r="25198" spans="68:68" x14ac:dyDescent="0.2">
      <c r="BP25198" s="48"/>
    </row>
    <row r="25199" spans="68:68" x14ac:dyDescent="0.2">
      <c r="BP25199" s="48"/>
    </row>
    <row r="25200" spans="68:68" x14ac:dyDescent="0.2">
      <c r="BP25200" s="48"/>
    </row>
    <row r="25201" spans="68:68" x14ac:dyDescent="0.2">
      <c r="BP25201" s="48"/>
    </row>
    <row r="25202" spans="68:68" x14ac:dyDescent="0.2">
      <c r="BP25202" s="48"/>
    </row>
    <row r="25203" spans="68:68" x14ac:dyDescent="0.2">
      <c r="BP25203" s="48"/>
    </row>
    <row r="25204" spans="68:68" x14ac:dyDescent="0.2">
      <c r="BP25204" s="48"/>
    </row>
    <row r="25205" spans="68:68" x14ac:dyDescent="0.2">
      <c r="BP25205" s="48"/>
    </row>
    <row r="25206" spans="68:68" x14ac:dyDescent="0.2">
      <c r="BP25206" s="48"/>
    </row>
    <row r="25207" spans="68:68" x14ac:dyDescent="0.2">
      <c r="BP25207" s="48"/>
    </row>
    <row r="25208" spans="68:68" x14ac:dyDescent="0.2">
      <c r="BP25208" s="48"/>
    </row>
    <row r="25209" spans="68:68" x14ac:dyDescent="0.2">
      <c r="BP25209" s="48"/>
    </row>
    <row r="25210" spans="68:68" x14ac:dyDescent="0.2">
      <c r="BP25210" s="48"/>
    </row>
    <row r="25211" spans="68:68" x14ac:dyDescent="0.2">
      <c r="BP25211" s="48"/>
    </row>
    <row r="25212" spans="68:68" x14ac:dyDescent="0.2">
      <c r="BP25212" s="48"/>
    </row>
    <row r="25213" spans="68:68" x14ac:dyDescent="0.2">
      <c r="BP25213" s="48"/>
    </row>
    <row r="25214" spans="68:68" x14ac:dyDescent="0.2">
      <c r="BP25214" s="48"/>
    </row>
    <row r="25215" spans="68:68" x14ac:dyDescent="0.2">
      <c r="BP25215" s="48"/>
    </row>
    <row r="25216" spans="68:68" x14ac:dyDescent="0.2">
      <c r="BP25216" s="48"/>
    </row>
    <row r="25217" spans="68:68" x14ac:dyDescent="0.2">
      <c r="BP25217" s="48"/>
    </row>
    <row r="25218" spans="68:68" x14ac:dyDescent="0.2">
      <c r="BP25218" s="48"/>
    </row>
    <row r="25219" spans="68:68" x14ac:dyDescent="0.2">
      <c r="BP25219" s="48"/>
    </row>
    <row r="25220" spans="68:68" x14ac:dyDescent="0.2">
      <c r="BP25220" s="48"/>
    </row>
    <row r="25221" spans="68:68" x14ac:dyDescent="0.2">
      <c r="BP25221" s="48"/>
    </row>
    <row r="25222" spans="68:68" x14ac:dyDescent="0.2">
      <c r="BP25222" s="48"/>
    </row>
    <row r="25223" spans="68:68" x14ac:dyDescent="0.2">
      <c r="BP25223" s="48"/>
    </row>
    <row r="25224" spans="68:68" x14ac:dyDescent="0.2">
      <c r="BP25224" s="48"/>
    </row>
    <row r="25225" spans="68:68" x14ac:dyDescent="0.2">
      <c r="BP25225" s="48"/>
    </row>
    <row r="25226" spans="68:68" x14ac:dyDescent="0.2">
      <c r="BP25226" s="48"/>
    </row>
    <row r="25227" spans="68:68" x14ac:dyDescent="0.2">
      <c r="BP25227" s="48"/>
    </row>
    <row r="25228" spans="68:68" x14ac:dyDescent="0.2">
      <c r="BP25228" s="48"/>
    </row>
    <row r="25229" spans="68:68" x14ac:dyDescent="0.2">
      <c r="BP25229" s="48"/>
    </row>
    <row r="25230" spans="68:68" x14ac:dyDescent="0.2">
      <c r="BP25230" s="48"/>
    </row>
    <row r="25231" spans="68:68" x14ac:dyDescent="0.2">
      <c r="BP25231" s="48"/>
    </row>
    <row r="25232" spans="68:68" x14ac:dyDescent="0.2">
      <c r="BP25232" s="48"/>
    </row>
    <row r="25233" spans="68:68" x14ac:dyDescent="0.2">
      <c r="BP25233" s="48"/>
    </row>
    <row r="25234" spans="68:68" x14ac:dyDescent="0.2">
      <c r="BP25234" s="48"/>
    </row>
    <row r="25235" spans="68:68" x14ac:dyDescent="0.2">
      <c r="BP25235" s="48"/>
    </row>
    <row r="25236" spans="68:68" x14ac:dyDescent="0.2">
      <c r="BP25236" s="48"/>
    </row>
    <row r="25237" spans="68:68" x14ac:dyDescent="0.2">
      <c r="BP25237" s="48"/>
    </row>
    <row r="25238" spans="68:68" x14ac:dyDescent="0.2">
      <c r="BP25238" s="48"/>
    </row>
    <row r="25239" spans="68:68" x14ac:dyDescent="0.2">
      <c r="BP25239" s="48"/>
    </row>
    <row r="25240" spans="68:68" x14ac:dyDescent="0.2">
      <c r="BP25240" s="48"/>
    </row>
    <row r="25241" spans="68:68" x14ac:dyDescent="0.2">
      <c r="BP25241" s="48"/>
    </row>
    <row r="25242" spans="68:68" x14ac:dyDescent="0.2">
      <c r="BP25242" s="48"/>
    </row>
    <row r="25243" spans="68:68" x14ac:dyDescent="0.2">
      <c r="BP25243" s="48"/>
    </row>
    <row r="25244" spans="68:68" x14ac:dyDescent="0.2">
      <c r="BP25244" s="48"/>
    </row>
    <row r="25245" spans="68:68" x14ac:dyDescent="0.2">
      <c r="BP25245" s="48"/>
    </row>
    <row r="25246" spans="68:68" x14ac:dyDescent="0.2">
      <c r="BP25246" s="48"/>
    </row>
    <row r="25247" spans="68:68" x14ac:dyDescent="0.2">
      <c r="BP25247" s="48"/>
    </row>
    <row r="25248" spans="68:68" x14ac:dyDescent="0.2">
      <c r="BP25248" s="48"/>
    </row>
    <row r="25249" spans="68:68" x14ac:dyDescent="0.2">
      <c r="BP25249" s="48"/>
    </row>
    <row r="25250" spans="68:68" x14ac:dyDescent="0.2">
      <c r="BP25250" s="48"/>
    </row>
    <row r="25251" spans="68:68" x14ac:dyDescent="0.2">
      <c r="BP25251" s="48"/>
    </row>
    <row r="25252" spans="68:68" x14ac:dyDescent="0.2">
      <c r="BP25252" s="48"/>
    </row>
    <row r="25253" spans="68:68" x14ac:dyDescent="0.2">
      <c r="BP25253" s="48"/>
    </row>
    <row r="25254" spans="68:68" x14ac:dyDescent="0.2">
      <c r="BP25254" s="48"/>
    </row>
    <row r="25255" spans="68:68" x14ac:dyDescent="0.2">
      <c r="BP25255" s="48"/>
    </row>
    <row r="25256" spans="68:68" x14ac:dyDescent="0.2">
      <c r="BP25256" s="48"/>
    </row>
    <row r="25257" spans="68:68" x14ac:dyDescent="0.2">
      <c r="BP25257" s="48"/>
    </row>
    <row r="25258" spans="68:68" x14ac:dyDescent="0.2">
      <c r="BP25258" s="48"/>
    </row>
    <row r="25259" spans="68:68" x14ac:dyDescent="0.2">
      <c r="BP25259" s="48"/>
    </row>
    <row r="25260" spans="68:68" x14ac:dyDescent="0.2">
      <c r="BP25260" s="48"/>
    </row>
    <row r="25261" spans="68:68" x14ac:dyDescent="0.2">
      <c r="BP25261" s="48"/>
    </row>
    <row r="25262" spans="68:68" x14ac:dyDescent="0.2">
      <c r="BP25262" s="48"/>
    </row>
    <row r="25263" spans="68:68" x14ac:dyDescent="0.2">
      <c r="BP25263" s="48"/>
    </row>
    <row r="25264" spans="68:68" x14ac:dyDescent="0.2">
      <c r="BP25264" s="48"/>
    </row>
    <row r="25265" spans="68:68" x14ac:dyDescent="0.2">
      <c r="BP25265" s="48"/>
    </row>
    <row r="25266" spans="68:68" x14ac:dyDescent="0.2">
      <c r="BP25266" s="48"/>
    </row>
    <row r="25267" spans="68:68" x14ac:dyDescent="0.2">
      <c r="BP25267" s="48"/>
    </row>
    <row r="25268" spans="68:68" x14ac:dyDescent="0.2">
      <c r="BP25268" s="48"/>
    </row>
    <row r="25269" spans="68:68" x14ac:dyDescent="0.2">
      <c r="BP25269" s="48"/>
    </row>
    <row r="25270" spans="68:68" x14ac:dyDescent="0.2">
      <c r="BP25270" s="48"/>
    </row>
    <row r="25271" spans="68:68" x14ac:dyDescent="0.2">
      <c r="BP25271" s="48"/>
    </row>
    <row r="25272" spans="68:68" x14ac:dyDescent="0.2">
      <c r="BP25272" s="48"/>
    </row>
    <row r="25273" spans="68:68" x14ac:dyDescent="0.2">
      <c r="BP25273" s="48"/>
    </row>
    <row r="25274" spans="68:68" x14ac:dyDescent="0.2">
      <c r="BP25274" s="48"/>
    </row>
    <row r="25275" spans="68:68" x14ac:dyDescent="0.2">
      <c r="BP25275" s="48"/>
    </row>
    <row r="25276" spans="68:68" x14ac:dyDescent="0.2">
      <c r="BP25276" s="48"/>
    </row>
    <row r="25277" spans="68:68" x14ac:dyDescent="0.2">
      <c r="BP25277" s="48"/>
    </row>
    <row r="25278" spans="68:68" x14ac:dyDescent="0.2">
      <c r="BP25278" s="48"/>
    </row>
    <row r="25279" spans="68:68" x14ac:dyDescent="0.2">
      <c r="BP25279" s="48"/>
    </row>
    <row r="25280" spans="68:68" x14ac:dyDescent="0.2">
      <c r="BP25280" s="48"/>
    </row>
    <row r="25281" spans="68:68" x14ac:dyDescent="0.2">
      <c r="BP25281" s="48"/>
    </row>
    <row r="25282" spans="68:68" x14ac:dyDescent="0.2">
      <c r="BP25282" s="48"/>
    </row>
    <row r="25283" spans="68:68" x14ac:dyDescent="0.2">
      <c r="BP25283" s="48"/>
    </row>
    <row r="25284" spans="68:68" x14ac:dyDescent="0.2">
      <c r="BP25284" s="48"/>
    </row>
    <row r="25285" spans="68:68" x14ac:dyDescent="0.2">
      <c r="BP25285" s="48"/>
    </row>
    <row r="25286" spans="68:68" x14ac:dyDescent="0.2">
      <c r="BP25286" s="48"/>
    </row>
    <row r="25287" spans="68:68" x14ac:dyDescent="0.2">
      <c r="BP25287" s="48"/>
    </row>
    <row r="25288" spans="68:68" x14ac:dyDescent="0.2">
      <c r="BP25288" s="48"/>
    </row>
    <row r="25289" spans="68:68" x14ac:dyDescent="0.2">
      <c r="BP25289" s="48"/>
    </row>
    <row r="25290" spans="68:68" x14ac:dyDescent="0.2">
      <c r="BP25290" s="48"/>
    </row>
    <row r="25291" spans="68:68" x14ac:dyDescent="0.2">
      <c r="BP25291" s="48"/>
    </row>
    <row r="25292" spans="68:68" x14ac:dyDescent="0.2">
      <c r="BP25292" s="48"/>
    </row>
    <row r="25293" spans="68:68" x14ac:dyDescent="0.2">
      <c r="BP25293" s="48"/>
    </row>
    <row r="25294" spans="68:68" x14ac:dyDescent="0.2">
      <c r="BP25294" s="48"/>
    </row>
    <row r="25295" spans="68:68" x14ac:dyDescent="0.2">
      <c r="BP25295" s="48"/>
    </row>
    <row r="25296" spans="68:68" x14ac:dyDescent="0.2">
      <c r="BP25296" s="48"/>
    </row>
    <row r="25297" spans="68:68" x14ac:dyDescent="0.2">
      <c r="BP25297" s="48"/>
    </row>
    <row r="25298" spans="68:68" x14ac:dyDescent="0.2">
      <c r="BP25298" s="48"/>
    </row>
    <row r="25299" spans="68:68" x14ac:dyDescent="0.2">
      <c r="BP25299" s="48"/>
    </row>
    <row r="25300" spans="68:68" x14ac:dyDescent="0.2">
      <c r="BP25300" s="48"/>
    </row>
    <row r="25301" spans="68:68" x14ac:dyDescent="0.2">
      <c r="BP25301" s="48"/>
    </row>
    <row r="25302" spans="68:68" x14ac:dyDescent="0.2">
      <c r="BP25302" s="48"/>
    </row>
    <row r="25303" spans="68:68" x14ac:dyDescent="0.2">
      <c r="BP25303" s="48"/>
    </row>
    <row r="25304" spans="68:68" x14ac:dyDescent="0.2">
      <c r="BP25304" s="48"/>
    </row>
    <row r="25305" spans="68:68" x14ac:dyDescent="0.2">
      <c r="BP25305" s="48"/>
    </row>
    <row r="25306" spans="68:68" x14ac:dyDescent="0.2">
      <c r="BP25306" s="48"/>
    </row>
    <row r="25307" spans="68:68" x14ac:dyDescent="0.2">
      <c r="BP25307" s="48"/>
    </row>
    <row r="25308" spans="68:68" x14ac:dyDescent="0.2">
      <c r="BP25308" s="48"/>
    </row>
    <row r="25309" spans="68:68" x14ac:dyDescent="0.2">
      <c r="BP25309" s="48"/>
    </row>
    <row r="25310" spans="68:68" x14ac:dyDescent="0.2">
      <c r="BP25310" s="48"/>
    </row>
    <row r="25311" spans="68:68" x14ac:dyDescent="0.2">
      <c r="BP25311" s="48"/>
    </row>
    <row r="25312" spans="68:68" x14ac:dyDescent="0.2">
      <c r="BP25312" s="48"/>
    </row>
    <row r="25313" spans="68:68" x14ac:dyDescent="0.2">
      <c r="BP25313" s="48"/>
    </row>
    <row r="25314" spans="68:68" x14ac:dyDescent="0.2">
      <c r="BP25314" s="48"/>
    </row>
    <row r="25315" spans="68:68" x14ac:dyDescent="0.2">
      <c r="BP25315" s="48"/>
    </row>
    <row r="25316" spans="68:68" x14ac:dyDescent="0.2">
      <c r="BP25316" s="48"/>
    </row>
    <row r="25317" spans="68:68" x14ac:dyDescent="0.2">
      <c r="BP25317" s="48"/>
    </row>
    <row r="25318" spans="68:68" x14ac:dyDescent="0.2">
      <c r="BP25318" s="48"/>
    </row>
    <row r="25319" spans="68:68" x14ac:dyDescent="0.2">
      <c r="BP25319" s="48"/>
    </row>
    <row r="25320" spans="68:68" x14ac:dyDescent="0.2">
      <c r="BP25320" s="48"/>
    </row>
    <row r="25321" spans="68:68" x14ac:dyDescent="0.2">
      <c r="BP25321" s="48"/>
    </row>
    <row r="25322" spans="68:68" x14ac:dyDescent="0.2">
      <c r="BP25322" s="48"/>
    </row>
    <row r="25323" spans="68:68" x14ac:dyDescent="0.2">
      <c r="BP25323" s="48"/>
    </row>
    <row r="25324" spans="68:68" x14ac:dyDescent="0.2">
      <c r="BP25324" s="48"/>
    </row>
    <row r="25325" spans="68:68" x14ac:dyDescent="0.2">
      <c r="BP25325" s="48"/>
    </row>
    <row r="25326" spans="68:68" x14ac:dyDescent="0.2">
      <c r="BP25326" s="48"/>
    </row>
    <row r="25327" spans="68:68" x14ac:dyDescent="0.2">
      <c r="BP25327" s="48"/>
    </row>
    <row r="25328" spans="68:68" x14ac:dyDescent="0.2">
      <c r="BP25328" s="48"/>
    </row>
    <row r="25329" spans="68:68" x14ac:dyDescent="0.2">
      <c r="BP25329" s="48"/>
    </row>
    <row r="25330" spans="68:68" x14ac:dyDescent="0.2">
      <c r="BP25330" s="48"/>
    </row>
    <row r="25331" spans="68:68" x14ac:dyDescent="0.2">
      <c r="BP25331" s="48"/>
    </row>
    <row r="25332" spans="68:68" x14ac:dyDescent="0.2">
      <c r="BP25332" s="48"/>
    </row>
    <row r="25333" spans="68:68" x14ac:dyDescent="0.2">
      <c r="BP25333" s="48"/>
    </row>
    <row r="25334" spans="68:68" x14ac:dyDescent="0.2">
      <c r="BP25334" s="48"/>
    </row>
    <row r="25335" spans="68:68" x14ac:dyDescent="0.2">
      <c r="BP25335" s="48"/>
    </row>
    <row r="25336" spans="68:68" x14ac:dyDescent="0.2">
      <c r="BP25336" s="48"/>
    </row>
    <row r="25337" spans="68:68" x14ac:dyDescent="0.2">
      <c r="BP25337" s="48"/>
    </row>
    <row r="25338" spans="68:68" x14ac:dyDescent="0.2">
      <c r="BP25338" s="48"/>
    </row>
    <row r="25339" spans="68:68" x14ac:dyDescent="0.2">
      <c r="BP25339" s="48"/>
    </row>
    <row r="25340" spans="68:68" x14ac:dyDescent="0.2">
      <c r="BP25340" s="48"/>
    </row>
    <row r="25341" spans="68:68" x14ac:dyDescent="0.2">
      <c r="BP25341" s="48"/>
    </row>
    <row r="25342" spans="68:68" x14ac:dyDescent="0.2">
      <c r="BP25342" s="48"/>
    </row>
    <row r="25343" spans="68:68" x14ac:dyDescent="0.2">
      <c r="BP25343" s="48"/>
    </row>
    <row r="25344" spans="68:68" x14ac:dyDescent="0.2">
      <c r="BP25344" s="48"/>
    </row>
    <row r="25345" spans="68:68" x14ac:dyDescent="0.2">
      <c r="BP25345" s="48"/>
    </row>
    <row r="25346" spans="68:68" x14ac:dyDescent="0.2">
      <c r="BP25346" s="48"/>
    </row>
    <row r="25347" spans="68:68" x14ac:dyDescent="0.2">
      <c r="BP25347" s="48"/>
    </row>
    <row r="25348" spans="68:68" x14ac:dyDescent="0.2">
      <c r="BP25348" s="48"/>
    </row>
    <row r="25349" spans="68:68" x14ac:dyDescent="0.2">
      <c r="BP25349" s="48"/>
    </row>
    <row r="25350" spans="68:68" x14ac:dyDescent="0.2">
      <c r="BP25350" s="48"/>
    </row>
    <row r="25351" spans="68:68" x14ac:dyDescent="0.2">
      <c r="BP25351" s="48"/>
    </row>
    <row r="25352" spans="68:68" x14ac:dyDescent="0.2">
      <c r="BP25352" s="48"/>
    </row>
    <row r="25353" spans="68:68" x14ac:dyDescent="0.2">
      <c r="BP25353" s="48"/>
    </row>
    <row r="25354" spans="68:68" x14ac:dyDescent="0.2">
      <c r="BP25354" s="48"/>
    </row>
    <row r="25355" spans="68:68" x14ac:dyDescent="0.2">
      <c r="BP25355" s="48"/>
    </row>
    <row r="25356" spans="68:68" x14ac:dyDescent="0.2">
      <c r="BP25356" s="48"/>
    </row>
    <row r="25357" spans="68:68" x14ac:dyDescent="0.2">
      <c r="BP25357" s="48"/>
    </row>
    <row r="25358" spans="68:68" x14ac:dyDescent="0.2">
      <c r="BP25358" s="48"/>
    </row>
    <row r="25359" spans="68:68" x14ac:dyDescent="0.2">
      <c r="BP25359" s="48"/>
    </row>
    <row r="25360" spans="68:68" x14ac:dyDescent="0.2">
      <c r="BP25360" s="48"/>
    </row>
    <row r="25361" spans="68:68" x14ac:dyDescent="0.2">
      <c r="BP25361" s="48"/>
    </row>
    <row r="25362" spans="68:68" x14ac:dyDescent="0.2">
      <c r="BP25362" s="48"/>
    </row>
    <row r="25363" spans="68:68" x14ac:dyDescent="0.2">
      <c r="BP25363" s="48"/>
    </row>
    <row r="25364" spans="68:68" x14ac:dyDescent="0.2">
      <c r="BP25364" s="48"/>
    </row>
    <row r="25365" spans="68:68" x14ac:dyDescent="0.2">
      <c r="BP25365" s="48"/>
    </row>
    <row r="25366" spans="68:68" x14ac:dyDescent="0.2">
      <c r="BP25366" s="48"/>
    </row>
    <row r="25367" spans="68:68" x14ac:dyDescent="0.2">
      <c r="BP25367" s="48"/>
    </row>
    <row r="25368" spans="68:68" x14ac:dyDescent="0.2">
      <c r="BP25368" s="48"/>
    </row>
    <row r="25369" spans="68:68" x14ac:dyDescent="0.2">
      <c r="BP25369" s="48"/>
    </row>
    <row r="25370" spans="68:68" x14ac:dyDescent="0.2">
      <c r="BP25370" s="48"/>
    </row>
    <row r="25371" spans="68:68" x14ac:dyDescent="0.2">
      <c r="BP25371" s="48"/>
    </row>
    <row r="25372" spans="68:68" x14ac:dyDescent="0.2">
      <c r="BP25372" s="48"/>
    </row>
    <row r="25373" spans="68:68" x14ac:dyDescent="0.2">
      <c r="BP25373" s="48"/>
    </row>
    <row r="25374" spans="68:68" x14ac:dyDescent="0.2">
      <c r="BP25374" s="48"/>
    </row>
    <row r="25375" spans="68:68" x14ac:dyDescent="0.2">
      <c r="BP25375" s="48"/>
    </row>
    <row r="25376" spans="68:68" x14ac:dyDescent="0.2">
      <c r="BP25376" s="48"/>
    </row>
    <row r="25377" spans="68:68" x14ac:dyDescent="0.2">
      <c r="BP25377" s="48"/>
    </row>
    <row r="25378" spans="68:68" x14ac:dyDescent="0.2">
      <c r="BP25378" s="48"/>
    </row>
    <row r="25379" spans="68:68" x14ac:dyDescent="0.2">
      <c r="BP25379" s="48"/>
    </row>
    <row r="25380" spans="68:68" x14ac:dyDescent="0.2">
      <c r="BP25380" s="48"/>
    </row>
    <row r="25381" spans="68:68" x14ac:dyDescent="0.2">
      <c r="BP25381" s="48"/>
    </row>
    <row r="25382" spans="68:68" x14ac:dyDescent="0.2">
      <c r="BP25382" s="48"/>
    </row>
    <row r="25383" spans="68:68" x14ac:dyDescent="0.2">
      <c r="BP25383" s="48"/>
    </row>
    <row r="25384" spans="68:68" x14ac:dyDescent="0.2">
      <c r="BP25384" s="48"/>
    </row>
    <row r="25385" spans="68:68" x14ac:dyDescent="0.2">
      <c r="BP25385" s="48"/>
    </row>
    <row r="25386" spans="68:68" x14ac:dyDescent="0.2">
      <c r="BP25386" s="48"/>
    </row>
    <row r="25387" spans="68:68" x14ac:dyDescent="0.2">
      <c r="BP25387" s="48"/>
    </row>
    <row r="25388" spans="68:68" x14ac:dyDescent="0.2">
      <c r="BP25388" s="48"/>
    </row>
    <row r="25389" spans="68:68" x14ac:dyDescent="0.2">
      <c r="BP25389" s="48"/>
    </row>
    <row r="25390" spans="68:68" x14ac:dyDescent="0.2">
      <c r="BP25390" s="48"/>
    </row>
    <row r="25391" spans="68:68" x14ac:dyDescent="0.2">
      <c r="BP25391" s="48"/>
    </row>
    <row r="25392" spans="68:68" x14ac:dyDescent="0.2">
      <c r="BP25392" s="48"/>
    </row>
    <row r="25393" spans="68:68" x14ac:dyDescent="0.2">
      <c r="BP25393" s="48"/>
    </row>
    <row r="25394" spans="68:68" x14ac:dyDescent="0.2">
      <c r="BP25394" s="48"/>
    </row>
    <row r="25395" spans="68:68" x14ac:dyDescent="0.2">
      <c r="BP25395" s="48"/>
    </row>
    <row r="25396" spans="68:68" x14ac:dyDescent="0.2">
      <c r="BP25396" s="48"/>
    </row>
    <row r="25397" spans="68:68" x14ac:dyDescent="0.2">
      <c r="BP25397" s="48"/>
    </row>
    <row r="25398" spans="68:68" x14ac:dyDescent="0.2">
      <c r="BP25398" s="48"/>
    </row>
    <row r="25399" spans="68:68" x14ac:dyDescent="0.2">
      <c r="BP25399" s="48"/>
    </row>
    <row r="25400" spans="68:68" x14ac:dyDescent="0.2">
      <c r="BP25400" s="48"/>
    </row>
    <row r="25401" spans="68:68" x14ac:dyDescent="0.2">
      <c r="BP25401" s="48"/>
    </row>
    <row r="25402" spans="68:68" x14ac:dyDescent="0.2">
      <c r="BP25402" s="48"/>
    </row>
    <row r="25403" spans="68:68" x14ac:dyDescent="0.2">
      <c r="BP25403" s="48"/>
    </row>
    <row r="25404" spans="68:68" x14ac:dyDescent="0.2">
      <c r="BP25404" s="48"/>
    </row>
    <row r="25405" spans="68:68" x14ac:dyDescent="0.2">
      <c r="BP25405" s="48"/>
    </row>
    <row r="25406" spans="68:68" x14ac:dyDescent="0.2">
      <c r="BP25406" s="48"/>
    </row>
    <row r="25407" spans="68:68" x14ac:dyDescent="0.2">
      <c r="BP25407" s="48"/>
    </row>
    <row r="25408" spans="68:68" x14ac:dyDescent="0.2">
      <c r="BP25408" s="48"/>
    </row>
    <row r="25409" spans="68:68" x14ac:dyDescent="0.2">
      <c r="BP25409" s="48"/>
    </row>
    <row r="25410" spans="68:68" x14ac:dyDescent="0.2">
      <c r="BP25410" s="48"/>
    </row>
    <row r="25411" spans="68:68" x14ac:dyDescent="0.2">
      <c r="BP25411" s="48"/>
    </row>
    <row r="25412" spans="68:68" x14ac:dyDescent="0.2">
      <c r="BP25412" s="48"/>
    </row>
    <row r="25413" spans="68:68" x14ac:dyDescent="0.2">
      <c r="BP25413" s="48"/>
    </row>
    <row r="25414" spans="68:68" x14ac:dyDescent="0.2">
      <c r="BP25414" s="48"/>
    </row>
    <row r="25415" spans="68:68" x14ac:dyDescent="0.2">
      <c r="BP25415" s="48"/>
    </row>
    <row r="25416" spans="68:68" x14ac:dyDescent="0.2">
      <c r="BP25416" s="48"/>
    </row>
    <row r="25417" spans="68:68" x14ac:dyDescent="0.2">
      <c r="BP25417" s="48"/>
    </row>
    <row r="25418" spans="68:68" x14ac:dyDescent="0.2">
      <c r="BP25418" s="48"/>
    </row>
    <row r="25419" spans="68:68" x14ac:dyDescent="0.2">
      <c r="BP25419" s="48"/>
    </row>
    <row r="25420" spans="68:68" x14ac:dyDescent="0.2">
      <c r="BP25420" s="48"/>
    </row>
    <row r="25421" spans="68:68" x14ac:dyDescent="0.2">
      <c r="BP25421" s="48"/>
    </row>
    <row r="25422" spans="68:68" x14ac:dyDescent="0.2">
      <c r="BP25422" s="48"/>
    </row>
    <row r="25423" spans="68:68" x14ac:dyDescent="0.2">
      <c r="BP25423" s="48"/>
    </row>
    <row r="25424" spans="68:68" x14ac:dyDescent="0.2">
      <c r="BP25424" s="48"/>
    </row>
    <row r="25425" spans="68:68" x14ac:dyDescent="0.2">
      <c r="BP25425" s="48"/>
    </row>
    <row r="25426" spans="68:68" x14ac:dyDescent="0.2">
      <c r="BP25426" s="48"/>
    </row>
    <row r="25427" spans="68:68" x14ac:dyDescent="0.2">
      <c r="BP25427" s="48"/>
    </row>
    <row r="25428" spans="68:68" x14ac:dyDescent="0.2">
      <c r="BP25428" s="48"/>
    </row>
    <row r="25429" spans="68:68" x14ac:dyDescent="0.2">
      <c r="BP25429" s="48"/>
    </row>
    <row r="25430" spans="68:68" x14ac:dyDescent="0.2">
      <c r="BP25430" s="48"/>
    </row>
    <row r="25431" spans="68:68" x14ac:dyDescent="0.2">
      <c r="BP25431" s="48"/>
    </row>
    <row r="25432" spans="68:68" x14ac:dyDescent="0.2">
      <c r="BP25432" s="48"/>
    </row>
    <row r="25433" spans="68:68" x14ac:dyDescent="0.2">
      <c r="BP25433" s="48"/>
    </row>
    <row r="25434" spans="68:68" x14ac:dyDescent="0.2">
      <c r="BP25434" s="48"/>
    </row>
    <row r="25435" spans="68:68" x14ac:dyDescent="0.2">
      <c r="BP25435" s="48"/>
    </row>
    <row r="25436" spans="68:68" x14ac:dyDescent="0.2">
      <c r="BP25436" s="48"/>
    </row>
    <row r="25437" spans="68:68" x14ac:dyDescent="0.2">
      <c r="BP25437" s="48"/>
    </row>
    <row r="25438" spans="68:68" x14ac:dyDescent="0.2">
      <c r="BP25438" s="48"/>
    </row>
    <row r="25439" spans="68:68" x14ac:dyDescent="0.2">
      <c r="BP25439" s="48"/>
    </row>
    <row r="25440" spans="68:68" x14ac:dyDescent="0.2">
      <c r="BP25440" s="48"/>
    </row>
    <row r="25441" spans="68:68" x14ac:dyDescent="0.2">
      <c r="BP25441" s="48"/>
    </row>
    <row r="25442" spans="68:68" x14ac:dyDescent="0.2">
      <c r="BP25442" s="48"/>
    </row>
    <row r="25443" spans="68:68" x14ac:dyDescent="0.2">
      <c r="BP25443" s="48"/>
    </row>
    <row r="25444" spans="68:68" x14ac:dyDescent="0.2">
      <c r="BP25444" s="48"/>
    </row>
    <row r="25445" spans="68:68" x14ac:dyDescent="0.2">
      <c r="BP25445" s="48"/>
    </row>
    <row r="25446" spans="68:68" x14ac:dyDescent="0.2">
      <c r="BP25446" s="48"/>
    </row>
    <row r="25447" spans="68:68" x14ac:dyDescent="0.2">
      <c r="BP25447" s="48"/>
    </row>
    <row r="25448" spans="68:68" x14ac:dyDescent="0.2">
      <c r="BP25448" s="48"/>
    </row>
    <row r="25449" spans="68:68" x14ac:dyDescent="0.2">
      <c r="BP25449" s="48"/>
    </row>
    <row r="25450" spans="68:68" x14ac:dyDescent="0.2">
      <c r="BP25450" s="48"/>
    </row>
    <row r="25451" spans="68:68" x14ac:dyDescent="0.2">
      <c r="BP25451" s="48"/>
    </row>
    <row r="25452" spans="68:68" x14ac:dyDescent="0.2">
      <c r="BP25452" s="48"/>
    </row>
    <row r="25453" spans="68:68" x14ac:dyDescent="0.2">
      <c r="BP25453" s="48"/>
    </row>
    <row r="25454" spans="68:68" x14ac:dyDescent="0.2">
      <c r="BP25454" s="48"/>
    </row>
    <row r="25455" spans="68:68" x14ac:dyDescent="0.2">
      <c r="BP25455" s="48"/>
    </row>
    <row r="25456" spans="68:68" x14ac:dyDescent="0.2">
      <c r="BP25456" s="48"/>
    </row>
    <row r="25457" spans="68:68" x14ac:dyDescent="0.2">
      <c r="BP25457" s="48"/>
    </row>
    <row r="25458" spans="68:68" x14ac:dyDescent="0.2">
      <c r="BP25458" s="48"/>
    </row>
    <row r="25459" spans="68:68" x14ac:dyDescent="0.2">
      <c r="BP25459" s="48"/>
    </row>
    <row r="25460" spans="68:68" x14ac:dyDescent="0.2">
      <c r="BP25460" s="48"/>
    </row>
    <row r="25461" spans="68:68" x14ac:dyDescent="0.2">
      <c r="BP25461" s="48"/>
    </row>
    <row r="25462" spans="68:68" x14ac:dyDescent="0.2">
      <c r="BP25462" s="48"/>
    </row>
    <row r="25463" spans="68:68" x14ac:dyDescent="0.2">
      <c r="BP25463" s="48"/>
    </row>
    <row r="25464" spans="68:68" x14ac:dyDescent="0.2">
      <c r="BP25464" s="48"/>
    </row>
    <row r="25465" spans="68:68" x14ac:dyDescent="0.2">
      <c r="BP25465" s="48"/>
    </row>
    <row r="25466" spans="68:68" x14ac:dyDescent="0.2">
      <c r="BP25466" s="48"/>
    </row>
    <row r="25467" spans="68:68" x14ac:dyDescent="0.2">
      <c r="BP25467" s="48"/>
    </row>
    <row r="25468" spans="68:68" x14ac:dyDescent="0.2">
      <c r="BP25468" s="48"/>
    </row>
    <row r="25469" spans="68:68" x14ac:dyDescent="0.2">
      <c r="BP25469" s="48"/>
    </row>
    <row r="25470" spans="68:68" x14ac:dyDescent="0.2">
      <c r="BP25470" s="48"/>
    </row>
    <row r="25471" spans="68:68" x14ac:dyDescent="0.2">
      <c r="BP25471" s="48"/>
    </row>
    <row r="25472" spans="68:68" x14ac:dyDescent="0.2">
      <c r="BP25472" s="48"/>
    </row>
    <row r="25473" spans="68:68" x14ac:dyDescent="0.2">
      <c r="BP25473" s="48"/>
    </row>
    <row r="25474" spans="68:68" x14ac:dyDescent="0.2">
      <c r="BP25474" s="48"/>
    </row>
    <row r="25475" spans="68:68" x14ac:dyDescent="0.2">
      <c r="BP25475" s="48"/>
    </row>
    <row r="25476" spans="68:68" x14ac:dyDescent="0.2">
      <c r="BP25476" s="48"/>
    </row>
    <row r="25477" spans="68:68" x14ac:dyDescent="0.2">
      <c r="BP25477" s="48"/>
    </row>
    <row r="25478" spans="68:68" x14ac:dyDescent="0.2">
      <c r="BP25478" s="48"/>
    </row>
    <row r="25479" spans="68:68" x14ac:dyDescent="0.2">
      <c r="BP25479" s="48"/>
    </row>
    <row r="25480" spans="68:68" x14ac:dyDescent="0.2">
      <c r="BP25480" s="48"/>
    </row>
    <row r="25481" spans="68:68" x14ac:dyDescent="0.2">
      <c r="BP25481" s="48"/>
    </row>
    <row r="25482" spans="68:68" x14ac:dyDescent="0.2">
      <c r="BP25482" s="48"/>
    </row>
    <row r="25483" spans="68:68" x14ac:dyDescent="0.2">
      <c r="BP25483" s="48"/>
    </row>
    <row r="25484" spans="68:68" x14ac:dyDescent="0.2">
      <c r="BP25484" s="48"/>
    </row>
    <row r="25485" spans="68:68" x14ac:dyDescent="0.2">
      <c r="BP25485" s="48"/>
    </row>
    <row r="25486" spans="68:68" x14ac:dyDescent="0.2">
      <c r="BP25486" s="48"/>
    </row>
    <row r="25487" spans="68:68" x14ac:dyDescent="0.2">
      <c r="BP25487" s="48"/>
    </row>
    <row r="25488" spans="68:68" x14ac:dyDescent="0.2">
      <c r="BP25488" s="48"/>
    </row>
    <row r="25489" spans="68:68" x14ac:dyDescent="0.2">
      <c r="BP25489" s="48"/>
    </row>
    <row r="25490" spans="68:68" x14ac:dyDescent="0.2">
      <c r="BP25490" s="48"/>
    </row>
    <row r="25491" spans="68:68" x14ac:dyDescent="0.2">
      <c r="BP25491" s="48"/>
    </row>
    <row r="25492" spans="68:68" x14ac:dyDescent="0.2">
      <c r="BP25492" s="48"/>
    </row>
    <row r="25493" spans="68:68" x14ac:dyDescent="0.2">
      <c r="BP25493" s="48"/>
    </row>
    <row r="25494" spans="68:68" x14ac:dyDescent="0.2">
      <c r="BP25494" s="48"/>
    </row>
    <row r="25495" spans="68:68" x14ac:dyDescent="0.2">
      <c r="BP25495" s="48"/>
    </row>
    <row r="25496" spans="68:68" x14ac:dyDescent="0.2">
      <c r="BP25496" s="48"/>
    </row>
    <row r="25497" spans="68:68" x14ac:dyDescent="0.2">
      <c r="BP25497" s="48"/>
    </row>
    <row r="25498" spans="68:68" x14ac:dyDescent="0.2">
      <c r="BP25498" s="48"/>
    </row>
    <row r="25499" spans="68:68" x14ac:dyDescent="0.2">
      <c r="BP25499" s="48"/>
    </row>
    <row r="25500" spans="68:68" x14ac:dyDescent="0.2">
      <c r="BP25500" s="48"/>
    </row>
    <row r="25501" spans="68:68" x14ac:dyDescent="0.2">
      <c r="BP25501" s="48"/>
    </row>
    <row r="25502" spans="68:68" x14ac:dyDescent="0.2">
      <c r="BP25502" s="48"/>
    </row>
    <row r="25503" spans="68:68" x14ac:dyDescent="0.2">
      <c r="BP25503" s="48"/>
    </row>
    <row r="25504" spans="68:68" x14ac:dyDescent="0.2">
      <c r="BP25504" s="48"/>
    </row>
    <row r="25505" spans="68:68" x14ac:dyDescent="0.2">
      <c r="BP25505" s="48"/>
    </row>
    <row r="25506" spans="68:68" x14ac:dyDescent="0.2">
      <c r="BP25506" s="48"/>
    </row>
    <row r="25507" spans="68:68" x14ac:dyDescent="0.2">
      <c r="BP25507" s="48"/>
    </row>
    <row r="25508" spans="68:68" x14ac:dyDescent="0.2">
      <c r="BP25508" s="48"/>
    </row>
    <row r="25509" spans="68:68" x14ac:dyDescent="0.2">
      <c r="BP25509" s="48"/>
    </row>
    <row r="25510" spans="68:68" x14ac:dyDescent="0.2">
      <c r="BP25510" s="48"/>
    </row>
    <row r="25511" spans="68:68" x14ac:dyDescent="0.2">
      <c r="BP25511" s="48"/>
    </row>
    <row r="25512" spans="68:68" x14ac:dyDescent="0.2">
      <c r="BP25512" s="48"/>
    </row>
    <row r="25513" spans="68:68" x14ac:dyDescent="0.2">
      <c r="BP25513" s="48"/>
    </row>
    <row r="25514" spans="68:68" x14ac:dyDescent="0.2">
      <c r="BP25514" s="48"/>
    </row>
    <row r="25515" spans="68:68" x14ac:dyDescent="0.2">
      <c r="BP25515" s="48"/>
    </row>
    <row r="25516" spans="68:68" x14ac:dyDescent="0.2">
      <c r="BP25516" s="48"/>
    </row>
    <row r="25517" spans="68:68" x14ac:dyDescent="0.2">
      <c r="BP25517" s="48"/>
    </row>
    <row r="25518" spans="68:68" x14ac:dyDescent="0.2">
      <c r="BP25518" s="48"/>
    </row>
    <row r="25519" spans="68:68" x14ac:dyDescent="0.2">
      <c r="BP25519" s="48"/>
    </row>
    <row r="25520" spans="68:68" x14ac:dyDescent="0.2">
      <c r="BP25520" s="48"/>
    </row>
    <row r="25521" spans="68:68" x14ac:dyDescent="0.2">
      <c r="BP25521" s="48"/>
    </row>
    <row r="25522" spans="68:68" x14ac:dyDescent="0.2">
      <c r="BP25522" s="48"/>
    </row>
    <row r="25523" spans="68:68" x14ac:dyDescent="0.2">
      <c r="BP25523" s="48"/>
    </row>
    <row r="25524" spans="68:68" x14ac:dyDescent="0.2">
      <c r="BP25524" s="48"/>
    </row>
    <row r="25525" spans="68:68" x14ac:dyDescent="0.2">
      <c r="BP25525" s="48"/>
    </row>
    <row r="25526" spans="68:68" x14ac:dyDescent="0.2">
      <c r="BP25526" s="48"/>
    </row>
    <row r="25527" spans="68:68" x14ac:dyDescent="0.2">
      <c r="BP25527" s="48"/>
    </row>
    <row r="25528" spans="68:68" x14ac:dyDescent="0.2">
      <c r="BP25528" s="48"/>
    </row>
    <row r="25529" spans="68:68" x14ac:dyDescent="0.2">
      <c r="BP25529" s="48"/>
    </row>
    <row r="25530" spans="68:68" x14ac:dyDescent="0.2">
      <c r="BP25530" s="48"/>
    </row>
    <row r="25531" spans="68:68" x14ac:dyDescent="0.2">
      <c r="BP25531" s="48"/>
    </row>
    <row r="25532" spans="68:68" x14ac:dyDescent="0.2">
      <c r="BP25532" s="48"/>
    </row>
    <row r="25533" spans="68:68" x14ac:dyDescent="0.2">
      <c r="BP25533" s="48"/>
    </row>
    <row r="25534" spans="68:68" x14ac:dyDescent="0.2">
      <c r="BP25534" s="48"/>
    </row>
    <row r="25535" spans="68:68" x14ac:dyDescent="0.2">
      <c r="BP25535" s="48"/>
    </row>
    <row r="25536" spans="68:68" x14ac:dyDescent="0.2">
      <c r="BP25536" s="48"/>
    </row>
    <row r="25537" spans="68:68" x14ac:dyDescent="0.2">
      <c r="BP25537" s="48"/>
    </row>
    <row r="25538" spans="68:68" x14ac:dyDescent="0.2">
      <c r="BP25538" s="48"/>
    </row>
    <row r="25539" spans="68:68" x14ac:dyDescent="0.2">
      <c r="BP25539" s="48"/>
    </row>
    <row r="25540" spans="68:68" x14ac:dyDescent="0.2">
      <c r="BP25540" s="48"/>
    </row>
    <row r="25541" spans="68:68" x14ac:dyDescent="0.2">
      <c r="BP25541" s="48"/>
    </row>
    <row r="25542" spans="68:68" x14ac:dyDescent="0.2">
      <c r="BP25542" s="48"/>
    </row>
    <row r="25543" spans="68:68" x14ac:dyDescent="0.2">
      <c r="BP25543" s="48"/>
    </row>
    <row r="25544" spans="68:68" x14ac:dyDescent="0.2">
      <c r="BP25544" s="48"/>
    </row>
    <row r="25545" spans="68:68" x14ac:dyDescent="0.2">
      <c r="BP25545" s="48"/>
    </row>
    <row r="25546" spans="68:68" x14ac:dyDescent="0.2">
      <c r="BP25546" s="48"/>
    </row>
    <row r="25547" spans="68:68" x14ac:dyDescent="0.2">
      <c r="BP25547" s="48"/>
    </row>
    <row r="25548" spans="68:68" x14ac:dyDescent="0.2">
      <c r="BP25548" s="48"/>
    </row>
    <row r="25549" spans="68:68" x14ac:dyDescent="0.2">
      <c r="BP25549" s="48"/>
    </row>
    <row r="25550" spans="68:68" x14ac:dyDescent="0.2">
      <c r="BP25550" s="48"/>
    </row>
    <row r="25551" spans="68:68" x14ac:dyDescent="0.2">
      <c r="BP25551" s="48"/>
    </row>
    <row r="25552" spans="68:68" x14ac:dyDescent="0.2">
      <c r="BP25552" s="48"/>
    </row>
    <row r="25553" spans="68:68" x14ac:dyDescent="0.2">
      <c r="BP25553" s="48"/>
    </row>
    <row r="25554" spans="68:68" x14ac:dyDescent="0.2">
      <c r="BP25554" s="48"/>
    </row>
    <row r="25555" spans="68:68" x14ac:dyDescent="0.2">
      <c r="BP25555" s="48"/>
    </row>
    <row r="25556" spans="68:68" x14ac:dyDescent="0.2">
      <c r="BP25556" s="48"/>
    </row>
    <row r="25557" spans="68:68" x14ac:dyDescent="0.2">
      <c r="BP25557" s="48"/>
    </row>
    <row r="25558" spans="68:68" x14ac:dyDescent="0.2">
      <c r="BP25558" s="48"/>
    </row>
    <row r="25559" spans="68:68" x14ac:dyDescent="0.2">
      <c r="BP25559" s="48"/>
    </row>
    <row r="25560" spans="68:68" x14ac:dyDescent="0.2">
      <c r="BP25560" s="48"/>
    </row>
    <row r="25561" spans="68:68" x14ac:dyDescent="0.2">
      <c r="BP25561" s="48"/>
    </row>
    <row r="25562" spans="68:68" x14ac:dyDescent="0.2">
      <c r="BP25562" s="48"/>
    </row>
    <row r="25563" spans="68:68" x14ac:dyDescent="0.2">
      <c r="BP25563" s="48"/>
    </row>
    <row r="25564" spans="68:68" x14ac:dyDescent="0.2">
      <c r="BP25564" s="48"/>
    </row>
    <row r="25565" spans="68:68" x14ac:dyDescent="0.2">
      <c r="BP25565" s="48"/>
    </row>
    <row r="25566" spans="68:68" x14ac:dyDescent="0.2">
      <c r="BP25566" s="48"/>
    </row>
    <row r="25567" spans="68:68" x14ac:dyDescent="0.2">
      <c r="BP25567" s="48"/>
    </row>
    <row r="25568" spans="68:68" x14ac:dyDescent="0.2">
      <c r="BP25568" s="48"/>
    </row>
    <row r="25569" spans="68:68" x14ac:dyDescent="0.2">
      <c r="BP25569" s="48"/>
    </row>
    <row r="25570" spans="68:68" x14ac:dyDescent="0.2">
      <c r="BP25570" s="48"/>
    </row>
    <row r="25571" spans="68:68" x14ac:dyDescent="0.2">
      <c r="BP25571" s="48"/>
    </row>
    <row r="25572" spans="68:68" x14ac:dyDescent="0.2">
      <c r="BP25572" s="48"/>
    </row>
    <row r="25573" spans="68:68" x14ac:dyDescent="0.2">
      <c r="BP25573" s="48"/>
    </row>
    <row r="25574" spans="68:68" x14ac:dyDescent="0.2">
      <c r="BP25574" s="48"/>
    </row>
    <row r="25575" spans="68:68" x14ac:dyDescent="0.2">
      <c r="BP25575" s="48"/>
    </row>
    <row r="25576" spans="68:68" x14ac:dyDescent="0.2">
      <c r="BP25576" s="48"/>
    </row>
    <row r="25577" spans="68:68" x14ac:dyDescent="0.2">
      <c r="BP25577" s="48"/>
    </row>
    <row r="25578" spans="68:68" x14ac:dyDescent="0.2">
      <c r="BP25578" s="48"/>
    </row>
    <row r="25579" spans="68:68" x14ac:dyDescent="0.2">
      <c r="BP25579" s="48"/>
    </row>
    <row r="25580" spans="68:68" x14ac:dyDescent="0.2">
      <c r="BP25580" s="48"/>
    </row>
    <row r="25581" spans="68:68" x14ac:dyDescent="0.2">
      <c r="BP25581" s="48"/>
    </row>
    <row r="25582" spans="68:68" x14ac:dyDescent="0.2">
      <c r="BP25582" s="48"/>
    </row>
    <row r="25583" spans="68:68" x14ac:dyDescent="0.2">
      <c r="BP25583" s="48"/>
    </row>
    <row r="25584" spans="68:68" x14ac:dyDescent="0.2">
      <c r="BP25584" s="48"/>
    </row>
    <row r="25585" spans="68:68" x14ac:dyDescent="0.2">
      <c r="BP25585" s="48"/>
    </row>
    <row r="25586" spans="68:68" x14ac:dyDescent="0.2">
      <c r="BP25586" s="48"/>
    </row>
    <row r="25587" spans="68:68" x14ac:dyDescent="0.2">
      <c r="BP25587" s="48"/>
    </row>
    <row r="25588" spans="68:68" x14ac:dyDescent="0.2">
      <c r="BP25588" s="48"/>
    </row>
    <row r="25589" spans="68:68" x14ac:dyDescent="0.2">
      <c r="BP25589" s="48"/>
    </row>
    <row r="25590" spans="68:68" x14ac:dyDescent="0.2">
      <c r="BP25590" s="48"/>
    </row>
    <row r="25591" spans="68:68" x14ac:dyDescent="0.2">
      <c r="BP25591" s="48"/>
    </row>
    <row r="25592" spans="68:68" x14ac:dyDescent="0.2">
      <c r="BP25592" s="48"/>
    </row>
    <row r="25593" spans="68:68" x14ac:dyDescent="0.2">
      <c r="BP25593" s="48"/>
    </row>
    <row r="25594" spans="68:68" x14ac:dyDescent="0.2">
      <c r="BP25594" s="48"/>
    </row>
    <row r="25595" spans="68:68" x14ac:dyDescent="0.2">
      <c r="BP25595" s="48"/>
    </row>
    <row r="25596" spans="68:68" x14ac:dyDescent="0.2">
      <c r="BP25596" s="48"/>
    </row>
    <row r="25597" spans="68:68" x14ac:dyDescent="0.2">
      <c r="BP25597" s="48"/>
    </row>
    <row r="25598" spans="68:68" x14ac:dyDescent="0.2">
      <c r="BP25598" s="48"/>
    </row>
    <row r="25599" spans="68:68" x14ac:dyDescent="0.2">
      <c r="BP25599" s="48"/>
    </row>
    <row r="25600" spans="68:68" x14ac:dyDescent="0.2">
      <c r="BP25600" s="48"/>
    </row>
    <row r="25601" spans="68:68" x14ac:dyDescent="0.2">
      <c r="BP25601" s="48"/>
    </row>
    <row r="25602" spans="68:68" x14ac:dyDescent="0.2">
      <c r="BP25602" s="48"/>
    </row>
    <row r="25603" spans="68:68" x14ac:dyDescent="0.2">
      <c r="BP25603" s="48"/>
    </row>
    <row r="25604" spans="68:68" x14ac:dyDescent="0.2">
      <c r="BP25604" s="48"/>
    </row>
    <row r="25605" spans="68:68" x14ac:dyDescent="0.2">
      <c r="BP25605" s="48"/>
    </row>
    <row r="25606" spans="68:68" x14ac:dyDescent="0.2">
      <c r="BP25606" s="48"/>
    </row>
    <row r="25607" spans="68:68" x14ac:dyDescent="0.2">
      <c r="BP25607" s="48"/>
    </row>
    <row r="25608" spans="68:68" x14ac:dyDescent="0.2">
      <c r="BP25608" s="48"/>
    </row>
    <row r="25609" spans="68:68" x14ac:dyDescent="0.2">
      <c r="BP25609" s="48"/>
    </row>
    <row r="25610" spans="68:68" x14ac:dyDescent="0.2">
      <c r="BP25610" s="48"/>
    </row>
    <row r="25611" spans="68:68" x14ac:dyDescent="0.2">
      <c r="BP25611" s="48"/>
    </row>
    <row r="25612" spans="68:68" x14ac:dyDescent="0.2">
      <c r="BP25612" s="48"/>
    </row>
    <row r="25613" spans="68:68" x14ac:dyDescent="0.2">
      <c r="BP25613" s="48"/>
    </row>
    <row r="25614" spans="68:68" x14ac:dyDescent="0.2">
      <c r="BP25614" s="48"/>
    </row>
    <row r="25615" spans="68:68" x14ac:dyDescent="0.2">
      <c r="BP25615" s="48"/>
    </row>
    <row r="25616" spans="68:68" x14ac:dyDescent="0.2">
      <c r="BP25616" s="48"/>
    </row>
    <row r="25617" spans="68:68" x14ac:dyDescent="0.2">
      <c r="BP25617" s="48"/>
    </row>
    <row r="25618" spans="68:68" x14ac:dyDescent="0.2">
      <c r="BP25618" s="48"/>
    </row>
    <row r="25619" spans="68:68" x14ac:dyDescent="0.2">
      <c r="BP25619" s="48"/>
    </row>
    <row r="25620" spans="68:68" x14ac:dyDescent="0.2">
      <c r="BP25620" s="48"/>
    </row>
    <row r="25621" spans="68:68" x14ac:dyDescent="0.2">
      <c r="BP25621" s="48"/>
    </row>
    <row r="25622" spans="68:68" x14ac:dyDescent="0.2">
      <c r="BP25622" s="48"/>
    </row>
    <row r="25623" spans="68:68" x14ac:dyDescent="0.2">
      <c r="BP25623" s="48"/>
    </row>
    <row r="25624" spans="68:68" x14ac:dyDescent="0.2">
      <c r="BP25624" s="48"/>
    </row>
    <row r="25625" spans="68:68" x14ac:dyDescent="0.2">
      <c r="BP25625" s="48"/>
    </row>
    <row r="25626" spans="68:68" x14ac:dyDescent="0.2">
      <c r="BP25626" s="48"/>
    </row>
    <row r="25627" spans="68:68" x14ac:dyDescent="0.2">
      <c r="BP25627" s="48"/>
    </row>
    <row r="25628" spans="68:68" x14ac:dyDescent="0.2">
      <c r="BP25628" s="48"/>
    </row>
    <row r="25629" spans="68:68" x14ac:dyDescent="0.2">
      <c r="BP25629" s="48"/>
    </row>
    <row r="25630" spans="68:68" x14ac:dyDescent="0.2">
      <c r="BP25630" s="48"/>
    </row>
    <row r="25631" spans="68:68" x14ac:dyDescent="0.2">
      <c r="BP25631" s="48"/>
    </row>
    <row r="25632" spans="68:68" x14ac:dyDescent="0.2">
      <c r="BP25632" s="48"/>
    </row>
    <row r="25633" spans="68:68" x14ac:dyDescent="0.2">
      <c r="BP25633" s="48"/>
    </row>
    <row r="25634" spans="68:68" x14ac:dyDescent="0.2">
      <c r="BP25634" s="48"/>
    </row>
    <row r="25635" spans="68:68" x14ac:dyDescent="0.2">
      <c r="BP25635" s="48"/>
    </row>
    <row r="25636" spans="68:68" x14ac:dyDescent="0.2">
      <c r="BP25636" s="48"/>
    </row>
    <row r="25637" spans="68:68" x14ac:dyDescent="0.2">
      <c r="BP25637" s="48"/>
    </row>
    <row r="25638" spans="68:68" x14ac:dyDescent="0.2">
      <c r="BP25638" s="48"/>
    </row>
    <row r="25639" spans="68:68" x14ac:dyDescent="0.2">
      <c r="BP25639" s="48"/>
    </row>
    <row r="25640" spans="68:68" x14ac:dyDescent="0.2">
      <c r="BP25640" s="48"/>
    </row>
    <row r="25641" spans="68:68" x14ac:dyDescent="0.2">
      <c r="BP25641" s="48"/>
    </row>
    <row r="25642" spans="68:68" x14ac:dyDescent="0.2">
      <c r="BP25642" s="48"/>
    </row>
    <row r="25643" spans="68:68" x14ac:dyDescent="0.2">
      <c r="BP25643" s="48"/>
    </row>
    <row r="25644" spans="68:68" x14ac:dyDescent="0.2">
      <c r="BP25644" s="48"/>
    </row>
    <row r="25645" spans="68:68" x14ac:dyDescent="0.2">
      <c r="BP25645" s="48"/>
    </row>
    <row r="25646" spans="68:68" x14ac:dyDescent="0.2">
      <c r="BP25646" s="48"/>
    </row>
    <row r="25647" spans="68:68" x14ac:dyDescent="0.2">
      <c r="BP25647" s="48"/>
    </row>
    <row r="25648" spans="68:68" x14ac:dyDescent="0.2">
      <c r="BP25648" s="48"/>
    </row>
    <row r="25649" spans="68:68" x14ac:dyDescent="0.2">
      <c r="BP25649" s="48"/>
    </row>
    <row r="25650" spans="68:68" x14ac:dyDescent="0.2">
      <c r="BP25650" s="48"/>
    </row>
    <row r="25651" spans="68:68" x14ac:dyDescent="0.2">
      <c r="BP25651" s="48"/>
    </row>
    <row r="25652" spans="68:68" x14ac:dyDescent="0.2">
      <c r="BP25652" s="48"/>
    </row>
    <row r="25653" spans="68:68" x14ac:dyDescent="0.2">
      <c r="BP25653" s="48"/>
    </row>
    <row r="25654" spans="68:68" x14ac:dyDescent="0.2">
      <c r="BP25654" s="48"/>
    </row>
    <row r="25655" spans="68:68" x14ac:dyDescent="0.2">
      <c r="BP25655" s="48"/>
    </row>
    <row r="25656" spans="68:68" x14ac:dyDescent="0.2">
      <c r="BP25656" s="48"/>
    </row>
    <row r="25657" spans="68:68" x14ac:dyDescent="0.2">
      <c r="BP25657" s="48"/>
    </row>
    <row r="25658" spans="68:68" x14ac:dyDescent="0.2">
      <c r="BP25658" s="48"/>
    </row>
    <row r="25659" spans="68:68" x14ac:dyDescent="0.2">
      <c r="BP25659" s="48"/>
    </row>
    <row r="25660" spans="68:68" x14ac:dyDescent="0.2">
      <c r="BP25660" s="48"/>
    </row>
    <row r="25661" spans="68:68" x14ac:dyDescent="0.2">
      <c r="BP25661" s="48"/>
    </row>
    <row r="25662" spans="68:68" x14ac:dyDescent="0.2">
      <c r="BP25662" s="48"/>
    </row>
    <row r="25663" spans="68:68" x14ac:dyDescent="0.2">
      <c r="BP25663" s="48"/>
    </row>
    <row r="25664" spans="68:68" x14ac:dyDescent="0.2">
      <c r="BP25664" s="48"/>
    </row>
    <row r="25665" spans="68:68" x14ac:dyDescent="0.2">
      <c r="BP25665" s="48"/>
    </row>
    <row r="25666" spans="68:68" x14ac:dyDescent="0.2">
      <c r="BP25666" s="48"/>
    </row>
    <row r="25667" spans="68:68" x14ac:dyDescent="0.2">
      <c r="BP25667" s="48"/>
    </row>
    <row r="25668" spans="68:68" x14ac:dyDescent="0.2">
      <c r="BP25668" s="48"/>
    </row>
    <row r="25669" spans="68:68" x14ac:dyDescent="0.2">
      <c r="BP25669" s="48"/>
    </row>
    <row r="25670" spans="68:68" x14ac:dyDescent="0.2">
      <c r="BP25670" s="48"/>
    </row>
    <row r="25671" spans="68:68" x14ac:dyDescent="0.2">
      <c r="BP25671" s="48"/>
    </row>
    <row r="25672" spans="68:68" x14ac:dyDescent="0.2">
      <c r="BP25672" s="48"/>
    </row>
    <row r="25673" spans="68:68" x14ac:dyDescent="0.2">
      <c r="BP25673" s="48"/>
    </row>
    <row r="25674" spans="68:68" x14ac:dyDescent="0.2">
      <c r="BP25674" s="48"/>
    </row>
    <row r="25675" spans="68:68" x14ac:dyDescent="0.2">
      <c r="BP25675" s="48"/>
    </row>
    <row r="25676" spans="68:68" x14ac:dyDescent="0.2">
      <c r="BP25676" s="48"/>
    </row>
    <row r="25677" spans="68:68" x14ac:dyDescent="0.2">
      <c r="BP25677" s="48"/>
    </row>
    <row r="25678" spans="68:68" x14ac:dyDescent="0.2">
      <c r="BP25678" s="48"/>
    </row>
    <row r="25679" spans="68:68" x14ac:dyDescent="0.2">
      <c r="BP25679" s="48"/>
    </row>
    <row r="25680" spans="68:68" x14ac:dyDescent="0.2">
      <c r="BP25680" s="48"/>
    </row>
    <row r="25681" spans="68:68" x14ac:dyDescent="0.2">
      <c r="BP25681" s="48"/>
    </row>
    <row r="25682" spans="68:68" x14ac:dyDescent="0.2">
      <c r="BP25682" s="48"/>
    </row>
    <row r="25683" spans="68:68" x14ac:dyDescent="0.2">
      <c r="BP25683" s="48"/>
    </row>
    <row r="25684" spans="68:68" x14ac:dyDescent="0.2">
      <c r="BP25684" s="48"/>
    </row>
    <row r="25685" spans="68:68" x14ac:dyDescent="0.2">
      <c r="BP25685" s="48"/>
    </row>
    <row r="25686" spans="68:68" x14ac:dyDescent="0.2">
      <c r="BP25686" s="48"/>
    </row>
    <row r="25687" spans="68:68" x14ac:dyDescent="0.2">
      <c r="BP25687" s="48"/>
    </row>
    <row r="25688" spans="68:68" x14ac:dyDescent="0.2">
      <c r="BP25688" s="48"/>
    </row>
    <row r="25689" spans="68:68" x14ac:dyDescent="0.2">
      <c r="BP25689" s="48"/>
    </row>
    <row r="25690" spans="68:68" x14ac:dyDescent="0.2">
      <c r="BP25690" s="48"/>
    </row>
    <row r="25691" spans="68:68" x14ac:dyDescent="0.2">
      <c r="BP25691" s="48"/>
    </row>
    <row r="25692" spans="68:68" x14ac:dyDescent="0.2">
      <c r="BP25692" s="48"/>
    </row>
    <row r="25693" spans="68:68" x14ac:dyDescent="0.2">
      <c r="BP25693" s="48"/>
    </row>
    <row r="25694" spans="68:68" x14ac:dyDescent="0.2">
      <c r="BP25694" s="48"/>
    </row>
    <row r="25695" spans="68:68" x14ac:dyDescent="0.2">
      <c r="BP25695" s="48"/>
    </row>
    <row r="25696" spans="68:68" x14ac:dyDescent="0.2">
      <c r="BP25696" s="48"/>
    </row>
    <row r="25697" spans="68:68" x14ac:dyDescent="0.2">
      <c r="BP25697" s="48"/>
    </row>
    <row r="25698" spans="68:68" x14ac:dyDescent="0.2">
      <c r="BP25698" s="48"/>
    </row>
    <row r="25699" spans="68:68" x14ac:dyDescent="0.2">
      <c r="BP25699" s="48"/>
    </row>
    <row r="25700" spans="68:68" x14ac:dyDescent="0.2">
      <c r="BP25700" s="48"/>
    </row>
    <row r="25701" spans="68:68" x14ac:dyDescent="0.2">
      <c r="BP25701" s="48"/>
    </row>
    <row r="25702" spans="68:68" x14ac:dyDescent="0.2">
      <c r="BP25702" s="48"/>
    </row>
    <row r="25703" spans="68:68" x14ac:dyDescent="0.2">
      <c r="BP25703" s="48"/>
    </row>
    <row r="25704" spans="68:68" x14ac:dyDescent="0.2">
      <c r="BP25704" s="48"/>
    </row>
    <row r="25705" spans="68:68" x14ac:dyDescent="0.2">
      <c r="BP25705" s="48"/>
    </row>
    <row r="25706" spans="68:68" x14ac:dyDescent="0.2">
      <c r="BP25706" s="48"/>
    </row>
    <row r="25707" spans="68:68" x14ac:dyDescent="0.2">
      <c r="BP25707" s="48"/>
    </row>
    <row r="25708" spans="68:68" x14ac:dyDescent="0.2">
      <c r="BP25708" s="48"/>
    </row>
    <row r="25709" spans="68:68" x14ac:dyDescent="0.2">
      <c r="BP25709" s="48"/>
    </row>
    <row r="25710" spans="68:68" x14ac:dyDescent="0.2">
      <c r="BP25710" s="48"/>
    </row>
    <row r="25711" spans="68:68" x14ac:dyDescent="0.2">
      <c r="BP25711" s="48"/>
    </row>
    <row r="25712" spans="68:68" x14ac:dyDescent="0.2">
      <c r="BP25712" s="48"/>
    </row>
    <row r="25713" spans="68:68" x14ac:dyDescent="0.2">
      <c r="BP25713" s="48"/>
    </row>
    <row r="25714" spans="68:68" x14ac:dyDescent="0.2">
      <c r="BP25714" s="48"/>
    </row>
    <row r="25715" spans="68:68" x14ac:dyDescent="0.2">
      <c r="BP25715" s="48"/>
    </row>
    <row r="25716" spans="68:68" x14ac:dyDescent="0.2">
      <c r="BP25716" s="48"/>
    </row>
    <row r="25717" spans="68:68" x14ac:dyDescent="0.2">
      <c r="BP25717" s="48"/>
    </row>
    <row r="25718" spans="68:68" x14ac:dyDescent="0.2">
      <c r="BP25718" s="48"/>
    </row>
    <row r="25719" spans="68:68" x14ac:dyDescent="0.2">
      <c r="BP25719" s="48"/>
    </row>
    <row r="25720" spans="68:68" x14ac:dyDescent="0.2">
      <c r="BP25720" s="48"/>
    </row>
    <row r="25721" spans="68:68" x14ac:dyDescent="0.2">
      <c r="BP25721" s="48"/>
    </row>
    <row r="25722" spans="68:68" x14ac:dyDescent="0.2">
      <c r="BP25722" s="48"/>
    </row>
    <row r="25723" spans="68:68" x14ac:dyDescent="0.2">
      <c r="BP25723" s="48"/>
    </row>
    <row r="25724" spans="68:68" x14ac:dyDescent="0.2">
      <c r="BP25724" s="48"/>
    </row>
    <row r="25725" spans="68:68" x14ac:dyDescent="0.2">
      <c r="BP25725" s="48"/>
    </row>
    <row r="25726" spans="68:68" x14ac:dyDescent="0.2">
      <c r="BP25726" s="48"/>
    </row>
    <row r="25727" spans="68:68" x14ac:dyDescent="0.2">
      <c r="BP25727" s="48"/>
    </row>
    <row r="25728" spans="68:68" x14ac:dyDescent="0.2">
      <c r="BP25728" s="48"/>
    </row>
    <row r="25729" spans="68:68" x14ac:dyDescent="0.2">
      <c r="BP25729" s="48"/>
    </row>
    <row r="25730" spans="68:68" x14ac:dyDescent="0.2">
      <c r="BP25730" s="48"/>
    </row>
    <row r="25731" spans="68:68" x14ac:dyDescent="0.2">
      <c r="BP25731" s="48"/>
    </row>
    <row r="25732" spans="68:68" x14ac:dyDescent="0.2">
      <c r="BP25732" s="48"/>
    </row>
    <row r="25733" spans="68:68" x14ac:dyDescent="0.2">
      <c r="BP25733" s="48"/>
    </row>
    <row r="25734" spans="68:68" x14ac:dyDescent="0.2">
      <c r="BP25734" s="48"/>
    </row>
    <row r="25735" spans="68:68" x14ac:dyDescent="0.2">
      <c r="BP25735" s="48"/>
    </row>
    <row r="25736" spans="68:68" x14ac:dyDescent="0.2">
      <c r="BP25736" s="48"/>
    </row>
    <row r="25737" spans="68:68" x14ac:dyDescent="0.2">
      <c r="BP25737" s="48"/>
    </row>
    <row r="25738" spans="68:68" x14ac:dyDescent="0.2">
      <c r="BP25738" s="48"/>
    </row>
    <row r="25739" spans="68:68" x14ac:dyDescent="0.2">
      <c r="BP25739" s="48"/>
    </row>
    <row r="25740" spans="68:68" x14ac:dyDescent="0.2">
      <c r="BP25740" s="48"/>
    </row>
    <row r="25741" spans="68:68" x14ac:dyDescent="0.2">
      <c r="BP25741" s="48"/>
    </row>
    <row r="25742" spans="68:68" x14ac:dyDescent="0.2">
      <c r="BP25742" s="48"/>
    </row>
    <row r="25743" spans="68:68" x14ac:dyDescent="0.2">
      <c r="BP25743" s="48"/>
    </row>
    <row r="25744" spans="68:68" x14ac:dyDescent="0.2">
      <c r="BP25744" s="48"/>
    </row>
    <row r="25745" spans="68:68" x14ac:dyDescent="0.2">
      <c r="BP25745" s="48"/>
    </row>
    <row r="25746" spans="68:68" x14ac:dyDescent="0.2">
      <c r="BP25746" s="48"/>
    </row>
    <row r="25747" spans="68:68" x14ac:dyDescent="0.2">
      <c r="BP25747" s="48"/>
    </row>
    <row r="25748" spans="68:68" x14ac:dyDescent="0.2">
      <c r="BP25748" s="48"/>
    </row>
    <row r="25749" spans="68:68" x14ac:dyDescent="0.2">
      <c r="BP25749" s="48"/>
    </row>
    <row r="25750" spans="68:68" x14ac:dyDescent="0.2">
      <c r="BP25750" s="48"/>
    </row>
    <row r="25751" spans="68:68" x14ac:dyDescent="0.2">
      <c r="BP25751" s="48"/>
    </row>
    <row r="25752" spans="68:68" x14ac:dyDescent="0.2">
      <c r="BP25752" s="48"/>
    </row>
    <row r="25753" spans="68:68" x14ac:dyDescent="0.2">
      <c r="BP25753" s="48"/>
    </row>
    <row r="25754" spans="68:68" x14ac:dyDescent="0.2">
      <c r="BP25754" s="48"/>
    </row>
    <row r="25755" spans="68:68" x14ac:dyDescent="0.2">
      <c r="BP25755" s="48"/>
    </row>
    <row r="25756" spans="68:68" x14ac:dyDescent="0.2">
      <c r="BP25756" s="48"/>
    </row>
    <row r="25757" spans="68:68" x14ac:dyDescent="0.2">
      <c r="BP25757" s="48"/>
    </row>
    <row r="25758" spans="68:68" x14ac:dyDescent="0.2">
      <c r="BP25758" s="48"/>
    </row>
    <row r="25759" spans="68:68" x14ac:dyDescent="0.2">
      <c r="BP25759" s="48"/>
    </row>
    <row r="25760" spans="68:68" x14ac:dyDescent="0.2">
      <c r="BP25760" s="48"/>
    </row>
    <row r="25761" spans="68:68" x14ac:dyDescent="0.2">
      <c r="BP25761" s="48"/>
    </row>
    <row r="25762" spans="68:68" x14ac:dyDescent="0.2">
      <c r="BP25762" s="48"/>
    </row>
    <row r="25763" spans="68:68" x14ac:dyDescent="0.2">
      <c r="BP25763" s="48"/>
    </row>
    <row r="25764" spans="68:68" x14ac:dyDescent="0.2">
      <c r="BP25764" s="48"/>
    </row>
    <row r="25765" spans="68:68" x14ac:dyDescent="0.2">
      <c r="BP25765" s="48"/>
    </row>
    <row r="25766" spans="68:68" x14ac:dyDescent="0.2">
      <c r="BP25766" s="48"/>
    </row>
    <row r="25767" spans="68:68" x14ac:dyDescent="0.2">
      <c r="BP25767" s="48"/>
    </row>
    <row r="25768" spans="68:68" x14ac:dyDescent="0.2">
      <c r="BP25768" s="48"/>
    </row>
    <row r="25769" spans="68:68" x14ac:dyDescent="0.2">
      <c r="BP25769" s="48"/>
    </row>
    <row r="25770" spans="68:68" x14ac:dyDescent="0.2">
      <c r="BP25770" s="48"/>
    </row>
    <row r="25771" spans="68:68" x14ac:dyDescent="0.2">
      <c r="BP25771" s="48"/>
    </row>
    <row r="25772" spans="68:68" x14ac:dyDescent="0.2">
      <c r="BP25772" s="48"/>
    </row>
    <row r="25773" spans="68:68" x14ac:dyDescent="0.2">
      <c r="BP25773" s="48"/>
    </row>
    <row r="25774" spans="68:68" x14ac:dyDescent="0.2">
      <c r="BP25774" s="48"/>
    </row>
    <row r="25775" spans="68:68" x14ac:dyDescent="0.2">
      <c r="BP25775" s="48"/>
    </row>
    <row r="25776" spans="68:68" x14ac:dyDescent="0.2">
      <c r="BP25776" s="48"/>
    </row>
    <row r="25777" spans="68:68" x14ac:dyDescent="0.2">
      <c r="BP25777" s="48"/>
    </row>
    <row r="25778" spans="68:68" x14ac:dyDescent="0.2">
      <c r="BP25778" s="48"/>
    </row>
    <row r="25779" spans="68:68" x14ac:dyDescent="0.2">
      <c r="BP25779" s="48"/>
    </row>
    <row r="25780" spans="68:68" x14ac:dyDescent="0.2">
      <c r="BP25780" s="48"/>
    </row>
    <row r="25781" spans="68:68" x14ac:dyDescent="0.2">
      <c r="BP25781" s="48"/>
    </row>
    <row r="25782" spans="68:68" x14ac:dyDescent="0.2">
      <c r="BP25782" s="48"/>
    </row>
    <row r="25783" spans="68:68" x14ac:dyDescent="0.2">
      <c r="BP25783" s="48"/>
    </row>
    <row r="25784" spans="68:68" x14ac:dyDescent="0.2">
      <c r="BP25784" s="48"/>
    </row>
    <row r="25785" spans="68:68" x14ac:dyDescent="0.2">
      <c r="BP25785" s="48"/>
    </row>
    <row r="25786" spans="68:68" x14ac:dyDescent="0.2">
      <c r="BP25786" s="48"/>
    </row>
    <row r="25787" spans="68:68" x14ac:dyDescent="0.2">
      <c r="BP25787" s="48"/>
    </row>
    <row r="25788" spans="68:68" x14ac:dyDescent="0.2">
      <c r="BP25788" s="48"/>
    </row>
    <row r="25789" spans="68:68" x14ac:dyDescent="0.2">
      <c r="BP25789" s="48"/>
    </row>
    <row r="25790" spans="68:68" x14ac:dyDescent="0.2">
      <c r="BP25790" s="48"/>
    </row>
    <row r="25791" spans="68:68" x14ac:dyDescent="0.2">
      <c r="BP25791" s="48"/>
    </row>
    <row r="25792" spans="68:68" x14ac:dyDescent="0.2">
      <c r="BP25792" s="48"/>
    </row>
    <row r="25793" spans="68:68" x14ac:dyDescent="0.2">
      <c r="BP25793" s="48"/>
    </row>
    <row r="25794" spans="68:68" x14ac:dyDescent="0.2">
      <c r="BP25794" s="48"/>
    </row>
    <row r="25795" spans="68:68" x14ac:dyDescent="0.2">
      <c r="BP25795" s="48"/>
    </row>
    <row r="25796" spans="68:68" x14ac:dyDescent="0.2">
      <c r="BP25796" s="48"/>
    </row>
    <row r="25797" spans="68:68" x14ac:dyDescent="0.2">
      <c r="BP25797" s="48"/>
    </row>
    <row r="25798" spans="68:68" x14ac:dyDescent="0.2">
      <c r="BP25798" s="48"/>
    </row>
    <row r="25799" spans="68:68" x14ac:dyDescent="0.2">
      <c r="BP25799" s="48"/>
    </row>
    <row r="25800" spans="68:68" x14ac:dyDescent="0.2">
      <c r="BP25800" s="48"/>
    </row>
    <row r="25801" spans="68:68" x14ac:dyDescent="0.2">
      <c r="BP25801" s="48"/>
    </row>
    <row r="25802" spans="68:68" x14ac:dyDescent="0.2">
      <c r="BP25802" s="48"/>
    </row>
    <row r="25803" spans="68:68" x14ac:dyDescent="0.2">
      <c r="BP25803" s="48"/>
    </row>
    <row r="25804" spans="68:68" x14ac:dyDescent="0.2">
      <c r="BP25804" s="48"/>
    </row>
    <row r="25805" spans="68:68" x14ac:dyDescent="0.2">
      <c r="BP25805" s="48"/>
    </row>
    <row r="25806" spans="68:68" x14ac:dyDescent="0.2">
      <c r="BP25806" s="48"/>
    </row>
    <row r="25807" spans="68:68" x14ac:dyDescent="0.2">
      <c r="BP25807" s="48"/>
    </row>
    <row r="25808" spans="68:68" x14ac:dyDescent="0.2">
      <c r="BP25808" s="48"/>
    </row>
    <row r="25809" spans="68:68" x14ac:dyDescent="0.2">
      <c r="BP25809" s="48"/>
    </row>
    <row r="25810" spans="68:68" x14ac:dyDescent="0.2">
      <c r="BP25810" s="48"/>
    </row>
    <row r="25811" spans="68:68" x14ac:dyDescent="0.2">
      <c r="BP25811" s="48"/>
    </row>
    <row r="25812" spans="68:68" x14ac:dyDescent="0.2">
      <c r="BP25812" s="48"/>
    </row>
    <row r="25813" spans="68:68" x14ac:dyDescent="0.2">
      <c r="BP25813" s="48"/>
    </row>
    <row r="25814" spans="68:68" x14ac:dyDescent="0.2">
      <c r="BP25814" s="48"/>
    </row>
    <row r="25815" spans="68:68" x14ac:dyDescent="0.2">
      <c r="BP25815" s="48"/>
    </row>
    <row r="25816" spans="68:68" x14ac:dyDescent="0.2">
      <c r="BP25816" s="48"/>
    </row>
    <row r="25817" spans="68:68" x14ac:dyDescent="0.2">
      <c r="BP25817" s="48"/>
    </row>
    <row r="25818" spans="68:68" x14ac:dyDescent="0.2">
      <c r="BP25818" s="48"/>
    </row>
    <row r="25819" spans="68:68" x14ac:dyDescent="0.2">
      <c r="BP25819" s="48"/>
    </row>
    <row r="25820" spans="68:68" x14ac:dyDescent="0.2">
      <c r="BP25820" s="48"/>
    </row>
    <row r="25821" spans="68:68" x14ac:dyDescent="0.2">
      <c r="BP25821" s="48"/>
    </row>
    <row r="25822" spans="68:68" x14ac:dyDescent="0.2">
      <c r="BP25822" s="48"/>
    </row>
    <row r="25823" spans="68:68" x14ac:dyDescent="0.2">
      <c r="BP25823" s="48"/>
    </row>
    <row r="25824" spans="68:68" x14ac:dyDescent="0.2">
      <c r="BP25824" s="48"/>
    </row>
    <row r="25825" spans="68:68" x14ac:dyDescent="0.2">
      <c r="BP25825" s="48"/>
    </row>
    <row r="25826" spans="68:68" x14ac:dyDescent="0.2">
      <c r="BP25826" s="48"/>
    </row>
    <row r="25827" spans="68:68" x14ac:dyDescent="0.2">
      <c r="BP25827" s="48"/>
    </row>
    <row r="25828" spans="68:68" x14ac:dyDescent="0.2">
      <c r="BP25828" s="48"/>
    </row>
    <row r="25829" spans="68:68" x14ac:dyDescent="0.2">
      <c r="BP25829" s="48"/>
    </row>
    <row r="25830" spans="68:68" x14ac:dyDescent="0.2">
      <c r="BP25830" s="48"/>
    </row>
    <row r="25831" spans="68:68" x14ac:dyDescent="0.2">
      <c r="BP25831" s="48"/>
    </row>
    <row r="25832" spans="68:68" x14ac:dyDescent="0.2">
      <c r="BP25832" s="48"/>
    </row>
    <row r="25833" spans="68:68" x14ac:dyDescent="0.2">
      <c r="BP25833" s="48"/>
    </row>
    <row r="25834" spans="68:68" x14ac:dyDescent="0.2">
      <c r="BP25834" s="48"/>
    </row>
    <row r="25835" spans="68:68" x14ac:dyDescent="0.2">
      <c r="BP25835" s="48"/>
    </row>
    <row r="25836" spans="68:68" x14ac:dyDescent="0.2">
      <c r="BP25836" s="48"/>
    </row>
    <row r="25837" spans="68:68" x14ac:dyDescent="0.2">
      <c r="BP25837" s="48"/>
    </row>
    <row r="25838" spans="68:68" x14ac:dyDescent="0.2">
      <c r="BP25838" s="48"/>
    </row>
    <row r="25839" spans="68:68" x14ac:dyDescent="0.2">
      <c r="BP25839" s="48"/>
    </row>
    <row r="25840" spans="68:68" x14ac:dyDescent="0.2">
      <c r="BP25840" s="48"/>
    </row>
    <row r="25841" spans="68:68" x14ac:dyDescent="0.2">
      <c r="BP25841" s="48"/>
    </row>
    <row r="25842" spans="68:68" x14ac:dyDescent="0.2">
      <c r="BP25842" s="48"/>
    </row>
    <row r="25843" spans="68:68" x14ac:dyDescent="0.2">
      <c r="BP25843" s="48"/>
    </row>
    <row r="25844" spans="68:68" x14ac:dyDescent="0.2">
      <c r="BP25844" s="48"/>
    </row>
    <row r="25845" spans="68:68" x14ac:dyDescent="0.2">
      <c r="BP25845" s="48"/>
    </row>
    <row r="25846" spans="68:68" x14ac:dyDescent="0.2">
      <c r="BP25846" s="48"/>
    </row>
    <row r="25847" spans="68:68" x14ac:dyDescent="0.2">
      <c r="BP25847" s="48"/>
    </row>
    <row r="25848" spans="68:68" x14ac:dyDescent="0.2">
      <c r="BP25848" s="48"/>
    </row>
    <row r="25849" spans="68:68" x14ac:dyDescent="0.2">
      <c r="BP25849" s="48"/>
    </row>
    <row r="25850" spans="68:68" x14ac:dyDescent="0.2">
      <c r="BP25850" s="48"/>
    </row>
    <row r="25851" spans="68:68" x14ac:dyDescent="0.2">
      <c r="BP25851" s="48"/>
    </row>
    <row r="25852" spans="68:68" x14ac:dyDescent="0.2">
      <c r="BP25852" s="48"/>
    </row>
    <row r="25853" spans="68:68" x14ac:dyDescent="0.2">
      <c r="BP25853" s="48"/>
    </row>
    <row r="25854" spans="68:68" x14ac:dyDescent="0.2">
      <c r="BP25854" s="48"/>
    </row>
    <row r="25855" spans="68:68" x14ac:dyDescent="0.2">
      <c r="BP25855" s="48"/>
    </row>
    <row r="25856" spans="68:68" x14ac:dyDescent="0.2">
      <c r="BP25856" s="48"/>
    </row>
    <row r="25857" spans="68:68" x14ac:dyDescent="0.2">
      <c r="BP25857" s="48"/>
    </row>
    <row r="25858" spans="68:68" x14ac:dyDescent="0.2">
      <c r="BP25858" s="48"/>
    </row>
    <row r="25859" spans="68:68" x14ac:dyDescent="0.2">
      <c r="BP25859" s="48"/>
    </row>
    <row r="25860" spans="68:68" x14ac:dyDescent="0.2">
      <c r="BP25860" s="48"/>
    </row>
    <row r="25861" spans="68:68" x14ac:dyDescent="0.2">
      <c r="BP25861" s="48"/>
    </row>
    <row r="25862" spans="68:68" x14ac:dyDescent="0.2">
      <c r="BP25862" s="48"/>
    </row>
    <row r="25863" spans="68:68" x14ac:dyDescent="0.2">
      <c r="BP25863" s="48"/>
    </row>
    <row r="25864" spans="68:68" x14ac:dyDescent="0.2">
      <c r="BP25864" s="48"/>
    </row>
    <row r="25865" spans="68:68" x14ac:dyDescent="0.2">
      <c r="BP25865" s="48"/>
    </row>
    <row r="25866" spans="68:68" x14ac:dyDescent="0.2">
      <c r="BP25866" s="48"/>
    </row>
    <row r="25867" spans="68:68" x14ac:dyDescent="0.2">
      <c r="BP25867" s="48"/>
    </row>
    <row r="25868" spans="68:68" x14ac:dyDescent="0.2">
      <c r="BP25868" s="48"/>
    </row>
    <row r="25869" spans="68:68" x14ac:dyDescent="0.2">
      <c r="BP25869" s="48"/>
    </row>
    <row r="25870" spans="68:68" x14ac:dyDescent="0.2">
      <c r="BP25870" s="48"/>
    </row>
    <row r="25871" spans="68:68" x14ac:dyDescent="0.2">
      <c r="BP25871" s="48"/>
    </row>
    <row r="25872" spans="68:68" x14ac:dyDescent="0.2">
      <c r="BP25872" s="48"/>
    </row>
    <row r="25873" spans="68:68" x14ac:dyDescent="0.2">
      <c r="BP25873" s="48"/>
    </row>
    <row r="25874" spans="68:68" x14ac:dyDescent="0.2">
      <c r="BP25874" s="48"/>
    </row>
    <row r="25875" spans="68:68" x14ac:dyDescent="0.2">
      <c r="BP25875" s="48"/>
    </row>
    <row r="25876" spans="68:68" x14ac:dyDescent="0.2">
      <c r="BP25876" s="48"/>
    </row>
    <row r="25877" spans="68:68" x14ac:dyDescent="0.2">
      <c r="BP25877" s="48"/>
    </row>
    <row r="25878" spans="68:68" x14ac:dyDescent="0.2">
      <c r="BP25878" s="48"/>
    </row>
    <row r="25879" spans="68:68" x14ac:dyDescent="0.2">
      <c r="BP25879" s="48"/>
    </row>
    <row r="25880" spans="68:68" x14ac:dyDescent="0.2">
      <c r="BP25880" s="48"/>
    </row>
    <row r="25881" spans="68:68" x14ac:dyDescent="0.2">
      <c r="BP25881" s="48"/>
    </row>
    <row r="25882" spans="68:68" x14ac:dyDescent="0.2">
      <c r="BP25882" s="48"/>
    </row>
    <row r="25883" spans="68:68" x14ac:dyDescent="0.2">
      <c r="BP25883" s="48"/>
    </row>
    <row r="25884" spans="68:68" x14ac:dyDescent="0.2">
      <c r="BP25884" s="48"/>
    </row>
    <row r="25885" spans="68:68" x14ac:dyDescent="0.2">
      <c r="BP25885" s="48"/>
    </row>
    <row r="25886" spans="68:68" x14ac:dyDescent="0.2">
      <c r="BP25886" s="48"/>
    </row>
    <row r="25887" spans="68:68" x14ac:dyDescent="0.2">
      <c r="BP25887" s="48"/>
    </row>
    <row r="25888" spans="68:68" x14ac:dyDescent="0.2">
      <c r="BP25888" s="48"/>
    </row>
    <row r="25889" spans="68:68" x14ac:dyDescent="0.2">
      <c r="BP25889" s="48"/>
    </row>
    <row r="25890" spans="68:68" x14ac:dyDescent="0.2">
      <c r="BP25890" s="48"/>
    </row>
    <row r="25891" spans="68:68" x14ac:dyDescent="0.2">
      <c r="BP25891" s="48"/>
    </row>
    <row r="25892" spans="68:68" x14ac:dyDescent="0.2">
      <c r="BP25892" s="48"/>
    </row>
    <row r="25893" spans="68:68" x14ac:dyDescent="0.2">
      <c r="BP25893" s="48"/>
    </row>
    <row r="25894" spans="68:68" x14ac:dyDescent="0.2">
      <c r="BP25894" s="48"/>
    </row>
    <row r="25895" spans="68:68" x14ac:dyDescent="0.2">
      <c r="BP25895" s="48"/>
    </row>
    <row r="25896" spans="68:68" x14ac:dyDescent="0.2">
      <c r="BP25896" s="48"/>
    </row>
    <row r="25897" spans="68:68" x14ac:dyDescent="0.2">
      <c r="BP25897" s="48"/>
    </row>
    <row r="25898" spans="68:68" x14ac:dyDescent="0.2">
      <c r="BP25898" s="48"/>
    </row>
    <row r="25899" spans="68:68" x14ac:dyDescent="0.2">
      <c r="BP25899" s="48"/>
    </row>
    <row r="25900" spans="68:68" x14ac:dyDescent="0.2">
      <c r="BP25900" s="48"/>
    </row>
    <row r="25901" spans="68:68" x14ac:dyDescent="0.2">
      <c r="BP25901" s="48"/>
    </row>
    <row r="25902" spans="68:68" x14ac:dyDescent="0.2">
      <c r="BP25902" s="48"/>
    </row>
    <row r="25903" spans="68:68" x14ac:dyDescent="0.2">
      <c r="BP25903" s="48"/>
    </row>
    <row r="25904" spans="68:68" x14ac:dyDescent="0.2">
      <c r="BP25904" s="48"/>
    </row>
    <row r="25905" spans="68:68" x14ac:dyDescent="0.2">
      <c r="BP25905" s="48"/>
    </row>
    <row r="25906" spans="68:68" x14ac:dyDescent="0.2">
      <c r="BP25906" s="48"/>
    </row>
    <row r="25907" spans="68:68" x14ac:dyDescent="0.2">
      <c r="BP25907" s="48"/>
    </row>
    <row r="25908" spans="68:68" x14ac:dyDescent="0.2">
      <c r="BP25908" s="48"/>
    </row>
    <row r="25909" spans="68:68" x14ac:dyDescent="0.2">
      <c r="BP25909" s="48"/>
    </row>
    <row r="25910" spans="68:68" x14ac:dyDescent="0.2">
      <c r="BP25910" s="48"/>
    </row>
    <row r="25911" spans="68:68" x14ac:dyDescent="0.2">
      <c r="BP25911" s="48"/>
    </row>
    <row r="25912" spans="68:68" x14ac:dyDescent="0.2">
      <c r="BP25912" s="48"/>
    </row>
    <row r="25913" spans="68:68" x14ac:dyDescent="0.2">
      <c r="BP25913" s="48"/>
    </row>
    <row r="25914" spans="68:68" x14ac:dyDescent="0.2">
      <c r="BP25914" s="48"/>
    </row>
    <row r="25915" spans="68:68" x14ac:dyDescent="0.2">
      <c r="BP25915" s="48"/>
    </row>
    <row r="25916" spans="68:68" x14ac:dyDescent="0.2">
      <c r="BP25916" s="48"/>
    </row>
    <row r="25917" spans="68:68" x14ac:dyDescent="0.2">
      <c r="BP25917" s="48"/>
    </row>
    <row r="25918" spans="68:68" x14ac:dyDescent="0.2">
      <c r="BP25918" s="48"/>
    </row>
    <row r="25919" spans="68:68" x14ac:dyDescent="0.2">
      <c r="BP25919" s="48"/>
    </row>
    <row r="25920" spans="68:68" x14ac:dyDescent="0.2">
      <c r="BP25920" s="48"/>
    </row>
    <row r="25921" spans="68:68" x14ac:dyDescent="0.2">
      <c r="BP25921" s="48"/>
    </row>
    <row r="25922" spans="68:68" x14ac:dyDescent="0.2">
      <c r="BP25922" s="48"/>
    </row>
    <row r="25923" spans="68:68" x14ac:dyDescent="0.2">
      <c r="BP25923" s="48"/>
    </row>
    <row r="25924" spans="68:68" x14ac:dyDescent="0.2">
      <c r="BP25924" s="48"/>
    </row>
    <row r="25925" spans="68:68" x14ac:dyDescent="0.2">
      <c r="BP25925" s="48"/>
    </row>
    <row r="25926" spans="68:68" x14ac:dyDescent="0.2">
      <c r="BP25926" s="48"/>
    </row>
    <row r="25927" spans="68:68" x14ac:dyDescent="0.2">
      <c r="BP25927" s="48"/>
    </row>
    <row r="25928" spans="68:68" x14ac:dyDescent="0.2">
      <c r="BP25928" s="48"/>
    </row>
    <row r="25929" spans="68:68" x14ac:dyDescent="0.2">
      <c r="BP25929" s="48"/>
    </row>
    <row r="25930" spans="68:68" x14ac:dyDescent="0.2">
      <c r="BP25930" s="48"/>
    </row>
    <row r="25931" spans="68:68" x14ac:dyDescent="0.2">
      <c r="BP25931" s="48"/>
    </row>
    <row r="25932" spans="68:68" x14ac:dyDescent="0.2">
      <c r="BP25932" s="48"/>
    </row>
    <row r="25933" spans="68:68" x14ac:dyDescent="0.2">
      <c r="BP25933" s="48"/>
    </row>
    <row r="25934" spans="68:68" x14ac:dyDescent="0.2">
      <c r="BP25934" s="48"/>
    </row>
    <row r="25935" spans="68:68" x14ac:dyDescent="0.2">
      <c r="BP25935" s="48"/>
    </row>
    <row r="25936" spans="68:68" x14ac:dyDescent="0.2">
      <c r="BP25936" s="48"/>
    </row>
    <row r="25937" spans="68:68" x14ac:dyDescent="0.2">
      <c r="BP25937" s="48"/>
    </row>
    <row r="25938" spans="68:68" x14ac:dyDescent="0.2">
      <c r="BP25938" s="48"/>
    </row>
    <row r="25939" spans="68:68" x14ac:dyDescent="0.2">
      <c r="BP25939" s="48"/>
    </row>
    <row r="25940" spans="68:68" x14ac:dyDescent="0.2">
      <c r="BP25940" s="48"/>
    </row>
    <row r="25941" spans="68:68" x14ac:dyDescent="0.2">
      <c r="BP25941" s="48"/>
    </row>
    <row r="25942" spans="68:68" x14ac:dyDescent="0.2">
      <c r="BP25942" s="48"/>
    </row>
    <row r="25943" spans="68:68" x14ac:dyDescent="0.2">
      <c r="BP25943" s="48"/>
    </row>
    <row r="25944" spans="68:68" x14ac:dyDescent="0.2">
      <c r="BP25944" s="48"/>
    </row>
    <row r="25945" spans="68:68" x14ac:dyDescent="0.2">
      <c r="BP25945" s="48"/>
    </row>
    <row r="25946" spans="68:68" x14ac:dyDescent="0.2">
      <c r="BP25946" s="48"/>
    </row>
    <row r="25947" spans="68:68" x14ac:dyDescent="0.2">
      <c r="BP25947" s="48"/>
    </row>
    <row r="25948" spans="68:68" x14ac:dyDescent="0.2">
      <c r="BP25948" s="48"/>
    </row>
    <row r="25949" spans="68:68" x14ac:dyDescent="0.2">
      <c r="BP25949" s="48"/>
    </row>
    <row r="25950" spans="68:68" x14ac:dyDescent="0.2">
      <c r="BP25950" s="48"/>
    </row>
    <row r="25951" spans="68:68" x14ac:dyDescent="0.2">
      <c r="BP25951" s="48"/>
    </row>
    <row r="25952" spans="68:68" x14ac:dyDescent="0.2">
      <c r="BP25952" s="48"/>
    </row>
    <row r="25953" spans="68:68" x14ac:dyDescent="0.2">
      <c r="BP25953" s="48"/>
    </row>
    <row r="25954" spans="68:68" x14ac:dyDescent="0.2">
      <c r="BP25954" s="48"/>
    </row>
    <row r="25955" spans="68:68" x14ac:dyDescent="0.2">
      <c r="BP25955" s="48"/>
    </row>
    <row r="25956" spans="68:68" x14ac:dyDescent="0.2">
      <c r="BP25956" s="48"/>
    </row>
    <row r="25957" spans="68:68" x14ac:dyDescent="0.2">
      <c r="BP25957" s="48"/>
    </row>
    <row r="25958" spans="68:68" x14ac:dyDescent="0.2">
      <c r="BP25958" s="48"/>
    </row>
    <row r="25959" spans="68:68" x14ac:dyDescent="0.2">
      <c r="BP25959" s="48"/>
    </row>
    <row r="25960" spans="68:68" x14ac:dyDescent="0.2">
      <c r="BP25960" s="48"/>
    </row>
    <row r="25961" spans="68:68" x14ac:dyDescent="0.2">
      <c r="BP25961" s="48"/>
    </row>
    <row r="25962" spans="68:68" x14ac:dyDescent="0.2">
      <c r="BP25962" s="48"/>
    </row>
    <row r="25963" spans="68:68" x14ac:dyDescent="0.2">
      <c r="BP25963" s="48"/>
    </row>
    <row r="25964" spans="68:68" x14ac:dyDescent="0.2">
      <c r="BP25964" s="48"/>
    </row>
    <row r="25965" spans="68:68" x14ac:dyDescent="0.2">
      <c r="BP25965" s="48"/>
    </row>
    <row r="25966" spans="68:68" x14ac:dyDescent="0.2">
      <c r="BP25966" s="48"/>
    </row>
    <row r="25967" spans="68:68" x14ac:dyDescent="0.2">
      <c r="BP25967" s="48"/>
    </row>
    <row r="25968" spans="68:68" x14ac:dyDescent="0.2">
      <c r="BP25968" s="48"/>
    </row>
    <row r="25969" spans="68:68" x14ac:dyDescent="0.2">
      <c r="BP25969" s="48"/>
    </row>
    <row r="25970" spans="68:68" x14ac:dyDescent="0.2">
      <c r="BP25970" s="48"/>
    </row>
    <row r="25971" spans="68:68" x14ac:dyDescent="0.2">
      <c r="BP25971" s="48"/>
    </row>
    <row r="25972" spans="68:68" x14ac:dyDescent="0.2">
      <c r="BP25972" s="48"/>
    </row>
    <row r="25973" spans="68:68" x14ac:dyDescent="0.2">
      <c r="BP25973" s="48"/>
    </row>
    <row r="25974" spans="68:68" x14ac:dyDescent="0.2">
      <c r="BP25974" s="48"/>
    </row>
    <row r="25975" spans="68:68" x14ac:dyDescent="0.2">
      <c r="BP25975" s="48"/>
    </row>
    <row r="25976" spans="68:68" x14ac:dyDescent="0.2">
      <c r="BP25976" s="48"/>
    </row>
    <row r="25977" spans="68:68" x14ac:dyDescent="0.2">
      <c r="BP25977" s="48"/>
    </row>
    <row r="25978" spans="68:68" x14ac:dyDescent="0.2">
      <c r="BP25978" s="48"/>
    </row>
    <row r="25979" spans="68:68" x14ac:dyDescent="0.2">
      <c r="BP25979" s="48"/>
    </row>
    <row r="25980" spans="68:68" x14ac:dyDescent="0.2">
      <c r="BP25980" s="48"/>
    </row>
    <row r="25981" spans="68:68" x14ac:dyDescent="0.2">
      <c r="BP25981" s="48"/>
    </row>
    <row r="25982" spans="68:68" x14ac:dyDescent="0.2">
      <c r="BP25982" s="48"/>
    </row>
    <row r="25983" spans="68:68" x14ac:dyDescent="0.2">
      <c r="BP25983" s="48"/>
    </row>
    <row r="25984" spans="68:68" x14ac:dyDescent="0.2">
      <c r="BP25984" s="48"/>
    </row>
    <row r="25985" spans="68:68" x14ac:dyDescent="0.2">
      <c r="BP25985" s="48"/>
    </row>
    <row r="25986" spans="68:68" x14ac:dyDescent="0.2">
      <c r="BP25986" s="48"/>
    </row>
    <row r="25987" spans="68:68" x14ac:dyDescent="0.2">
      <c r="BP25987" s="48"/>
    </row>
    <row r="25988" spans="68:68" x14ac:dyDescent="0.2">
      <c r="BP25988" s="48"/>
    </row>
    <row r="25989" spans="68:68" x14ac:dyDescent="0.2">
      <c r="BP25989" s="48"/>
    </row>
    <row r="25990" spans="68:68" x14ac:dyDescent="0.2">
      <c r="BP25990" s="48"/>
    </row>
    <row r="25991" spans="68:68" x14ac:dyDescent="0.2">
      <c r="BP25991" s="48"/>
    </row>
    <row r="25992" spans="68:68" x14ac:dyDescent="0.2">
      <c r="BP25992" s="48"/>
    </row>
    <row r="25993" spans="68:68" x14ac:dyDescent="0.2">
      <c r="BP25993" s="48"/>
    </row>
    <row r="25994" spans="68:68" x14ac:dyDescent="0.2">
      <c r="BP25994" s="48"/>
    </row>
    <row r="25995" spans="68:68" x14ac:dyDescent="0.2">
      <c r="BP25995" s="48"/>
    </row>
    <row r="25996" spans="68:68" x14ac:dyDescent="0.2">
      <c r="BP25996" s="48"/>
    </row>
    <row r="25997" spans="68:68" x14ac:dyDescent="0.2">
      <c r="BP25997" s="48"/>
    </row>
    <row r="25998" spans="68:68" x14ac:dyDescent="0.2">
      <c r="BP25998" s="48"/>
    </row>
    <row r="25999" spans="68:68" x14ac:dyDescent="0.2">
      <c r="BP25999" s="48"/>
    </row>
    <row r="26000" spans="68:68" x14ac:dyDescent="0.2">
      <c r="BP26000" s="48"/>
    </row>
    <row r="26001" spans="68:68" x14ac:dyDescent="0.2">
      <c r="BP26001" s="48"/>
    </row>
    <row r="26002" spans="68:68" x14ac:dyDescent="0.2">
      <c r="BP26002" s="48"/>
    </row>
    <row r="26003" spans="68:68" x14ac:dyDescent="0.2">
      <c r="BP26003" s="48"/>
    </row>
    <row r="26004" spans="68:68" x14ac:dyDescent="0.2">
      <c r="BP26004" s="48"/>
    </row>
    <row r="26005" spans="68:68" x14ac:dyDescent="0.2">
      <c r="BP26005" s="48"/>
    </row>
    <row r="26006" spans="68:68" x14ac:dyDescent="0.2">
      <c r="BP26006" s="48"/>
    </row>
    <row r="26007" spans="68:68" x14ac:dyDescent="0.2">
      <c r="BP26007" s="48"/>
    </row>
    <row r="26008" spans="68:68" x14ac:dyDescent="0.2">
      <c r="BP26008" s="48"/>
    </row>
    <row r="26009" spans="68:68" x14ac:dyDescent="0.2">
      <c r="BP26009" s="48"/>
    </row>
    <row r="26010" spans="68:68" x14ac:dyDescent="0.2">
      <c r="BP26010" s="48"/>
    </row>
    <row r="26011" spans="68:68" x14ac:dyDescent="0.2">
      <c r="BP26011" s="48"/>
    </row>
    <row r="26012" spans="68:68" x14ac:dyDescent="0.2">
      <c r="BP26012" s="48"/>
    </row>
    <row r="26013" spans="68:68" x14ac:dyDescent="0.2">
      <c r="BP26013" s="48"/>
    </row>
    <row r="26014" spans="68:68" x14ac:dyDescent="0.2">
      <c r="BP26014" s="48"/>
    </row>
    <row r="26015" spans="68:68" x14ac:dyDescent="0.2">
      <c r="BP26015" s="48"/>
    </row>
    <row r="26016" spans="68:68" x14ac:dyDescent="0.2">
      <c r="BP26016" s="48"/>
    </row>
    <row r="26017" spans="68:68" x14ac:dyDescent="0.2">
      <c r="BP26017" s="48"/>
    </row>
    <row r="26018" spans="68:68" x14ac:dyDescent="0.2">
      <c r="BP26018" s="48"/>
    </row>
    <row r="26019" spans="68:68" x14ac:dyDescent="0.2">
      <c r="BP26019" s="48"/>
    </row>
    <row r="26020" spans="68:68" x14ac:dyDescent="0.2">
      <c r="BP26020" s="48"/>
    </row>
    <row r="26021" spans="68:68" x14ac:dyDescent="0.2">
      <c r="BP26021" s="48"/>
    </row>
    <row r="26022" spans="68:68" x14ac:dyDescent="0.2">
      <c r="BP26022" s="48"/>
    </row>
    <row r="26023" spans="68:68" x14ac:dyDescent="0.2">
      <c r="BP26023" s="48"/>
    </row>
    <row r="26024" spans="68:68" x14ac:dyDescent="0.2">
      <c r="BP26024" s="48"/>
    </row>
    <row r="26025" spans="68:68" x14ac:dyDescent="0.2">
      <c r="BP26025" s="48"/>
    </row>
    <row r="26026" spans="68:68" x14ac:dyDescent="0.2">
      <c r="BP26026" s="48"/>
    </row>
    <row r="26027" spans="68:68" x14ac:dyDescent="0.2">
      <c r="BP26027" s="48"/>
    </row>
    <row r="26028" spans="68:68" x14ac:dyDescent="0.2">
      <c r="BP26028" s="48"/>
    </row>
    <row r="26029" spans="68:68" x14ac:dyDescent="0.2">
      <c r="BP26029" s="48"/>
    </row>
    <row r="26030" spans="68:68" x14ac:dyDescent="0.2">
      <c r="BP26030" s="48"/>
    </row>
    <row r="26031" spans="68:68" x14ac:dyDescent="0.2">
      <c r="BP26031" s="48"/>
    </row>
    <row r="26032" spans="68:68" x14ac:dyDescent="0.2">
      <c r="BP26032" s="48"/>
    </row>
    <row r="26033" spans="68:68" x14ac:dyDescent="0.2">
      <c r="BP26033" s="48"/>
    </row>
    <row r="26034" spans="68:68" x14ac:dyDescent="0.2">
      <c r="BP26034" s="48"/>
    </row>
    <row r="26035" spans="68:68" x14ac:dyDescent="0.2">
      <c r="BP26035" s="48"/>
    </row>
    <row r="26036" spans="68:68" x14ac:dyDescent="0.2">
      <c r="BP26036" s="48"/>
    </row>
    <row r="26037" spans="68:68" x14ac:dyDescent="0.2">
      <c r="BP26037" s="48"/>
    </row>
    <row r="26038" spans="68:68" x14ac:dyDescent="0.2">
      <c r="BP26038" s="48"/>
    </row>
    <row r="26039" spans="68:68" x14ac:dyDescent="0.2">
      <c r="BP26039" s="48"/>
    </row>
    <row r="26040" spans="68:68" x14ac:dyDescent="0.2">
      <c r="BP26040" s="48"/>
    </row>
    <row r="26041" spans="68:68" x14ac:dyDescent="0.2">
      <c r="BP26041" s="48"/>
    </row>
    <row r="26042" spans="68:68" x14ac:dyDescent="0.2">
      <c r="BP26042" s="48"/>
    </row>
    <row r="26043" spans="68:68" x14ac:dyDescent="0.2">
      <c r="BP26043" s="48"/>
    </row>
    <row r="26044" spans="68:68" x14ac:dyDescent="0.2">
      <c r="BP26044" s="48"/>
    </row>
    <row r="26045" spans="68:68" x14ac:dyDescent="0.2">
      <c r="BP26045" s="48"/>
    </row>
    <row r="26046" spans="68:68" x14ac:dyDescent="0.2">
      <c r="BP26046" s="48"/>
    </row>
    <row r="26047" spans="68:68" x14ac:dyDescent="0.2">
      <c r="BP26047" s="48"/>
    </row>
    <row r="26048" spans="68:68" x14ac:dyDescent="0.2">
      <c r="BP26048" s="48"/>
    </row>
    <row r="26049" spans="68:68" x14ac:dyDescent="0.2">
      <c r="BP26049" s="48"/>
    </row>
    <row r="26050" spans="68:68" x14ac:dyDescent="0.2">
      <c r="BP26050" s="48"/>
    </row>
    <row r="26051" spans="68:68" x14ac:dyDescent="0.2">
      <c r="BP26051" s="48"/>
    </row>
    <row r="26052" spans="68:68" x14ac:dyDescent="0.2">
      <c r="BP26052" s="48"/>
    </row>
    <row r="26053" spans="68:68" x14ac:dyDescent="0.2">
      <c r="BP26053" s="48"/>
    </row>
    <row r="26054" spans="68:68" x14ac:dyDescent="0.2">
      <c r="BP26054" s="48"/>
    </row>
    <row r="26055" spans="68:68" x14ac:dyDescent="0.2">
      <c r="BP26055" s="48"/>
    </row>
    <row r="26056" spans="68:68" x14ac:dyDescent="0.2">
      <c r="BP26056" s="48"/>
    </row>
    <row r="26057" spans="68:68" x14ac:dyDescent="0.2">
      <c r="BP26057" s="48"/>
    </row>
    <row r="26058" spans="68:68" x14ac:dyDescent="0.2">
      <c r="BP26058" s="48"/>
    </row>
    <row r="26059" spans="68:68" x14ac:dyDescent="0.2">
      <c r="BP26059" s="48"/>
    </row>
    <row r="26060" spans="68:68" x14ac:dyDescent="0.2">
      <c r="BP26060" s="48"/>
    </row>
    <row r="26061" spans="68:68" x14ac:dyDescent="0.2">
      <c r="BP26061" s="48"/>
    </row>
    <row r="26062" spans="68:68" x14ac:dyDescent="0.2">
      <c r="BP26062" s="48"/>
    </row>
    <row r="26063" spans="68:68" x14ac:dyDescent="0.2">
      <c r="BP26063" s="48"/>
    </row>
    <row r="26064" spans="68:68" x14ac:dyDescent="0.2">
      <c r="BP26064" s="48"/>
    </row>
    <row r="26065" spans="68:68" x14ac:dyDescent="0.2">
      <c r="BP26065" s="48"/>
    </row>
    <row r="26066" spans="68:68" x14ac:dyDescent="0.2">
      <c r="BP26066" s="48"/>
    </row>
    <row r="26067" spans="68:68" x14ac:dyDescent="0.2">
      <c r="BP26067" s="48"/>
    </row>
    <row r="26068" spans="68:68" x14ac:dyDescent="0.2">
      <c r="BP26068" s="48"/>
    </row>
    <row r="26069" spans="68:68" x14ac:dyDescent="0.2">
      <c r="BP26069" s="48"/>
    </row>
    <row r="26070" spans="68:68" x14ac:dyDescent="0.2">
      <c r="BP26070" s="48"/>
    </row>
    <row r="26071" spans="68:68" x14ac:dyDescent="0.2">
      <c r="BP26071" s="48"/>
    </row>
    <row r="26072" spans="68:68" x14ac:dyDescent="0.2">
      <c r="BP26072" s="48"/>
    </row>
    <row r="26073" spans="68:68" x14ac:dyDescent="0.2">
      <c r="BP26073" s="48"/>
    </row>
    <row r="26074" spans="68:68" x14ac:dyDescent="0.2">
      <c r="BP26074" s="48"/>
    </row>
    <row r="26075" spans="68:68" x14ac:dyDescent="0.2">
      <c r="BP26075" s="48"/>
    </row>
    <row r="26076" spans="68:68" x14ac:dyDescent="0.2">
      <c r="BP26076" s="48"/>
    </row>
    <row r="26077" spans="68:68" x14ac:dyDescent="0.2">
      <c r="BP26077" s="48"/>
    </row>
    <row r="26078" spans="68:68" x14ac:dyDescent="0.2">
      <c r="BP26078" s="48"/>
    </row>
    <row r="26079" spans="68:68" x14ac:dyDescent="0.2">
      <c r="BP26079" s="48"/>
    </row>
    <row r="26080" spans="68:68" x14ac:dyDescent="0.2">
      <c r="BP26080" s="48"/>
    </row>
    <row r="26081" spans="68:68" x14ac:dyDescent="0.2">
      <c r="BP26081" s="48"/>
    </row>
    <row r="26082" spans="68:68" x14ac:dyDescent="0.2">
      <c r="BP26082" s="48"/>
    </row>
    <row r="26083" spans="68:68" x14ac:dyDescent="0.2">
      <c r="BP26083" s="48"/>
    </row>
    <row r="26084" spans="68:68" x14ac:dyDescent="0.2">
      <c r="BP26084" s="48"/>
    </row>
    <row r="26085" spans="68:68" x14ac:dyDescent="0.2">
      <c r="BP26085" s="48"/>
    </row>
    <row r="26086" spans="68:68" x14ac:dyDescent="0.2">
      <c r="BP26086" s="48"/>
    </row>
    <row r="26087" spans="68:68" x14ac:dyDescent="0.2">
      <c r="BP26087" s="48"/>
    </row>
    <row r="26088" spans="68:68" x14ac:dyDescent="0.2">
      <c r="BP26088" s="48"/>
    </row>
    <row r="26089" spans="68:68" x14ac:dyDescent="0.2">
      <c r="BP26089" s="48"/>
    </row>
    <row r="26090" spans="68:68" x14ac:dyDescent="0.2">
      <c r="BP26090" s="48"/>
    </row>
    <row r="26091" spans="68:68" x14ac:dyDescent="0.2">
      <c r="BP26091" s="48"/>
    </row>
    <row r="26092" spans="68:68" x14ac:dyDescent="0.2">
      <c r="BP26092" s="48"/>
    </row>
    <row r="26093" spans="68:68" x14ac:dyDescent="0.2">
      <c r="BP26093" s="48"/>
    </row>
    <row r="26094" spans="68:68" x14ac:dyDescent="0.2">
      <c r="BP26094" s="48"/>
    </row>
    <row r="26095" spans="68:68" x14ac:dyDescent="0.2">
      <c r="BP26095" s="48"/>
    </row>
    <row r="26096" spans="68:68" x14ac:dyDescent="0.2">
      <c r="BP26096" s="48"/>
    </row>
    <row r="26097" spans="68:68" x14ac:dyDescent="0.2">
      <c r="BP26097" s="48"/>
    </row>
    <row r="26098" spans="68:68" x14ac:dyDescent="0.2">
      <c r="BP26098" s="48"/>
    </row>
    <row r="26099" spans="68:68" x14ac:dyDescent="0.2">
      <c r="BP26099" s="48"/>
    </row>
    <row r="26100" spans="68:68" x14ac:dyDescent="0.2">
      <c r="BP26100" s="48"/>
    </row>
    <row r="26101" spans="68:68" x14ac:dyDescent="0.2">
      <c r="BP26101" s="48"/>
    </row>
    <row r="26102" spans="68:68" x14ac:dyDescent="0.2">
      <c r="BP26102" s="48"/>
    </row>
    <row r="26103" spans="68:68" x14ac:dyDescent="0.2">
      <c r="BP26103" s="48"/>
    </row>
    <row r="26104" spans="68:68" x14ac:dyDescent="0.2">
      <c r="BP26104" s="48"/>
    </row>
    <row r="26105" spans="68:68" x14ac:dyDescent="0.2">
      <c r="BP26105" s="48"/>
    </row>
    <row r="26106" spans="68:68" x14ac:dyDescent="0.2">
      <c r="BP26106" s="48"/>
    </row>
    <row r="26107" spans="68:68" x14ac:dyDescent="0.2">
      <c r="BP26107" s="48"/>
    </row>
    <row r="26108" spans="68:68" x14ac:dyDescent="0.2">
      <c r="BP26108" s="48"/>
    </row>
    <row r="26109" spans="68:68" x14ac:dyDescent="0.2">
      <c r="BP26109" s="48"/>
    </row>
    <row r="26110" spans="68:68" x14ac:dyDescent="0.2">
      <c r="BP26110" s="48"/>
    </row>
    <row r="26111" spans="68:68" x14ac:dyDescent="0.2">
      <c r="BP26111" s="48"/>
    </row>
    <row r="26112" spans="68:68" x14ac:dyDescent="0.2">
      <c r="BP26112" s="48"/>
    </row>
    <row r="26113" spans="68:68" x14ac:dyDescent="0.2">
      <c r="BP26113" s="48"/>
    </row>
    <row r="26114" spans="68:68" x14ac:dyDescent="0.2">
      <c r="BP26114" s="48"/>
    </row>
    <row r="26115" spans="68:68" x14ac:dyDescent="0.2">
      <c r="BP26115" s="48"/>
    </row>
    <row r="26116" spans="68:68" x14ac:dyDescent="0.2">
      <c r="BP26116" s="48"/>
    </row>
    <row r="26117" spans="68:68" x14ac:dyDescent="0.2">
      <c r="BP26117" s="48"/>
    </row>
    <row r="26118" spans="68:68" x14ac:dyDescent="0.2">
      <c r="BP26118" s="48"/>
    </row>
    <row r="26119" spans="68:68" x14ac:dyDescent="0.2">
      <c r="BP26119" s="48"/>
    </row>
    <row r="26120" spans="68:68" x14ac:dyDescent="0.2">
      <c r="BP26120" s="48"/>
    </row>
    <row r="26121" spans="68:68" x14ac:dyDescent="0.2">
      <c r="BP26121" s="48"/>
    </row>
    <row r="26122" spans="68:68" x14ac:dyDescent="0.2">
      <c r="BP26122" s="48"/>
    </row>
    <row r="26123" spans="68:68" x14ac:dyDescent="0.2">
      <c r="BP26123" s="48"/>
    </row>
    <row r="26124" spans="68:68" x14ac:dyDescent="0.2">
      <c r="BP26124" s="48"/>
    </row>
    <row r="26125" spans="68:68" x14ac:dyDescent="0.2">
      <c r="BP26125" s="48"/>
    </row>
    <row r="26126" spans="68:68" x14ac:dyDescent="0.2">
      <c r="BP26126" s="48"/>
    </row>
    <row r="26127" spans="68:68" x14ac:dyDescent="0.2">
      <c r="BP26127" s="48"/>
    </row>
    <row r="26128" spans="68:68" x14ac:dyDescent="0.2">
      <c r="BP26128" s="48"/>
    </row>
    <row r="26129" spans="68:68" x14ac:dyDescent="0.2">
      <c r="BP26129" s="48"/>
    </row>
    <row r="26130" spans="68:68" x14ac:dyDescent="0.2">
      <c r="BP26130" s="48"/>
    </row>
    <row r="26131" spans="68:68" x14ac:dyDescent="0.2">
      <c r="BP26131" s="48"/>
    </row>
    <row r="26132" spans="68:68" x14ac:dyDescent="0.2">
      <c r="BP26132" s="48"/>
    </row>
    <row r="26133" spans="68:68" x14ac:dyDescent="0.2">
      <c r="BP26133" s="48"/>
    </row>
    <row r="26134" spans="68:68" x14ac:dyDescent="0.2">
      <c r="BP26134" s="48"/>
    </row>
    <row r="26135" spans="68:68" x14ac:dyDescent="0.2">
      <c r="BP26135" s="48"/>
    </row>
    <row r="26136" spans="68:68" x14ac:dyDescent="0.2">
      <c r="BP26136" s="48"/>
    </row>
    <row r="26137" spans="68:68" x14ac:dyDescent="0.2">
      <c r="BP26137" s="48"/>
    </row>
    <row r="26138" spans="68:68" x14ac:dyDescent="0.2">
      <c r="BP26138" s="48"/>
    </row>
    <row r="26139" spans="68:68" x14ac:dyDescent="0.2">
      <c r="BP26139" s="48"/>
    </row>
    <row r="26140" spans="68:68" x14ac:dyDescent="0.2">
      <c r="BP26140" s="48"/>
    </row>
    <row r="26141" spans="68:68" x14ac:dyDescent="0.2">
      <c r="BP26141" s="48"/>
    </row>
    <row r="26142" spans="68:68" x14ac:dyDescent="0.2">
      <c r="BP26142" s="48"/>
    </row>
    <row r="26143" spans="68:68" x14ac:dyDescent="0.2">
      <c r="BP26143" s="48"/>
    </row>
    <row r="26144" spans="68:68" x14ac:dyDescent="0.2">
      <c r="BP26144" s="48"/>
    </row>
    <row r="26145" spans="68:68" x14ac:dyDescent="0.2">
      <c r="BP26145" s="48"/>
    </row>
    <row r="26146" spans="68:68" x14ac:dyDescent="0.2">
      <c r="BP26146" s="48"/>
    </row>
    <row r="26147" spans="68:68" x14ac:dyDescent="0.2">
      <c r="BP26147" s="48"/>
    </row>
    <row r="26148" spans="68:68" x14ac:dyDescent="0.2">
      <c r="BP26148" s="48"/>
    </row>
    <row r="26149" spans="68:68" x14ac:dyDescent="0.2">
      <c r="BP26149" s="48"/>
    </row>
    <row r="26150" spans="68:68" x14ac:dyDescent="0.2">
      <c r="BP26150" s="48"/>
    </row>
    <row r="26151" spans="68:68" x14ac:dyDescent="0.2">
      <c r="BP26151" s="48"/>
    </row>
    <row r="26152" spans="68:68" x14ac:dyDescent="0.2">
      <c r="BP26152" s="48"/>
    </row>
    <row r="26153" spans="68:68" x14ac:dyDescent="0.2">
      <c r="BP26153" s="48"/>
    </row>
    <row r="26154" spans="68:68" x14ac:dyDescent="0.2">
      <c r="BP26154" s="48"/>
    </row>
    <row r="26155" spans="68:68" x14ac:dyDescent="0.2">
      <c r="BP26155" s="48"/>
    </row>
    <row r="26156" spans="68:68" x14ac:dyDescent="0.2">
      <c r="BP26156" s="48"/>
    </row>
    <row r="26157" spans="68:68" x14ac:dyDescent="0.2">
      <c r="BP26157" s="48"/>
    </row>
    <row r="26158" spans="68:68" x14ac:dyDescent="0.2">
      <c r="BP26158" s="48"/>
    </row>
    <row r="26159" spans="68:68" x14ac:dyDescent="0.2">
      <c r="BP26159" s="48"/>
    </row>
    <row r="26160" spans="68:68" x14ac:dyDescent="0.2">
      <c r="BP26160" s="48"/>
    </row>
    <row r="26161" spans="68:68" x14ac:dyDescent="0.2">
      <c r="BP26161" s="48"/>
    </row>
    <row r="26162" spans="68:68" x14ac:dyDescent="0.2">
      <c r="BP26162" s="48"/>
    </row>
    <row r="26163" spans="68:68" x14ac:dyDescent="0.2">
      <c r="BP26163" s="48"/>
    </row>
    <row r="26164" spans="68:68" x14ac:dyDescent="0.2">
      <c r="BP26164" s="48"/>
    </row>
    <row r="26165" spans="68:68" x14ac:dyDescent="0.2">
      <c r="BP26165" s="48"/>
    </row>
    <row r="26166" spans="68:68" x14ac:dyDescent="0.2">
      <c r="BP26166" s="48"/>
    </row>
    <row r="26167" spans="68:68" x14ac:dyDescent="0.2">
      <c r="BP26167" s="48"/>
    </row>
    <row r="26168" spans="68:68" x14ac:dyDescent="0.2">
      <c r="BP26168" s="48"/>
    </row>
    <row r="26169" spans="68:68" x14ac:dyDescent="0.2">
      <c r="BP26169" s="48"/>
    </row>
    <row r="26170" spans="68:68" x14ac:dyDescent="0.2">
      <c r="BP26170" s="48"/>
    </row>
    <row r="26171" spans="68:68" x14ac:dyDescent="0.2">
      <c r="BP26171" s="48"/>
    </row>
    <row r="26172" spans="68:68" x14ac:dyDescent="0.2">
      <c r="BP26172" s="48"/>
    </row>
    <row r="26173" spans="68:68" x14ac:dyDescent="0.2">
      <c r="BP26173" s="48"/>
    </row>
    <row r="26174" spans="68:68" x14ac:dyDescent="0.2">
      <c r="BP26174" s="48"/>
    </row>
    <row r="26175" spans="68:68" x14ac:dyDescent="0.2">
      <c r="BP26175" s="48"/>
    </row>
    <row r="26176" spans="68:68" x14ac:dyDescent="0.2">
      <c r="BP26176" s="48"/>
    </row>
    <row r="26177" spans="68:68" x14ac:dyDescent="0.2">
      <c r="BP26177" s="48"/>
    </row>
    <row r="26178" spans="68:68" x14ac:dyDescent="0.2">
      <c r="BP26178" s="48"/>
    </row>
    <row r="26179" spans="68:68" x14ac:dyDescent="0.2">
      <c r="BP26179" s="48"/>
    </row>
    <row r="26180" spans="68:68" x14ac:dyDescent="0.2">
      <c r="BP26180" s="48"/>
    </row>
    <row r="26181" spans="68:68" x14ac:dyDescent="0.2">
      <c r="BP26181" s="48"/>
    </row>
    <row r="26182" spans="68:68" x14ac:dyDescent="0.2">
      <c r="BP26182" s="48"/>
    </row>
    <row r="26183" spans="68:68" x14ac:dyDescent="0.2">
      <c r="BP26183" s="48"/>
    </row>
    <row r="26184" spans="68:68" x14ac:dyDescent="0.2">
      <c r="BP26184" s="48"/>
    </row>
    <row r="26185" spans="68:68" x14ac:dyDescent="0.2">
      <c r="BP26185" s="48"/>
    </row>
    <row r="26186" spans="68:68" x14ac:dyDescent="0.2">
      <c r="BP26186" s="48"/>
    </row>
    <row r="26187" spans="68:68" x14ac:dyDescent="0.2">
      <c r="BP26187" s="48"/>
    </row>
    <row r="26188" spans="68:68" x14ac:dyDescent="0.2">
      <c r="BP26188" s="48"/>
    </row>
    <row r="26189" spans="68:68" x14ac:dyDescent="0.2">
      <c r="BP26189" s="48"/>
    </row>
    <row r="26190" spans="68:68" x14ac:dyDescent="0.2">
      <c r="BP26190" s="48"/>
    </row>
    <row r="26191" spans="68:68" x14ac:dyDescent="0.2">
      <c r="BP26191" s="48"/>
    </row>
    <row r="26192" spans="68:68" x14ac:dyDescent="0.2">
      <c r="BP26192" s="48"/>
    </row>
    <row r="26193" spans="68:68" x14ac:dyDescent="0.2">
      <c r="BP26193" s="48"/>
    </row>
    <row r="26194" spans="68:68" x14ac:dyDescent="0.2">
      <c r="BP26194" s="48"/>
    </row>
    <row r="26195" spans="68:68" x14ac:dyDescent="0.2">
      <c r="BP26195" s="48"/>
    </row>
    <row r="26196" spans="68:68" x14ac:dyDescent="0.2">
      <c r="BP26196" s="48"/>
    </row>
    <row r="26197" spans="68:68" x14ac:dyDescent="0.2">
      <c r="BP26197" s="48"/>
    </row>
    <row r="26198" spans="68:68" x14ac:dyDescent="0.2">
      <c r="BP26198" s="48"/>
    </row>
    <row r="26199" spans="68:68" x14ac:dyDescent="0.2">
      <c r="BP26199" s="48"/>
    </row>
    <row r="26200" spans="68:68" x14ac:dyDescent="0.2">
      <c r="BP26200" s="48"/>
    </row>
    <row r="26201" spans="68:68" x14ac:dyDescent="0.2">
      <c r="BP26201" s="48"/>
    </row>
    <row r="26202" spans="68:68" x14ac:dyDescent="0.2">
      <c r="BP26202" s="48"/>
    </row>
    <row r="26203" spans="68:68" x14ac:dyDescent="0.2">
      <c r="BP26203" s="48"/>
    </row>
    <row r="26204" spans="68:68" x14ac:dyDescent="0.2">
      <c r="BP26204" s="48"/>
    </row>
    <row r="26205" spans="68:68" x14ac:dyDescent="0.2">
      <c r="BP26205" s="48"/>
    </row>
    <row r="26206" spans="68:68" x14ac:dyDescent="0.2">
      <c r="BP26206" s="48"/>
    </row>
    <row r="26207" spans="68:68" x14ac:dyDescent="0.2">
      <c r="BP26207" s="48"/>
    </row>
    <row r="26208" spans="68:68" x14ac:dyDescent="0.2">
      <c r="BP26208" s="48"/>
    </row>
    <row r="26209" spans="68:68" x14ac:dyDescent="0.2">
      <c r="BP26209" s="48"/>
    </row>
    <row r="26210" spans="68:68" x14ac:dyDescent="0.2">
      <c r="BP26210" s="48"/>
    </row>
    <row r="26211" spans="68:68" x14ac:dyDescent="0.2">
      <c r="BP26211" s="48"/>
    </row>
    <row r="26212" spans="68:68" x14ac:dyDescent="0.2">
      <c r="BP26212" s="48"/>
    </row>
    <row r="26213" spans="68:68" x14ac:dyDescent="0.2">
      <c r="BP26213" s="48"/>
    </row>
    <row r="26214" spans="68:68" x14ac:dyDescent="0.2">
      <c r="BP26214" s="48"/>
    </row>
    <row r="26215" spans="68:68" x14ac:dyDescent="0.2">
      <c r="BP26215" s="48"/>
    </row>
    <row r="26216" spans="68:68" x14ac:dyDescent="0.2">
      <c r="BP26216" s="48"/>
    </row>
    <row r="26217" spans="68:68" x14ac:dyDescent="0.2">
      <c r="BP26217" s="48"/>
    </row>
    <row r="26218" spans="68:68" x14ac:dyDescent="0.2">
      <c r="BP26218" s="48"/>
    </row>
    <row r="26219" spans="68:68" x14ac:dyDescent="0.2">
      <c r="BP26219" s="48"/>
    </row>
    <row r="26220" spans="68:68" x14ac:dyDescent="0.2">
      <c r="BP26220" s="48"/>
    </row>
    <row r="26221" spans="68:68" x14ac:dyDescent="0.2">
      <c r="BP26221" s="48"/>
    </row>
    <row r="26222" spans="68:68" x14ac:dyDescent="0.2">
      <c r="BP26222" s="48"/>
    </row>
    <row r="26223" spans="68:68" x14ac:dyDescent="0.2">
      <c r="BP26223" s="48"/>
    </row>
    <row r="26224" spans="68:68" x14ac:dyDescent="0.2">
      <c r="BP26224" s="48"/>
    </row>
    <row r="26225" spans="68:68" x14ac:dyDescent="0.2">
      <c r="BP26225" s="48"/>
    </row>
    <row r="26226" spans="68:68" x14ac:dyDescent="0.2">
      <c r="BP26226" s="48"/>
    </row>
    <row r="26227" spans="68:68" x14ac:dyDescent="0.2">
      <c r="BP26227" s="48"/>
    </row>
    <row r="26228" spans="68:68" x14ac:dyDescent="0.2">
      <c r="BP26228" s="48"/>
    </row>
    <row r="26229" spans="68:68" x14ac:dyDescent="0.2">
      <c r="BP26229" s="48"/>
    </row>
    <row r="26230" spans="68:68" x14ac:dyDescent="0.2">
      <c r="BP26230" s="48"/>
    </row>
    <row r="26231" spans="68:68" x14ac:dyDescent="0.2">
      <c r="BP26231" s="48"/>
    </row>
    <row r="26232" spans="68:68" x14ac:dyDescent="0.2">
      <c r="BP26232" s="48"/>
    </row>
    <row r="26233" spans="68:68" x14ac:dyDescent="0.2">
      <c r="BP26233" s="48"/>
    </row>
    <row r="26234" spans="68:68" x14ac:dyDescent="0.2">
      <c r="BP26234" s="48"/>
    </row>
    <row r="26235" spans="68:68" x14ac:dyDescent="0.2">
      <c r="BP26235" s="48"/>
    </row>
    <row r="26236" spans="68:68" x14ac:dyDescent="0.2">
      <c r="BP26236" s="48"/>
    </row>
    <row r="26237" spans="68:68" x14ac:dyDescent="0.2">
      <c r="BP26237" s="48"/>
    </row>
    <row r="26238" spans="68:68" x14ac:dyDescent="0.2">
      <c r="BP26238" s="48"/>
    </row>
    <row r="26239" spans="68:68" x14ac:dyDescent="0.2">
      <c r="BP26239" s="48"/>
    </row>
    <row r="26240" spans="68:68" x14ac:dyDescent="0.2">
      <c r="BP26240" s="48"/>
    </row>
    <row r="26241" spans="68:68" x14ac:dyDescent="0.2">
      <c r="BP26241" s="48"/>
    </row>
    <row r="26242" spans="68:68" x14ac:dyDescent="0.2">
      <c r="BP26242" s="48"/>
    </row>
    <row r="26243" spans="68:68" x14ac:dyDescent="0.2">
      <c r="BP26243" s="48"/>
    </row>
    <row r="26244" spans="68:68" x14ac:dyDescent="0.2">
      <c r="BP26244" s="48"/>
    </row>
    <row r="26245" spans="68:68" x14ac:dyDescent="0.2">
      <c r="BP26245" s="48"/>
    </row>
    <row r="26246" spans="68:68" x14ac:dyDescent="0.2">
      <c r="BP26246" s="48"/>
    </row>
    <row r="26247" spans="68:68" x14ac:dyDescent="0.2">
      <c r="BP26247" s="48"/>
    </row>
    <row r="26248" spans="68:68" x14ac:dyDescent="0.2">
      <c r="BP26248" s="48"/>
    </row>
    <row r="26249" spans="68:68" x14ac:dyDescent="0.2">
      <c r="BP26249" s="48"/>
    </row>
    <row r="26250" spans="68:68" x14ac:dyDescent="0.2">
      <c r="BP26250" s="48"/>
    </row>
    <row r="26251" spans="68:68" x14ac:dyDescent="0.2">
      <c r="BP26251" s="48"/>
    </row>
    <row r="26252" spans="68:68" x14ac:dyDescent="0.2">
      <c r="BP26252" s="48"/>
    </row>
    <row r="26253" spans="68:68" x14ac:dyDescent="0.2">
      <c r="BP26253" s="48"/>
    </row>
    <row r="26254" spans="68:68" x14ac:dyDescent="0.2">
      <c r="BP26254" s="48"/>
    </row>
    <row r="26255" spans="68:68" x14ac:dyDescent="0.2">
      <c r="BP26255" s="48"/>
    </row>
    <row r="26256" spans="68:68" x14ac:dyDescent="0.2">
      <c r="BP26256" s="48"/>
    </row>
    <row r="26257" spans="68:68" x14ac:dyDescent="0.2">
      <c r="BP26257" s="48"/>
    </row>
    <row r="26258" spans="68:68" x14ac:dyDescent="0.2">
      <c r="BP26258" s="48"/>
    </row>
    <row r="26259" spans="68:68" x14ac:dyDescent="0.2">
      <c r="BP26259" s="48"/>
    </row>
    <row r="26260" spans="68:68" x14ac:dyDescent="0.2">
      <c r="BP26260" s="48"/>
    </row>
    <row r="26261" spans="68:68" x14ac:dyDescent="0.2">
      <c r="BP26261" s="48"/>
    </row>
    <row r="26262" spans="68:68" x14ac:dyDescent="0.2">
      <c r="BP26262" s="48"/>
    </row>
    <row r="26263" spans="68:68" x14ac:dyDescent="0.2">
      <c r="BP26263" s="48"/>
    </row>
    <row r="26264" spans="68:68" x14ac:dyDescent="0.2">
      <c r="BP26264" s="48"/>
    </row>
    <row r="26265" spans="68:68" x14ac:dyDescent="0.2">
      <c r="BP26265" s="48"/>
    </row>
    <row r="26266" spans="68:68" x14ac:dyDescent="0.2">
      <c r="BP26266" s="48"/>
    </row>
    <row r="26267" spans="68:68" x14ac:dyDescent="0.2">
      <c r="BP26267" s="48"/>
    </row>
    <row r="26268" spans="68:68" x14ac:dyDescent="0.2">
      <c r="BP26268" s="48"/>
    </row>
    <row r="26269" spans="68:68" x14ac:dyDescent="0.2">
      <c r="BP26269" s="48"/>
    </row>
    <row r="26270" spans="68:68" x14ac:dyDescent="0.2">
      <c r="BP26270" s="48"/>
    </row>
    <row r="26271" spans="68:68" x14ac:dyDescent="0.2">
      <c r="BP26271" s="48"/>
    </row>
    <row r="26272" spans="68:68" x14ac:dyDescent="0.2">
      <c r="BP26272" s="48"/>
    </row>
    <row r="26273" spans="68:68" x14ac:dyDescent="0.2">
      <c r="BP26273" s="48"/>
    </row>
    <row r="26274" spans="68:68" x14ac:dyDescent="0.2">
      <c r="BP26274" s="48"/>
    </row>
    <row r="26275" spans="68:68" x14ac:dyDescent="0.2">
      <c r="BP26275" s="48"/>
    </row>
    <row r="26276" spans="68:68" x14ac:dyDescent="0.2">
      <c r="BP26276" s="48"/>
    </row>
    <row r="26277" spans="68:68" x14ac:dyDescent="0.2">
      <c r="BP26277" s="48"/>
    </row>
    <row r="26278" spans="68:68" x14ac:dyDescent="0.2">
      <c r="BP26278" s="48"/>
    </row>
    <row r="26279" spans="68:68" x14ac:dyDescent="0.2">
      <c r="BP26279" s="48"/>
    </row>
    <row r="26280" spans="68:68" x14ac:dyDescent="0.2">
      <c r="BP26280" s="48"/>
    </row>
    <row r="26281" spans="68:68" x14ac:dyDescent="0.2">
      <c r="BP26281" s="48"/>
    </row>
    <row r="26282" spans="68:68" x14ac:dyDescent="0.2">
      <c r="BP26282" s="48"/>
    </row>
    <row r="26283" spans="68:68" x14ac:dyDescent="0.2">
      <c r="BP26283" s="48"/>
    </row>
    <row r="26284" spans="68:68" x14ac:dyDescent="0.2">
      <c r="BP26284" s="48"/>
    </row>
    <row r="26285" spans="68:68" x14ac:dyDescent="0.2">
      <c r="BP26285" s="48"/>
    </row>
    <row r="26286" spans="68:68" x14ac:dyDescent="0.2">
      <c r="BP26286" s="48"/>
    </row>
    <row r="26287" spans="68:68" x14ac:dyDescent="0.2">
      <c r="BP26287" s="48"/>
    </row>
    <row r="26288" spans="68:68" x14ac:dyDescent="0.2">
      <c r="BP26288" s="48"/>
    </row>
    <row r="26289" spans="68:68" x14ac:dyDescent="0.2">
      <c r="BP26289" s="48"/>
    </row>
    <row r="26290" spans="68:68" x14ac:dyDescent="0.2">
      <c r="BP26290" s="48"/>
    </row>
    <row r="26291" spans="68:68" x14ac:dyDescent="0.2">
      <c r="BP26291" s="48"/>
    </row>
    <row r="26292" spans="68:68" x14ac:dyDescent="0.2">
      <c r="BP26292" s="48"/>
    </row>
    <row r="26293" spans="68:68" x14ac:dyDescent="0.2">
      <c r="BP26293" s="48"/>
    </row>
    <row r="26294" spans="68:68" x14ac:dyDescent="0.2">
      <c r="BP26294" s="48"/>
    </row>
    <row r="26295" spans="68:68" x14ac:dyDescent="0.2">
      <c r="BP26295" s="48"/>
    </row>
    <row r="26296" spans="68:68" x14ac:dyDescent="0.2">
      <c r="BP26296" s="48"/>
    </row>
    <row r="26297" spans="68:68" x14ac:dyDescent="0.2">
      <c r="BP26297" s="48"/>
    </row>
    <row r="26298" spans="68:68" x14ac:dyDescent="0.2">
      <c r="BP26298" s="48"/>
    </row>
    <row r="26299" spans="68:68" x14ac:dyDescent="0.2">
      <c r="BP26299" s="48"/>
    </row>
    <row r="26300" spans="68:68" x14ac:dyDescent="0.2">
      <c r="BP26300" s="48"/>
    </row>
    <row r="26301" spans="68:68" x14ac:dyDescent="0.2">
      <c r="BP26301" s="48"/>
    </row>
    <row r="26302" spans="68:68" x14ac:dyDescent="0.2">
      <c r="BP26302" s="48"/>
    </row>
    <row r="26303" spans="68:68" x14ac:dyDescent="0.2">
      <c r="BP26303" s="48"/>
    </row>
    <row r="26304" spans="68:68" x14ac:dyDescent="0.2">
      <c r="BP26304" s="48"/>
    </row>
    <row r="26305" spans="68:68" x14ac:dyDescent="0.2">
      <c r="BP26305" s="48"/>
    </row>
    <row r="26306" spans="68:68" x14ac:dyDescent="0.2">
      <c r="BP26306" s="48"/>
    </row>
    <row r="26307" spans="68:68" x14ac:dyDescent="0.2">
      <c r="BP26307" s="48"/>
    </row>
    <row r="26308" spans="68:68" x14ac:dyDescent="0.2">
      <c r="BP26308" s="48"/>
    </row>
    <row r="26309" spans="68:68" x14ac:dyDescent="0.2">
      <c r="BP26309" s="48"/>
    </row>
    <row r="26310" spans="68:68" x14ac:dyDescent="0.2">
      <c r="BP26310" s="48"/>
    </row>
    <row r="26311" spans="68:68" x14ac:dyDescent="0.2">
      <c r="BP26311" s="48"/>
    </row>
    <row r="26312" spans="68:68" x14ac:dyDescent="0.2">
      <c r="BP26312" s="48"/>
    </row>
    <row r="26313" spans="68:68" x14ac:dyDescent="0.2">
      <c r="BP26313" s="48"/>
    </row>
    <row r="26314" spans="68:68" x14ac:dyDescent="0.2">
      <c r="BP26314" s="48"/>
    </row>
    <row r="26315" spans="68:68" x14ac:dyDescent="0.2">
      <c r="BP26315" s="48"/>
    </row>
    <row r="26316" spans="68:68" x14ac:dyDescent="0.2">
      <c r="BP26316" s="48"/>
    </row>
    <row r="26317" spans="68:68" x14ac:dyDescent="0.2">
      <c r="BP26317" s="48"/>
    </row>
    <row r="26318" spans="68:68" x14ac:dyDescent="0.2">
      <c r="BP26318" s="48"/>
    </row>
    <row r="26319" spans="68:68" x14ac:dyDescent="0.2">
      <c r="BP26319" s="48"/>
    </row>
    <row r="26320" spans="68:68" x14ac:dyDescent="0.2">
      <c r="BP26320" s="48"/>
    </row>
    <row r="26321" spans="68:68" x14ac:dyDescent="0.2">
      <c r="BP26321" s="48"/>
    </row>
    <row r="26322" spans="68:68" x14ac:dyDescent="0.2">
      <c r="BP26322" s="48"/>
    </row>
    <row r="26323" spans="68:68" x14ac:dyDescent="0.2">
      <c r="BP26323" s="48"/>
    </row>
    <row r="26324" spans="68:68" x14ac:dyDescent="0.2">
      <c r="BP26324" s="48"/>
    </row>
    <row r="26325" spans="68:68" x14ac:dyDescent="0.2">
      <c r="BP26325" s="48"/>
    </row>
    <row r="26326" spans="68:68" x14ac:dyDescent="0.2">
      <c r="BP26326" s="48"/>
    </row>
    <row r="26327" spans="68:68" x14ac:dyDescent="0.2">
      <c r="BP26327" s="48"/>
    </row>
    <row r="26328" spans="68:68" x14ac:dyDescent="0.2">
      <c r="BP26328" s="48"/>
    </row>
    <row r="26329" spans="68:68" x14ac:dyDescent="0.2">
      <c r="BP26329" s="48"/>
    </row>
    <row r="26330" spans="68:68" x14ac:dyDescent="0.2">
      <c r="BP26330" s="48"/>
    </row>
    <row r="26331" spans="68:68" x14ac:dyDescent="0.2">
      <c r="BP26331" s="48"/>
    </row>
    <row r="26332" spans="68:68" x14ac:dyDescent="0.2">
      <c r="BP26332" s="48"/>
    </row>
    <row r="26333" spans="68:68" x14ac:dyDescent="0.2">
      <c r="BP26333" s="48"/>
    </row>
    <row r="26334" spans="68:68" x14ac:dyDescent="0.2">
      <c r="BP26334" s="48"/>
    </row>
    <row r="26335" spans="68:68" x14ac:dyDescent="0.2">
      <c r="BP26335" s="48"/>
    </row>
    <row r="26336" spans="68:68" x14ac:dyDescent="0.2">
      <c r="BP26336" s="48"/>
    </row>
    <row r="26337" spans="68:68" x14ac:dyDescent="0.2">
      <c r="BP26337" s="48"/>
    </row>
    <row r="26338" spans="68:68" x14ac:dyDescent="0.2">
      <c r="BP26338" s="48"/>
    </row>
    <row r="26339" spans="68:68" x14ac:dyDescent="0.2">
      <c r="BP26339" s="48"/>
    </row>
    <row r="26340" spans="68:68" x14ac:dyDescent="0.2">
      <c r="BP26340" s="48"/>
    </row>
    <row r="26341" spans="68:68" x14ac:dyDescent="0.2">
      <c r="BP26341" s="48"/>
    </row>
    <row r="26342" spans="68:68" x14ac:dyDescent="0.2">
      <c r="BP26342" s="48"/>
    </row>
    <row r="26343" spans="68:68" x14ac:dyDescent="0.2">
      <c r="BP26343" s="48"/>
    </row>
    <row r="26344" spans="68:68" x14ac:dyDescent="0.2">
      <c r="BP26344" s="48"/>
    </row>
    <row r="26345" spans="68:68" x14ac:dyDescent="0.2">
      <c r="BP26345" s="48"/>
    </row>
    <row r="26346" spans="68:68" x14ac:dyDescent="0.2">
      <c r="BP26346" s="48"/>
    </row>
    <row r="26347" spans="68:68" x14ac:dyDescent="0.2">
      <c r="BP26347" s="48"/>
    </row>
    <row r="26348" spans="68:68" x14ac:dyDescent="0.2">
      <c r="BP26348" s="48"/>
    </row>
    <row r="26349" spans="68:68" x14ac:dyDescent="0.2">
      <c r="BP26349" s="48"/>
    </row>
    <row r="26350" spans="68:68" x14ac:dyDescent="0.2">
      <c r="BP26350" s="48"/>
    </row>
    <row r="26351" spans="68:68" x14ac:dyDescent="0.2">
      <c r="BP26351" s="48"/>
    </row>
    <row r="26352" spans="68:68" x14ac:dyDescent="0.2">
      <c r="BP26352" s="48"/>
    </row>
    <row r="26353" spans="68:68" x14ac:dyDescent="0.2">
      <c r="BP26353" s="48"/>
    </row>
    <row r="26354" spans="68:68" x14ac:dyDescent="0.2">
      <c r="BP26354" s="48"/>
    </row>
    <row r="26355" spans="68:68" x14ac:dyDescent="0.2">
      <c r="BP26355" s="48"/>
    </row>
    <row r="26356" spans="68:68" x14ac:dyDescent="0.2">
      <c r="BP26356" s="48"/>
    </row>
    <row r="26357" spans="68:68" x14ac:dyDescent="0.2">
      <c r="BP26357" s="48"/>
    </row>
    <row r="26358" spans="68:68" x14ac:dyDescent="0.2">
      <c r="BP26358" s="48"/>
    </row>
    <row r="26359" spans="68:68" x14ac:dyDescent="0.2">
      <c r="BP26359" s="48"/>
    </row>
    <row r="26360" spans="68:68" x14ac:dyDescent="0.2">
      <c r="BP26360" s="48"/>
    </row>
    <row r="26361" spans="68:68" x14ac:dyDescent="0.2">
      <c r="BP26361" s="48"/>
    </row>
    <row r="26362" spans="68:68" x14ac:dyDescent="0.2">
      <c r="BP26362" s="48"/>
    </row>
    <row r="26363" spans="68:68" x14ac:dyDescent="0.2">
      <c r="BP26363" s="48"/>
    </row>
    <row r="26364" spans="68:68" x14ac:dyDescent="0.2">
      <c r="BP26364" s="48"/>
    </row>
    <row r="26365" spans="68:68" x14ac:dyDescent="0.2">
      <c r="BP26365" s="48"/>
    </row>
    <row r="26366" spans="68:68" x14ac:dyDescent="0.2">
      <c r="BP26366" s="48"/>
    </row>
    <row r="26367" spans="68:68" x14ac:dyDescent="0.2">
      <c r="BP26367" s="48"/>
    </row>
    <row r="26368" spans="68:68" x14ac:dyDescent="0.2">
      <c r="BP26368" s="48"/>
    </row>
    <row r="26369" spans="68:68" x14ac:dyDescent="0.2">
      <c r="BP26369" s="48"/>
    </row>
    <row r="26370" spans="68:68" x14ac:dyDescent="0.2">
      <c r="BP26370" s="48"/>
    </row>
    <row r="26371" spans="68:68" x14ac:dyDescent="0.2">
      <c r="BP26371" s="48"/>
    </row>
    <row r="26372" spans="68:68" x14ac:dyDescent="0.2">
      <c r="BP26372" s="48"/>
    </row>
    <row r="26373" spans="68:68" x14ac:dyDescent="0.2">
      <c r="BP26373" s="48"/>
    </row>
    <row r="26374" spans="68:68" x14ac:dyDescent="0.2">
      <c r="BP26374" s="48"/>
    </row>
    <row r="26375" spans="68:68" x14ac:dyDescent="0.2">
      <c r="BP26375" s="48"/>
    </row>
    <row r="26376" spans="68:68" x14ac:dyDescent="0.2">
      <c r="BP26376" s="48"/>
    </row>
    <row r="26377" spans="68:68" x14ac:dyDescent="0.2">
      <c r="BP26377" s="48"/>
    </row>
    <row r="26378" spans="68:68" x14ac:dyDescent="0.2">
      <c r="BP26378" s="48"/>
    </row>
    <row r="26379" spans="68:68" x14ac:dyDescent="0.2">
      <c r="BP26379" s="48"/>
    </row>
    <row r="26380" spans="68:68" x14ac:dyDescent="0.2">
      <c r="BP26380" s="48"/>
    </row>
    <row r="26381" spans="68:68" x14ac:dyDescent="0.2">
      <c r="BP26381" s="48"/>
    </row>
    <row r="26382" spans="68:68" x14ac:dyDescent="0.2">
      <c r="BP26382" s="48"/>
    </row>
    <row r="26383" spans="68:68" x14ac:dyDescent="0.2">
      <c r="BP26383" s="48"/>
    </row>
    <row r="26384" spans="68:68" x14ac:dyDescent="0.2">
      <c r="BP26384" s="48"/>
    </row>
    <row r="26385" spans="68:68" x14ac:dyDescent="0.2">
      <c r="BP26385" s="48"/>
    </row>
    <row r="26386" spans="68:68" x14ac:dyDescent="0.2">
      <c r="BP26386" s="48"/>
    </row>
    <row r="26387" spans="68:68" x14ac:dyDescent="0.2">
      <c r="BP26387" s="48"/>
    </row>
    <row r="26388" spans="68:68" x14ac:dyDescent="0.2">
      <c r="BP26388" s="48"/>
    </row>
    <row r="26389" spans="68:68" x14ac:dyDescent="0.2">
      <c r="BP26389" s="48"/>
    </row>
    <row r="26390" spans="68:68" x14ac:dyDescent="0.2">
      <c r="BP26390" s="48"/>
    </row>
    <row r="26391" spans="68:68" x14ac:dyDescent="0.2">
      <c r="BP26391" s="48"/>
    </row>
    <row r="26392" spans="68:68" x14ac:dyDescent="0.2">
      <c r="BP26392" s="48"/>
    </row>
    <row r="26393" spans="68:68" x14ac:dyDescent="0.2">
      <c r="BP26393" s="48"/>
    </row>
    <row r="26394" spans="68:68" x14ac:dyDescent="0.2">
      <c r="BP26394" s="48"/>
    </row>
    <row r="26395" spans="68:68" x14ac:dyDescent="0.2">
      <c r="BP26395" s="48"/>
    </row>
    <row r="26396" spans="68:68" x14ac:dyDescent="0.2">
      <c r="BP26396" s="48"/>
    </row>
    <row r="26397" spans="68:68" x14ac:dyDescent="0.2">
      <c r="BP26397" s="48"/>
    </row>
    <row r="26398" spans="68:68" x14ac:dyDescent="0.2">
      <c r="BP26398" s="48"/>
    </row>
    <row r="26399" spans="68:68" x14ac:dyDescent="0.2">
      <c r="BP26399" s="48"/>
    </row>
    <row r="26400" spans="68:68" x14ac:dyDescent="0.2">
      <c r="BP26400" s="48"/>
    </row>
    <row r="26401" spans="68:68" x14ac:dyDescent="0.2">
      <c r="BP26401" s="48"/>
    </row>
    <row r="26402" spans="68:68" x14ac:dyDescent="0.2">
      <c r="BP26402" s="48"/>
    </row>
    <row r="26403" spans="68:68" x14ac:dyDescent="0.2">
      <c r="BP26403" s="48"/>
    </row>
    <row r="26404" spans="68:68" x14ac:dyDescent="0.2">
      <c r="BP26404" s="48"/>
    </row>
    <row r="26405" spans="68:68" x14ac:dyDescent="0.2">
      <c r="BP26405" s="48"/>
    </row>
    <row r="26406" spans="68:68" x14ac:dyDescent="0.2">
      <c r="BP26406" s="48"/>
    </row>
    <row r="26407" spans="68:68" x14ac:dyDescent="0.2">
      <c r="BP26407" s="48"/>
    </row>
    <row r="26408" spans="68:68" x14ac:dyDescent="0.2">
      <c r="BP26408" s="48"/>
    </row>
    <row r="26409" spans="68:68" x14ac:dyDescent="0.2">
      <c r="BP26409" s="48"/>
    </row>
    <row r="26410" spans="68:68" x14ac:dyDescent="0.2">
      <c r="BP26410" s="48"/>
    </row>
    <row r="26411" spans="68:68" x14ac:dyDescent="0.2">
      <c r="BP26411" s="48"/>
    </row>
    <row r="26412" spans="68:68" x14ac:dyDescent="0.2">
      <c r="BP26412" s="48"/>
    </row>
    <row r="26413" spans="68:68" x14ac:dyDescent="0.2">
      <c r="BP26413" s="48"/>
    </row>
    <row r="26414" spans="68:68" x14ac:dyDescent="0.2">
      <c r="BP26414" s="48"/>
    </row>
    <row r="26415" spans="68:68" x14ac:dyDescent="0.2">
      <c r="BP26415" s="48"/>
    </row>
    <row r="26416" spans="68:68" x14ac:dyDescent="0.2">
      <c r="BP26416" s="48"/>
    </row>
    <row r="26417" spans="68:68" x14ac:dyDescent="0.2">
      <c r="BP26417" s="48"/>
    </row>
    <row r="26418" spans="68:68" x14ac:dyDescent="0.2">
      <c r="BP26418" s="48"/>
    </row>
    <row r="26419" spans="68:68" x14ac:dyDescent="0.2">
      <c r="BP26419" s="48"/>
    </row>
    <row r="26420" spans="68:68" x14ac:dyDescent="0.2">
      <c r="BP26420" s="48"/>
    </row>
    <row r="26421" spans="68:68" x14ac:dyDescent="0.2">
      <c r="BP26421" s="48"/>
    </row>
    <row r="26422" spans="68:68" x14ac:dyDescent="0.2">
      <c r="BP26422" s="48"/>
    </row>
    <row r="26423" spans="68:68" x14ac:dyDescent="0.2">
      <c r="BP26423" s="48"/>
    </row>
    <row r="26424" spans="68:68" x14ac:dyDescent="0.2">
      <c r="BP26424" s="48"/>
    </row>
    <row r="26425" spans="68:68" x14ac:dyDescent="0.2">
      <c r="BP26425" s="48"/>
    </row>
    <row r="26426" spans="68:68" x14ac:dyDescent="0.2">
      <c r="BP26426" s="48"/>
    </row>
    <row r="26427" spans="68:68" x14ac:dyDescent="0.2">
      <c r="BP26427" s="48"/>
    </row>
    <row r="26428" spans="68:68" x14ac:dyDescent="0.2">
      <c r="BP26428" s="48"/>
    </row>
    <row r="26429" spans="68:68" x14ac:dyDescent="0.2">
      <c r="BP26429" s="48"/>
    </row>
    <row r="26430" spans="68:68" x14ac:dyDescent="0.2">
      <c r="BP26430" s="48"/>
    </row>
    <row r="26431" spans="68:68" x14ac:dyDescent="0.2">
      <c r="BP26431" s="48"/>
    </row>
    <row r="26432" spans="68:68" x14ac:dyDescent="0.2">
      <c r="BP26432" s="48"/>
    </row>
    <row r="26433" spans="68:68" x14ac:dyDescent="0.2">
      <c r="BP26433" s="48"/>
    </row>
    <row r="26434" spans="68:68" x14ac:dyDescent="0.2">
      <c r="BP26434" s="48"/>
    </row>
    <row r="26435" spans="68:68" x14ac:dyDescent="0.2">
      <c r="BP26435" s="48"/>
    </row>
    <row r="26436" spans="68:68" x14ac:dyDescent="0.2">
      <c r="BP26436" s="48"/>
    </row>
    <row r="26437" spans="68:68" x14ac:dyDescent="0.2">
      <c r="BP26437" s="48"/>
    </row>
    <row r="26438" spans="68:68" x14ac:dyDescent="0.2">
      <c r="BP26438" s="48"/>
    </row>
    <row r="26439" spans="68:68" x14ac:dyDescent="0.2">
      <c r="BP26439" s="48"/>
    </row>
    <row r="26440" spans="68:68" x14ac:dyDescent="0.2">
      <c r="BP26440" s="48"/>
    </row>
    <row r="26441" spans="68:68" x14ac:dyDescent="0.2">
      <c r="BP26441" s="48"/>
    </row>
    <row r="26442" spans="68:68" x14ac:dyDescent="0.2">
      <c r="BP26442" s="48"/>
    </row>
    <row r="26443" spans="68:68" x14ac:dyDescent="0.2">
      <c r="BP26443" s="48"/>
    </row>
    <row r="26444" spans="68:68" x14ac:dyDescent="0.2">
      <c r="BP26444" s="48"/>
    </row>
    <row r="26445" spans="68:68" x14ac:dyDescent="0.2">
      <c r="BP26445" s="48"/>
    </row>
    <row r="26446" spans="68:68" x14ac:dyDescent="0.2">
      <c r="BP26446" s="48"/>
    </row>
    <row r="26447" spans="68:68" x14ac:dyDescent="0.2">
      <c r="BP26447" s="48"/>
    </row>
    <row r="26448" spans="68:68" x14ac:dyDescent="0.2">
      <c r="BP26448" s="48"/>
    </row>
    <row r="26449" spans="68:68" x14ac:dyDescent="0.2">
      <c r="BP26449" s="48"/>
    </row>
    <row r="26450" spans="68:68" x14ac:dyDescent="0.2">
      <c r="BP26450" s="48"/>
    </row>
    <row r="26451" spans="68:68" x14ac:dyDescent="0.2">
      <c r="BP26451" s="48"/>
    </row>
    <row r="26452" spans="68:68" x14ac:dyDescent="0.2">
      <c r="BP26452" s="48"/>
    </row>
    <row r="26453" spans="68:68" x14ac:dyDescent="0.2">
      <c r="BP26453" s="48"/>
    </row>
    <row r="26454" spans="68:68" x14ac:dyDescent="0.2">
      <c r="BP26454" s="48"/>
    </row>
    <row r="26455" spans="68:68" x14ac:dyDescent="0.2">
      <c r="BP26455" s="48"/>
    </row>
    <row r="26456" spans="68:68" x14ac:dyDescent="0.2">
      <c r="BP26456" s="48"/>
    </row>
    <row r="26457" spans="68:68" x14ac:dyDescent="0.2">
      <c r="BP26457" s="48"/>
    </row>
    <row r="26458" spans="68:68" x14ac:dyDescent="0.2">
      <c r="BP26458" s="48"/>
    </row>
    <row r="26459" spans="68:68" x14ac:dyDescent="0.2">
      <c r="BP26459" s="48"/>
    </row>
    <row r="26460" spans="68:68" x14ac:dyDescent="0.2">
      <c r="BP26460" s="48"/>
    </row>
    <row r="26461" spans="68:68" x14ac:dyDescent="0.2">
      <c r="BP26461" s="48"/>
    </row>
    <row r="26462" spans="68:68" x14ac:dyDescent="0.2">
      <c r="BP26462" s="48"/>
    </row>
    <row r="26463" spans="68:68" x14ac:dyDescent="0.2">
      <c r="BP26463" s="48"/>
    </row>
    <row r="26464" spans="68:68" x14ac:dyDescent="0.2">
      <c r="BP26464" s="48"/>
    </row>
    <row r="26465" spans="68:68" x14ac:dyDescent="0.2">
      <c r="BP26465" s="48"/>
    </row>
    <row r="26466" spans="68:68" x14ac:dyDescent="0.2">
      <c r="BP26466" s="48"/>
    </row>
    <row r="26467" spans="68:68" x14ac:dyDescent="0.2">
      <c r="BP26467" s="48"/>
    </row>
    <row r="26468" spans="68:68" x14ac:dyDescent="0.2">
      <c r="BP26468" s="48"/>
    </row>
    <row r="26469" spans="68:68" x14ac:dyDescent="0.2">
      <c r="BP26469" s="48"/>
    </row>
    <row r="26470" spans="68:68" x14ac:dyDescent="0.2">
      <c r="BP26470" s="48"/>
    </row>
    <row r="26471" spans="68:68" x14ac:dyDescent="0.2">
      <c r="BP26471" s="48"/>
    </row>
    <row r="26472" spans="68:68" x14ac:dyDescent="0.2">
      <c r="BP26472" s="48"/>
    </row>
    <row r="26473" spans="68:68" x14ac:dyDescent="0.2">
      <c r="BP26473" s="48"/>
    </row>
    <row r="26474" spans="68:68" x14ac:dyDescent="0.2">
      <c r="BP26474" s="48"/>
    </row>
    <row r="26475" spans="68:68" x14ac:dyDescent="0.2">
      <c r="BP26475" s="48"/>
    </row>
    <row r="26476" spans="68:68" x14ac:dyDescent="0.2">
      <c r="BP26476" s="48"/>
    </row>
    <row r="26477" spans="68:68" x14ac:dyDescent="0.2">
      <c r="BP26477" s="48"/>
    </row>
    <row r="26478" spans="68:68" x14ac:dyDescent="0.2">
      <c r="BP26478" s="48"/>
    </row>
    <row r="26479" spans="68:68" x14ac:dyDescent="0.2">
      <c r="BP26479" s="48"/>
    </row>
    <row r="26480" spans="68:68" x14ac:dyDescent="0.2">
      <c r="BP26480" s="48"/>
    </row>
    <row r="26481" spans="68:68" x14ac:dyDescent="0.2">
      <c r="BP26481" s="48"/>
    </row>
    <row r="26482" spans="68:68" x14ac:dyDescent="0.2">
      <c r="BP26482" s="48"/>
    </row>
    <row r="26483" spans="68:68" x14ac:dyDescent="0.2">
      <c r="BP26483" s="48"/>
    </row>
    <row r="26484" spans="68:68" x14ac:dyDescent="0.2">
      <c r="BP26484" s="48"/>
    </row>
    <row r="26485" spans="68:68" x14ac:dyDescent="0.2">
      <c r="BP26485" s="48"/>
    </row>
    <row r="26486" spans="68:68" x14ac:dyDescent="0.2">
      <c r="BP26486" s="48"/>
    </row>
    <row r="26487" spans="68:68" x14ac:dyDescent="0.2">
      <c r="BP26487" s="48"/>
    </row>
    <row r="26488" spans="68:68" x14ac:dyDescent="0.2">
      <c r="BP26488" s="48"/>
    </row>
    <row r="26489" spans="68:68" x14ac:dyDescent="0.2">
      <c r="BP26489" s="48"/>
    </row>
    <row r="26490" spans="68:68" x14ac:dyDescent="0.2">
      <c r="BP26490" s="48"/>
    </row>
    <row r="26491" spans="68:68" x14ac:dyDescent="0.2">
      <c r="BP26491" s="48"/>
    </row>
    <row r="26492" spans="68:68" x14ac:dyDescent="0.2">
      <c r="BP26492" s="48"/>
    </row>
    <row r="26493" spans="68:68" x14ac:dyDescent="0.2">
      <c r="BP26493" s="48"/>
    </row>
    <row r="26494" spans="68:68" x14ac:dyDescent="0.2">
      <c r="BP26494" s="48"/>
    </row>
    <row r="26495" spans="68:68" x14ac:dyDescent="0.2">
      <c r="BP26495" s="48"/>
    </row>
    <row r="26496" spans="68:68" x14ac:dyDescent="0.2">
      <c r="BP26496" s="48"/>
    </row>
    <row r="26497" spans="68:68" x14ac:dyDescent="0.2">
      <c r="BP26497" s="48"/>
    </row>
    <row r="26498" spans="68:68" x14ac:dyDescent="0.2">
      <c r="BP26498" s="48"/>
    </row>
    <row r="26499" spans="68:68" x14ac:dyDescent="0.2">
      <c r="BP26499" s="48"/>
    </row>
    <row r="26500" spans="68:68" x14ac:dyDescent="0.2">
      <c r="BP26500" s="48"/>
    </row>
    <row r="26501" spans="68:68" x14ac:dyDescent="0.2">
      <c r="BP26501" s="48"/>
    </row>
    <row r="26502" spans="68:68" x14ac:dyDescent="0.2">
      <c r="BP26502" s="48"/>
    </row>
    <row r="26503" spans="68:68" x14ac:dyDescent="0.2">
      <c r="BP26503" s="48"/>
    </row>
    <row r="26504" spans="68:68" x14ac:dyDescent="0.2">
      <c r="BP26504" s="48"/>
    </row>
    <row r="26505" spans="68:68" x14ac:dyDescent="0.2">
      <c r="BP26505" s="48"/>
    </row>
    <row r="26506" spans="68:68" x14ac:dyDescent="0.2">
      <c r="BP26506" s="48"/>
    </row>
    <row r="26507" spans="68:68" x14ac:dyDescent="0.2">
      <c r="BP26507" s="48"/>
    </row>
    <row r="26508" spans="68:68" x14ac:dyDescent="0.2">
      <c r="BP26508" s="48"/>
    </row>
    <row r="26509" spans="68:68" x14ac:dyDescent="0.2">
      <c r="BP26509" s="48"/>
    </row>
    <row r="26510" spans="68:68" x14ac:dyDescent="0.2">
      <c r="BP26510" s="48"/>
    </row>
    <row r="26511" spans="68:68" x14ac:dyDescent="0.2">
      <c r="BP26511" s="48"/>
    </row>
    <row r="26512" spans="68:68" x14ac:dyDescent="0.2">
      <c r="BP26512" s="48"/>
    </row>
    <row r="26513" spans="68:68" x14ac:dyDescent="0.2">
      <c r="BP26513" s="48"/>
    </row>
    <row r="26514" spans="68:68" x14ac:dyDescent="0.2">
      <c r="BP26514" s="48"/>
    </row>
    <row r="26515" spans="68:68" x14ac:dyDescent="0.2">
      <c r="BP26515" s="48"/>
    </row>
    <row r="26516" spans="68:68" x14ac:dyDescent="0.2">
      <c r="BP26516" s="48"/>
    </row>
    <row r="26517" spans="68:68" x14ac:dyDescent="0.2">
      <c r="BP26517" s="48"/>
    </row>
    <row r="26518" spans="68:68" x14ac:dyDescent="0.2">
      <c r="BP26518" s="48"/>
    </row>
    <row r="26519" spans="68:68" x14ac:dyDescent="0.2">
      <c r="BP26519" s="48"/>
    </row>
    <row r="26520" spans="68:68" x14ac:dyDescent="0.2">
      <c r="BP26520" s="48"/>
    </row>
    <row r="26521" spans="68:68" x14ac:dyDescent="0.2">
      <c r="BP26521" s="48"/>
    </row>
    <row r="26522" spans="68:68" x14ac:dyDescent="0.2">
      <c r="BP26522" s="48"/>
    </row>
    <row r="26523" spans="68:68" x14ac:dyDescent="0.2">
      <c r="BP26523" s="48"/>
    </row>
    <row r="26524" spans="68:68" x14ac:dyDescent="0.2">
      <c r="BP26524" s="48"/>
    </row>
    <row r="26525" spans="68:68" x14ac:dyDescent="0.2">
      <c r="BP26525" s="48"/>
    </row>
    <row r="26526" spans="68:68" x14ac:dyDescent="0.2">
      <c r="BP26526" s="48"/>
    </row>
    <row r="26527" spans="68:68" x14ac:dyDescent="0.2">
      <c r="BP26527" s="48"/>
    </row>
    <row r="26528" spans="68:68" x14ac:dyDescent="0.2">
      <c r="BP26528" s="48"/>
    </row>
    <row r="26529" spans="68:68" x14ac:dyDescent="0.2">
      <c r="BP26529" s="48"/>
    </row>
    <row r="26530" spans="68:68" x14ac:dyDescent="0.2">
      <c r="BP26530" s="48"/>
    </row>
    <row r="26531" spans="68:68" x14ac:dyDescent="0.2">
      <c r="BP26531" s="48"/>
    </row>
    <row r="26532" spans="68:68" x14ac:dyDescent="0.2">
      <c r="BP26532" s="48"/>
    </row>
    <row r="26533" spans="68:68" x14ac:dyDescent="0.2">
      <c r="BP26533" s="48"/>
    </row>
    <row r="26534" spans="68:68" x14ac:dyDescent="0.2">
      <c r="BP26534" s="48"/>
    </row>
    <row r="26535" spans="68:68" x14ac:dyDescent="0.2">
      <c r="BP26535" s="48"/>
    </row>
    <row r="26536" spans="68:68" x14ac:dyDescent="0.2">
      <c r="BP26536" s="48"/>
    </row>
    <row r="26537" spans="68:68" x14ac:dyDescent="0.2">
      <c r="BP26537" s="48"/>
    </row>
    <row r="26538" spans="68:68" x14ac:dyDescent="0.2">
      <c r="BP26538" s="48"/>
    </row>
    <row r="26539" spans="68:68" x14ac:dyDescent="0.2">
      <c r="BP26539" s="48"/>
    </row>
    <row r="26540" spans="68:68" x14ac:dyDescent="0.2">
      <c r="BP26540" s="48"/>
    </row>
    <row r="26541" spans="68:68" x14ac:dyDescent="0.2">
      <c r="BP26541" s="48"/>
    </row>
    <row r="26542" spans="68:68" x14ac:dyDescent="0.2">
      <c r="BP26542" s="48"/>
    </row>
    <row r="26543" spans="68:68" x14ac:dyDescent="0.2">
      <c r="BP26543" s="48"/>
    </row>
    <row r="26544" spans="68:68" x14ac:dyDescent="0.2">
      <c r="BP26544" s="48"/>
    </row>
    <row r="26545" spans="68:68" x14ac:dyDescent="0.2">
      <c r="BP26545" s="48"/>
    </row>
    <row r="26546" spans="68:68" x14ac:dyDescent="0.2">
      <c r="BP26546" s="48"/>
    </row>
    <row r="26547" spans="68:68" x14ac:dyDescent="0.2">
      <c r="BP26547" s="48"/>
    </row>
    <row r="26548" spans="68:68" x14ac:dyDescent="0.2">
      <c r="BP26548" s="48"/>
    </row>
    <row r="26549" spans="68:68" x14ac:dyDescent="0.2">
      <c r="BP26549" s="48"/>
    </row>
    <row r="26550" spans="68:68" x14ac:dyDescent="0.2">
      <c r="BP26550" s="48"/>
    </row>
    <row r="26551" spans="68:68" x14ac:dyDescent="0.2">
      <c r="BP26551" s="48"/>
    </row>
    <row r="26552" spans="68:68" x14ac:dyDescent="0.2">
      <c r="BP26552" s="48"/>
    </row>
    <row r="26553" spans="68:68" x14ac:dyDescent="0.2">
      <c r="BP26553" s="48"/>
    </row>
    <row r="26554" spans="68:68" x14ac:dyDescent="0.2">
      <c r="BP26554" s="48"/>
    </row>
    <row r="26555" spans="68:68" x14ac:dyDescent="0.2">
      <c r="BP26555" s="48"/>
    </row>
    <row r="26556" spans="68:68" x14ac:dyDescent="0.2">
      <c r="BP26556" s="48"/>
    </row>
    <row r="26557" spans="68:68" x14ac:dyDescent="0.2">
      <c r="BP26557" s="48"/>
    </row>
    <row r="26558" spans="68:68" x14ac:dyDescent="0.2">
      <c r="BP26558" s="48"/>
    </row>
    <row r="26559" spans="68:68" x14ac:dyDescent="0.2">
      <c r="BP26559" s="48"/>
    </row>
    <row r="26560" spans="68:68" x14ac:dyDescent="0.2">
      <c r="BP26560" s="48"/>
    </row>
    <row r="26561" spans="68:68" x14ac:dyDescent="0.2">
      <c r="BP26561" s="48"/>
    </row>
    <row r="26562" spans="68:68" x14ac:dyDescent="0.2">
      <c r="BP26562" s="48"/>
    </row>
    <row r="26563" spans="68:68" x14ac:dyDescent="0.2">
      <c r="BP26563" s="48"/>
    </row>
    <row r="26564" spans="68:68" x14ac:dyDescent="0.2">
      <c r="BP26564" s="48"/>
    </row>
    <row r="26565" spans="68:68" x14ac:dyDescent="0.2">
      <c r="BP26565" s="48"/>
    </row>
    <row r="26566" spans="68:68" x14ac:dyDescent="0.2">
      <c r="BP26566" s="48"/>
    </row>
    <row r="26567" spans="68:68" x14ac:dyDescent="0.2">
      <c r="BP26567" s="48"/>
    </row>
    <row r="26568" spans="68:68" x14ac:dyDescent="0.2">
      <c r="BP26568" s="48"/>
    </row>
    <row r="26569" spans="68:68" x14ac:dyDescent="0.2">
      <c r="BP26569" s="48"/>
    </row>
    <row r="26570" spans="68:68" x14ac:dyDescent="0.2">
      <c r="BP26570" s="48"/>
    </row>
    <row r="26571" spans="68:68" x14ac:dyDescent="0.2">
      <c r="BP26571" s="48"/>
    </row>
    <row r="26572" spans="68:68" x14ac:dyDescent="0.2">
      <c r="BP26572" s="48"/>
    </row>
    <row r="26573" spans="68:68" x14ac:dyDescent="0.2">
      <c r="BP26573" s="48"/>
    </row>
    <row r="26574" spans="68:68" x14ac:dyDescent="0.2">
      <c r="BP26574" s="48"/>
    </row>
    <row r="26575" spans="68:68" x14ac:dyDescent="0.2">
      <c r="BP26575" s="48"/>
    </row>
    <row r="26576" spans="68:68" x14ac:dyDescent="0.2">
      <c r="BP26576" s="48"/>
    </row>
    <row r="26577" spans="68:68" x14ac:dyDescent="0.2">
      <c r="BP26577" s="48"/>
    </row>
    <row r="26578" spans="68:68" x14ac:dyDescent="0.2">
      <c r="BP26578" s="48"/>
    </row>
    <row r="26579" spans="68:68" x14ac:dyDescent="0.2">
      <c r="BP26579" s="48"/>
    </row>
    <row r="26580" spans="68:68" x14ac:dyDescent="0.2">
      <c r="BP26580" s="48"/>
    </row>
    <row r="26581" spans="68:68" x14ac:dyDescent="0.2">
      <c r="BP26581" s="48"/>
    </row>
    <row r="26582" spans="68:68" x14ac:dyDescent="0.2">
      <c r="BP26582" s="48"/>
    </row>
    <row r="26583" spans="68:68" x14ac:dyDescent="0.2">
      <c r="BP26583" s="48"/>
    </row>
    <row r="26584" spans="68:68" x14ac:dyDescent="0.2">
      <c r="BP26584" s="48"/>
    </row>
    <row r="26585" spans="68:68" x14ac:dyDescent="0.2">
      <c r="BP26585" s="48"/>
    </row>
    <row r="26586" spans="68:68" x14ac:dyDescent="0.2">
      <c r="BP26586" s="48"/>
    </row>
    <row r="26587" spans="68:68" x14ac:dyDescent="0.2">
      <c r="BP26587" s="48"/>
    </row>
    <row r="26588" spans="68:68" x14ac:dyDescent="0.2">
      <c r="BP26588" s="48"/>
    </row>
    <row r="26589" spans="68:68" x14ac:dyDescent="0.2">
      <c r="BP26589" s="48"/>
    </row>
    <row r="26590" spans="68:68" x14ac:dyDescent="0.2">
      <c r="BP26590" s="48"/>
    </row>
    <row r="26591" spans="68:68" x14ac:dyDescent="0.2">
      <c r="BP26591" s="48"/>
    </row>
    <row r="26592" spans="68:68" x14ac:dyDescent="0.2">
      <c r="BP26592" s="48"/>
    </row>
    <row r="26593" spans="68:68" x14ac:dyDescent="0.2">
      <c r="BP26593" s="48"/>
    </row>
    <row r="26594" spans="68:68" x14ac:dyDescent="0.2">
      <c r="BP26594" s="48"/>
    </row>
    <row r="26595" spans="68:68" x14ac:dyDescent="0.2">
      <c r="BP26595" s="48"/>
    </row>
    <row r="26596" spans="68:68" x14ac:dyDescent="0.2">
      <c r="BP26596" s="48"/>
    </row>
    <row r="26597" spans="68:68" x14ac:dyDescent="0.2">
      <c r="BP26597" s="48"/>
    </row>
    <row r="26598" spans="68:68" x14ac:dyDescent="0.2">
      <c r="BP26598" s="48"/>
    </row>
    <row r="26599" spans="68:68" x14ac:dyDescent="0.2">
      <c r="BP26599" s="48"/>
    </row>
    <row r="26600" spans="68:68" x14ac:dyDescent="0.2">
      <c r="BP26600" s="48"/>
    </row>
    <row r="26601" spans="68:68" x14ac:dyDescent="0.2">
      <c r="BP26601" s="48"/>
    </row>
    <row r="26602" spans="68:68" x14ac:dyDescent="0.2">
      <c r="BP26602" s="48"/>
    </row>
    <row r="26603" spans="68:68" x14ac:dyDescent="0.2">
      <c r="BP26603" s="48"/>
    </row>
    <row r="26604" spans="68:68" x14ac:dyDescent="0.2">
      <c r="BP26604" s="48"/>
    </row>
    <row r="26605" spans="68:68" x14ac:dyDescent="0.2">
      <c r="BP26605" s="48"/>
    </row>
    <row r="26606" spans="68:68" x14ac:dyDescent="0.2">
      <c r="BP26606" s="48"/>
    </row>
    <row r="26607" spans="68:68" x14ac:dyDescent="0.2">
      <c r="BP26607" s="48"/>
    </row>
    <row r="26608" spans="68:68" x14ac:dyDescent="0.2">
      <c r="BP26608" s="48"/>
    </row>
    <row r="26609" spans="68:68" x14ac:dyDescent="0.2">
      <c r="BP26609" s="48"/>
    </row>
    <row r="26610" spans="68:68" x14ac:dyDescent="0.2">
      <c r="BP26610" s="48"/>
    </row>
    <row r="26611" spans="68:68" x14ac:dyDescent="0.2">
      <c r="BP26611" s="48"/>
    </row>
    <row r="26612" spans="68:68" x14ac:dyDescent="0.2">
      <c r="BP26612" s="48"/>
    </row>
    <row r="26613" spans="68:68" x14ac:dyDescent="0.2">
      <c r="BP26613" s="48"/>
    </row>
    <row r="26614" spans="68:68" x14ac:dyDescent="0.2">
      <c r="BP26614" s="48"/>
    </row>
    <row r="26615" spans="68:68" x14ac:dyDescent="0.2">
      <c r="BP26615" s="48"/>
    </row>
    <row r="26616" spans="68:68" x14ac:dyDescent="0.2">
      <c r="BP26616" s="48"/>
    </row>
    <row r="26617" spans="68:68" x14ac:dyDescent="0.2">
      <c r="BP26617" s="48"/>
    </row>
    <row r="26618" spans="68:68" x14ac:dyDescent="0.2">
      <c r="BP26618" s="48"/>
    </row>
    <row r="26619" spans="68:68" x14ac:dyDescent="0.2">
      <c r="BP26619" s="48"/>
    </row>
    <row r="26620" spans="68:68" x14ac:dyDescent="0.2">
      <c r="BP26620" s="48"/>
    </row>
    <row r="26621" spans="68:68" x14ac:dyDescent="0.2">
      <c r="BP26621" s="48"/>
    </row>
    <row r="26622" spans="68:68" x14ac:dyDescent="0.2">
      <c r="BP26622" s="48"/>
    </row>
    <row r="26623" spans="68:68" x14ac:dyDescent="0.2">
      <c r="BP26623" s="48"/>
    </row>
    <row r="26624" spans="68:68" x14ac:dyDescent="0.2">
      <c r="BP26624" s="48"/>
    </row>
    <row r="26625" spans="68:68" x14ac:dyDescent="0.2">
      <c r="BP26625" s="48"/>
    </row>
    <row r="26626" spans="68:68" x14ac:dyDescent="0.2">
      <c r="BP26626" s="48"/>
    </row>
    <row r="26627" spans="68:68" x14ac:dyDescent="0.2">
      <c r="BP26627" s="48"/>
    </row>
    <row r="26628" spans="68:68" x14ac:dyDescent="0.2">
      <c r="BP26628" s="48"/>
    </row>
    <row r="26629" spans="68:68" x14ac:dyDescent="0.2">
      <c r="BP26629" s="48"/>
    </row>
    <row r="26630" spans="68:68" x14ac:dyDescent="0.2">
      <c r="BP26630" s="48"/>
    </row>
    <row r="26631" spans="68:68" x14ac:dyDescent="0.2">
      <c r="BP26631" s="48"/>
    </row>
    <row r="26632" spans="68:68" x14ac:dyDescent="0.2">
      <c r="BP26632" s="48"/>
    </row>
    <row r="26633" spans="68:68" x14ac:dyDescent="0.2">
      <c r="BP26633" s="48"/>
    </row>
    <row r="26634" spans="68:68" x14ac:dyDescent="0.2">
      <c r="BP26634" s="48"/>
    </row>
    <row r="26635" spans="68:68" x14ac:dyDescent="0.2">
      <c r="BP26635" s="48"/>
    </row>
    <row r="26636" spans="68:68" x14ac:dyDescent="0.2">
      <c r="BP26636" s="48"/>
    </row>
    <row r="26637" spans="68:68" x14ac:dyDescent="0.2">
      <c r="BP26637" s="48"/>
    </row>
    <row r="26638" spans="68:68" x14ac:dyDescent="0.2">
      <c r="BP26638" s="48"/>
    </row>
    <row r="26639" spans="68:68" x14ac:dyDescent="0.2">
      <c r="BP26639" s="48"/>
    </row>
    <row r="26640" spans="68:68" x14ac:dyDescent="0.2">
      <c r="BP26640" s="48"/>
    </row>
    <row r="26641" spans="68:68" x14ac:dyDescent="0.2">
      <c r="BP26641" s="48"/>
    </row>
    <row r="26642" spans="68:68" x14ac:dyDescent="0.2">
      <c r="BP26642" s="48"/>
    </row>
    <row r="26643" spans="68:68" x14ac:dyDescent="0.2">
      <c r="BP26643" s="48"/>
    </row>
    <row r="26644" spans="68:68" x14ac:dyDescent="0.2">
      <c r="BP26644" s="48"/>
    </row>
    <row r="26645" spans="68:68" x14ac:dyDescent="0.2">
      <c r="BP26645" s="48"/>
    </row>
    <row r="26646" spans="68:68" x14ac:dyDescent="0.2">
      <c r="BP26646" s="48"/>
    </row>
    <row r="26647" spans="68:68" x14ac:dyDescent="0.2">
      <c r="BP26647" s="48"/>
    </row>
    <row r="26648" spans="68:68" x14ac:dyDescent="0.2">
      <c r="BP26648" s="48"/>
    </row>
    <row r="26649" spans="68:68" x14ac:dyDescent="0.2">
      <c r="BP26649" s="48"/>
    </row>
    <row r="26650" spans="68:68" x14ac:dyDescent="0.2">
      <c r="BP26650" s="48"/>
    </row>
    <row r="26651" spans="68:68" x14ac:dyDescent="0.2">
      <c r="BP26651" s="48"/>
    </row>
    <row r="26652" spans="68:68" x14ac:dyDescent="0.2">
      <c r="BP26652" s="48"/>
    </row>
    <row r="26653" spans="68:68" x14ac:dyDescent="0.2">
      <c r="BP26653" s="48"/>
    </row>
    <row r="26654" spans="68:68" x14ac:dyDescent="0.2">
      <c r="BP26654" s="48"/>
    </row>
    <row r="26655" spans="68:68" x14ac:dyDescent="0.2">
      <c r="BP26655" s="48"/>
    </row>
    <row r="26656" spans="68:68" x14ac:dyDescent="0.2">
      <c r="BP26656" s="48"/>
    </row>
    <row r="26657" spans="68:68" x14ac:dyDescent="0.2">
      <c r="BP26657" s="48"/>
    </row>
    <row r="26658" spans="68:68" x14ac:dyDescent="0.2">
      <c r="BP26658" s="48"/>
    </row>
    <row r="26659" spans="68:68" x14ac:dyDescent="0.2">
      <c r="BP26659" s="48"/>
    </row>
    <row r="26660" spans="68:68" x14ac:dyDescent="0.2">
      <c r="BP26660" s="48"/>
    </row>
    <row r="26661" spans="68:68" x14ac:dyDescent="0.2">
      <c r="BP26661" s="48"/>
    </row>
    <row r="26662" spans="68:68" x14ac:dyDescent="0.2">
      <c r="BP26662" s="48"/>
    </row>
    <row r="26663" spans="68:68" x14ac:dyDescent="0.2">
      <c r="BP26663" s="48"/>
    </row>
    <row r="26664" spans="68:68" x14ac:dyDescent="0.2">
      <c r="BP26664" s="48"/>
    </row>
    <row r="26665" spans="68:68" x14ac:dyDescent="0.2">
      <c r="BP26665" s="48"/>
    </row>
    <row r="26666" spans="68:68" x14ac:dyDescent="0.2">
      <c r="BP26666" s="48"/>
    </row>
    <row r="26667" spans="68:68" x14ac:dyDescent="0.2">
      <c r="BP26667" s="48"/>
    </row>
    <row r="26668" spans="68:68" x14ac:dyDescent="0.2">
      <c r="BP26668" s="48"/>
    </row>
    <row r="26669" spans="68:68" x14ac:dyDescent="0.2">
      <c r="BP26669" s="48"/>
    </row>
    <row r="26670" spans="68:68" x14ac:dyDescent="0.2">
      <c r="BP26670" s="48"/>
    </row>
    <row r="26671" spans="68:68" x14ac:dyDescent="0.2">
      <c r="BP26671" s="48"/>
    </row>
    <row r="26672" spans="68:68" x14ac:dyDescent="0.2">
      <c r="BP26672" s="48"/>
    </row>
    <row r="26673" spans="68:68" x14ac:dyDescent="0.2">
      <c r="BP26673" s="48"/>
    </row>
    <row r="26674" spans="68:68" x14ac:dyDescent="0.2">
      <c r="BP26674" s="48"/>
    </row>
    <row r="26675" spans="68:68" x14ac:dyDescent="0.2">
      <c r="BP26675" s="48"/>
    </row>
    <row r="26676" spans="68:68" x14ac:dyDescent="0.2">
      <c r="BP26676" s="48"/>
    </row>
    <row r="26677" spans="68:68" x14ac:dyDescent="0.2">
      <c r="BP26677" s="48"/>
    </row>
    <row r="26678" spans="68:68" x14ac:dyDescent="0.2">
      <c r="BP26678" s="48"/>
    </row>
    <row r="26679" spans="68:68" x14ac:dyDescent="0.2">
      <c r="BP26679" s="48"/>
    </row>
    <row r="26680" spans="68:68" x14ac:dyDescent="0.2">
      <c r="BP26680" s="48"/>
    </row>
    <row r="26681" spans="68:68" x14ac:dyDescent="0.2">
      <c r="BP26681" s="48"/>
    </row>
    <row r="26682" spans="68:68" x14ac:dyDescent="0.2">
      <c r="BP26682" s="48"/>
    </row>
    <row r="26683" spans="68:68" x14ac:dyDescent="0.2">
      <c r="BP26683" s="48"/>
    </row>
    <row r="26684" spans="68:68" x14ac:dyDescent="0.2">
      <c r="BP26684" s="48"/>
    </row>
    <row r="26685" spans="68:68" x14ac:dyDescent="0.2">
      <c r="BP26685" s="48"/>
    </row>
    <row r="26686" spans="68:68" x14ac:dyDescent="0.2">
      <c r="BP26686" s="48"/>
    </row>
    <row r="26687" spans="68:68" x14ac:dyDescent="0.2">
      <c r="BP26687" s="48"/>
    </row>
    <row r="26688" spans="68:68" x14ac:dyDescent="0.2">
      <c r="BP26688" s="48"/>
    </row>
    <row r="26689" spans="68:68" x14ac:dyDescent="0.2">
      <c r="BP26689" s="48"/>
    </row>
    <row r="26690" spans="68:68" x14ac:dyDescent="0.2">
      <c r="BP26690" s="48"/>
    </row>
    <row r="26691" spans="68:68" x14ac:dyDescent="0.2">
      <c r="BP26691" s="48"/>
    </row>
    <row r="26692" spans="68:68" x14ac:dyDescent="0.2">
      <c r="BP26692" s="48"/>
    </row>
    <row r="26693" spans="68:68" x14ac:dyDescent="0.2">
      <c r="BP26693" s="48"/>
    </row>
    <row r="26694" spans="68:68" x14ac:dyDescent="0.2">
      <c r="BP26694" s="48"/>
    </row>
    <row r="26695" spans="68:68" x14ac:dyDescent="0.2">
      <c r="BP26695" s="48"/>
    </row>
    <row r="26696" spans="68:68" x14ac:dyDescent="0.2">
      <c r="BP26696" s="48"/>
    </row>
    <row r="26697" spans="68:68" x14ac:dyDescent="0.2">
      <c r="BP26697" s="48"/>
    </row>
    <row r="26698" spans="68:68" x14ac:dyDescent="0.2">
      <c r="BP26698" s="48"/>
    </row>
    <row r="26699" spans="68:68" x14ac:dyDescent="0.2">
      <c r="BP26699" s="48"/>
    </row>
    <row r="26700" spans="68:68" x14ac:dyDescent="0.2">
      <c r="BP26700" s="48"/>
    </row>
    <row r="26701" spans="68:68" x14ac:dyDescent="0.2">
      <c r="BP26701" s="48"/>
    </row>
    <row r="26702" spans="68:68" x14ac:dyDescent="0.2">
      <c r="BP26702" s="48"/>
    </row>
    <row r="26703" spans="68:68" x14ac:dyDescent="0.2">
      <c r="BP26703" s="48"/>
    </row>
    <row r="26704" spans="68:68" x14ac:dyDescent="0.2">
      <c r="BP26704" s="48"/>
    </row>
    <row r="26705" spans="68:68" x14ac:dyDescent="0.2">
      <c r="BP26705" s="48"/>
    </row>
    <row r="26706" spans="68:68" x14ac:dyDescent="0.2">
      <c r="BP26706" s="48"/>
    </row>
    <row r="26707" spans="68:68" x14ac:dyDescent="0.2">
      <c r="BP26707" s="48"/>
    </row>
    <row r="26708" spans="68:68" x14ac:dyDescent="0.2">
      <c r="BP26708" s="48"/>
    </row>
    <row r="26709" spans="68:68" x14ac:dyDescent="0.2">
      <c r="BP26709" s="48"/>
    </row>
    <row r="26710" spans="68:68" x14ac:dyDescent="0.2">
      <c r="BP26710" s="48"/>
    </row>
    <row r="26711" spans="68:68" x14ac:dyDescent="0.2">
      <c r="BP26711" s="48"/>
    </row>
    <row r="26712" spans="68:68" x14ac:dyDescent="0.2">
      <c r="BP26712" s="48"/>
    </row>
    <row r="26713" spans="68:68" x14ac:dyDescent="0.2">
      <c r="BP26713" s="48"/>
    </row>
    <row r="26714" spans="68:68" x14ac:dyDescent="0.2">
      <c r="BP26714" s="48"/>
    </row>
    <row r="26715" spans="68:68" x14ac:dyDescent="0.2">
      <c r="BP26715" s="48"/>
    </row>
    <row r="26716" spans="68:68" x14ac:dyDescent="0.2">
      <c r="BP26716" s="48"/>
    </row>
    <row r="26717" spans="68:68" x14ac:dyDescent="0.2">
      <c r="BP26717" s="48"/>
    </row>
    <row r="26718" spans="68:68" x14ac:dyDescent="0.2">
      <c r="BP26718" s="48"/>
    </row>
    <row r="26719" spans="68:68" x14ac:dyDescent="0.2">
      <c r="BP26719" s="48"/>
    </row>
    <row r="26720" spans="68:68" x14ac:dyDescent="0.2">
      <c r="BP26720" s="48"/>
    </row>
    <row r="26721" spans="68:68" x14ac:dyDescent="0.2">
      <c r="BP26721" s="48"/>
    </row>
    <row r="26722" spans="68:68" x14ac:dyDescent="0.2">
      <c r="BP26722" s="48"/>
    </row>
    <row r="26723" spans="68:68" x14ac:dyDescent="0.2">
      <c r="BP26723" s="48"/>
    </row>
    <row r="26724" spans="68:68" x14ac:dyDescent="0.2">
      <c r="BP26724" s="48"/>
    </row>
    <row r="26725" spans="68:68" x14ac:dyDescent="0.2">
      <c r="BP26725" s="48"/>
    </row>
    <row r="26726" spans="68:68" x14ac:dyDescent="0.2">
      <c r="BP26726" s="48"/>
    </row>
    <row r="26727" spans="68:68" x14ac:dyDescent="0.2">
      <c r="BP26727" s="48"/>
    </row>
    <row r="26728" spans="68:68" x14ac:dyDescent="0.2">
      <c r="BP26728" s="48"/>
    </row>
    <row r="26729" spans="68:68" x14ac:dyDescent="0.2">
      <c r="BP26729" s="48"/>
    </row>
    <row r="26730" spans="68:68" x14ac:dyDescent="0.2">
      <c r="BP26730" s="48"/>
    </row>
    <row r="26731" spans="68:68" x14ac:dyDescent="0.2">
      <c r="BP26731" s="48"/>
    </row>
    <row r="26732" spans="68:68" x14ac:dyDescent="0.2">
      <c r="BP26732" s="48"/>
    </row>
    <row r="26733" spans="68:68" x14ac:dyDescent="0.2">
      <c r="BP26733" s="48"/>
    </row>
    <row r="26734" spans="68:68" x14ac:dyDescent="0.2">
      <c r="BP26734" s="48"/>
    </row>
    <row r="26735" spans="68:68" x14ac:dyDescent="0.2">
      <c r="BP26735" s="48"/>
    </row>
    <row r="26736" spans="68:68" x14ac:dyDescent="0.2">
      <c r="BP26736" s="48"/>
    </row>
    <row r="26737" spans="68:68" x14ac:dyDescent="0.2">
      <c r="BP26737" s="48"/>
    </row>
    <row r="26738" spans="68:68" x14ac:dyDescent="0.2">
      <c r="BP26738" s="48"/>
    </row>
    <row r="26739" spans="68:68" x14ac:dyDescent="0.2">
      <c r="BP26739" s="48"/>
    </row>
    <row r="26740" spans="68:68" x14ac:dyDescent="0.2">
      <c r="BP26740" s="48"/>
    </row>
    <row r="26741" spans="68:68" x14ac:dyDescent="0.2">
      <c r="BP26741" s="48"/>
    </row>
    <row r="26742" spans="68:68" x14ac:dyDescent="0.2">
      <c r="BP26742" s="48"/>
    </row>
    <row r="26743" spans="68:68" x14ac:dyDescent="0.2">
      <c r="BP26743" s="48"/>
    </row>
    <row r="26744" spans="68:68" x14ac:dyDescent="0.2">
      <c r="BP26744" s="48"/>
    </row>
    <row r="26745" spans="68:68" x14ac:dyDescent="0.2">
      <c r="BP26745" s="48"/>
    </row>
    <row r="26746" spans="68:68" x14ac:dyDescent="0.2">
      <c r="BP26746" s="48"/>
    </row>
    <row r="26747" spans="68:68" x14ac:dyDescent="0.2">
      <c r="BP26747" s="48"/>
    </row>
    <row r="26748" spans="68:68" x14ac:dyDescent="0.2">
      <c r="BP26748" s="48"/>
    </row>
    <row r="26749" spans="68:68" x14ac:dyDescent="0.2">
      <c r="BP26749" s="48"/>
    </row>
    <row r="26750" spans="68:68" x14ac:dyDescent="0.2">
      <c r="BP26750" s="48"/>
    </row>
    <row r="26751" spans="68:68" x14ac:dyDescent="0.2">
      <c r="BP26751" s="48"/>
    </row>
    <row r="26752" spans="68:68" x14ac:dyDescent="0.2">
      <c r="BP26752" s="48"/>
    </row>
    <row r="26753" spans="68:68" x14ac:dyDescent="0.2">
      <c r="BP26753" s="48"/>
    </row>
    <row r="26754" spans="68:68" x14ac:dyDescent="0.2">
      <c r="BP26754" s="48"/>
    </row>
    <row r="26755" spans="68:68" x14ac:dyDescent="0.2">
      <c r="BP26755" s="48"/>
    </row>
    <row r="26756" spans="68:68" x14ac:dyDescent="0.2">
      <c r="BP26756" s="48"/>
    </row>
    <row r="26757" spans="68:68" x14ac:dyDescent="0.2">
      <c r="BP26757" s="48"/>
    </row>
    <row r="26758" spans="68:68" x14ac:dyDescent="0.2">
      <c r="BP26758" s="48"/>
    </row>
    <row r="26759" spans="68:68" x14ac:dyDescent="0.2">
      <c r="BP26759" s="48"/>
    </row>
    <row r="26760" spans="68:68" x14ac:dyDescent="0.2">
      <c r="BP26760" s="48"/>
    </row>
    <row r="26761" spans="68:68" x14ac:dyDescent="0.2">
      <c r="BP26761" s="48"/>
    </row>
    <row r="26762" spans="68:68" x14ac:dyDescent="0.2">
      <c r="BP26762" s="48"/>
    </row>
    <row r="26763" spans="68:68" x14ac:dyDescent="0.2">
      <c r="BP26763" s="48"/>
    </row>
    <row r="26764" spans="68:68" x14ac:dyDescent="0.2">
      <c r="BP26764" s="48"/>
    </row>
    <row r="26765" spans="68:68" x14ac:dyDescent="0.2">
      <c r="BP26765" s="48"/>
    </row>
    <row r="26766" spans="68:68" x14ac:dyDescent="0.2">
      <c r="BP26766" s="48"/>
    </row>
    <row r="26767" spans="68:68" x14ac:dyDescent="0.2">
      <c r="BP26767" s="48"/>
    </row>
    <row r="26768" spans="68:68" x14ac:dyDescent="0.2">
      <c r="BP26768" s="48"/>
    </row>
    <row r="26769" spans="68:68" x14ac:dyDescent="0.2">
      <c r="BP26769" s="48"/>
    </row>
    <row r="26770" spans="68:68" x14ac:dyDescent="0.2">
      <c r="BP26770" s="48"/>
    </row>
    <row r="26771" spans="68:68" x14ac:dyDescent="0.2">
      <c r="BP26771" s="48"/>
    </row>
    <row r="26772" spans="68:68" x14ac:dyDescent="0.2">
      <c r="BP26772" s="48"/>
    </row>
    <row r="26773" spans="68:68" x14ac:dyDescent="0.2">
      <c r="BP26773" s="48"/>
    </row>
    <row r="26774" spans="68:68" x14ac:dyDescent="0.2">
      <c r="BP26774" s="48"/>
    </row>
    <row r="26775" spans="68:68" x14ac:dyDescent="0.2">
      <c r="BP26775" s="48"/>
    </row>
    <row r="26776" spans="68:68" x14ac:dyDescent="0.2">
      <c r="BP26776" s="48"/>
    </row>
    <row r="26777" spans="68:68" x14ac:dyDescent="0.2">
      <c r="BP26777" s="48"/>
    </row>
    <row r="26778" spans="68:68" x14ac:dyDescent="0.2">
      <c r="BP26778" s="48"/>
    </row>
    <row r="26779" spans="68:68" x14ac:dyDescent="0.2">
      <c r="BP26779" s="48"/>
    </row>
    <row r="26780" spans="68:68" x14ac:dyDescent="0.2">
      <c r="BP26780" s="48"/>
    </row>
    <row r="26781" spans="68:68" x14ac:dyDescent="0.2">
      <c r="BP26781" s="48"/>
    </row>
    <row r="26782" spans="68:68" x14ac:dyDescent="0.2">
      <c r="BP26782" s="48"/>
    </row>
    <row r="26783" spans="68:68" x14ac:dyDescent="0.2">
      <c r="BP26783" s="48"/>
    </row>
    <row r="26784" spans="68:68" x14ac:dyDescent="0.2">
      <c r="BP26784" s="48"/>
    </row>
    <row r="26785" spans="68:68" x14ac:dyDescent="0.2">
      <c r="BP26785" s="48"/>
    </row>
    <row r="26786" spans="68:68" x14ac:dyDescent="0.2">
      <c r="BP26786" s="48"/>
    </row>
    <row r="26787" spans="68:68" x14ac:dyDescent="0.2">
      <c r="BP26787" s="48"/>
    </row>
    <row r="26788" spans="68:68" x14ac:dyDescent="0.2">
      <c r="BP26788" s="48"/>
    </row>
    <row r="26789" spans="68:68" x14ac:dyDescent="0.2">
      <c r="BP26789" s="48"/>
    </row>
    <row r="26790" spans="68:68" x14ac:dyDescent="0.2">
      <c r="BP26790" s="48"/>
    </row>
    <row r="26791" spans="68:68" x14ac:dyDescent="0.2">
      <c r="BP26791" s="48"/>
    </row>
    <row r="26792" spans="68:68" x14ac:dyDescent="0.2">
      <c r="BP26792" s="48"/>
    </row>
    <row r="26793" spans="68:68" x14ac:dyDescent="0.2">
      <c r="BP26793" s="48"/>
    </row>
    <row r="26794" spans="68:68" x14ac:dyDescent="0.2">
      <c r="BP26794" s="48"/>
    </row>
    <row r="26795" spans="68:68" x14ac:dyDescent="0.2">
      <c r="BP26795" s="48"/>
    </row>
    <row r="26796" spans="68:68" x14ac:dyDescent="0.2">
      <c r="BP26796" s="48"/>
    </row>
    <row r="26797" spans="68:68" x14ac:dyDescent="0.2">
      <c r="BP26797" s="48"/>
    </row>
    <row r="26798" spans="68:68" x14ac:dyDescent="0.2">
      <c r="BP26798" s="48"/>
    </row>
    <row r="26799" spans="68:68" x14ac:dyDescent="0.2">
      <c r="BP26799" s="48"/>
    </row>
    <row r="26800" spans="68:68" x14ac:dyDescent="0.2">
      <c r="BP26800" s="48"/>
    </row>
    <row r="26801" spans="68:68" x14ac:dyDescent="0.2">
      <c r="BP26801" s="48"/>
    </row>
    <row r="26802" spans="68:68" x14ac:dyDescent="0.2">
      <c r="BP26802" s="48"/>
    </row>
    <row r="26803" spans="68:68" x14ac:dyDescent="0.2">
      <c r="BP26803" s="48"/>
    </row>
    <row r="26804" spans="68:68" x14ac:dyDescent="0.2">
      <c r="BP26804" s="48"/>
    </row>
    <row r="26805" spans="68:68" x14ac:dyDescent="0.2">
      <c r="BP26805" s="48"/>
    </row>
    <row r="26806" spans="68:68" x14ac:dyDescent="0.2">
      <c r="BP26806" s="48"/>
    </row>
    <row r="26807" spans="68:68" x14ac:dyDescent="0.2">
      <c r="BP26807" s="48"/>
    </row>
    <row r="26808" spans="68:68" x14ac:dyDescent="0.2">
      <c r="BP26808" s="48"/>
    </row>
    <row r="26809" spans="68:68" x14ac:dyDescent="0.2">
      <c r="BP26809" s="48"/>
    </row>
    <row r="26810" spans="68:68" x14ac:dyDescent="0.2">
      <c r="BP26810" s="48"/>
    </row>
    <row r="26811" spans="68:68" x14ac:dyDescent="0.2">
      <c r="BP26811" s="48"/>
    </row>
    <row r="26812" spans="68:68" x14ac:dyDescent="0.2">
      <c r="BP26812" s="48"/>
    </row>
    <row r="26813" spans="68:68" x14ac:dyDescent="0.2">
      <c r="BP26813" s="48"/>
    </row>
    <row r="26814" spans="68:68" x14ac:dyDescent="0.2">
      <c r="BP26814" s="48"/>
    </row>
    <row r="26815" spans="68:68" x14ac:dyDescent="0.2">
      <c r="BP26815" s="48"/>
    </row>
    <row r="26816" spans="68:68" x14ac:dyDescent="0.2">
      <c r="BP26816" s="48"/>
    </row>
    <row r="26817" spans="68:68" x14ac:dyDescent="0.2">
      <c r="BP26817" s="48"/>
    </row>
    <row r="26818" spans="68:68" x14ac:dyDescent="0.2">
      <c r="BP26818" s="48"/>
    </row>
    <row r="26819" spans="68:68" x14ac:dyDescent="0.2">
      <c r="BP26819" s="48"/>
    </row>
    <row r="26820" spans="68:68" x14ac:dyDescent="0.2">
      <c r="BP26820" s="48"/>
    </row>
    <row r="26821" spans="68:68" x14ac:dyDescent="0.2">
      <c r="BP26821" s="48"/>
    </row>
    <row r="26822" spans="68:68" x14ac:dyDescent="0.2">
      <c r="BP26822" s="48"/>
    </row>
    <row r="26823" spans="68:68" x14ac:dyDescent="0.2">
      <c r="BP26823" s="48"/>
    </row>
    <row r="26824" spans="68:68" x14ac:dyDescent="0.2">
      <c r="BP26824" s="48"/>
    </row>
    <row r="26825" spans="68:68" x14ac:dyDescent="0.2">
      <c r="BP26825" s="48"/>
    </row>
    <row r="26826" spans="68:68" x14ac:dyDescent="0.2">
      <c r="BP26826" s="48"/>
    </row>
    <row r="26827" spans="68:68" x14ac:dyDescent="0.2">
      <c r="BP26827" s="48"/>
    </row>
    <row r="26828" spans="68:68" x14ac:dyDescent="0.2">
      <c r="BP26828" s="48"/>
    </row>
    <row r="26829" spans="68:68" x14ac:dyDescent="0.2">
      <c r="BP26829" s="48"/>
    </row>
    <row r="26830" spans="68:68" x14ac:dyDescent="0.2">
      <c r="BP26830" s="48"/>
    </row>
    <row r="26831" spans="68:68" x14ac:dyDescent="0.2">
      <c r="BP26831" s="48"/>
    </row>
    <row r="26832" spans="68:68" x14ac:dyDescent="0.2">
      <c r="BP26832" s="48"/>
    </row>
    <row r="26833" spans="68:68" x14ac:dyDescent="0.2">
      <c r="BP26833" s="48"/>
    </row>
    <row r="26834" spans="68:68" x14ac:dyDescent="0.2">
      <c r="BP26834" s="48"/>
    </row>
    <row r="26835" spans="68:68" x14ac:dyDescent="0.2">
      <c r="BP26835" s="48"/>
    </row>
    <row r="26836" spans="68:68" x14ac:dyDescent="0.2">
      <c r="BP26836" s="48"/>
    </row>
    <row r="26837" spans="68:68" x14ac:dyDescent="0.2">
      <c r="BP26837" s="48"/>
    </row>
    <row r="26838" spans="68:68" x14ac:dyDescent="0.2">
      <c r="BP26838" s="48"/>
    </row>
    <row r="26839" spans="68:68" x14ac:dyDescent="0.2">
      <c r="BP26839" s="48"/>
    </row>
    <row r="26840" spans="68:68" x14ac:dyDescent="0.2">
      <c r="BP26840" s="48"/>
    </row>
    <row r="26841" spans="68:68" x14ac:dyDescent="0.2">
      <c r="BP26841" s="48"/>
    </row>
    <row r="26842" spans="68:68" x14ac:dyDescent="0.2">
      <c r="BP26842" s="48"/>
    </row>
    <row r="26843" spans="68:68" x14ac:dyDescent="0.2">
      <c r="BP26843" s="48"/>
    </row>
    <row r="26844" spans="68:68" x14ac:dyDescent="0.2">
      <c r="BP26844" s="48"/>
    </row>
    <row r="26845" spans="68:68" x14ac:dyDescent="0.2">
      <c r="BP26845" s="48"/>
    </row>
    <row r="26846" spans="68:68" x14ac:dyDescent="0.2">
      <c r="BP26846" s="48"/>
    </row>
    <row r="26847" spans="68:68" x14ac:dyDescent="0.2">
      <c r="BP26847" s="48"/>
    </row>
    <row r="26848" spans="68:68" x14ac:dyDescent="0.2">
      <c r="BP26848" s="48"/>
    </row>
    <row r="26849" spans="68:68" x14ac:dyDescent="0.2">
      <c r="BP26849" s="48"/>
    </row>
    <row r="26850" spans="68:68" x14ac:dyDescent="0.2">
      <c r="BP26850" s="48"/>
    </row>
    <row r="26851" spans="68:68" x14ac:dyDescent="0.2">
      <c r="BP26851" s="48"/>
    </row>
    <row r="26852" spans="68:68" x14ac:dyDescent="0.2">
      <c r="BP26852" s="48"/>
    </row>
    <row r="26853" spans="68:68" x14ac:dyDescent="0.2">
      <c r="BP26853" s="48"/>
    </row>
    <row r="26854" spans="68:68" x14ac:dyDescent="0.2">
      <c r="BP26854" s="48"/>
    </row>
    <row r="26855" spans="68:68" x14ac:dyDescent="0.2">
      <c r="BP26855" s="48"/>
    </row>
    <row r="26856" spans="68:68" x14ac:dyDescent="0.2">
      <c r="BP26856" s="48"/>
    </row>
    <row r="26857" spans="68:68" x14ac:dyDescent="0.2">
      <c r="BP26857" s="48"/>
    </row>
    <row r="26858" spans="68:68" x14ac:dyDescent="0.2">
      <c r="BP26858" s="48"/>
    </row>
    <row r="26859" spans="68:68" x14ac:dyDescent="0.2">
      <c r="BP26859" s="48"/>
    </row>
    <row r="26860" spans="68:68" x14ac:dyDescent="0.2">
      <c r="BP26860" s="48"/>
    </row>
    <row r="26861" spans="68:68" x14ac:dyDescent="0.2">
      <c r="BP26861" s="48"/>
    </row>
    <row r="26862" spans="68:68" x14ac:dyDescent="0.2">
      <c r="BP26862" s="48"/>
    </row>
    <row r="26863" spans="68:68" x14ac:dyDescent="0.2">
      <c r="BP26863" s="48"/>
    </row>
    <row r="26864" spans="68:68" x14ac:dyDescent="0.2">
      <c r="BP26864" s="48"/>
    </row>
    <row r="26865" spans="68:68" x14ac:dyDescent="0.2">
      <c r="BP26865" s="48"/>
    </row>
    <row r="26866" spans="68:68" x14ac:dyDescent="0.2">
      <c r="BP26866" s="48"/>
    </row>
    <row r="26867" spans="68:68" x14ac:dyDescent="0.2">
      <c r="BP26867" s="48"/>
    </row>
    <row r="26868" spans="68:68" x14ac:dyDescent="0.2">
      <c r="BP26868" s="48"/>
    </row>
    <row r="26869" spans="68:68" x14ac:dyDescent="0.2">
      <c r="BP26869" s="48"/>
    </row>
    <row r="26870" spans="68:68" x14ac:dyDescent="0.2">
      <c r="BP26870" s="48"/>
    </row>
    <row r="26871" spans="68:68" x14ac:dyDescent="0.2">
      <c r="BP26871" s="48"/>
    </row>
    <row r="26872" spans="68:68" x14ac:dyDescent="0.2">
      <c r="BP26872" s="48"/>
    </row>
    <row r="26873" spans="68:68" x14ac:dyDescent="0.2">
      <c r="BP26873" s="48"/>
    </row>
    <row r="26874" spans="68:68" x14ac:dyDescent="0.2">
      <c r="BP26874" s="48"/>
    </row>
    <row r="26875" spans="68:68" x14ac:dyDescent="0.2">
      <c r="BP26875" s="48"/>
    </row>
    <row r="26876" spans="68:68" x14ac:dyDescent="0.2">
      <c r="BP26876" s="48"/>
    </row>
    <row r="26877" spans="68:68" x14ac:dyDescent="0.2">
      <c r="BP26877" s="48"/>
    </row>
    <row r="26878" spans="68:68" x14ac:dyDescent="0.2">
      <c r="BP26878" s="48"/>
    </row>
    <row r="26879" spans="68:68" x14ac:dyDescent="0.2">
      <c r="BP26879" s="48"/>
    </row>
    <row r="26880" spans="68:68" x14ac:dyDescent="0.2">
      <c r="BP26880" s="48"/>
    </row>
    <row r="26881" spans="68:68" x14ac:dyDescent="0.2">
      <c r="BP26881" s="48"/>
    </row>
    <row r="26882" spans="68:68" x14ac:dyDescent="0.2">
      <c r="BP26882" s="48"/>
    </row>
    <row r="26883" spans="68:68" x14ac:dyDescent="0.2">
      <c r="BP26883" s="48"/>
    </row>
    <row r="26884" spans="68:68" x14ac:dyDescent="0.2">
      <c r="BP26884" s="48"/>
    </row>
    <row r="26885" spans="68:68" x14ac:dyDescent="0.2">
      <c r="BP26885" s="48"/>
    </row>
    <row r="26886" spans="68:68" x14ac:dyDescent="0.2">
      <c r="BP26886" s="48"/>
    </row>
    <row r="26887" spans="68:68" x14ac:dyDescent="0.2">
      <c r="BP26887" s="48"/>
    </row>
    <row r="26888" spans="68:68" x14ac:dyDescent="0.2">
      <c r="BP26888" s="48"/>
    </row>
    <row r="26889" spans="68:68" x14ac:dyDescent="0.2">
      <c r="BP26889" s="48"/>
    </row>
    <row r="26890" spans="68:68" x14ac:dyDescent="0.2">
      <c r="BP26890" s="48"/>
    </row>
    <row r="26891" spans="68:68" x14ac:dyDescent="0.2">
      <c r="BP26891" s="48"/>
    </row>
    <row r="26892" spans="68:68" x14ac:dyDescent="0.2">
      <c r="BP26892" s="48"/>
    </row>
    <row r="26893" spans="68:68" x14ac:dyDescent="0.2">
      <c r="BP26893" s="48"/>
    </row>
    <row r="26894" spans="68:68" x14ac:dyDescent="0.2">
      <c r="BP26894" s="48"/>
    </row>
    <row r="26895" spans="68:68" x14ac:dyDescent="0.2">
      <c r="BP26895" s="48"/>
    </row>
    <row r="26896" spans="68:68" x14ac:dyDescent="0.2">
      <c r="BP26896" s="48"/>
    </row>
    <row r="26897" spans="68:68" x14ac:dyDescent="0.2">
      <c r="BP26897" s="48"/>
    </row>
    <row r="26898" spans="68:68" x14ac:dyDescent="0.2">
      <c r="BP26898" s="48"/>
    </row>
    <row r="26899" spans="68:68" x14ac:dyDescent="0.2">
      <c r="BP26899" s="48"/>
    </row>
    <row r="26900" spans="68:68" x14ac:dyDescent="0.2">
      <c r="BP26900" s="48"/>
    </row>
    <row r="26901" spans="68:68" x14ac:dyDescent="0.2">
      <c r="BP26901" s="48"/>
    </row>
    <row r="26902" spans="68:68" x14ac:dyDescent="0.2">
      <c r="BP26902" s="48"/>
    </row>
    <row r="26903" spans="68:68" x14ac:dyDescent="0.2">
      <c r="BP26903" s="48"/>
    </row>
    <row r="26904" spans="68:68" x14ac:dyDescent="0.2">
      <c r="BP26904" s="48"/>
    </row>
    <row r="26905" spans="68:68" x14ac:dyDescent="0.2">
      <c r="BP26905" s="48"/>
    </row>
    <row r="26906" spans="68:68" x14ac:dyDescent="0.2">
      <c r="BP26906" s="48"/>
    </row>
    <row r="26907" spans="68:68" x14ac:dyDescent="0.2">
      <c r="BP26907" s="48"/>
    </row>
    <row r="26908" spans="68:68" x14ac:dyDescent="0.2">
      <c r="BP26908" s="48"/>
    </row>
    <row r="26909" spans="68:68" x14ac:dyDescent="0.2">
      <c r="BP26909" s="48"/>
    </row>
    <row r="26910" spans="68:68" x14ac:dyDescent="0.2">
      <c r="BP26910" s="48"/>
    </row>
    <row r="26911" spans="68:68" x14ac:dyDescent="0.2">
      <c r="BP26911" s="48"/>
    </row>
    <row r="26912" spans="68:68" x14ac:dyDescent="0.2">
      <c r="BP26912" s="48"/>
    </row>
    <row r="26913" spans="68:68" x14ac:dyDescent="0.2">
      <c r="BP26913" s="48"/>
    </row>
    <row r="26914" spans="68:68" x14ac:dyDescent="0.2">
      <c r="BP26914" s="48"/>
    </row>
    <row r="26915" spans="68:68" x14ac:dyDescent="0.2">
      <c r="BP26915" s="48"/>
    </row>
    <row r="26916" spans="68:68" x14ac:dyDescent="0.2">
      <c r="BP26916" s="48"/>
    </row>
    <row r="26917" spans="68:68" x14ac:dyDescent="0.2">
      <c r="BP26917" s="48"/>
    </row>
    <row r="26918" spans="68:68" x14ac:dyDescent="0.2">
      <c r="BP26918" s="48"/>
    </row>
    <row r="26919" spans="68:68" x14ac:dyDescent="0.2">
      <c r="BP26919" s="48"/>
    </row>
    <row r="26920" spans="68:68" x14ac:dyDescent="0.2">
      <c r="BP26920" s="48"/>
    </row>
    <row r="26921" spans="68:68" x14ac:dyDescent="0.2">
      <c r="BP26921" s="48"/>
    </row>
    <row r="26922" spans="68:68" x14ac:dyDescent="0.2">
      <c r="BP26922" s="48"/>
    </row>
    <row r="26923" spans="68:68" x14ac:dyDescent="0.2">
      <c r="BP26923" s="48"/>
    </row>
    <row r="26924" spans="68:68" x14ac:dyDescent="0.2">
      <c r="BP26924" s="48"/>
    </row>
    <row r="26925" spans="68:68" x14ac:dyDescent="0.2">
      <c r="BP26925" s="48"/>
    </row>
    <row r="26926" spans="68:68" x14ac:dyDescent="0.2">
      <c r="BP26926" s="48"/>
    </row>
    <row r="26927" spans="68:68" x14ac:dyDescent="0.2">
      <c r="BP26927" s="48"/>
    </row>
    <row r="26928" spans="68:68" x14ac:dyDescent="0.2">
      <c r="BP26928" s="48"/>
    </row>
    <row r="26929" spans="68:68" x14ac:dyDescent="0.2">
      <c r="BP26929" s="48"/>
    </row>
    <row r="26930" spans="68:68" x14ac:dyDescent="0.2">
      <c r="BP26930" s="48"/>
    </row>
    <row r="26931" spans="68:68" x14ac:dyDescent="0.2">
      <c r="BP26931" s="48"/>
    </row>
    <row r="26932" spans="68:68" x14ac:dyDescent="0.2">
      <c r="BP26932" s="48"/>
    </row>
    <row r="26933" spans="68:68" x14ac:dyDescent="0.2">
      <c r="BP26933" s="48"/>
    </row>
    <row r="26934" spans="68:68" x14ac:dyDescent="0.2">
      <c r="BP26934" s="48"/>
    </row>
    <row r="26935" spans="68:68" x14ac:dyDescent="0.2">
      <c r="BP26935" s="48"/>
    </row>
    <row r="26936" spans="68:68" x14ac:dyDescent="0.2">
      <c r="BP26936" s="48"/>
    </row>
    <row r="26937" spans="68:68" x14ac:dyDescent="0.2">
      <c r="BP26937" s="48"/>
    </row>
    <row r="26938" spans="68:68" x14ac:dyDescent="0.2">
      <c r="BP26938" s="48"/>
    </row>
    <row r="26939" spans="68:68" x14ac:dyDescent="0.2">
      <c r="BP26939" s="48"/>
    </row>
    <row r="26940" spans="68:68" x14ac:dyDescent="0.2">
      <c r="BP26940" s="48"/>
    </row>
    <row r="26941" spans="68:68" x14ac:dyDescent="0.2">
      <c r="BP26941" s="48"/>
    </row>
    <row r="26942" spans="68:68" x14ac:dyDescent="0.2">
      <c r="BP26942" s="48"/>
    </row>
    <row r="26943" spans="68:68" x14ac:dyDescent="0.2">
      <c r="BP26943" s="48"/>
    </row>
    <row r="26944" spans="68:68" x14ac:dyDescent="0.2">
      <c r="BP26944" s="48"/>
    </row>
    <row r="26945" spans="68:68" x14ac:dyDescent="0.2">
      <c r="BP26945" s="48"/>
    </row>
    <row r="26946" spans="68:68" x14ac:dyDescent="0.2">
      <c r="BP26946" s="48"/>
    </row>
    <row r="26947" spans="68:68" x14ac:dyDescent="0.2">
      <c r="BP26947" s="48"/>
    </row>
    <row r="26948" spans="68:68" x14ac:dyDescent="0.2">
      <c r="BP26948" s="48"/>
    </row>
    <row r="26949" spans="68:68" x14ac:dyDescent="0.2">
      <c r="BP26949" s="48"/>
    </row>
    <row r="26950" spans="68:68" x14ac:dyDescent="0.2">
      <c r="BP26950" s="48"/>
    </row>
    <row r="26951" spans="68:68" x14ac:dyDescent="0.2">
      <c r="BP26951" s="48"/>
    </row>
    <row r="26952" spans="68:68" x14ac:dyDescent="0.2">
      <c r="BP26952" s="48"/>
    </row>
    <row r="26953" spans="68:68" x14ac:dyDescent="0.2">
      <c r="BP26953" s="48"/>
    </row>
    <row r="26954" spans="68:68" x14ac:dyDescent="0.2">
      <c r="BP26954" s="48"/>
    </row>
    <row r="26955" spans="68:68" x14ac:dyDescent="0.2">
      <c r="BP26955" s="48"/>
    </row>
    <row r="26956" spans="68:68" x14ac:dyDescent="0.2">
      <c r="BP26956" s="48"/>
    </row>
    <row r="26957" spans="68:68" x14ac:dyDescent="0.2">
      <c r="BP26957" s="48"/>
    </row>
    <row r="26958" spans="68:68" x14ac:dyDescent="0.2">
      <c r="BP26958" s="48"/>
    </row>
    <row r="26959" spans="68:68" x14ac:dyDescent="0.2">
      <c r="BP26959" s="48"/>
    </row>
    <row r="26960" spans="68:68" x14ac:dyDescent="0.2">
      <c r="BP26960" s="48"/>
    </row>
    <row r="26961" spans="68:68" x14ac:dyDescent="0.2">
      <c r="BP26961" s="48"/>
    </row>
    <row r="26962" spans="68:68" x14ac:dyDescent="0.2">
      <c r="BP26962" s="48"/>
    </row>
    <row r="26963" spans="68:68" x14ac:dyDescent="0.2">
      <c r="BP26963" s="48"/>
    </row>
    <row r="26964" spans="68:68" x14ac:dyDescent="0.2">
      <c r="BP26964" s="48"/>
    </row>
    <row r="26965" spans="68:68" x14ac:dyDescent="0.2">
      <c r="BP26965" s="48"/>
    </row>
    <row r="26966" spans="68:68" x14ac:dyDescent="0.2">
      <c r="BP26966" s="48"/>
    </row>
    <row r="26967" spans="68:68" x14ac:dyDescent="0.2">
      <c r="BP26967" s="48"/>
    </row>
    <row r="26968" spans="68:68" x14ac:dyDescent="0.2">
      <c r="BP26968" s="48"/>
    </row>
    <row r="26969" spans="68:68" x14ac:dyDescent="0.2">
      <c r="BP26969" s="48"/>
    </row>
    <row r="26970" spans="68:68" x14ac:dyDescent="0.2">
      <c r="BP26970" s="48"/>
    </row>
    <row r="26971" spans="68:68" x14ac:dyDescent="0.2">
      <c r="BP26971" s="48"/>
    </row>
    <row r="26972" spans="68:68" x14ac:dyDescent="0.2">
      <c r="BP26972" s="48"/>
    </row>
    <row r="26973" spans="68:68" x14ac:dyDescent="0.2">
      <c r="BP26973" s="48"/>
    </row>
    <row r="26974" spans="68:68" x14ac:dyDescent="0.2">
      <c r="BP26974" s="48"/>
    </row>
    <row r="26975" spans="68:68" x14ac:dyDescent="0.2">
      <c r="BP26975" s="48"/>
    </row>
    <row r="26976" spans="68:68" x14ac:dyDescent="0.2">
      <c r="BP26976" s="48"/>
    </row>
    <row r="26977" spans="68:68" x14ac:dyDescent="0.2">
      <c r="BP26977" s="48"/>
    </row>
    <row r="26978" spans="68:68" x14ac:dyDescent="0.2">
      <c r="BP26978" s="48"/>
    </row>
    <row r="26979" spans="68:68" x14ac:dyDescent="0.2">
      <c r="BP26979" s="48"/>
    </row>
    <row r="26980" spans="68:68" x14ac:dyDescent="0.2">
      <c r="BP26980" s="48"/>
    </row>
    <row r="26981" spans="68:68" x14ac:dyDescent="0.2">
      <c r="BP26981" s="48"/>
    </row>
    <row r="26982" spans="68:68" x14ac:dyDescent="0.2">
      <c r="BP26982" s="48"/>
    </row>
    <row r="26983" spans="68:68" x14ac:dyDescent="0.2">
      <c r="BP26983" s="48"/>
    </row>
    <row r="26984" spans="68:68" x14ac:dyDescent="0.2">
      <c r="BP26984" s="48"/>
    </row>
    <row r="26985" spans="68:68" x14ac:dyDescent="0.2">
      <c r="BP26985" s="48"/>
    </row>
    <row r="26986" spans="68:68" x14ac:dyDescent="0.2">
      <c r="BP26986" s="48"/>
    </row>
    <row r="26987" spans="68:68" x14ac:dyDescent="0.2">
      <c r="BP26987" s="48"/>
    </row>
    <row r="26988" spans="68:68" x14ac:dyDescent="0.2">
      <c r="BP26988" s="48"/>
    </row>
    <row r="26989" spans="68:68" x14ac:dyDescent="0.2">
      <c r="BP26989" s="48"/>
    </row>
    <row r="26990" spans="68:68" x14ac:dyDescent="0.2">
      <c r="BP26990" s="48"/>
    </row>
    <row r="26991" spans="68:68" x14ac:dyDescent="0.2">
      <c r="BP26991" s="48"/>
    </row>
    <row r="26992" spans="68:68" x14ac:dyDescent="0.2">
      <c r="BP26992" s="48"/>
    </row>
    <row r="26993" spans="68:68" x14ac:dyDescent="0.2">
      <c r="BP26993" s="48"/>
    </row>
    <row r="26994" spans="68:68" x14ac:dyDescent="0.2">
      <c r="BP26994" s="48"/>
    </row>
    <row r="26995" spans="68:68" x14ac:dyDescent="0.2">
      <c r="BP26995" s="48"/>
    </row>
    <row r="26996" spans="68:68" x14ac:dyDescent="0.2">
      <c r="BP26996" s="48"/>
    </row>
    <row r="26997" spans="68:68" x14ac:dyDescent="0.2">
      <c r="BP26997" s="48"/>
    </row>
    <row r="26998" spans="68:68" x14ac:dyDescent="0.2">
      <c r="BP26998" s="48"/>
    </row>
    <row r="26999" spans="68:68" x14ac:dyDescent="0.2">
      <c r="BP26999" s="48"/>
    </row>
    <row r="27000" spans="68:68" x14ac:dyDescent="0.2">
      <c r="BP27000" s="48"/>
    </row>
    <row r="27001" spans="68:68" x14ac:dyDescent="0.2">
      <c r="BP27001" s="48"/>
    </row>
    <row r="27002" spans="68:68" x14ac:dyDescent="0.2">
      <c r="BP27002" s="48"/>
    </row>
    <row r="27003" spans="68:68" x14ac:dyDescent="0.2">
      <c r="BP27003" s="48"/>
    </row>
    <row r="27004" spans="68:68" x14ac:dyDescent="0.2">
      <c r="BP27004" s="48"/>
    </row>
    <row r="27005" spans="68:68" x14ac:dyDescent="0.2">
      <c r="BP27005" s="48"/>
    </row>
    <row r="27006" spans="68:68" x14ac:dyDescent="0.2">
      <c r="BP27006" s="48"/>
    </row>
    <row r="27007" spans="68:68" x14ac:dyDescent="0.2">
      <c r="BP27007" s="48"/>
    </row>
    <row r="27008" spans="68:68" x14ac:dyDescent="0.2">
      <c r="BP27008" s="48"/>
    </row>
    <row r="27009" spans="68:68" x14ac:dyDescent="0.2">
      <c r="BP27009" s="48"/>
    </row>
    <row r="27010" spans="68:68" x14ac:dyDescent="0.2">
      <c r="BP27010" s="48"/>
    </row>
    <row r="27011" spans="68:68" x14ac:dyDescent="0.2">
      <c r="BP27011" s="48"/>
    </row>
    <row r="27012" spans="68:68" x14ac:dyDescent="0.2">
      <c r="BP27012" s="48"/>
    </row>
    <row r="27013" spans="68:68" x14ac:dyDescent="0.2">
      <c r="BP27013" s="48"/>
    </row>
    <row r="27014" spans="68:68" x14ac:dyDescent="0.2">
      <c r="BP27014" s="48"/>
    </row>
    <row r="27015" spans="68:68" x14ac:dyDescent="0.2">
      <c r="BP27015" s="48"/>
    </row>
    <row r="27016" spans="68:68" x14ac:dyDescent="0.2">
      <c r="BP27016" s="48"/>
    </row>
    <row r="27017" spans="68:68" x14ac:dyDescent="0.2">
      <c r="BP27017" s="48"/>
    </row>
    <row r="27018" spans="68:68" x14ac:dyDescent="0.2">
      <c r="BP27018" s="48"/>
    </row>
    <row r="27019" spans="68:68" x14ac:dyDescent="0.2">
      <c r="BP27019" s="48"/>
    </row>
    <row r="27020" spans="68:68" x14ac:dyDescent="0.2">
      <c r="BP27020" s="48"/>
    </row>
    <row r="27021" spans="68:68" x14ac:dyDescent="0.2">
      <c r="BP27021" s="48"/>
    </row>
    <row r="27022" spans="68:68" x14ac:dyDescent="0.2">
      <c r="BP27022" s="48"/>
    </row>
    <row r="27023" spans="68:68" x14ac:dyDescent="0.2">
      <c r="BP27023" s="48"/>
    </row>
    <row r="27024" spans="68:68" x14ac:dyDescent="0.2">
      <c r="BP27024" s="48"/>
    </row>
    <row r="27025" spans="68:68" x14ac:dyDescent="0.2">
      <c r="BP27025" s="48"/>
    </row>
    <row r="27026" spans="68:68" x14ac:dyDescent="0.2">
      <c r="BP27026" s="48"/>
    </row>
    <row r="27027" spans="68:68" x14ac:dyDescent="0.2">
      <c r="BP27027" s="48"/>
    </row>
    <row r="27028" spans="68:68" x14ac:dyDescent="0.2">
      <c r="BP27028" s="48"/>
    </row>
    <row r="27029" spans="68:68" x14ac:dyDescent="0.2">
      <c r="BP27029" s="48"/>
    </row>
    <row r="27030" spans="68:68" x14ac:dyDescent="0.2">
      <c r="BP27030" s="48"/>
    </row>
    <row r="27031" spans="68:68" x14ac:dyDescent="0.2">
      <c r="BP27031" s="48"/>
    </row>
    <row r="27032" spans="68:68" x14ac:dyDescent="0.2">
      <c r="BP27032" s="48"/>
    </row>
    <row r="27033" spans="68:68" x14ac:dyDescent="0.2">
      <c r="BP27033" s="48"/>
    </row>
    <row r="27034" spans="68:68" x14ac:dyDescent="0.2">
      <c r="BP27034" s="48"/>
    </row>
    <row r="27035" spans="68:68" x14ac:dyDescent="0.2">
      <c r="BP27035" s="48"/>
    </row>
    <row r="27036" spans="68:68" x14ac:dyDescent="0.2">
      <c r="BP27036" s="48"/>
    </row>
    <row r="27037" spans="68:68" x14ac:dyDescent="0.2">
      <c r="BP27037" s="48"/>
    </row>
    <row r="27038" spans="68:68" x14ac:dyDescent="0.2">
      <c r="BP27038" s="48"/>
    </row>
    <row r="27039" spans="68:68" x14ac:dyDescent="0.2">
      <c r="BP27039" s="48"/>
    </row>
    <row r="27040" spans="68:68" x14ac:dyDescent="0.2">
      <c r="BP27040" s="48"/>
    </row>
    <row r="27041" spans="68:68" x14ac:dyDescent="0.2">
      <c r="BP27041" s="48"/>
    </row>
    <row r="27042" spans="68:68" x14ac:dyDescent="0.2">
      <c r="BP27042" s="48"/>
    </row>
    <row r="27043" spans="68:68" x14ac:dyDescent="0.2">
      <c r="BP27043" s="48"/>
    </row>
    <row r="27044" spans="68:68" x14ac:dyDescent="0.2">
      <c r="BP27044" s="48"/>
    </row>
    <row r="27045" spans="68:68" x14ac:dyDescent="0.2">
      <c r="BP27045" s="48"/>
    </row>
    <row r="27046" spans="68:68" x14ac:dyDescent="0.2">
      <c r="BP27046" s="48"/>
    </row>
    <row r="27047" spans="68:68" x14ac:dyDescent="0.2">
      <c r="BP27047" s="48"/>
    </row>
    <row r="27048" spans="68:68" x14ac:dyDescent="0.2">
      <c r="BP27048" s="48"/>
    </row>
    <row r="27049" spans="68:68" x14ac:dyDescent="0.2">
      <c r="BP27049" s="48"/>
    </row>
    <row r="27050" spans="68:68" x14ac:dyDescent="0.2">
      <c r="BP27050" s="48"/>
    </row>
    <row r="27051" spans="68:68" x14ac:dyDescent="0.2">
      <c r="BP27051" s="48"/>
    </row>
    <row r="27052" spans="68:68" x14ac:dyDescent="0.2">
      <c r="BP27052" s="48"/>
    </row>
    <row r="27053" spans="68:68" x14ac:dyDescent="0.2">
      <c r="BP27053" s="48"/>
    </row>
    <row r="27054" spans="68:68" x14ac:dyDescent="0.2">
      <c r="BP27054" s="48"/>
    </row>
    <row r="27055" spans="68:68" x14ac:dyDescent="0.2">
      <c r="BP27055" s="48"/>
    </row>
    <row r="27056" spans="68:68" x14ac:dyDescent="0.2">
      <c r="BP27056" s="48"/>
    </row>
    <row r="27057" spans="68:68" x14ac:dyDescent="0.2">
      <c r="BP27057" s="48"/>
    </row>
    <row r="27058" spans="68:68" x14ac:dyDescent="0.2">
      <c r="BP27058" s="48"/>
    </row>
    <row r="27059" spans="68:68" x14ac:dyDescent="0.2">
      <c r="BP27059" s="48"/>
    </row>
    <row r="27060" spans="68:68" x14ac:dyDescent="0.2">
      <c r="BP27060" s="48"/>
    </row>
    <row r="27061" spans="68:68" x14ac:dyDescent="0.2">
      <c r="BP27061" s="48"/>
    </row>
    <row r="27062" spans="68:68" x14ac:dyDescent="0.2">
      <c r="BP27062" s="48"/>
    </row>
    <row r="27063" spans="68:68" x14ac:dyDescent="0.2">
      <c r="BP27063" s="48"/>
    </row>
    <row r="27064" spans="68:68" x14ac:dyDescent="0.2">
      <c r="BP27064" s="48"/>
    </row>
    <row r="27065" spans="68:68" x14ac:dyDescent="0.2">
      <c r="BP27065" s="48"/>
    </row>
    <row r="27066" spans="68:68" x14ac:dyDescent="0.2">
      <c r="BP27066" s="48"/>
    </row>
    <row r="27067" spans="68:68" x14ac:dyDescent="0.2">
      <c r="BP27067" s="48"/>
    </row>
    <row r="27068" spans="68:68" x14ac:dyDescent="0.2">
      <c r="BP27068" s="48"/>
    </row>
    <row r="27069" spans="68:68" x14ac:dyDescent="0.2">
      <c r="BP27069" s="48"/>
    </row>
    <row r="27070" spans="68:68" x14ac:dyDescent="0.2">
      <c r="BP27070" s="48"/>
    </row>
    <row r="27071" spans="68:68" x14ac:dyDescent="0.2">
      <c r="BP27071" s="48"/>
    </row>
    <row r="27072" spans="68:68" x14ac:dyDescent="0.2">
      <c r="BP27072" s="48"/>
    </row>
    <row r="27073" spans="68:68" x14ac:dyDescent="0.2">
      <c r="BP27073" s="48"/>
    </row>
    <row r="27074" spans="68:68" x14ac:dyDescent="0.2">
      <c r="BP27074" s="48"/>
    </row>
    <row r="27075" spans="68:68" x14ac:dyDescent="0.2">
      <c r="BP27075" s="48"/>
    </row>
    <row r="27076" spans="68:68" x14ac:dyDescent="0.2">
      <c r="BP27076" s="48"/>
    </row>
    <row r="27077" spans="68:68" x14ac:dyDescent="0.2">
      <c r="BP27077" s="48"/>
    </row>
    <row r="27078" spans="68:68" x14ac:dyDescent="0.2">
      <c r="BP27078" s="48"/>
    </row>
    <row r="27079" spans="68:68" x14ac:dyDescent="0.2">
      <c r="BP27079" s="48"/>
    </row>
    <row r="27080" spans="68:68" x14ac:dyDescent="0.2">
      <c r="BP27080" s="48"/>
    </row>
    <row r="27081" spans="68:68" x14ac:dyDescent="0.2">
      <c r="BP27081" s="48"/>
    </row>
    <row r="27082" spans="68:68" x14ac:dyDescent="0.2">
      <c r="BP27082" s="48"/>
    </row>
    <row r="27083" spans="68:68" x14ac:dyDescent="0.2">
      <c r="BP27083" s="48"/>
    </row>
    <row r="27084" spans="68:68" x14ac:dyDescent="0.2">
      <c r="BP27084" s="48"/>
    </row>
    <row r="27085" spans="68:68" x14ac:dyDescent="0.2">
      <c r="BP27085" s="48"/>
    </row>
    <row r="27086" spans="68:68" x14ac:dyDescent="0.2">
      <c r="BP27086" s="48"/>
    </row>
    <row r="27087" spans="68:68" x14ac:dyDescent="0.2">
      <c r="BP27087" s="48"/>
    </row>
    <row r="27088" spans="68:68" x14ac:dyDescent="0.2">
      <c r="BP27088" s="48"/>
    </row>
    <row r="27089" spans="68:68" x14ac:dyDescent="0.2">
      <c r="BP27089" s="48"/>
    </row>
    <row r="27090" spans="68:68" x14ac:dyDescent="0.2">
      <c r="BP27090" s="48"/>
    </row>
    <row r="27091" spans="68:68" x14ac:dyDescent="0.2">
      <c r="BP27091" s="48"/>
    </row>
    <row r="27092" spans="68:68" x14ac:dyDescent="0.2">
      <c r="BP27092" s="48"/>
    </row>
    <row r="27093" spans="68:68" x14ac:dyDescent="0.2">
      <c r="BP27093" s="48"/>
    </row>
    <row r="27094" spans="68:68" x14ac:dyDescent="0.2">
      <c r="BP27094" s="48"/>
    </row>
    <row r="27095" spans="68:68" x14ac:dyDescent="0.2">
      <c r="BP27095" s="48"/>
    </row>
    <row r="27096" spans="68:68" x14ac:dyDescent="0.2">
      <c r="BP27096" s="48"/>
    </row>
    <row r="27097" spans="68:68" x14ac:dyDescent="0.2">
      <c r="BP27097" s="48"/>
    </row>
    <row r="27098" spans="68:68" x14ac:dyDescent="0.2">
      <c r="BP27098" s="48"/>
    </row>
    <row r="27099" spans="68:68" x14ac:dyDescent="0.2">
      <c r="BP27099" s="48"/>
    </row>
    <row r="27100" spans="68:68" x14ac:dyDescent="0.2">
      <c r="BP27100" s="48"/>
    </row>
    <row r="27101" spans="68:68" x14ac:dyDescent="0.2">
      <c r="BP27101" s="48"/>
    </row>
    <row r="27102" spans="68:68" x14ac:dyDescent="0.2">
      <c r="BP27102" s="48"/>
    </row>
    <row r="27103" spans="68:68" x14ac:dyDescent="0.2">
      <c r="BP27103" s="48"/>
    </row>
    <row r="27104" spans="68:68" x14ac:dyDescent="0.2">
      <c r="BP27104" s="48"/>
    </row>
    <row r="27105" spans="68:68" x14ac:dyDescent="0.2">
      <c r="BP27105" s="48"/>
    </row>
    <row r="27106" spans="68:68" x14ac:dyDescent="0.2">
      <c r="BP27106" s="48"/>
    </row>
    <row r="27107" spans="68:68" x14ac:dyDescent="0.2">
      <c r="BP27107" s="48"/>
    </row>
    <row r="27108" spans="68:68" x14ac:dyDescent="0.2">
      <c r="BP27108" s="48"/>
    </row>
    <row r="27109" spans="68:68" x14ac:dyDescent="0.2">
      <c r="BP27109" s="48"/>
    </row>
    <row r="27110" spans="68:68" x14ac:dyDescent="0.2">
      <c r="BP27110" s="48"/>
    </row>
    <row r="27111" spans="68:68" x14ac:dyDescent="0.2">
      <c r="BP27111" s="48"/>
    </row>
    <row r="27112" spans="68:68" x14ac:dyDescent="0.2">
      <c r="BP27112" s="48"/>
    </row>
    <row r="27113" spans="68:68" x14ac:dyDescent="0.2">
      <c r="BP27113" s="48"/>
    </row>
    <row r="27114" spans="68:68" x14ac:dyDescent="0.2">
      <c r="BP27114" s="48"/>
    </row>
    <row r="27115" spans="68:68" x14ac:dyDescent="0.2">
      <c r="BP27115" s="48"/>
    </row>
    <row r="27116" spans="68:68" x14ac:dyDescent="0.2">
      <c r="BP27116" s="48"/>
    </row>
    <row r="27117" spans="68:68" x14ac:dyDescent="0.2">
      <c r="BP27117" s="48"/>
    </row>
    <row r="27118" spans="68:68" x14ac:dyDescent="0.2">
      <c r="BP27118" s="48"/>
    </row>
    <row r="27119" spans="68:68" x14ac:dyDescent="0.2">
      <c r="BP27119" s="48"/>
    </row>
    <row r="27120" spans="68:68" x14ac:dyDescent="0.2">
      <c r="BP27120" s="48"/>
    </row>
    <row r="27121" spans="68:68" x14ac:dyDescent="0.2">
      <c r="BP27121" s="48"/>
    </row>
    <row r="27122" spans="68:68" x14ac:dyDescent="0.2">
      <c r="BP27122" s="48"/>
    </row>
    <row r="27123" spans="68:68" x14ac:dyDescent="0.2">
      <c r="BP27123" s="48"/>
    </row>
    <row r="27124" spans="68:68" x14ac:dyDescent="0.2">
      <c r="BP27124" s="48"/>
    </row>
    <row r="27125" spans="68:68" x14ac:dyDescent="0.2">
      <c r="BP27125" s="48"/>
    </row>
    <row r="27126" spans="68:68" x14ac:dyDescent="0.2">
      <c r="BP27126" s="48"/>
    </row>
    <row r="27127" spans="68:68" x14ac:dyDescent="0.2">
      <c r="BP27127" s="48"/>
    </row>
    <row r="27128" spans="68:68" x14ac:dyDescent="0.2">
      <c r="BP27128" s="48"/>
    </row>
    <row r="27129" spans="68:68" x14ac:dyDescent="0.2">
      <c r="BP27129" s="48"/>
    </row>
    <row r="27130" spans="68:68" x14ac:dyDescent="0.2">
      <c r="BP27130" s="48"/>
    </row>
    <row r="27131" spans="68:68" x14ac:dyDescent="0.2">
      <c r="BP27131" s="48"/>
    </row>
    <row r="27132" spans="68:68" x14ac:dyDescent="0.2">
      <c r="BP27132" s="48"/>
    </row>
    <row r="27133" spans="68:68" x14ac:dyDescent="0.2">
      <c r="BP27133" s="48"/>
    </row>
    <row r="27134" spans="68:68" x14ac:dyDescent="0.2">
      <c r="BP27134" s="48"/>
    </row>
    <row r="27135" spans="68:68" x14ac:dyDescent="0.2">
      <c r="BP27135" s="48"/>
    </row>
    <row r="27136" spans="68:68" x14ac:dyDescent="0.2">
      <c r="BP27136" s="48"/>
    </row>
    <row r="27137" spans="68:68" x14ac:dyDescent="0.2">
      <c r="BP27137" s="48"/>
    </row>
    <row r="27138" spans="68:68" x14ac:dyDescent="0.2">
      <c r="BP27138" s="48"/>
    </row>
    <row r="27139" spans="68:68" x14ac:dyDescent="0.2">
      <c r="BP27139" s="48"/>
    </row>
    <row r="27140" spans="68:68" x14ac:dyDescent="0.2">
      <c r="BP27140" s="48"/>
    </row>
    <row r="27141" spans="68:68" x14ac:dyDescent="0.2">
      <c r="BP27141" s="48"/>
    </row>
    <row r="27142" spans="68:68" x14ac:dyDescent="0.2">
      <c r="BP27142" s="48"/>
    </row>
    <row r="27143" spans="68:68" x14ac:dyDescent="0.2">
      <c r="BP27143" s="48"/>
    </row>
    <row r="27144" spans="68:68" x14ac:dyDescent="0.2">
      <c r="BP27144" s="48"/>
    </row>
    <row r="27145" spans="68:68" x14ac:dyDescent="0.2">
      <c r="BP27145" s="48"/>
    </row>
    <row r="27146" spans="68:68" x14ac:dyDescent="0.2">
      <c r="BP27146" s="48"/>
    </row>
    <row r="27147" spans="68:68" x14ac:dyDescent="0.2">
      <c r="BP27147" s="48"/>
    </row>
    <row r="27148" spans="68:68" x14ac:dyDescent="0.2">
      <c r="BP27148" s="48"/>
    </row>
    <row r="27149" spans="68:68" x14ac:dyDescent="0.2">
      <c r="BP27149" s="48"/>
    </row>
    <row r="27150" spans="68:68" x14ac:dyDescent="0.2">
      <c r="BP27150" s="48"/>
    </row>
    <row r="27151" spans="68:68" x14ac:dyDescent="0.2">
      <c r="BP27151" s="48"/>
    </row>
    <row r="27152" spans="68:68" x14ac:dyDescent="0.2">
      <c r="BP27152" s="48"/>
    </row>
    <row r="27153" spans="68:68" x14ac:dyDescent="0.2">
      <c r="BP27153" s="48"/>
    </row>
    <row r="27154" spans="68:68" x14ac:dyDescent="0.2">
      <c r="BP27154" s="48"/>
    </row>
    <row r="27155" spans="68:68" x14ac:dyDescent="0.2">
      <c r="BP27155" s="48"/>
    </row>
    <row r="27156" spans="68:68" x14ac:dyDescent="0.2">
      <c r="BP27156" s="48"/>
    </row>
    <row r="27157" spans="68:68" x14ac:dyDescent="0.2">
      <c r="BP27157" s="48"/>
    </row>
    <row r="27158" spans="68:68" x14ac:dyDescent="0.2">
      <c r="BP27158" s="48"/>
    </row>
    <row r="27159" spans="68:68" x14ac:dyDescent="0.2">
      <c r="BP27159" s="48"/>
    </row>
    <row r="27160" spans="68:68" x14ac:dyDescent="0.2">
      <c r="BP27160" s="48"/>
    </row>
    <row r="27161" spans="68:68" x14ac:dyDescent="0.2">
      <c r="BP27161" s="48"/>
    </row>
    <row r="27162" spans="68:68" x14ac:dyDescent="0.2">
      <c r="BP27162" s="48"/>
    </row>
    <row r="27163" spans="68:68" x14ac:dyDescent="0.2">
      <c r="BP27163" s="48"/>
    </row>
    <row r="27164" spans="68:68" x14ac:dyDescent="0.2">
      <c r="BP27164" s="48"/>
    </row>
    <row r="27165" spans="68:68" x14ac:dyDescent="0.2">
      <c r="BP27165" s="48"/>
    </row>
    <row r="27166" spans="68:68" x14ac:dyDescent="0.2">
      <c r="BP27166" s="48"/>
    </row>
    <row r="27167" spans="68:68" x14ac:dyDescent="0.2">
      <c r="BP27167" s="48"/>
    </row>
    <row r="27168" spans="68:68" x14ac:dyDescent="0.2">
      <c r="BP27168" s="48"/>
    </row>
    <row r="27169" spans="68:68" x14ac:dyDescent="0.2">
      <c r="BP27169" s="48"/>
    </row>
    <row r="27170" spans="68:68" x14ac:dyDescent="0.2">
      <c r="BP27170" s="48"/>
    </row>
    <row r="27171" spans="68:68" x14ac:dyDescent="0.2">
      <c r="BP27171" s="48"/>
    </row>
    <row r="27172" spans="68:68" x14ac:dyDescent="0.2">
      <c r="BP27172" s="48"/>
    </row>
    <row r="27173" spans="68:68" x14ac:dyDescent="0.2">
      <c r="BP27173" s="48"/>
    </row>
    <row r="27174" spans="68:68" x14ac:dyDescent="0.2">
      <c r="BP27174" s="48"/>
    </row>
    <row r="27175" spans="68:68" x14ac:dyDescent="0.2">
      <c r="BP27175" s="48"/>
    </row>
    <row r="27176" spans="68:68" x14ac:dyDescent="0.2">
      <c r="BP27176" s="48"/>
    </row>
    <row r="27177" spans="68:68" x14ac:dyDescent="0.2">
      <c r="BP27177" s="48"/>
    </row>
    <row r="27178" spans="68:68" x14ac:dyDescent="0.2">
      <c r="BP27178" s="48"/>
    </row>
    <row r="27179" spans="68:68" x14ac:dyDescent="0.2">
      <c r="BP27179" s="48"/>
    </row>
    <row r="27180" spans="68:68" x14ac:dyDescent="0.2">
      <c r="BP27180" s="48"/>
    </row>
    <row r="27181" spans="68:68" x14ac:dyDescent="0.2">
      <c r="BP27181" s="48"/>
    </row>
    <row r="27182" spans="68:68" x14ac:dyDescent="0.2">
      <c r="BP27182" s="48"/>
    </row>
    <row r="27183" spans="68:68" x14ac:dyDescent="0.2">
      <c r="BP27183" s="48"/>
    </row>
    <row r="27184" spans="68:68" x14ac:dyDescent="0.2">
      <c r="BP27184" s="48"/>
    </row>
    <row r="27185" spans="68:68" x14ac:dyDescent="0.2">
      <c r="BP27185" s="48"/>
    </row>
    <row r="27186" spans="68:68" x14ac:dyDescent="0.2">
      <c r="BP27186" s="48"/>
    </row>
    <row r="27187" spans="68:68" x14ac:dyDescent="0.2">
      <c r="BP27187" s="48"/>
    </row>
    <row r="27188" spans="68:68" x14ac:dyDescent="0.2">
      <c r="BP27188" s="48"/>
    </row>
    <row r="27189" spans="68:68" x14ac:dyDescent="0.2">
      <c r="BP27189" s="48"/>
    </row>
    <row r="27190" spans="68:68" x14ac:dyDescent="0.2">
      <c r="BP27190" s="48"/>
    </row>
    <row r="27191" spans="68:68" x14ac:dyDescent="0.2">
      <c r="BP27191" s="48"/>
    </row>
    <row r="27192" spans="68:68" x14ac:dyDescent="0.2">
      <c r="BP27192" s="48"/>
    </row>
    <row r="27193" spans="68:68" x14ac:dyDescent="0.2">
      <c r="BP27193" s="48"/>
    </row>
    <row r="27194" spans="68:68" x14ac:dyDescent="0.2">
      <c r="BP27194" s="48"/>
    </row>
    <row r="27195" spans="68:68" x14ac:dyDescent="0.2">
      <c r="BP27195" s="48"/>
    </row>
    <row r="27196" spans="68:68" x14ac:dyDescent="0.2">
      <c r="BP27196" s="48"/>
    </row>
    <row r="27197" spans="68:68" x14ac:dyDescent="0.2">
      <c r="BP27197" s="48"/>
    </row>
    <row r="27198" spans="68:68" x14ac:dyDescent="0.2">
      <c r="BP27198" s="48"/>
    </row>
    <row r="27199" spans="68:68" x14ac:dyDescent="0.2">
      <c r="BP27199" s="48"/>
    </row>
    <row r="27200" spans="68:68" x14ac:dyDescent="0.2">
      <c r="BP27200" s="48"/>
    </row>
    <row r="27201" spans="68:68" x14ac:dyDescent="0.2">
      <c r="BP27201" s="48"/>
    </row>
    <row r="27202" spans="68:68" x14ac:dyDescent="0.2">
      <c r="BP27202" s="48"/>
    </row>
    <row r="27203" spans="68:68" x14ac:dyDescent="0.2">
      <c r="BP27203" s="48"/>
    </row>
    <row r="27204" spans="68:68" x14ac:dyDescent="0.2">
      <c r="BP27204" s="48"/>
    </row>
    <row r="27205" spans="68:68" x14ac:dyDescent="0.2">
      <c r="BP27205" s="48"/>
    </row>
    <row r="27206" spans="68:68" x14ac:dyDescent="0.2">
      <c r="BP27206" s="48"/>
    </row>
    <row r="27207" spans="68:68" x14ac:dyDescent="0.2">
      <c r="BP27207" s="48"/>
    </row>
    <row r="27208" spans="68:68" x14ac:dyDescent="0.2">
      <c r="BP27208" s="48"/>
    </row>
    <row r="27209" spans="68:68" x14ac:dyDescent="0.2">
      <c r="BP27209" s="48"/>
    </row>
    <row r="27210" spans="68:68" x14ac:dyDescent="0.2">
      <c r="BP27210" s="48"/>
    </row>
    <row r="27211" spans="68:68" x14ac:dyDescent="0.2">
      <c r="BP27211" s="48"/>
    </row>
    <row r="27212" spans="68:68" x14ac:dyDescent="0.2">
      <c r="BP27212" s="48"/>
    </row>
    <row r="27213" spans="68:68" x14ac:dyDescent="0.2">
      <c r="BP27213" s="48"/>
    </row>
    <row r="27214" spans="68:68" x14ac:dyDescent="0.2">
      <c r="BP27214" s="48"/>
    </row>
    <row r="27215" spans="68:68" x14ac:dyDescent="0.2">
      <c r="BP27215" s="48"/>
    </row>
    <row r="27216" spans="68:68" x14ac:dyDescent="0.2">
      <c r="BP27216" s="48"/>
    </row>
    <row r="27217" spans="68:68" x14ac:dyDescent="0.2">
      <c r="BP27217" s="48"/>
    </row>
    <row r="27218" spans="68:68" x14ac:dyDescent="0.2">
      <c r="BP27218" s="48"/>
    </row>
    <row r="27219" spans="68:68" x14ac:dyDescent="0.2">
      <c r="BP27219" s="48"/>
    </row>
    <row r="27220" spans="68:68" x14ac:dyDescent="0.2">
      <c r="BP27220" s="48"/>
    </row>
    <row r="27221" spans="68:68" x14ac:dyDescent="0.2">
      <c r="BP27221" s="48"/>
    </row>
    <row r="27222" spans="68:68" x14ac:dyDescent="0.2">
      <c r="BP27222" s="48"/>
    </row>
    <row r="27223" spans="68:68" x14ac:dyDescent="0.2">
      <c r="BP27223" s="48"/>
    </row>
    <row r="27224" spans="68:68" x14ac:dyDescent="0.2">
      <c r="BP27224" s="48"/>
    </row>
    <row r="27225" spans="68:68" x14ac:dyDescent="0.2">
      <c r="BP27225" s="48"/>
    </row>
    <row r="27226" spans="68:68" x14ac:dyDescent="0.2">
      <c r="BP27226" s="48"/>
    </row>
    <row r="27227" spans="68:68" x14ac:dyDescent="0.2">
      <c r="BP27227" s="48"/>
    </row>
    <row r="27228" spans="68:68" x14ac:dyDescent="0.2">
      <c r="BP27228" s="48"/>
    </row>
    <row r="27229" spans="68:68" x14ac:dyDescent="0.2">
      <c r="BP27229" s="48"/>
    </row>
    <row r="27230" spans="68:68" x14ac:dyDescent="0.2">
      <c r="BP27230" s="48"/>
    </row>
    <row r="27231" spans="68:68" x14ac:dyDescent="0.2">
      <c r="BP27231" s="48"/>
    </row>
    <row r="27232" spans="68:68" x14ac:dyDescent="0.2">
      <c r="BP27232" s="48"/>
    </row>
    <row r="27233" spans="68:68" x14ac:dyDescent="0.2">
      <c r="BP27233" s="48"/>
    </row>
    <row r="27234" spans="68:68" x14ac:dyDescent="0.2">
      <c r="BP27234" s="48"/>
    </row>
    <row r="27235" spans="68:68" x14ac:dyDescent="0.2">
      <c r="BP27235" s="48"/>
    </row>
    <row r="27236" spans="68:68" x14ac:dyDescent="0.2">
      <c r="BP27236" s="48"/>
    </row>
    <row r="27237" spans="68:68" x14ac:dyDescent="0.2">
      <c r="BP27237" s="48"/>
    </row>
    <row r="27238" spans="68:68" x14ac:dyDescent="0.2">
      <c r="BP27238" s="48"/>
    </row>
    <row r="27239" spans="68:68" x14ac:dyDescent="0.2">
      <c r="BP27239" s="48"/>
    </row>
    <row r="27240" spans="68:68" x14ac:dyDescent="0.2">
      <c r="BP27240" s="48"/>
    </row>
    <row r="27241" spans="68:68" x14ac:dyDescent="0.2">
      <c r="BP27241" s="48"/>
    </row>
    <row r="27242" spans="68:68" x14ac:dyDescent="0.2">
      <c r="BP27242" s="48"/>
    </row>
    <row r="27243" spans="68:68" x14ac:dyDescent="0.2">
      <c r="BP27243" s="48"/>
    </row>
    <row r="27244" spans="68:68" x14ac:dyDescent="0.2">
      <c r="BP27244" s="48"/>
    </row>
    <row r="27245" spans="68:68" x14ac:dyDescent="0.2">
      <c r="BP27245" s="48"/>
    </row>
    <row r="27246" spans="68:68" x14ac:dyDescent="0.2">
      <c r="BP27246" s="48"/>
    </row>
    <row r="27247" spans="68:68" x14ac:dyDescent="0.2">
      <c r="BP27247" s="48"/>
    </row>
    <row r="27248" spans="68:68" x14ac:dyDescent="0.2">
      <c r="BP27248" s="48"/>
    </row>
    <row r="27249" spans="68:68" x14ac:dyDescent="0.2">
      <c r="BP27249" s="48"/>
    </row>
    <row r="27250" spans="68:68" x14ac:dyDescent="0.2">
      <c r="BP27250" s="48"/>
    </row>
    <row r="27251" spans="68:68" x14ac:dyDescent="0.2">
      <c r="BP27251" s="48"/>
    </row>
    <row r="27252" spans="68:68" x14ac:dyDescent="0.2">
      <c r="BP27252" s="48"/>
    </row>
    <row r="27253" spans="68:68" x14ac:dyDescent="0.2">
      <c r="BP27253" s="48"/>
    </row>
    <row r="27254" spans="68:68" x14ac:dyDescent="0.2">
      <c r="BP27254" s="48"/>
    </row>
    <row r="27255" spans="68:68" x14ac:dyDescent="0.2">
      <c r="BP27255" s="48"/>
    </row>
    <row r="27256" spans="68:68" x14ac:dyDescent="0.2">
      <c r="BP27256" s="48"/>
    </row>
    <row r="27257" spans="68:68" x14ac:dyDescent="0.2">
      <c r="BP27257" s="48"/>
    </row>
    <row r="27258" spans="68:68" x14ac:dyDescent="0.2">
      <c r="BP27258" s="48"/>
    </row>
    <row r="27259" spans="68:68" x14ac:dyDescent="0.2">
      <c r="BP27259" s="48"/>
    </row>
    <row r="27260" spans="68:68" x14ac:dyDescent="0.2">
      <c r="BP27260" s="48"/>
    </row>
    <row r="27261" spans="68:68" x14ac:dyDescent="0.2">
      <c r="BP27261" s="48"/>
    </row>
    <row r="27262" spans="68:68" x14ac:dyDescent="0.2">
      <c r="BP27262" s="48"/>
    </row>
    <row r="27263" spans="68:68" x14ac:dyDescent="0.2">
      <c r="BP27263" s="48"/>
    </row>
    <row r="27264" spans="68:68" x14ac:dyDescent="0.2">
      <c r="BP27264" s="48"/>
    </row>
    <row r="27265" spans="68:68" x14ac:dyDescent="0.2">
      <c r="BP27265" s="48"/>
    </row>
    <row r="27266" spans="68:68" x14ac:dyDescent="0.2">
      <c r="BP27266" s="48"/>
    </row>
    <row r="27267" spans="68:68" x14ac:dyDescent="0.2">
      <c r="BP27267" s="48"/>
    </row>
    <row r="27268" spans="68:68" x14ac:dyDescent="0.2">
      <c r="BP27268" s="48"/>
    </row>
    <row r="27269" spans="68:68" x14ac:dyDescent="0.2">
      <c r="BP27269" s="48"/>
    </row>
    <row r="27270" spans="68:68" x14ac:dyDescent="0.2">
      <c r="BP27270" s="48"/>
    </row>
    <row r="27271" spans="68:68" x14ac:dyDescent="0.2">
      <c r="BP27271" s="48"/>
    </row>
    <row r="27272" spans="68:68" x14ac:dyDescent="0.2">
      <c r="BP27272" s="48"/>
    </row>
    <row r="27273" spans="68:68" x14ac:dyDescent="0.2">
      <c r="BP27273" s="48"/>
    </row>
    <row r="27274" spans="68:68" x14ac:dyDescent="0.2">
      <c r="BP27274" s="48"/>
    </row>
    <row r="27275" spans="68:68" x14ac:dyDescent="0.2">
      <c r="BP27275" s="48"/>
    </row>
    <row r="27276" spans="68:68" x14ac:dyDescent="0.2">
      <c r="BP27276" s="48"/>
    </row>
    <row r="27277" spans="68:68" x14ac:dyDescent="0.2">
      <c r="BP27277" s="48"/>
    </row>
    <row r="27278" spans="68:68" x14ac:dyDescent="0.2">
      <c r="BP27278" s="48"/>
    </row>
    <row r="27279" spans="68:68" x14ac:dyDescent="0.2">
      <c r="BP27279" s="48"/>
    </row>
    <row r="27280" spans="68:68" x14ac:dyDescent="0.2">
      <c r="BP27280" s="48"/>
    </row>
    <row r="27281" spans="68:68" x14ac:dyDescent="0.2">
      <c r="BP27281" s="48"/>
    </row>
    <row r="27282" spans="68:68" x14ac:dyDescent="0.2">
      <c r="BP27282" s="48"/>
    </row>
    <row r="27283" spans="68:68" x14ac:dyDescent="0.2">
      <c r="BP27283" s="48"/>
    </row>
    <row r="27284" spans="68:68" x14ac:dyDescent="0.2">
      <c r="BP27284" s="48"/>
    </row>
    <row r="27285" spans="68:68" x14ac:dyDescent="0.2">
      <c r="BP27285" s="48"/>
    </row>
    <row r="27286" spans="68:68" x14ac:dyDescent="0.2">
      <c r="BP27286" s="48"/>
    </row>
    <row r="27287" spans="68:68" x14ac:dyDescent="0.2">
      <c r="BP27287" s="48"/>
    </row>
    <row r="27288" spans="68:68" x14ac:dyDescent="0.2">
      <c r="BP27288" s="48"/>
    </row>
    <row r="27289" spans="68:68" x14ac:dyDescent="0.2">
      <c r="BP27289" s="48"/>
    </row>
    <row r="27290" spans="68:68" x14ac:dyDescent="0.2">
      <c r="BP27290" s="48"/>
    </row>
    <row r="27291" spans="68:68" x14ac:dyDescent="0.2">
      <c r="BP27291" s="48"/>
    </row>
    <row r="27292" spans="68:68" x14ac:dyDescent="0.2">
      <c r="BP27292" s="48"/>
    </row>
    <row r="27293" spans="68:68" x14ac:dyDescent="0.2">
      <c r="BP27293" s="48"/>
    </row>
    <row r="27294" spans="68:68" x14ac:dyDescent="0.2">
      <c r="BP27294" s="48"/>
    </row>
    <row r="27295" spans="68:68" x14ac:dyDescent="0.2">
      <c r="BP27295" s="48"/>
    </row>
    <row r="27296" spans="68:68" x14ac:dyDescent="0.2">
      <c r="BP27296" s="48"/>
    </row>
    <row r="27297" spans="68:68" x14ac:dyDescent="0.2">
      <c r="BP27297" s="48"/>
    </row>
    <row r="27298" spans="68:68" x14ac:dyDescent="0.2">
      <c r="BP27298" s="48"/>
    </row>
    <row r="27299" spans="68:68" x14ac:dyDescent="0.2">
      <c r="BP27299" s="48"/>
    </row>
    <row r="27300" spans="68:68" x14ac:dyDescent="0.2">
      <c r="BP27300" s="48"/>
    </row>
    <row r="27301" spans="68:68" x14ac:dyDescent="0.2">
      <c r="BP27301" s="48"/>
    </row>
    <row r="27302" spans="68:68" x14ac:dyDescent="0.2">
      <c r="BP27302" s="48"/>
    </row>
    <row r="27303" spans="68:68" x14ac:dyDescent="0.2">
      <c r="BP27303" s="48"/>
    </row>
    <row r="27304" spans="68:68" x14ac:dyDescent="0.2">
      <c r="BP27304" s="48"/>
    </row>
    <row r="27305" spans="68:68" x14ac:dyDescent="0.2">
      <c r="BP27305" s="48"/>
    </row>
    <row r="27306" spans="68:68" x14ac:dyDescent="0.2">
      <c r="BP27306" s="48"/>
    </row>
    <row r="27307" spans="68:68" x14ac:dyDescent="0.2">
      <c r="BP27307" s="48"/>
    </row>
    <row r="27308" spans="68:68" x14ac:dyDescent="0.2">
      <c r="BP27308" s="48"/>
    </row>
    <row r="27309" spans="68:68" x14ac:dyDescent="0.2">
      <c r="BP27309" s="48"/>
    </row>
    <row r="27310" spans="68:68" x14ac:dyDescent="0.2">
      <c r="BP27310" s="48"/>
    </row>
    <row r="27311" spans="68:68" x14ac:dyDescent="0.2">
      <c r="BP27311" s="48"/>
    </row>
    <row r="27312" spans="68:68" x14ac:dyDescent="0.2">
      <c r="BP27312" s="48"/>
    </row>
    <row r="27313" spans="68:68" x14ac:dyDescent="0.2">
      <c r="BP27313" s="48"/>
    </row>
    <row r="27314" spans="68:68" x14ac:dyDescent="0.2">
      <c r="BP27314" s="48"/>
    </row>
    <row r="27315" spans="68:68" x14ac:dyDescent="0.2">
      <c r="BP27315" s="48"/>
    </row>
    <row r="27316" spans="68:68" x14ac:dyDescent="0.2">
      <c r="BP27316" s="48"/>
    </row>
    <row r="27317" spans="68:68" x14ac:dyDescent="0.2">
      <c r="BP27317" s="48"/>
    </row>
    <row r="27318" spans="68:68" x14ac:dyDescent="0.2">
      <c r="BP27318" s="48"/>
    </row>
    <row r="27319" spans="68:68" x14ac:dyDescent="0.2">
      <c r="BP27319" s="48"/>
    </row>
    <row r="27320" spans="68:68" x14ac:dyDescent="0.2">
      <c r="BP27320" s="48"/>
    </row>
    <row r="27321" spans="68:68" x14ac:dyDescent="0.2">
      <c r="BP27321" s="48"/>
    </row>
    <row r="27322" spans="68:68" x14ac:dyDescent="0.2">
      <c r="BP27322" s="48"/>
    </row>
    <row r="27323" spans="68:68" x14ac:dyDescent="0.2">
      <c r="BP27323" s="48"/>
    </row>
    <row r="27324" spans="68:68" x14ac:dyDescent="0.2">
      <c r="BP27324" s="48"/>
    </row>
    <row r="27325" spans="68:68" x14ac:dyDescent="0.2">
      <c r="BP27325" s="48"/>
    </row>
    <row r="27326" spans="68:68" x14ac:dyDescent="0.2">
      <c r="BP27326" s="48"/>
    </row>
    <row r="27327" spans="68:68" x14ac:dyDescent="0.2">
      <c r="BP27327" s="48"/>
    </row>
    <row r="27328" spans="68:68" x14ac:dyDescent="0.2">
      <c r="BP27328" s="48"/>
    </row>
    <row r="27329" spans="68:68" x14ac:dyDescent="0.2">
      <c r="BP27329" s="48"/>
    </row>
    <row r="27330" spans="68:68" x14ac:dyDescent="0.2">
      <c r="BP27330" s="48"/>
    </row>
    <row r="27331" spans="68:68" x14ac:dyDescent="0.2">
      <c r="BP27331" s="48"/>
    </row>
    <row r="27332" spans="68:68" x14ac:dyDescent="0.2">
      <c r="BP27332" s="48"/>
    </row>
    <row r="27333" spans="68:68" x14ac:dyDescent="0.2">
      <c r="BP27333" s="48"/>
    </row>
    <row r="27334" spans="68:68" x14ac:dyDescent="0.2">
      <c r="BP27334" s="48"/>
    </row>
    <row r="27335" spans="68:68" x14ac:dyDescent="0.2">
      <c r="BP27335" s="48"/>
    </row>
    <row r="27336" spans="68:68" x14ac:dyDescent="0.2">
      <c r="BP27336" s="48"/>
    </row>
    <row r="27337" spans="68:68" x14ac:dyDescent="0.2">
      <c r="BP27337" s="48"/>
    </row>
    <row r="27338" spans="68:68" x14ac:dyDescent="0.2">
      <c r="BP27338" s="48"/>
    </row>
    <row r="27339" spans="68:68" x14ac:dyDescent="0.2">
      <c r="BP27339" s="48"/>
    </row>
    <row r="27340" spans="68:68" x14ac:dyDescent="0.2">
      <c r="BP27340" s="48"/>
    </row>
    <row r="27341" spans="68:68" x14ac:dyDescent="0.2">
      <c r="BP27341" s="48"/>
    </row>
    <row r="27342" spans="68:68" x14ac:dyDescent="0.2">
      <c r="BP27342" s="48"/>
    </row>
    <row r="27343" spans="68:68" x14ac:dyDescent="0.2">
      <c r="BP27343" s="48"/>
    </row>
    <row r="27344" spans="68:68" x14ac:dyDescent="0.2">
      <c r="BP27344" s="48"/>
    </row>
    <row r="27345" spans="68:68" x14ac:dyDescent="0.2">
      <c r="BP27345" s="48"/>
    </row>
    <row r="27346" spans="68:68" x14ac:dyDescent="0.2">
      <c r="BP27346" s="48"/>
    </row>
    <row r="27347" spans="68:68" x14ac:dyDescent="0.2">
      <c r="BP27347" s="48"/>
    </row>
    <row r="27348" spans="68:68" x14ac:dyDescent="0.2">
      <c r="BP27348" s="48"/>
    </row>
    <row r="27349" spans="68:68" x14ac:dyDescent="0.2">
      <c r="BP27349" s="48"/>
    </row>
    <row r="27350" spans="68:68" x14ac:dyDescent="0.2">
      <c r="BP27350" s="48"/>
    </row>
    <row r="27351" spans="68:68" x14ac:dyDescent="0.2">
      <c r="BP27351" s="48"/>
    </row>
    <row r="27352" spans="68:68" x14ac:dyDescent="0.2">
      <c r="BP27352" s="48"/>
    </row>
    <row r="27353" spans="68:68" x14ac:dyDescent="0.2">
      <c r="BP27353" s="48"/>
    </row>
    <row r="27354" spans="68:68" x14ac:dyDescent="0.2">
      <c r="BP27354" s="48"/>
    </row>
    <row r="27355" spans="68:68" x14ac:dyDescent="0.2">
      <c r="BP27355" s="48"/>
    </row>
    <row r="27356" spans="68:68" x14ac:dyDescent="0.2">
      <c r="BP27356" s="48"/>
    </row>
    <row r="27357" spans="68:68" x14ac:dyDescent="0.2">
      <c r="BP27357" s="48"/>
    </row>
    <row r="27358" spans="68:68" x14ac:dyDescent="0.2">
      <c r="BP27358" s="48"/>
    </row>
    <row r="27359" spans="68:68" x14ac:dyDescent="0.2">
      <c r="BP27359" s="48"/>
    </row>
    <row r="27360" spans="68:68" x14ac:dyDescent="0.2">
      <c r="BP27360" s="48"/>
    </row>
    <row r="27361" spans="68:68" x14ac:dyDescent="0.2">
      <c r="BP27361" s="48"/>
    </row>
    <row r="27362" spans="68:68" x14ac:dyDescent="0.2">
      <c r="BP27362" s="48"/>
    </row>
    <row r="27363" spans="68:68" x14ac:dyDescent="0.2">
      <c r="BP27363" s="48"/>
    </row>
    <row r="27364" spans="68:68" x14ac:dyDescent="0.2">
      <c r="BP27364" s="48"/>
    </row>
    <row r="27365" spans="68:68" x14ac:dyDescent="0.2">
      <c r="BP27365" s="48"/>
    </row>
    <row r="27366" spans="68:68" x14ac:dyDescent="0.2">
      <c r="BP27366" s="48"/>
    </row>
    <row r="27367" spans="68:68" x14ac:dyDescent="0.2">
      <c r="BP27367" s="48"/>
    </row>
    <row r="27368" spans="68:68" x14ac:dyDescent="0.2">
      <c r="BP27368" s="48"/>
    </row>
    <row r="27369" spans="68:68" x14ac:dyDescent="0.2">
      <c r="BP27369" s="48"/>
    </row>
    <row r="27370" spans="68:68" x14ac:dyDescent="0.2">
      <c r="BP27370" s="48"/>
    </row>
    <row r="27371" spans="68:68" x14ac:dyDescent="0.2">
      <c r="BP27371" s="48"/>
    </row>
    <row r="27372" spans="68:68" x14ac:dyDescent="0.2">
      <c r="BP27372" s="48"/>
    </row>
    <row r="27373" spans="68:68" x14ac:dyDescent="0.2">
      <c r="BP27373" s="48"/>
    </row>
    <row r="27374" spans="68:68" x14ac:dyDescent="0.2">
      <c r="BP27374" s="48"/>
    </row>
    <row r="27375" spans="68:68" x14ac:dyDescent="0.2">
      <c r="BP27375" s="48"/>
    </row>
    <row r="27376" spans="68:68" x14ac:dyDescent="0.2">
      <c r="BP27376" s="48"/>
    </row>
    <row r="27377" spans="68:68" x14ac:dyDescent="0.2">
      <c r="BP27377" s="48"/>
    </row>
    <row r="27378" spans="68:68" x14ac:dyDescent="0.2">
      <c r="BP27378" s="48"/>
    </row>
    <row r="27379" spans="68:68" x14ac:dyDescent="0.2">
      <c r="BP27379" s="48"/>
    </row>
    <row r="27380" spans="68:68" x14ac:dyDescent="0.2">
      <c r="BP27380" s="48"/>
    </row>
    <row r="27381" spans="68:68" x14ac:dyDescent="0.2">
      <c r="BP27381" s="48"/>
    </row>
    <row r="27382" spans="68:68" x14ac:dyDescent="0.2">
      <c r="BP27382" s="48"/>
    </row>
    <row r="27383" spans="68:68" x14ac:dyDescent="0.2">
      <c r="BP27383" s="48"/>
    </row>
    <row r="27384" spans="68:68" x14ac:dyDescent="0.2">
      <c r="BP27384" s="48"/>
    </row>
    <row r="27385" spans="68:68" x14ac:dyDescent="0.2">
      <c r="BP27385" s="48"/>
    </row>
    <row r="27386" spans="68:68" x14ac:dyDescent="0.2">
      <c r="BP27386" s="48"/>
    </row>
    <row r="27387" spans="68:68" x14ac:dyDescent="0.2">
      <c r="BP27387" s="48"/>
    </row>
    <row r="27388" spans="68:68" x14ac:dyDescent="0.2">
      <c r="BP27388" s="48"/>
    </row>
    <row r="27389" spans="68:68" x14ac:dyDescent="0.2">
      <c r="BP27389" s="48"/>
    </row>
    <row r="27390" spans="68:68" x14ac:dyDescent="0.2">
      <c r="BP27390" s="48"/>
    </row>
    <row r="27391" spans="68:68" x14ac:dyDescent="0.2">
      <c r="BP27391" s="48"/>
    </row>
    <row r="27392" spans="68:68" x14ac:dyDescent="0.2">
      <c r="BP27392" s="48"/>
    </row>
    <row r="27393" spans="68:68" x14ac:dyDescent="0.2">
      <c r="BP27393" s="48"/>
    </row>
    <row r="27394" spans="68:68" x14ac:dyDescent="0.2">
      <c r="BP27394" s="48"/>
    </row>
    <row r="27395" spans="68:68" x14ac:dyDescent="0.2">
      <c r="BP27395" s="48"/>
    </row>
    <row r="27396" spans="68:68" x14ac:dyDescent="0.2">
      <c r="BP27396" s="48"/>
    </row>
    <row r="27397" spans="68:68" x14ac:dyDescent="0.2">
      <c r="BP27397" s="48"/>
    </row>
    <row r="27398" spans="68:68" x14ac:dyDescent="0.2">
      <c r="BP27398" s="48"/>
    </row>
    <row r="27399" spans="68:68" x14ac:dyDescent="0.2">
      <c r="BP27399" s="48"/>
    </row>
    <row r="27400" spans="68:68" x14ac:dyDescent="0.2">
      <c r="BP27400" s="48"/>
    </row>
    <row r="27401" spans="68:68" x14ac:dyDescent="0.2">
      <c r="BP27401" s="48"/>
    </row>
    <row r="27402" spans="68:68" x14ac:dyDescent="0.2">
      <c r="BP27402" s="48"/>
    </row>
    <row r="27403" spans="68:68" x14ac:dyDescent="0.2">
      <c r="BP27403" s="48"/>
    </row>
    <row r="27404" spans="68:68" x14ac:dyDescent="0.2">
      <c r="BP27404" s="48"/>
    </row>
    <row r="27405" spans="68:68" x14ac:dyDescent="0.2">
      <c r="BP27405" s="48"/>
    </row>
    <row r="27406" spans="68:68" x14ac:dyDescent="0.2">
      <c r="BP27406" s="48"/>
    </row>
    <row r="27407" spans="68:68" x14ac:dyDescent="0.2">
      <c r="BP27407" s="48"/>
    </row>
    <row r="27408" spans="68:68" x14ac:dyDescent="0.2">
      <c r="BP27408" s="48"/>
    </row>
    <row r="27409" spans="68:68" x14ac:dyDescent="0.2">
      <c r="BP27409" s="48"/>
    </row>
    <row r="27410" spans="68:68" x14ac:dyDescent="0.2">
      <c r="BP27410" s="48"/>
    </row>
    <row r="27411" spans="68:68" x14ac:dyDescent="0.2">
      <c r="BP27411" s="48"/>
    </row>
    <row r="27412" spans="68:68" x14ac:dyDescent="0.2">
      <c r="BP27412" s="48"/>
    </row>
    <row r="27413" spans="68:68" x14ac:dyDescent="0.2">
      <c r="BP27413" s="48"/>
    </row>
    <row r="27414" spans="68:68" x14ac:dyDescent="0.2">
      <c r="BP27414" s="48"/>
    </row>
    <row r="27415" spans="68:68" x14ac:dyDescent="0.2">
      <c r="BP27415" s="48"/>
    </row>
    <row r="27416" spans="68:68" x14ac:dyDescent="0.2">
      <c r="BP27416" s="48"/>
    </row>
    <row r="27417" spans="68:68" x14ac:dyDescent="0.2">
      <c r="BP27417" s="48"/>
    </row>
    <row r="27418" spans="68:68" x14ac:dyDescent="0.2">
      <c r="BP27418" s="48"/>
    </row>
    <row r="27419" spans="68:68" x14ac:dyDescent="0.2">
      <c r="BP27419" s="48"/>
    </row>
    <row r="27420" spans="68:68" x14ac:dyDescent="0.2">
      <c r="BP27420" s="48"/>
    </row>
    <row r="27421" spans="68:68" x14ac:dyDescent="0.2">
      <c r="BP27421" s="48"/>
    </row>
    <row r="27422" spans="68:68" x14ac:dyDescent="0.2">
      <c r="BP27422" s="48"/>
    </row>
    <row r="27423" spans="68:68" x14ac:dyDescent="0.2">
      <c r="BP27423" s="48"/>
    </row>
    <row r="27424" spans="68:68" x14ac:dyDescent="0.2">
      <c r="BP27424" s="48"/>
    </row>
    <row r="27425" spans="68:68" x14ac:dyDescent="0.2">
      <c r="BP27425" s="48"/>
    </row>
    <row r="27426" spans="68:68" x14ac:dyDescent="0.2">
      <c r="BP27426" s="48"/>
    </row>
    <row r="27427" spans="68:68" x14ac:dyDescent="0.2">
      <c r="BP27427" s="48"/>
    </row>
    <row r="27428" spans="68:68" x14ac:dyDescent="0.2">
      <c r="BP27428" s="48"/>
    </row>
    <row r="27429" spans="68:68" x14ac:dyDescent="0.2">
      <c r="BP27429" s="48"/>
    </row>
    <row r="27430" spans="68:68" x14ac:dyDescent="0.2">
      <c r="BP27430" s="48"/>
    </row>
    <row r="27431" spans="68:68" x14ac:dyDescent="0.2">
      <c r="BP27431" s="48"/>
    </row>
    <row r="27432" spans="68:68" x14ac:dyDescent="0.2">
      <c r="BP27432" s="48"/>
    </row>
    <row r="27433" spans="68:68" x14ac:dyDescent="0.2">
      <c r="BP27433" s="48"/>
    </row>
    <row r="27434" spans="68:68" x14ac:dyDescent="0.2">
      <c r="BP27434" s="48"/>
    </row>
    <row r="27435" spans="68:68" x14ac:dyDescent="0.2">
      <c r="BP27435" s="48"/>
    </row>
    <row r="27436" spans="68:68" x14ac:dyDescent="0.2">
      <c r="BP27436" s="48"/>
    </row>
    <row r="27437" spans="68:68" x14ac:dyDescent="0.2">
      <c r="BP27437" s="48"/>
    </row>
    <row r="27438" spans="68:68" x14ac:dyDescent="0.2">
      <c r="BP27438" s="48"/>
    </row>
    <row r="27439" spans="68:68" x14ac:dyDescent="0.2">
      <c r="BP27439" s="48"/>
    </row>
    <row r="27440" spans="68:68" x14ac:dyDescent="0.2">
      <c r="BP27440" s="48"/>
    </row>
    <row r="27441" spans="68:68" x14ac:dyDescent="0.2">
      <c r="BP27441" s="48"/>
    </row>
    <row r="27442" spans="68:68" x14ac:dyDescent="0.2">
      <c r="BP27442" s="48"/>
    </row>
    <row r="27443" spans="68:68" x14ac:dyDescent="0.2">
      <c r="BP27443" s="48"/>
    </row>
    <row r="27444" spans="68:68" x14ac:dyDescent="0.2">
      <c r="BP27444" s="48"/>
    </row>
    <row r="27445" spans="68:68" x14ac:dyDescent="0.2">
      <c r="BP27445" s="48"/>
    </row>
    <row r="27446" spans="68:68" x14ac:dyDescent="0.2">
      <c r="BP27446" s="48"/>
    </row>
    <row r="27447" spans="68:68" x14ac:dyDescent="0.2">
      <c r="BP27447" s="48"/>
    </row>
    <row r="27448" spans="68:68" x14ac:dyDescent="0.2">
      <c r="BP27448" s="48"/>
    </row>
    <row r="27449" spans="68:68" x14ac:dyDescent="0.2">
      <c r="BP27449" s="48"/>
    </row>
    <row r="27450" spans="68:68" x14ac:dyDescent="0.2">
      <c r="BP27450" s="48"/>
    </row>
    <row r="27451" spans="68:68" x14ac:dyDescent="0.2">
      <c r="BP27451" s="48"/>
    </row>
    <row r="27452" spans="68:68" x14ac:dyDescent="0.2">
      <c r="BP27452" s="48"/>
    </row>
    <row r="27453" spans="68:68" x14ac:dyDescent="0.2">
      <c r="BP27453" s="48"/>
    </row>
    <row r="27454" spans="68:68" x14ac:dyDescent="0.2">
      <c r="BP27454" s="48"/>
    </row>
    <row r="27455" spans="68:68" x14ac:dyDescent="0.2">
      <c r="BP27455" s="48"/>
    </row>
    <row r="27456" spans="68:68" x14ac:dyDescent="0.2">
      <c r="BP27456" s="48"/>
    </row>
    <row r="27457" spans="68:68" x14ac:dyDescent="0.2">
      <c r="BP27457" s="48"/>
    </row>
    <row r="27458" spans="68:68" x14ac:dyDescent="0.2">
      <c r="BP27458" s="48"/>
    </row>
    <row r="27459" spans="68:68" x14ac:dyDescent="0.2">
      <c r="BP27459" s="48"/>
    </row>
    <row r="27460" spans="68:68" x14ac:dyDescent="0.2">
      <c r="BP27460" s="48"/>
    </row>
    <row r="27461" spans="68:68" x14ac:dyDescent="0.2">
      <c r="BP27461" s="48"/>
    </row>
    <row r="27462" spans="68:68" x14ac:dyDescent="0.2">
      <c r="BP27462" s="48"/>
    </row>
    <row r="27463" spans="68:68" x14ac:dyDescent="0.2">
      <c r="BP27463" s="48"/>
    </row>
    <row r="27464" spans="68:68" x14ac:dyDescent="0.2">
      <c r="BP27464" s="48"/>
    </row>
    <row r="27465" spans="68:68" x14ac:dyDescent="0.2">
      <c r="BP27465" s="48"/>
    </row>
    <row r="27466" spans="68:68" x14ac:dyDescent="0.2">
      <c r="BP27466" s="48"/>
    </row>
    <row r="27467" spans="68:68" x14ac:dyDescent="0.2">
      <c r="BP27467" s="48"/>
    </row>
    <row r="27468" spans="68:68" x14ac:dyDescent="0.2">
      <c r="BP27468" s="48"/>
    </row>
    <row r="27469" spans="68:68" x14ac:dyDescent="0.2">
      <c r="BP27469" s="48"/>
    </row>
    <row r="27470" spans="68:68" x14ac:dyDescent="0.2">
      <c r="BP27470" s="48"/>
    </row>
    <row r="27471" spans="68:68" x14ac:dyDescent="0.2">
      <c r="BP27471" s="48"/>
    </row>
    <row r="27472" spans="68:68" x14ac:dyDescent="0.2">
      <c r="BP27472" s="48"/>
    </row>
    <row r="27473" spans="68:68" x14ac:dyDescent="0.2">
      <c r="BP27473" s="48"/>
    </row>
    <row r="27474" spans="68:68" x14ac:dyDescent="0.2">
      <c r="BP27474" s="48"/>
    </row>
    <row r="27475" spans="68:68" x14ac:dyDescent="0.2">
      <c r="BP27475" s="48"/>
    </row>
    <row r="27476" spans="68:68" x14ac:dyDescent="0.2">
      <c r="BP27476" s="48"/>
    </row>
    <row r="27477" spans="68:68" x14ac:dyDescent="0.2">
      <c r="BP27477" s="48"/>
    </row>
    <row r="27478" spans="68:68" x14ac:dyDescent="0.2">
      <c r="BP27478" s="48"/>
    </row>
    <row r="27479" spans="68:68" x14ac:dyDescent="0.2">
      <c r="BP27479" s="48"/>
    </row>
    <row r="27480" spans="68:68" x14ac:dyDescent="0.2">
      <c r="BP27480" s="48"/>
    </row>
    <row r="27481" spans="68:68" x14ac:dyDescent="0.2">
      <c r="BP27481" s="48"/>
    </row>
    <row r="27482" spans="68:68" x14ac:dyDescent="0.2">
      <c r="BP27482" s="48"/>
    </row>
    <row r="27483" spans="68:68" x14ac:dyDescent="0.2">
      <c r="BP27483" s="48"/>
    </row>
    <row r="27484" spans="68:68" x14ac:dyDescent="0.2">
      <c r="BP27484" s="48"/>
    </row>
    <row r="27485" spans="68:68" x14ac:dyDescent="0.2">
      <c r="BP27485" s="48"/>
    </row>
    <row r="27486" spans="68:68" x14ac:dyDescent="0.2">
      <c r="BP27486" s="48"/>
    </row>
    <row r="27487" spans="68:68" x14ac:dyDescent="0.2">
      <c r="BP27487" s="48"/>
    </row>
    <row r="27488" spans="68:68" x14ac:dyDescent="0.2">
      <c r="BP27488" s="48"/>
    </row>
    <row r="27489" spans="68:68" x14ac:dyDescent="0.2">
      <c r="BP27489" s="48"/>
    </row>
    <row r="27490" spans="68:68" x14ac:dyDescent="0.2">
      <c r="BP27490" s="48"/>
    </row>
    <row r="27491" spans="68:68" x14ac:dyDescent="0.2">
      <c r="BP27491" s="48"/>
    </row>
    <row r="27492" spans="68:68" x14ac:dyDescent="0.2">
      <c r="BP27492" s="48"/>
    </row>
    <row r="27493" spans="68:68" x14ac:dyDescent="0.2">
      <c r="BP27493" s="48"/>
    </row>
    <row r="27494" spans="68:68" x14ac:dyDescent="0.2">
      <c r="BP27494" s="48"/>
    </row>
    <row r="27495" spans="68:68" x14ac:dyDescent="0.2">
      <c r="BP27495" s="48"/>
    </row>
    <row r="27496" spans="68:68" x14ac:dyDescent="0.2">
      <c r="BP27496" s="48"/>
    </row>
    <row r="27497" spans="68:68" x14ac:dyDescent="0.2">
      <c r="BP27497" s="48"/>
    </row>
    <row r="27498" spans="68:68" x14ac:dyDescent="0.2">
      <c r="BP27498" s="48"/>
    </row>
    <row r="27499" spans="68:68" x14ac:dyDescent="0.2">
      <c r="BP27499" s="48"/>
    </row>
    <row r="27500" spans="68:68" x14ac:dyDescent="0.2">
      <c r="BP27500" s="48"/>
    </row>
    <row r="27501" spans="68:68" x14ac:dyDescent="0.2">
      <c r="BP27501" s="48"/>
    </row>
    <row r="27502" spans="68:68" x14ac:dyDescent="0.2">
      <c r="BP27502" s="48"/>
    </row>
    <row r="27503" spans="68:68" x14ac:dyDescent="0.2">
      <c r="BP27503" s="48"/>
    </row>
    <row r="27504" spans="68:68" x14ac:dyDescent="0.2">
      <c r="BP27504" s="48"/>
    </row>
    <row r="27505" spans="68:68" x14ac:dyDescent="0.2">
      <c r="BP27505" s="48"/>
    </row>
    <row r="27506" spans="68:68" x14ac:dyDescent="0.2">
      <c r="BP27506" s="48"/>
    </row>
    <row r="27507" spans="68:68" x14ac:dyDescent="0.2">
      <c r="BP27507" s="48"/>
    </row>
    <row r="27508" spans="68:68" x14ac:dyDescent="0.2">
      <c r="BP27508" s="48"/>
    </row>
    <row r="27509" spans="68:68" x14ac:dyDescent="0.2">
      <c r="BP27509" s="48"/>
    </row>
    <row r="27510" spans="68:68" x14ac:dyDescent="0.2">
      <c r="BP27510" s="48"/>
    </row>
    <row r="27511" spans="68:68" x14ac:dyDescent="0.2">
      <c r="BP27511" s="48"/>
    </row>
    <row r="27512" spans="68:68" x14ac:dyDescent="0.2">
      <c r="BP27512" s="48"/>
    </row>
    <row r="27513" spans="68:68" x14ac:dyDescent="0.2">
      <c r="BP27513" s="48"/>
    </row>
    <row r="27514" spans="68:68" x14ac:dyDescent="0.2">
      <c r="BP27514" s="48"/>
    </row>
    <row r="27515" spans="68:68" x14ac:dyDescent="0.2">
      <c r="BP27515" s="48"/>
    </row>
    <row r="27516" spans="68:68" x14ac:dyDescent="0.2">
      <c r="BP27516" s="48"/>
    </row>
    <row r="27517" spans="68:68" x14ac:dyDescent="0.2">
      <c r="BP27517" s="48"/>
    </row>
    <row r="27518" spans="68:68" x14ac:dyDescent="0.2">
      <c r="BP27518" s="48"/>
    </row>
    <row r="27519" spans="68:68" x14ac:dyDescent="0.2">
      <c r="BP27519" s="48"/>
    </row>
    <row r="27520" spans="68:68" x14ac:dyDescent="0.2">
      <c r="BP27520" s="48"/>
    </row>
    <row r="27521" spans="68:68" x14ac:dyDescent="0.2">
      <c r="BP27521" s="48"/>
    </row>
    <row r="27522" spans="68:68" x14ac:dyDescent="0.2">
      <c r="BP27522" s="48"/>
    </row>
    <row r="27523" spans="68:68" x14ac:dyDescent="0.2">
      <c r="BP27523" s="48"/>
    </row>
    <row r="27524" spans="68:68" x14ac:dyDescent="0.2">
      <c r="BP27524" s="48"/>
    </row>
    <row r="27525" spans="68:68" x14ac:dyDescent="0.2">
      <c r="BP27525" s="48"/>
    </row>
    <row r="27526" spans="68:68" x14ac:dyDescent="0.2">
      <c r="BP27526" s="48"/>
    </row>
    <row r="27527" spans="68:68" x14ac:dyDescent="0.2">
      <c r="BP27527" s="48"/>
    </row>
    <row r="27528" spans="68:68" x14ac:dyDescent="0.2">
      <c r="BP27528" s="48"/>
    </row>
    <row r="27529" spans="68:68" x14ac:dyDescent="0.2">
      <c r="BP27529" s="48"/>
    </row>
    <row r="27530" spans="68:68" x14ac:dyDescent="0.2">
      <c r="BP27530" s="48"/>
    </row>
    <row r="27531" spans="68:68" x14ac:dyDescent="0.2">
      <c r="BP27531" s="48"/>
    </row>
    <row r="27532" spans="68:68" x14ac:dyDescent="0.2">
      <c r="BP27532" s="48"/>
    </row>
    <row r="27533" spans="68:68" x14ac:dyDescent="0.2">
      <c r="BP27533" s="48"/>
    </row>
    <row r="27534" spans="68:68" x14ac:dyDescent="0.2">
      <c r="BP27534" s="48"/>
    </row>
    <row r="27535" spans="68:68" x14ac:dyDescent="0.2">
      <c r="BP27535" s="48"/>
    </row>
    <row r="27536" spans="68:68" x14ac:dyDescent="0.2">
      <c r="BP27536" s="48"/>
    </row>
    <row r="27537" spans="68:68" x14ac:dyDescent="0.2">
      <c r="BP27537" s="48"/>
    </row>
    <row r="27538" spans="68:68" x14ac:dyDescent="0.2">
      <c r="BP27538" s="48"/>
    </row>
    <row r="27539" spans="68:68" x14ac:dyDescent="0.2">
      <c r="BP27539" s="48"/>
    </row>
    <row r="27540" spans="68:68" x14ac:dyDescent="0.2">
      <c r="BP27540" s="48"/>
    </row>
    <row r="27541" spans="68:68" x14ac:dyDescent="0.2">
      <c r="BP27541" s="48"/>
    </row>
    <row r="27542" spans="68:68" x14ac:dyDescent="0.2">
      <c r="BP27542" s="48"/>
    </row>
    <row r="27543" spans="68:68" x14ac:dyDescent="0.2">
      <c r="BP27543" s="48"/>
    </row>
    <row r="27544" spans="68:68" x14ac:dyDescent="0.2">
      <c r="BP27544" s="48"/>
    </row>
    <row r="27545" spans="68:68" x14ac:dyDescent="0.2">
      <c r="BP27545" s="48"/>
    </row>
    <row r="27546" spans="68:68" x14ac:dyDescent="0.2">
      <c r="BP27546" s="48"/>
    </row>
    <row r="27547" spans="68:68" x14ac:dyDescent="0.2">
      <c r="BP27547" s="48"/>
    </row>
    <row r="27548" spans="68:68" x14ac:dyDescent="0.2">
      <c r="BP27548" s="48"/>
    </row>
    <row r="27549" spans="68:68" x14ac:dyDescent="0.2">
      <c r="BP27549" s="48"/>
    </row>
    <row r="27550" spans="68:68" x14ac:dyDescent="0.2">
      <c r="BP27550" s="48"/>
    </row>
    <row r="27551" spans="68:68" x14ac:dyDescent="0.2">
      <c r="BP27551" s="48"/>
    </row>
    <row r="27552" spans="68:68" x14ac:dyDescent="0.2">
      <c r="BP27552" s="48"/>
    </row>
    <row r="27553" spans="68:68" x14ac:dyDescent="0.2">
      <c r="BP27553" s="48"/>
    </row>
    <row r="27554" spans="68:68" x14ac:dyDescent="0.2">
      <c r="BP27554" s="48"/>
    </row>
    <row r="27555" spans="68:68" x14ac:dyDescent="0.2">
      <c r="BP27555" s="48"/>
    </row>
    <row r="27556" spans="68:68" x14ac:dyDescent="0.2">
      <c r="BP27556" s="48"/>
    </row>
    <row r="27557" spans="68:68" x14ac:dyDescent="0.2">
      <c r="BP27557" s="48"/>
    </row>
    <row r="27558" spans="68:68" x14ac:dyDescent="0.2">
      <c r="BP27558" s="48"/>
    </row>
    <row r="27559" spans="68:68" x14ac:dyDescent="0.2">
      <c r="BP27559" s="48"/>
    </row>
    <row r="27560" spans="68:68" x14ac:dyDescent="0.2">
      <c r="BP27560" s="48"/>
    </row>
    <row r="27561" spans="68:68" x14ac:dyDescent="0.2">
      <c r="BP27561" s="48"/>
    </row>
    <row r="27562" spans="68:68" x14ac:dyDescent="0.2">
      <c r="BP27562" s="48"/>
    </row>
    <row r="27563" spans="68:68" x14ac:dyDescent="0.2">
      <c r="BP27563" s="48"/>
    </row>
    <row r="27564" spans="68:68" x14ac:dyDescent="0.2">
      <c r="BP27564" s="48"/>
    </row>
    <row r="27565" spans="68:68" x14ac:dyDescent="0.2">
      <c r="BP27565" s="48"/>
    </row>
    <row r="27566" spans="68:68" x14ac:dyDescent="0.2">
      <c r="BP27566" s="48"/>
    </row>
    <row r="27567" spans="68:68" x14ac:dyDescent="0.2">
      <c r="BP27567" s="48"/>
    </row>
    <row r="27568" spans="68:68" x14ac:dyDescent="0.2">
      <c r="BP27568" s="48"/>
    </row>
    <row r="27569" spans="68:68" x14ac:dyDescent="0.2">
      <c r="BP27569" s="48"/>
    </row>
    <row r="27570" spans="68:68" x14ac:dyDescent="0.2">
      <c r="BP27570" s="48"/>
    </row>
    <row r="27571" spans="68:68" x14ac:dyDescent="0.2">
      <c r="BP27571" s="48"/>
    </row>
    <row r="27572" spans="68:68" x14ac:dyDescent="0.2">
      <c r="BP27572" s="48"/>
    </row>
    <row r="27573" spans="68:68" x14ac:dyDescent="0.2">
      <c r="BP27573" s="48"/>
    </row>
    <row r="27574" spans="68:68" x14ac:dyDescent="0.2">
      <c r="BP27574" s="48"/>
    </row>
    <row r="27575" spans="68:68" x14ac:dyDescent="0.2">
      <c r="BP27575" s="48"/>
    </row>
    <row r="27576" spans="68:68" x14ac:dyDescent="0.2">
      <c r="BP27576" s="48"/>
    </row>
    <row r="27577" spans="68:68" x14ac:dyDescent="0.2">
      <c r="BP27577" s="48"/>
    </row>
    <row r="27578" spans="68:68" x14ac:dyDescent="0.2">
      <c r="BP27578" s="48"/>
    </row>
    <row r="27579" spans="68:68" x14ac:dyDescent="0.2">
      <c r="BP27579" s="48"/>
    </row>
    <row r="27580" spans="68:68" x14ac:dyDescent="0.2">
      <c r="BP27580" s="48"/>
    </row>
    <row r="27581" spans="68:68" x14ac:dyDescent="0.2">
      <c r="BP27581" s="48"/>
    </row>
    <row r="27582" spans="68:68" x14ac:dyDescent="0.2">
      <c r="BP27582" s="48"/>
    </row>
    <row r="27583" spans="68:68" x14ac:dyDescent="0.2">
      <c r="BP27583" s="48"/>
    </row>
    <row r="27584" spans="68:68" x14ac:dyDescent="0.2">
      <c r="BP27584" s="48"/>
    </row>
    <row r="27585" spans="68:68" x14ac:dyDescent="0.2">
      <c r="BP27585" s="48"/>
    </row>
    <row r="27586" spans="68:68" x14ac:dyDescent="0.2">
      <c r="BP27586" s="48"/>
    </row>
    <row r="27587" spans="68:68" x14ac:dyDescent="0.2">
      <c r="BP27587" s="48"/>
    </row>
    <row r="27588" spans="68:68" x14ac:dyDescent="0.2">
      <c r="BP27588" s="48"/>
    </row>
    <row r="27589" spans="68:68" x14ac:dyDescent="0.2">
      <c r="BP27589" s="48"/>
    </row>
    <row r="27590" spans="68:68" x14ac:dyDescent="0.2">
      <c r="BP27590" s="48"/>
    </row>
    <row r="27591" spans="68:68" x14ac:dyDescent="0.2">
      <c r="BP27591" s="48"/>
    </row>
    <row r="27592" spans="68:68" x14ac:dyDescent="0.2">
      <c r="BP27592" s="48"/>
    </row>
    <row r="27593" spans="68:68" x14ac:dyDescent="0.2">
      <c r="BP27593" s="48"/>
    </row>
    <row r="27594" spans="68:68" x14ac:dyDescent="0.2">
      <c r="BP27594" s="48"/>
    </row>
    <row r="27595" spans="68:68" x14ac:dyDescent="0.2">
      <c r="BP27595" s="48"/>
    </row>
    <row r="27596" spans="68:68" x14ac:dyDescent="0.2">
      <c r="BP27596" s="48"/>
    </row>
    <row r="27597" spans="68:68" x14ac:dyDescent="0.2">
      <c r="BP27597" s="48"/>
    </row>
    <row r="27598" spans="68:68" x14ac:dyDescent="0.2">
      <c r="BP27598" s="48"/>
    </row>
    <row r="27599" spans="68:68" x14ac:dyDescent="0.2">
      <c r="BP27599" s="48"/>
    </row>
    <row r="27600" spans="68:68" x14ac:dyDescent="0.2">
      <c r="BP27600" s="48"/>
    </row>
    <row r="27601" spans="68:68" x14ac:dyDescent="0.2">
      <c r="BP27601" s="48"/>
    </row>
    <row r="27602" spans="68:68" x14ac:dyDescent="0.2">
      <c r="BP27602" s="48"/>
    </row>
    <row r="27603" spans="68:68" x14ac:dyDescent="0.2">
      <c r="BP27603" s="48"/>
    </row>
    <row r="27604" spans="68:68" x14ac:dyDescent="0.2">
      <c r="BP27604" s="48"/>
    </row>
    <row r="27605" spans="68:68" x14ac:dyDescent="0.2">
      <c r="BP27605" s="48"/>
    </row>
    <row r="27606" spans="68:68" x14ac:dyDescent="0.2">
      <c r="BP27606" s="48"/>
    </row>
    <row r="27607" spans="68:68" x14ac:dyDescent="0.2">
      <c r="BP27607" s="48"/>
    </row>
    <row r="27608" spans="68:68" x14ac:dyDescent="0.2">
      <c r="BP27608" s="48"/>
    </row>
    <row r="27609" spans="68:68" x14ac:dyDescent="0.2">
      <c r="BP27609" s="48"/>
    </row>
    <row r="27610" spans="68:68" x14ac:dyDescent="0.2">
      <c r="BP27610" s="48"/>
    </row>
    <row r="27611" spans="68:68" x14ac:dyDescent="0.2">
      <c r="BP27611" s="48"/>
    </row>
    <row r="27612" spans="68:68" x14ac:dyDescent="0.2">
      <c r="BP27612" s="48"/>
    </row>
    <row r="27613" spans="68:68" x14ac:dyDescent="0.2">
      <c r="BP27613" s="48"/>
    </row>
    <row r="27614" spans="68:68" x14ac:dyDescent="0.2">
      <c r="BP27614" s="48"/>
    </row>
    <row r="27615" spans="68:68" x14ac:dyDescent="0.2">
      <c r="BP27615" s="48"/>
    </row>
    <row r="27616" spans="68:68" x14ac:dyDescent="0.2">
      <c r="BP27616" s="48"/>
    </row>
    <row r="27617" spans="68:68" x14ac:dyDescent="0.2">
      <c r="BP27617" s="48"/>
    </row>
    <row r="27618" spans="68:68" x14ac:dyDescent="0.2">
      <c r="BP27618" s="48"/>
    </row>
    <row r="27619" spans="68:68" x14ac:dyDescent="0.2">
      <c r="BP27619" s="48"/>
    </row>
    <row r="27620" spans="68:68" x14ac:dyDescent="0.2">
      <c r="BP27620" s="48"/>
    </row>
    <row r="27621" spans="68:68" x14ac:dyDescent="0.2">
      <c r="BP27621" s="48"/>
    </row>
    <row r="27622" spans="68:68" x14ac:dyDescent="0.2">
      <c r="BP27622" s="48"/>
    </row>
    <row r="27623" spans="68:68" x14ac:dyDescent="0.2">
      <c r="BP27623" s="48"/>
    </row>
    <row r="27624" spans="68:68" x14ac:dyDescent="0.2">
      <c r="BP27624" s="48"/>
    </row>
    <row r="27625" spans="68:68" x14ac:dyDescent="0.2">
      <c r="BP27625" s="48"/>
    </row>
    <row r="27626" spans="68:68" x14ac:dyDescent="0.2">
      <c r="BP27626" s="48"/>
    </row>
    <row r="27627" spans="68:68" x14ac:dyDescent="0.2">
      <c r="BP27627" s="48"/>
    </row>
    <row r="27628" spans="68:68" x14ac:dyDescent="0.2">
      <c r="BP27628" s="48"/>
    </row>
    <row r="27629" spans="68:68" x14ac:dyDescent="0.2">
      <c r="BP27629" s="48"/>
    </row>
    <row r="27630" spans="68:68" x14ac:dyDescent="0.2">
      <c r="BP27630" s="48"/>
    </row>
    <row r="27631" spans="68:68" x14ac:dyDescent="0.2">
      <c r="BP27631" s="48"/>
    </row>
    <row r="27632" spans="68:68" x14ac:dyDescent="0.2">
      <c r="BP27632" s="48"/>
    </row>
    <row r="27633" spans="68:68" x14ac:dyDescent="0.2">
      <c r="BP27633" s="48"/>
    </row>
    <row r="27634" spans="68:68" x14ac:dyDescent="0.2">
      <c r="BP27634" s="48"/>
    </row>
    <row r="27635" spans="68:68" x14ac:dyDescent="0.2">
      <c r="BP27635" s="48"/>
    </row>
    <row r="27636" spans="68:68" x14ac:dyDescent="0.2">
      <c r="BP27636" s="48"/>
    </row>
    <row r="27637" spans="68:68" x14ac:dyDescent="0.2">
      <c r="BP27637" s="48"/>
    </row>
    <row r="27638" spans="68:68" x14ac:dyDescent="0.2">
      <c r="BP27638" s="48"/>
    </row>
    <row r="27639" spans="68:68" x14ac:dyDescent="0.2">
      <c r="BP27639" s="48"/>
    </row>
    <row r="27640" spans="68:68" x14ac:dyDescent="0.2">
      <c r="BP27640" s="48"/>
    </row>
    <row r="27641" spans="68:68" x14ac:dyDescent="0.2">
      <c r="BP27641" s="48"/>
    </row>
    <row r="27642" spans="68:68" x14ac:dyDescent="0.2">
      <c r="BP27642" s="48"/>
    </row>
    <row r="27643" spans="68:68" x14ac:dyDescent="0.2">
      <c r="BP27643" s="48"/>
    </row>
    <row r="27644" spans="68:68" x14ac:dyDescent="0.2">
      <c r="BP27644" s="48"/>
    </row>
    <row r="27645" spans="68:68" x14ac:dyDescent="0.2">
      <c r="BP27645" s="48"/>
    </row>
    <row r="27646" spans="68:68" x14ac:dyDescent="0.2">
      <c r="BP27646" s="48"/>
    </row>
    <row r="27647" spans="68:68" x14ac:dyDescent="0.2">
      <c r="BP27647" s="48"/>
    </row>
    <row r="27648" spans="68:68" x14ac:dyDescent="0.2">
      <c r="BP27648" s="48"/>
    </row>
    <row r="27649" spans="68:68" x14ac:dyDescent="0.2">
      <c r="BP27649" s="48"/>
    </row>
    <row r="27650" spans="68:68" x14ac:dyDescent="0.2">
      <c r="BP27650" s="48"/>
    </row>
    <row r="27651" spans="68:68" x14ac:dyDescent="0.2">
      <c r="BP27651" s="48"/>
    </row>
    <row r="27652" spans="68:68" x14ac:dyDescent="0.2">
      <c r="BP27652" s="48"/>
    </row>
    <row r="27653" spans="68:68" x14ac:dyDescent="0.2">
      <c r="BP27653" s="48"/>
    </row>
    <row r="27654" spans="68:68" x14ac:dyDescent="0.2">
      <c r="BP27654" s="48"/>
    </row>
    <row r="27655" spans="68:68" x14ac:dyDescent="0.2">
      <c r="BP27655" s="48"/>
    </row>
    <row r="27656" spans="68:68" x14ac:dyDescent="0.2">
      <c r="BP27656" s="48"/>
    </row>
    <row r="27657" spans="68:68" x14ac:dyDescent="0.2">
      <c r="BP27657" s="48"/>
    </row>
    <row r="27658" spans="68:68" x14ac:dyDescent="0.2">
      <c r="BP27658" s="48"/>
    </row>
    <row r="27659" spans="68:68" x14ac:dyDescent="0.2">
      <c r="BP27659" s="48"/>
    </row>
    <row r="27660" spans="68:68" x14ac:dyDescent="0.2">
      <c r="BP27660" s="48"/>
    </row>
    <row r="27661" spans="68:68" x14ac:dyDescent="0.2">
      <c r="BP27661" s="48"/>
    </row>
    <row r="27662" spans="68:68" x14ac:dyDescent="0.2">
      <c r="BP27662" s="48"/>
    </row>
    <row r="27663" spans="68:68" x14ac:dyDescent="0.2">
      <c r="BP27663" s="48"/>
    </row>
    <row r="27664" spans="68:68" x14ac:dyDescent="0.2">
      <c r="BP27664" s="48"/>
    </row>
    <row r="27665" spans="68:68" x14ac:dyDescent="0.2">
      <c r="BP27665" s="48"/>
    </row>
    <row r="27666" spans="68:68" x14ac:dyDescent="0.2">
      <c r="BP27666" s="48"/>
    </row>
    <row r="27667" spans="68:68" x14ac:dyDescent="0.2">
      <c r="BP27667" s="48"/>
    </row>
    <row r="27668" spans="68:68" x14ac:dyDescent="0.2">
      <c r="BP27668" s="48"/>
    </row>
    <row r="27669" spans="68:68" x14ac:dyDescent="0.2">
      <c r="BP27669" s="48"/>
    </row>
    <row r="27670" spans="68:68" x14ac:dyDescent="0.2">
      <c r="BP27670" s="48"/>
    </row>
    <row r="27671" spans="68:68" x14ac:dyDescent="0.2">
      <c r="BP27671" s="48"/>
    </row>
    <row r="27672" spans="68:68" x14ac:dyDescent="0.2">
      <c r="BP27672" s="48"/>
    </row>
    <row r="27673" spans="68:68" x14ac:dyDescent="0.2">
      <c r="BP27673" s="48"/>
    </row>
    <row r="27674" spans="68:68" x14ac:dyDescent="0.2">
      <c r="BP27674" s="48"/>
    </row>
    <row r="27675" spans="68:68" x14ac:dyDescent="0.2">
      <c r="BP27675" s="48"/>
    </row>
    <row r="27676" spans="68:68" x14ac:dyDescent="0.2">
      <c r="BP27676" s="48"/>
    </row>
    <row r="27677" spans="68:68" x14ac:dyDescent="0.2">
      <c r="BP27677" s="48"/>
    </row>
    <row r="27678" spans="68:68" x14ac:dyDescent="0.2">
      <c r="BP27678" s="48"/>
    </row>
    <row r="27679" spans="68:68" x14ac:dyDescent="0.2">
      <c r="BP27679" s="48"/>
    </row>
    <row r="27680" spans="68:68" x14ac:dyDescent="0.2">
      <c r="BP27680" s="48"/>
    </row>
    <row r="27681" spans="68:68" x14ac:dyDescent="0.2">
      <c r="BP27681" s="48"/>
    </row>
    <row r="27682" spans="68:68" x14ac:dyDescent="0.2">
      <c r="BP27682" s="48"/>
    </row>
    <row r="27683" spans="68:68" x14ac:dyDescent="0.2">
      <c r="BP27683" s="48"/>
    </row>
    <row r="27684" spans="68:68" x14ac:dyDescent="0.2">
      <c r="BP27684" s="48"/>
    </row>
    <row r="27685" spans="68:68" x14ac:dyDescent="0.2">
      <c r="BP27685" s="48"/>
    </row>
    <row r="27686" spans="68:68" x14ac:dyDescent="0.2">
      <c r="BP27686" s="48"/>
    </row>
    <row r="27687" spans="68:68" x14ac:dyDescent="0.2">
      <c r="BP27687" s="48"/>
    </row>
    <row r="27688" spans="68:68" x14ac:dyDescent="0.2">
      <c r="BP27688" s="48"/>
    </row>
    <row r="27689" spans="68:68" x14ac:dyDescent="0.2">
      <c r="BP27689" s="48"/>
    </row>
    <row r="27690" spans="68:68" x14ac:dyDescent="0.2">
      <c r="BP27690" s="48"/>
    </row>
    <row r="27691" spans="68:68" x14ac:dyDescent="0.2">
      <c r="BP27691" s="48"/>
    </row>
    <row r="27692" spans="68:68" x14ac:dyDescent="0.2">
      <c r="BP27692" s="48"/>
    </row>
    <row r="27693" spans="68:68" x14ac:dyDescent="0.2">
      <c r="BP27693" s="48"/>
    </row>
    <row r="27694" spans="68:68" x14ac:dyDescent="0.2">
      <c r="BP27694" s="48"/>
    </row>
    <row r="27695" spans="68:68" x14ac:dyDescent="0.2">
      <c r="BP27695" s="48"/>
    </row>
    <row r="27696" spans="68:68" x14ac:dyDescent="0.2">
      <c r="BP27696" s="48"/>
    </row>
    <row r="27697" spans="68:68" x14ac:dyDescent="0.2">
      <c r="BP27697" s="48"/>
    </row>
    <row r="27698" spans="68:68" x14ac:dyDescent="0.2">
      <c r="BP27698" s="48"/>
    </row>
    <row r="27699" spans="68:68" x14ac:dyDescent="0.2">
      <c r="BP27699" s="48"/>
    </row>
    <row r="27700" spans="68:68" x14ac:dyDescent="0.2">
      <c r="BP27700" s="48"/>
    </row>
    <row r="27701" spans="68:68" x14ac:dyDescent="0.2">
      <c r="BP27701" s="48"/>
    </row>
    <row r="27702" spans="68:68" x14ac:dyDescent="0.2">
      <c r="BP27702" s="48"/>
    </row>
    <row r="27703" spans="68:68" x14ac:dyDescent="0.2">
      <c r="BP27703" s="48"/>
    </row>
    <row r="27704" spans="68:68" x14ac:dyDescent="0.2">
      <c r="BP27704" s="48"/>
    </row>
    <row r="27705" spans="68:68" x14ac:dyDescent="0.2">
      <c r="BP27705" s="48"/>
    </row>
    <row r="27706" spans="68:68" x14ac:dyDescent="0.2">
      <c r="BP27706" s="48"/>
    </row>
    <row r="27707" spans="68:68" x14ac:dyDescent="0.2">
      <c r="BP27707" s="48"/>
    </row>
    <row r="27708" spans="68:68" x14ac:dyDescent="0.2">
      <c r="BP27708" s="48"/>
    </row>
    <row r="27709" spans="68:68" x14ac:dyDescent="0.2">
      <c r="BP27709" s="48"/>
    </row>
    <row r="27710" spans="68:68" x14ac:dyDescent="0.2">
      <c r="BP27710" s="48"/>
    </row>
    <row r="27711" spans="68:68" x14ac:dyDescent="0.2">
      <c r="BP27711" s="48"/>
    </row>
    <row r="27712" spans="68:68" x14ac:dyDescent="0.2">
      <c r="BP27712" s="48"/>
    </row>
    <row r="27713" spans="68:68" x14ac:dyDescent="0.2">
      <c r="BP27713" s="48"/>
    </row>
    <row r="27714" spans="68:68" x14ac:dyDescent="0.2">
      <c r="BP27714" s="48"/>
    </row>
    <row r="27715" spans="68:68" x14ac:dyDescent="0.2">
      <c r="BP27715" s="48"/>
    </row>
    <row r="27716" spans="68:68" x14ac:dyDescent="0.2">
      <c r="BP27716" s="48"/>
    </row>
    <row r="27717" spans="68:68" x14ac:dyDescent="0.2">
      <c r="BP27717" s="48"/>
    </row>
    <row r="27718" spans="68:68" x14ac:dyDescent="0.2">
      <c r="BP27718" s="48"/>
    </row>
    <row r="27719" spans="68:68" x14ac:dyDescent="0.2">
      <c r="BP27719" s="48"/>
    </row>
    <row r="27720" spans="68:68" x14ac:dyDescent="0.2">
      <c r="BP27720" s="48"/>
    </row>
    <row r="27721" spans="68:68" x14ac:dyDescent="0.2">
      <c r="BP27721" s="48"/>
    </row>
    <row r="27722" spans="68:68" x14ac:dyDescent="0.2">
      <c r="BP27722" s="48"/>
    </row>
    <row r="27723" spans="68:68" x14ac:dyDescent="0.2">
      <c r="BP27723" s="48"/>
    </row>
    <row r="27724" spans="68:68" x14ac:dyDescent="0.2">
      <c r="BP27724" s="48"/>
    </row>
    <row r="27725" spans="68:68" x14ac:dyDescent="0.2">
      <c r="BP27725" s="48"/>
    </row>
    <row r="27726" spans="68:68" x14ac:dyDescent="0.2">
      <c r="BP27726" s="48"/>
    </row>
    <row r="27727" spans="68:68" x14ac:dyDescent="0.2">
      <c r="BP27727" s="48"/>
    </row>
    <row r="27728" spans="68:68" x14ac:dyDescent="0.2">
      <c r="BP27728" s="48"/>
    </row>
    <row r="27729" spans="68:68" x14ac:dyDescent="0.2">
      <c r="BP27729" s="48"/>
    </row>
    <row r="27730" spans="68:68" x14ac:dyDescent="0.2">
      <c r="BP27730" s="48"/>
    </row>
    <row r="27731" spans="68:68" x14ac:dyDescent="0.2">
      <c r="BP27731" s="48"/>
    </row>
    <row r="27732" spans="68:68" x14ac:dyDescent="0.2">
      <c r="BP27732" s="48"/>
    </row>
    <row r="27733" spans="68:68" x14ac:dyDescent="0.2">
      <c r="BP27733" s="48"/>
    </row>
    <row r="27734" spans="68:68" x14ac:dyDescent="0.2">
      <c r="BP27734" s="48"/>
    </row>
    <row r="27735" spans="68:68" x14ac:dyDescent="0.2">
      <c r="BP27735" s="48"/>
    </row>
    <row r="27736" spans="68:68" x14ac:dyDescent="0.2">
      <c r="BP27736" s="48"/>
    </row>
    <row r="27737" spans="68:68" x14ac:dyDescent="0.2">
      <c r="BP27737" s="48"/>
    </row>
    <row r="27738" spans="68:68" x14ac:dyDescent="0.2">
      <c r="BP27738" s="48"/>
    </row>
    <row r="27739" spans="68:68" x14ac:dyDescent="0.2">
      <c r="BP27739" s="48"/>
    </row>
    <row r="27740" spans="68:68" x14ac:dyDescent="0.2">
      <c r="BP27740" s="48"/>
    </row>
    <row r="27741" spans="68:68" x14ac:dyDescent="0.2">
      <c r="BP27741" s="48"/>
    </row>
    <row r="27742" spans="68:68" x14ac:dyDescent="0.2">
      <c r="BP27742" s="48"/>
    </row>
    <row r="27743" spans="68:68" x14ac:dyDescent="0.2">
      <c r="BP27743" s="48"/>
    </row>
    <row r="27744" spans="68:68" x14ac:dyDescent="0.2">
      <c r="BP27744" s="48"/>
    </row>
    <row r="27745" spans="68:68" x14ac:dyDescent="0.2">
      <c r="BP27745" s="48"/>
    </row>
    <row r="27746" spans="68:68" x14ac:dyDescent="0.2">
      <c r="BP27746" s="48"/>
    </row>
    <row r="27747" spans="68:68" x14ac:dyDescent="0.2">
      <c r="BP27747" s="48"/>
    </row>
    <row r="27748" spans="68:68" x14ac:dyDescent="0.2">
      <c r="BP27748" s="48"/>
    </row>
    <row r="27749" spans="68:68" x14ac:dyDescent="0.2">
      <c r="BP27749" s="48"/>
    </row>
    <row r="27750" spans="68:68" x14ac:dyDescent="0.2">
      <c r="BP27750" s="48"/>
    </row>
    <row r="27751" spans="68:68" x14ac:dyDescent="0.2">
      <c r="BP27751" s="48"/>
    </row>
    <row r="27752" spans="68:68" x14ac:dyDescent="0.2">
      <c r="BP27752" s="48"/>
    </row>
    <row r="27753" spans="68:68" x14ac:dyDescent="0.2">
      <c r="BP27753" s="48"/>
    </row>
    <row r="27754" spans="68:68" x14ac:dyDescent="0.2">
      <c r="BP27754" s="48"/>
    </row>
    <row r="27755" spans="68:68" x14ac:dyDescent="0.2">
      <c r="BP27755" s="48"/>
    </row>
    <row r="27756" spans="68:68" x14ac:dyDescent="0.2">
      <c r="BP27756" s="48"/>
    </row>
    <row r="27757" spans="68:68" x14ac:dyDescent="0.2">
      <c r="BP27757" s="48"/>
    </row>
    <row r="27758" spans="68:68" x14ac:dyDescent="0.2">
      <c r="BP27758" s="48"/>
    </row>
    <row r="27759" spans="68:68" x14ac:dyDescent="0.2">
      <c r="BP27759" s="48"/>
    </row>
    <row r="27760" spans="68:68" x14ac:dyDescent="0.2">
      <c r="BP27760" s="48"/>
    </row>
    <row r="27761" spans="68:68" x14ac:dyDescent="0.2">
      <c r="BP27761" s="48"/>
    </row>
    <row r="27762" spans="68:68" x14ac:dyDescent="0.2">
      <c r="BP27762" s="48"/>
    </row>
    <row r="27763" spans="68:68" x14ac:dyDescent="0.2">
      <c r="BP27763" s="48"/>
    </row>
    <row r="27764" spans="68:68" x14ac:dyDescent="0.2">
      <c r="BP27764" s="48"/>
    </row>
    <row r="27765" spans="68:68" x14ac:dyDescent="0.2">
      <c r="BP27765" s="48"/>
    </row>
    <row r="27766" spans="68:68" x14ac:dyDescent="0.2">
      <c r="BP27766" s="48"/>
    </row>
    <row r="27767" spans="68:68" x14ac:dyDescent="0.2">
      <c r="BP27767" s="48"/>
    </row>
    <row r="27768" spans="68:68" x14ac:dyDescent="0.2">
      <c r="BP27768" s="48"/>
    </row>
    <row r="27769" spans="68:68" x14ac:dyDescent="0.2">
      <c r="BP27769" s="48"/>
    </row>
    <row r="27770" spans="68:68" x14ac:dyDescent="0.2">
      <c r="BP27770" s="48"/>
    </row>
    <row r="27771" spans="68:68" x14ac:dyDescent="0.2">
      <c r="BP27771" s="48"/>
    </row>
    <row r="27772" spans="68:68" x14ac:dyDescent="0.2">
      <c r="BP27772" s="48"/>
    </row>
    <row r="27773" spans="68:68" x14ac:dyDescent="0.2">
      <c r="BP27773" s="48"/>
    </row>
    <row r="27774" spans="68:68" x14ac:dyDescent="0.2">
      <c r="BP27774" s="48"/>
    </row>
    <row r="27775" spans="68:68" x14ac:dyDescent="0.2">
      <c r="BP27775" s="48"/>
    </row>
    <row r="27776" spans="68:68" x14ac:dyDescent="0.2">
      <c r="BP27776" s="48"/>
    </row>
    <row r="27777" spans="68:68" x14ac:dyDescent="0.2">
      <c r="BP27777" s="48"/>
    </row>
    <row r="27778" spans="68:68" x14ac:dyDescent="0.2">
      <c r="BP27778" s="48"/>
    </row>
    <row r="27779" spans="68:68" x14ac:dyDescent="0.2">
      <c r="BP27779" s="48"/>
    </row>
    <row r="27780" spans="68:68" x14ac:dyDescent="0.2">
      <c r="BP27780" s="48"/>
    </row>
    <row r="27781" spans="68:68" x14ac:dyDescent="0.2">
      <c r="BP27781" s="48"/>
    </row>
    <row r="27782" spans="68:68" x14ac:dyDescent="0.2">
      <c r="BP27782" s="48"/>
    </row>
    <row r="27783" spans="68:68" x14ac:dyDescent="0.2">
      <c r="BP27783" s="48"/>
    </row>
    <row r="27784" spans="68:68" x14ac:dyDescent="0.2">
      <c r="BP27784" s="48"/>
    </row>
    <row r="27785" spans="68:68" x14ac:dyDescent="0.2">
      <c r="BP27785" s="48"/>
    </row>
    <row r="27786" spans="68:68" x14ac:dyDescent="0.2">
      <c r="BP27786" s="48"/>
    </row>
    <row r="27787" spans="68:68" x14ac:dyDescent="0.2">
      <c r="BP27787" s="48"/>
    </row>
    <row r="27788" spans="68:68" x14ac:dyDescent="0.2">
      <c r="BP27788" s="48"/>
    </row>
    <row r="27789" spans="68:68" x14ac:dyDescent="0.2">
      <c r="BP27789" s="48"/>
    </row>
    <row r="27790" spans="68:68" x14ac:dyDescent="0.2">
      <c r="BP27790" s="48"/>
    </row>
    <row r="27791" spans="68:68" x14ac:dyDescent="0.2">
      <c r="BP27791" s="48"/>
    </row>
    <row r="27792" spans="68:68" x14ac:dyDescent="0.2">
      <c r="BP27792" s="48"/>
    </row>
    <row r="27793" spans="68:68" x14ac:dyDescent="0.2">
      <c r="BP27793" s="48"/>
    </row>
    <row r="27794" spans="68:68" x14ac:dyDescent="0.2">
      <c r="BP27794" s="48"/>
    </row>
    <row r="27795" spans="68:68" x14ac:dyDescent="0.2">
      <c r="BP27795" s="48"/>
    </row>
    <row r="27796" spans="68:68" x14ac:dyDescent="0.2">
      <c r="BP27796" s="48"/>
    </row>
    <row r="27797" spans="68:68" x14ac:dyDescent="0.2">
      <c r="BP27797" s="48"/>
    </row>
    <row r="27798" spans="68:68" x14ac:dyDescent="0.2">
      <c r="BP27798" s="48"/>
    </row>
    <row r="27799" spans="68:68" x14ac:dyDescent="0.2">
      <c r="BP27799" s="48"/>
    </row>
    <row r="27800" spans="68:68" x14ac:dyDescent="0.2">
      <c r="BP27800" s="48"/>
    </row>
    <row r="27801" spans="68:68" x14ac:dyDescent="0.2">
      <c r="BP27801" s="48"/>
    </row>
    <row r="27802" spans="68:68" x14ac:dyDescent="0.2">
      <c r="BP27802" s="48"/>
    </row>
    <row r="27803" spans="68:68" x14ac:dyDescent="0.2">
      <c r="BP27803" s="48"/>
    </row>
    <row r="27804" spans="68:68" x14ac:dyDescent="0.2">
      <c r="BP27804" s="48"/>
    </row>
    <row r="27805" spans="68:68" x14ac:dyDescent="0.2">
      <c r="BP27805" s="48"/>
    </row>
    <row r="27806" spans="68:68" x14ac:dyDescent="0.2">
      <c r="BP27806" s="48"/>
    </row>
    <row r="27807" spans="68:68" x14ac:dyDescent="0.2">
      <c r="BP27807" s="48"/>
    </row>
    <row r="27808" spans="68:68" x14ac:dyDescent="0.2">
      <c r="BP27808" s="48"/>
    </row>
    <row r="27809" spans="68:68" x14ac:dyDescent="0.2">
      <c r="BP27809" s="48"/>
    </row>
    <row r="27810" spans="68:68" x14ac:dyDescent="0.2">
      <c r="BP27810" s="48"/>
    </row>
    <row r="27811" spans="68:68" x14ac:dyDescent="0.2">
      <c r="BP27811" s="48"/>
    </row>
    <row r="27812" spans="68:68" x14ac:dyDescent="0.2">
      <c r="BP27812" s="48"/>
    </row>
    <row r="27813" spans="68:68" x14ac:dyDescent="0.2">
      <c r="BP27813" s="48"/>
    </row>
    <row r="27814" spans="68:68" x14ac:dyDescent="0.2">
      <c r="BP27814" s="48"/>
    </row>
    <row r="27815" spans="68:68" x14ac:dyDescent="0.2">
      <c r="BP27815" s="48"/>
    </row>
    <row r="27816" spans="68:68" x14ac:dyDescent="0.2">
      <c r="BP27816" s="48"/>
    </row>
    <row r="27817" spans="68:68" x14ac:dyDescent="0.2">
      <c r="BP27817" s="48"/>
    </row>
    <row r="27818" spans="68:68" x14ac:dyDescent="0.2">
      <c r="BP27818" s="48"/>
    </row>
    <row r="27819" spans="68:68" x14ac:dyDescent="0.2">
      <c r="BP27819" s="48"/>
    </row>
    <row r="27820" spans="68:68" x14ac:dyDescent="0.2">
      <c r="BP27820" s="48"/>
    </row>
    <row r="27821" spans="68:68" x14ac:dyDescent="0.2">
      <c r="BP27821" s="48"/>
    </row>
    <row r="27822" spans="68:68" x14ac:dyDescent="0.2">
      <c r="BP27822" s="48"/>
    </row>
    <row r="27823" spans="68:68" x14ac:dyDescent="0.2">
      <c r="BP27823" s="48"/>
    </row>
    <row r="27824" spans="68:68" x14ac:dyDescent="0.2">
      <c r="BP27824" s="48"/>
    </row>
    <row r="27825" spans="68:68" x14ac:dyDescent="0.2">
      <c r="BP27825" s="48"/>
    </row>
    <row r="27826" spans="68:68" x14ac:dyDescent="0.2">
      <c r="BP27826" s="48"/>
    </row>
    <row r="27827" spans="68:68" x14ac:dyDescent="0.2">
      <c r="BP27827" s="48"/>
    </row>
    <row r="27828" spans="68:68" x14ac:dyDescent="0.2">
      <c r="BP27828" s="48"/>
    </row>
    <row r="27829" spans="68:68" x14ac:dyDescent="0.2">
      <c r="BP27829" s="48"/>
    </row>
    <row r="27830" spans="68:68" x14ac:dyDescent="0.2">
      <c r="BP27830" s="48"/>
    </row>
    <row r="27831" spans="68:68" x14ac:dyDescent="0.2">
      <c r="BP27831" s="48"/>
    </row>
    <row r="27832" spans="68:68" x14ac:dyDescent="0.2">
      <c r="BP27832" s="48"/>
    </row>
    <row r="27833" spans="68:68" x14ac:dyDescent="0.2">
      <c r="BP27833" s="48"/>
    </row>
    <row r="27834" spans="68:68" x14ac:dyDescent="0.2">
      <c r="BP27834" s="48"/>
    </row>
    <row r="27835" spans="68:68" x14ac:dyDescent="0.2">
      <c r="BP27835" s="48"/>
    </row>
    <row r="27836" spans="68:68" x14ac:dyDescent="0.2">
      <c r="BP27836" s="48"/>
    </row>
    <row r="27837" spans="68:68" x14ac:dyDescent="0.2">
      <c r="BP27837" s="48"/>
    </row>
    <row r="27838" spans="68:68" x14ac:dyDescent="0.2">
      <c r="BP27838" s="48"/>
    </row>
    <row r="27839" spans="68:68" x14ac:dyDescent="0.2">
      <c r="BP27839" s="48"/>
    </row>
    <row r="27840" spans="68:68" x14ac:dyDescent="0.2">
      <c r="BP27840" s="48"/>
    </row>
    <row r="27841" spans="68:68" x14ac:dyDescent="0.2">
      <c r="BP27841" s="48"/>
    </row>
    <row r="27842" spans="68:68" x14ac:dyDescent="0.2">
      <c r="BP27842" s="48"/>
    </row>
    <row r="27843" spans="68:68" x14ac:dyDescent="0.2">
      <c r="BP27843" s="48"/>
    </row>
    <row r="27844" spans="68:68" x14ac:dyDescent="0.2">
      <c r="BP27844" s="48"/>
    </row>
    <row r="27845" spans="68:68" x14ac:dyDescent="0.2">
      <c r="BP27845" s="48"/>
    </row>
    <row r="27846" spans="68:68" x14ac:dyDescent="0.2">
      <c r="BP27846" s="48"/>
    </row>
    <row r="27847" spans="68:68" x14ac:dyDescent="0.2">
      <c r="BP27847" s="48"/>
    </row>
    <row r="27848" spans="68:68" x14ac:dyDescent="0.2">
      <c r="BP27848" s="48"/>
    </row>
    <row r="27849" spans="68:68" x14ac:dyDescent="0.2">
      <c r="BP27849" s="48"/>
    </row>
    <row r="27850" spans="68:68" x14ac:dyDescent="0.2">
      <c r="BP27850" s="48"/>
    </row>
    <row r="27851" spans="68:68" x14ac:dyDescent="0.2">
      <c r="BP27851" s="48"/>
    </row>
    <row r="27852" spans="68:68" x14ac:dyDescent="0.2">
      <c r="BP27852" s="48"/>
    </row>
    <row r="27853" spans="68:68" x14ac:dyDescent="0.2">
      <c r="BP27853" s="48"/>
    </row>
    <row r="27854" spans="68:68" x14ac:dyDescent="0.2">
      <c r="BP27854" s="48"/>
    </row>
    <row r="27855" spans="68:68" x14ac:dyDescent="0.2">
      <c r="BP27855" s="48"/>
    </row>
    <row r="27856" spans="68:68" x14ac:dyDescent="0.2">
      <c r="BP27856" s="48"/>
    </row>
    <row r="27857" spans="68:68" x14ac:dyDescent="0.2">
      <c r="BP27857" s="48"/>
    </row>
    <row r="27858" spans="68:68" x14ac:dyDescent="0.2">
      <c r="BP27858" s="48"/>
    </row>
    <row r="27859" spans="68:68" x14ac:dyDescent="0.2">
      <c r="BP27859" s="48"/>
    </row>
    <row r="27860" spans="68:68" x14ac:dyDescent="0.2">
      <c r="BP27860" s="48"/>
    </row>
    <row r="27861" spans="68:68" x14ac:dyDescent="0.2">
      <c r="BP27861" s="48"/>
    </row>
    <row r="27862" spans="68:68" x14ac:dyDescent="0.2">
      <c r="BP27862" s="48"/>
    </row>
    <row r="27863" spans="68:68" x14ac:dyDescent="0.2">
      <c r="BP27863" s="48"/>
    </row>
    <row r="27864" spans="68:68" x14ac:dyDescent="0.2">
      <c r="BP27864" s="48"/>
    </row>
    <row r="27865" spans="68:68" x14ac:dyDescent="0.2">
      <c r="BP27865" s="48"/>
    </row>
    <row r="27866" spans="68:68" x14ac:dyDescent="0.2">
      <c r="BP27866" s="48"/>
    </row>
    <row r="27867" spans="68:68" x14ac:dyDescent="0.2">
      <c r="BP27867" s="48"/>
    </row>
    <row r="27868" spans="68:68" x14ac:dyDescent="0.2">
      <c r="BP27868" s="48"/>
    </row>
    <row r="27869" spans="68:68" x14ac:dyDescent="0.2">
      <c r="BP27869" s="48"/>
    </row>
    <row r="27870" spans="68:68" x14ac:dyDescent="0.2">
      <c r="BP27870" s="48"/>
    </row>
    <row r="27871" spans="68:68" x14ac:dyDescent="0.2">
      <c r="BP27871" s="48"/>
    </row>
    <row r="27872" spans="68:68" x14ac:dyDescent="0.2">
      <c r="BP27872" s="48"/>
    </row>
    <row r="27873" spans="68:68" x14ac:dyDescent="0.2">
      <c r="BP27873" s="48"/>
    </row>
    <row r="27874" spans="68:68" x14ac:dyDescent="0.2">
      <c r="BP27874" s="48"/>
    </row>
    <row r="27875" spans="68:68" x14ac:dyDescent="0.2">
      <c r="BP27875" s="48"/>
    </row>
    <row r="27876" spans="68:68" x14ac:dyDescent="0.2">
      <c r="BP27876" s="48"/>
    </row>
    <row r="27877" spans="68:68" x14ac:dyDescent="0.2">
      <c r="BP27877" s="48"/>
    </row>
    <row r="27878" spans="68:68" x14ac:dyDescent="0.2">
      <c r="BP27878" s="48"/>
    </row>
    <row r="27879" spans="68:68" x14ac:dyDescent="0.2">
      <c r="BP27879" s="48"/>
    </row>
    <row r="27880" spans="68:68" x14ac:dyDescent="0.2">
      <c r="BP27880" s="48"/>
    </row>
    <row r="27881" spans="68:68" x14ac:dyDescent="0.2">
      <c r="BP27881" s="48"/>
    </row>
    <row r="27882" spans="68:68" x14ac:dyDescent="0.2">
      <c r="BP27882" s="48"/>
    </row>
    <row r="27883" spans="68:68" x14ac:dyDescent="0.2">
      <c r="BP27883" s="48"/>
    </row>
    <row r="27884" spans="68:68" x14ac:dyDescent="0.2">
      <c r="BP27884" s="48"/>
    </row>
    <row r="27885" spans="68:68" x14ac:dyDescent="0.2">
      <c r="BP27885" s="48"/>
    </row>
    <row r="27886" spans="68:68" x14ac:dyDescent="0.2">
      <c r="BP27886" s="48"/>
    </row>
    <row r="27887" spans="68:68" x14ac:dyDescent="0.2">
      <c r="BP27887" s="48"/>
    </row>
    <row r="27888" spans="68:68" x14ac:dyDescent="0.2">
      <c r="BP27888" s="48"/>
    </row>
    <row r="27889" spans="68:68" x14ac:dyDescent="0.2">
      <c r="BP27889" s="48"/>
    </row>
    <row r="27890" spans="68:68" x14ac:dyDescent="0.2">
      <c r="BP27890" s="48"/>
    </row>
    <row r="27891" spans="68:68" x14ac:dyDescent="0.2">
      <c r="BP27891" s="48"/>
    </row>
    <row r="27892" spans="68:68" x14ac:dyDescent="0.2">
      <c r="BP27892" s="48"/>
    </row>
    <row r="27893" spans="68:68" x14ac:dyDescent="0.2">
      <c r="BP27893" s="48"/>
    </row>
    <row r="27894" spans="68:68" x14ac:dyDescent="0.2">
      <c r="BP27894" s="48"/>
    </row>
    <row r="27895" spans="68:68" x14ac:dyDescent="0.2">
      <c r="BP27895" s="48"/>
    </row>
    <row r="27896" spans="68:68" x14ac:dyDescent="0.2">
      <c r="BP27896" s="48"/>
    </row>
    <row r="27897" spans="68:68" x14ac:dyDescent="0.2">
      <c r="BP27897" s="48"/>
    </row>
    <row r="27898" spans="68:68" x14ac:dyDescent="0.2">
      <c r="BP27898" s="48"/>
    </row>
    <row r="27899" spans="68:68" x14ac:dyDescent="0.2">
      <c r="BP27899" s="48"/>
    </row>
    <row r="27900" spans="68:68" x14ac:dyDescent="0.2">
      <c r="BP27900" s="48"/>
    </row>
    <row r="27901" spans="68:68" x14ac:dyDescent="0.2">
      <c r="BP27901" s="48"/>
    </row>
    <row r="27902" spans="68:68" x14ac:dyDescent="0.2">
      <c r="BP27902" s="48"/>
    </row>
    <row r="27903" spans="68:68" x14ac:dyDescent="0.2">
      <c r="BP27903" s="48"/>
    </row>
    <row r="27904" spans="68:68" x14ac:dyDescent="0.2">
      <c r="BP27904" s="48"/>
    </row>
    <row r="27905" spans="68:68" x14ac:dyDescent="0.2">
      <c r="BP27905" s="48"/>
    </row>
    <row r="27906" spans="68:68" x14ac:dyDescent="0.2">
      <c r="BP27906" s="48"/>
    </row>
    <row r="27907" spans="68:68" x14ac:dyDescent="0.2">
      <c r="BP27907" s="48"/>
    </row>
    <row r="27908" spans="68:68" x14ac:dyDescent="0.2">
      <c r="BP27908" s="48"/>
    </row>
    <row r="27909" spans="68:68" x14ac:dyDescent="0.2">
      <c r="BP27909" s="48"/>
    </row>
    <row r="27910" spans="68:68" x14ac:dyDescent="0.2">
      <c r="BP27910" s="48"/>
    </row>
    <row r="27911" spans="68:68" x14ac:dyDescent="0.2">
      <c r="BP27911" s="48"/>
    </row>
    <row r="27912" spans="68:68" x14ac:dyDescent="0.2">
      <c r="BP27912" s="48"/>
    </row>
    <row r="27913" spans="68:68" x14ac:dyDescent="0.2">
      <c r="BP27913" s="48"/>
    </row>
    <row r="27914" spans="68:68" x14ac:dyDescent="0.2">
      <c r="BP27914" s="48"/>
    </row>
    <row r="27915" spans="68:68" x14ac:dyDescent="0.2">
      <c r="BP27915" s="48"/>
    </row>
    <row r="27916" spans="68:68" x14ac:dyDescent="0.2">
      <c r="BP27916" s="48"/>
    </row>
    <row r="27917" spans="68:68" x14ac:dyDescent="0.2">
      <c r="BP27917" s="48"/>
    </row>
    <row r="27918" spans="68:68" x14ac:dyDescent="0.2">
      <c r="BP27918" s="48"/>
    </row>
    <row r="27919" spans="68:68" x14ac:dyDescent="0.2">
      <c r="BP27919" s="48"/>
    </row>
    <row r="27920" spans="68:68" x14ac:dyDescent="0.2">
      <c r="BP27920" s="48"/>
    </row>
    <row r="27921" spans="68:68" x14ac:dyDescent="0.2">
      <c r="BP27921" s="48"/>
    </row>
    <row r="27922" spans="68:68" x14ac:dyDescent="0.2">
      <c r="BP27922" s="48"/>
    </row>
    <row r="27923" spans="68:68" x14ac:dyDescent="0.2">
      <c r="BP27923" s="48"/>
    </row>
    <row r="27924" spans="68:68" x14ac:dyDescent="0.2">
      <c r="BP27924" s="48"/>
    </row>
    <row r="27925" spans="68:68" x14ac:dyDescent="0.2">
      <c r="BP27925" s="48"/>
    </row>
    <row r="27926" spans="68:68" x14ac:dyDescent="0.2">
      <c r="BP27926" s="48"/>
    </row>
    <row r="27927" spans="68:68" x14ac:dyDescent="0.2">
      <c r="BP27927" s="48"/>
    </row>
    <row r="27928" spans="68:68" x14ac:dyDescent="0.2">
      <c r="BP27928" s="48"/>
    </row>
    <row r="27929" spans="68:68" x14ac:dyDescent="0.2">
      <c r="BP27929" s="48"/>
    </row>
    <row r="27930" spans="68:68" x14ac:dyDescent="0.2">
      <c r="BP27930" s="48"/>
    </row>
    <row r="27931" spans="68:68" x14ac:dyDescent="0.2">
      <c r="BP27931" s="48"/>
    </row>
    <row r="27932" spans="68:68" x14ac:dyDescent="0.2">
      <c r="BP27932" s="48"/>
    </row>
    <row r="27933" spans="68:68" x14ac:dyDescent="0.2">
      <c r="BP27933" s="48"/>
    </row>
    <row r="27934" spans="68:68" x14ac:dyDescent="0.2">
      <c r="BP27934" s="48"/>
    </row>
    <row r="27935" spans="68:68" x14ac:dyDescent="0.2">
      <c r="BP27935" s="48"/>
    </row>
    <row r="27936" spans="68:68" x14ac:dyDescent="0.2">
      <c r="BP27936" s="48"/>
    </row>
    <row r="27937" spans="68:68" x14ac:dyDescent="0.2">
      <c r="BP27937" s="48"/>
    </row>
    <row r="27938" spans="68:68" x14ac:dyDescent="0.2">
      <c r="BP27938" s="48"/>
    </row>
    <row r="27939" spans="68:68" x14ac:dyDescent="0.2">
      <c r="BP27939" s="48"/>
    </row>
    <row r="27940" spans="68:68" x14ac:dyDescent="0.2">
      <c r="BP27940" s="48"/>
    </row>
    <row r="27941" spans="68:68" x14ac:dyDescent="0.2">
      <c r="BP27941" s="48"/>
    </row>
    <row r="27942" spans="68:68" x14ac:dyDescent="0.2">
      <c r="BP27942" s="48"/>
    </row>
    <row r="27943" spans="68:68" x14ac:dyDescent="0.2">
      <c r="BP27943" s="48"/>
    </row>
    <row r="27944" spans="68:68" x14ac:dyDescent="0.2">
      <c r="BP27944" s="48"/>
    </row>
    <row r="27945" spans="68:68" x14ac:dyDescent="0.2">
      <c r="BP27945" s="48"/>
    </row>
    <row r="27946" spans="68:68" x14ac:dyDescent="0.2">
      <c r="BP27946" s="48"/>
    </row>
    <row r="27947" spans="68:68" x14ac:dyDescent="0.2">
      <c r="BP27947" s="48"/>
    </row>
    <row r="27948" spans="68:68" x14ac:dyDescent="0.2">
      <c r="BP27948" s="48"/>
    </row>
    <row r="27949" spans="68:68" x14ac:dyDescent="0.2">
      <c r="BP27949" s="48"/>
    </row>
    <row r="27950" spans="68:68" x14ac:dyDescent="0.2">
      <c r="BP27950" s="48"/>
    </row>
    <row r="27951" spans="68:68" x14ac:dyDescent="0.2">
      <c r="BP27951" s="48"/>
    </row>
    <row r="27952" spans="68:68" x14ac:dyDescent="0.2">
      <c r="BP27952" s="48"/>
    </row>
    <row r="27953" spans="68:68" x14ac:dyDescent="0.2">
      <c r="BP27953" s="48"/>
    </row>
    <row r="27954" spans="68:68" x14ac:dyDescent="0.2">
      <c r="BP27954" s="48"/>
    </row>
    <row r="27955" spans="68:68" x14ac:dyDescent="0.2">
      <c r="BP27955" s="48"/>
    </row>
    <row r="27956" spans="68:68" x14ac:dyDescent="0.2">
      <c r="BP27956" s="48"/>
    </row>
    <row r="27957" spans="68:68" x14ac:dyDescent="0.2">
      <c r="BP27957" s="48"/>
    </row>
    <row r="27958" spans="68:68" x14ac:dyDescent="0.2">
      <c r="BP27958" s="48"/>
    </row>
    <row r="27959" spans="68:68" x14ac:dyDescent="0.2">
      <c r="BP27959" s="48"/>
    </row>
    <row r="27960" spans="68:68" x14ac:dyDescent="0.2">
      <c r="BP27960" s="48"/>
    </row>
    <row r="27961" spans="68:68" x14ac:dyDescent="0.2">
      <c r="BP27961" s="48"/>
    </row>
    <row r="27962" spans="68:68" x14ac:dyDescent="0.2">
      <c r="BP27962" s="48"/>
    </row>
    <row r="27963" spans="68:68" x14ac:dyDescent="0.2">
      <c r="BP27963" s="48"/>
    </row>
    <row r="27964" spans="68:68" x14ac:dyDescent="0.2">
      <c r="BP27964" s="48"/>
    </row>
    <row r="27965" spans="68:68" x14ac:dyDescent="0.2">
      <c r="BP27965" s="48"/>
    </row>
    <row r="27966" spans="68:68" x14ac:dyDescent="0.2">
      <c r="BP27966" s="48"/>
    </row>
    <row r="27967" spans="68:68" x14ac:dyDescent="0.2">
      <c r="BP27967" s="48"/>
    </row>
    <row r="27968" spans="68:68" x14ac:dyDescent="0.2">
      <c r="BP27968" s="48"/>
    </row>
    <row r="27969" spans="68:68" x14ac:dyDescent="0.2">
      <c r="BP27969" s="48"/>
    </row>
    <row r="27970" spans="68:68" x14ac:dyDescent="0.2">
      <c r="BP27970" s="48"/>
    </row>
    <row r="27971" spans="68:68" x14ac:dyDescent="0.2">
      <c r="BP27971" s="48"/>
    </row>
    <row r="27972" spans="68:68" x14ac:dyDescent="0.2">
      <c r="BP27972" s="48"/>
    </row>
    <row r="27973" spans="68:68" x14ac:dyDescent="0.2">
      <c r="BP27973" s="48"/>
    </row>
    <row r="27974" spans="68:68" x14ac:dyDescent="0.2">
      <c r="BP27974" s="48"/>
    </row>
    <row r="27975" spans="68:68" x14ac:dyDescent="0.2">
      <c r="BP27975" s="48"/>
    </row>
    <row r="27976" spans="68:68" x14ac:dyDescent="0.2">
      <c r="BP27976" s="48"/>
    </row>
    <row r="27977" spans="68:68" x14ac:dyDescent="0.2">
      <c r="BP27977" s="48"/>
    </row>
    <row r="27978" spans="68:68" x14ac:dyDescent="0.2">
      <c r="BP27978" s="48"/>
    </row>
    <row r="27979" spans="68:68" x14ac:dyDescent="0.2">
      <c r="BP27979" s="48"/>
    </row>
    <row r="27980" spans="68:68" x14ac:dyDescent="0.2">
      <c r="BP27980" s="48"/>
    </row>
    <row r="27981" spans="68:68" x14ac:dyDescent="0.2">
      <c r="BP27981" s="48"/>
    </row>
    <row r="27982" spans="68:68" x14ac:dyDescent="0.2">
      <c r="BP27982" s="48"/>
    </row>
    <row r="27983" spans="68:68" x14ac:dyDescent="0.2">
      <c r="BP27983" s="48"/>
    </row>
    <row r="27984" spans="68:68" x14ac:dyDescent="0.2">
      <c r="BP27984" s="48"/>
    </row>
    <row r="27985" spans="68:68" x14ac:dyDescent="0.2">
      <c r="BP27985" s="48"/>
    </row>
    <row r="27986" spans="68:68" x14ac:dyDescent="0.2">
      <c r="BP27986" s="48"/>
    </row>
    <row r="27987" spans="68:68" x14ac:dyDescent="0.2">
      <c r="BP27987" s="48"/>
    </row>
    <row r="27988" spans="68:68" x14ac:dyDescent="0.2">
      <c r="BP27988" s="48"/>
    </row>
    <row r="27989" spans="68:68" x14ac:dyDescent="0.2">
      <c r="BP27989" s="48"/>
    </row>
    <row r="27990" spans="68:68" x14ac:dyDescent="0.2">
      <c r="BP27990" s="48"/>
    </row>
    <row r="27991" spans="68:68" x14ac:dyDescent="0.2">
      <c r="BP27991" s="48"/>
    </row>
    <row r="27992" spans="68:68" x14ac:dyDescent="0.2">
      <c r="BP27992" s="48"/>
    </row>
    <row r="27993" spans="68:68" x14ac:dyDescent="0.2">
      <c r="BP27993" s="48"/>
    </row>
    <row r="27994" spans="68:68" x14ac:dyDescent="0.2">
      <c r="BP27994" s="48"/>
    </row>
    <row r="27995" spans="68:68" x14ac:dyDescent="0.2">
      <c r="BP27995" s="48"/>
    </row>
    <row r="27996" spans="68:68" x14ac:dyDescent="0.2">
      <c r="BP27996" s="48"/>
    </row>
    <row r="27997" spans="68:68" x14ac:dyDescent="0.2">
      <c r="BP27997" s="48"/>
    </row>
    <row r="27998" spans="68:68" x14ac:dyDescent="0.2">
      <c r="BP27998" s="48"/>
    </row>
    <row r="27999" spans="68:68" x14ac:dyDescent="0.2">
      <c r="BP27999" s="48"/>
    </row>
    <row r="28000" spans="68:68" x14ac:dyDescent="0.2">
      <c r="BP28000" s="48"/>
    </row>
    <row r="28001" spans="68:68" x14ac:dyDescent="0.2">
      <c r="BP28001" s="48"/>
    </row>
    <row r="28002" spans="68:68" x14ac:dyDescent="0.2">
      <c r="BP28002" s="48"/>
    </row>
    <row r="28003" spans="68:68" x14ac:dyDescent="0.2">
      <c r="BP28003" s="48"/>
    </row>
    <row r="28004" spans="68:68" x14ac:dyDescent="0.2">
      <c r="BP28004" s="48"/>
    </row>
    <row r="28005" spans="68:68" x14ac:dyDescent="0.2">
      <c r="BP28005" s="48"/>
    </row>
    <row r="28006" spans="68:68" x14ac:dyDescent="0.2">
      <c r="BP28006" s="48"/>
    </row>
    <row r="28007" spans="68:68" x14ac:dyDescent="0.2">
      <c r="BP28007" s="48"/>
    </row>
    <row r="28008" spans="68:68" x14ac:dyDescent="0.2">
      <c r="BP28008" s="48"/>
    </row>
    <row r="28009" spans="68:68" x14ac:dyDescent="0.2">
      <c r="BP28009" s="48"/>
    </row>
    <row r="28010" spans="68:68" x14ac:dyDescent="0.2">
      <c r="BP28010" s="48"/>
    </row>
    <row r="28011" spans="68:68" x14ac:dyDescent="0.2">
      <c r="BP28011" s="48"/>
    </row>
    <row r="28012" spans="68:68" x14ac:dyDescent="0.2">
      <c r="BP28012" s="48"/>
    </row>
    <row r="28013" spans="68:68" x14ac:dyDescent="0.2">
      <c r="BP28013" s="48"/>
    </row>
    <row r="28014" spans="68:68" x14ac:dyDescent="0.2">
      <c r="BP28014" s="48"/>
    </row>
    <row r="28015" spans="68:68" x14ac:dyDescent="0.2">
      <c r="BP28015" s="48"/>
    </row>
    <row r="28016" spans="68:68" x14ac:dyDescent="0.2">
      <c r="BP28016" s="48"/>
    </row>
    <row r="28017" spans="68:68" x14ac:dyDescent="0.2">
      <c r="BP28017" s="48"/>
    </row>
    <row r="28018" spans="68:68" x14ac:dyDescent="0.2">
      <c r="BP28018" s="48"/>
    </row>
    <row r="28019" spans="68:68" x14ac:dyDescent="0.2">
      <c r="BP28019" s="48"/>
    </row>
    <row r="28020" spans="68:68" x14ac:dyDescent="0.2">
      <c r="BP28020" s="48"/>
    </row>
    <row r="28021" spans="68:68" x14ac:dyDescent="0.2">
      <c r="BP28021" s="48"/>
    </row>
    <row r="28022" spans="68:68" x14ac:dyDescent="0.2">
      <c r="BP28022" s="48"/>
    </row>
    <row r="28023" spans="68:68" x14ac:dyDescent="0.2">
      <c r="BP28023" s="48"/>
    </row>
    <row r="28024" spans="68:68" x14ac:dyDescent="0.2">
      <c r="BP28024" s="48"/>
    </row>
    <row r="28025" spans="68:68" x14ac:dyDescent="0.2">
      <c r="BP28025" s="48"/>
    </row>
    <row r="28026" spans="68:68" x14ac:dyDescent="0.2">
      <c r="BP28026" s="48"/>
    </row>
    <row r="28027" spans="68:68" x14ac:dyDescent="0.2">
      <c r="BP28027" s="48"/>
    </row>
    <row r="28028" spans="68:68" x14ac:dyDescent="0.2">
      <c r="BP28028" s="48"/>
    </row>
    <row r="28029" spans="68:68" x14ac:dyDescent="0.2">
      <c r="BP28029" s="48"/>
    </row>
    <row r="28030" spans="68:68" x14ac:dyDescent="0.2">
      <c r="BP28030" s="48"/>
    </row>
    <row r="28031" spans="68:68" x14ac:dyDescent="0.2">
      <c r="BP28031" s="48"/>
    </row>
    <row r="28032" spans="68:68" x14ac:dyDescent="0.2">
      <c r="BP28032" s="48"/>
    </row>
    <row r="28033" spans="68:68" x14ac:dyDescent="0.2">
      <c r="BP28033" s="48"/>
    </row>
    <row r="28034" spans="68:68" x14ac:dyDescent="0.2">
      <c r="BP28034" s="48"/>
    </row>
    <row r="28035" spans="68:68" x14ac:dyDescent="0.2">
      <c r="BP28035" s="48"/>
    </row>
    <row r="28036" spans="68:68" x14ac:dyDescent="0.2">
      <c r="BP28036" s="48"/>
    </row>
    <row r="28037" spans="68:68" x14ac:dyDescent="0.2">
      <c r="BP28037" s="48"/>
    </row>
    <row r="28038" spans="68:68" x14ac:dyDescent="0.2">
      <c r="BP28038" s="48"/>
    </row>
    <row r="28039" spans="68:68" x14ac:dyDescent="0.2">
      <c r="BP28039" s="48"/>
    </row>
    <row r="28040" spans="68:68" x14ac:dyDescent="0.2">
      <c r="BP28040" s="48"/>
    </row>
    <row r="28041" spans="68:68" x14ac:dyDescent="0.2">
      <c r="BP28041" s="48"/>
    </row>
    <row r="28042" spans="68:68" x14ac:dyDescent="0.2">
      <c r="BP28042" s="48"/>
    </row>
    <row r="28043" spans="68:68" x14ac:dyDescent="0.2">
      <c r="BP28043" s="48"/>
    </row>
    <row r="28044" spans="68:68" x14ac:dyDescent="0.2">
      <c r="BP28044" s="48"/>
    </row>
    <row r="28045" spans="68:68" x14ac:dyDescent="0.2">
      <c r="BP28045" s="48"/>
    </row>
    <row r="28046" spans="68:68" x14ac:dyDescent="0.2">
      <c r="BP28046" s="48"/>
    </row>
    <row r="28047" spans="68:68" x14ac:dyDescent="0.2">
      <c r="BP28047" s="48"/>
    </row>
    <row r="28048" spans="68:68" x14ac:dyDescent="0.2">
      <c r="BP28048" s="48"/>
    </row>
    <row r="28049" spans="68:68" x14ac:dyDescent="0.2">
      <c r="BP28049" s="48"/>
    </row>
    <row r="28050" spans="68:68" x14ac:dyDescent="0.2">
      <c r="BP28050" s="48"/>
    </row>
    <row r="28051" spans="68:68" x14ac:dyDescent="0.2">
      <c r="BP28051" s="48"/>
    </row>
    <row r="28052" spans="68:68" x14ac:dyDescent="0.2">
      <c r="BP28052" s="48"/>
    </row>
    <row r="28053" spans="68:68" x14ac:dyDescent="0.2">
      <c r="BP28053" s="48"/>
    </row>
    <row r="28054" spans="68:68" x14ac:dyDescent="0.2">
      <c r="BP28054" s="48"/>
    </row>
    <row r="28055" spans="68:68" x14ac:dyDescent="0.2">
      <c r="BP28055" s="48"/>
    </row>
    <row r="28056" spans="68:68" x14ac:dyDescent="0.2">
      <c r="BP28056" s="48"/>
    </row>
    <row r="28057" spans="68:68" x14ac:dyDescent="0.2">
      <c r="BP28057" s="48"/>
    </row>
    <row r="28058" spans="68:68" x14ac:dyDescent="0.2">
      <c r="BP28058" s="48"/>
    </row>
    <row r="28059" spans="68:68" x14ac:dyDescent="0.2">
      <c r="BP28059" s="48"/>
    </row>
    <row r="28060" spans="68:68" x14ac:dyDescent="0.2">
      <c r="BP28060" s="48"/>
    </row>
    <row r="28061" spans="68:68" x14ac:dyDescent="0.2">
      <c r="BP28061" s="48"/>
    </row>
    <row r="28062" spans="68:68" x14ac:dyDescent="0.2">
      <c r="BP28062" s="48"/>
    </row>
    <row r="28063" spans="68:68" x14ac:dyDescent="0.2">
      <c r="BP28063" s="48"/>
    </row>
    <row r="28064" spans="68:68" x14ac:dyDescent="0.2">
      <c r="BP28064" s="48"/>
    </row>
    <row r="28065" spans="68:68" x14ac:dyDescent="0.2">
      <c r="BP28065" s="48"/>
    </row>
    <row r="28066" spans="68:68" x14ac:dyDescent="0.2">
      <c r="BP28066" s="48"/>
    </row>
    <row r="28067" spans="68:68" x14ac:dyDescent="0.2">
      <c r="BP28067" s="48"/>
    </row>
    <row r="28068" spans="68:68" x14ac:dyDescent="0.2">
      <c r="BP28068" s="48"/>
    </row>
    <row r="28069" spans="68:68" x14ac:dyDescent="0.2">
      <c r="BP28069" s="48"/>
    </row>
    <row r="28070" spans="68:68" x14ac:dyDescent="0.2">
      <c r="BP28070" s="48"/>
    </row>
    <row r="28071" spans="68:68" x14ac:dyDescent="0.2">
      <c r="BP28071" s="48"/>
    </row>
    <row r="28072" spans="68:68" x14ac:dyDescent="0.2">
      <c r="BP28072" s="48"/>
    </row>
    <row r="28073" spans="68:68" x14ac:dyDescent="0.2">
      <c r="BP28073" s="48"/>
    </row>
    <row r="28074" spans="68:68" x14ac:dyDescent="0.2">
      <c r="BP28074" s="48"/>
    </row>
    <row r="28075" spans="68:68" x14ac:dyDescent="0.2">
      <c r="BP28075" s="48"/>
    </row>
    <row r="28076" spans="68:68" x14ac:dyDescent="0.2">
      <c r="BP28076" s="48"/>
    </row>
    <row r="28077" spans="68:68" x14ac:dyDescent="0.2">
      <c r="BP28077" s="48"/>
    </row>
    <row r="28078" spans="68:68" x14ac:dyDescent="0.2">
      <c r="BP28078" s="48"/>
    </row>
    <row r="28079" spans="68:68" x14ac:dyDescent="0.2">
      <c r="BP28079" s="48"/>
    </row>
    <row r="28080" spans="68:68" x14ac:dyDescent="0.2">
      <c r="BP28080" s="48"/>
    </row>
    <row r="28081" spans="68:68" x14ac:dyDescent="0.2">
      <c r="BP28081" s="48"/>
    </row>
    <row r="28082" spans="68:68" x14ac:dyDescent="0.2">
      <c r="BP28082" s="48"/>
    </row>
    <row r="28083" spans="68:68" x14ac:dyDescent="0.2">
      <c r="BP28083" s="48"/>
    </row>
    <row r="28084" spans="68:68" x14ac:dyDescent="0.2">
      <c r="BP28084" s="48"/>
    </row>
    <row r="28085" spans="68:68" x14ac:dyDescent="0.2">
      <c r="BP28085" s="48"/>
    </row>
    <row r="28086" spans="68:68" x14ac:dyDescent="0.2">
      <c r="BP28086" s="48"/>
    </row>
    <row r="28087" spans="68:68" x14ac:dyDescent="0.2">
      <c r="BP28087" s="48"/>
    </row>
    <row r="28088" spans="68:68" x14ac:dyDescent="0.2">
      <c r="BP28088" s="48"/>
    </row>
    <row r="28089" spans="68:68" x14ac:dyDescent="0.2">
      <c r="BP28089" s="48"/>
    </row>
    <row r="28090" spans="68:68" x14ac:dyDescent="0.2">
      <c r="BP28090" s="48"/>
    </row>
    <row r="28091" spans="68:68" x14ac:dyDescent="0.2">
      <c r="BP28091" s="48"/>
    </row>
    <row r="28092" spans="68:68" x14ac:dyDescent="0.2">
      <c r="BP28092" s="48"/>
    </row>
    <row r="28093" spans="68:68" x14ac:dyDescent="0.2">
      <c r="BP28093" s="48"/>
    </row>
    <row r="28094" spans="68:68" x14ac:dyDescent="0.2">
      <c r="BP28094" s="48"/>
    </row>
    <row r="28095" spans="68:68" x14ac:dyDescent="0.2">
      <c r="BP28095" s="48"/>
    </row>
    <row r="28096" spans="68:68" x14ac:dyDescent="0.2">
      <c r="BP28096" s="48"/>
    </row>
    <row r="28097" spans="68:68" x14ac:dyDescent="0.2">
      <c r="BP28097" s="48"/>
    </row>
    <row r="28098" spans="68:68" x14ac:dyDescent="0.2">
      <c r="BP28098" s="48"/>
    </row>
    <row r="28099" spans="68:68" x14ac:dyDescent="0.2">
      <c r="BP28099" s="48"/>
    </row>
    <row r="28100" spans="68:68" x14ac:dyDescent="0.2">
      <c r="BP28100" s="48"/>
    </row>
    <row r="28101" spans="68:68" x14ac:dyDescent="0.2">
      <c r="BP28101" s="48"/>
    </row>
    <row r="28102" spans="68:68" x14ac:dyDescent="0.2">
      <c r="BP28102" s="48"/>
    </row>
    <row r="28103" spans="68:68" x14ac:dyDescent="0.2">
      <c r="BP28103" s="48"/>
    </row>
    <row r="28104" spans="68:68" x14ac:dyDescent="0.2">
      <c r="BP28104" s="48"/>
    </row>
    <row r="28105" spans="68:68" x14ac:dyDescent="0.2">
      <c r="BP28105" s="48"/>
    </row>
    <row r="28106" spans="68:68" x14ac:dyDescent="0.2">
      <c r="BP28106" s="48"/>
    </row>
    <row r="28107" spans="68:68" x14ac:dyDescent="0.2">
      <c r="BP28107" s="48"/>
    </row>
    <row r="28108" spans="68:68" x14ac:dyDescent="0.2">
      <c r="BP28108" s="48"/>
    </row>
    <row r="28109" spans="68:68" x14ac:dyDescent="0.2">
      <c r="BP28109" s="48"/>
    </row>
    <row r="28110" spans="68:68" x14ac:dyDescent="0.2">
      <c r="BP28110" s="48"/>
    </row>
    <row r="28111" spans="68:68" x14ac:dyDescent="0.2">
      <c r="BP28111" s="48"/>
    </row>
    <row r="28112" spans="68:68" x14ac:dyDescent="0.2">
      <c r="BP28112" s="48"/>
    </row>
    <row r="28113" spans="68:68" x14ac:dyDescent="0.2">
      <c r="BP28113" s="48"/>
    </row>
    <row r="28114" spans="68:68" x14ac:dyDescent="0.2">
      <c r="BP28114" s="48"/>
    </row>
    <row r="28115" spans="68:68" x14ac:dyDescent="0.2">
      <c r="BP28115" s="48"/>
    </row>
    <row r="28116" spans="68:68" x14ac:dyDescent="0.2">
      <c r="BP28116" s="48"/>
    </row>
    <row r="28117" spans="68:68" x14ac:dyDescent="0.2">
      <c r="BP28117" s="48"/>
    </row>
    <row r="28118" spans="68:68" x14ac:dyDescent="0.2">
      <c r="BP28118" s="48"/>
    </row>
    <row r="28119" spans="68:68" x14ac:dyDescent="0.2">
      <c r="BP28119" s="48"/>
    </row>
    <row r="28120" spans="68:68" x14ac:dyDescent="0.2">
      <c r="BP28120" s="48"/>
    </row>
    <row r="28121" spans="68:68" x14ac:dyDescent="0.2">
      <c r="BP28121" s="48"/>
    </row>
    <row r="28122" spans="68:68" x14ac:dyDescent="0.2">
      <c r="BP28122" s="48"/>
    </row>
    <row r="28123" spans="68:68" x14ac:dyDescent="0.2">
      <c r="BP28123" s="48"/>
    </row>
    <row r="28124" spans="68:68" x14ac:dyDescent="0.2">
      <c r="BP28124" s="48"/>
    </row>
    <row r="28125" spans="68:68" x14ac:dyDescent="0.2">
      <c r="BP28125" s="48"/>
    </row>
    <row r="28126" spans="68:68" x14ac:dyDescent="0.2">
      <c r="BP28126" s="48"/>
    </row>
    <row r="28127" spans="68:68" x14ac:dyDescent="0.2">
      <c r="BP28127" s="48"/>
    </row>
    <row r="28128" spans="68:68" x14ac:dyDescent="0.2">
      <c r="BP28128" s="48"/>
    </row>
    <row r="28129" spans="68:68" x14ac:dyDescent="0.2">
      <c r="BP28129" s="48"/>
    </row>
    <row r="28130" spans="68:68" x14ac:dyDescent="0.2">
      <c r="BP28130" s="48"/>
    </row>
    <row r="28131" spans="68:68" x14ac:dyDescent="0.2">
      <c r="BP28131" s="48"/>
    </row>
    <row r="28132" spans="68:68" x14ac:dyDescent="0.2">
      <c r="BP28132" s="48"/>
    </row>
    <row r="28133" spans="68:68" x14ac:dyDescent="0.2">
      <c r="BP28133" s="48"/>
    </row>
    <row r="28134" spans="68:68" x14ac:dyDescent="0.2">
      <c r="BP28134" s="48"/>
    </row>
    <row r="28135" spans="68:68" x14ac:dyDescent="0.2">
      <c r="BP28135" s="48"/>
    </row>
    <row r="28136" spans="68:68" x14ac:dyDescent="0.2">
      <c r="BP28136" s="48"/>
    </row>
    <row r="28137" spans="68:68" x14ac:dyDescent="0.2">
      <c r="BP28137" s="48"/>
    </row>
    <row r="28138" spans="68:68" x14ac:dyDescent="0.2">
      <c r="BP28138" s="48"/>
    </row>
    <row r="28139" spans="68:68" x14ac:dyDescent="0.2">
      <c r="BP28139" s="48"/>
    </row>
    <row r="28140" spans="68:68" x14ac:dyDescent="0.2">
      <c r="BP28140" s="48"/>
    </row>
    <row r="28141" spans="68:68" x14ac:dyDescent="0.2">
      <c r="BP28141" s="48"/>
    </row>
    <row r="28142" spans="68:68" x14ac:dyDescent="0.2">
      <c r="BP28142" s="48"/>
    </row>
    <row r="28143" spans="68:68" x14ac:dyDescent="0.2">
      <c r="BP28143" s="48"/>
    </row>
    <row r="28144" spans="68:68" x14ac:dyDescent="0.2">
      <c r="BP28144" s="48"/>
    </row>
    <row r="28145" spans="68:68" x14ac:dyDescent="0.2">
      <c r="BP28145" s="48"/>
    </row>
    <row r="28146" spans="68:68" x14ac:dyDescent="0.2">
      <c r="BP28146" s="48"/>
    </row>
    <row r="28147" spans="68:68" x14ac:dyDescent="0.2">
      <c r="BP28147" s="48"/>
    </row>
    <row r="28148" spans="68:68" x14ac:dyDescent="0.2">
      <c r="BP28148" s="48"/>
    </row>
    <row r="28149" spans="68:68" x14ac:dyDescent="0.2">
      <c r="BP28149" s="48"/>
    </row>
    <row r="28150" spans="68:68" x14ac:dyDescent="0.2">
      <c r="BP28150" s="48"/>
    </row>
    <row r="28151" spans="68:68" x14ac:dyDescent="0.2">
      <c r="BP28151" s="48"/>
    </row>
    <row r="28152" spans="68:68" x14ac:dyDescent="0.2">
      <c r="BP28152" s="48"/>
    </row>
    <row r="28153" spans="68:68" x14ac:dyDescent="0.2">
      <c r="BP28153" s="48"/>
    </row>
    <row r="28154" spans="68:68" x14ac:dyDescent="0.2">
      <c r="BP28154" s="48"/>
    </row>
    <row r="28155" spans="68:68" x14ac:dyDescent="0.2">
      <c r="BP28155" s="48"/>
    </row>
    <row r="28156" spans="68:68" x14ac:dyDescent="0.2">
      <c r="BP28156" s="48"/>
    </row>
    <row r="28157" spans="68:68" x14ac:dyDescent="0.2">
      <c r="BP28157" s="48"/>
    </row>
    <row r="28158" spans="68:68" x14ac:dyDescent="0.2">
      <c r="BP28158" s="48"/>
    </row>
    <row r="28159" spans="68:68" x14ac:dyDescent="0.2">
      <c r="BP28159" s="48"/>
    </row>
    <row r="28160" spans="68:68" x14ac:dyDescent="0.2">
      <c r="BP28160" s="48"/>
    </row>
    <row r="28161" spans="68:68" x14ac:dyDescent="0.2">
      <c r="BP28161" s="48"/>
    </row>
    <row r="28162" spans="68:68" x14ac:dyDescent="0.2">
      <c r="BP28162" s="48"/>
    </row>
    <row r="28163" spans="68:68" x14ac:dyDescent="0.2">
      <c r="BP28163" s="48"/>
    </row>
    <row r="28164" spans="68:68" x14ac:dyDescent="0.2">
      <c r="BP28164" s="48"/>
    </row>
    <row r="28165" spans="68:68" x14ac:dyDescent="0.2">
      <c r="BP28165" s="48"/>
    </row>
    <row r="28166" spans="68:68" x14ac:dyDescent="0.2">
      <c r="BP28166" s="48"/>
    </row>
    <row r="28167" spans="68:68" x14ac:dyDescent="0.2">
      <c r="BP28167" s="48"/>
    </row>
    <row r="28168" spans="68:68" x14ac:dyDescent="0.2">
      <c r="BP28168" s="48"/>
    </row>
    <row r="28169" spans="68:68" x14ac:dyDescent="0.2">
      <c r="BP28169" s="48"/>
    </row>
    <row r="28170" spans="68:68" x14ac:dyDescent="0.2">
      <c r="BP28170" s="48"/>
    </row>
    <row r="28171" spans="68:68" x14ac:dyDescent="0.2">
      <c r="BP28171" s="48"/>
    </row>
    <row r="28172" spans="68:68" x14ac:dyDescent="0.2">
      <c r="BP28172" s="48"/>
    </row>
    <row r="28173" spans="68:68" x14ac:dyDescent="0.2">
      <c r="BP28173" s="48"/>
    </row>
    <row r="28174" spans="68:68" x14ac:dyDescent="0.2">
      <c r="BP28174" s="48"/>
    </row>
    <row r="28175" spans="68:68" x14ac:dyDescent="0.2">
      <c r="BP28175" s="48"/>
    </row>
    <row r="28176" spans="68:68" x14ac:dyDescent="0.2">
      <c r="BP28176" s="48"/>
    </row>
    <row r="28177" spans="68:68" x14ac:dyDescent="0.2">
      <c r="BP28177" s="48"/>
    </row>
    <row r="28178" spans="68:68" x14ac:dyDescent="0.2">
      <c r="BP28178" s="48"/>
    </row>
    <row r="28179" spans="68:68" x14ac:dyDescent="0.2">
      <c r="BP28179" s="48"/>
    </row>
    <row r="28180" spans="68:68" x14ac:dyDescent="0.2">
      <c r="BP28180" s="48"/>
    </row>
    <row r="28181" spans="68:68" x14ac:dyDescent="0.2">
      <c r="BP28181" s="48"/>
    </row>
    <row r="28182" spans="68:68" x14ac:dyDescent="0.2">
      <c r="BP28182" s="48"/>
    </row>
    <row r="28183" spans="68:68" x14ac:dyDescent="0.2">
      <c r="BP28183" s="48"/>
    </row>
    <row r="28184" spans="68:68" x14ac:dyDescent="0.2">
      <c r="BP28184" s="48"/>
    </row>
    <row r="28185" spans="68:68" x14ac:dyDescent="0.2">
      <c r="BP28185" s="48"/>
    </row>
    <row r="28186" spans="68:68" x14ac:dyDescent="0.2">
      <c r="BP28186" s="48"/>
    </row>
    <row r="28187" spans="68:68" x14ac:dyDescent="0.2">
      <c r="BP28187" s="48"/>
    </row>
    <row r="28188" spans="68:68" x14ac:dyDescent="0.2">
      <c r="BP28188" s="48"/>
    </row>
    <row r="28189" spans="68:68" x14ac:dyDescent="0.2">
      <c r="BP28189" s="48"/>
    </row>
    <row r="28190" spans="68:68" x14ac:dyDescent="0.2">
      <c r="BP28190" s="48"/>
    </row>
    <row r="28191" spans="68:68" x14ac:dyDescent="0.2">
      <c r="BP28191" s="48"/>
    </row>
    <row r="28192" spans="68:68" x14ac:dyDescent="0.2">
      <c r="BP28192" s="48"/>
    </row>
    <row r="28193" spans="68:68" x14ac:dyDescent="0.2">
      <c r="BP28193" s="48"/>
    </row>
    <row r="28194" spans="68:68" x14ac:dyDescent="0.2">
      <c r="BP28194" s="48"/>
    </row>
    <row r="28195" spans="68:68" x14ac:dyDescent="0.2">
      <c r="BP28195" s="48"/>
    </row>
    <row r="28196" spans="68:68" x14ac:dyDescent="0.2">
      <c r="BP28196" s="48"/>
    </row>
    <row r="28197" spans="68:68" x14ac:dyDescent="0.2">
      <c r="BP28197" s="48"/>
    </row>
    <row r="28198" spans="68:68" x14ac:dyDescent="0.2">
      <c r="BP28198" s="48"/>
    </row>
    <row r="28199" spans="68:68" x14ac:dyDescent="0.2">
      <c r="BP28199" s="48"/>
    </row>
    <row r="28200" spans="68:68" x14ac:dyDescent="0.2">
      <c r="BP28200" s="48"/>
    </row>
    <row r="28201" spans="68:68" x14ac:dyDescent="0.2">
      <c r="BP28201" s="48"/>
    </row>
    <row r="28202" spans="68:68" x14ac:dyDescent="0.2">
      <c r="BP28202" s="48"/>
    </row>
    <row r="28203" spans="68:68" x14ac:dyDescent="0.2">
      <c r="BP28203" s="48"/>
    </row>
    <row r="28204" spans="68:68" x14ac:dyDescent="0.2">
      <c r="BP28204" s="48"/>
    </row>
    <row r="28205" spans="68:68" x14ac:dyDescent="0.2">
      <c r="BP28205" s="48"/>
    </row>
    <row r="28206" spans="68:68" x14ac:dyDescent="0.2">
      <c r="BP28206" s="48"/>
    </row>
    <row r="28207" spans="68:68" x14ac:dyDescent="0.2">
      <c r="BP28207" s="48"/>
    </row>
    <row r="28208" spans="68:68" x14ac:dyDescent="0.2">
      <c r="BP28208" s="48"/>
    </row>
    <row r="28209" spans="68:68" x14ac:dyDescent="0.2">
      <c r="BP28209" s="48"/>
    </row>
    <row r="28210" spans="68:68" x14ac:dyDescent="0.2">
      <c r="BP28210" s="48"/>
    </row>
    <row r="28211" spans="68:68" x14ac:dyDescent="0.2">
      <c r="BP28211" s="48"/>
    </row>
    <row r="28212" spans="68:68" x14ac:dyDescent="0.2">
      <c r="BP28212" s="48"/>
    </row>
    <row r="28213" spans="68:68" x14ac:dyDescent="0.2">
      <c r="BP28213" s="48"/>
    </row>
    <row r="28214" spans="68:68" x14ac:dyDescent="0.2">
      <c r="BP28214" s="48"/>
    </row>
    <row r="28215" spans="68:68" x14ac:dyDescent="0.2">
      <c r="BP28215" s="48"/>
    </row>
    <row r="28216" spans="68:68" x14ac:dyDescent="0.2">
      <c r="BP28216" s="48"/>
    </row>
    <row r="28217" spans="68:68" x14ac:dyDescent="0.2">
      <c r="BP28217" s="48"/>
    </row>
    <row r="28218" spans="68:68" x14ac:dyDescent="0.2">
      <c r="BP28218" s="48"/>
    </row>
    <row r="28219" spans="68:68" x14ac:dyDescent="0.2">
      <c r="BP28219" s="48"/>
    </row>
    <row r="28220" spans="68:68" x14ac:dyDescent="0.2">
      <c r="BP28220" s="48"/>
    </row>
    <row r="28221" spans="68:68" x14ac:dyDescent="0.2">
      <c r="BP28221" s="48"/>
    </row>
    <row r="28222" spans="68:68" x14ac:dyDescent="0.2">
      <c r="BP28222" s="48"/>
    </row>
    <row r="28223" spans="68:68" x14ac:dyDescent="0.2">
      <c r="BP28223" s="48"/>
    </row>
    <row r="28224" spans="68:68" x14ac:dyDescent="0.2">
      <c r="BP28224" s="48"/>
    </row>
    <row r="28225" spans="68:68" x14ac:dyDescent="0.2">
      <c r="BP28225" s="48"/>
    </row>
    <row r="28226" spans="68:68" x14ac:dyDescent="0.2">
      <c r="BP28226" s="48"/>
    </row>
    <row r="28227" spans="68:68" x14ac:dyDescent="0.2">
      <c r="BP28227" s="48"/>
    </row>
    <row r="28228" spans="68:68" x14ac:dyDescent="0.2">
      <c r="BP28228" s="48"/>
    </row>
    <row r="28229" spans="68:68" x14ac:dyDescent="0.2">
      <c r="BP28229" s="48"/>
    </row>
    <row r="28230" spans="68:68" x14ac:dyDescent="0.2">
      <c r="BP28230" s="48"/>
    </row>
    <row r="28231" spans="68:68" x14ac:dyDescent="0.2">
      <c r="BP28231" s="48"/>
    </row>
    <row r="28232" spans="68:68" x14ac:dyDescent="0.2">
      <c r="BP28232" s="48"/>
    </row>
    <row r="28233" spans="68:68" x14ac:dyDescent="0.2">
      <c r="BP28233" s="48"/>
    </row>
    <row r="28234" spans="68:68" x14ac:dyDescent="0.2">
      <c r="BP28234" s="48"/>
    </row>
    <row r="28235" spans="68:68" x14ac:dyDescent="0.2">
      <c r="BP28235" s="48"/>
    </row>
    <row r="28236" spans="68:68" x14ac:dyDescent="0.2">
      <c r="BP28236" s="48"/>
    </row>
    <row r="28237" spans="68:68" x14ac:dyDescent="0.2">
      <c r="BP28237" s="48"/>
    </row>
    <row r="28238" spans="68:68" x14ac:dyDescent="0.2">
      <c r="BP28238" s="48"/>
    </row>
    <row r="28239" spans="68:68" x14ac:dyDescent="0.2">
      <c r="BP28239" s="48"/>
    </row>
    <row r="28240" spans="68:68" x14ac:dyDescent="0.2">
      <c r="BP28240" s="48"/>
    </row>
    <row r="28241" spans="68:68" x14ac:dyDescent="0.2">
      <c r="BP28241" s="48"/>
    </row>
    <row r="28242" spans="68:68" x14ac:dyDescent="0.2">
      <c r="BP28242" s="48"/>
    </row>
    <row r="28243" spans="68:68" x14ac:dyDescent="0.2">
      <c r="BP28243" s="48"/>
    </row>
    <row r="28244" spans="68:68" x14ac:dyDescent="0.2">
      <c r="BP28244" s="48"/>
    </row>
    <row r="28245" spans="68:68" x14ac:dyDescent="0.2">
      <c r="BP28245" s="48"/>
    </row>
    <row r="28246" spans="68:68" x14ac:dyDescent="0.2">
      <c r="BP28246" s="48"/>
    </row>
    <row r="28247" spans="68:68" x14ac:dyDescent="0.2">
      <c r="BP28247" s="48"/>
    </row>
    <row r="28248" spans="68:68" x14ac:dyDescent="0.2">
      <c r="BP28248" s="48"/>
    </row>
    <row r="28249" spans="68:68" x14ac:dyDescent="0.2">
      <c r="BP28249" s="48"/>
    </row>
    <row r="28250" spans="68:68" x14ac:dyDescent="0.2">
      <c r="BP28250" s="48"/>
    </row>
    <row r="28251" spans="68:68" x14ac:dyDescent="0.2">
      <c r="BP28251" s="48"/>
    </row>
    <row r="28252" spans="68:68" x14ac:dyDescent="0.2">
      <c r="BP28252" s="48"/>
    </row>
    <row r="28253" spans="68:68" x14ac:dyDescent="0.2">
      <c r="BP28253" s="48"/>
    </row>
    <row r="28254" spans="68:68" x14ac:dyDescent="0.2">
      <c r="BP28254" s="48"/>
    </row>
    <row r="28255" spans="68:68" x14ac:dyDescent="0.2">
      <c r="BP28255" s="48"/>
    </row>
    <row r="28256" spans="68:68" x14ac:dyDescent="0.2">
      <c r="BP28256" s="48"/>
    </row>
    <row r="28257" spans="68:68" x14ac:dyDescent="0.2">
      <c r="BP28257" s="48"/>
    </row>
    <row r="28258" spans="68:68" x14ac:dyDescent="0.2">
      <c r="BP28258" s="48"/>
    </row>
    <row r="28259" spans="68:68" x14ac:dyDescent="0.2">
      <c r="BP28259" s="48"/>
    </row>
    <row r="28260" spans="68:68" x14ac:dyDescent="0.2">
      <c r="BP28260" s="48"/>
    </row>
    <row r="28261" spans="68:68" x14ac:dyDescent="0.2">
      <c r="BP28261" s="48"/>
    </row>
    <row r="28262" spans="68:68" x14ac:dyDescent="0.2">
      <c r="BP28262" s="48"/>
    </row>
    <row r="28263" spans="68:68" x14ac:dyDescent="0.2">
      <c r="BP28263" s="48"/>
    </row>
    <row r="28264" spans="68:68" x14ac:dyDescent="0.2">
      <c r="BP28264" s="48"/>
    </row>
    <row r="28265" spans="68:68" x14ac:dyDescent="0.2">
      <c r="BP28265" s="48"/>
    </row>
    <row r="28266" spans="68:68" x14ac:dyDescent="0.2">
      <c r="BP28266" s="48"/>
    </row>
    <row r="28267" spans="68:68" x14ac:dyDescent="0.2">
      <c r="BP28267" s="48"/>
    </row>
    <row r="28268" spans="68:68" x14ac:dyDescent="0.2">
      <c r="BP28268" s="48"/>
    </row>
    <row r="28269" spans="68:68" x14ac:dyDescent="0.2">
      <c r="BP28269" s="48"/>
    </row>
    <row r="28270" spans="68:68" x14ac:dyDescent="0.2">
      <c r="BP28270" s="48"/>
    </row>
    <row r="28271" spans="68:68" x14ac:dyDescent="0.2">
      <c r="BP28271" s="48"/>
    </row>
    <row r="28272" spans="68:68" x14ac:dyDescent="0.2">
      <c r="BP28272" s="48"/>
    </row>
    <row r="28273" spans="68:68" x14ac:dyDescent="0.2">
      <c r="BP28273" s="48"/>
    </row>
    <row r="28274" spans="68:68" x14ac:dyDescent="0.2">
      <c r="BP28274" s="48"/>
    </row>
    <row r="28275" spans="68:68" x14ac:dyDescent="0.2">
      <c r="BP28275" s="48"/>
    </row>
    <row r="28276" spans="68:68" x14ac:dyDescent="0.2">
      <c r="BP28276" s="48"/>
    </row>
    <row r="28277" spans="68:68" x14ac:dyDescent="0.2">
      <c r="BP28277" s="48"/>
    </row>
    <row r="28278" spans="68:68" x14ac:dyDescent="0.2">
      <c r="BP28278" s="48"/>
    </row>
    <row r="28279" spans="68:68" x14ac:dyDescent="0.2">
      <c r="BP28279" s="48"/>
    </row>
    <row r="28280" spans="68:68" x14ac:dyDescent="0.2">
      <c r="BP28280" s="48"/>
    </row>
    <row r="28281" spans="68:68" x14ac:dyDescent="0.2">
      <c r="BP28281" s="48"/>
    </row>
    <row r="28282" spans="68:68" x14ac:dyDescent="0.2">
      <c r="BP28282" s="48"/>
    </row>
    <row r="28283" spans="68:68" x14ac:dyDescent="0.2">
      <c r="BP28283" s="48"/>
    </row>
    <row r="28284" spans="68:68" x14ac:dyDescent="0.2">
      <c r="BP28284" s="48"/>
    </row>
    <row r="28285" spans="68:68" x14ac:dyDescent="0.2">
      <c r="BP28285" s="48"/>
    </row>
    <row r="28286" spans="68:68" x14ac:dyDescent="0.2">
      <c r="BP28286" s="48"/>
    </row>
    <row r="28287" spans="68:68" x14ac:dyDescent="0.2">
      <c r="BP28287" s="48"/>
    </row>
    <row r="28288" spans="68:68" x14ac:dyDescent="0.2">
      <c r="BP28288" s="48"/>
    </row>
    <row r="28289" spans="68:68" x14ac:dyDescent="0.2">
      <c r="BP28289" s="48"/>
    </row>
    <row r="28290" spans="68:68" x14ac:dyDescent="0.2">
      <c r="BP28290" s="48"/>
    </row>
    <row r="28291" spans="68:68" x14ac:dyDescent="0.2">
      <c r="BP28291" s="48"/>
    </row>
    <row r="28292" spans="68:68" x14ac:dyDescent="0.2">
      <c r="BP28292" s="48"/>
    </row>
    <row r="28293" spans="68:68" x14ac:dyDescent="0.2">
      <c r="BP28293" s="48"/>
    </row>
    <row r="28294" spans="68:68" x14ac:dyDescent="0.2">
      <c r="BP28294" s="48"/>
    </row>
    <row r="28295" spans="68:68" x14ac:dyDescent="0.2">
      <c r="BP28295" s="48"/>
    </row>
    <row r="28296" spans="68:68" x14ac:dyDescent="0.2">
      <c r="BP28296" s="48"/>
    </row>
    <row r="28297" spans="68:68" x14ac:dyDescent="0.2">
      <c r="BP28297" s="48"/>
    </row>
    <row r="28298" spans="68:68" x14ac:dyDescent="0.2">
      <c r="BP28298" s="48"/>
    </row>
    <row r="28299" spans="68:68" x14ac:dyDescent="0.2">
      <c r="BP28299" s="48"/>
    </row>
    <row r="28300" spans="68:68" x14ac:dyDescent="0.2">
      <c r="BP28300" s="48"/>
    </row>
    <row r="28301" spans="68:68" x14ac:dyDescent="0.2">
      <c r="BP28301" s="48"/>
    </row>
    <row r="28302" spans="68:68" x14ac:dyDescent="0.2">
      <c r="BP28302" s="48"/>
    </row>
    <row r="28303" spans="68:68" x14ac:dyDescent="0.2">
      <c r="BP28303" s="48"/>
    </row>
    <row r="28304" spans="68:68" x14ac:dyDescent="0.2">
      <c r="BP28304" s="48"/>
    </row>
    <row r="28305" spans="68:68" x14ac:dyDescent="0.2">
      <c r="BP28305" s="48"/>
    </row>
    <row r="28306" spans="68:68" x14ac:dyDescent="0.2">
      <c r="BP28306" s="48"/>
    </row>
    <row r="28307" spans="68:68" x14ac:dyDescent="0.2">
      <c r="BP28307" s="48"/>
    </row>
    <row r="28308" spans="68:68" x14ac:dyDescent="0.2">
      <c r="BP28308" s="48"/>
    </row>
    <row r="28309" spans="68:68" x14ac:dyDescent="0.2">
      <c r="BP28309" s="48"/>
    </row>
    <row r="28310" spans="68:68" x14ac:dyDescent="0.2">
      <c r="BP28310" s="48"/>
    </row>
    <row r="28311" spans="68:68" x14ac:dyDescent="0.2">
      <c r="BP28311" s="48"/>
    </row>
    <row r="28312" spans="68:68" x14ac:dyDescent="0.2">
      <c r="BP28312" s="48"/>
    </row>
    <row r="28313" spans="68:68" x14ac:dyDescent="0.2">
      <c r="BP28313" s="48"/>
    </row>
    <row r="28314" spans="68:68" x14ac:dyDescent="0.2">
      <c r="BP28314" s="48"/>
    </row>
    <row r="28315" spans="68:68" x14ac:dyDescent="0.2">
      <c r="BP28315" s="48"/>
    </row>
    <row r="28316" spans="68:68" x14ac:dyDescent="0.2">
      <c r="BP28316" s="48"/>
    </row>
    <row r="28317" spans="68:68" x14ac:dyDescent="0.2">
      <c r="BP28317" s="48"/>
    </row>
    <row r="28318" spans="68:68" x14ac:dyDescent="0.2">
      <c r="BP28318" s="48"/>
    </row>
    <row r="28319" spans="68:68" x14ac:dyDescent="0.2">
      <c r="BP28319" s="48"/>
    </row>
    <row r="28320" spans="68:68" x14ac:dyDescent="0.2">
      <c r="BP28320" s="48"/>
    </row>
    <row r="28321" spans="68:68" x14ac:dyDescent="0.2">
      <c r="BP28321" s="48"/>
    </row>
    <row r="28322" spans="68:68" x14ac:dyDescent="0.2">
      <c r="BP28322" s="48"/>
    </row>
    <row r="28323" spans="68:68" x14ac:dyDescent="0.2">
      <c r="BP28323" s="48"/>
    </row>
    <row r="28324" spans="68:68" x14ac:dyDescent="0.2">
      <c r="BP28324" s="48"/>
    </row>
    <row r="28325" spans="68:68" x14ac:dyDescent="0.2">
      <c r="BP28325" s="48"/>
    </row>
    <row r="28326" spans="68:68" x14ac:dyDescent="0.2">
      <c r="BP28326" s="48"/>
    </row>
    <row r="28327" spans="68:68" x14ac:dyDescent="0.2">
      <c r="BP28327" s="48"/>
    </row>
    <row r="28328" spans="68:68" x14ac:dyDescent="0.2">
      <c r="BP28328" s="48"/>
    </row>
    <row r="28329" spans="68:68" x14ac:dyDescent="0.2">
      <c r="BP28329" s="48"/>
    </row>
    <row r="28330" spans="68:68" x14ac:dyDescent="0.2">
      <c r="BP28330" s="48"/>
    </row>
    <row r="28331" spans="68:68" x14ac:dyDescent="0.2">
      <c r="BP28331" s="48"/>
    </row>
    <row r="28332" spans="68:68" x14ac:dyDescent="0.2">
      <c r="BP28332" s="48"/>
    </row>
    <row r="28333" spans="68:68" x14ac:dyDescent="0.2">
      <c r="BP28333" s="48"/>
    </row>
    <row r="28334" spans="68:68" x14ac:dyDescent="0.2">
      <c r="BP28334" s="48"/>
    </row>
    <row r="28335" spans="68:68" x14ac:dyDescent="0.2">
      <c r="BP28335" s="48"/>
    </row>
    <row r="28336" spans="68:68" x14ac:dyDescent="0.2">
      <c r="BP28336" s="48"/>
    </row>
    <row r="28337" spans="68:68" x14ac:dyDescent="0.2">
      <c r="BP28337" s="48"/>
    </row>
    <row r="28338" spans="68:68" x14ac:dyDescent="0.2">
      <c r="BP28338" s="48"/>
    </row>
    <row r="28339" spans="68:68" x14ac:dyDescent="0.2">
      <c r="BP28339" s="48"/>
    </row>
    <row r="28340" spans="68:68" x14ac:dyDescent="0.2">
      <c r="BP28340" s="48"/>
    </row>
    <row r="28341" spans="68:68" x14ac:dyDescent="0.2">
      <c r="BP28341" s="48"/>
    </row>
    <row r="28342" spans="68:68" x14ac:dyDescent="0.2">
      <c r="BP28342" s="48"/>
    </row>
    <row r="28343" spans="68:68" x14ac:dyDescent="0.2">
      <c r="BP28343" s="48"/>
    </row>
    <row r="28344" spans="68:68" x14ac:dyDescent="0.2">
      <c r="BP28344" s="48"/>
    </row>
    <row r="28345" spans="68:68" x14ac:dyDescent="0.2">
      <c r="BP28345" s="48"/>
    </row>
    <row r="28346" spans="68:68" x14ac:dyDescent="0.2">
      <c r="BP28346" s="48"/>
    </row>
    <row r="28347" spans="68:68" x14ac:dyDescent="0.2">
      <c r="BP28347" s="48"/>
    </row>
    <row r="28348" spans="68:68" x14ac:dyDescent="0.2">
      <c r="BP28348" s="48"/>
    </row>
    <row r="28349" spans="68:68" x14ac:dyDescent="0.2">
      <c r="BP28349" s="48"/>
    </row>
    <row r="28350" spans="68:68" x14ac:dyDescent="0.2">
      <c r="BP28350" s="48"/>
    </row>
    <row r="28351" spans="68:68" x14ac:dyDescent="0.2">
      <c r="BP28351" s="48"/>
    </row>
    <row r="28352" spans="68:68" x14ac:dyDescent="0.2">
      <c r="BP28352" s="48"/>
    </row>
    <row r="28353" spans="68:68" x14ac:dyDescent="0.2">
      <c r="BP28353" s="48"/>
    </row>
    <row r="28354" spans="68:68" x14ac:dyDescent="0.2">
      <c r="BP28354" s="48"/>
    </row>
    <row r="28355" spans="68:68" x14ac:dyDescent="0.2">
      <c r="BP28355" s="48"/>
    </row>
    <row r="28356" spans="68:68" x14ac:dyDescent="0.2">
      <c r="BP28356" s="48"/>
    </row>
    <row r="28357" spans="68:68" x14ac:dyDescent="0.2">
      <c r="BP28357" s="48"/>
    </row>
    <row r="28358" spans="68:68" x14ac:dyDescent="0.2">
      <c r="BP28358" s="48"/>
    </row>
    <row r="28359" spans="68:68" x14ac:dyDescent="0.2">
      <c r="BP28359" s="48"/>
    </row>
    <row r="28360" spans="68:68" x14ac:dyDescent="0.2">
      <c r="BP28360" s="48"/>
    </row>
    <row r="28361" spans="68:68" x14ac:dyDescent="0.2">
      <c r="BP28361" s="48"/>
    </row>
    <row r="28362" spans="68:68" x14ac:dyDescent="0.2">
      <c r="BP28362" s="48"/>
    </row>
    <row r="28363" spans="68:68" x14ac:dyDescent="0.2">
      <c r="BP28363" s="48"/>
    </row>
    <row r="28364" spans="68:68" x14ac:dyDescent="0.2">
      <c r="BP28364" s="48"/>
    </row>
    <row r="28365" spans="68:68" x14ac:dyDescent="0.2">
      <c r="BP28365" s="48"/>
    </row>
    <row r="28366" spans="68:68" x14ac:dyDescent="0.2">
      <c r="BP28366" s="48"/>
    </row>
    <row r="28367" spans="68:68" x14ac:dyDescent="0.2">
      <c r="BP28367" s="48"/>
    </row>
    <row r="28368" spans="68:68" x14ac:dyDescent="0.2">
      <c r="BP28368" s="48"/>
    </row>
    <row r="28369" spans="68:68" x14ac:dyDescent="0.2">
      <c r="BP28369" s="48"/>
    </row>
    <row r="28370" spans="68:68" x14ac:dyDescent="0.2">
      <c r="BP28370" s="48"/>
    </row>
    <row r="28371" spans="68:68" x14ac:dyDescent="0.2">
      <c r="BP28371" s="48"/>
    </row>
    <row r="28372" spans="68:68" x14ac:dyDescent="0.2">
      <c r="BP28372" s="48"/>
    </row>
    <row r="28373" spans="68:68" x14ac:dyDescent="0.2">
      <c r="BP28373" s="48"/>
    </row>
    <row r="28374" spans="68:68" x14ac:dyDescent="0.2">
      <c r="BP28374" s="48"/>
    </row>
    <row r="28375" spans="68:68" x14ac:dyDescent="0.2">
      <c r="BP28375" s="48"/>
    </row>
    <row r="28376" spans="68:68" x14ac:dyDescent="0.2">
      <c r="BP28376" s="48"/>
    </row>
    <row r="28377" spans="68:68" x14ac:dyDescent="0.2">
      <c r="BP28377" s="48"/>
    </row>
    <row r="28378" spans="68:68" x14ac:dyDescent="0.2">
      <c r="BP28378" s="48"/>
    </row>
    <row r="28379" spans="68:68" x14ac:dyDescent="0.2">
      <c r="BP28379" s="48"/>
    </row>
    <row r="28380" spans="68:68" x14ac:dyDescent="0.2">
      <c r="BP28380" s="48"/>
    </row>
    <row r="28381" spans="68:68" x14ac:dyDescent="0.2">
      <c r="BP28381" s="48"/>
    </row>
    <row r="28382" spans="68:68" x14ac:dyDescent="0.2">
      <c r="BP28382" s="48"/>
    </row>
    <row r="28383" spans="68:68" x14ac:dyDescent="0.2">
      <c r="BP28383" s="48"/>
    </row>
    <row r="28384" spans="68:68" x14ac:dyDescent="0.2">
      <c r="BP28384" s="48"/>
    </row>
    <row r="28385" spans="68:68" x14ac:dyDescent="0.2">
      <c r="BP28385" s="48"/>
    </row>
    <row r="28386" spans="68:68" x14ac:dyDescent="0.2">
      <c r="BP28386" s="48"/>
    </row>
    <row r="28387" spans="68:68" x14ac:dyDescent="0.2">
      <c r="BP28387" s="48"/>
    </row>
    <row r="28388" spans="68:68" x14ac:dyDescent="0.2">
      <c r="BP28388" s="48"/>
    </row>
    <row r="28389" spans="68:68" x14ac:dyDescent="0.2">
      <c r="BP28389" s="48"/>
    </row>
    <row r="28390" spans="68:68" x14ac:dyDescent="0.2">
      <c r="BP28390" s="48"/>
    </row>
    <row r="28391" spans="68:68" x14ac:dyDescent="0.2">
      <c r="BP28391" s="48"/>
    </row>
    <row r="28392" spans="68:68" x14ac:dyDescent="0.2">
      <c r="BP28392" s="48"/>
    </row>
    <row r="28393" spans="68:68" x14ac:dyDescent="0.2">
      <c r="BP28393" s="48"/>
    </row>
    <row r="28394" spans="68:68" x14ac:dyDescent="0.2">
      <c r="BP28394" s="48"/>
    </row>
    <row r="28395" spans="68:68" x14ac:dyDescent="0.2">
      <c r="BP28395" s="48"/>
    </row>
    <row r="28396" spans="68:68" x14ac:dyDescent="0.2">
      <c r="BP28396" s="48"/>
    </row>
    <row r="28397" spans="68:68" x14ac:dyDescent="0.2">
      <c r="BP28397" s="48"/>
    </row>
    <row r="28398" spans="68:68" x14ac:dyDescent="0.2">
      <c r="BP28398" s="48"/>
    </row>
    <row r="28399" spans="68:68" x14ac:dyDescent="0.2">
      <c r="BP28399" s="48"/>
    </row>
    <row r="28400" spans="68:68" x14ac:dyDescent="0.2">
      <c r="BP28400" s="48"/>
    </row>
    <row r="28401" spans="68:68" x14ac:dyDescent="0.2">
      <c r="BP28401" s="48"/>
    </row>
    <row r="28402" spans="68:68" x14ac:dyDescent="0.2">
      <c r="BP28402" s="48"/>
    </row>
    <row r="28403" spans="68:68" x14ac:dyDescent="0.2">
      <c r="BP28403" s="48"/>
    </row>
    <row r="28404" spans="68:68" x14ac:dyDescent="0.2">
      <c r="BP28404" s="48"/>
    </row>
    <row r="28405" spans="68:68" x14ac:dyDescent="0.2">
      <c r="BP28405" s="48"/>
    </row>
    <row r="28406" spans="68:68" x14ac:dyDescent="0.2">
      <c r="BP28406" s="48"/>
    </row>
    <row r="28407" spans="68:68" x14ac:dyDescent="0.2">
      <c r="BP28407" s="48"/>
    </row>
    <row r="28408" spans="68:68" x14ac:dyDescent="0.2">
      <c r="BP28408" s="48"/>
    </row>
    <row r="28409" spans="68:68" x14ac:dyDescent="0.2">
      <c r="BP28409" s="48"/>
    </row>
    <row r="28410" spans="68:68" x14ac:dyDescent="0.2">
      <c r="BP28410" s="48"/>
    </row>
    <row r="28411" spans="68:68" x14ac:dyDescent="0.2">
      <c r="BP28411" s="48"/>
    </row>
    <row r="28412" spans="68:68" x14ac:dyDescent="0.2">
      <c r="BP28412" s="48"/>
    </row>
    <row r="28413" spans="68:68" x14ac:dyDescent="0.2">
      <c r="BP28413" s="48"/>
    </row>
    <row r="28414" spans="68:68" x14ac:dyDescent="0.2">
      <c r="BP28414" s="48"/>
    </row>
    <row r="28415" spans="68:68" x14ac:dyDescent="0.2">
      <c r="BP28415" s="48"/>
    </row>
    <row r="28416" spans="68:68" x14ac:dyDescent="0.2">
      <c r="BP28416" s="48"/>
    </row>
    <row r="28417" spans="68:68" x14ac:dyDescent="0.2">
      <c r="BP28417" s="48"/>
    </row>
    <row r="28418" spans="68:68" x14ac:dyDescent="0.2">
      <c r="BP28418" s="48"/>
    </row>
    <row r="28419" spans="68:68" x14ac:dyDescent="0.2">
      <c r="BP28419" s="48"/>
    </row>
    <row r="28420" spans="68:68" x14ac:dyDescent="0.2">
      <c r="BP28420" s="48"/>
    </row>
    <row r="28421" spans="68:68" x14ac:dyDescent="0.2">
      <c r="BP28421" s="48"/>
    </row>
    <row r="28422" spans="68:68" x14ac:dyDescent="0.2">
      <c r="BP28422" s="48"/>
    </row>
    <row r="28423" spans="68:68" x14ac:dyDescent="0.2">
      <c r="BP28423" s="48"/>
    </row>
    <row r="28424" spans="68:68" x14ac:dyDescent="0.2">
      <c r="BP28424" s="48"/>
    </row>
    <row r="28425" spans="68:68" x14ac:dyDescent="0.2">
      <c r="BP28425" s="48"/>
    </row>
    <row r="28426" spans="68:68" x14ac:dyDescent="0.2">
      <c r="BP28426" s="48"/>
    </row>
    <row r="28427" spans="68:68" x14ac:dyDescent="0.2">
      <c r="BP28427" s="48"/>
    </row>
    <row r="28428" spans="68:68" x14ac:dyDescent="0.2">
      <c r="BP28428" s="48"/>
    </row>
    <row r="28429" spans="68:68" x14ac:dyDescent="0.2">
      <c r="BP28429" s="48"/>
    </row>
    <row r="28430" spans="68:68" x14ac:dyDescent="0.2">
      <c r="BP28430" s="48"/>
    </row>
    <row r="28431" spans="68:68" x14ac:dyDescent="0.2">
      <c r="BP28431" s="48"/>
    </row>
    <row r="28432" spans="68:68" x14ac:dyDescent="0.2">
      <c r="BP28432" s="48"/>
    </row>
    <row r="28433" spans="68:68" x14ac:dyDescent="0.2">
      <c r="BP28433" s="48"/>
    </row>
    <row r="28434" spans="68:68" x14ac:dyDescent="0.2">
      <c r="BP28434" s="48"/>
    </row>
    <row r="28435" spans="68:68" x14ac:dyDescent="0.2">
      <c r="BP28435" s="48"/>
    </row>
    <row r="28436" spans="68:68" x14ac:dyDescent="0.2">
      <c r="BP28436" s="48"/>
    </row>
    <row r="28437" spans="68:68" x14ac:dyDescent="0.2">
      <c r="BP28437" s="48"/>
    </row>
    <row r="28438" spans="68:68" x14ac:dyDescent="0.2">
      <c r="BP28438" s="48"/>
    </row>
    <row r="28439" spans="68:68" x14ac:dyDescent="0.2">
      <c r="BP28439" s="48"/>
    </row>
    <row r="28440" spans="68:68" x14ac:dyDescent="0.2">
      <c r="BP28440" s="48"/>
    </row>
    <row r="28441" spans="68:68" x14ac:dyDescent="0.2">
      <c r="BP28441" s="48"/>
    </row>
    <row r="28442" spans="68:68" x14ac:dyDescent="0.2">
      <c r="BP28442" s="48"/>
    </row>
    <row r="28443" spans="68:68" x14ac:dyDescent="0.2">
      <c r="BP28443" s="48"/>
    </row>
    <row r="28444" spans="68:68" x14ac:dyDescent="0.2">
      <c r="BP28444" s="48"/>
    </row>
    <row r="28445" spans="68:68" x14ac:dyDescent="0.2">
      <c r="BP28445" s="48"/>
    </row>
    <row r="28446" spans="68:68" x14ac:dyDescent="0.2">
      <c r="BP28446" s="48"/>
    </row>
    <row r="28447" spans="68:68" x14ac:dyDescent="0.2">
      <c r="BP28447" s="48"/>
    </row>
    <row r="28448" spans="68:68" x14ac:dyDescent="0.2">
      <c r="BP28448" s="48"/>
    </row>
    <row r="28449" spans="68:68" x14ac:dyDescent="0.2">
      <c r="BP28449" s="48"/>
    </row>
    <row r="28450" spans="68:68" x14ac:dyDescent="0.2">
      <c r="BP28450" s="48"/>
    </row>
    <row r="28451" spans="68:68" x14ac:dyDescent="0.2">
      <c r="BP28451" s="48"/>
    </row>
    <row r="28452" spans="68:68" x14ac:dyDescent="0.2">
      <c r="BP28452" s="48"/>
    </row>
    <row r="28453" spans="68:68" x14ac:dyDescent="0.2">
      <c r="BP28453" s="48"/>
    </row>
    <row r="28454" spans="68:68" x14ac:dyDescent="0.2">
      <c r="BP28454" s="48"/>
    </row>
    <row r="28455" spans="68:68" x14ac:dyDescent="0.2">
      <c r="BP28455" s="48"/>
    </row>
    <row r="28456" spans="68:68" x14ac:dyDescent="0.2">
      <c r="BP28456" s="48"/>
    </row>
    <row r="28457" spans="68:68" x14ac:dyDescent="0.2">
      <c r="BP28457" s="48"/>
    </row>
    <row r="28458" spans="68:68" x14ac:dyDescent="0.2">
      <c r="BP28458" s="48"/>
    </row>
    <row r="28459" spans="68:68" x14ac:dyDescent="0.2">
      <c r="BP28459" s="48"/>
    </row>
    <row r="28460" spans="68:68" x14ac:dyDescent="0.2">
      <c r="BP28460" s="48"/>
    </row>
    <row r="28461" spans="68:68" x14ac:dyDescent="0.2">
      <c r="BP28461" s="48"/>
    </row>
    <row r="28462" spans="68:68" x14ac:dyDescent="0.2">
      <c r="BP28462" s="48"/>
    </row>
    <row r="28463" spans="68:68" x14ac:dyDescent="0.2">
      <c r="BP28463" s="48"/>
    </row>
    <row r="28464" spans="68:68" x14ac:dyDescent="0.2">
      <c r="BP28464" s="48"/>
    </row>
    <row r="28465" spans="68:68" x14ac:dyDescent="0.2">
      <c r="BP28465" s="48"/>
    </row>
    <row r="28466" spans="68:68" x14ac:dyDescent="0.2">
      <c r="BP28466" s="48"/>
    </row>
    <row r="28467" spans="68:68" x14ac:dyDescent="0.2">
      <c r="BP28467" s="48"/>
    </row>
    <row r="28468" spans="68:68" x14ac:dyDescent="0.2">
      <c r="BP28468" s="48"/>
    </row>
    <row r="28469" spans="68:68" x14ac:dyDescent="0.2">
      <c r="BP28469" s="48"/>
    </row>
    <row r="28470" spans="68:68" x14ac:dyDescent="0.2">
      <c r="BP28470" s="48"/>
    </row>
    <row r="28471" spans="68:68" x14ac:dyDescent="0.2">
      <c r="BP28471" s="48"/>
    </row>
    <row r="28472" spans="68:68" x14ac:dyDescent="0.2">
      <c r="BP28472" s="48"/>
    </row>
    <row r="28473" spans="68:68" x14ac:dyDescent="0.2">
      <c r="BP28473" s="48"/>
    </row>
    <row r="28474" spans="68:68" x14ac:dyDescent="0.2">
      <c r="BP28474" s="48"/>
    </row>
    <row r="28475" spans="68:68" x14ac:dyDescent="0.2">
      <c r="BP28475" s="48"/>
    </row>
    <row r="28476" spans="68:68" x14ac:dyDescent="0.2">
      <c r="BP28476" s="48"/>
    </row>
    <row r="28477" spans="68:68" x14ac:dyDescent="0.2">
      <c r="BP28477" s="48"/>
    </row>
    <row r="28478" spans="68:68" x14ac:dyDescent="0.2">
      <c r="BP28478" s="48"/>
    </row>
    <row r="28479" spans="68:68" x14ac:dyDescent="0.2">
      <c r="BP28479" s="48"/>
    </row>
    <row r="28480" spans="68:68" x14ac:dyDescent="0.2">
      <c r="BP28480" s="48"/>
    </row>
    <row r="28481" spans="68:68" x14ac:dyDescent="0.2">
      <c r="BP28481" s="48"/>
    </row>
    <row r="28482" spans="68:68" x14ac:dyDescent="0.2">
      <c r="BP28482" s="48"/>
    </row>
    <row r="28483" spans="68:68" x14ac:dyDescent="0.2">
      <c r="BP28483" s="48"/>
    </row>
    <row r="28484" spans="68:68" x14ac:dyDescent="0.2">
      <c r="BP28484" s="48"/>
    </row>
    <row r="28485" spans="68:68" x14ac:dyDescent="0.2">
      <c r="BP28485" s="48"/>
    </row>
    <row r="28486" spans="68:68" x14ac:dyDescent="0.2">
      <c r="BP28486" s="48"/>
    </row>
    <row r="28487" spans="68:68" x14ac:dyDescent="0.2">
      <c r="BP28487" s="48"/>
    </row>
    <row r="28488" spans="68:68" x14ac:dyDescent="0.2">
      <c r="BP28488" s="48"/>
    </row>
    <row r="28489" spans="68:68" x14ac:dyDescent="0.2">
      <c r="BP28489" s="48"/>
    </row>
    <row r="28490" spans="68:68" x14ac:dyDescent="0.2">
      <c r="BP28490" s="48"/>
    </row>
    <row r="28491" spans="68:68" x14ac:dyDescent="0.2">
      <c r="BP28491" s="48"/>
    </row>
    <row r="28492" spans="68:68" x14ac:dyDescent="0.2">
      <c r="BP28492" s="48"/>
    </row>
    <row r="28493" spans="68:68" x14ac:dyDescent="0.2">
      <c r="BP28493" s="48"/>
    </row>
    <row r="28494" spans="68:68" x14ac:dyDescent="0.2">
      <c r="BP28494" s="48"/>
    </row>
    <row r="28495" spans="68:68" x14ac:dyDescent="0.2">
      <c r="BP28495" s="48"/>
    </row>
    <row r="28496" spans="68:68" x14ac:dyDescent="0.2">
      <c r="BP28496" s="48"/>
    </row>
    <row r="28497" spans="68:68" x14ac:dyDescent="0.2">
      <c r="BP28497" s="48"/>
    </row>
    <row r="28498" spans="68:68" x14ac:dyDescent="0.2">
      <c r="BP28498" s="48"/>
    </row>
    <row r="28499" spans="68:68" x14ac:dyDescent="0.2">
      <c r="BP28499" s="48"/>
    </row>
    <row r="28500" spans="68:68" x14ac:dyDescent="0.2">
      <c r="BP28500" s="48"/>
    </row>
    <row r="28501" spans="68:68" x14ac:dyDescent="0.2">
      <c r="BP28501" s="48"/>
    </row>
    <row r="28502" spans="68:68" x14ac:dyDescent="0.2">
      <c r="BP28502" s="48"/>
    </row>
    <row r="28503" spans="68:68" x14ac:dyDescent="0.2">
      <c r="BP28503" s="48"/>
    </row>
    <row r="28504" spans="68:68" x14ac:dyDescent="0.2">
      <c r="BP28504" s="48"/>
    </row>
    <row r="28505" spans="68:68" x14ac:dyDescent="0.2">
      <c r="BP28505" s="48"/>
    </row>
    <row r="28506" spans="68:68" x14ac:dyDescent="0.2">
      <c r="BP28506" s="48"/>
    </row>
    <row r="28507" spans="68:68" x14ac:dyDescent="0.2">
      <c r="BP28507" s="48"/>
    </row>
    <row r="28508" spans="68:68" x14ac:dyDescent="0.2">
      <c r="BP28508" s="48"/>
    </row>
    <row r="28509" spans="68:68" x14ac:dyDescent="0.2">
      <c r="BP28509" s="48"/>
    </row>
    <row r="28510" spans="68:68" x14ac:dyDescent="0.2">
      <c r="BP28510" s="48"/>
    </row>
    <row r="28511" spans="68:68" x14ac:dyDescent="0.2">
      <c r="BP28511" s="48"/>
    </row>
    <row r="28512" spans="68:68" x14ac:dyDescent="0.2">
      <c r="BP28512" s="48"/>
    </row>
    <row r="28513" spans="68:68" x14ac:dyDescent="0.2">
      <c r="BP28513" s="48"/>
    </row>
    <row r="28514" spans="68:68" x14ac:dyDescent="0.2">
      <c r="BP28514" s="48"/>
    </row>
    <row r="28515" spans="68:68" x14ac:dyDescent="0.2">
      <c r="BP28515" s="48"/>
    </row>
    <row r="28516" spans="68:68" x14ac:dyDescent="0.2">
      <c r="BP28516" s="48"/>
    </row>
    <row r="28517" spans="68:68" x14ac:dyDescent="0.2">
      <c r="BP28517" s="48"/>
    </row>
    <row r="28518" spans="68:68" x14ac:dyDescent="0.2">
      <c r="BP28518" s="48"/>
    </row>
    <row r="28519" spans="68:68" x14ac:dyDescent="0.2">
      <c r="BP28519" s="48"/>
    </row>
    <row r="28520" spans="68:68" x14ac:dyDescent="0.2">
      <c r="BP28520" s="48"/>
    </row>
    <row r="28521" spans="68:68" x14ac:dyDescent="0.2">
      <c r="BP28521" s="48"/>
    </row>
    <row r="28522" spans="68:68" x14ac:dyDescent="0.2">
      <c r="BP28522" s="48"/>
    </row>
    <row r="28523" spans="68:68" x14ac:dyDescent="0.2">
      <c r="BP28523" s="48"/>
    </row>
    <row r="28524" spans="68:68" x14ac:dyDescent="0.2">
      <c r="BP28524" s="48"/>
    </row>
    <row r="28525" spans="68:68" x14ac:dyDescent="0.2">
      <c r="BP28525" s="48"/>
    </row>
    <row r="28526" spans="68:68" x14ac:dyDescent="0.2">
      <c r="BP28526" s="48"/>
    </row>
    <row r="28527" spans="68:68" x14ac:dyDescent="0.2">
      <c r="BP28527" s="48"/>
    </row>
    <row r="28528" spans="68:68" x14ac:dyDescent="0.2">
      <c r="BP28528" s="48"/>
    </row>
    <row r="28529" spans="68:68" x14ac:dyDescent="0.2">
      <c r="BP28529" s="48"/>
    </row>
    <row r="28530" spans="68:68" x14ac:dyDescent="0.2">
      <c r="BP28530" s="48"/>
    </row>
    <row r="28531" spans="68:68" x14ac:dyDescent="0.2">
      <c r="BP28531" s="48"/>
    </row>
    <row r="28532" spans="68:68" x14ac:dyDescent="0.2">
      <c r="BP28532" s="48"/>
    </row>
    <row r="28533" spans="68:68" x14ac:dyDescent="0.2">
      <c r="BP28533" s="48"/>
    </row>
    <row r="28534" spans="68:68" x14ac:dyDescent="0.2">
      <c r="BP28534" s="48"/>
    </row>
    <row r="28535" spans="68:68" x14ac:dyDescent="0.2">
      <c r="BP28535" s="48"/>
    </row>
    <row r="28536" spans="68:68" x14ac:dyDescent="0.2">
      <c r="BP28536" s="48"/>
    </row>
    <row r="28537" spans="68:68" x14ac:dyDescent="0.2">
      <c r="BP28537" s="48"/>
    </row>
    <row r="28538" spans="68:68" x14ac:dyDescent="0.2">
      <c r="BP28538" s="48"/>
    </row>
    <row r="28539" spans="68:68" x14ac:dyDescent="0.2">
      <c r="BP28539" s="48"/>
    </row>
    <row r="28540" spans="68:68" x14ac:dyDescent="0.2">
      <c r="BP28540" s="48"/>
    </row>
    <row r="28541" spans="68:68" x14ac:dyDescent="0.2">
      <c r="BP28541" s="48"/>
    </row>
    <row r="28542" spans="68:68" x14ac:dyDescent="0.2">
      <c r="BP28542" s="48"/>
    </row>
    <row r="28543" spans="68:68" x14ac:dyDescent="0.2">
      <c r="BP28543" s="48"/>
    </row>
    <row r="28544" spans="68:68" x14ac:dyDescent="0.2">
      <c r="BP28544" s="48"/>
    </row>
    <row r="28545" spans="68:68" x14ac:dyDescent="0.2">
      <c r="BP28545" s="48"/>
    </row>
    <row r="28546" spans="68:68" x14ac:dyDescent="0.2">
      <c r="BP28546" s="48"/>
    </row>
    <row r="28547" spans="68:68" x14ac:dyDescent="0.2">
      <c r="BP28547" s="48"/>
    </row>
    <row r="28548" spans="68:68" x14ac:dyDescent="0.2">
      <c r="BP28548" s="48"/>
    </row>
    <row r="28549" spans="68:68" x14ac:dyDescent="0.2">
      <c r="BP28549" s="48"/>
    </row>
    <row r="28550" spans="68:68" x14ac:dyDescent="0.2">
      <c r="BP28550" s="48"/>
    </row>
    <row r="28551" spans="68:68" x14ac:dyDescent="0.2">
      <c r="BP28551" s="48"/>
    </row>
    <row r="28552" spans="68:68" x14ac:dyDescent="0.2">
      <c r="BP28552" s="48"/>
    </row>
    <row r="28553" spans="68:68" x14ac:dyDescent="0.2">
      <c r="BP28553" s="48"/>
    </row>
    <row r="28554" spans="68:68" x14ac:dyDescent="0.2">
      <c r="BP28554" s="48"/>
    </row>
    <row r="28555" spans="68:68" x14ac:dyDescent="0.2">
      <c r="BP28555" s="48"/>
    </row>
    <row r="28556" spans="68:68" x14ac:dyDescent="0.2">
      <c r="BP28556" s="48"/>
    </row>
    <row r="28557" spans="68:68" x14ac:dyDescent="0.2">
      <c r="BP28557" s="48"/>
    </row>
    <row r="28558" spans="68:68" x14ac:dyDescent="0.2">
      <c r="BP28558" s="48"/>
    </row>
    <row r="28559" spans="68:68" x14ac:dyDescent="0.2">
      <c r="BP28559" s="48"/>
    </row>
    <row r="28560" spans="68:68" x14ac:dyDescent="0.2">
      <c r="BP28560" s="48"/>
    </row>
    <row r="28561" spans="68:68" x14ac:dyDescent="0.2">
      <c r="BP28561" s="48"/>
    </row>
    <row r="28562" spans="68:68" x14ac:dyDescent="0.2">
      <c r="BP28562" s="48"/>
    </row>
    <row r="28563" spans="68:68" x14ac:dyDescent="0.2">
      <c r="BP28563" s="48"/>
    </row>
    <row r="28564" spans="68:68" x14ac:dyDescent="0.2">
      <c r="BP28564" s="48"/>
    </row>
    <row r="28565" spans="68:68" x14ac:dyDescent="0.2">
      <c r="BP28565" s="48"/>
    </row>
    <row r="28566" spans="68:68" x14ac:dyDescent="0.2">
      <c r="BP28566" s="48"/>
    </row>
    <row r="28567" spans="68:68" x14ac:dyDescent="0.2">
      <c r="BP28567" s="48"/>
    </row>
    <row r="28568" spans="68:68" x14ac:dyDescent="0.2">
      <c r="BP28568" s="48"/>
    </row>
    <row r="28569" spans="68:68" x14ac:dyDescent="0.2">
      <c r="BP28569" s="48"/>
    </row>
    <row r="28570" spans="68:68" x14ac:dyDescent="0.2">
      <c r="BP28570" s="48"/>
    </row>
    <row r="28571" spans="68:68" x14ac:dyDescent="0.2">
      <c r="BP28571" s="48"/>
    </row>
    <row r="28572" spans="68:68" x14ac:dyDescent="0.2">
      <c r="BP28572" s="48"/>
    </row>
    <row r="28573" spans="68:68" x14ac:dyDescent="0.2">
      <c r="BP28573" s="48"/>
    </row>
    <row r="28574" spans="68:68" x14ac:dyDescent="0.2">
      <c r="BP28574" s="48"/>
    </row>
    <row r="28575" spans="68:68" x14ac:dyDescent="0.2">
      <c r="BP28575" s="48"/>
    </row>
    <row r="28576" spans="68:68" x14ac:dyDescent="0.2">
      <c r="BP28576" s="48"/>
    </row>
    <row r="28577" spans="68:68" x14ac:dyDescent="0.2">
      <c r="BP28577" s="48"/>
    </row>
    <row r="28578" spans="68:68" x14ac:dyDescent="0.2">
      <c r="BP28578" s="48"/>
    </row>
    <row r="28579" spans="68:68" x14ac:dyDescent="0.2">
      <c r="BP28579" s="48"/>
    </row>
    <row r="28580" spans="68:68" x14ac:dyDescent="0.2">
      <c r="BP28580" s="48"/>
    </row>
    <row r="28581" spans="68:68" x14ac:dyDescent="0.2">
      <c r="BP28581" s="48"/>
    </row>
    <row r="28582" spans="68:68" x14ac:dyDescent="0.2">
      <c r="BP28582" s="48"/>
    </row>
    <row r="28583" spans="68:68" x14ac:dyDescent="0.2">
      <c r="BP28583" s="48"/>
    </row>
    <row r="28584" spans="68:68" x14ac:dyDescent="0.2">
      <c r="BP28584" s="48"/>
    </row>
    <row r="28585" spans="68:68" x14ac:dyDescent="0.2">
      <c r="BP28585" s="48"/>
    </row>
    <row r="28586" spans="68:68" x14ac:dyDescent="0.2">
      <c r="BP28586" s="48"/>
    </row>
    <row r="28587" spans="68:68" x14ac:dyDescent="0.2">
      <c r="BP28587" s="48"/>
    </row>
    <row r="28588" spans="68:68" x14ac:dyDescent="0.2">
      <c r="BP28588" s="48"/>
    </row>
    <row r="28589" spans="68:68" x14ac:dyDescent="0.2">
      <c r="BP28589" s="48"/>
    </row>
    <row r="28590" spans="68:68" x14ac:dyDescent="0.2">
      <c r="BP28590" s="48"/>
    </row>
    <row r="28591" spans="68:68" x14ac:dyDescent="0.2">
      <c r="BP28591" s="48"/>
    </row>
    <row r="28592" spans="68:68" x14ac:dyDescent="0.2">
      <c r="BP28592" s="48"/>
    </row>
    <row r="28593" spans="68:68" x14ac:dyDescent="0.2">
      <c r="BP28593" s="48"/>
    </row>
    <row r="28594" spans="68:68" x14ac:dyDescent="0.2">
      <c r="BP28594" s="48"/>
    </row>
    <row r="28595" spans="68:68" x14ac:dyDescent="0.2">
      <c r="BP28595" s="48"/>
    </row>
    <row r="28596" spans="68:68" x14ac:dyDescent="0.2">
      <c r="BP28596" s="48"/>
    </row>
    <row r="28597" spans="68:68" x14ac:dyDescent="0.2">
      <c r="BP28597" s="48"/>
    </row>
    <row r="28598" spans="68:68" x14ac:dyDescent="0.2">
      <c r="BP28598" s="48"/>
    </row>
    <row r="28599" spans="68:68" x14ac:dyDescent="0.2">
      <c r="BP28599" s="48"/>
    </row>
    <row r="28600" spans="68:68" x14ac:dyDescent="0.2">
      <c r="BP28600" s="48"/>
    </row>
    <row r="28601" spans="68:68" x14ac:dyDescent="0.2">
      <c r="BP28601" s="48"/>
    </row>
    <row r="28602" spans="68:68" x14ac:dyDescent="0.2">
      <c r="BP28602" s="48"/>
    </row>
    <row r="28603" spans="68:68" x14ac:dyDescent="0.2">
      <c r="BP28603" s="48"/>
    </row>
    <row r="28604" spans="68:68" x14ac:dyDescent="0.2">
      <c r="BP28604" s="48"/>
    </row>
    <row r="28605" spans="68:68" x14ac:dyDescent="0.2">
      <c r="BP28605" s="48"/>
    </row>
    <row r="28606" spans="68:68" x14ac:dyDescent="0.2">
      <c r="BP28606" s="48"/>
    </row>
    <row r="28607" spans="68:68" x14ac:dyDescent="0.2">
      <c r="BP28607" s="48"/>
    </row>
    <row r="28608" spans="68:68" x14ac:dyDescent="0.2">
      <c r="BP28608" s="48"/>
    </row>
    <row r="28609" spans="68:68" x14ac:dyDescent="0.2">
      <c r="BP28609" s="48"/>
    </row>
    <row r="28610" spans="68:68" x14ac:dyDescent="0.2">
      <c r="BP28610" s="48"/>
    </row>
    <row r="28611" spans="68:68" x14ac:dyDescent="0.2">
      <c r="BP28611" s="48"/>
    </row>
    <row r="28612" spans="68:68" x14ac:dyDescent="0.2">
      <c r="BP28612" s="48"/>
    </row>
    <row r="28613" spans="68:68" x14ac:dyDescent="0.2">
      <c r="BP28613" s="48"/>
    </row>
    <row r="28614" spans="68:68" x14ac:dyDescent="0.2">
      <c r="BP28614" s="48"/>
    </row>
    <row r="28615" spans="68:68" x14ac:dyDescent="0.2">
      <c r="BP28615" s="48"/>
    </row>
    <row r="28616" spans="68:68" x14ac:dyDescent="0.2">
      <c r="BP28616" s="48"/>
    </row>
    <row r="28617" spans="68:68" x14ac:dyDescent="0.2">
      <c r="BP28617" s="48"/>
    </row>
    <row r="28618" spans="68:68" x14ac:dyDescent="0.2">
      <c r="BP28618" s="48"/>
    </row>
    <row r="28619" spans="68:68" x14ac:dyDescent="0.2">
      <c r="BP28619" s="48"/>
    </row>
    <row r="28620" spans="68:68" x14ac:dyDescent="0.2">
      <c r="BP28620" s="48"/>
    </row>
    <row r="28621" spans="68:68" x14ac:dyDescent="0.2">
      <c r="BP28621" s="48"/>
    </row>
    <row r="28622" spans="68:68" x14ac:dyDescent="0.2">
      <c r="BP28622" s="48"/>
    </row>
    <row r="28623" spans="68:68" x14ac:dyDescent="0.2">
      <c r="BP28623" s="48"/>
    </row>
    <row r="28624" spans="68:68" x14ac:dyDescent="0.2">
      <c r="BP28624" s="48"/>
    </row>
    <row r="28625" spans="68:68" x14ac:dyDescent="0.2">
      <c r="BP28625" s="48"/>
    </row>
    <row r="28626" spans="68:68" x14ac:dyDescent="0.2">
      <c r="BP28626" s="48"/>
    </row>
    <row r="28627" spans="68:68" x14ac:dyDescent="0.2">
      <c r="BP28627" s="48"/>
    </row>
    <row r="28628" spans="68:68" x14ac:dyDescent="0.2">
      <c r="BP28628" s="48"/>
    </row>
    <row r="28629" spans="68:68" x14ac:dyDescent="0.2">
      <c r="BP28629" s="48"/>
    </row>
    <row r="28630" spans="68:68" x14ac:dyDescent="0.2">
      <c r="BP28630" s="48"/>
    </row>
    <row r="28631" spans="68:68" x14ac:dyDescent="0.2">
      <c r="BP28631" s="48"/>
    </row>
    <row r="28632" spans="68:68" x14ac:dyDescent="0.2">
      <c r="BP28632" s="48"/>
    </row>
    <row r="28633" spans="68:68" x14ac:dyDescent="0.2">
      <c r="BP28633" s="48"/>
    </row>
    <row r="28634" spans="68:68" x14ac:dyDescent="0.2">
      <c r="BP28634" s="48"/>
    </row>
    <row r="28635" spans="68:68" x14ac:dyDescent="0.2">
      <c r="BP28635" s="48"/>
    </row>
    <row r="28636" spans="68:68" x14ac:dyDescent="0.2">
      <c r="BP28636" s="48"/>
    </row>
    <row r="28637" spans="68:68" x14ac:dyDescent="0.2">
      <c r="BP28637" s="48"/>
    </row>
    <row r="28638" spans="68:68" x14ac:dyDescent="0.2">
      <c r="BP28638" s="48"/>
    </row>
    <row r="28639" spans="68:68" x14ac:dyDescent="0.2">
      <c r="BP28639" s="48"/>
    </row>
    <row r="28640" spans="68:68" x14ac:dyDescent="0.2">
      <c r="BP28640" s="48"/>
    </row>
    <row r="28641" spans="68:68" x14ac:dyDescent="0.2">
      <c r="BP28641" s="48"/>
    </row>
    <row r="28642" spans="68:68" x14ac:dyDescent="0.2">
      <c r="BP28642" s="48"/>
    </row>
    <row r="28643" spans="68:68" x14ac:dyDescent="0.2">
      <c r="BP28643" s="48"/>
    </row>
    <row r="28644" spans="68:68" x14ac:dyDescent="0.2">
      <c r="BP28644" s="48"/>
    </row>
    <row r="28645" spans="68:68" x14ac:dyDescent="0.2">
      <c r="BP28645" s="48"/>
    </row>
    <row r="28646" spans="68:68" x14ac:dyDescent="0.2">
      <c r="BP28646" s="48"/>
    </row>
    <row r="28647" spans="68:68" x14ac:dyDescent="0.2">
      <c r="BP28647" s="48"/>
    </row>
    <row r="28648" spans="68:68" x14ac:dyDescent="0.2">
      <c r="BP28648" s="48"/>
    </row>
    <row r="28649" spans="68:68" x14ac:dyDescent="0.2">
      <c r="BP28649" s="48"/>
    </row>
    <row r="28650" spans="68:68" x14ac:dyDescent="0.2">
      <c r="BP28650" s="48"/>
    </row>
    <row r="28651" spans="68:68" x14ac:dyDescent="0.2">
      <c r="BP28651" s="48"/>
    </row>
    <row r="28652" spans="68:68" x14ac:dyDescent="0.2">
      <c r="BP28652" s="48"/>
    </row>
    <row r="28653" spans="68:68" x14ac:dyDescent="0.2">
      <c r="BP28653" s="48"/>
    </row>
    <row r="28654" spans="68:68" x14ac:dyDescent="0.2">
      <c r="BP28654" s="48"/>
    </row>
    <row r="28655" spans="68:68" x14ac:dyDescent="0.2">
      <c r="BP28655" s="48"/>
    </row>
    <row r="28656" spans="68:68" x14ac:dyDescent="0.2">
      <c r="BP28656" s="48"/>
    </row>
    <row r="28657" spans="68:68" x14ac:dyDescent="0.2">
      <c r="BP28657" s="48"/>
    </row>
    <row r="28658" spans="68:68" x14ac:dyDescent="0.2">
      <c r="BP28658" s="48"/>
    </row>
    <row r="28659" spans="68:68" x14ac:dyDescent="0.2">
      <c r="BP28659" s="48"/>
    </row>
    <row r="28660" spans="68:68" x14ac:dyDescent="0.2">
      <c r="BP28660" s="48"/>
    </row>
    <row r="28661" spans="68:68" x14ac:dyDescent="0.2">
      <c r="BP28661" s="48"/>
    </row>
    <row r="28662" spans="68:68" x14ac:dyDescent="0.2">
      <c r="BP28662" s="48"/>
    </row>
    <row r="28663" spans="68:68" x14ac:dyDescent="0.2">
      <c r="BP28663" s="48"/>
    </row>
    <row r="28664" spans="68:68" x14ac:dyDescent="0.2">
      <c r="BP28664" s="48"/>
    </row>
    <row r="28665" spans="68:68" x14ac:dyDescent="0.2">
      <c r="BP28665" s="48"/>
    </row>
    <row r="28666" spans="68:68" x14ac:dyDescent="0.2">
      <c r="BP28666" s="48"/>
    </row>
    <row r="28667" spans="68:68" x14ac:dyDescent="0.2">
      <c r="BP28667" s="48"/>
    </row>
    <row r="28668" spans="68:68" x14ac:dyDescent="0.2">
      <c r="BP28668" s="48"/>
    </row>
    <row r="28669" spans="68:68" x14ac:dyDescent="0.2">
      <c r="BP28669" s="48"/>
    </row>
    <row r="28670" spans="68:68" x14ac:dyDescent="0.2">
      <c r="BP28670" s="48"/>
    </row>
    <row r="28671" spans="68:68" x14ac:dyDescent="0.2">
      <c r="BP28671" s="48"/>
    </row>
    <row r="28672" spans="68:68" x14ac:dyDescent="0.2">
      <c r="BP28672" s="48"/>
    </row>
    <row r="28673" spans="68:68" x14ac:dyDescent="0.2">
      <c r="BP28673" s="48"/>
    </row>
    <row r="28674" spans="68:68" x14ac:dyDescent="0.2">
      <c r="BP28674" s="48"/>
    </row>
    <row r="28675" spans="68:68" x14ac:dyDescent="0.2">
      <c r="BP28675" s="48"/>
    </row>
    <row r="28676" spans="68:68" x14ac:dyDescent="0.2">
      <c r="BP28676" s="48"/>
    </row>
    <row r="28677" spans="68:68" x14ac:dyDescent="0.2">
      <c r="BP28677" s="48"/>
    </row>
    <row r="28678" spans="68:68" x14ac:dyDescent="0.2">
      <c r="BP28678" s="48"/>
    </row>
    <row r="28679" spans="68:68" x14ac:dyDescent="0.2">
      <c r="BP28679" s="48"/>
    </row>
    <row r="28680" spans="68:68" x14ac:dyDescent="0.2">
      <c r="BP28680" s="48"/>
    </row>
    <row r="28681" spans="68:68" x14ac:dyDescent="0.2">
      <c r="BP28681" s="48"/>
    </row>
    <row r="28682" spans="68:68" x14ac:dyDescent="0.2">
      <c r="BP28682" s="48"/>
    </row>
    <row r="28683" spans="68:68" x14ac:dyDescent="0.2">
      <c r="BP28683" s="48"/>
    </row>
    <row r="28684" spans="68:68" x14ac:dyDescent="0.2">
      <c r="BP28684" s="48"/>
    </row>
    <row r="28685" spans="68:68" x14ac:dyDescent="0.2">
      <c r="BP28685" s="48"/>
    </row>
    <row r="28686" spans="68:68" x14ac:dyDescent="0.2">
      <c r="BP28686" s="48"/>
    </row>
    <row r="28687" spans="68:68" x14ac:dyDescent="0.2">
      <c r="BP28687" s="48"/>
    </row>
    <row r="28688" spans="68:68" x14ac:dyDescent="0.2">
      <c r="BP28688" s="48"/>
    </row>
    <row r="28689" spans="68:68" x14ac:dyDescent="0.2">
      <c r="BP28689" s="48"/>
    </row>
    <row r="28690" spans="68:68" x14ac:dyDescent="0.2">
      <c r="BP28690" s="48"/>
    </row>
    <row r="28691" spans="68:68" x14ac:dyDescent="0.2">
      <c r="BP28691" s="48"/>
    </row>
    <row r="28692" spans="68:68" x14ac:dyDescent="0.2">
      <c r="BP28692" s="48"/>
    </row>
    <row r="28693" spans="68:68" x14ac:dyDescent="0.2">
      <c r="BP28693" s="48"/>
    </row>
    <row r="28694" spans="68:68" x14ac:dyDescent="0.2">
      <c r="BP28694" s="48"/>
    </row>
    <row r="28695" spans="68:68" x14ac:dyDescent="0.2">
      <c r="BP28695" s="48"/>
    </row>
    <row r="28696" spans="68:68" x14ac:dyDescent="0.2">
      <c r="BP28696" s="48"/>
    </row>
    <row r="28697" spans="68:68" x14ac:dyDescent="0.2">
      <c r="BP28697" s="48"/>
    </row>
    <row r="28698" spans="68:68" x14ac:dyDescent="0.2">
      <c r="BP28698" s="48"/>
    </row>
    <row r="28699" spans="68:68" x14ac:dyDescent="0.2">
      <c r="BP28699" s="48"/>
    </row>
    <row r="28700" spans="68:68" x14ac:dyDescent="0.2">
      <c r="BP28700" s="48"/>
    </row>
    <row r="28701" spans="68:68" x14ac:dyDescent="0.2">
      <c r="BP28701" s="48"/>
    </row>
    <row r="28702" spans="68:68" x14ac:dyDescent="0.2">
      <c r="BP28702" s="48"/>
    </row>
    <row r="28703" spans="68:68" x14ac:dyDescent="0.2">
      <c r="BP28703" s="48"/>
    </row>
    <row r="28704" spans="68:68" x14ac:dyDescent="0.2">
      <c r="BP28704" s="48"/>
    </row>
    <row r="28705" spans="68:68" x14ac:dyDescent="0.2">
      <c r="BP28705" s="48"/>
    </row>
    <row r="28706" spans="68:68" x14ac:dyDescent="0.2">
      <c r="BP28706" s="48"/>
    </row>
    <row r="28707" spans="68:68" x14ac:dyDescent="0.2">
      <c r="BP28707" s="48"/>
    </row>
    <row r="28708" spans="68:68" x14ac:dyDescent="0.2">
      <c r="BP28708" s="48"/>
    </row>
    <row r="28709" spans="68:68" x14ac:dyDescent="0.2">
      <c r="BP28709" s="48"/>
    </row>
    <row r="28710" spans="68:68" x14ac:dyDescent="0.2">
      <c r="BP28710" s="48"/>
    </row>
    <row r="28711" spans="68:68" x14ac:dyDescent="0.2">
      <c r="BP28711" s="48"/>
    </row>
    <row r="28712" spans="68:68" x14ac:dyDescent="0.2">
      <c r="BP28712" s="48"/>
    </row>
    <row r="28713" spans="68:68" x14ac:dyDescent="0.2">
      <c r="BP28713" s="48"/>
    </row>
    <row r="28714" spans="68:68" x14ac:dyDescent="0.2">
      <c r="BP28714" s="48"/>
    </row>
    <row r="28715" spans="68:68" x14ac:dyDescent="0.2">
      <c r="BP28715" s="48"/>
    </row>
    <row r="28716" spans="68:68" x14ac:dyDescent="0.2">
      <c r="BP28716" s="48"/>
    </row>
    <row r="28717" spans="68:68" x14ac:dyDescent="0.2">
      <c r="BP28717" s="48"/>
    </row>
    <row r="28718" spans="68:68" x14ac:dyDescent="0.2">
      <c r="BP28718" s="48"/>
    </row>
    <row r="28719" spans="68:68" x14ac:dyDescent="0.2">
      <c r="BP28719" s="48"/>
    </row>
    <row r="28720" spans="68:68" x14ac:dyDescent="0.2">
      <c r="BP28720" s="48"/>
    </row>
    <row r="28721" spans="68:68" x14ac:dyDescent="0.2">
      <c r="BP28721" s="48"/>
    </row>
    <row r="28722" spans="68:68" x14ac:dyDescent="0.2">
      <c r="BP28722" s="48"/>
    </row>
    <row r="28723" spans="68:68" x14ac:dyDescent="0.2">
      <c r="BP28723" s="48"/>
    </row>
    <row r="28724" spans="68:68" x14ac:dyDescent="0.2">
      <c r="BP28724" s="48"/>
    </row>
    <row r="28725" spans="68:68" x14ac:dyDescent="0.2">
      <c r="BP28725" s="48"/>
    </row>
    <row r="28726" spans="68:68" x14ac:dyDescent="0.2">
      <c r="BP28726" s="48"/>
    </row>
    <row r="28727" spans="68:68" x14ac:dyDescent="0.2">
      <c r="BP28727" s="48"/>
    </row>
    <row r="28728" spans="68:68" x14ac:dyDescent="0.2">
      <c r="BP28728" s="48"/>
    </row>
    <row r="28729" spans="68:68" x14ac:dyDescent="0.2">
      <c r="BP28729" s="48"/>
    </row>
    <row r="28730" spans="68:68" x14ac:dyDescent="0.2">
      <c r="BP28730" s="48"/>
    </row>
    <row r="28731" spans="68:68" x14ac:dyDescent="0.2">
      <c r="BP28731" s="48"/>
    </row>
    <row r="28732" spans="68:68" x14ac:dyDescent="0.2">
      <c r="BP28732" s="48"/>
    </row>
    <row r="28733" spans="68:68" x14ac:dyDescent="0.2">
      <c r="BP28733" s="48"/>
    </row>
    <row r="28734" spans="68:68" x14ac:dyDescent="0.2">
      <c r="BP28734" s="48"/>
    </row>
    <row r="28735" spans="68:68" x14ac:dyDescent="0.2">
      <c r="BP28735" s="48"/>
    </row>
    <row r="28736" spans="68:68" x14ac:dyDescent="0.2">
      <c r="BP28736" s="48"/>
    </row>
    <row r="28737" spans="68:68" x14ac:dyDescent="0.2">
      <c r="BP28737" s="48"/>
    </row>
    <row r="28738" spans="68:68" x14ac:dyDescent="0.2">
      <c r="BP28738" s="48"/>
    </row>
    <row r="28739" spans="68:68" x14ac:dyDescent="0.2">
      <c r="BP28739" s="48"/>
    </row>
    <row r="28740" spans="68:68" x14ac:dyDescent="0.2">
      <c r="BP28740" s="48"/>
    </row>
    <row r="28741" spans="68:68" x14ac:dyDescent="0.2">
      <c r="BP28741" s="48"/>
    </row>
    <row r="28742" spans="68:68" x14ac:dyDescent="0.2">
      <c r="BP28742" s="48"/>
    </row>
    <row r="28743" spans="68:68" x14ac:dyDescent="0.2">
      <c r="BP28743" s="48"/>
    </row>
    <row r="28744" spans="68:68" x14ac:dyDescent="0.2">
      <c r="BP28744" s="48"/>
    </row>
    <row r="28745" spans="68:68" x14ac:dyDescent="0.2">
      <c r="BP28745" s="48"/>
    </row>
    <row r="28746" spans="68:68" x14ac:dyDescent="0.2">
      <c r="BP28746" s="48"/>
    </row>
    <row r="28747" spans="68:68" x14ac:dyDescent="0.2">
      <c r="BP28747" s="48"/>
    </row>
    <row r="28748" spans="68:68" x14ac:dyDescent="0.2">
      <c r="BP28748" s="48"/>
    </row>
    <row r="28749" spans="68:68" x14ac:dyDescent="0.2">
      <c r="BP28749" s="48"/>
    </row>
    <row r="28750" spans="68:68" x14ac:dyDescent="0.2">
      <c r="BP28750" s="48"/>
    </row>
    <row r="28751" spans="68:68" x14ac:dyDescent="0.2">
      <c r="BP28751" s="48"/>
    </row>
    <row r="28752" spans="68:68" x14ac:dyDescent="0.2">
      <c r="BP28752" s="48"/>
    </row>
    <row r="28753" spans="68:68" x14ac:dyDescent="0.2">
      <c r="BP28753" s="48"/>
    </row>
    <row r="28754" spans="68:68" x14ac:dyDescent="0.2">
      <c r="BP28754" s="48"/>
    </row>
    <row r="28755" spans="68:68" x14ac:dyDescent="0.2">
      <c r="BP28755" s="48"/>
    </row>
    <row r="28756" spans="68:68" x14ac:dyDescent="0.2">
      <c r="BP28756" s="48"/>
    </row>
    <row r="28757" spans="68:68" x14ac:dyDescent="0.2">
      <c r="BP28757" s="48"/>
    </row>
    <row r="28758" spans="68:68" x14ac:dyDescent="0.2">
      <c r="BP28758" s="48"/>
    </row>
    <row r="28759" spans="68:68" x14ac:dyDescent="0.2">
      <c r="BP28759" s="48"/>
    </row>
    <row r="28760" spans="68:68" x14ac:dyDescent="0.2">
      <c r="BP28760" s="48"/>
    </row>
    <row r="28761" spans="68:68" x14ac:dyDescent="0.2">
      <c r="BP28761" s="48"/>
    </row>
    <row r="28762" spans="68:68" x14ac:dyDescent="0.2">
      <c r="BP28762" s="48"/>
    </row>
    <row r="28763" spans="68:68" x14ac:dyDescent="0.2">
      <c r="BP28763" s="48"/>
    </row>
    <row r="28764" spans="68:68" x14ac:dyDescent="0.2">
      <c r="BP28764" s="48"/>
    </row>
    <row r="28765" spans="68:68" x14ac:dyDescent="0.2">
      <c r="BP28765" s="48"/>
    </row>
    <row r="28766" spans="68:68" x14ac:dyDescent="0.2">
      <c r="BP28766" s="48"/>
    </row>
    <row r="28767" spans="68:68" x14ac:dyDescent="0.2">
      <c r="BP28767" s="48"/>
    </row>
    <row r="28768" spans="68:68" x14ac:dyDescent="0.2">
      <c r="BP28768" s="48"/>
    </row>
    <row r="28769" spans="68:68" x14ac:dyDescent="0.2">
      <c r="BP28769" s="48"/>
    </row>
    <row r="28770" spans="68:68" x14ac:dyDescent="0.2">
      <c r="BP28770" s="48"/>
    </row>
    <row r="28771" spans="68:68" x14ac:dyDescent="0.2">
      <c r="BP28771" s="48"/>
    </row>
    <row r="28772" spans="68:68" x14ac:dyDescent="0.2">
      <c r="BP28772" s="48"/>
    </row>
    <row r="28773" spans="68:68" x14ac:dyDescent="0.2">
      <c r="BP28773" s="48"/>
    </row>
    <row r="28774" spans="68:68" x14ac:dyDescent="0.2">
      <c r="BP28774" s="48"/>
    </row>
    <row r="28775" spans="68:68" x14ac:dyDescent="0.2">
      <c r="BP28775" s="48"/>
    </row>
    <row r="28776" spans="68:68" x14ac:dyDescent="0.2">
      <c r="BP28776" s="48"/>
    </row>
    <row r="28777" spans="68:68" x14ac:dyDescent="0.2">
      <c r="BP28777" s="48"/>
    </row>
    <row r="28778" spans="68:68" x14ac:dyDescent="0.2">
      <c r="BP28778" s="48"/>
    </row>
    <row r="28779" spans="68:68" x14ac:dyDescent="0.2">
      <c r="BP28779" s="48"/>
    </row>
    <row r="28780" spans="68:68" x14ac:dyDescent="0.2">
      <c r="BP28780" s="48"/>
    </row>
    <row r="28781" spans="68:68" x14ac:dyDescent="0.2">
      <c r="BP28781" s="48"/>
    </row>
    <row r="28782" spans="68:68" x14ac:dyDescent="0.2">
      <c r="BP28782" s="48"/>
    </row>
    <row r="28783" spans="68:68" x14ac:dyDescent="0.2">
      <c r="BP28783" s="48"/>
    </row>
    <row r="28784" spans="68:68" x14ac:dyDescent="0.2">
      <c r="BP28784" s="48"/>
    </row>
    <row r="28785" spans="68:68" x14ac:dyDescent="0.2">
      <c r="BP28785" s="48"/>
    </row>
    <row r="28786" spans="68:68" x14ac:dyDescent="0.2">
      <c r="BP28786" s="48"/>
    </row>
    <row r="28787" spans="68:68" x14ac:dyDescent="0.2">
      <c r="BP28787" s="48"/>
    </row>
    <row r="28788" spans="68:68" x14ac:dyDescent="0.2">
      <c r="BP28788" s="48"/>
    </row>
    <row r="28789" spans="68:68" x14ac:dyDescent="0.2">
      <c r="BP28789" s="48"/>
    </row>
    <row r="28790" spans="68:68" x14ac:dyDescent="0.2">
      <c r="BP28790" s="48"/>
    </row>
    <row r="28791" spans="68:68" x14ac:dyDescent="0.2">
      <c r="BP28791" s="48"/>
    </row>
    <row r="28792" spans="68:68" x14ac:dyDescent="0.2">
      <c r="BP28792" s="48"/>
    </row>
    <row r="28793" spans="68:68" x14ac:dyDescent="0.2">
      <c r="BP28793" s="48"/>
    </row>
    <row r="28794" spans="68:68" x14ac:dyDescent="0.2">
      <c r="BP28794" s="48"/>
    </row>
    <row r="28795" spans="68:68" x14ac:dyDescent="0.2">
      <c r="BP28795" s="48"/>
    </row>
    <row r="28796" spans="68:68" x14ac:dyDescent="0.2">
      <c r="BP28796" s="48"/>
    </row>
    <row r="28797" spans="68:68" x14ac:dyDescent="0.2">
      <c r="BP28797" s="48"/>
    </row>
    <row r="28798" spans="68:68" x14ac:dyDescent="0.2">
      <c r="BP28798" s="48"/>
    </row>
    <row r="28799" spans="68:68" x14ac:dyDescent="0.2">
      <c r="BP28799" s="48"/>
    </row>
    <row r="28800" spans="68:68" x14ac:dyDescent="0.2">
      <c r="BP28800" s="48"/>
    </row>
    <row r="28801" spans="68:68" x14ac:dyDescent="0.2">
      <c r="BP28801" s="48"/>
    </row>
    <row r="28802" spans="68:68" x14ac:dyDescent="0.2">
      <c r="BP28802" s="48"/>
    </row>
    <row r="28803" spans="68:68" x14ac:dyDescent="0.2">
      <c r="BP28803" s="48"/>
    </row>
    <row r="28804" spans="68:68" x14ac:dyDescent="0.2">
      <c r="BP28804" s="48"/>
    </row>
    <row r="28805" spans="68:68" x14ac:dyDescent="0.2">
      <c r="BP28805" s="48"/>
    </row>
    <row r="28806" spans="68:68" x14ac:dyDescent="0.2">
      <c r="BP28806" s="48"/>
    </row>
    <row r="28807" spans="68:68" x14ac:dyDescent="0.2">
      <c r="BP28807" s="48"/>
    </row>
    <row r="28808" spans="68:68" x14ac:dyDescent="0.2">
      <c r="BP28808" s="48"/>
    </row>
    <row r="28809" spans="68:68" x14ac:dyDescent="0.2">
      <c r="BP28809" s="48"/>
    </row>
    <row r="28810" spans="68:68" x14ac:dyDescent="0.2">
      <c r="BP28810" s="48"/>
    </row>
    <row r="28811" spans="68:68" x14ac:dyDescent="0.2">
      <c r="BP28811" s="48"/>
    </row>
    <row r="28812" spans="68:68" x14ac:dyDescent="0.2">
      <c r="BP28812" s="48"/>
    </row>
    <row r="28813" spans="68:68" x14ac:dyDescent="0.2">
      <c r="BP28813" s="48"/>
    </row>
    <row r="28814" spans="68:68" x14ac:dyDescent="0.2">
      <c r="BP28814" s="48"/>
    </row>
    <row r="28815" spans="68:68" x14ac:dyDescent="0.2">
      <c r="BP28815" s="48"/>
    </row>
    <row r="28816" spans="68:68" x14ac:dyDescent="0.2">
      <c r="BP28816" s="48"/>
    </row>
    <row r="28817" spans="68:68" x14ac:dyDescent="0.2">
      <c r="BP28817" s="48"/>
    </row>
    <row r="28818" spans="68:68" x14ac:dyDescent="0.2">
      <c r="BP28818" s="48"/>
    </row>
    <row r="28819" spans="68:68" x14ac:dyDescent="0.2">
      <c r="BP28819" s="48"/>
    </row>
    <row r="28820" spans="68:68" x14ac:dyDescent="0.2">
      <c r="BP28820" s="48"/>
    </row>
    <row r="28821" spans="68:68" x14ac:dyDescent="0.2">
      <c r="BP28821" s="48"/>
    </row>
    <row r="28822" spans="68:68" x14ac:dyDescent="0.2">
      <c r="BP28822" s="48"/>
    </row>
    <row r="28823" spans="68:68" x14ac:dyDescent="0.2">
      <c r="BP28823" s="48"/>
    </row>
    <row r="28824" spans="68:68" x14ac:dyDescent="0.2">
      <c r="BP28824" s="48"/>
    </row>
    <row r="28825" spans="68:68" x14ac:dyDescent="0.2">
      <c r="BP28825" s="48"/>
    </row>
    <row r="28826" spans="68:68" x14ac:dyDescent="0.2">
      <c r="BP28826" s="48"/>
    </row>
    <row r="28827" spans="68:68" x14ac:dyDescent="0.2">
      <c r="BP28827" s="48"/>
    </row>
    <row r="28828" spans="68:68" x14ac:dyDescent="0.2">
      <c r="BP28828" s="48"/>
    </row>
    <row r="28829" spans="68:68" x14ac:dyDescent="0.2">
      <c r="BP28829" s="48"/>
    </row>
    <row r="28830" spans="68:68" x14ac:dyDescent="0.2">
      <c r="BP28830" s="48"/>
    </row>
    <row r="28831" spans="68:68" x14ac:dyDescent="0.2">
      <c r="BP28831" s="48"/>
    </row>
    <row r="28832" spans="68:68" x14ac:dyDescent="0.2">
      <c r="BP28832" s="48"/>
    </row>
    <row r="28833" spans="68:68" x14ac:dyDescent="0.2">
      <c r="BP28833" s="48"/>
    </row>
    <row r="28834" spans="68:68" x14ac:dyDescent="0.2">
      <c r="BP28834" s="48"/>
    </row>
    <row r="28835" spans="68:68" x14ac:dyDescent="0.2">
      <c r="BP28835" s="48"/>
    </row>
    <row r="28836" spans="68:68" x14ac:dyDescent="0.2">
      <c r="BP28836" s="48"/>
    </row>
    <row r="28837" spans="68:68" x14ac:dyDescent="0.2">
      <c r="BP28837" s="48"/>
    </row>
    <row r="28838" spans="68:68" x14ac:dyDescent="0.2">
      <c r="BP28838" s="48"/>
    </row>
    <row r="28839" spans="68:68" x14ac:dyDescent="0.2">
      <c r="BP28839" s="48"/>
    </row>
    <row r="28840" spans="68:68" x14ac:dyDescent="0.2">
      <c r="BP28840" s="48"/>
    </row>
    <row r="28841" spans="68:68" x14ac:dyDescent="0.2">
      <c r="BP28841" s="48"/>
    </row>
    <row r="28842" spans="68:68" x14ac:dyDescent="0.2">
      <c r="BP28842" s="48"/>
    </row>
    <row r="28843" spans="68:68" x14ac:dyDescent="0.2">
      <c r="BP28843" s="48"/>
    </row>
    <row r="28844" spans="68:68" x14ac:dyDescent="0.2">
      <c r="BP28844" s="48"/>
    </row>
    <row r="28845" spans="68:68" x14ac:dyDescent="0.2">
      <c r="BP28845" s="48"/>
    </row>
    <row r="28846" spans="68:68" x14ac:dyDescent="0.2">
      <c r="BP28846" s="48"/>
    </row>
    <row r="28847" spans="68:68" x14ac:dyDescent="0.2">
      <c r="BP28847" s="48"/>
    </row>
    <row r="28848" spans="68:68" x14ac:dyDescent="0.2">
      <c r="BP28848" s="48"/>
    </row>
    <row r="28849" spans="68:68" x14ac:dyDescent="0.2">
      <c r="BP28849" s="48"/>
    </row>
    <row r="28850" spans="68:68" x14ac:dyDescent="0.2">
      <c r="BP28850" s="48"/>
    </row>
    <row r="28851" spans="68:68" x14ac:dyDescent="0.2">
      <c r="BP28851" s="48"/>
    </row>
    <row r="28852" spans="68:68" x14ac:dyDescent="0.2">
      <c r="BP28852" s="48"/>
    </row>
    <row r="28853" spans="68:68" x14ac:dyDescent="0.2">
      <c r="BP28853" s="48"/>
    </row>
    <row r="28854" spans="68:68" x14ac:dyDescent="0.2">
      <c r="BP28854" s="48"/>
    </row>
    <row r="28855" spans="68:68" x14ac:dyDescent="0.2">
      <c r="BP28855" s="48"/>
    </row>
    <row r="28856" spans="68:68" x14ac:dyDescent="0.2">
      <c r="BP28856" s="48"/>
    </row>
    <row r="28857" spans="68:68" x14ac:dyDescent="0.2">
      <c r="BP28857" s="48"/>
    </row>
    <row r="28858" spans="68:68" x14ac:dyDescent="0.2">
      <c r="BP28858" s="48"/>
    </row>
    <row r="28859" spans="68:68" x14ac:dyDescent="0.2">
      <c r="BP28859" s="48"/>
    </row>
    <row r="28860" spans="68:68" x14ac:dyDescent="0.2">
      <c r="BP28860" s="48"/>
    </row>
    <row r="28861" spans="68:68" x14ac:dyDescent="0.2">
      <c r="BP28861" s="48"/>
    </row>
    <row r="28862" spans="68:68" x14ac:dyDescent="0.2">
      <c r="BP28862" s="48"/>
    </row>
    <row r="28863" spans="68:68" x14ac:dyDescent="0.2">
      <c r="BP28863" s="48"/>
    </row>
    <row r="28864" spans="68:68" x14ac:dyDescent="0.2">
      <c r="BP28864" s="48"/>
    </row>
    <row r="28865" spans="68:68" x14ac:dyDescent="0.2">
      <c r="BP28865" s="48"/>
    </row>
    <row r="28866" spans="68:68" x14ac:dyDescent="0.2">
      <c r="BP28866" s="48"/>
    </row>
    <row r="28867" spans="68:68" x14ac:dyDescent="0.2">
      <c r="BP28867" s="48"/>
    </row>
    <row r="28868" spans="68:68" x14ac:dyDescent="0.2">
      <c r="BP28868" s="48"/>
    </row>
    <row r="28869" spans="68:68" x14ac:dyDescent="0.2">
      <c r="BP28869" s="48"/>
    </row>
    <row r="28870" spans="68:68" x14ac:dyDescent="0.2">
      <c r="BP28870" s="48"/>
    </row>
    <row r="28871" spans="68:68" x14ac:dyDescent="0.2">
      <c r="BP28871" s="48"/>
    </row>
    <row r="28872" spans="68:68" x14ac:dyDescent="0.2">
      <c r="BP28872" s="48"/>
    </row>
    <row r="28873" spans="68:68" x14ac:dyDescent="0.2">
      <c r="BP28873" s="48"/>
    </row>
    <row r="28874" spans="68:68" x14ac:dyDescent="0.2">
      <c r="BP28874" s="48"/>
    </row>
    <row r="28875" spans="68:68" x14ac:dyDescent="0.2">
      <c r="BP28875" s="48"/>
    </row>
    <row r="28876" spans="68:68" x14ac:dyDescent="0.2">
      <c r="BP28876" s="48"/>
    </row>
    <row r="28877" spans="68:68" x14ac:dyDescent="0.2">
      <c r="BP28877" s="48"/>
    </row>
    <row r="28878" spans="68:68" x14ac:dyDescent="0.2">
      <c r="BP28878" s="48"/>
    </row>
    <row r="28879" spans="68:68" x14ac:dyDescent="0.2">
      <c r="BP28879" s="48"/>
    </row>
    <row r="28880" spans="68:68" x14ac:dyDescent="0.2">
      <c r="BP28880" s="48"/>
    </row>
    <row r="28881" spans="68:68" x14ac:dyDescent="0.2">
      <c r="BP28881" s="48"/>
    </row>
    <row r="28882" spans="68:68" x14ac:dyDescent="0.2">
      <c r="BP28882" s="48"/>
    </row>
    <row r="28883" spans="68:68" x14ac:dyDescent="0.2">
      <c r="BP28883" s="48"/>
    </row>
    <row r="28884" spans="68:68" x14ac:dyDescent="0.2">
      <c r="BP28884" s="48"/>
    </row>
    <row r="28885" spans="68:68" x14ac:dyDescent="0.2">
      <c r="BP28885" s="48"/>
    </row>
    <row r="28886" spans="68:68" x14ac:dyDescent="0.2">
      <c r="BP28886" s="48"/>
    </row>
    <row r="28887" spans="68:68" x14ac:dyDescent="0.2">
      <c r="BP28887" s="48"/>
    </row>
    <row r="28888" spans="68:68" x14ac:dyDescent="0.2">
      <c r="BP28888" s="48"/>
    </row>
    <row r="28889" spans="68:68" x14ac:dyDescent="0.2">
      <c r="BP28889" s="48"/>
    </row>
    <row r="28890" spans="68:68" x14ac:dyDescent="0.2">
      <c r="BP28890" s="48"/>
    </row>
    <row r="28891" spans="68:68" x14ac:dyDescent="0.2">
      <c r="BP28891" s="48"/>
    </row>
    <row r="28892" spans="68:68" x14ac:dyDescent="0.2">
      <c r="BP28892" s="48"/>
    </row>
    <row r="28893" spans="68:68" x14ac:dyDescent="0.2">
      <c r="BP28893" s="48"/>
    </row>
    <row r="28894" spans="68:68" x14ac:dyDescent="0.2">
      <c r="BP28894" s="48"/>
    </row>
    <row r="28895" spans="68:68" x14ac:dyDescent="0.2">
      <c r="BP28895" s="48"/>
    </row>
    <row r="28896" spans="68:68" x14ac:dyDescent="0.2">
      <c r="BP28896" s="48"/>
    </row>
    <row r="28897" spans="68:68" x14ac:dyDescent="0.2">
      <c r="BP28897" s="48"/>
    </row>
    <row r="28898" spans="68:68" x14ac:dyDescent="0.2">
      <c r="BP28898" s="48"/>
    </row>
    <row r="28899" spans="68:68" x14ac:dyDescent="0.2">
      <c r="BP28899" s="48"/>
    </row>
    <row r="28900" spans="68:68" x14ac:dyDescent="0.2">
      <c r="BP28900" s="48"/>
    </row>
    <row r="28901" spans="68:68" x14ac:dyDescent="0.2">
      <c r="BP28901" s="48"/>
    </row>
    <row r="28902" spans="68:68" x14ac:dyDescent="0.2">
      <c r="BP28902" s="48"/>
    </row>
    <row r="28903" spans="68:68" x14ac:dyDescent="0.2">
      <c r="BP28903" s="48"/>
    </row>
    <row r="28904" spans="68:68" x14ac:dyDescent="0.2">
      <c r="BP28904" s="48"/>
    </row>
    <row r="28905" spans="68:68" x14ac:dyDescent="0.2">
      <c r="BP28905" s="48"/>
    </row>
    <row r="28906" spans="68:68" x14ac:dyDescent="0.2">
      <c r="BP28906" s="48"/>
    </row>
    <row r="28907" spans="68:68" x14ac:dyDescent="0.2">
      <c r="BP28907" s="48"/>
    </row>
    <row r="28908" spans="68:68" x14ac:dyDescent="0.2">
      <c r="BP28908" s="48"/>
    </row>
    <row r="28909" spans="68:68" x14ac:dyDescent="0.2">
      <c r="BP28909" s="48"/>
    </row>
    <row r="28910" spans="68:68" x14ac:dyDescent="0.2">
      <c r="BP28910" s="48"/>
    </row>
    <row r="28911" spans="68:68" x14ac:dyDescent="0.2">
      <c r="BP28911" s="48"/>
    </row>
    <row r="28912" spans="68:68" x14ac:dyDescent="0.2">
      <c r="BP28912" s="48"/>
    </row>
    <row r="28913" spans="68:68" x14ac:dyDescent="0.2">
      <c r="BP28913" s="48"/>
    </row>
    <row r="28914" spans="68:68" x14ac:dyDescent="0.2">
      <c r="BP28914" s="48"/>
    </row>
    <row r="28915" spans="68:68" x14ac:dyDescent="0.2">
      <c r="BP28915" s="48"/>
    </row>
    <row r="28916" spans="68:68" x14ac:dyDescent="0.2">
      <c r="BP28916" s="48"/>
    </row>
    <row r="28917" spans="68:68" x14ac:dyDescent="0.2">
      <c r="BP28917" s="48"/>
    </row>
    <row r="28918" spans="68:68" x14ac:dyDescent="0.2">
      <c r="BP28918" s="48"/>
    </row>
    <row r="28919" spans="68:68" x14ac:dyDescent="0.2">
      <c r="BP28919" s="48"/>
    </row>
    <row r="28920" spans="68:68" x14ac:dyDescent="0.2">
      <c r="BP28920" s="48"/>
    </row>
    <row r="28921" spans="68:68" x14ac:dyDescent="0.2">
      <c r="BP28921" s="48"/>
    </row>
    <row r="28922" spans="68:68" x14ac:dyDescent="0.2">
      <c r="BP28922" s="48"/>
    </row>
    <row r="28923" spans="68:68" x14ac:dyDescent="0.2">
      <c r="BP28923" s="48"/>
    </row>
    <row r="28924" spans="68:68" x14ac:dyDescent="0.2">
      <c r="BP28924" s="48"/>
    </row>
    <row r="28925" spans="68:68" x14ac:dyDescent="0.2">
      <c r="BP28925" s="48"/>
    </row>
    <row r="28926" spans="68:68" x14ac:dyDescent="0.2">
      <c r="BP28926" s="48"/>
    </row>
    <row r="28927" spans="68:68" x14ac:dyDescent="0.2">
      <c r="BP28927" s="48"/>
    </row>
    <row r="28928" spans="68:68" x14ac:dyDescent="0.2">
      <c r="BP28928" s="48"/>
    </row>
    <row r="28929" spans="68:68" x14ac:dyDescent="0.2">
      <c r="BP28929" s="48"/>
    </row>
    <row r="28930" spans="68:68" x14ac:dyDescent="0.2">
      <c r="BP28930" s="48"/>
    </row>
    <row r="28931" spans="68:68" x14ac:dyDescent="0.2">
      <c r="BP28931" s="48"/>
    </row>
    <row r="28932" spans="68:68" x14ac:dyDescent="0.2">
      <c r="BP28932" s="48"/>
    </row>
    <row r="28933" spans="68:68" x14ac:dyDescent="0.2">
      <c r="BP28933" s="48"/>
    </row>
    <row r="28934" spans="68:68" x14ac:dyDescent="0.2">
      <c r="BP28934" s="48"/>
    </row>
    <row r="28935" spans="68:68" x14ac:dyDescent="0.2">
      <c r="BP28935" s="48"/>
    </row>
    <row r="28936" spans="68:68" x14ac:dyDescent="0.2">
      <c r="BP28936" s="48"/>
    </row>
    <row r="28937" spans="68:68" x14ac:dyDescent="0.2">
      <c r="BP28937" s="48"/>
    </row>
    <row r="28938" spans="68:68" x14ac:dyDescent="0.2">
      <c r="BP28938" s="48"/>
    </row>
    <row r="28939" spans="68:68" x14ac:dyDescent="0.2">
      <c r="BP28939" s="48"/>
    </row>
    <row r="28940" spans="68:68" x14ac:dyDescent="0.2">
      <c r="BP28940" s="48"/>
    </row>
    <row r="28941" spans="68:68" x14ac:dyDescent="0.2">
      <c r="BP28941" s="48"/>
    </row>
    <row r="28942" spans="68:68" x14ac:dyDescent="0.2">
      <c r="BP28942" s="48"/>
    </row>
    <row r="28943" spans="68:68" x14ac:dyDescent="0.2">
      <c r="BP28943" s="48"/>
    </row>
    <row r="28944" spans="68:68" x14ac:dyDescent="0.2">
      <c r="BP28944" s="48"/>
    </row>
    <row r="28945" spans="68:68" x14ac:dyDescent="0.2">
      <c r="BP28945" s="48"/>
    </row>
    <row r="28946" spans="68:68" x14ac:dyDescent="0.2">
      <c r="BP28946" s="48"/>
    </row>
    <row r="28947" spans="68:68" x14ac:dyDescent="0.2">
      <c r="BP28947" s="48"/>
    </row>
    <row r="28948" spans="68:68" x14ac:dyDescent="0.2">
      <c r="BP28948" s="48"/>
    </row>
    <row r="28949" spans="68:68" x14ac:dyDescent="0.2">
      <c r="BP28949" s="48"/>
    </row>
    <row r="28950" spans="68:68" x14ac:dyDescent="0.2">
      <c r="BP28950" s="48"/>
    </row>
    <row r="28951" spans="68:68" x14ac:dyDescent="0.2">
      <c r="BP28951" s="48"/>
    </row>
    <row r="28952" spans="68:68" x14ac:dyDescent="0.2">
      <c r="BP28952" s="48"/>
    </row>
    <row r="28953" spans="68:68" x14ac:dyDescent="0.2">
      <c r="BP28953" s="48"/>
    </row>
    <row r="28954" spans="68:68" x14ac:dyDescent="0.2">
      <c r="BP28954" s="48"/>
    </row>
    <row r="28955" spans="68:68" x14ac:dyDescent="0.2">
      <c r="BP28955" s="48"/>
    </row>
    <row r="28956" spans="68:68" x14ac:dyDescent="0.2">
      <c r="BP28956" s="48"/>
    </row>
    <row r="28957" spans="68:68" x14ac:dyDescent="0.2">
      <c r="BP28957" s="48"/>
    </row>
    <row r="28958" spans="68:68" x14ac:dyDescent="0.2">
      <c r="BP28958" s="48"/>
    </row>
    <row r="28959" spans="68:68" x14ac:dyDescent="0.2">
      <c r="BP28959" s="48"/>
    </row>
    <row r="28960" spans="68:68" x14ac:dyDescent="0.2">
      <c r="BP28960" s="48"/>
    </row>
    <row r="28961" spans="68:68" x14ac:dyDescent="0.2">
      <c r="BP28961" s="48"/>
    </row>
    <row r="28962" spans="68:68" x14ac:dyDescent="0.2">
      <c r="BP28962" s="48"/>
    </row>
    <row r="28963" spans="68:68" x14ac:dyDescent="0.2">
      <c r="BP28963" s="48"/>
    </row>
    <row r="28964" spans="68:68" x14ac:dyDescent="0.2">
      <c r="BP28964" s="48"/>
    </row>
    <row r="28965" spans="68:68" x14ac:dyDescent="0.2">
      <c r="BP28965" s="48"/>
    </row>
    <row r="28966" spans="68:68" x14ac:dyDescent="0.2">
      <c r="BP28966" s="48"/>
    </row>
    <row r="28967" spans="68:68" x14ac:dyDescent="0.2">
      <c r="BP28967" s="48"/>
    </row>
    <row r="28968" spans="68:68" x14ac:dyDescent="0.2">
      <c r="BP28968" s="48"/>
    </row>
    <row r="28969" spans="68:68" x14ac:dyDescent="0.2">
      <c r="BP28969" s="48"/>
    </row>
    <row r="28970" spans="68:68" x14ac:dyDescent="0.2">
      <c r="BP28970" s="48"/>
    </row>
    <row r="28971" spans="68:68" x14ac:dyDescent="0.2">
      <c r="BP28971" s="48"/>
    </row>
    <row r="28972" spans="68:68" x14ac:dyDescent="0.2">
      <c r="BP28972" s="48"/>
    </row>
    <row r="28973" spans="68:68" x14ac:dyDescent="0.2">
      <c r="BP28973" s="48"/>
    </row>
    <row r="28974" spans="68:68" x14ac:dyDescent="0.2">
      <c r="BP28974" s="48"/>
    </row>
    <row r="28975" spans="68:68" x14ac:dyDescent="0.2">
      <c r="BP28975" s="48"/>
    </row>
    <row r="28976" spans="68:68" x14ac:dyDescent="0.2">
      <c r="BP28976" s="48"/>
    </row>
    <row r="28977" spans="68:68" x14ac:dyDescent="0.2">
      <c r="BP28977" s="48"/>
    </row>
    <row r="28978" spans="68:68" x14ac:dyDescent="0.2">
      <c r="BP28978" s="48"/>
    </row>
    <row r="28979" spans="68:68" x14ac:dyDescent="0.2">
      <c r="BP28979" s="48"/>
    </row>
    <row r="28980" spans="68:68" x14ac:dyDescent="0.2">
      <c r="BP28980" s="48"/>
    </row>
    <row r="28981" spans="68:68" x14ac:dyDescent="0.2">
      <c r="BP28981" s="48"/>
    </row>
    <row r="28982" spans="68:68" x14ac:dyDescent="0.2">
      <c r="BP28982" s="48"/>
    </row>
    <row r="28983" spans="68:68" x14ac:dyDescent="0.2">
      <c r="BP28983" s="48"/>
    </row>
    <row r="28984" spans="68:68" x14ac:dyDescent="0.2">
      <c r="BP28984" s="48"/>
    </row>
    <row r="28985" spans="68:68" x14ac:dyDescent="0.2">
      <c r="BP28985" s="48"/>
    </row>
    <row r="28986" spans="68:68" x14ac:dyDescent="0.2">
      <c r="BP28986" s="48"/>
    </row>
    <row r="28987" spans="68:68" x14ac:dyDescent="0.2">
      <c r="BP28987" s="48"/>
    </row>
    <row r="28988" spans="68:68" x14ac:dyDescent="0.2">
      <c r="BP28988" s="48"/>
    </row>
    <row r="28989" spans="68:68" x14ac:dyDescent="0.2">
      <c r="BP28989" s="48"/>
    </row>
    <row r="28990" spans="68:68" x14ac:dyDescent="0.2">
      <c r="BP28990" s="48"/>
    </row>
    <row r="28991" spans="68:68" x14ac:dyDescent="0.2">
      <c r="BP28991" s="48"/>
    </row>
    <row r="28992" spans="68:68" x14ac:dyDescent="0.2">
      <c r="BP28992" s="48"/>
    </row>
    <row r="28993" spans="68:68" x14ac:dyDescent="0.2">
      <c r="BP28993" s="48"/>
    </row>
    <row r="28994" spans="68:68" x14ac:dyDescent="0.2">
      <c r="BP28994" s="48"/>
    </row>
    <row r="28995" spans="68:68" x14ac:dyDescent="0.2">
      <c r="BP28995" s="48"/>
    </row>
    <row r="28996" spans="68:68" x14ac:dyDescent="0.2">
      <c r="BP28996" s="48"/>
    </row>
    <row r="28997" spans="68:68" x14ac:dyDescent="0.2">
      <c r="BP28997" s="48"/>
    </row>
    <row r="28998" spans="68:68" x14ac:dyDescent="0.2">
      <c r="BP28998" s="48"/>
    </row>
    <row r="28999" spans="68:68" x14ac:dyDescent="0.2">
      <c r="BP28999" s="48"/>
    </row>
    <row r="29000" spans="68:68" x14ac:dyDescent="0.2">
      <c r="BP29000" s="48"/>
    </row>
    <row r="29001" spans="68:68" x14ac:dyDescent="0.2">
      <c r="BP29001" s="48"/>
    </row>
    <row r="29002" spans="68:68" x14ac:dyDescent="0.2">
      <c r="BP29002" s="48"/>
    </row>
    <row r="29003" spans="68:68" x14ac:dyDescent="0.2">
      <c r="BP29003" s="48"/>
    </row>
    <row r="29004" spans="68:68" x14ac:dyDescent="0.2">
      <c r="BP29004" s="48"/>
    </row>
    <row r="29005" spans="68:68" x14ac:dyDescent="0.2">
      <c r="BP29005" s="48"/>
    </row>
    <row r="29006" spans="68:68" x14ac:dyDescent="0.2">
      <c r="BP29006" s="48"/>
    </row>
    <row r="29007" spans="68:68" x14ac:dyDescent="0.2">
      <c r="BP29007" s="48"/>
    </row>
    <row r="29008" spans="68:68" x14ac:dyDescent="0.2">
      <c r="BP29008" s="48"/>
    </row>
    <row r="29009" spans="68:68" x14ac:dyDescent="0.2">
      <c r="BP29009" s="48"/>
    </row>
    <row r="29010" spans="68:68" x14ac:dyDescent="0.2">
      <c r="BP29010" s="48"/>
    </row>
    <row r="29011" spans="68:68" x14ac:dyDescent="0.2">
      <c r="BP29011" s="48"/>
    </row>
    <row r="29012" spans="68:68" x14ac:dyDescent="0.2">
      <c r="BP29012" s="48"/>
    </row>
    <row r="29013" spans="68:68" x14ac:dyDescent="0.2">
      <c r="BP29013" s="48"/>
    </row>
    <row r="29014" spans="68:68" x14ac:dyDescent="0.2">
      <c r="BP29014" s="48"/>
    </row>
    <row r="29015" spans="68:68" x14ac:dyDescent="0.2">
      <c r="BP29015" s="48"/>
    </row>
    <row r="29016" spans="68:68" x14ac:dyDescent="0.2">
      <c r="BP29016" s="48"/>
    </row>
    <row r="29017" spans="68:68" x14ac:dyDescent="0.2">
      <c r="BP29017" s="48"/>
    </row>
    <row r="29018" spans="68:68" x14ac:dyDescent="0.2">
      <c r="BP29018" s="48"/>
    </row>
    <row r="29019" spans="68:68" x14ac:dyDescent="0.2">
      <c r="BP29019" s="48"/>
    </row>
    <row r="29020" spans="68:68" x14ac:dyDescent="0.2">
      <c r="BP29020" s="48"/>
    </row>
    <row r="29021" spans="68:68" x14ac:dyDescent="0.2">
      <c r="BP29021" s="48"/>
    </row>
    <row r="29022" spans="68:68" x14ac:dyDescent="0.2">
      <c r="BP29022" s="48"/>
    </row>
    <row r="29023" spans="68:68" x14ac:dyDescent="0.2">
      <c r="BP29023" s="48"/>
    </row>
    <row r="29024" spans="68:68" x14ac:dyDescent="0.2">
      <c r="BP29024" s="48"/>
    </row>
    <row r="29025" spans="68:68" x14ac:dyDescent="0.2">
      <c r="BP29025" s="48"/>
    </row>
    <row r="29026" spans="68:68" x14ac:dyDescent="0.2">
      <c r="BP29026" s="48"/>
    </row>
    <row r="29027" spans="68:68" x14ac:dyDescent="0.2">
      <c r="BP29027" s="48"/>
    </row>
    <row r="29028" spans="68:68" x14ac:dyDescent="0.2">
      <c r="BP29028" s="48"/>
    </row>
    <row r="29029" spans="68:68" x14ac:dyDescent="0.2">
      <c r="BP29029" s="48"/>
    </row>
    <row r="29030" spans="68:68" x14ac:dyDescent="0.2">
      <c r="BP29030" s="48"/>
    </row>
    <row r="29031" spans="68:68" x14ac:dyDescent="0.2">
      <c r="BP29031" s="48"/>
    </row>
    <row r="29032" spans="68:68" x14ac:dyDescent="0.2">
      <c r="BP29032" s="48"/>
    </row>
    <row r="29033" spans="68:68" x14ac:dyDescent="0.2">
      <c r="BP29033" s="48"/>
    </row>
    <row r="29034" spans="68:68" x14ac:dyDescent="0.2">
      <c r="BP29034" s="48"/>
    </row>
    <row r="29035" spans="68:68" x14ac:dyDescent="0.2">
      <c r="BP29035" s="48"/>
    </row>
    <row r="29036" spans="68:68" x14ac:dyDescent="0.2">
      <c r="BP29036" s="48"/>
    </row>
    <row r="29037" spans="68:68" x14ac:dyDescent="0.2">
      <c r="BP29037" s="48"/>
    </row>
    <row r="29038" spans="68:68" x14ac:dyDescent="0.2">
      <c r="BP29038" s="48"/>
    </row>
    <row r="29039" spans="68:68" x14ac:dyDescent="0.2">
      <c r="BP29039" s="48"/>
    </row>
    <row r="29040" spans="68:68" x14ac:dyDescent="0.2">
      <c r="BP29040" s="48"/>
    </row>
    <row r="29041" spans="68:68" x14ac:dyDescent="0.2">
      <c r="BP29041" s="48"/>
    </row>
    <row r="29042" spans="68:68" x14ac:dyDescent="0.2">
      <c r="BP29042" s="48"/>
    </row>
    <row r="29043" spans="68:68" x14ac:dyDescent="0.2">
      <c r="BP29043" s="48"/>
    </row>
    <row r="29044" spans="68:68" x14ac:dyDescent="0.2">
      <c r="BP29044" s="48"/>
    </row>
    <row r="29045" spans="68:68" x14ac:dyDescent="0.2">
      <c r="BP29045" s="48"/>
    </row>
    <row r="29046" spans="68:68" x14ac:dyDescent="0.2">
      <c r="BP29046" s="48"/>
    </row>
    <row r="29047" spans="68:68" x14ac:dyDescent="0.2">
      <c r="BP29047" s="48"/>
    </row>
    <row r="29048" spans="68:68" x14ac:dyDescent="0.2">
      <c r="BP29048" s="48"/>
    </row>
    <row r="29049" spans="68:68" x14ac:dyDescent="0.2">
      <c r="BP29049" s="48"/>
    </row>
    <row r="29050" spans="68:68" x14ac:dyDescent="0.2">
      <c r="BP29050" s="48"/>
    </row>
    <row r="29051" spans="68:68" x14ac:dyDescent="0.2">
      <c r="BP29051" s="48"/>
    </row>
    <row r="29052" spans="68:68" x14ac:dyDescent="0.2">
      <c r="BP29052" s="48"/>
    </row>
    <row r="29053" spans="68:68" x14ac:dyDescent="0.2">
      <c r="BP29053" s="48"/>
    </row>
    <row r="29054" spans="68:68" x14ac:dyDescent="0.2">
      <c r="BP29054" s="48"/>
    </row>
    <row r="29055" spans="68:68" x14ac:dyDescent="0.2">
      <c r="BP29055" s="48"/>
    </row>
    <row r="29056" spans="68:68" x14ac:dyDescent="0.2">
      <c r="BP29056" s="48"/>
    </row>
    <row r="29057" spans="68:68" x14ac:dyDescent="0.2">
      <c r="BP29057" s="48"/>
    </row>
    <row r="29058" spans="68:68" x14ac:dyDescent="0.2">
      <c r="BP29058" s="48"/>
    </row>
    <row r="29059" spans="68:68" x14ac:dyDescent="0.2">
      <c r="BP29059" s="48"/>
    </row>
    <row r="29060" spans="68:68" x14ac:dyDescent="0.2">
      <c r="BP29060" s="48"/>
    </row>
    <row r="29061" spans="68:68" x14ac:dyDescent="0.2">
      <c r="BP29061" s="48"/>
    </row>
    <row r="29062" spans="68:68" x14ac:dyDescent="0.2">
      <c r="BP29062" s="48"/>
    </row>
    <row r="29063" spans="68:68" x14ac:dyDescent="0.2">
      <c r="BP29063" s="48"/>
    </row>
    <row r="29064" spans="68:68" x14ac:dyDescent="0.2">
      <c r="BP29064" s="48"/>
    </row>
    <row r="29065" spans="68:68" x14ac:dyDescent="0.2">
      <c r="BP29065" s="48"/>
    </row>
    <row r="29066" spans="68:68" x14ac:dyDescent="0.2">
      <c r="BP29066" s="48"/>
    </row>
    <row r="29067" spans="68:68" x14ac:dyDescent="0.2">
      <c r="BP29067" s="48"/>
    </row>
    <row r="29068" spans="68:68" x14ac:dyDescent="0.2">
      <c r="BP29068" s="48"/>
    </row>
    <row r="29069" spans="68:68" x14ac:dyDescent="0.2">
      <c r="BP29069" s="48"/>
    </row>
    <row r="29070" spans="68:68" x14ac:dyDescent="0.2">
      <c r="BP29070" s="48"/>
    </row>
    <row r="29071" spans="68:68" x14ac:dyDescent="0.2">
      <c r="BP29071" s="48"/>
    </row>
    <row r="29072" spans="68:68" x14ac:dyDescent="0.2">
      <c r="BP29072" s="48"/>
    </row>
    <row r="29073" spans="68:68" x14ac:dyDescent="0.2">
      <c r="BP29073" s="48"/>
    </row>
    <row r="29074" spans="68:68" x14ac:dyDescent="0.2">
      <c r="BP29074" s="48"/>
    </row>
    <row r="29075" spans="68:68" x14ac:dyDescent="0.2">
      <c r="BP29075" s="48"/>
    </row>
    <row r="29076" spans="68:68" x14ac:dyDescent="0.2">
      <c r="BP29076" s="48"/>
    </row>
    <row r="29077" spans="68:68" x14ac:dyDescent="0.2">
      <c r="BP29077" s="48"/>
    </row>
    <row r="29078" spans="68:68" x14ac:dyDescent="0.2">
      <c r="BP29078" s="48"/>
    </row>
    <row r="29079" spans="68:68" x14ac:dyDescent="0.2">
      <c r="BP29079" s="48"/>
    </row>
    <row r="29080" spans="68:68" x14ac:dyDescent="0.2">
      <c r="BP29080" s="48"/>
    </row>
    <row r="29081" spans="68:68" x14ac:dyDescent="0.2">
      <c r="BP29081" s="48"/>
    </row>
    <row r="29082" spans="68:68" x14ac:dyDescent="0.2">
      <c r="BP29082" s="48"/>
    </row>
    <row r="29083" spans="68:68" x14ac:dyDescent="0.2">
      <c r="BP29083" s="48"/>
    </row>
    <row r="29084" spans="68:68" x14ac:dyDescent="0.2">
      <c r="BP29084" s="48"/>
    </row>
    <row r="29085" spans="68:68" x14ac:dyDescent="0.2">
      <c r="BP29085" s="48"/>
    </row>
    <row r="29086" spans="68:68" x14ac:dyDescent="0.2">
      <c r="BP29086" s="48"/>
    </row>
    <row r="29087" spans="68:68" x14ac:dyDescent="0.2">
      <c r="BP29087" s="48"/>
    </row>
    <row r="29088" spans="68:68" x14ac:dyDescent="0.2">
      <c r="BP29088" s="48"/>
    </row>
    <row r="29089" spans="68:68" x14ac:dyDescent="0.2">
      <c r="BP29089" s="48"/>
    </row>
    <row r="29090" spans="68:68" x14ac:dyDescent="0.2">
      <c r="BP29090" s="48"/>
    </row>
    <row r="29091" spans="68:68" x14ac:dyDescent="0.2">
      <c r="BP29091" s="48"/>
    </row>
    <row r="29092" spans="68:68" x14ac:dyDescent="0.2">
      <c r="BP29092" s="48"/>
    </row>
    <row r="29093" spans="68:68" x14ac:dyDescent="0.2">
      <c r="BP29093" s="48"/>
    </row>
    <row r="29094" spans="68:68" x14ac:dyDescent="0.2">
      <c r="BP29094" s="48"/>
    </row>
    <row r="29095" spans="68:68" x14ac:dyDescent="0.2">
      <c r="BP29095" s="48"/>
    </row>
    <row r="29096" spans="68:68" x14ac:dyDescent="0.2">
      <c r="BP29096" s="48"/>
    </row>
    <row r="29097" spans="68:68" x14ac:dyDescent="0.2">
      <c r="BP29097" s="48"/>
    </row>
    <row r="29098" spans="68:68" x14ac:dyDescent="0.2">
      <c r="BP29098" s="48"/>
    </row>
    <row r="29099" spans="68:68" x14ac:dyDescent="0.2">
      <c r="BP29099" s="48"/>
    </row>
    <row r="29100" spans="68:68" x14ac:dyDescent="0.2">
      <c r="BP29100" s="48"/>
    </row>
    <row r="29101" spans="68:68" x14ac:dyDescent="0.2">
      <c r="BP29101" s="48"/>
    </row>
    <row r="29102" spans="68:68" x14ac:dyDescent="0.2">
      <c r="BP29102" s="48"/>
    </row>
    <row r="29103" spans="68:68" x14ac:dyDescent="0.2">
      <c r="BP29103" s="48"/>
    </row>
    <row r="29104" spans="68:68" x14ac:dyDescent="0.2">
      <c r="BP29104" s="48"/>
    </row>
    <row r="29105" spans="68:68" x14ac:dyDescent="0.2">
      <c r="BP29105" s="48"/>
    </row>
    <row r="29106" spans="68:68" x14ac:dyDescent="0.2">
      <c r="BP29106" s="48"/>
    </row>
    <row r="29107" spans="68:68" x14ac:dyDescent="0.2">
      <c r="BP29107" s="48"/>
    </row>
    <row r="29108" spans="68:68" x14ac:dyDescent="0.2">
      <c r="BP29108" s="48"/>
    </row>
    <row r="29109" spans="68:68" x14ac:dyDescent="0.2">
      <c r="BP29109" s="48"/>
    </row>
    <row r="29110" spans="68:68" x14ac:dyDescent="0.2">
      <c r="BP29110" s="48"/>
    </row>
    <row r="29111" spans="68:68" x14ac:dyDescent="0.2">
      <c r="BP29111" s="48"/>
    </row>
    <row r="29112" spans="68:68" x14ac:dyDescent="0.2">
      <c r="BP29112" s="48"/>
    </row>
    <row r="29113" spans="68:68" x14ac:dyDescent="0.2">
      <c r="BP29113" s="48"/>
    </row>
    <row r="29114" spans="68:68" x14ac:dyDescent="0.2">
      <c r="BP29114" s="48"/>
    </row>
    <row r="29115" spans="68:68" x14ac:dyDescent="0.2">
      <c r="BP29115" s="48"/>
    </row>
    <row r="29116" spans="68:68" x14ac:dyDescent="0.2">
      <c r="BP29116" s="48"/>
    </row>
    <row r="29117" spans="68:68" x14ac:dyDescent="0.2">
      <c r="BP29117" s="48"/>
    </row>
    <row r="29118" spans="68:68" x14ac:dyDescent="0.2">
      <c r="BP29118" s="48"/>
    </row>
    <row r="29119" spans="68:68" x14ac:dyDescent="0.2">
      <c r="BP29119" s="48"/>
    </row>
    <row r="29120" spans="68:68" x14ac:dyDescent="0.2">
      <c r="BP29120" s="48"/>
    </row>
    <row r="29121" spans="68:68" x14ac:dyDescent="0.2">
      <c r="BP29121" s="48"/>
    </row>
    <row r="29122" spans="68:68" x14ac:dyDescent="0.2">
      <c r="BP29122" s="48"/>
    </row>
    <row r="29123" spans="68:68" x14ac:dyDescent="0.2">
      <c r="BP29123" s="48"/>
    </row>
    <row r="29124" spans="68:68" x14ac:dyDescent="0.2">
      <c r="BP29124" s="48"/>
    </row>
    <row r="29125" spans="68:68" x14ac:dyDescent="0.2">
      <c r="BP29125" s="48"/>
    </row>
    <row r="29126" spans="68:68" x14ac:dyDescent="0.2">
      <c r="BP29126" s="48"/>
    </row>
    <row r="29127" spans="68:68" x14ac:dyDescent="0.2">
      <c r="BP29127" s="48"/>
    </row>
    <row r="29128" spans="68:68" x14ac:dyDescent="0.2">
      <c r="BP29128" s="48"/>
    </row>
    <row r="29129" spans="68:68" x14ac:dyDescent="0.2">
      <c r="BP29129" s="48"/>
    </row>
    <row r="29130" spans="68:68" x14ac:dyDescent="0.2">
      <c r="BP29130" s="48"/>
    </row>
    <row r="29131" spans="68:68" x14ac:dyDescent="0.2">
      <c r="BP29131" s="48"/>
    </row>
    <row r="29132" spans="68:68" x14ac:dyDescent="0.2">
      <c r="BP29132" s="48"/>
    </row>
    <row r="29133" spans="68:68" x14ac:dyDescent="0.2">
      <c r="BP29133" s="48"/>
    </row>
    <row r="29134" spans="68:68" x14ac:dyDescent="0.2">
      <c r="BP29134" s="48"/>
    </row>
    <row r="29135" spans="68:68" x14ac:dyDescent="0.2">
      <c r="BP29135" s="48"/>
    </row>
    <row r="29136" spans="68:68" x14ac:dyDescent="0.2">
      <c r="BP29136" s="48"/>
    </row>
    <row r="29137" spans="68:68" x14ac:dyDescent="0.2">
      <c r="BP29137" s="48"/>
    </row>
    <row r="29138" spans="68:68" x14ac:dyDescent="0.2">
      <c r="BP29138" s="48"/>
    </row>
    <row r="29139" spans="68:68" x14ac:dyDescent="0.2">
      <c r="BP29139" s="48"/>
    </row>
    <row r="29140" spans="68:68" x14ac:dyDescent="0.2">
      <c r="BP29140" s="48"/>
    </row>
    <row r="29141" spans="68:68" x14ac:dyDescent="0.2">
      <c r="BP29141" s="48"/>
    </row>
    <row r="29142" spans="68:68" x14ac:dyDescent="0.2">
      <c r="BP29142" s="48"/>
    </row>
    <row r="29143" spans="68:68" x14ac:dyDescent="0.2">
      <c r="BP29143" s="48"/>
    </row>
    <row r="29144" spans="68:68" x14ac:dyDescent="0.2">
      <c r="BP29144" s="48"/>
    </row>
    <row r="29145" spans="68:68" x14ac:dyDescent="0.2">
      <c r="BP29145" s="48"/>
    </row>
    <row r="29146" spans="68:68" x14ac:dyDescent="0.2">
      <c r="BP29146" s="48"/>
    </row>
    <row r="29147" spans="68:68" x14ac:dyDescent="0.2">
      <c r="BP29147" s="48"/>
    </row>
    <row r="29148" spans="68:68" x14ac:dyDescent="0.2">
      <c r="BP29148" s="48"/>
    </row>
    <row r="29149" spans="68:68" x14ac:dyDescent="0.2">
      <c r="BP29149" s="48"/>
    </row>
    <row r="29150" spans="68:68" x14ac:dyDescent="0.2">
      <c r="BP29150" s="48"/>
    </row>
    <row r="29151" spans="68:68" x14ac:dyDescent="0.2">
      <c r="BP29151" s="48"/>
    </row>
    <row r="29152" spans="68:68" x14ac:dyDescent="0.2">
      <c r="BP29152" s="48"/>
    </row>
    <row r="29153" spans="68:68" x14ac:dyDescent="0.2">
      <c r="BP29153" s="48"/>
    </row>
    <row r="29154" spans="68:68" x14ac:dyDescent="0.2">
      <c r="BP29154" s="48"/>
    </row>
    <row r="29155" spans="68:68" x14ac:dyDescent="0.2">
      <c r="BP29155" s="48"/>
    </row>
    <row r="29156" spans="68:68" x14ac:dyDescent="0.2">
      <c r="BP29156" s="48"/>
    </row>
    <row r="29157" spans="68:68" x14ac:dyDescent="0.2">
      <c r="BP29157" s="48"/>
    </row>
    <row r="29158" spans="68:68" x14ac:dyDescent="0.2">
      <c r="BP29158" s="48"/>
    </row>
    <row r="29159" spans="68:68" x14ac:dyDescent="0.2">
      <c r="BP29159" s="48"/>
    </row>
    <row r="29160" spans="68:68" x14ac:dyDescent="0.2">
      <c r="BP29160" s="48"/>
    </row>
    <row r="29161" spans="68:68" x14ac:dyDescent="0.2">
      <c r="BP29161" s="48"/>
    </row>
    <row r="29162" spans="68:68" x14ac:dyDescent="0.2">
      <c r="BP29162" s="48"/>
    </row>
    <row r="29163" spans="68:68" x14ac:dyDescent="0.2">
      <c r="BP29163" s="48"/>
    </row>
    <row r="29164" spans="68:68" x14ac:dyDescent="0.2">
      <c r="BP29164" s="48"/>
    </row>
    <row r="29165" spans="68:68" x14ac:dyDescent="0.2">
      <c r="BP29165" s="48"/>
    </row>
    <row r="29166" spans="68:68" x14ac:dyDescent="0.2">
      <c r="BP29166" s="48"/>
    </row>
    <row r="29167" spans="68:68" x14ac:dyDescent="0.2">
      <c r="BP29167" s="48"/>
    </row>
    <row r="29168" spans="68:68" x14ac:dyDescent="0.2">
      <c r="BP29168" s="48"/>
    </row>
    <row r="29169" spans="68:68" x14ac:dyDescent="0.2">
      <c r="BP29169" s="48"/>
    </row>
    <row r="29170" spans="68:68" x14ac:dyDescent="0.2">
      <c r="BP29170" s="48"/>
    </row>
    <row r="29171" spans="68:68" x14ac:dyDescent="0.2">
      <c r="BP29171" s="48"/>
    </row>
    <row r="29172" spans="68:68" x14ac:dyDescent="0.2">
      <c r="BP29172" s="48"/>
    </row>
    <row r="29173" spans="68:68" x14ac:dyDescent="0.2">
      <c r="BP29173" s="48"/>
    </row>
    <row r="29174" spans="68:68" x14ac:dyDescent="0.2">
      <c r="BP29174" s="48"/>
    </row>
    <row r="29175" spans="68:68" x14ac:dyDescent="0.2">
      <c r="BP29175" s="48"/>
    </row>
    <row r="29176" spans="68:68" x14ac:dyDescent="0.2">
      <c r="BP29176" s="48"/>
    </row>
    <row r="29177" spans="68:68" x14ac:dyDescent="0.2">
      <c r="BP29177" s="48"/>
    </row>
    <row r="29178" spans="68:68" x14ac:dyDescent="0.2">
      <c r="BP29178" s="48"/>
    </row>
    <row r="29179" spans="68:68" x14ac:dyDescent="0.2">
      <c r="BP29179" s="48"/>
    </row>
    <row r="29180" spans="68:68" x14ac:dyDescent="0.2">
      <c r="BP29180" s="48"/>
    </row>
    <row r="29181" spans="68:68" x14ac:dyDescent="0.2">
      <c r="BP29181" s="48"/>
    </row>
    <row r="29182" spans="68:68" x14ac:dyDescent="0.2">
      <c r="BP29182" s="48"/>
    </row>
    <row r="29183" spans="68:68" x14ac:dyDescent="0.2">
      <c r="BP29183" s="48"/>
    </row>
    <row r="29184" spans="68:68" x14ac:dyDescent="0.2">
      <c r="BP29184" s="48"/>
    </row>
    <row r="29185" spans="68:68" x14ac:dyDescent="0.2">
      <c r="BP29185" s="48"/>
    </row>
    <row r="29186" spans="68:68" x14ac:dyDescent="0.2">
      <c r="BP29186" s="48"/>
    </row>
    <row r="29187" spans="68:68" x14ac:dyDescent="0.2">
      <c r="BP29187" s="48"/>
    </row>
    <row r="29188" spans="68:68" x14ac:dyDescent="0.2">
      <c r="BP29188" s="48"/>
    </row>
    <row r="29189" spans="68:68" x14ac:dyDescent="0.2">
      <c r="BP29189" s="48"/>
    </row>
    <row r="29190" spans="68:68" x14ac:dyDescent="0.2">
      <c r="BP29190" s="48"/>
    </row>
    <row r="29191" spans="68:68" x14ac:dyDescent="0.2">
      <c r="BP29191" s="48"/>
    </row>
    <row r="29192" spans="68:68" x14ac:dyDescent="0.2">
      <c r="BP29192" s="48"/>
    </row>
    <row r="29193" spans="68:68" x14ac:dyDescent="0.2">
      <c r="BP29193" s="48"/>
    </row>
    <row r="29194" spans="68:68" x14ac:dyDescent="0.2">
      <c r="BP29194" s="48"/>
    </row>
    <row r="29195" spans="68:68" x14ac:dyDescent="0.2">
      <c r="BP29195" s="48"/>
    </row>
    <row r="29196" spans="68:68" x14ac:dyDescent="0.2">
      <c r="BP29196" s="48"/>
    </row>
    <row r="29197" spans="68:68" x14ac:dyDescent="0.2">
      <c r="BP29197" s="48"/>
    </row>
    <row r="29198" spans="68:68" x14ac:dyDescent="0.2">
      <c r="BP29198" s="48"/>
    </row>
    <row r="29199" spans="68:68" x14ac:dyDescent="0.2">
      <c r="BP29199" s="48"/>
    </row>
    <row r="29200" spans="68:68" x14ac:dyDescent="0.2">
      <c r="BP29200" s="48"/>
    </row>
    <row r="29201" spans="68:68" x14ac:dyDescent="0.2">
      <c r="BP29201" s="48"/>
    </row>
    <row r="29202" spans="68:68" x14ac:dyDescent="0.2">
      <c r="BP29202" s="48"/>
    </row>
    <row r="29203" spans="68:68" x14ac:dyDescent="0.2">
      <c r="BP29203" s="48"/>
    </row>
    <row r="29204" spans="68:68" x14ac:dyDescent="0.2">
      <c r="BP29204" s="48"/>
    </row>
    <row r="29205" spans="68:68" x14ac:dyDescent="0.2">
      <c r="BP29205" s="48"/>
    </row>
    <row r="29206" spans="68:68" x14ac:dyDescent="0.2">
      <c r="BP29206" s="48"/>
    </row>
    <row r="29207" spans="68:68" x14ac:dyDescent="0.2">
      <c r="BP29207" s="48"/>
    </row>
    <row r="29208" spans="68:68" x14ac:dyDescent="0.2">
      <c r="BP29208" s="48"/>
    </row>
    <row r="29209" spans="68:68" x14ac:dyDescent="0.2">
      <c r="BP29209" s="48"/>
    </row>
    <row r="29210" spans="68:68" x14ac:dyDescent="0.2">
      <c r="BP29210" s="48"/>
    </row>
    <row r="29211" spans="68:68" x14ac:dyDescent="0.2">
      <c r="BP29211" s="48"/>
    </row>
    <row r="29212" spans="68:68" x14ac:dyDescent="0.2">
      <c r="BP29212" s="48"/>
    </row>
    <row r="29213" spans="68:68" x14ac:dyDescent="0.2">
      <c r="BP29213" s="48"/>
    </row>
    <row r="29214" spans="68:68" x14ac:dyDescent="0.2">
      <c r="BP29214" s="48"/>
    </row>
    <row r="29215" spans="68:68" x14ac:dyDescent="0.2">
      <c r="BP29215" s="48"/>
    </row>
    <row r="29216" spans="68:68" x14ac:dyDescent="0.2">
      <c r="BP29216" s="48"/>
    </row>
    <row r="29217" spans="68:68" x14ac:dyDescent="0.2">
      <c r="BP29217" s="48"/>
    </row>
    <row r="29218" spans="68:68" x14ac:dyDescent="0.2">
      <c r="BP29218" s="48"/>
    </row>
    <row r="29219" spans="68:68" x14ac:dyDescent="0.2">
      <c r="BP29219" s="48"/>
    </row>
    <row r="29220" spans="68:68" x14ac:dyDescent="0.2">
      <c r="BP29220" s="48"/>
    </row>
    <row r="29221" spans="68:68" x14ac:dyDescent="0.2">
      <c r="BP29221" s="48"/>
    </row>
    <row r="29222" spans="68:68" x14ac:dyDescent="0.2">
      <c r="BP29222" s="48"/>
    </row>
    <row r="29223" spans="68:68" x14ac:dyDescent="0.2">
      <c r="BP29223" s="48"/>
    </row>
    <row r="29224" spans="68:68" x14ac:dyDescent="0.2">
      <c r="BP29224" s="48"/>
    </row>
    <row r="29225" spans="68:68" x14ac:dyDescent="0.2">
      <c r="BP29225" s="48"/>
    </row>
    <row r="29226" spans="68:68" x14ac:dyDescent="0.2">
      <c r="BP29226" s="48"/>
    </row>
    <row r="29227" spans="68:68" x14ac:dyDescent="0.2">
      <c r="BP29227" s="48"/>
    </row>
    <row r="29228" spans="68:68" x14ac:dyDescent="0.2">
      <c r="BP29228" s="48"/>
    </row>
    <row r="29229" spans="68:68" x14ac:dyDescent="0.2">
      <c r="BP29229" s="48"/>
    </row>
    <row r="29230" spans="68:68" x14ac:dyDescent="0.2">
      <c r="BP29230" s="48"/>
    </row>
    <row r="29231" spans="68:68" x14ac:dyDescent="0.2">
      <c r="BP29231" s="48"/>
    </row>
    <row r="29232" spans="68:68" x14ac:dyDescent="0.2">
      <c r="BP29232" s="48"/>
    </row>
    <row r="29233" spans="68:68" x14ac:dyDescent="0.2">
      <c r="BP29233" s="48"/>
    </row>
    <row r="29234" spans="68:68" x14ac:dyDescent="0.2">
      <c r="BP29234" s="48"/>
    </row>
    <row r="29235" spans="68:68" x14ac:dyDescent="0.2">
      <c r="BP29235" s="48"/>
    </row>
    <row r="29236" spans="68:68" x14ac:dyDescent="0.2">
      <c r="BP29236" s="48"/>
    </row>
    <row r="29237" spans="68:68" x14ac:dyDescent="0.2">
      <c r="BP29237" s="48"/>
    </row>
    <row r="29238" spans="68:68" x14ac:dyDescent="0.2">
      <c r="BP29238" s="48"/>
    </row>
    <row r="29239" spans="68:68" x14ac:dyDescent="0.2">
      <c r="BP29239" s="48"/>
    </row>
    <row r="29240" spans="68:68" x14ac:dyDescent="0.2">
      <c r="BP29240" s="48"/>
    </row>
    <row r="29241" spans="68:68" x14ac:dyDescent="0.2">
      <c r="BP29241" s="48"/>
    </row>
    <row r="29242" spans="68:68" x14ac:dyDescent="0.2">
      <c r="BP29242" s="48"/>
    </row>
    <row r="29243" spans="68:68" x14ac:dyDescent="0.2">
      <c r="BP29243" s="48"/>
    </row>
    <row r="29244" spans="68:68" x14ac:dyDescent="0.2">
      <c r="BP29244" s="48"/>
    </row>
    <row r="29245" spans="68:68" x14ac:dyDescent="0.2">
      <c r="BP29245" s="48"/>
    </row>
    <row r="29246" spans="68:68" x14ac:dyDescent="0.2">
      <c r="BP29246" s="48"/>
    </row>
    <row r="29247" spans="68:68" x14ac:dyDescent="0.2">
      <c r="BP29247" s="48"/>
    </row>
    <row r="29248" spans="68:68" x14ac:dyDescent="0.2">
      <c r="BP29248" s="48"/>
    </row>
    <row r="29249" spans="68:68" x14ac:dyDescent="0.2">
      <c r="BP29249" s="48"/>
    </row>
    <row r="29250" spans="68:68" x14ac:dyDescent="0.2">
      <c r="BP29250" s="48"/>
    </row>
    <row r="29251" spans="68:68" x14ac:dyDescent="0.2">
      <c r="BP29251" s="48"/>
    </row>
    <row r="29252" spans="68:68" x14ac:dyDescent="0.2">
      <c r="BP29252" s="48"/>
    </row>
    <row r="29253" spans="68:68" x14ac:dyDescent="0.2">
      <c r="BP29253" s="48"/>
    </row>
    <row r="29254" spans="68:68" x14ac:dyDescent="0.2">
      <c r="BP29254" s="48"/>
    </row>
    <row r="29255" spans="68:68" x14ac:dyDescent="0.2">
      <c r="BP29255" s="48"/>
    </row>
    <row r="29256" spans="68:68" x14ac:dyDescent="0.2">
      <c r="BP29256" s="48"/>
    </row>
    <row r="29257" spans="68:68" x14ac:dyDescent="0.2">
      <c r="BP29257" s="48"/>
    </row>
    <row r="29258" spans="68:68" x14ac:dyDescent="0.2">
      <c r="BP29258" s="48"/>
    </row>
    <row r="29259" spans="68:68" x14ac:dyDescent="0.2">
      <c r="BP29259" s="48"/>
    </row>
    <row r="29260" spans="68:68" x14ac:dyDescent="0.2">
      <c r="BP29260" s="48"/>
    </row>
    <row r="29261" spans="68:68" x14ac:dyDescent="0.2">
      <c r="BP29261" s="48"/>
    </row>
    <row r="29262" spans="68:68" x14ac:dyDescent="0.2">
      <c r="BP29262" s="48"/>
    </row>
    <row r="29263" spans="68:68" x14ac:dyDescent="0.2">
      <c r="BP29263" s="48"/>
    </row>
    <row r="29264" spans="68:68" x14ac:dyDescent="0.2">
      <c r="BP29264" s="48"/>
    </row>
    <row r="29265" spans="68:68" x14ac:dyDescent="0.2">
      <c r="BP29265" s="48"/>
    </row>
    <row r="29266" spans="68:68" x14ac:dyDescent="0.2">
      <c r="BP29266" s="48"/>
    </row>
    <row r="29267" spans="68:68" x14ac:dyDescent="0.2">
      <c r="BP29267" s="48"/>
    </row>
    <row r="29268" spans="68:68" x14ac:dyDescent="0.2">
      <c r="BP29268" s="48"/>
    </row>
    <row r="29269" spans="68:68" x14ac:dyDescent="0.2">
      <c r="BP29269" s="48"/>
    </row>
    <row r="29270" spans="68:68" x14ac:dyDescent="0.2">
      <c r="BP29270" s="48"/>
    </row>
    <row r="29271" spans="68:68" x14ac:dyDescent="0.2">
      <c r="BP29271" s="48"/>
    </row>
    <row r="29272" spans="68:68" x14ac:dyDescent="0.2">
      <c r="BP29272" s="48"/>
    </row>
    <row r="29273" spans="68:68" x14ac:dyDescent="0.2">
      <c r="BP29273" s="48"/>
    </row>
    <row r="29274" spans="68:68" x14ac:dyDescent="0.2">
      <c r="BP29274" s="48"/>
    </row>
    <row r="29275" spans="68:68" x14ac:dyDescent="0.2">
      <c r="BP29275" s="48"/>
    </row>
    <row r="29276" spans="68:68" x14ac:dyDescent="0.2">
      <c r="BP29276" s="48"/>
    </row>
    <row r="29277" spans="68:68" x14ac:dyDescent="0.2">
      <c r="BP29277" s="48"/>
    </row>
    <row r="29278" spans="68:68" x14ac:dyDescent="0.2">
      <c r="BP29278" s="48"/>
    </row>
    <row r="29279" spans="68:68" x14ac:dyDescent="0.2">
      <c r="BP29279" s="48"/>
    </row>
    <row r="29280" spans="68:68" x14ac:dyDescent="0.2">
      <c r="BP29280" s="48"/>
    </row>
    <row r="29281" spans="68:68" x14ac:dyDescent="0.2">
      <c r="BP29281" s="48"/>
    </row>
    <row r="29282" spans="68:68" x14ac:dyDescent="0.2">
      <c r="BP29282" s="48"/>
    </row>
    <row r="29283" spans="68:68" x14ac:dyDescent="0.2">
      <c r="BP29283" s="48"/>
    </row>
    <row r="29284" spans="68:68" x14ac:dyDescent="0.2">
      <c r="BP29284" s="48"/>
    </row>
    <row r="29285" spans="68:68" x14ac:dyDescent="0.2">
      <c r="BP29285" s="48"/>
    </row>
    <row r="29286" spans="68:68" x14ac:dyDescent="0.2">
      <c r="BP29286" s="48"/>
    </row>
    <row r="29287" spans="68:68" x14ac:dyDescent="0.2">
      <c r="BP29287" s="48"/>
    </row>
    <row r="29288" spans="68:68" x14ac:dyDescent="0.2">
      <c r="BP29288" s="48"/>
    </row>
    <row r="29289" spans="68:68" x14ac:dyDescent="0.2">
      <c r="BP29289" s="48"/>
    </row>
    <row r="29290" spans="68:68" x14ac:dyDescent="0.2">
      <c r="BP29290" s="48"/>
    </row>
    <row r="29291" spans="68:68" x14ac:dyDescent="0.2">
      <c r="BP29291" s="48"/>
    </row>
    <row r="29292" spans="68:68" x14ac:dyDescent="0.2">
      <c r="BP29292" s="48"/>
    </row>
    <row r="29293" spans="68:68" x14ac:dyDescent="0.2">
      <c r="BP29293" s="48"/>
    </row>
    <row r="29294" spans="68:68" x14ac:dyDescent="0.2">
      <c r="BP29294" s="48"/>
    </row>
    <row r="29295" spans="68:68" x14ac:dyDescent="0.2">
      <c r="BP29295" s="48"/>
    </row>
    <row r="29296" spans="68:68" x14ac:dyDescent="0.2">
      <c r="BP29296" s="48"/>
    </row>
    <row r="29297" spans="68:68" x14ac:dyDescent="0.2">
      <c r="BP29297" s="48"/>
    </row>
    <row r="29298" spans="68:68" x14ac:dyDescent="0.2">
      <c r="BP29298" s="48"/>
    </row>
    <row r="29299" spans="68:68" x14ac:dyDescent="0.2">
      <c r="BP29299" s="48"/>
    </row>
    <row r="29300" spans="68:68" x14ac:dyDescent="0.2">
      <c r="BP29300" s="48"/>
    </row>
    <row r="29301" spans="68:68" x14ac:dyDescent="0.2">
      <c r="BP29301" s="48"/>
    </row>
    <row r="29302" spans="68:68" x14ac:dyDescent="0.2">
      <c r="BP29302" s="48"/>
    </row>
    <row r="29303" spans="68:68" x14ac:dyDescent="0.2">
      <c r="BP29303" s="48"/>
    </row>
    <row r="29304" spans="68:68" x14ac:dyDescent="0.2">
      <c r="BP29304" s="48"/>
    </row>
    <row r="29305" spans="68:68" x14ac:dyDescent="0.2">
      <c r="BP29305" s="48"/>
    </row>
    <row r="29306" spans="68:68" x14ac:dyDescent="0.2">
      <c r="BP29306" s="48"/>
    </row>
    <row r="29307" spans="68:68" x14ac:dyDescent="0.2">
      <c r="BP29307" s="48"/>
    </row>
    <row r="29308" spans="68:68" x14ac:dyDescent="0.2">
      <c r="BP29308" s="48"/>
    </row>
    <row r="29309" spans="68:68" x14ac:dyDescent="0.2">
      <c r="BP29309" s="48"/>
    </row>
    <row r="29310" spans="68:68" x14ac:dyDescent="0.2">
      <c r="BP29310" s="48"/>
    </row>
    <row r="29311" spans="68:68" x14ac:dyDescent="0.2">
      <c r="BP29311" s="48"/>
    </row>
    <row r="29312" spans="68:68" x14ac:dyDescent="0.2">
      <c r="BP29312" s="48"/>
    </row>
    <row r="29313" spans="68:68" x14ac:dyDescent="0.2">
      <c r="BP29313" s="48"/>
    </row>
    <row r="29314" spans="68:68" x14ac:dyDescent="0.2">
      <c r="BP29314" s="48"/>
    </row>
    <row r="29315" spans="68:68" x14ac:dyDescent="0.2">
      <c r="BP29315" s="48"/>
    </row>
    <row r="29316" spans="68:68" x14ac:dyDescent="0.2">
      <c r="BP29316" s="48"/>
    </row>
    <row r="29317" spans="68:68" x14ac:dyDescent="0.2">
      <c r="BP29317" s="48"/>
    </row>
    <row r="29318" spans="68:68" x14ac:dyDescent="0.2">
      <c r="BP29318" s="48"/>
    </row>
    <row r="29319" spans="68:68" x14ac:dyDescent="0.2">
      <c r="BP29319" s="48"/>
    </row>
    <row r="29320" spans="68:68" x14ac:dyDescent="0.2">
      <c r="BP29320" s="48"/>
    </row>
    <row r="29321" spans="68:68" x14ac:dyDescent="0.2">
      <c r="BP29321" s="48"/>
    </row>
    <row r="29322" spans="68:68" x14ac:dyDescent="0.2">
      <c r="BP29322" s="48"/>
    </row>
    <row r="29323" spans="68:68" x14ac:dyDescent="0.2">
      <c r="BP29323" s="48"/>
    </row>
    <row r="29324" spans="68:68" x14ac:dyDescent="0.2">
      <c r="BP29324" s="48"/>
    </row>
    <row r="29325" spans="68:68" x14ac:dyDescent="0.2">
      <c r="BP29325" s="48"/>
    </row>
    <row r="29326" spans="68:68" x14ac:dyDescent="0.2">
      <c r="BP29326" s="48"/>
    </row>
    <row r="29327" spans="68:68" x14ac:dyDescent="0.2">
      <c r="BP29327" s="48"/>
    </row>
    <row r="29328" spans="68:68" x14ac:dyDescent="0.2">
      <c r="BP29328" s="48"/>
    </row>
    <row r="29329" spans="68:68" x14ac:dyDescent="0.2">
      <c r="BP29329" s="48"/>
    </row>
    <row r="29330" spans="68:68" x14ac:dyDescent="0.2">
      <c r="BP29330" s="48"/>
    </row>
    <row r="29331" spans="68:68" x14ac:dyDescent="0.2">
      <c r="BP29331" s="48"/>
    </row>
    <row r="29332" spans="68:68" x14ac:dyDescent="0.2">
      <c r="BP29332" s="48"/>
    </row>
    <row r="29333" spans="68:68" x14ac:dyDescent="0.2">
      <c r="BP29333" s="48"/>
    </row>
    <row r="29334" spans="68:68" x14ac:dyDescent="0.2">
      <c r="BP29334" s="48"/>
    </row>
    <row r="29335" spans="68:68" x14ac:dyDescent="0.2">
      <c r="BP29335" s="48"/>
    </row>
    <row r="29336" spans="68:68" x14ac:dyDescent="0.2">
      <c r="BP29336" s="48"/>
    </row>
    <row r="29337" spans="68:68" x14ac:dyDescent="0.2">
      <c r="BP29337" s="48"/>
    </row>
    <row r="29338" spans="68:68" x14ac:dyDescent="0.2">
      <c r="BP29338" s="48"/>
    </row>
    <row r="29339" spans="68:68" x14ac:dyDescent="0.2">
      <c r="BP29339" s="48"/>
    </row>
    <row r="29340" spans="68:68" x14ac:dyDescent="0.2">
      <c r="BP29340" s="48"/>
    </row>
    <row r="29341" spans="68:68" x14ac:dyDescent="0.2">
      <c r="BP29341" s="48"/>
    </row>
    <row r="29342" spans="68:68" x14ac:dyDescent="0.2">
      <c r="BP29342" s="48"/>
    </row>
    <row r="29343" spans="68:68" x14ac:dyDescent="0.2">
      <c r="BP29343" s="48"/>
    </row>
    <row r="29344" spans="68:68" x14ac:dyDescent="0.2">
      <c r="BP29344" s="48"/>
    </row>
    <row r="29345" spans="68:68" x14ac:dyDescent="0.2">
      <c r="BP29345" s="48"/>
    </row>
    <row r="29346" spans="68:68" x14ac:dyDescent="0.2">
      <c r="BP29346" s="48"/>
    </row>
    <row r="29347" spans="68:68" x14ac:dyDescent="0.2">
      <c r="BP29347" s="48"/>
    </row>
    <row r="29348" spans="68:68" x14ac:dyDescent="0.2">
      <c r="BP29348" s="48"/>
    </row>
    <row r="29349" spans="68:68" x14ac:dyDescent="0.2">
      <c r="BP29349" s="48"/>
    </row>
    <row r="29350" spans="68:68" x14ac:dyDescent="0.2">
      <c r="BP29350" s="48"/>
    </row>
    <row r="29351" spans="68:68" x14ac:dyDescent="0.2">
      <c r="BP29351" s="48"/>
    </row>
    <row r="29352" spans="68:68" x14ac:dyDescent="0.2">
      <c r="BP29352" s="48"/>
    </row>
    <row r="29353" spans="68:68" x14ac:dyDescent="0.2">
      <c r="BP29353" s="48"/>
    </row>
    <row r="29354" spans="68:68" x14ac:dyDescent="0.2">
      <c r="BP29354" s="48"/>
    </row>
    <row r="29355" spans="68:68" x14ac:dyDescent="0.2">
      <c r="BP29355" s="48"/>
    </row>
    <row r="29356" spans="68:68" x14ac:dyDescent="0.2">
      <c r="BP29356" s="48"/>
    </row>
    <row r="29357" spans="68:68" x14ac:dyDescent="0.2">
      <c r="BP29357" s="48"/>
    </row>
    <row r="29358" spans="68:68" x14ac:dyDescent="0.2">
      <c r="BP29358" s="48"/>
    </row>
    <row r="29359" spans="68:68" x14ac:dyDescent="0.2">
      <c r="BP29359" s="48"/>
    </row>
    <row r="29360" spans="68:68" x14ac:dyDescent="0.2">
      <c r="BP29360" s="48"/>
    </row>
    <row r="29361" spans="68:68" x14ac:dyDescent="0.2">
      <c r="BP29361" s="48"/>
    </row>
    <row r="29362" spans="68:68" x14ac:dyDescent="0.2">
      <c r="BP29362" s="48"/>
    </row>
    <row r="29363" spans="68:68" x14ac:dyDescent="0.2">
      <c r="BP29363" s="48"/>
    </row>
    <row r="29364" spans="68:68" x14ac:dyDescent="0.2">
      <c r="BP29364" s="48"/>
    </row>
    <row r="29365" spans="68:68" x14ac:dyDescent="0.2">
      <c r="BP29365" s="48"/>
    </row>
    <row r="29366" spans="68:68" x14ac:dyDescent="0.2">
      <c r="BP29366" s="48"/>
    </row>
    <row r="29367" spans="68:68" x14ac:dyDescent="0.2">
      <c r="BP29367" s="48"/>
    </row>
    <row r="29368" spans="68:68" x14ac:dyDescent="0.2">
      <c r="BP29368" s="48"/>
    </row>
    <row r="29369" spans="68:68" x14ac:dyDescent="0.2">
      <c r="BP29369" s="48"/>
    </row>
    <row r="29370" spans="68:68" x14ac:dyDescent="0.2">
      <c r="BP29370" s="48"/>
    </row>
    <row r="29371" spans="68:68" x14ac:dyDescent="0.2">
      <c r="BP29371" s="48"/>
    </row>
    <row r="29372" spans="68:68" x14ac:dyDescent="0.2">
      <c r="BP29372" s="48"/>
    </row>
    <row r="29373" spans="68:68" x14ac:dyDescent="0.2">
      <c r="BP29373" s="48"/>
    </row>
    <row r="29374" spans="68:68" x14ac:dyDescent="0.2">
      <c r="BP29374" s="48"/>
    </row>
    <row r="29375" spans="68:68" x14ac:dyDescent="0.2">
      <c r="BP29375" s="48"/>
    </row>
    <row r="29376" spans="68:68" x14ac:dyDescent="0.2">
      <c r="BP29376" s="48"/>
    </row>
    <row r="29377" spans="68:68" x14ac:dyDescent="0.2">
      <c r="BP29377" s="48"/>
    </row>
    <row r="29378" spans="68:68" x14ac:dyDescent="0.2">
      <c r="BP29378" s="48"/>
    </row>
    <row r="29379" spans="68:68" x14ac:dyDescent="0.2">
      <c r="BP29379" s="48"/>
    </row>
    <row r="29380" spans="68:68" x14ac:dyDescent="0.2">
      <c r="BP29380" s="48"/>
    </row>
    <row r="29381" spans="68:68" x14ac:dyDescent="0.2">
      <c r="BP29381" s="48"/>
    </row>
    <row r="29382" spans="68:68" x14ac:dyDescent="0.2">
      <c r="BP29382" s="48"/>
    </row>
    <row r="29383" spans="68:68" x14ac:dyDescent="0.2">
      <c r="BP29383" s="48"/>
    </row>
    <row r="29384" spans="68:68" x14ac:dyDescent="0.2">
      <c r="BP29384" s="48"/>
    </row>
    <row r="29385" spans="68:68" x14ac:dyDescent="0.2">
      <c r="BP29385" s="48"/>
    </row>
    <row r="29386" spans="68:68" x14ac:dyDescent="0.2">
      <c r="BP29386" s="48"/>
    </row>
    <row r="29387" spans="68:68" x14ac:dyDescent="0.2">
      <c r="BP29387" s="48"/>
    </row>
    <row r="29388" spans="68:68" x14ac:dyDescent="0.2">
      <c r="BP29388" s="48"/>
    </row>
    <row r="29389" spans="68:68" x14ac:dyDescent="0.2">
      <c r="BP29389" s="48"/>
    </row>
    <row r="29390" spans="68:68" x14ac:dyDescent="0.2">
      <c r="BP29390" s="48"/>
    </row>
    <row r="29391" spans="68:68" x14ac:dyDescent="0.2">
      <c r="BP29391" s="48"/>
    </row>
    <row r="29392" spans="68:68" x14ac:dyDescent="0.2">
      <c r="BP29392" s="48"/>
    </row>
    <row r="29393" spans="68:68" x14ac:dyDescent="0.2">
      <c r="BP29393" s="48"/>
    </row>
    <row r="29394" spans="68:68" x14ac:dyDescent="0.2">
      <c r="BP29394" s="48"/>
    </row>
    <row r="29395" spans="68:68" x14ac:dyDescent="0.2">
      <c r="BP29395" s="48"/>
    </row>
    <row r="29396" spans="68:68" x14ac:dyDescent="0.2">
      <c r="BP29396" s="48"/>
    </row>
    <row r="29397" spans="68:68" x14ac:dyDescent="0.2">
      <c r="BP29397" s="48"/>
    </row>
    <row r="29398" spans="68:68" x14ac:dyDescent="0.2">
      <c r="BP29398" s="48"/>
    </row>
    <row r="29399" spans="68:68" x14ac:dyDescent="0.2">
      <c r="BP29399" s="48"/>
    </row>
    <row r="29400" spans="68:68" x14ac:dyDescent="0.2">
      <c r="BP29400" s="48"/>
    </row>
    <row r="29401" spans="68:68" x14ac:dyDescent="0.2">
      <c r="BP29401" s="48"/>
    </row>
    <row r="29402" spans="68:68" x14ac:dyDescent="0.2">
      <c r="BP29402" s="48"/>
    </row>
    <row r="29403" spans="68:68" x14ac:dyDescent="0.2">
      <c r="BP29403" s="48"/>
    </row>
    <row r="29404" spans="68:68" x14ac:dyDescent="0.2">
      <c r="BP29404" s="48"/>
    </row>
    <row r="29405" spans="68:68" x14ac:dyDescent="0.2">
      <c r="BP29405" s="48"/>
    </row>
    <row r="29406" spans="68:68" x14ac:dyDescent="0.2">
      <c r="BP29406" s="48"/>
    </row>
    <row r="29407" spans="68:68" x14ac:dyDescent="0.2">
      <c r="BP29407" s="48"/>
    </row>
    <row r="29408" spans="68:68" x14ac:dyDescent="0.2">
      <c r="BP29408" s="48"/>
    </row>
    <row r="29409" spans="68:68" x14ac:dyDescent="0.2">
      <c r="BP29409" s="48"/>
    </row>
    <row r="29410" spans="68:68" x14ac:dyDescent="0.2">
      <c r="BP29410" s="48"/>
    </row>
    <row r="29411" spans="68:68" x14ac:dyDescent="0.2">
      <c r="BP29411" s="48"/>
    </row>
    <row r="29412" spans="68:68" x14ac:dyDescent="0.2">
      <c r="BP29412" s="48"/>
    </row>
    <row r="29413" spans="68:68" x14ac:dyDescent="0.2">
      <c r="BP29413" s="48"/>
    </row>
    <row r="29414" spans="68:68" x14ac:dyDescent="0.2">
      <c r="BP29414" s="48"/>
    </row>
    <row r="29415" spans="68:68" x14ac:dyDescent="0.2">
      <c r="BP29415" s="48"/>
    </row>
    <row r="29416" spans="68:68" x14ac:dyDescent="0.2">
      <c r="BP29416" s="48"/>
    </row>
    <row r="29417" spans="68:68" x14ac:dyDescent="0.2">
      <c r="BP29417" s="48"/>
    </row>
    <row r="29418" spans="68:68" x14ac:dyDescent="0.2">
      <c r="BP29418" s="48"/>
    </row>
    <row r="29419" spans="68:68" x14ac:dyDescent="0.2">
      <c r="BP29419" s="48"/>
    </row>
    <row r="29420" spans="68:68" x14ac:dyDescent="0.2">
      <c r="BP29420" s="48"/>
    </row>
    <row r="29421" spans="68:68" x14ac:dyDescent="0.2">
      <c r="BP29421" s="48"/>
    </row>
    <row r="29422" spans="68:68" x14ac:dyDescent="0.2">
      <c r="BP29422" s="48"/>
    </row>
    <row r="29423" spans="68:68" x14ac:dyDescent="0.2">
      <c r="BP29423" s="48"/>
    </row>
    <row r="29424" spans="68:68" x14ac:dyDescent="0.2">
      <c r="BP29424" s="48"/>
    </row>
    <row r="29425" spans="68:68" x14ac:dyDescent="0.2">
      <c r="BP29425" s="48"/>
    </row>
    <row r="29426" spans="68:68" x14ac:dyDescent="0.2">
      <c r="BP29426" s="48"/>
    </row>
    <row r="29427" spans="68:68" x14ac:dyDescent="0.2">
      <c r="BP29427" s="48"/>
    </row>
    <row r="29428" spans="68:68" x14ac:dyDescent="0.2">
      <c r="BP29428" s="48"/>
    </row>
    <row r="29429" spans="68:68" x14ac:dyDescent="0.2">
      <c r="BP29429" s="48"/>
    </row>
    <row r="29430" spans="68:68" x14ac:dyDescent="0.2">
      <c r="BP29430" s="48"/>
    </row>
    <row r="29431" spans="68:68" x14ac:dyDescent="0.2">
      <c r="BP29431" s="48"/>
    </row>
    <row r="29432" spans="68:68" x14ac:dyDescent="0.2">
      <c r="BP29432" s="48"/>
    </row>
    <row r="29433" spans="68:68" x14ac:dyDescent="0.2">
      <c r="BP29433" s="48"/>
    </row>
    <row r="29434" spans="68:68" x14ac:dyDescent="0.2">
      <c r="BP29434" s="48"/>
    </row>
    <row r="29435" spans="68:68" x14ac:dyDescent="0.2">
      <c r="BP29435" s="48"/>
    </row>
    <row r="29436" spans="68:68" x14ac:dyDescent="0.2">
      <c r="BP29436" s="48"/>
    </row>
    <row r="29437" spans="68:68" x14ac:dyDescent="0.2">
      <c r="BP29437" s="48"/>
    </row>
    <row r="29438" spans="68:68" x14ac:dyDescent="0.2">
      <c r="BP29438" s="48"/>
    </row>
    <row r="29439" spans="68:68" x14ac:dyDescent="0.2">
      <c r="BP29439" s="48"/>
    </row>
    <row r="29440" spans="68:68" x14ac:dyDescent="0.2">
      <c r="BP29440" s="48"/>
    </row>
    <row r="29441" spans="68:68" x14ac:dyDescent="0.2">
      <c r="BP29441" s="48"/>
    </row>
    <row r="29442" spans="68:68" x14ac:dyDescent="0.2">
      <c r="BP29442" s="48"/>
    </row>
    <row r="29443" spans="68:68" x14ac:dyDescent="0.2">
      <c r="BP29443" s="48"/>
    </row>
    <row r="29444" spans="68:68" x14ac:dyDescent="0.2">
      <c r="BP29444" s="48"/>
    </row>
    <row r="29445" spans="68:68" x14ac:dyDescent="0.2">
      <c r="BP29445" s="48"/>
    </row>
    <row r="29446" spans="68:68" x14ac:dyDescent="0.2">
      <c r="BP29446" s="48"/>
    </row>
    <row r="29447" spans="68:68" x14ac:dyDescent="0.2">
      <c r="BP29447" s="48"/>
    </row>
    <row r="29448" spans="68:68" x14ac:dyDescent="0.2">
      <c r="BP29448" s="48"/>
    </row>
    <row r="29449" spans="68:68" x14ac:dyDescent="0.2">
      <c r="BP29449" s="48"/>
    </row>
    <row r="29450" spans="68:68" x14ac:dyDescent="0.2">
      <c r="BP29450" s="48"/>
    </row>
    <row r="29451" spans="68:68" x14ac:dyDescent="0.2">
      <c r="BP29451" s="48"/>
    </row>
    <row r="29452" spans="68:68" x14ac:dyDescent="0.2">
      <c r="BP29452" s="48"/>
    </row>
    <row r="29453" spans="68:68" x14ac:dyDescent="0.2">
      <c r="BP29453" s="48"/>
    </row>
    <row r="29454" spans="68:68" x14ac:dyDescent="0.2">
      <c r="BP29454" s="48"/>
    </row>
    <row r="29455" spans="68:68" x14ac:dyDescent="0.2">
      <c r="BP29455" s="48"/>
    </row>
    <row r="29456" spans="68:68" x14ac:dyDescent="0.2">
      <c r="BP29456" s="48"/>
    </row>
    <row r="29457" spans="68:68" x14ac:dyDescent="0.2">
      <c r="BP29457" s="48"/>
    </row>
    <row r="29458" spans="68:68" x14ac:dyDescent="0.2">
      <c r="BP29458" s="48"/>
    </row>
    <row r="29459" spans="68:68" x14ac:dyDescent="0.2">
      <c r="BP29459" s="48"/>
    </row>
    <row r="29460" spans="68:68" x14ac:dyDescent="0.2">
      <c r="BP29460" s="48"/>
    </row>
    <row r="29461" spans="68:68" x14ac:dyDescent="0.2">
      <c r="BP29461" s="48"/>
    </row>
    <row r="29462" spans="68:68" x14ac:dyDescent="0.2">
      <c r="BP29462" s="48"/>
    </row>
    <row r="29463" spans="68:68" x14ac:dyDescent="0.2">
      <c r="BP29463" s="48"/>
    </row>
    <row r="29464" spans="68:68" x14ac:dyDescent="0.2">
      <c r="BP29464" s="48"/>
    </row>
    <row r="29465" spans="68:68" x14ac:dyDescent="0.2">
      <c r="BP29465" s="48"/>
    </row>
    <row r="29466" spans="68:68" x14ac:dyDescent="0.2">
      <c r="BP29466" s="48"/>
    </row>
    <row r="29467" spans="68:68" x14ac:dyDescent="0.2">
      <c r="BP29467" s="48"/>
    </row>
    <row r="29468" spans="68:68" x14ac:dyDescent="0.2">
      <c r="BP29468" s="48"/>
    </row>
    <row r="29469" spans="68:68" x14ac:dyDescent="0.2">
      <c r="BP29469" s="48"/>
    </row>
    <row r="29470" spans="68:68" x14ac:dyDescent="0.2">
      <c r="BP29470" s="48"/>
    </row>
    <row r="29471" spans="68:68" x14ac:dyDescent="0.2">
      <c r="BP29471" s="48"/>
    </row>
    <row r="29472" spans="68:68" x14ac:dyDescent="0.2">
      <c r="BP29472" s="48"/>
    </row>
    <row r="29473" spans="68:68" x14ac:dyDescent="0.2">
      <c r="BP29473" s="48"/>
    </row>
    <row r="29474" spans="68:68" x14ac:dyDescent="0.2">
      <c r="BP29474" s="48"/>
    </row>
    <row r="29475" spans="68:68" x14ac:dyDescent="0.2">
      <c r="BP29475" s="48"/>
    </row>
    <row r="29476" spans="68:68" x14ac:dyDescent="0.2">
      <c r="BP29476" s="48"/>
    </row>
    <row r="29477" spans="68:68" x14ac:dyDescent="0.2">
      <c r="BP29477" s="48"/>
    </row>
    <row r="29478" spans="68:68" x14ac:dyDescent="0.2">
      <c r="BP29478" s="48"/>
    </row>
    <row r="29479" spans="68:68" x14ac:dyDescent="0.2">
      <c r="BP29479" s="48"/>
    </row>
    <row r="29480" spans="68:68" x14ac:dyDescent="0.2">
      <c r="BP29480" s="48"/>
    </row>
    <row r="29481" spans="68:68" x14ac:dyDescent="0.2">
      <c r="BP29481" s="48"/>
    </row>
    <row r="29482" spans="68:68" x14ac:dyDescent="0.2">
      <c r="BP29482" s="48"/>
    </row>
    <row r="29483" spans="68:68" x14ac:dyDescent="0.2">
      <c r="BP29483" s="48"/>
    </row>
    <row r="29484" spans="68:68" x14ac:dyDescent="0.2">
      <c r="BP29484" s="48"/>
    </row>
    <row r="29485" spans="68:68" x14ac:dyDescent="0.2">
      <c r="BP29485" s="48"/>
    </row>
    <row r="29486" spans="68:68" x14ac:dyDescent="0.2">
      <c r="BP29486" s="48"/>
    </row>
    <row r="29487" spans="68:68" x14ac:dyDescent="0.2">
      <c r="BP29487" s="48"/>
    </row>
    <row r="29488" spans="68:68" x14ac:dyDescent="0.2">
      <c r="BP29488" s="48"/>
    </row>
    <row r="29489" spans="68:68" x14ac:dyDescent="0.2">
      <c r="BP29489" s="48"/>
    </row>
    <row r="29490" spans="68:68" x14ac:dyDescent="0.2">
      <c r="BP29490" s="48"/>
    </row>
    <row r="29491" spans="68:68" x14ac:dyDescent="0.2">
      <c r="BP29491" s="48"/>
    </row>
    <row r="29492" spans="68:68" x14ac:dyDescent="0.2">
      <c r="BP29492" s="48"/>
    </row>
    <row r="29493" spans="68:68" x14ac:dyDescent="0.2">
      <c r="BP29493" s="48"/>
    </row>
    <row r="29494" spans="68:68" x14ac:dyDescent="0.2">
      <c r="BP29494" s="48"/>
    </row>
    <row r="29495" spans="68:68" x14ac:dyDescent="0.2">
      <c r="BP29495" s="48"/>
    </row>
    <row r="29496" spans="68:68" x14ac:dyDescent="0.2">
      <c r="BP29496" s="48"/>
    </row>
    <row r="29497" spans="68:68" x14ac:dyDescent="0.2">
      <c r="BP29497" s="48"/>
    </row>
    <row r="29498" spans="68:68" x14ac:dyDescent="0.2">
      <c r="BP29498" s="48"/>
    </row>
    <row r="29499" spans="68:68" x14ac:dyDescent="0.2">
      <c r="BP29499" s="48"/>
    </row>
    <row r="29500" spans="68:68" x14ac:dyDescent="0.2">
      <c r="BP29500" s="48"/>
    </row>
    <row r="29501" spans="68:68" x14ac:dyDescent="0.2">
      <c r="BP29501" s="48"/>
    </row>
    <row r="29502" spans="68:68" x14ac:dyDescent="0.2">
      <c r="BP29502" s="48"/>
    </row>
    <row r="29503" spans="68:68" x14ac:dyDescent="0.2">
      <c r="BP29503" s="48"/>
    </row>
    <row r="29504" spans="68:68" x14ac:dyDescent="0.2">
      <c r="BP29504" s="48"/>
    </row>
    <row r="29505" spans="68:68" x14ac:dyDescent="0.2">
      <c r="BP29505" s="48"/>
    </row>
    <row r="29506" spans="68:68" x14ac:dyDescent="0.2">
      <c r="BP29506" s="48"/>
    </row>
    <row r="29507" spans="68:68" x14ac:dyDescent="0.2">
      <c r="BP29507" s="48"/>
    </row>
    <row r="29508" spans="68:68" x14ac:dyDescent="0.2">
      <c r="BP29508" s="48"/>
    </row>
    <row r="29509" spans="68:68" x14ac:dyDescent="0.2">
      <c r="BP29509" s="48"/>
    </row>
    <row r="29510" spans="68:68" x14ac:dyDescent="0.2">
      <c r="BP29510" s="48"/>
    </row>
    <row r="29511" spans="68:68" x14ac:dyDescent="0.2">
      <c r="BP29511" s="48"/>
    </row>
    <row r="29512" spans="68:68" x14ac:dyDescent="0.2">
      <c r="BP29512" s="48"/>
    </row>
    <row r="29513" spans="68:68" x14ac:dyDescent="0.2">
      <c r="BP29513" s="48"/>
    </row>
    <row r="29514" spans="68:68" x14ac:dyDescent="0.2">
      <c r="BP29514" s="48"/>
    </row>
    <row r="29515" spans="68:68" x14ac:dyDescent="0.2">
      <c r="BP29515" s="48"/>
    </row>
    <row r="29516" spans="68:68" x14ac:dyDescent="0.2">
      <c r="BP29516" s="48"/>
    </row>
    <row r="29517" spans="68:68" x14ac:dyDescent="0.2">
      <c r="BP29517" s="48"/>
    </row>
    <row r="29518" spans="68:68" x14ac:dyDescent="0.2">
      <c r="BP29518" s="48"/>
    </row>
    <row r="29519" spans="68:68" x14ac:dyDescent="0.2">
      <c r="BP29519" s="48"/>
    </row>
    <row r="29520" spans="68:68" x14ac:dyDescent="0.2">
      <c r="BP29520" s="48"/>
    </row>
    <row r="29521" spans="68:68" x14ac:dyDescent="0.2">
      <c r="BP29521" s="48"/>
    </row>
    <row r="29522" spans="68:68" x14ac:dyDescent="0.2">
      <c r="BP29522" s="48"/>
    </row>
    <row r="29523" spans="68:68" x14ac:dyDescent="0.2">
      <c r="BP29523" s="48"/>
    </row>
    <row r="29524" spans="68:68" x14ac:dyDescent="0.2">
      <c r="BP29524" s="48"/>
    </row>
    <row r="29525" spans="68:68" x14ac:dyDescent="0.2">
      <c r="BP29525" s="48"/>
    </row>
    <row r="29526" spans="68:68" x14ac:dyDescent="0.2">
      <c r="BP29526" s="48"/>
    </row>
    <row r="29527" spans="68:68" x14ac:dyDescent="0.2">
      <c r="BP29527" s="48"/>
    </row>
    <row r="29528" spans="68:68" x14ac:dyDescent="0.2">
      <c r="BP29528" s="48"/>
    </row>
    <row r="29529" spans="68:68" x14ac:dyDescent="0.2">
      <c r="BP29529" s="48"/>
    </row>
    <row r="29530" spans="68:68" x14ac:dyDescent="0.2">
      <c r="BP29530" s="48"/>
    </row>
    <row r="29531" spans="68:68" x14ac:dyDescent="0.2">
      <c r="BP29531" s="48"/>
    </row>
    <row r="29532" spans="68:68" x14ac:dyDescent="0.2">
      <c r="BP29532" s="48"/>
    </row>
    <row r="29533" spans="68:68" x14ac:dyDescent="0.2">
      <c r="BP29533" s="48"/>
    </row>
    <row r="29534" spans="68:68" x14ac:dyDescent="0.2">
      <c r="BP29534" s="48"/>
    </row>
    <row r="29535" spans="68:68" x14ac:dyDescent="0.2">
      <c r="BP29535" s="48"/>
    </row>
    <row r="29536" spans="68:68" x14ac:dyDescent="0.2">
      <c r="BP29536" s="48"/>
    </row>
    <row r="29537" spans="68:68" x14ac:dyDescent="0.2">
      <c r="BP29537" s="48"/>
    </row>
    <row r="29538" spans="68:68" x14ac:dyDescent="0.2">
      <c r="BP29538" s="48"/>
    </row>
    <row r="29539" spans="68:68" x14ac:dyDescent="0.2">
      <c r="BP29539" s="48"/>
    </row>
    <row r="29540" spans="68:68" x14ac:dyDescent="0.2">
      <c r="BP29540" s="48"/>
    </row>
    <row r="29541" spans="68:68" x14ac:dyDescent="0.2">
      <c r="BP29541" s="48"/>
    </row>
    <row r="29542" spans="68:68" x14ac:dyDescent="0.2">
      <c r="BP29542" s="48"/>
    </row>
    <row r="29543" spans="68:68" x14ac:dyDescent="0.2">
      <c r="BP29543" s="48"/>
    </row>
    <row r="29544" spans="68:68" x14ac:dyDescent="0.2">
      <c r="BP29544" s="48"/>
    </row>
    <row r="29545" spans="68:68" x14ac:dyDescent="0.2">
      <c r="BP29545" s="48"/>
    </row>
    <row r="29546" spans="68:68" x14ac:dyDescent="0.2">
      <c r="BP29546" s="48"/>
    </row>
    <row r="29547" spans="68:68" x14ac:dyDescent="0.2">
      <c r="BP29547" s="48"/>
    </row>
    <row r="29548" spans="68:68" x14ac:dyDescent="0.2">
      <c r="BP29548" s="48"/>
    </row>
    <row r="29549" spans="68:68" x14ac:dyDescent="0.2">
      <c r="BP29549" s="48"/>
    </row>
    <row r="29550" spans="68:68" x14ac:dyDescent="0.2">
      <c r="BP29550" s="48"/>
    </row>
    <row r="29551" spans="68:68" x14ac:dyDescent="0.2">
      <c r="BP29551" s="48"/>
    </row>
    <row r="29552" spans="68:68" x14ac:dyDescent="0.2">
      <c r="BP29552" s="48"/>
    </row>
    <row r="29553" spans="68:68" x14ac:dyDescent="0.2">
      <c r="BP29553" s="48"/>
    </row>
    <row r="29554" spans="68:68" x14ac:dyDescent="0.2">
      <c r="BP29554" s="48"/>
    </row>
    <row r="29555" spans="68:68" x14ac:dyDescent="0.2">
      <c r="BP29555" s="48"/>
    </row>
    <row r="29556" spans="68:68" x14ac:dyDescent="0.2">
      <c r="BP29556" s="48"/>
    </row>
    <row r="29557" spans="68:68" x14ac:dyDescent="0.2">
      <c r="BP29557" s="48"/>
    </row>
    <row r="29558" spans="68:68" x14ac:dyDescent="0.2">
      <c r="BP29558" s="48"/>
    </row>
    <row r="29559" spans="68:68" x14ac:dyDescent="0.2">
      <c r="BP29559" s="48"/>
    </row>
    <row r="29560" spans="68:68" x14ac:dyDescent="0.2">
      <c r="BP29560" s="48"/>
    </row>
    <row r="29561" spans="68:68" x14ac:dyDescent="0.2">
      <c r="BP29561" s="48"/>
    </row>
    <row r="29562" spans="68:68" x14ac:dyDescent="0.2">
      <c r="BP29562" s="48"/>
    </row>
    <row r="29563" spans="68:68" x14ac:dyDescent="0.2">
      <c r="BP29563" s="48"/>
    </row>
    <row r="29564" spans="68:68" x14ac:dyDescent="0.2">
      <c r="BP29564" s="48"/>
    </row>
    <row r="29565" spans="68:68" x14ac:dyDescent="0.2">
      <c r="BP29565" s="48"/>
    </row>
    <row r="29566" spans="68:68" x14ac:dyDescent="0.2">
      <c r="BP29566" s="48"/>
    </row>
    <row r="29567" spans="68:68" x14ac:dyDescent="0.2">
      <c r="BP29567" s="48"/>
    </row>
    <row r="29568" spans="68:68" x14ac:dyDescent="0.2">
      <c r="BP29568" s="48"/>
    </row>
    <row r="29569" spans="68:68" x14ac:dyDescent="0.2">
      <c r="BP29569" s="48"/>
    </row>
    <row r="29570" spans="68:68" x14ac:dyDescent="0.2">
      <c r="BP29570" s="48"/>
    </row>
    <row r="29571" spans="68:68" x14ac:dyDescent="0.2">
      <c r="BP29571" s="48"/>
    </row>
    <row r="29572" spans="68:68" x14ac:dyDescent="0.2">
      <c r="BP29572" s="48"/>
    </row>
    <row r="29573" spans="68:68" x14ac:dyDescent="0.2">
      <c r="BP29573" s="48"/>
    </row>
    <row r="29574" spans="68:68" x14ac:dyDescent="0.2">
      <c r="BP29574" s="48"/>
    </row>
    <row r="29575" spans="68:68" x14ac:dyDescent="0.2">
      <c r="BP29575" s="48"/>
    </row>
    <row r="29576" spans="68:68" x14ac:dyDescent="0.2">
      <c r="BP29576" s="48"/>
    </row>
    <row r="29577" spans="68:68" x14ac:dyDescent="0.2">
      <c r="BP29577" s="48"/>
    </row>
    <row r="29578" spans="68:68" x14ac:dyDescent="0.2">
      <c r="BP29578" s="48"/>
    </row>
    <row r="29579" spans="68:68" x14ac:dyDescent="0.2">
      <c r="BP29579" s="48"/>
    </row>
    <row r="29580" spans="68:68" x14ac:dyDescent="0.2">
      <c r="BP29580" s="48"/>
    </row>
    <row r="29581" spans="68:68" x14ac:dyDescent="0.2">
      <c r="BP29581" s="48"/>
    </row>
    <row r="29582" spans="68:68" x14ac:dyDescent="0.2">
      <c r="BP29582" s="48"/>
    </row>
    <row r="29583" spans="68:68" x14ac:dyDescent="0.2">
      <c r="BP29583" s="48"/>
    </row>
    <row r="29584" spans="68:68" x14ac:dyDescent="0.2">
      <c r="BP29584" s="48"/>
    </row>
    <row r="29585" spans="68:68" x14ac:dyDescent="0.2">
      <c r="BP29585" s="48"/>
    </row>
    <row r="29586" spans="68:68" x14ac:dyDescent="0.2">
      <c r="BP29586" s="48"/>
    </row>
    <row r="29587" spans="68:68" x14ac:dyDescent="0.2">
      <c r="BP29587" s="48"/>
    </row>
    <row r="29588" spans="68:68" x14ac:dyDescent="0.2">
      <c r="BP29588" s="48"/>
    </row>
    <row r="29589" spans="68:68" x14ac:dyDescent="0.2">
      <c r="BP29589" s="48"/>
    </row>
    <row r="29590" spans="68:68" x14ac:dyDescent="0.2">
      <c r="BP29590" s="48"/>
    </row>
    <row r="29591" spans="68:68" x14ac:dyDescent="0.2">
      <c r="BP29591" s="48"/>
    </row>
    <row r="29592" spans="68:68" x14ac:dyDescent="0.2">
      <c r="BP29592" s="48"/>
    </row>
    <row r="29593" spans="68:68" x14ac:dyDescent="0.2">
      <c r="BP29593" s="48"/>
    </row>
    <row r="29594" spans="68:68" x14ac:dyDescent="0.2">
      <c r="BP29594" s="48"/>
    </row>
    <row r="29595" spans="68:68" x14ac:dyDescent="0.2">
      <c r="BP29595" s="48"/>
    </row>
    <row r="29596" spans="68:68" x14ac:dyDescent="0.2">
      <c r="BP29596" s="48"/>
    </row>
    <row r="29597" spans="68:68" x14ac:dyDescent="0.2">
      <c r="BP29597" s="48"/>
    </row>
    <row r="29598" spans="68:68" x14ac:dyDescent="0.2">
      <c r="BP29598" s="48"/>
    </row>
    <row r="29599" spans="68:68" x14ac:dyDescent="0.2">
      <c r="BP29599" s="48"/>
    </row>
    <row r="29600" spans="68:68" x14ac:dyDescent="0.2">
      <c r="BP29600" s="48"/>
    </row>
    <row r="29601" spans="68:68" x14ac:dyDescent="0.2">
      <c r="BP29601" s="48"/>
    </row>
    <row r="29602" spans="68:68" x14ac:dyDescent="0.2">
      <c r="BP29602" s="48"/>
    </row>
    <row r="29603" spans="68:68" x14ac:dyDescent="0.2">
      <c r="BP29603" s="48"/>
    </row>
    <row r="29604" spans="68:68" x14ac:dyDescent="0.2">
      <c r="BP29604" s="48"/>
    </row>
    <row r="29605" spans="68:68" x14ac:dyDescent="0.2">
      <c r="BP29605" s="48"/>
    </row>
    <row r="29606" spans="68:68" x14ac:dyDescent="0.2">
      <c r="BP29606" s="48"/>
    </row>
    <row r="29607" spans="68:68" x14ac:dyDescent="0.2">
      <c r="BP29607" s="48"/>
    </row>
    <row r="29608" spans="68:68" x14ac:dyDescent="0.2">
      <c r="BP29608" s="48"/>
    </row>
    <row r="29609" spans="68:68" x14ac:dyDescent="0.2">
      <c r="BP29609" s="48"/>
    </row>
    <row r="29610" spans="68:68" x14ac:dyDescent="0.2">
      <c r="BP29610" s="48"/>
    </row>
    <row r="29611" spans="68:68" x14ac:dyDescent="0.2">
      <c r="BP29611" s="48"/>
    </row>
    <row r="29612" spans="68:68" x14ac:dyDescent="0.2">
      <c r="BP29612" s="48"/>
    </row>
    <row r="29613" spans="68:68" x14ac:dyDescent="0.2">
      <c r="BP29613" s="48"/>
    </row>
    <row r="29614" spans="68:68" x14ac:dyDescent="0.2">
      <c r="BP29614" s="48"/>
    </row>
    <row r="29615" spans="68:68" x14ac:dyDescent="0.2">
      <c r="BP29615" s="48"/>
    </row>
    <row r="29616" spans="68:68" x14ac:dyDescent="0.2">
      <c r="BP29616" s="48"/>
    </row>
    <row r="29617" spans="68:68" x14ac:dyDescent="0.2">
      <c r="BP29617" s="48"/>
    </row>
    <row r="29618" spans="68:68" x14ac:dyDescent="0.2">
      <c r="BP29618" s="48"/>
    </row>
    <row r="29619" spans="68:68" x14ac:dyDescent="0.2">
      <c r="BP29619" s="48"/>
    </row>
    <row r="29620" spans="68:68" x14ac:dyDescent="0.2">
      <c r="BP29620" s="48"/>
    </row>
    <row r="29621" spans="68:68" x14ac:dyDescent="0.2">
      <c r="BP29621" s="48"/>
    </row>
    <row r="29622" spans="68:68" x14ac:dyDescent="0.2">
      <c r="BP29622" s="48"/>
    </row>
    <row r="29623" spans="68:68" x14ac:dyDescent="0.2">
      <c r="BP29623" s="48"/>
    </row>
    <row r="29624" spans="68:68" x14ac:dyDescent="0.2">
      <c r="BP29624" s="48"/>
    </row>
    <row r="29625" spans="68:68" x14ac:dyDescent="0.2">
      <c r="BP29625" s="48"/>
    </row>
    <row r="29626" spans="68:68" x14ac:dyDescent="0.2">
      <c r="BP29626" s="48"/>
    </row>
    <row r="29627" spans="68:68" x14ac:dyDescent="0.2">
      <c r="BP29627" s="48"/>
    </row>
    <row r="29628" spans="68:68" x14ac:dyDescent="0.2">
      <c r="BP29628" s="48"/>
    </row>
    <row r="29629" spans="68:68" x14ac:dyDescent="0.2">
      <c r="BP29629" s="48"/>
    </row>
    <row r="29630" spans="68:68" x14ac:dyDescent="0.2">
      <c r="BP29630" s="48"/>
    </row>
    <row r="29631" spans="68:68" x14ac:dyDescent="0.2">
      <c r="BP29631" s="48"/>
    </row>
    <row r="29632" spans="68:68" x14ac:dyDescent="0.2">
      <c r="BP29632" s="48"/>
    </row>
    <row r="29633" spans="68:68" x14ac:dyDescent="0.2">
      <c r="BP29633" s="48"/>
    </row>
    <row r="29634" spans="68:68" x14ac:dyDescent="0.2">
      <c r="BP29634" s="48"/>
    </row>
    <row r="29635" spans="68:68" x14ac:dyDescent="0.2">
      <c r="BP29635" s="48"/>
    </row>
    <row r="29636" spans="68:68" x14ac:dyDescent="0.2">
      <c r="BP29636" s="48"/>
    </row>
    <row r="29637" spans="68:68" x14ac:dyDescent="0.2">
      <c r="BP29637" s="48"/>
    </row>
    <row r="29638" spans="68:68" x14ac:dyDescent="0.2">
      <c r="BP29638" s="48"/>
    </row>
    <row r="29639" spans="68:68" x14ac:dyDescent="0.2">
      <c r="BP29639" s="48"/>
    </row>
    <row r="29640" spans="68:68" x14ac:dyDescent="0.2">
      <c r="BP29640" s="48"/>
    </row>
    <row r="29641" spans="68:68" x14ac:dyDescent="0.2">
      <c r="BP29641" s="48"/>
    </row>
    <row r="29642" spans="68:68" x14ac:dyDescent="0.2">
      <c r="BP29642" s="48"/>
    </row>
    <row r="29643" spans="68:68" x14ac:dyDescent="0.2">
      <c r="BP29643" s="48"/>
    </row>
    <row r="29644" spans="68:68" x14ac:dyDescent="0.2">
      <c r="BP29644" s="48"/>
    </row>
    <row r="29645" spans="68:68" x14ac:dyDescent="0.2">
      <c r="BP29645" s="48"/>
    </row>
    <row r="29646" spans="68:68" x14ac:dyDescent="0.2">
      <c r="BP29646" s="48"/>
    </row>
    <row r="29647" spans="68:68" x14ac:dyDescent="0.2">
      <c r="BP29647" s="48"/>
    </row>
    <row r="29648" spans="68:68" x14ac:dyDescent="0.2">
      <c r="BP29648" s="48"/>
    </row>
    <row r="29649" spans="68:68" x14ac:dyDescent="0.2">
      <c r="BP29649" s="48"/>
    </row>
    <row r="29650" spans="68:68" x14ac:dyDescent="0.2">
      <c r="BP29650" s="48"/>
    </row>
    <row r="29651" spans="68:68" x14ac:dyDescent="0.2">
      <c r="BP29651" s="48"/>
    </row>
    <row r="29652" spans="68:68" x14ac:dyDescent="0.2">
      <c r="BP29652" s="48"/>
    </row>
    <row r="29653" spans="68:68" x14ac:dyDescent="0.2">
      <c r="BP29653" s="48"/>
    </row>
    <row r="29654" spans="68:68" x14ac:dyDescent="0.2">
      <c r="BP29654" s="48"/>
    </row>
    <row r="29655" spans="68:68" x14ac:dyDescent="0.2">
      <c r="BP29655" s="48"/>
    </row>
    <row r="29656" spans="68:68" x14ac:dyDescent="0.2">
      <c r="BP29656" s="48"/>
    </row>
    <row r="29657" spans="68:68" x14ac:dyDescent="0.2">
      <c r="BP29657" s="48"/>
    </row>
    <row r="29658" spans="68:68" x14ac:dyDescent="0.2">
      <c r="BP29658" s="48"/>
    </row>
    <row r="29659" spans="68:68" x14ac:dyDescent="0.2">
      <c r="BP29659" s="48"/>
    </row>
    <row r="29660" spans="68:68" x14ac:dyDescent="0.2">
      <c r="BP29660" s="48"/>
    </row>
    <row r="29661" spans="68:68" x14ac:dyDescent="0.2">
      <c r="BP29661" s="48"/>
    </row>
    <row r="29662" spans="68:68" x14ac:dyDescent="0.2">
      <c r="BP29662" s="48"/>
    </row>
    <row r="29663" spans="68:68" x14ac:dyDescent="0.2">
      <c r="BP29663" s="48"/>
    </row>
    <row r="29664" spans="68:68" x14ac:dyDescent="0.2">
      <c r="BP29664" s="48"/>
    </row>
    <row r="29665" spans="68:68" x14ac:dyDescent="0.2">
      <c r="BP29665" s="48"/>
    </row>
    <row r="29666" spans="68:68" x14ac:dyDescent="0.2">
      <c r="BP29666" s="48"/>
    </row>
    <row r="29667" spans="68:68" x14ac:dyDescent="0.2">
      <c r="BP29667" s="48"/>
    </row>
    <row r="29668" spans="68:68" x14ac:dyDescent="0.2">
      <c r="BP29668" s="48"/>
    </row>
    <row r="29669" spans="68:68" x14ac:dyDescent="0.2">
      <c r="BP29669" s="48"/>
    </row>
    <row r="29670" spans="68:68" x14ac:dyDescent="0.2">
      <c r="BP29670" s="48"/>
    </row>
    <row r="29671" spans="68:68" x14ac:dyDescent="0.2">
      <c r="BP29671" s="48"/>
    </row>
    <row r="29672" spans="68:68" x14ac:dyDescent="0.2">
      <c r="BP29672" s="48"/>
    </row>
    <row r="29673" spans="68:68" x14ac:dyDescent="0.2">
      <c r="BP29673" s="48"/>
    </row>
    <row r="29674" spans="68:68" x14ac:dyDescent="0.2">
      <c r="BP29674" s="48"/>
    </row>
    <row r="29675" spans="68:68" x14ac:dyDescent="0.2">
      <c r="BP29675" s="48"/>
    </row>
    <row r="29676" spans="68:68" x14ac:dyDescent="0.2">
      <c r="BP29676" s="48"/>
    </row>
    <row r="29677" spans="68:68" x14ac:dyDescent="0.2">
      <c r="BP29677" s="48"/>
    </row>
    <row r="29678" spans="68:68" x14ac:dyDescent="0.2">
      <c r="BP29678" s="48"/>
    </row>
    <row r="29679" spans="68:68" x14ac:dyDescent="0.2">
      <c r="BP29679" s="48"/>
    </row>
    <row r="29680" spans="68:68" x14ac:dyDescent="0.2">
      <c r="BP29680" s="48"/>
    </row>
    <row r="29681" spans="68:68" x14ac:dyDescent="0.2">
      <c r="BP29681" s="48"/>
    </row>
    <row r="29682" spans="68:68" x14ac:dyDescent="0.2">
      <c r="BP29682" s="48"/>
    </row>
    <row r="29683" spans="68:68" x14ac:dyDescent="0.2">
      <c r="BP29683" s="48"/>
    </row>
    <row r="29684" spans="68:68" x14ac:dyDescent="0.2">
      <c r="BP29684" s="48"/>
    </row>
    <row r="29685" spans="68:68" x14ac:dyDescent="0.2">
      <c r="BP29685" s="48"/>
    </row>
    <row r="29686" spans="68:68" x14ac:dyDescent="0.2">
      <c r="BP29686" s="48"/>
    </row>
    <row r="29687" spans="68:68" x14ac:dyDescent="0.2">
      <c r="BP29687" s="48"/>
    </row>
    <row r="29688" spans="68:68" x14ac:dyDescent="0.2">
      <c r="BP29688" s="48"/>
    </row>
    <row r="29689" spans="68:68" x14ac:dyDescent="0.2">
      <c r="BP29689" s="48"/>
    </row>
    <row r="29690" spans="68:68" x14ac:dyDescent="0.2">
      <c r="BP29690" s="48"/>
    </row>
    <row r="29691" spans="68:68" x14ac:dyDescent="0.2">
      <c r="BP29691" s="48"/>
    </row>
    <row r="29692" spans="68:68" x14ac:dyDescent="0.2">
      <c r="BP29692" s="48"/>
    </row>
    <row r="29693" spans="68:68" x14ac:dyDescent="0.2">
      <c r="BP29693" s="48"/>
    </row>
    <row r="29694" spans="68:68" x14ac:dyDescent="0.2">
      <c r="BP29694" s="48"/>
    </row>
    <row r="29695" spans="68:68" x14ac:dyDescent="0.2">
      <c r="BP29695" s="48"/>
    </row>
    <row r="29696" spans="68:68" x14ac:dyDescent="0.2">
      <c r="BP29696" s="48"/>
    </row>
    <row r="29697" spans="68:68" x14ac:dyDescent="0.2">
      <c r="BP29697" s="48"/>
    </row>
    <row r="29698" spans="68:68" x14ac:dyDescent="0.2">
      <c r="BP29698" s="48"/>
    </row>
    <row r="29699" spans="68:68" x14ac:dyDescent="0.2">
      <c r="BP29699" s="48"/>
    </row>
    <row r="29700" spans="68:68" x14ac:dyDescent="0.2">
      <c r="BP29700" s="48"/>
    </row>
    <row r="29701" spans="68:68" x14ac:dyDescent="0.2">
      <c r="BP29701" s="48"/>
    </row>
    <row r="29702" spans="68:68" x14ac:dyDescent="0.2">
      <c r="BP29702" s="48"/>
    </row>
    <row r="29703" spans="68:68" x14ac:dyDescent="0.2">
      <c r="BP29703" s="48"/>
    </row>
    <row r="29704" spans="68:68" x14ac:dyDescent="0.2">
      <c r="BP29704" s="48"/>
    </row>
    <row r="29705" spans="68:68" x14ac:dyDescent="0.2">
      <c r="BP29705" s="48"/>
    </row>
    <row r="29706" spans="68:68" x14ac:dyDescent="0.2">
      <c r="BP29706" s="48"/>
    </row>
    <row r="29707" spans="68:68" x14ac:dyDescent="0.2">
      <c r="BP29707" s="48"/>
    </row>
    <row r="29708" spans="68:68" x14ac:dyDescent="0.2">
      <c r="BP29708" s="48"/>
    </row>
    <row r="29709" spans="68:68" x14ac:dyDescent="0.2">
      <c r="BP29709" s="48"/>
    </row>
    <row r="29710" spans="68:68" x14ac:dyDescent="0.2">
      <c r="BP29710" s="48"/>
    </row>
    <row r="29711" spans="68:68" x14ac:dyDescent="0.2">
      <c r="BP29711" s="48"/>
    </row>
    <row r="29712" spans="68:68" x14ac:dyDescent="0.2">
      <c r="BP29712" s="48"/>
    </row>
    <row r="29713" spans="68:68" x14ac:dyDescent="0.2">
      <c r="BP29713" s="48"/>
    </row>
    <row r="29714" spans="68:68" x14ac:dyDescent="0.2">
      <c r="BP29714" s="48"/>
    </row>
    <row r="29715" spans="68:68" x14ac:dyDescent="0.2">
      <c r="BP29715" s="48"/>
    </row>
    <row r="29716" spans="68:68" x14ac:dyDescent="0.2">
      <c r="BP29716" s="48"/>
    </row>
    <row r="29717" spans="68:68" x14ac:dyDescent="0.2">
      <c r="BP29717" s="48"/>
    </row>
    <row r="29718" spans="68:68" x14ac:dyDescent="0.2">
      <c r="BP29718" s="48"/>
    </row>
    <row r="29719" spans="68:68" x14ac:dyDescent="0.2">
      <c r="BP29719" s="48"/>
    </row>
    <row r="29720" spans="68:68" x14ac:dyDescent="0.2">
      <c r="BP29720" s="48"/>
    </row>
    <row r="29721" spans="68:68" x14ac:dyDescent="0.2">
      <c r="BP29721" s="48"/>
    </row>
    <row r="29722" spans="68:68" x14ac:dyDescent="0.2">
      <c r="BP29722" s="48"/>
    </row>
    <row r="29723" spans="68:68" x14ac:dyDescent="0.2">
      <c r="BP29723" s="48"/>
    </row>
    <row r="29724" spans="68:68" x14ac:dyDescent="0.2">
      <c r="BP29724" s="48"/>
    </row>
    <row r="29725" spans="68:68" x14ac:dyDescent="0.2">
      <c r="BP29725" s="48"/>
    </row>
    <row r="29726" spans="68:68" x14ac:dyDescent="0.2">
      <c r="BP29726" s="48"/>
    </row>
    <row r="29727" spans="68:68" x14ac:dyDescent="0.2">
      <c r="BP29727" s="48"/>
    </row>
    <row r="29728" spans="68:68" x14ac:dyDescent="0.2">
      <c r="BP29728" s="48"/>
    </row>
    <row r="29729" spans="68:68" x14ac:dyDescent="0.2">
      <c r="BP29729" s="48"/>
    </row>
    <row r="29730" spans="68:68" x14ac:dyDescent="0.2">
      <c r="BP29730" s="48"/>
    </row>
    <row r="29731" spans="68:68" x14ac:dyDescent="0.2">
      <c r="BP29731" s="48"/>
    </row>
    <row r="29732" spans="68:68" x14ac:dyDescent="0.2">
      <c r="BP29732" s="48"/>
    </row>
    <row r="29733" spans="68:68" x14ac:dyDescent="0.2">
      <c r="BP29733" s="48"/>
    </row>
    <row r="29734" spans="68:68" x14ac:dyDescent="0.2">
      <c r="BP29734" s="48"/>
    </row>
    <row r="29735" spans="68:68" x14ac:dyDescent="0.2">
      <c r="BP29735" s="48"/>
    </row>
    <row r="29736" spans="68:68" x14ac:dyDescent="0.2">
      <c r="BP29736" s="48"/>
    </row>
    <row r="29737" spans="68:68" x14ac:dyDescent="0.2">
      <c r="BP29737" s="48"/>
    </row>
    <row r="29738" spans="68:68" x14ac:dyDescent="0.2">
      <c r="BP29738" s="48"/>
    </row>
    <row r="29739" spans="68:68" x14ac:dyDescent="0.2">
      <c r="BP29739" s="48"/>
    </row>
    <row r="29740" spans="68:68" x14ac:dyDescent="0.2">
      <c r="BP29740" s="48"/>
    </row>
    <row r="29741" spans="68:68" x14ac:dyDescent="0.2">
      <c r="BP29741" s="48"/>
    </row>
    <row r="29742" spans="68:68" x14ac:dyDescent="0.2">
      <c r="BP29742" s="48"/>
    </row>
    <row r="29743" spans="68:68" x14ac:dyDescent="0.2">
      <c r="BP29743" s="48"/>
    </row>
    <row r="29744" spans="68:68" x14ac:dyDescent="0.2">
      <c r="BP29744" s="48"/>
    </row>
    <row r="29745" spans="68:68" x14ac:dyDescent="0.2">
      <c r="BP29745" s="48"/>
    </row>
    <row r="29746" spans="68:68" x14ac:dyDescent="0.2">
      <c r="BP29746" s="48"/>
    </row>
    <row r="29747" spans="68:68" x14ac:dyDescent="0.2">
      <c r="BP29747" s="48"/>
    </row>
    <row r="29748" spans="68:68" x14ac:dyDescent="0.2">
      <c r="BP29748" s="48"/>
    </row>
    <row r="29749" spans="68:68" x14ac:dyDescent="0.2">
      <c r="BP29749" s="48"/>
    </row>
    <row r="29750" spans="68:68" x14ac:dyDescent="0.2">
      <c r="BP29750" s="48"/>
    </row>
    <row r="29751" spans="68:68" x14ac:dyDescent="0.2">
      <c r="BP29751" s="48"/>
    </row>
    <row r="29752" spans="68:68" x14ac:dyDescent="0.2">
      <c r="BP29752" s="48"/>
    </row>
    <row r="29753" spans="68:68" x14ac:dyDescent="0.2">
      <c r="BP29753" s="48"/>
    </row>
    <row r="29754" spans="68:68" x14ac:dyDescent="0.2">
      <c r="BP29754" s="48"/>
    </row>
    <row r="29755" spans="68:68" x14ac:dyDescent="0.2">
      <c r="BP29755" s="48"/>
    </row>
    <row r="29756" spans="68:68" x14ac:dyDescent="0.2">
      <c r="BP29756" s="48"/>
    </row>
    <row r="29757" spans="68:68" x14ac:dyDescent="0.2">
      <c r="BP29757" s="48"/>
    </row>
    <row r="29758" spans="68:68" x14ac:dyDescent="0.2">
      <c r="BP29758" s="48"/>
    </row>
    <row r="29759" spans="68:68" x14ac:dyDescent="0.2">
      <c r="BP29759" s="48"/>
    </row>
    <row r="29760" spans="68:68" x14ac:dyDescent="0.2">
      <c r="BP29760" s="48"/>
    </row>
    <row r="29761" spans="68:68" x14ac:dyDescent="0.2">
      <c r="BP29761" s="48"/>
    </row>
    <row r="29762" spans="68:68" x14ac:dyDescent="0.2">
      <c r="BP29762" s="48"/>
    </row>
    <row r="29763" spans="68:68" x14ac:dyDescent="0.2">
      <c r="BP29763" s="48"/>
    </row>
    <row r="29764" spans="68:68" x14ac:dyDescent="0.2">
      <c r="BP29764" s="48"/>
    </row>
    <row r="29765" spans="68:68" x14ac:dyDescent="0.2">
      <c r="BP29765" s="48"/>
    </row>
    <row r="29766" spans="68:68" x14ac:dyDescent="0.2">
      <c r="BP29766" s="48"/>
    </row>
    <row r="29767" spans="68:68" x14ac:dyDescent="0.2">
      <c r="BP29767" s="48"/>
    </row>
    <row r="29768" spans="68:68" x14ac:dyDescent="0.2">
      <c r="BP29768" s="48"/>
    </row>
    <row r="29769" spans="68:68" x14ac:dyDescent="0.2">
      <c r="BP29769" s="48"/>
    </row>
    <row r="29770" spans="68:68" x14ac:dyDescent="0.2">
      <c r="BP29770" s="48"/>
    </row>
    <row r="29771" spans="68:68" x14ac:dyDescent="0.2">
      <c r="BP29771" s="48"/>
    </row>
    <row r="29772" spans="68:68" x14ac:dyDescent="0.2">
      <c r="BP29772" s="48"/>
    </row>
    <row r="29773" spans="68:68" x14ac:dyDescent="0.2">
      <c r="BP29773" s="48"/>
    </row>
    <row r="29774" spans="68:68" x14ac:dyDescent="0.2">
      <c r="BP29774" s="48"/>
    </row>
    <row r="29775" spans="68:68" x14ac:dyDescent="0.2">
      <c r="BP29775" s="48"/>
    </row>
    <row r="29776" spans="68:68" x14ac:dyDescent="0.2">
      <c r="BP29776" s="48"/>
    </row>
    <row r="29777" spans="68:68" x14ac:dyDescent="0.2">
      <c r="BP29777" s="48"/>
    </row>
    <row r="29778" spans="68:68" x14ac:dyDescent="0.2">
      <c r="BP29778" s="48"/>
    </row>
    <row r="29779" spans="68:68" x14ac:dyDescent="0.2">
      <c r="BP29779" s="48"/>
    </row>
    <row r="29780" spans="68:68" x14ac:dyDescent="0.2">
      <c r="BP29780" s="48"/>
    </row>
    <row r="29781" spans="68:68" x14ac:dyDescent="0.2">
      <c r="BP29781" s="48"/>
    </row>
    <row r="29782" spans="68:68" x14ac:dyDescent="0.2">
      <c r="BP29782" s="48"/>
    </row>
    <row r="29783" spans="68:68" x14ac:dyDescent="0.2">
      <c r="BP29783" s="48"/>
    </row>
    <row r="29784" spans="68:68" x14ac:dyDescent="0.2">
      <c r="BP29784" s="48"/>
    </row>
    <row r="29785" spans="68:68" x14ac:dyDescent="0.2">
      <c r="BP29785" s="48"/>
    </row>
    <row r="29786" spans="68:68" x14ac:dyDescent="0.2">
      <c r="BP29786" s="48"/>
    </row>
    <row r="29787" spans="68:68" x14ac:dyDescent="0.2">
      <c r="BP29787" s="48"/>
    </row>
    <row r="29788" spans="68:68" x14ac:dyDescent="0.2">
      <c r="BP29788" s="48"/>
    </row>
    <row r="29789" spans="68:68" x14ac:dyDescent="0.2">
      <c r="BP29789" s="48"/>
    </row>
    <row r="29790" spans="68:68" x14ac:dyDescent="0.2">
      <c r="BP29790" s="48"/>
    </row>
    <row r="29791" spans="68:68" x14ac:dyDescent="0.2">
      <c r="BP29791" s="48"/>
    </row>
    <row r="29792" spans="68:68" x14ac:dyDescent="0.2">
      <c r="BP29792" s="48"/>
    </row>
    <row r="29793" spans="68:68" x14ac:dyDescent="0.2">
      <c r="BP29793" s="48"/>
    </row>
    <row r="29794" spans="68:68" x14ac:dyDescent="0.2">
      <c r="BP29794" s="48"/>
    </row>
    <row r="29795" spans="68:68" x14ac:dyDescent="0.2">
      <c r="BP29795" s="48"/>
    </row>
    <row r="29796" spans="68:68" x14ac:dyDescent="0.2">
      <c r="BP29796" s="48"/>
    </row>
    <row r="29797" spans="68:68" x14ac:dyDescent="0.2">
      <c r="BP29797" s="48"/>
    </row>
    <row r="29798" spans="68:68" x14ac:dyDescent="0.2">
      <c r="BP29798" s="48"/>
    </row>
    <row r="29799" spans="68:68" x14ac:dyDescent="0.2">
      <c r="BP29799" s="48"/>
    </row>
    <row r="29800" spans="68:68" x14ac:dyDescent="0.2">
      <c r="BP29800" s="48"/>
    </row>
    <row r="29801" spans="68:68" x14ac:dyDescent="0.2">
      <c r="BP29801" s="48"/>
    </row>
    <row r="29802" spans="68:68" x14ac:dyDescent="0.2">
      <c r="BP29802" s="48"/>
    </row>
    <row r="29803" spans="68:68" x14ac:dyDescent="0.2">
      <c r="BP29803" s="48"/>
    </row>
    <row r="29804" spans="68:68" x14ac:dyDescent="0.2">
      <c r="BP29804" s="48"/>
    </row>
    <row r="29805" spans="68:68" x14ac:dyDescent="0.2">
      <c r="BP29805" s="48"/>
    </row>
    <row r="29806" spans="68:68" x14ac:dyDescent="0.2">
      <c r="BP29806" s="48"/>
    </row>
    <row r="29807" spans="68:68" x14ac:dyDescent="0.2">
      <c r="BP29807" s="48"/>
    </row>
    <row r="29808" spans="68:68" x14ac:dyDescent="0.2">
      <c r="BP29808" s="48"/>
    </row>
    <row r="29809" spans="68:68" x14ac:dyDescent="0.2">
      <c r="BP29809" s="48"/>
    </row>
    <row r="29810" spans="68:68" x14ac:dyDescent="0.2">
      <c r="BP29810" s="48"/>
    </row>
    <row r="29811" spans="68:68" x14ac:dyDescent="0.2">
      <c r="BP29811" s="48"/>
    </row>
    <row r="29812" spans="68:68" x14ac:dyDescent="0.2">
      <c r="BP29812" s="48"/>
    </row>
    <row r="29813" spans="68:68" x14ac:dyDescent="0.2">
      <c r="BP29813" s="48"/>
    </row>
    <row r="29814" spans="68:68" x14ac:dyDescent="0.2">
      <c r="BP29814" s="48"/>
    </row>
    <row r="29815" spans="68:68" x14ac:dyDescent="0.2">
      <c r="BP29815" s="48"/>
    </row>
    <row r="29816" spans="68:68" x14ac:dyDescent="0.2">
      <c r="BP29816" s="48"/>
    </row>
    <row r="29817" spans="68:68" x14ac:dyDescent="0.2">
      <c r="BP29817" s="48"/>
    </row>
    <row r="29818" spans="68:68" x14ac:dyDescent="0.2">
      <c r="BP29818" s="48"/>
    </row>
    <row r="29819" spans="68:68" x14ac:dyDescent="0.2">
      <c r="BP29819" s="48"/>
    </row>
    <row r="29820" spans="68:68" x14ac:dyDescent="0.2">
      <c r="BP29820" s="48"/>
    </row>
    <row r="29821" spans="68:68" x14ac:dyDescent="0.2">
      <c r="BP29821" s="48"/>
    </row>
    <row r="29822" spans="68:68" x14ac:dyDescent="0.2">
      <c r="BP29822" s="48"/>
    </row>
    <row r="29823" spans="68:68" x14ac:dyDescent="0.2">
      <c r="BP29823" s="48"/>
    </row>
    <row r="29824" spans="68:68" x14ac:dyDescent="0.2">
      <c r="BP29824" s="48"/>
    </row>
    <row r="29825" spans="68:68" x14ac:dyDescent="0.2">
      <c r="BP29825" s="48"/>
    </row>
    <row r="29826" spans="68:68" x14ac:dyDescent="0.2">
      <c r="BP29826" s="48"/>
    </row>
    <row r="29827" spans="68:68" x14ac:dyDescent="0.2">
      <c r="BP29827" s="48"/>
    </row>
    <row r="29828" spans="68:68" x14ac:dyDescent="0.2">
      <c r="BP29828" s="48"/>
    </row>
    <row r="29829" spans="68:68" x14ac:dyDescent="0.2">
      <c r="BP29829" s="48"/>
    </row>
    <row r="29830" spans="68:68" x14ac:dyDescent="0.2">
      <c r="BP29830" s="48"/>
    </row>
    <row r="29831" spans="68:68" x14ac:dyDescent="0.2">
      <c r="BP29831" s="48"/>
    </row>
    <row r="29832" spans="68:68" x14ac:dyDescent="0.2">
      <c r="BP29832" s="48"/>
    </row>
    <row r="29833" spans="68:68" x14ac:dyDescent="0.2">
      <c r="BP29833" s="48"/>
    </row>
    <row r="29834" spans="68:68" x14ac:dyDescent="0.2">
      <c r="BP29834" s="48"/>
    </row>
    <row r="29835" spans="68:68" x14ac:dyDescent="0.2">
      <c r="BP29835" s="48"/>
    </row>
    <row r="29836" spans="68:68" x14ac:dyDescent="0.2">
      <c r="BP29836" s="48"/>
    </row>
    <row r="29837" spans="68:68" x14ac:dyDescent="0.2">
      <c r="BP29837" s="48"/>
    </row>
    <row r="29838" spans="68:68" x14ac:dyDescent="0.2">
      <c r="BP29838" s="48"/>
    </row>
    <row r="29839" spans="68:68" x14ac:dyDescent="0.2">
      <c r="BP29839" s="48"/>
    </row>
    <row r="29840" spans="68:68" x14ac:dyDescent="0.2">
      <c r="BP29840" s="48"/>
    </row>
    <row r="29841" spans="68:68" x14ac:dyDescent="0.2">
      <c r="BP29841" s="48"/>
    </row>
    <row r="29842" spans="68:68" x14ac:dyDescent="0.2">
      <c r="BP29842" s="48"/>
    </row>
    <row r="29843" spans="68:68" x14ac:dyDescent="0.2">
      <c r="BP29843" s="48"/>
    </row>
    <row r="29844" spans="68:68" x14ac:dyDescent="0.2">
      <c r="BP29844" s="48"/>
    </row>
    <row r="29845" spans="68:68" x14ac:dyDescent="0.2">
      <c r="BP29845" s="48"/>
    </row>
    <row r="29846" spans="68:68" x14ac:dyDescent="0.2">
      <c r="BP29846" s="48"/>
    </row>
    <row r="29847" spans="68:68" x14ac:dyDescent="0.2">
      <c r="BP29847" s="48"/>
    </row>
    <row r="29848" spans="68:68" x14ac:dyDescent="0.2">
      <c r="BP29848" s="48"/>
    </row>
    <row r="29849" spans="68:68" x14ac:dyDescent="0.2">
      <c r="BP29849" s="48"/>
    </row>
    <row r="29850" spans="68:68" x14ac:dyDescent="0.2">
      <c r="BP29850" s="48"/>
    </row>
    <row r="29851" spans="68:68" x14ac:dyDescent="0.2">
      <c r="BP29851" s="48"/>
    </row>
    <row r="29852" spans="68:68" x14ac:dyDescent="0.2">
      <c r="BP29852" s="48"/>
    </row>
    <row r="29853" spans="68:68" x14ac:dyDescent="0.2">
      <c r="BP29853" s="48"/>
    </row>
    <row r="29854" spans="68:68" x14ac:dyDescent="0.2">
      <c r="BP29854" s="48"/>
    </row>
    <row r="29855" spans="68:68" x14ac:dyDescent="0.2">
      <c r="BP29855" s="48"/>
    </row>
    <row r="29856" spans="68:68" x14ac:dyDescent="0.2">
      <c r="BP29856" s="48"/>
    </row>
    <row r="29857" spans="68:68" x14ac:dyDescent="0.2">
      <c r="BP29857" s="48"/>
    </row>
    <row r="29858" spans="68:68" x14ac:dyDescent="0.2">
      <c r="BP29858" s="48"/>
    </row>
    <row r="29859" spans="68:68" x14ac:dyDescent="0.2">
      <c r="BP29859" s="48"/>
    </row>
    <row r="29860" spans="68:68" x14ac:dyDescent="0.2">
      <c r="BP29860" s="48"/>
    </row>
    <row r="29861" spans="68:68" x14ac:dyDescent="0.2">
      <c r="BP29861" s="48"/>
    </row>
    <row r="29862" spans="68:68" x14ac:dyDescent="0.2">
      <c r="BP29862" s="48"/>
    </row>
    <row r="29863" spans="68:68" x14ac:dyDescent="0.2">
      <c r="BP29863" s="48"/>
    </row>
    <row r="29864" spans="68:68" x14ac:dyDescent="0.2">
      <c r="BP29864" s="48"/>
    </row>
    <row r="29865" spans="68:68" x14ac:dyDescent="0.2">
      <c r="BP29865" s="48"/>
    </row>
    <row r="29866" spans="68:68" x14ac:dyDescent="0.2">
      <c r="BP29866" s="48"/>
    </row>
    <row r="29867" spans="68:68" x14ac:dyDescent="0.2">
      <c r="BP29867" s="48"/>
    </row>
    <row r="29868" spans="68:68" x14ac:dyDescent="0.2">
      <c r="BP29868" s="48"/>
    </row>
    <row r="29869" spans="68:68" x14ac:dyDescent="0.2">
      <c r="BP29869" s="48"/>
    </row>
    <row r="29870" spans="68:68" x14ac:dyDescent="0.2">
      <c r="BP29870" s="48"/>
    </row>
    <row r="29871" spans="68:68" x14ac:dyDescent="0.2">
      <c r="BP29871" s="48"/>
    </row>
    <row r="29872" spans="68:68" x14ac:dyDescent="0.2">
      <c r="BP29872" s="48"/>
    </row>
    <row r="29873" spans="68:68" x14ac:dyDescent="0.2">
      <c r="BP29873" s="48"/>
    </row>
    <row r="29874" spans="68:68" x14ac:dyDescent="0.2">
      <c r="BP29874" s="48"/>
    </row>
    <row r="29875" spans="68:68" x14ac:dyDescent="0.2">
      <c r="BP29875" s="48"/>
    </row>
    <row r="29876" spans="68:68" x14ac:dyDescent="0.2">
      <c r="BP29876" s="48"/>
    </row>
    <row r="29877" spans="68:68" x14ac:dyDescent="0.2">
      <c r="BP29877" s="48"/>
    </row>
    <row r="29878" spans="68:68" x14ac:dyDescent="0.2">
      <c r="BP29878" s="48"/>
    </row>
    <row r="29879" spans="68:68" x14ac:dyDescent="0.2">
      <c r="BP29879" s="48"/>
    </row>
    <row r="29880" spans="68:68" x14ac:dyDescent="0.2">
      <c r="BP29880" s="48"/>
    </row>
    <row r="29881" spans="68:68" x14ac:dyDescent="0.2">
      <c r="BP29881" s="48"/>
    </row>
    <row r="29882" spans="68:68" x14ac:dyDescent="0.2">
      <c r="BP29882" s="48"/>
    </row>
    <row r="29883" spans="68:68" x14ac:dyDescent="0.2">
      <c r="BP29883" s="48"/>
    </row>
    <row r="29884" spans="68:68" x14ac:dyDescent="0.2">
      <c r="BP29884" s="48"/>
    </row>
    <row r="29885" spans="68:68" x14ac:dyDescent="0.2">
      <c r="BP29885" s="48"/>
    </row>
    <row r="29886" spans="68:68" x14ac:dyDescent="0.2">
      <c r="BP29886" s="48"/>
    </row>
    <row r="29887" spans="68:68" x14ac:dyDescent="0.2">
      <c r="BP29887" s="48"/>
    </row>
    <row r="29888" spans="68:68" x14ac:dyDescent="0.2">
      <c r="BP29888" s="48"/>
    </row>
    <row r="29889" spans="68:68" x14ac:dyDescent="0.2">
      <c r="BP29889" s="48"/>
    </row>
    <row r="29890" spans="68:68" x14ac:dyDescent="0.2">
      <c r="BP29890" s="48"/>
    </row>
    <row r="29891" spans="68:68" x14ac:dyDescent="0.2">
      <c r="BP29891" s="48"/>
    </row>
    <row r="29892" spans="68:68" x14ac:dyDescent="0.2">
      <c r="BP29892" s="48"/>
    </row>
    <row r="29893" spans="68:68" x14ac:dyDescent="0.2">
      <c r="BP29893" s="48"/>
    </row>
    <row r="29894" spans="68:68" x14ac:dyDescent="0.2">
      <c r="BP29894" s="48"/>
    </row>
    <row r="29895" spans="68:68" x14ac:dyDescent="0.2">
      <c r="BP29895" s="48"/>
    </row>
    <row r="29896" spans="68:68" x14ac:dyDescent="0.2">
      <c r="BP29896" s="48"/>
    </row>
    <row r="29897" spans="68:68" x14ac:dyDescent="0.2">
      <c r="BP29897" s="48"/>
    </row>
    <row r="29898" spans="68:68" x14ac:dyDescent="0.2">
      <c r="BP29898" s="48"/>
    </row>
    <row r="29899" spans="68:68" x14ac:dyDescent="0.2">
      <c r="BP29899" s="48"/>
    </row>
    <row r="29900" spans="68:68" x14ac:dyDescent="0.2">
      <c r="BP29900" s="48"/>
    </row>
    <row r="29901" spans="68:68" x14ac:dyDescent="0.2">
      <c r="BP29901" s="48"/>
    </row>
    <row r="29902" spans="68:68" x14ac:dyDescent="0.2">
      <c r="BP29902" s="48"/>
    </row>
    <row r="29903" spans="68:68" x14ac:dyDescent="0.2">
      <c r="BP29903" s="48"/>
    </row>
    <row r="29904" spans="68:68" x14ac:dyDescent="0.2">
      <c r="BP29904" s="48"/>
    </row>
    <row r="29905" spans="68:68" x14ac:dyDescent="0.2">
      <c r="BP29905" s="48"/>
    </row>
    <row r="29906" spans="68:68" x14ac:dyDescent="0.2">
      <c r="BP29906" s="48"/>
    </row>
    <row r="29907" spans="68:68" x14ac:dyDescent="0.2">
      <c r="BP29907" s="48"/>
    </row>
    <row r="29908" spans="68:68" x14ac:dyDescent="0.2">
      <c r="BP29908" s="48"/>
    </row>
    <row r="29909" spans="68:68" x14ac:dyDescent="0.2">
      <c r="BP29909" s="48"/>
    </row>
    <row r="29910" spans="68:68" x14ac:dyDescent="0.2">
      <c r="BP29910" s="48"/>
    </row>
    <row r="29911" spans="68:68" x14ac:dyDescent="0.2">
      <c r="BP29911" s="48"/>
    </row>
    <row r="29912" spans="68:68" x14ac:dyDescent="0.2">
      <c r="BP29912" s="48"/>
    </row>
    <row r="29913" spans="68:68" x14ac:dyDescent="0.2">
      <c r="BP29913" s="48"/>
    </row>
    <row r="29914" spans="68:68" x14ac:dyDescent="0.2">
      <c r="BP29914" s="48"/>
    </row>
    <row r="29915" spans="68:68" x14ac:dyDescent="0.2">
      <c r="BP29915" s="48"/>
    </row>
    <row r="29916" spans="68:68" x14ac:dyDescent="0.2">
      <c r="BP29916" s="48"/>
    </row>
    <row r="29917" spans="68:68" x14ac:dyDescent="0.2">
      <c r="BP29917" s="48"/>
    </row>
    <row r="29918" spans="68:68" x14ac:dyDescent="0.2">
      <c r="BP29918" s="48"/>
    </row>
    <row r="29919" spans="68:68" x14ac:dyDescent="0.2">
      <c r="BP29919" s="48"/>
    </row>
    <row r="29920" spans="68:68" x14ac:dyDescent="0.2">
      <c r="BP29920" s="48"/>
    </row>
    <row r="29921" spans="68:68" x14ac:dyDescent="0.2">
      <c r="BP29921" s="48"/>
    </row>
    <row r="29922" spans="68:68" x14ac:dyDescent="0.2">
      <c r="BP29922" s="48"/>
    </row>
    <row r="29923" spans="68:68" x14ac:dyDescent="0.2">
      <c r="BP29923" s="48"/>
    </row>
    <row r="29924" spans="68:68" x14ac:dyDescent="0.2">
      <c r="BP29924" s="48"/>
    </row>
    <row r="29925" spans="68:68" x14ac:dyDescent="0.2">
      <c r="BP29925" s="48"/>
    </row>
    <row r="29926" spans="68:68" x14ac:dyDescent="0.2">
      <c r="BP29926" s="48"/>
    </row>
    <row r="29927" spans="68:68" x14ac:dyDescent="0.2">
      <c r="BP29927" s="48"/>
    </row>
    <row r="29928" spans="68:68" x14ac:dyDescent="0.2">
      <c r="BP29928" s="48"/>
    </row>
    <row r="29929" spans="68:68" x14ac:dyDescent="0.2">
      <c r="BP29929" s="48"/>
    </row>
    <row r="29930" spans="68:68" x14ac:dyDescent="0.2">
      <c r="BP29930" s="48"/>
    </row>
    <row r="29931" spans="68:68" x14ac:dyDescent="0.2">
      <c r="BP29931" s="48"/>
    </row>
    <row r="29932" spans="68:68" x14ac:dyDescent="0.2">
      <c r="BP29932" s="48"/>
    </row>
    <row r="29933" spans="68:68" x14ac:dyDescent="0.2">
      <c r="BP29933" s="48"/>
    </row>
    <row r="29934" spans="68:68" x14ac:dyDescent="0.2">
      <c r="BP29934" s="48"/>
    </row>
    <row r="29935" spans="68:68" x14ac:dyDescent="0.2">
      <c r="BP29935" s="48"/>
    </row>
    <row r="29936" spans="68:68" x14ac:dyDescent="0.2">
      <c r="BP29936" s="48"/>
    </row>
    <row r="29937" spans="68:68" x14ac:dyDescent="0.2">
      <c r="BP29937" s="48"/>
    </row>
    <row r="29938" spans="68:68" x14ac:dyDescent="0.2">
      <c r="BP29938" s="48"/>
    </row>
    <row r="29939" spans="68:68" x14ac:dyDescent="0.2">
      <c r="BP29939" s="48"/>
    </row>
    <row r="29940" spans="68:68" x14ac:dyDescent="0.2">
      <c r="BP29940" s="48"/>
    </row>
    <row r="29941" spans="68:68" x14ac:dyDescent="0.2">
      <c r="BP29941" s="48"/>
    </row>
    <row r="29942" spans="68:68" x14ac:dyDescent="0.2">
      <c r="BP29942" s="48"/>
    </row>
    <row r="29943" spans="68:68" x14ac:dyDescent="0.2">
      <c r="BP29943" s="48"/>
    </row>
    <row r="29944" spans="68:68" x14ac:dyDescent="0.2">
      <c r="BP29944" s="48"/>
    </row>
    <row r="29945" spans="68:68" x14ac:dyDescent="0.2">
      <c r="BP29945" s="48"/>
    </row>
    <row r="29946" spans="68:68" x14ac:dyDescent="0.2">
      <c r="BP29946" s="48"/>
    </row>
    <row r="29947" spans="68:68" x14ac:dyDescent="0.2">
      <c r="BP29947" s="48"/>
    </row>
    <row r="29948" spans="68:68" x14ac:dyDescent="0.2">
      <c r="BP29948" s="48"/>
    </row>
    <row r="29949" spans="68:68" x14ac:dyDescent="0.2">
      <c r="BP29949" s="48"/>
    </row>
    <row r="29950" spans="68:68" x14ac:dyDescent="0.2">
      <c r="BP29950" s="48"/>
    </row>
    <row r="29951" spans="68:68" x14ac:dyDescent="0.2">
      <c r="BP29951" s="48"/>
    </row>
    <row r="29952" spans="68:68" x14ac:dyDescent="0.2">
      <c r="BP29952" s="48"/>
    </row>
    <row r="29953" spans="68:68" x14ac:dyDescent="0.2">
      <c r="BP29953" s="48"/>
    </row>
    <row r="29954" spans="68:68" x14ac:dyDescent="0.2">
      <c r="BP29954" s="48"/>
    </row>
    <row r="29955" spans="68:68" x14ac:dyDescent="0.2">
      <c r="BP29955" s="48"/>
    </row>
    <row r="29956" spans="68:68" x14ac:dyDescent="0.2">
      <c r="BP29956" s="48"/>
    </row>
    <row r="29957" spans="68:68" x14ac:dyDescent="0.2">
      <c r="BP29957" s="48"/>
    </row>
    <row r="29958" spans="68:68" x14ac:dyDescent="0.2">
      <c r="BP29958" s="48"/>
    </row>
    <row r="29959" spans="68:68" x14ac:dyDescent="0.2">
      <c r="BP29959" s="48"/>
    </row>
    <row r="29960" spans="68:68" x14ac:dyDescent="0.2">
      <c r="BP29960" s="48"/>
    </row>
    <row r="29961" spans="68:68" x14ac:dyDescent="0.2">
      <c r="BP29961" s="48"/>
    </row>
    <row r="29962" spans="68:68" x14ac:dyDescent="0.2">
      <c r="BP29962" s="48"/>
    </row>
    <row r="29963" spans="68:68" x14ac:dyDescent="0.2">
      <c r="BP29963" s="48"/>
    </row>
    <row r="29964" spans="68:68" x14ac:dyDescent="0.2">
      <c r="BP29964" s="48"/>
    </row>
    <row r="29965" spans="68:68" x14ac:dyDescent="0.2">
      <c r="BP29965" s="48"/>
    </row>
    <row r="29966" spans="68:68" x14ac:dyDescent="0.2">
      <c r="BP29966" s="48"/>
    </row>
    <row r="29967" spans="68:68" x14ac:dyDescent="0.2">
      <c r="BP29967" s="48"/>
    </row>
    <row r="29968" spans="68:68" x14ac:dyDescent="0.2">
      <c r="BP29968" s="48"/>
    </row>
    <row r="29969" spans="68:68" x14ac:dyDescent="0.2">
      <c r="BP29969" s="48"/>
    </row>
    <row r="29970" spans="68:68" x14ac:dyDescent="0.2">
      <c r="BP29970" s="48"/>
    </row>
    <row r="29971" spans="68:68" x14ac:dyDescent="0.2">
      <c r="BP29971" s="48"/>
    </row>
    <row r="29972" spans="68:68" x14ac:dyDescent="0.2">
      <c r="BP29972" s="48"/>
    </row>
    <row r="29973" spans="68:68" x14ac:dyDescent="0.2">
      <c r="BP29973" s="48"/>
    </row>
    <row r="29974" spans="68:68" x14ac:dyDescent="0.2">
      <c r="BP29974" s="48"/>
    </row>
    <row r="29975" spans="68:68" x14ac:dyDescent="0.2">
      <c r="BP29975" s="48"/>
    </row>
    <row r="29976" spans="68:68" x14ac:dyDescent="0.2">
      <c r="BP29976" s="48"/>
    </row>
    <row r="29977" spans="68:68" x14ac:dyDescent="0.2">
      <c r="BP29977" s="48"/>
    </row>
    <row r="29978" spans="68:68" x14ac:dyDescent="0.2">
      <c r="BP29978" s="48"/>
    </row>
    <row r="29979" spans="68:68" x14ac:dyDescent="0.2">
      <c r="BP29979" s="48"/>
    </row>
    <row r="29980" spans="68:68" x14ac:dyDescent="0.2">
      <c r="BP29980" s="48"/>
    </row>
    <row r="29981" spans="68:68" x14ac:dyDescent="0.2">
      <c r="BP29981" s="48"/>
    </row>
    <row r="29982" spans="68:68" x14ac:dyDescent="0.2">
      <c r="BP29982" s="48"/>
    </row>
    <row r="29983" spans="68:68" x14ac:dyDescent="0.2">
      <c r="BP29983" s="48"/>
    </row>
    <row r="29984" spans="68:68" x14ac:dyDescent="0.2">
      <c r="BP29984" s="48"/>
    </row>
    <row r="29985" spans="68:68" x14ac:dyDescent="0.2">
      <c r="BP29985" s="48"/>
    </row>
    <row r="29986" spans="68:68" x14ac:dyDescent="0.2">
      <c r="BP29986" s="48"/>
    </row>
    <row r="29987" spans="68:68" x14ac:dyDescent="0.2">
      <c r="BP29987" s="48"/>
    </row>
    <row r="29988" spans="68:68" x14ac:dyDescent="0.2">
      <c r="BP29988" s="48"/>
    </row>
    <row r="29989" spans="68:68" x14ac:dyDescent="0.2">
      <c r="BP29989" s="48"/>
    </row>
    <row r="29990" spans="68:68" x14ac:dyDescent="0.2">
      <c r="BP29990" s="48"/>
    </row>
    <row r="29991" spans="68:68" x14ac:dyDescent="0.2">
      <c r="BP29991" s="48"/>
    </row>
    <row r="29992" spans="68:68" x14ac:dyDescent="0.2">
      <c r="BP29992" s="48"/>
    </row>
    <row r="29993" spans="68:68" x14ac:dyDescent="0.2">
      <c r="BP29993" s="48"/>
    </row>
    <row r="29994" spans="68:68" x14ac:dyDescent="0.2">
      <c r="BP29994" s="48"/>
    </row>
    <row r="29995" spans="68:68" x14ac:dyDescent="0.2">
      <c r="BP29995" s="48"/>
    </row>
    <row r="29996" spans="68:68" x14ac:dyDescent="0.2">
      <c r="BP29996" s="48"/>
    </row>
    <row r="29997" spans="68:68" x14ac:dyDescent="0.2">
      <c r="BP29997" s="48"/>
    </row>
    <row r="29998" spans="68:68" x14ac:dyDescent="0.2">
      <c r="BP29998" s="48"/>
    </row>
    <row r="29999" spans="68:68" x14ac:dyDescent="0.2">
      <c r="BP29999" s="48"/>
    </row>
    <row r="30000" spans="68:68" x14ac:dyDescent="0.2">
      <c r="BP30000" s="48"/>
    </row>
    <row r="30001" spans="68:68" x14ac:dyDescent="0.2">
      <c r="BP30001" s="48"/>
    </row>
    <row r="30002" spans="68:68" x14ac:dyDescent="0.2">
      <c r="BP30002" s="48"/>
    </row>
    <row r="30003" spans="68:68" x14ac:dyDescent="0.2">
      <c r="BP30003" s="48"/>
    </row>
    <row r="30004" spans="68:68" x14ac:dyDescent="0.2">
      <c r="BP30004" s="48"/>
    </row>
    <row r="30005" spans="68:68" x14ac:dyDescent="0.2">
      <c r="BP30005" s="48"/>
    </row>
    <row r="30006" spans="68:68" x14ac:dyDescent="0.2">
      <c r="BP30006" s="48"/>
    </row>
    <row r="30007" spans="68:68" x14ac:dyDescent="0.2">
      <c r="BP30007" s="48"/>
    </row>
    <row r="30008" spans="68:68" x14ac:dyDescent="0.2">
      <c r="BP30008" s="48"/>
    </row>
    <row r="30009" spans="68:68" x14ac:dyDescent="0.2">
      <c r="BP30009" s="48"/>
    </row>
    <row r="30010" spans="68:68" x14ac:dyDescent="0.2">
      <c r="BP30010" s="48"/>
    </row>
    <row r="30011" spans="68:68" x14ac:dyDescent="0.2">
      <c r="BP30011" s="48"/>
    </row>
    <row r="30012" spans="68:68" x14ac:dyDescent="0.2">
      <c r="BP30012" s="48"/>
    </row>
    <row r="30013" spans="68:68" x14ac:dyDescent="0.2">
      <c r="BP30013" s="48"/>
    </row>
    <row r="30014" spans="68:68" x14ac:dyDescent="0.2">
      <c r="BP30014" s="48"/>
    </row>
    <row r="30015" spans="68:68" x14ac:dyDescent="0.2">
      <c r="BP30015" s="48"/>
    </row>
    <row r="30016" spans="68:68" x14ac:dyDescent="0.2">
      <c r="BP30016" s="48"/>
    </row>
    <row r="30017" spans="68:68" x14ac:dyDescent="0.2">
      <c r="BP30017" s="48"/>
    </row>
    <row r="30018" spans="68:68" x14ac:dyDescent="0.2">
      <c r="BP30018" s="48"/>
    </row>
    <row r="30019" spans="68:68" x14ac:dyDescent="0.2">
      <c r="BP30019" s="48"/>
    </row>
    <row r="30020" spans="68:68" x14ac:dyDescent="0.2">
      <c r="BP30020" s="48"/>
    </row>
    <row r="30021" spans="68:68" x14ac:dyDescent="0.2">
      <c r="BP30021" s="48"/>
    </row>
    <row r="30022" spans="68:68" x14ac:dyDescent="0.2">
      <c r="BP30022" s="48"/>
    </row>
    <row r="30023" spans="68:68" x14ac:dyDescent="0.2">
      <c r="BP30023" s="48"/>
    </row>
    <row r="30024" spans="68:68" x14ac:dyDescent="0.2">
      <c r="BP30024" s="48"/>
    </row>
    <row r="30025" spans="68:68" x14ac:dyDescent="0.2">
      <c r="BP30025" s="48"/>
    </row>
    <row r="30026" spans="68:68" x14ac:dyDescent="0.2">
      <c r="BP30026" s="48"/>
    </row>
    <row r="30027" spans="68:68" x14ac:dyDescent="0.2">
      <c r="BP30027" s="48"/>
    </row>
    <row r="30028" spans="68:68" x14ac:dyDescent="0.2">
      <c r="BP30028" s="48"/>
    </row>
    <row r="30029" spans="68:68" x14ac:dyDescent="0.2">
      <c r="BP30029" s="48"/>
    </row>
    <row r="30030" spans="68:68" x14ac:dyDescent="0.2">
      <c r="BP30030" s="48"/>
    </row>
    <row r="30031" spans="68:68" x14ac:dyDescent="0.2">
      <c r="BP30031" s="48"/>
    </row>
    <row r="30032" spans="68:68" x14ac:dyDescent="0.2">
      <c r="BP30032" s="48"/>
    </row>
    <row r="30033" spans="68:68" x14ac:dyDescent="0.2">
      <c r="BP30033" s="48"/>
    </row>
    <row r="30034" spans="68:68" x14ac:dyDescent="0.2">
      <c r="BP30034" s="48"/>
    </row>
    <row r="30035" spans="68:68" x14ac:dyDescent="0.2">
      <c r="BP30035" s="48"/>
    </row>
    <row r="30036" spans="68:68" x14ac:dyDescent="0.2">
      <c r="BP30036" s="48"/>
    </row>
    <row r="30037" spans="68:68" x14ac:dyDescent="0.2">
      <c r="BP30037" s="48"/>
    </row>
    <row r="30038" spans="68:68" x14ac:dyDescent="0.2">
      <c r="BP30038" s="48"/>
    </row>
    <row r="30039" spans="68:68" x14ac:dyDescent="0.2">
      <c r="BP30039" s="48"/>
    </row>
    <row r="30040" spans="68:68" x14ac:dyDescent="0.2">
      <c r="BP30040" s="48"/>
    </row>
    <row r="30041" spans="68:68" x14ac:dyDescent="0.2">
      <c r="BP30041" s="48"/>
    </row>
    <row r="30042" spans="68:68" x14ac:dyDescent="0.2">
      <c r="BP30042" s="48"/>
    </row>
    <row r="30043" spans="68:68" x14ac:dyDescent="0.2">
      <c r="BP30043" s="48"/>
    </row>
    <row r="30044" spans="68:68" x14ac:dyDescent="0.2">
      <c r="BP30044" s="48"/>
    </row>
    <row r="30045" spans="68:68" x14ac:dyDescent="0.2">
      <c r="BP30045" s="48"/>
    </row>
    <row r="30046" spans="68:68" x14ac:dyDescent="0.2">
      <c r="BP30046" s="48"/>
    </row>
    <row r="30047" spans="68:68" x14ac:dyDescent="0.2">
      <c r="BP30047" s="48"/>
    </row>
    <row r="30048" spans="68:68" x14ac:dyDescent="0.2">
      <c r="BP30048" s="48"/>
    </row>
    <row r="30049" spans="68:68" x14ac:dyDescent="0.2">
      <c r="BP30049" s="48"/>
    </row>
    <row r="30050" spans="68:68" x14ac:dyDescent="0.2">
      <c r="BP30050" s="48"/>
    </row>
    <row r="30051" spans="68:68" x14ac:dyDescent="0.2">
      <c r="BP30051" s="48"/>
    </row>
    <row r="30052" spans="68:68" x14ac:dyDescent="0.2">
      <c r="BP30052" s="48"/>
    </row>
    <row r="30053" spans="68:68" x14ac:dyDescent="0.2">
      <c r="BP30053" s="48"/>
    </row>
    <row r="30054" spans="68:68" x14ac:dyDescent="0.2">
      <c r="BP30054" s="48"/>
    </row>
    <row r="30055" spans="68:68" x14ac:dyDescent="0.2">
      <c r="BP30055" s="48"/>
    </row>
    <row r="30056" spans="68:68" x14ac:dyDescent="0.2">
      <c r="BP30056" s="48"/>
    </row>
    <row r="30057" spans="68:68" x14ac:dyDescent="0.2">
      <c r="BP30057" s="48"/>
    </row>
    <row r="30058" spans="68:68" x14ac:dyDescent="0.2">
      <c r="BP30058" s="48"/>
    </row>
    <row r="30059" spans="68:68" x14ac:dyDescent="0.2">
      <c r="BP30059" s="48"/>
    </row>
    <row r="30060" spans="68:68" x14ac:dyDescent="0.2">
      <c r="BP30060" s="48"/>
    </row>
    <row r="30061" spans="68:68" x14ac:dyDescent="0.2">
      <c r="BP30061" s="48"/>
    </row>
    <row r="30062" spans="68:68" x14ac:dyDescent="0.2">
      <c r="BP30062" s="48"/>
    </row>
    <row r="30063" spans="68:68" x14ac:dyDescent="0.2">
      <c r="BP30063" s="48"/>
    </row>
    <row r="30064" spans="68:68" x14ac:dyDescent="0.2">
      <c r="BP30064" s="48"/>
    </row>
    <row r="30065" spans="68:68" x14ac:dyDescent="0.2">
      <c r="BP30065" s="48"/>
    </row>
    <row r="30066" spans="68:68" x14ac:dyDescent="0.2">
      <c r="BP30066" s="48"/>
    </row>
    <row r="30067" spans="68:68" x14ac:dyDescent="0.2">
      <c r="BP30067" s="48"/>
    </row>
    <row r="30068" spans="68:68" x14ac:dyDescent="0.2">
      <c r="BP30068" s="48"/>
    </row>
    <row r="30069" spans="68:68" x14ac:dyDescent="0.2">
      <c r="BP30069" s="48"/>
    </row>
    <row r="30070" spans="68:68" x14ac:dyDescent="0.2">
      <c r="BP30070" s="48"/>
    </row>
    <row r="30071" spans="68:68" x14ac:dyDescent="0.2">
      <c r="BP30071" s="48"/>
    </row>
    <row r="30072" spans="68:68" x14ac:dyDescent="0.2">
      <c r="BP30072" s="48"/>
    </row>
    <row r="30073" spans="68:68" x14ac:dyDescent="0.2">
      <c r="BP30073" s="48"/>
    </row>
    <row r="30074" spans="68:68" x14ac:dyDescent="0.2">
      <c r="BP30074" s="48"/>
    </row>
    <row r="30075" spans="68:68" x14ac:dyDescent="0.2">
      <c r="BP30075" s="48"/>
    </row>
    <row r="30076" spans="68:68" x14ac:dyDescent="0.2">
      <c r="BP30076" s="48"/>
    </row>
    <row r="30077" spans="68:68" x14ac:dyDescent="0.2">
      <c r="BP30077" s="48"/>
    </row>
    <row r="30078" spans="68:68" x14ac:dyDescent="0.2">
      <c r="BP30078" s="48"/>
    </row>
    <row r="30079" spans="68:68" x14ac:dyDescent="0.2">
      <c r="BP30079" s="48"/>
    </row>
    <row r="30080" spans="68:68" x14ac:dyDescent="0.2">
      <c r="BP30080" s="48"/>
    </row>
    <row r="30081" spans="68:68" x14ac:dyDescent="0.2">
      <c r="BP30081" s="48"/>
    </row>
    <row r="30082" spans="68:68" x14ac:dyDescent="0.2">
      <c r="BP30082" s="48"/>
    </row>
    <row r="30083" spans="68:68" x14ac:dyDescent="0.2">
      <c r="BP30083" s="48"/>
    </row>
    <row r="30084" spans="68:68" x14ac:dyDescent="0.2">
      <c r="BP30084" s="48"/>
    </row>
    <row r="30085" spans="68:68" x14ac:dyDescent="0.2">
      <c r="BP30085" s="48"/>
    </row>
    <row r="30086" spans="68:68" x14ac:dyDescent="0.2">
      <c r="BP30086" s="48"/>
    </row>
    <row r="30087" spans="68:68" x14ac:dyDescent="0.2">
      <c r="BP30087" s="48"/>
    </row>
    <row r="30088" spans="68:68" x14ac:dyDescent="0.2">
      <c r="BP30088" s="48"/>
    </row>
    <row r="30089" spans="68:68" x14ac:dyDescent="0.2">
      <c r="BP30089" s="48"/>
    </row>
    <row r="30090" spans="68:68" x14ac:dyDescent="0.2">
      <c r="BP30090" s="48"/>
    </row>
    <row r="30091" spans="68:68" x14ac:dyDescent="0.2">
      <c r="BP30091" s="48"/>
    </row>
    <row r="30092" spans="68:68" x14ac:dyDescent="0.2">
      <c r="BP30092" s="48"/>
    </row>
    <row r="30093" spans="68:68" x14ac:dyDescent="0.2">
      <c r="BP30093" s="48"/>
    </row>
    <row r="30094" spans="68:68" x14ac:dyDescent="0.2">
      <c r="BP30094" s="48"/>
    </row>
    <row r="30095" spans="68:68" x14ac:dyDescent="0.2">
      <c r="BP30095" s="48"/>
    </row>
    <row r="30096" spans="68:68" x14ac:dyDescent="0.2">
      <c r="BP30096" s="48"/>
    </row>
    <row r="30097" spans="68:68" x14ac:dyDescent="0.2">
      <c r="BP30097" s="48"/>
    </row>
    <row r="30098" spans="68:68" x14ac:dyDescent="0.2">
      <c r="BP30098" s="48"/>
    </row>
    <row r="30099" spans="68:68" x14ac:dyDescent="0.2">
      <c r="BP30099" s="48"/>
    </row>
    <row r="30100" spans="68:68" x14ac:dyDescent="0.2">
      <c r="BP30100" s="48"/>
    </row>
    <row r="30101" spans="68:68" x14ac:dyDescent="0.2">
      <c r="BP30101" s="48"/>
    </row>
    <row r="30102" spans="68:68" x14ac:dyDescent="0.2">
      <c r="BP30102" s="48"/>
    </row>
    <row r="30103" spans="68:68" x14ac:dyDescent="0.2">
      <c r="BP30103" s="48"/>
    </row>
    <row r="30104" spans="68:68" x14ac:dyDescent="0.2">
      <c r="BP30104" s="48"/>
    </row>
    <row r="30105" spans="68:68" x14ac:dyDescent="0.2">
      <c r="BP30105" s="48"/>
    </row>
    <row r="30106" spans="68:68" x14ac:dyDescent="0.2">
      <c r="BP30106" s="48"/>
    </row>
    <row r="30107" spans="68:68" x14ac:dyDescent="0.2">
      <c r="BP30107" s="48"/>
    </row>
    <row r="30108" spans="68:68" x14ac:dyDescent="0.2">
      <c r="BP30108" s="48"/>
    </row>
    <row r="30109" spans="68:68" x14ac:dyDescent="0.2">
      <c r="BP30109" s="48"/>
    </row>
    <row r="30110" spans="68:68" x14ac:dyDescent="0.2">
      <c r="BP30110" s="48"/>
    </row>
    <row r="30111" spans="68:68" x14ac:dyDescent="0.2">
      <c r="BP30111" s="48"/>
    </row>
    <row r="30112" spans="68:68" x14ac:dyDescent="0.2">
      <c r="BP30112" s="48"/>
    </row>
    <row r="30113" spans="68:68" x14ac:dyDescent="0.2">
      <c r="BP30113" s="48"/>
    </row>
    <row r="30114" spans="68:68" x14ac:dyDescent="0.2">
      <c r="BP30114" s="48"/>
    </row>
    <row r="30115" spans="68:68" x14ac:dyDescent="0.2">
      <c r="BP30115" s="48"/>
    </row>
    <row r="30116" spans="68:68" x14ac:dyDescent="0.2">
      <c r="BP30116" s="48"/>
    </row>
    <row r="30117" spans="68:68" x14ac:dyDescent="0.2">
      <c r="BP30117" s="48"/>
    </row>
    <row r="30118" spans="68:68" x14ac:dyDescent="0.2">
      <c r="BP30118" s="48"/>
    </row>
    <row r="30119" spans="68:68" x14ac:dyDescent="0.2">
      <c r="BP30119" s="48"/>
    </row>
    <row r="30120" spans="68:68" x14ac:dyDescent="0.2">
      <c r="BP30120" s="48"/>
    </row>
    <row r="30121" spans="68:68" x14ac:dyDescent="0.2">
      <c r="BP30121" s="48"/>
    </row>
    <row r="30122" spans="68:68" x14ac:dyDescent="0.2">
      <c r="BP30122" s="48"/>
    </row>
    <row r="30123" spans="68:68" x14ac:dyDescent="0.2">
      <c r="BP30123" s="48"/>
    </row>
    <row r="30124" spans="68:68" x14ac:dyDescent="0.2">
      <c r="BP30124" s="48"/>
    </row>
    <row r="30125" spans="68:68" x14ac:dyDescent="0.2">
      <c r="BP30125" s="48"/>
    </row>
    <row r="30126" spans="68:68" x14ac:dyDescent="0.2">
      <c r="BP30126" s="48"/>
    </row>
    <row r="30127" spans="68:68" x14ac:dyDescent="0.2">
      <c r="BP30127" s="48"/>
    </row>
    <row r="30128" spans="68:68" x14ac:dyDescent="0.2">
      <c r="BP30128" s="48"/>
    </row>
    <row r="30129" spans="68:68" x14ac:dyDescent="0.2">
      <c r="BP30129" s="48"/>
    </row>
    <row r="30130" spans="68:68" x14ac:dyDescent="0.2">
      <c r="BP30130" s="48"/>
    </row>
    <row r="30131" spans="68:68" x14ac:dyDescent="0.2">
      <c r="BP30131" s="48"/>
    </row>
    <row r="30132" spans="68:68" x14ac:dyDescent="0.2">
      <c r="BP30132" s="48"/>
    </row>
    <row r="30133" spans="68:68" x14ac:dyDescent="0.2">
      <c r="BP30133" s="48"/>
    </row>
    <row r="30134" spans="68:68" x14ac:dyDescent="0.2">
      <c r="BP30134" s="48"/>
    </row>
    <row r="30135" spans="68:68" x14ac:dyDescent="0.2">
      <c r="BP30135" s="48"/>
    </row>
    <row r="30136" spans="68:68" x14ac:dyDescent="0.2">
      <c r="BP30136" s="48"/>
    </row>
    <row r="30137" spans="68:68" x14ac:dyDescent="0.2">
      <c r="BP30137" s="48"/>
    </row>
    <row r="30138" spans="68:68" x14ac:dyDescent="0.2">
      <c r="BP30138" s="48"/>
    </row>
    <row r="30139" spans="68:68" x14ac:dyDescent="0.2">
      <c r="BP30139" s="48"/>
    </row>
    <row r="30140" spans="68:68" x14ac:dyDescent="0.2">
      <c r="BP30140" s="48"/>
    </row>
    <row r="30141" spans="68:68" x14ac:dyDescent="0.2">
      <c r="BP30141" s="48"/>
    </row>
    <row r="30142" spans="68:68" x14ac:dyDescent="0.2">
      <c r="BP30142" s="48"/>
    </row>
    <row r="30143" spans="68:68" x14ac:dyDescent="0.2">
      <c r="BP30143" s="48"/>
    </row>
    <row r="30144" spans="68:68" x14ac:dyDescent="0.2">
      <c r="BP30144" s="48"/>
    </row>
    <row r="30145" spans="68:68" x14ac:dyDescent="0.2">
      <c r="BP30145" s="48"/>
    </row>
    <row r="30146" spans="68:68" x14ac:dyDescent="0.2">
      <c r="BP30146" s="48"/>
    </row>
    <row r="30147" spans="68:68" x14ac:dyDescent="0.2">
      <c r="BP30147" s="48"/>
    </row>
    <row r="30148" spans="68:68" x14ac:dyDescent="0.2">
      <c r="BP30148" s="48"/>
    </row>
    <row r="30149" spans="68:68" x14ac:dyDescent="0.2">
      <c r="BP30149" s="48"/>
    </row>
    <row r="30150" spans="68:68" x14ac:dyDescent="0.2">
      <c r="BP30150" s="48"/>
    </row>
    <row r="30151" spans="68:68" x14ac:dyDescent="0.2">
      <c r="BP30151" s="48"/>
    </row>
    <row r="30152" spans="68:68" x14ac:dyDescent="0.2">
      <c r="BP30152" s="48"/>
    </row>
    <row r="30153" spans="68:68" x14ac:dyDescent="0.2">
      <c r="BP30153" s="48"/>
    </row>
    <row r="30154" spans="68:68" x14ac:dyDescent="0.2">
      <c r="BP30154" s="48"/>
    </row>
    <row r="30155" spans="68:68" x14ac:dyDescent="0.2">
      <c r="BP30155" s="48"/>
    </row>
    <row r="30156" spans="68:68" x14ac:dyDescent="0.2">
      <c r="BP30156" s="48"/>
    </row>
    <row r="30157" spans="68:68" x14ac:dyDescent="0.2">
      <c r="BP30157" s="48"/>
    </row>
    <row r="30158" spans="68:68" x14ac:dyDescent="0.2">
      <c r="BP30158" s="48"/>
    </row>
    <row r="30159" spans="68:68" x14ac:dyDescent="0.2">
      <c r="BP30159" s="48"/>
    </row>
    <row r="30160" spans="68:68" x14ac:dyDescent="0.2">
      <c r="BP30160" s="48"/>
    </row>
    <row r="30161" spans="68:68" x14ac:dyDescent="0.2">
      <c r="BP30161" s="48"/>
    </row>
    <row r="30162" spans="68:68" x14ac:dyDescent="0.2">
      <c r="BP30162" s="48"/>
    </row>
    <row r="30163" spans="68:68" x14ac:dyDescent="0.2">
      <c r="BP30163" s="48"/>
    </row>
    <row r="30164" spans="68:68" x14ac:dyDescent="0.2">
      <c r="BP30164" s="48"/>
    </row>
    <row r="30165" spans="68:68" x14ac:dyDescent="0.2">
      <c r="BP30165" s="48"/>
    </row>
    <row r="30166" spans="68:68" x14ac:dyDescent="0.2">
      <c r="BP30166" s="48"/>
    </row>
    <row r="30167" spans="68:68" x14ac:dyDescent="0.2">
      <c r="BP30167" s="48"/>
    </row>
    <row r="30168" spans="68:68" x14ac:dyDescent="0.2">
      <c r="BP30168" s="48"/>
    </row>
    <row r="30169" spans="68:68" x14ac:dyDescent="0.2">
      <c r="BP30169" s="48"/>
    </row>
    <row r="30170" spans="68:68" x14ac:dyDescent="0.2">
      <c r="BP30170" s="48"/>
    </row>
    <row r="30171" spans="68:68" x14ac:dyDescent="0.2">
      <c r="BP30171" s="48"/>
    </row>
    <row r="30172" spans="68:68" x14ac:dyDescent="0.2">
      <c r="BP30172" s="48"/>
    </row>
    <row r="30173" spans="68:68" x14ac:dyDescent="0.2">
      <c r="BP30173" s="48"/>
    </row>
    <row r="30174" spans="68:68" x14ac:dyDescent="0.2">
      <c r="BP30174" s="48"/>
    </row>
    <row r="30175" spans="68:68" x14ac:dyDescent="0.2">
      <c r="BP30175" s="48"/>
    </row>
    <row r="30176" spans="68:68" x14ac:dyDescent="0.2">
      <c r="BP30176" s="48"/>
    </row>
    <row r="30177" spans="68:68" x14ac:dyDescent="0.2">
      <c r="BP30177" s="48"/>
    </row>
    <row r="30178" spans="68:68" x14ac:dyDescent="0.2">
      <c r="BP30178" s="48"/>
    </row>
    <row r="30179" spans="68:68" x14ac:dyDescent="0.2">
      <c r="BP30179" s="48"/>
    </row>
    <row r="30180" spans="68:68" x14ac:dyDescent="0.2">
      <c r="BP30180" s="48"/>
    </row>
    <row r="30181" spans="68:68" x14ac:dyDescent="0.2">
      <c r="BP30181" s="48"/>
    </row>
    <row r="30182" spans="68:68" x14ac:dyDescent="0.2">
      <c r="BP30182" s="48"/>
    </row>
    <row r="30183" spans="68:68" x14ac:dyDescent="0.2">
      <c r="BP30183" s="48"/>
    </row>
    <row r="30184" spans="68:68" x14ac:dyDescent="0.2">
      <c r="BP30184" s="48"/>
    </row>
    <row r="30185" spans="68:68" x14ac:dyDescent="0.2">
      <c r="BP30185" s="48"/>
    </row>
    <row r="30186" spans="68:68" x14ac:dyDescent="0.2">
      <c r="BP30186" s="48"/>
    </row>
    <row r="30187" spans="68:68" x14ac:dyDescent="0.2">
      <c r="BP30187" s="48"/>
    </row>
    <row r="30188" spans="68:68" x14ac:dyDescent="0.2">
      <c r="BP30188" s="48"/>
    </row>
    <row r="30189" spans="68:68" x14ac:dyDescent="0.2">
      <c r="BP30189" s="48"/>
    </row>
    <row r="30190" spans="68:68" x14ac:dyDescent="0.2">
      <c r="BP30190" s="48"/>
    </row>
    <row r="30191" spans="68:68" x14ac:dyDescent="0.2">
      <c r="BP30191" s="48"/>
    </row>
    <row r="30192" spans="68:68" x14ac:dyDescent="0.2">
      <c r="BP30192" s="48"/>
    </row>
    <row r="30193" spans="68:68" x14ac:dyDescent="0.2">
      <c r="BP30193" s="48"/>
    </row>
    <row r="30194" spans="68:68" x14ac:dyDescent="0.2">
      <c r="BP30194" s="48"/>
    </row>
    <row r="30195" spans="68:68" x14ac:dyDescent="0.2">
      <c r="BP30195" s="48"/>
    </row>
    <row r="30196" spans="68:68" x14ac:dyDescent="0.2">
      <c r="BP30196" s="48"/>
    </row>
    <row r="30197" spans="68:68" x14ac:dyDescent="0.2">
      <c r="BP30197" s="48"/>
    </row>
    <row r="30198" spans="68:68" x14ac:dyDescent="0.2">
      <c r="BP30198" s="48"/>
    </row>
    <row r="30199" spans="68:68" x14ac:dyDescent="0.2">
      <c r="BP30199" s="48"/>
    </row>
    <row r="30200" spans="68:68" x14ac:dyDescent="0.2">
      <c r="BP30200" s="48"/>
    </row>
    <row r="30201" spans="68:68" x14ac:dyDescent="0.2">
      <c r="BP30201" s="48"/>
    </row>
    <row r="30202" spans="68:68" x14ac:dyDescent="0.2">
      <c r="BP30202" s="48"/>
    </row>
    <row r="30203" spans="68:68" x14ac:dyDescent="0.2">
      <c r="BP30203" s="48"/>
    </row>
    <row r="30204" spans="68:68" x14ac:dyDescent="0.2">
      <c r="BP30204" s="48"/>
    </row>
    <row r="30205" spans="68:68" x14ac:dyDescent="0.2">
      <c r="BP30205" s="48"/>
    </row>
    <row r="30206" spans="68:68" x14ac:dyDescent="0.2">
      <c r="BP30206" s="48"/>
    </row>
    <row r="30207" spans="68:68" x14ac:dyDescent="0.2">
      <c r="BP30207" s="48"/>
    </row>
    <row r="30208" spans="68:68" x14ac:dyDescent="0.2">
      <c r="BP30208" s="48"/>
    </row>
    <row r="30209" spans="68:68" x14ac:dyDescent="0.2">
      <c r="BP30209" s="48"/>
    </row>
    <row r="30210" spans="68:68" x14ac:dyDescent="0.2">
      <c r="BP30210" s="48"/>
    </row>
    <row r="30211" spans="68:68" x14ac:dyDescent="0.2">
      <c r="BP30211" s="48"/>
    </row>
    <row r="30212" spans="68:68" x14ac:dyDescent="0.2">
      <c r="BP30212" s="48"/>
    </row>
    <row r="30213" spans="68:68" x14ac:dyDescent="0.2">
      <c r="BP30213" s="48"/>
    </row>
    <row r="30214" spans="68:68" x14ac:dyDescent="0.2">
      <c r="BP30214" s="48"/>
    </row>
    <row r="30215" spans="68:68" x14ac:dyDescent="0.2">
      <c r="BP30215" s="48"/>
    </row>
    <row r="30216" spans="68:68" x14ac:dyDescent="0.2">
      <c r="BP30216" s="48"/>
    </row>
    <row r="30217" spans="68:68" x14ac:dyDescent="0.2">
      <c r="BP30217" s="48"/>
    </row>
    <row r="30218" spans="68:68" x14ac:dyDescent="0.2">
      <c r="BP30218" s="48"/>
    </row>
    <row r="30219" spans="68:68" x14ac:dyDescent="0.2">
      <c r="BP30219" s="48"/>
    </row>
    <row r="30220" spans="68:68" x14ac:dyDescent="0.2">
      <c r="BP30220" s="48"/>
    </row>
    <row r="30221" spans="68:68" x14ac:dyDescent="0.2">
      <c r="BP30221" s="48"/>
    </row>
    <row r="30222" spans="68:68" x14ac:dyDescent="0.2">
      <c r="BP30222" s="48"/>
    </row>
    <row r="30223" spans="68:68" x14ac:dyDescent="0.2">
      <c r="BP30223" s="48"/>
    </row>
    <row r="30224" spans="68:68" x14ac:dyDescent="0.2">
      <c r="BP30224" s="48"/>
    </row>
    <row r="30225" spans="68:68" x14ac:dyDescent="0.2">
      <c r="BP30225" s="48"/>
    </row>
    <row r="30226" spans="68:68" x14ac:dyDescent="0.2">
      <c r="BP30226" s="48"/>
    </row>
    <row r="30227" spans="68:68" x14ac:dyDescent="0.2">
      <c r="BP30227" s="48"/>
    </row>
    <row r="30228" spans="68:68" x14ac:dyDescent="0.2">
      <c r="BP30228" s="48"/>
    </row>
    <row r="30229" spans="68:68" x14ac:dyDescent="0.2">
      <c r="BP30229" s="48"/>
    </row>
    <row r="30230" spans="68:68" x14ac:dyDescent="0.2">
      <c r="BP30230" s="48"/>
    </row>
    <row r="30231" spans="68:68" x14ac:dyDescent="0.2">
      <c r="BP30231" s="48"/>
    </row>
    <row r="30232" spans="68:68" x14ac:dyDescent="0.2">
      <c r="BP30232" s="48"/>
    </row>
    <row r="30233" spans="68:68" x14ac:dyDescent="0.2">
      <c r="BP30233" s="48"/>
    </row>
    <row r="30234" spans="68:68" x14ac:dyDescent="0.2">
      <c r="BP30234" s="48"/>
    </row>
    <row r="30235" spans="68:68" x14ac:dyDescent="0.2">
      <c r="BP30235" s="48"/>
    </row>
    <row r="30236" spans="68:68" x14ac:dyDescent="0.2">
      <c r="BP30236" s="48"/>
    </row>
    <row r="30237" spans="68:68" x14ac:dyDescent="0.2">
      <c r="BP30237" s="48"/>
    </row>
    <row r="30238" spans="68:68" x14ac:dyDescent="0.2">
      <c r="BP30238" s="48"/>
    </row>
    <row r="30239" spans="68:68" x14ac:dyDescent="0.2">
      <c r="BP30239" s="48"/>
    </row>
    <row r="30240" spans="68:68" x14ac:dyDescent="0.2">
      <c r="BP30240" s="48"/>
    </row>
    <row r="30241" spans="68:68" x14ac:dyDescent="0.2">
      <c r="BP30241" s="48"/>
    </row>
    <row r="30242" spans="68:68" x14ac:dyDescent="0.2">
      <c r="BP30242" s="48"/>
    </row>
    <row r="30243" spans="68:68" x14ac:dyDescent="0.2">
      <c r="BP30243" s="48"/>
    </row>
    <row r="30244" spans="68:68" x14ac:dyDescent="0.2">
      <c r="BP30244" s="48"/>
    </row>
    <row r="30245" spans="68:68" x14ac:dyDescent="0.2">
      <c r="BP30245" s="48"/>
    </row>
    <row r="30246" spans="68:68" x14ac:dyDescent="0.2">
      <c r="BP30246" s="48"/>
    </row>
    <row r="30247" spans="68:68" x14ac:dyDescent="0.2">
      <c r="BP30247" s="48"/>
    </row>
    <row r="30248" spans="68:68" x14ac:dyDescent="0.2">
      <c r="BP30248" s="48"/>
    </row>
    <row r="30249" spans="68:68" x14ac:dyDescent="0.2">
      <c r="BP30249" s="48"/>
    </row>
    <row r="30250" spans="68:68" x14ac:dyDescent="0.2">
      <c r="BP30250" s="48"/>
    </row>
    <row r="30251" spans="68:68" x14ac:dyDescent="0.2">
      <c r="BP30251" s="48"/>
    </row>
    <row r="30252" spans="68:68" x14ac:dyDescent="0.2">
      <c r="BP30252" s="48"/>
    </row>
    <row r="30253" spans="68:68" x14ac:dyDescent="0.2">
      <c r="BP30253" s="48"/>
    </row>
    <row r="30254" spans="68:68" x14ac:dyDescent="0.2">
      <c r="BP30254" s="48"/>
    </row>
    <row r="30255" spans="68:68" x14ac:dyDescent="0.2">
      <c r="BP30255" s="48"/>
    </row>
    <row r="30256" spans="68:68" x14ac:dyDescent="0.2">
      <c r="BP30256" s="48"/>
    </row>
    <row r="30257" spans="68:68" x14ac:dyDescent="0.2">
      <c r="BP30257" s="48"/>
    </row>
    <row r="30258" spans="68:68" x14ac:dyDescent="0.2">
      <c r="BP30258" s="48"/>
    </row>
    <row r="30259" spans="68:68" x14ac:dyDescent="0.2">
      <c r="BP30259" s="48"/>
    </row>
    <row r="30260" spans="68:68" x14ac:dyDescent="0.2">
      <c r="BP30260" s="48"/>
    </row>
    <row r="30261" spans="68:68" x14ac:dyDescent="0.2">
      <c r="BP30261" s="48"/>
    </row>
    <row r="30262" spans="68:68" x14ac:dyDescent="0.2">
      <c r="BP30262" s="48"/>
    </row>
    <row r="30263" spans="68:68" x14ac:dyDescent="0.2">
      <c r="BP30263" s="48"/>
    </row>
    <row r="30264" spans="68:68" x14ac:dyDescent="0.2">
      <c r="BP30264" s="48"/>
    </row>
    <row r="30265" spans="68:68" x14ac:dyDescent="0.2">
      <c r="BP30265" s="48"/>
    </row>
    <row r="30266" spans="68:68" x14ac:dyDescent="0.2">
      <c r="BP30266" s="48"/>
    </row>
    <row r="30267" spans="68:68" x14ac:dyDescent="0.2">
      <c r="BP30267" s="48"/>
    </row>
    <row r="30268" spans="68:68" x14ac:dyDescent="0.2">
      <c r="BP30268" s="48"/>
    </row>
    <row r="30269" spans="68:68" x14ac:dyDescent="0.2">
      <c r="BP30269" s="48"/>
    </row>
    <row r="30270" spans="68:68" x14ac:dyDescent="0.2">
      <c r="BP30270" s="48"/>
    </row>
    <row r="30271" spans="68:68" x14ac:dyDescent="0.2">
      <c r="BP30271" s="48"/>
    </row>
    <row r="30272" spans="68:68" x14ac:dyDescent="0.2">
      <c r="BP30272" s="48"/>
    </row>
    <row r="30273" spans="68:68" x14ac:dyDescent="0.2">
      <c r="BP30273" s="48"/>
    </row>
    <row r="30274" spans="68:68" x14ac:dyDescent="0.2">
      <c r="BP30274" s="48"/>
    </row>
    <row r="30275" spans="68:68" x14ac:dyDescent="0.2">
      <c r="BP30275" s="48"/>
    </row>
    <row r="30276" spans="68:68" x14ac:dyDescent="0.2">
      <c r="BP30276" s="48"/>
    </row>
    <row r="30277" spans="68:68" x14ac:dyDescent="0.2">
      <c r="BP30277" s="48"/>
    </row>
    <row r="30278" spans="68:68" x14ac:dyDescent="0.2">
      <c r="BP30278" s="48"/>
    </row>
    <row r="30279" spans="68:68" x14ac:dyDescent="0.2">
      <c r="BP30279" s="48"/>
    </row>
    <row r="30280" spans="68:68" x14ac:dyDescent="0.2">
      <c r="BP30280" s="48"/>
    </row>
    <row r="30281" spans="68:68" x14ac:dyDescent="0.2">
      <c r="BP30281" s="48"/>
    </row>
    <row r="30282" spans="68:68" x14ac:dyDescent="0.2">
      <c r="BP30282" s="48"/>
    </row>
    <row r="30283" spans="68:68" x14ac:dyDescent="0.2">
      <c r="BP30283" s="48"/>
    </row>
    <row r="30284" spans="68:68" x14ac:dyDescent="0.2">
      <c r="BP30284" s="48"/>
    </row>
    <row r="30285" spans="68:68" x14ac:dyDescent="0.2">
      <c r="BP30285" s="48"/>
    </row>
    <row r="30286" spans="68:68" x14ac:dyDescent="0.2">
      <c r="BP30286" s="48"/>
    </row>
    <row r="30287" spans="68:68" x14ac:dyDescent="0.2">
      <c r="BP30287" s="48"/>
    </row>
    <row r="30288" spans="68:68" x14ac:dyDescent="0.2">
      <c r="BP30288" s="48"/>
    </row>
    <row r="30289" spans="68:68" x14ac:dyDescent="0.2">
      <c r="BP30289" s="48"/>
    </row>
    <row r="30290" spans="68:68" x14ac:dyDescent="0.2">
      <c r="BP30290" s="48"/>
    </row>
    <row r="30291" spans="68:68" x14ac:dyDescent="0.2">
      <c r="BP30291" s="48"/>
    </row>
    <row r="30292" spans="68:68" x14ac:dyDescent="0.2">
      <c r="BP30292" s="48"/>
    </row>
    <row r="30293" spans="68:68" x14ac:dyDescent="0.2">
      <c r="BP30293" s="48"/>
    </row>
    <row r="30294" spans="68:68" x14ac:dyDescent="0.2">
      <c r="BP30294" s="48"/>
    </row>
    <row r="30295" spans="68:68" x14ac:dyDescent="0.2">
      <c r="BP30295" s="48"/>
    </row>
    <row r="30296" spans="68:68" x14ac:dyDescent="0.2">
      <c r="BP30296" s="48"/>
    </row>
    <row r="30297" spans="68:68" x14ac:dyDescent="0.2">
      <c r="BP30297" s="48"/>
    </row>
    <row r="30298" spans="68:68" x14ac:dyDescent="0.2">
      <c r="BP30298" s="48"/>
    </row>
    <row r="30299" spans="68:68" x14ac:dyDescent="0.2">
      <c r="BP30299" s="48"/>
    </row>
    <row r="30300" spans="68:68" x14ac:dyDescent="0.2">
      <c r="BP30300" s="48"/>
    </row>
    <row r="30301" spans="68:68" x14ac:dyDescent="0.2">
      <c r="BP30301" s="48"/>
    </row>
    <row r="30302" spans="68:68" x14ac:dyDescent="0.2">
      <c r="BP30302" s="48"/>
    </row>
    <row r="30303" spans="68:68" x14ac:dyDescent="0.2">
      <c r="BP30303" s="48"/>
    </row>
    <row r="30304" spans="68:68" x14ac:dyDescent="0.2">
      <c r="BP30304" s="48"/>
    </row>
    <row r="30305" spans="68:68" x14ac:dyDescent="0.2">
      <c r="BP30305" s="48"/>
    </row>
    <row r="30306" spans="68:68" x14ac:dyDescent="0.2">
      <c r="BP30306" s="48"/>
    </row>
    <row r="30307" spans="68:68" x14ac:dyDescent="0.2">
      <c r="BP30307" s="48"/>
    </row>
    <row r="30308" spans="68:68" x14ac:dyDescent="0.2">
      <c r="BP30308" s="48"/>
    </row>
    <row r="30309" spans="68:68" x14ac:dyDescent="0.2">
      <c r="BP30309" s="48"/>
    </row>
    <row r="30310" spans="68:68" x14ac:dyDescent="0.2">
      <c r="BP30310" s="48"/>
    </row>
    <row r="30311" spans="68:68" x14ac:dyDescent="0.2">
      <c r="BP30311" s="48"/>
    </row>
    <row r="30312" spans="68:68" x14ac:dyDescent="0.2">
      <c r="BP30312" s="48"/>
    </row>
    <row r="30313" spans="68:68" x14ac:dyDescent="0.2">
      <c r="BP30313" s="48"/>
    </row>
    <row r="30314" spans="68:68" x14ac:dyDescent="0.2">
      <c r="BP30314" s="48"/>
    </row>
    <row r="30315" spans="68:68" x14ac:dyDescent="0.2">
      <c r="BP30315" s="48"/>
    </row>
    <row r="30316" spans="68:68" x14ac:dyDescent="0.2">
      <c r="BP30316" s="48"/>
    </row>
    <row r="30317" spans="68:68" x14ac:dyDescent="0.2">
      <c r="BP30317" s="48"/>
    </row>
    <row r="30318" spans="68:68" x14ac:dyDescent="0.2">
      <c r="BP30318" s="48"/>
    </row>
    <row r="30319" spans="68:68" x14ac:dyDescent="0.2">
      <c r="BP30319" s="48"/>
    </row>
    <row r="30320" spans="68:68" x14ac:dyDescent="0.2">
      <c r="BP30320" s="48"/>
    </row>
    <row r="30321" spans="68:68" x14ac:dyDescent="0.2">
      <c r="BP30321" s="48"/>
    </row>
    <row r="30322" spans="68:68" x14ac:dyDescent="0.2">
      <c r="BP30322" s="48"/>
    </row>
    <row r="30323" spans="68:68" x14ac:dyDescent="0.2">
      <c r="BP30323" s="48"/>
    </row>
    <row r="30324" spans="68:68" x14ac:dyDescent="0.2">
      <c r="BP30324" s="48"/>
    </row>
    <row r="30325" spans="68:68" x14ac:dyDescent="0.2">
      <c r="BP30325" s="48"/>
    </row>
    <row r="30326" spans="68:68" x14ac:dyDescent="0.2">
      <c r="BP30326" s="48"/>
    </row>
    <row r="30327" spans="68:68" x14ac:dyDescent="0.2">
      <c r="BP30327" s="48"/>
    </row>
    <row r="30328" spans="68:68" x14ac:dyDescent="0.2">
      <c r="BP30328" s="48"/>
    </row>
    <row r="30329" spans="68:68" x14ac:dyDescent="0.2">
      <c r="BP30329" s="48"/>
    </row>
    <row r="30330" spans="68:68" x14ac:dyDescent="0.2">
      <c r="BP30330" s="48"/>
    </row>
    <row r="30331" spans="68:68" x14ac:dyDescent="0.2">
      <c r="BP30331" s="48"/>
    </row>
    <row r="30332" spans="68:68" x14ac:dyDescent="0.2">
      <c r="BP30332" s="48"/>
    </row>
    <row r="30333" spans="68:68" x14ac:dyDescent="0.2">
      <c r="BP30333" s="48"/>
    </row>
    <row r="30334" spans="68:68" x14ac:dyDescent="0.2">
      <c r="BP30334" s="48"/>
    </row>
    <row r="30335" spans="68:68" x14ac:dyDescent="0.2">
      <c r="BP30335" s="48"/>
    </row>
    <row r="30336" spans="68:68" x14ac:dyDescent="0.2">
      <c r="BP30336" s="48"/>
    </row>
    <row r="30337" spans="68:68" x14ac:dyDescent="0.2">
      <c r="BP30337" s="48"/>
    </row>
    <row r="30338" spans="68:68" x14ac:dyDescent="0.2">
      <c r="BP30338" s="48"/>
    </row>
    <row r="30339" spans="68:68" x14ac:dyDescent="0.2">
      <c r="BP30339" s="48"/>
    </row>
    <row r="30340" spans="68:68" x14ac:dyDescent="0.2">
      <c r="BP30340" s="48"/>
    </row>
    <row r="30341" spans="68:68" x14ac:dyDescent="0.2">
      <c r="BP30341" s="48"/>
    </row>
    <row r="30342" spans="68:68" x14ac:dyDescent="0.2">
      <c r="BP30342" s="48"/>
    </row>
    <row r="30343" spans="68:68" x14ac:dyDescent="0.2">
      <c r="BP30343" s="48"/>
    </row>
    <row r="30344" spans="68:68" x14ac:dyDescent="0.2">
      <c r="BP30344" s="48"/>
    </row>
    <row r="30345" spans="68:68" x14ac:dyDescent="0.2">
      <c r="BP30345" s="48"/>
    </row>
    <row r="30346" spans="68:68" x14ac:dyDescent="0.2">
      <c r="BP30346" s="48"/>
    </row>
    <row r="30347" spans="68:68" x14ac:dyDescent="0.2">
      <c r="BP30347" s="48"/>
    </row>
    <row r="30348" spans="68:68" x14ac:dyDescent="0.2">
      <c r="BP30348" s="48"/>
    </row>
    <row r="30349" spans="68:68" x14ac:dyDescent="0.2">
      <c r="BP30349" s="48"/>
    </row>
    <row r="30350" spans="68:68" x14ac:dyDescent="0.2">
      <c r="BP30350" s="48"/>
    </row>
    <row r="30351" spans="68:68" x14ac:dyDescent="0.2">
      <c r="BP30351" s="48"/>
    </row>
    <row r="30352" spans="68:68" x14ac:dyDescent="0.2">
      <c r="BP30352" s="48"/>
    </row>
    <row r="30353" spans="68:68" x14ac:dyDescent="0.2">
      <c r="BP30353" s="48"/>
    </row>
    <row r="30354" spans="68:68" x14ac:dyDescent="0.2">
      <c r="BP30354" s="48"/>
    </row>
    <row r="30355" spans="68:68" x14ac:dyDescent="0.2">
      <c r="BP30355" s="48"/>
    </row>
    <row r="30356" spans="68:68" x14ac:dyDescent="0.2">
      <c r="BP30356" s="48"/>
    </row>
    <row r="30357" spans="68:68" x14ac:dyDescent="0.2">
      <c r="BP30357" s="48"/>
    </row>
    <row r="30358" spans="68:68" x14ac:dyDescent="0.2">
      <c r="BP30358" s="48"/>
    </row>
    <row r="30359" spans="68:68" x14ac:dyDescent="0.2">
      <c r="BP30359" s="48"/>
    </row>
    <row r="30360" spans="68:68" x14ac:dyDescent="0.2">
      <c r="BP30360" s="48"/>
    </row>
    <row r="30361" spans="68:68" x14ac:dyDescent="0.2">
      <c r="BP30361" s="48"/>
    </row>
    <row r="30362" spans="68:68" x14ac:dyDescent="0.2">
      <c r="BP30362" s="48"/>
    </row>
    <row r="30363" spans="68:68" x14ac:dyDescent="0.2">
      <c r="BP30363" s="48"/>
    </row>
    <row r="30364" spans="68:68" x14ac:dyDescent="0.2">
      <c r="BP30364" s="48"/>
    </row>
    <row r="30365" spans="68:68" x14ac:dyDescent="0.2">
      <c r="BP30365" s="48"/>
    </row>
    <row r="30366" spans="68:68" x14ac:dyDescent="0.2">
      <c r="BP30366" s="48"/>
    </row>
    <row r="30367" spans="68:68" x14ac:dyDescent="0.2">
      <c r="BP30367" s="48"/>
    </row>
    <row r="30368" spans="68:68" x14ac:dyDescent="0.2">
      <c r="BP30368" s="48"/>
    </row>
    <row r="30369" spans="68:68" x14ac:dyDescent="0.2">
      <c r="BP30369" s="48"/>
    </row>
    <row r="30370" spans="68:68" x14ac:dyDescent="0.2">
      <c r="BP30370" s="48"/>
    </row>
    <row r="30371" spans="68:68" x14ac:dyDescent="0.2">
      <c r="BP30371" s="48"/>
    </row>
    <row r="30372" spans="68:68" x14ac:dyDescent="0.2">
      <c r="BP30372" s="48"/>
    </row>
    <row r="30373" spans="68:68" x14ac:dyDescent="0.2">
      <c r="BP30373" s="48"/>
    </row>
    <row r="30374" spans="68:68" x14ac:dyDescent="0.2">
      <c r="BP30374" s="48"/>
    </row>
    <row r="30375" spans="68:68" x14ac:dyDescent="0.2">
      <c r="BP30375" s="48"/>
    </row>
    <row r="30376" spans="68:68" x14ac:dyDescent="0.2">
      <c r="BP30376" s="48"/>
    </row>
    <row r="30377" spans="68:68" x14ac:dyDescent="0.2">
      <c r="BP30377" s="48"/>
    </row>
    <row r="30378" spans="68:68" x14ac:dyDescent="0.2">
      <c r="BP30378" s="48"/>
    </row>
    <row r="30379" spans="68:68" x14ac:dyDescent="0.2">
      <c r="BP30379" s="48"/>
    </row>
    <row r="30380" spans="68:68" x14ac:dyDescent="0.2">
      <c r="BP30380" s="48"/>
    </row>
    <row r="30381" spans="68:68" x14ac:dyDescent="0.2">
      <c r="BP30381" s="48"/>
    </row>
    <row r="30382" spans="68:68" x14ac:dyDescent="0.2">
      <c r="BP30382" s="48"/>
    </row>
    <row r="30383" spans="68:68" x14ac:dyDescent="0.2">
      <c r="BP30383" s="48"/>
    </row>
    <row r="30384" spans="68:68" x14ac:dyDescent="0.2">
      <c r="BP30384" s="48"/>
    </row>
    <row r="30385" spans="68:68" x14ac:dyDescent="0.2">
      <c r="BP30385" s="48"/>
    </row>
    <row r="30386" spans="68:68" x14ac:dyDescent="0.2">
      <c r="BP30386" s="48"/>
    </row>
    <row r="30387" spans="68:68" x14ac:dyDescent="0.2">
      <c r="BP30387" s="48"/>
    </row>
    <row r="30388" spans="68:68" x14ac:dyDescent="0.2">
      <c r="BP30388" s="48"/>
    </row>
    <row r="30389" spans="68:68" x14ac:dyDescent="0.2">
      <c r="BP30389" s="48"/>
    </row>
    <row r="30390" spans="68:68" x14ac:dyDescent="0.2">
      <c r="BP30390" s="48"/>
    </row>
    <row r="30391" spans="68:68" x14ac:dyDescent="0.2">
      <c r="BP30391" s="48"/>
    </row>
    <row r="30392" spans="68:68" x14ac:dyDescent="0.2">
      <c r="BP30392" s="48"/>
    </row>
    <row r="30393" spans="68:68" x14ac:dyDescent="0.2">
      <c r="BP30393" s="48"/>
    </row>
    <row r="30394" spans="68:68" x14ac:dyDescent="0.2">
      <c r="BP30394" s="48"/>
    </row>
    <row r="30395" spans="68:68" x14ac:dyDescent="0.2">
      <c r="BP30395" s="48"/>
    </row>
    <row r="30396" spans="68:68" x14ac:dyDescent="0.2">
      <c r="BP30396" s="48"/>
    </row>
    <row r="30397" spans="68:68" x14ac:dyDescent="0.2">
      <c r="BP30397" s="48"/>
    </row>
    <row r="30398" spans="68:68" x14ac:dyDescent="0.2">
      <c r="BP30398" s="48"/>
    </row>
    <row r="30399" spans="68:68" x14ac:dyDescent="0.2">
      <c r="BP30399" s="48"/>
    </row>
    <row r="30400" spans="68:68" x14ac:dyDescent="0.2">
      <c r="BP30400" s="48"/>
    </row>
    <row r="30401" spans="68:68" x14ac:dyDescent="0.2">
      <c r="BP30401" s="48"/>
    </row>
    <row r="30402" spans="68:68" x14ac:dyDescent="0.2">
      <c r="BP30402" s="48"/>
    </row>
    <row r="30403" spans="68:68" x14ac:dyDescent="0.2">
      <c r="BP30403" s="48"/>
    </row>
    <row r="30404" spans="68:68" x14ac:dyDescent="0.2">
      <c r="BP30404" s="48"/>
    </row>
    <row r="30405" spans="68:68" x14ac:dyDescent="0.2">
      <c r="BP30405" s="48"/>
    </row>
    <row r="30406" spans="68:68" x14ac:dyDescent="0.2">
      <c r="BP30406" s="48"/>
    </row>
    <row r="30407" spans="68:68" x14ac:dyDescent="0.2">
      <c r="BP30407" s="48"/>
    </row>
    <row r="30408" spans="68:68" x14ac:dyDescent="0.2">
      <c r="BP30408" s="48"/>
    </row>
    <row r="30409" spans="68:68" x14ac:dyDescent="0.2">
      <c r="BP30409" s="48"/>
    </row>
    <row r="30410" spans="68:68" x14ac:dyDescent="0.2">
      <c r="BP30410" s="48"/>
    </row>
    <row r="30411" spans="68:68" x14ac:dyDescent="0.2">
      <c r="BP30411" s="48"/>
    </row>
    <row r="30412" spans="68:68" x14ac:dyDescent="0.2">
      <c r="BP30412" s="48"/>
    </row>
    <row r="30413" spans="68:68" x14ac:dyDescent="0.2">
      <c r="BP30413" s="48"/>
    </row>
    <row r="30414" spans="68:68" x14ac:dyDescent="0.2">
      <c r="BP30414" s="48"/>
    </row>
    <row r="30415" spans="68:68" x14ac:dyDescent="0.2">
      <c r="BP30415" s="48"/>
    </row>
    <row r="30416" spans="68:68" x14ac:dyDescent="0.2">
      <c r="BP30416" s="48"/>
    </row>
    <row r="30417" spans="68:68" x14ac:dyDescent="0.2">
      <c r="BP30417" s="48"/>
    </row>
    <row r="30418" spans="68:68" x14ac:dyDescent="0.2">
      <c r="BP30418" s="48"/>
    </row>
    <row r="30419" spans="68:68" x14ac:dyDescent="0.2">
      <c r="BP30419" s="48"/>
    </row>
    <row r="30420" spans="68:68" x14ac:dyDescent="0.2">
      <c r="BP30420" s="48"/>
    </row>
    <row r="30421" spans="68:68" x14ac:dyDescent="0.2">
      <c r="BP30421" s="48"/>
    </row>
    <row r="30422" spans="68:68" x14ac:dyDescent="0.2">
      <c r="BP30422" s="48"/>
    </row>
    <row r="30423" spans="68:68" x14ac:dyDescent="0.2">
      <c r="BP30423" s="48"/>
    </row>
    <row r="30424" spans="68:68" x14ac:dyDescent="0.2">
      <c r="BP30424" s="48"/>
    </row>
    <row r="30425" spans="68:68" x14ac:dyDescent="0.2">
      <c r="BP30425" s="48"/>
    </row>
    <row r="30426" spans="68:68" x14ac:dyDescent="0.2">
      <c r="BP30426" s="48"/>
    </row>
    <row r="30427" spans="68:68" x14ac:dyDescent="0.2">
      <c r="BP30427" s="48"/>
    </row>
    <row r="30428" spans="68:68" x14ac:dyDescent="0.2">
      <c r="BP30428" s="48"/>
    </row>
    <row r="30429" spans="68:68" x14ac:dyDescent="0.2">
      <c r="BP30429" s="48"/>
    </row>
    <row r="30430" spans="68:68" x14ac:dyDescent="0.2">
      <c r="BP30430" s="48"/>
    </row>
    <row r="30431" spans="68:68" x14ac:dyDescent="0.2">
      <c r="BP30431" s="48"/>
    </row>
    <row r="30432" spans="68:68" x14ac:dyDescent="0.2">
      <c r="BP30432" s="48"/>
    </row>
    <row r="30433" spans="68:68" x14ac:dyDescent="0.2">
      <c r="BP30433" s="48"/>
    </row>
    <row r="30434" spans="68:68" x14ac:dyDescent="0.2">
      <c r="BP30434" s="48"/>
    </row>
    <row r="30435" spans="68:68" x14ac:dyDescent="0.2">
      <c r="BP30435" s="48"/>
    </row>
    <row r="30436" spans="68:68" x14ac:dyDescent="0.2">
      <c r="BP30436" s="48"/>
    </row>
    <row r="30437" spans="68:68" x14ac:dyDescent="0.2">
      <c r="BP30437" s="48"/>
    </row>
    <row r="30438" spans="68:68" x14ac:dyDescent="0.2">
      <c r="BP30438" s="48"/>
    </row>
    <row r="30439" spans="68:68" x14ac:dyDescent="0.2">
      <c r="BP30439" s="48"/>
    </row>
    <row r="30440" spans="68:68" x14ac:dyDescent="0.2">
      <c r="BP30440" s="48"/>
    </row>
    <row r="30441" spans="68:68" x14ac:dyDescent="0.2">
      <c r="BP30441" s="48"/>
    </row>
    <row r="30442" spans="68:68" x14ac:dyDescent="0.2">
      <c r="BP30442" s="48"/>
    </row>
    <row r="30443" spans="68:68" x14ac:dyDescent="0.2">
      <c r="BP30443" s="48"/>
    </row>
    <row r="30444" spans="68:68" x14ac:dyDescent="0.2">
      <c r="BP30444" s="48"/>
    </row>
    <row r="30445" spans="68:68" x14ac:dyDescent="0.2">
      <c r="BP30445" s="48"/>
    </row>
    <row r="30446" spans="68:68" x14ac:dyDescent="0.2">
      <c r="BP30446" s="48"/>
    </row>
    <row r="30447" spans="68:68" x14ac:dyDescent="0.2">
      <c r="BP30447" s="48"/>
    </row>
    <row r="30448" spans="68:68" x14ac:dyDescent="0.2">
      <c r="BP30448" s="48"/>
    </row>
    <row r="30449" spans="68:68" x14ac:dyDescent="0.2">
      <c r="BP30449" s="48"/>
    </row>
    <row r="30450" spans="68:68" x14ac:dyDescent="0.2">
      <c r="BP30450" s="48"/>
    </row>
    <row r="30451" spans="68:68" x14ac:dyDescent="0.2">
      <c r="BP30451" s="48"/>
    </row>
    <row r="30452" spans="68:68" x14ac:dyDescent="0.2">
      <c r="BP30452" s="48"/>
    </row>
    <row r="30453" spans="68:68" x14ac:dyDescent="0.2">
      <c r="BP30453" s="48"/>
    </row>
    <row r="30454" spans="68:68" x14ac:dyDescent="0.2">
      <c r="BP30454" s="48"/>
    </row>
    <row r="30455" spans="68:68" x14ac:dyDescent="0.2">
      <c r="BP30455" s="48"/>
    </row>
    <row r="30456" spans="68:68" x14ac:dyDescent="0.2">
      <c r="BP30456" s="48"/>
    </row>
    <row r="30457" spans="68:68" x14ac:dyDescent="0.2">
      <c r="BP30457" s="48"/>
    </row>
    <row r="30458" spans="68:68" x14ac:dyDescent="0.2">
      <c r="BP30458" s="48"/>
    </row>
    <row r="30459" spans="68:68" x14ac:dyDescent="0.2">
      <c r="BP30459" s="48"/>
    </row>
    <row r="30460" spans="68:68" x14ac:dyDescent="0.2">
      <c r="BP30460" s="48"/>
    </row>
    <row r="30461" spans="68:68" x14ac:dyDescent="0.2">
      <c r="BP30461" s="48"/>
    </row>
    <row r="30462" spans="68:68" x14ac:dyDescent="0.2">
      <c r="BP30462" s="48"/>
    </row>
    <row r="30463" spans="68:68" x14ac:dyDescent="0.2">
      <c r="BP30463" s="48"/>
    </row>
    <row r="30464" spans="68:68" x14ac:dyDescent="0.2">
      <c r="BP30464" s="48"/>
    </row>
    <row r="30465" spans="68:68" x14ac:dyDescent="0.2">
      <c r="BP30465" s="48"/>
    </row>
    <row r="30466" spans="68:68" x14ac:dyDescent="0.2">
      <c r="BP30466" s="48"/>
    </row>
    <row r="30467" spans="68:68" x14ac:dyDescent="0.2">
      <c r="BP30467" s="48"/>
    </row>
    <row r="30468" spans="68:68" x14ac:dyDescent="0.2">
      <c r="BP30468" s="48"/>
    </row>
    <row r="30469" spans="68:68" x14ac:dyDescent="0.2">
      <c r="BP30469" s="48"/>
    </row>
    <row r="30470" spans="68:68" x14ac:dyDescent="0.2">
      <c r="BP30470" s="48"/>
    </row>
    <row r="30471" spans="68:68" x14ac:dyDescent="0.2">
      <c r="BP30471" s="48"/>
    </row>
    <row r="30472" spans="68:68" x14ac:dyDescent="0.2">
      <c r="BP30472" s="48"/>
    </row>
    <row r="30473" spans="68:68" x14ac:dyDescent="0.2">
      <c r="BP30473" s="48"/>
    </row>
    <row r="30474" spans="68:68" x14ac:dyDescent="0.2">
      <c r="BP30474" s="48"/>
    </row>
    <row r="30475" spans="68:68" x14ac:dyDescent="0.2">
      <c r="BP30475" s="48"/>
    </row>
    <row r="30476" spans="68:68" x14ac:dyDescent="0.2">
      <c r="BP30476" s="48"/>
    </row>
    <row r="30477" spans="68:68" x14ac:dyDescent="0.2">
      <c r="BP30477" s="48"/>
    </row>
    <row r="30478" spans="68:68" x14ac:dyDescent="0.2">
      <c r="BP30478" s="48"/>
    </row>
    <row r="30479" spans="68:68" x14ac:dyDescent="0.2">
      <c r="BP30479" s="48"/>
    </row>
    <row r="30480" spans="68:68" x14ac:dyDescent="0.2">
      <c r="BP30480" s="48"/>
    </row>
    <row r="30481" spans="68:68" x14ac:dyDescent="0.2">
      <c r="BP30481" s="48"/>
    </row>
    <row r="30482" spans="68:68" x14ac:dyDescent="0.2">
      <c r="BP30482" s="48"/>
    </row>
    <row r="30483" spans="68:68" x14ac:dyDescent="0.2">
      <c r="BP30483" s="48"/>
    </row>
    <row r="30484" spans="68:68" x14ac:dyDescent="0.2">
      <c r="BP30484" s="48"/>
    </row>
    <row r="30485" spans="68:68" x14ac:dyDescent="0.2">
      <c r="BP30485" s="48"/>
    </row>
    <row r="30486" spans="68:68" x14ac:dyDescent="0.2">
      <c r="BP30486" s="48"/>
    </row>
    <row r="30487" spans="68:68" x14ac:dyDescent="0.2">
      <c r="BP30487" s="48"/>
    </row>
    <row r="30488" spans="68:68" x14ac:dyDescent="0.2">
      <c r="BP30488" s="48"/>
    </row>
    <row r="30489" spans="68:68" x14ac:dyDescent="0.2">
      <c r="BP30489" s="48"/>
    </row>
    <row r="30490" spans="68:68" x14ac:dyDescent="0.2">
      <c r="BP30490" s="48"/>
    </row>
    <row r="30491" spans="68:68" x14ac:dyDescent="0.2">
      <c r="BP30491" s="48"/>
    </row>
    <row r="30492" spans="68:68" x14ac:dyDescent="0.2">
      <c r="BP30492" s="48"/>
    </row>
    <row r="30493" spans="68:68" x14ac:dyDescent="0.2">
      <c r="BP30493" s="48"/>
    </row>
    <row r="30494" spans="68:68" x14ac:dyDescent="0.2">
      <c r="BP30494" s="48"/>
    </row>
    <row r="30495" spans="68:68" x14ac:dyDescent="0.2">
      <c r="BP30495" s="48"/>
    </row>
    <row r="30496" spans="68:68" x14ac:dyDescent="0.2">
      <c r="BP30496" s="48"/>
    </row>
    <row r="30497" spans="68:68" x14ac:dyDescent="0.2">
      <c r="BP30497" s="48"/>
    </row>
    <row r="30498" spans="68:68" x14ac:dyDescent="0.2">
      <c r="BP30498" s="48"/>
    </row>
    <row r="30499" spans="68:68" x14ac:dyDescent="0.2">
      <c r="BP30499" s="48"/>
    </row>
    <row r="30500" spans="68:68" x14ac:dyDescent="0.2">
      <c r="BP30500" s="48"/>
    </row>
    <row r="30501" spans="68:68" x14ac:dyDescent="0.2">
      <c r="BP30501" s="48"/>
    </row>
    <row r="30502" spans="68:68" x14ac:dyDescent="0.2">
      <c r="BP30502" s="48"/>
    </row>
    <row r="30503" spans="68:68" x14ac:dyDescent="0.2">
      <c r="BP30503" s="48"/>
    </row>
    <row r="30504" spans="68:68" x14ac:dyDescent="0.2">
      <c r="BP30504" s="48"/>
    </row>
    <row r="30505" spans="68:68" x14ac:dyDescent="0.2">
      <c r="BP30505" s="48"/>
    </row>
    <row r="30506" spans="68:68" x14ac:dyDescent="0.2">
      <c r="BP30506" s="48"/>
    </row>
    <row r="30507" spans="68:68" x14ac:dyDescent="0.2">
      <c r="BP30507" s="48"/>
    </row>
    <row r="30508" spans="68:68" x14ac:dyDescent="0.2">
      <c r="BP30508" s="48"/>
    </row>
    <row r="30509" spans="68:68" x14ac:dyDescent="0.2">
      <c r="BP30509" s="48"/>
    </row>
    <row r="30510" spans="68:68" x14ac:dyDescent="0.2">
      <c r="BP30510" s="48"/>
    </row>
    <row r="30511" spans="68:68" x14ac:dyDescent="0.2">
      <c r="BP30511" s="48"/>
    </row>
    <row r="30512" spans="68:68" x14ac:dyDescent="0.2">
      <c r="BP30512" s="48"/>
    </row>
    <row r="30513" spans="68:68" x14ac:dyDescent="0.2">
      <c r="BP30513" s="48"/>
    </row>
    <row r="30514" spans="68:68" x14ac:dyDescent="0.2">
      <c r="BP30514" s="48"/>
    </row>
    <row r="30515" spans="68:68" x14ac:dyDescent="0.2">
      <c r="BP30515" s="48"/>
    </row>
    <row r="30516" spans="68:68" x14ac:dyDescent="0.2">
      <c r="BP30516" s="48"/>
    </row>
    <row r="30517" spans="68:68" x14ac:dyDescent="0.2">
      <c r="BP30517" s="48"/>
    </row>
    <row r="30518" spans="68:68" x14ac:dyDescent="0.2">
      <c r="BP30518" s="48"/>
    </row>
    <row r="30519" spans="68:68" x14ac:dyDescent="0.2">
      <c r="BP30519" s="48"/>
    </row>
    <row r="30520" spans="68:68" x14ac:dyDescent="0.2">
      <c r="BP30520" s="48"/>
    </row>
    <row r="30521" spans="68:68" x14ac:dyDescent="0.2">
      <c r="BP30521" s="48"/>
    </row>
    <row r="30522" spans="68:68" x14ac:dyDescent="0.2">
      <c r="BP30522" s="48"/>
    </row>
    <row r="30523" spans="68:68" x14ac:dyDescent="0.2">
      <c r="BP30523" s="48"/>
    </row>
    <row r="30524" spans="68:68" x14ac:dyDescent="0.2">
      <c r="BP30524" s="48"/>
    </row>
    <row r="30525" spans="68:68" x14ac:dyDescent="0.2">
      <c r="BP30525" s="48"/>
    </row>
    <row r="30526" spans="68:68" x14ac:dyDescent="0.2">
      <c r="BP30526" s="48"/>
    </row>
    <row r="30527" spans="68:68" x14ac:dyDescent="0.2">
      <c r="BP30527" s="48"/>
    </row>
    <row r="30528" spans="68:68" x14ac:dyDescent="0.2">
      <c r="BP30528" s="48"/>
    </row>
    <row r="30529" spans="68:68" x14ac:dyDescent="0.2">
      <c r="BP30529" s="48"/>
    </row>
    <row r="30530" spans="68:68" x14ac:dyDescent="0.2">
      <c r="BP30530" s="48"/>
    </row>
    <row r="30531" spans="68:68" x14ac:dyDescent="0.2">
      <c r="BP30531" s="48"/>
    </row>
    <row r="30532" spans="68:68" x14ac:dyDescent="0.2">
      <c r="BP30532" s="48"/>
    </row>
    <row r="30533" spans="68:68" x14ac:dyDescent="0.2">
      <c r="BP30533" s="48"/>
    </row>
    <row r="30534" spans="68:68" x14ac:dyDescent="0.2">
      <c r="BP30534" s="48"/>
    </row>
    <row r="30535" spans="68:68" x14ac:dyDescent="0.2">
      <c r="BP30535" s="48"/>
    </row>
    <row r="30536" spans="68:68" x14ac:dyDescent="0.2">
      <c r="BP30536" s="48"/>
    </row>
    <row r="30537" spans="68:68" x14ac:dyDescent="0.2">
      <c r="BP30537" s="48"/>
    </row>
    <row r="30538" spans="68:68" x14ac:dyDescent="0.2">
      <c r="BP30538" s="48"/>
    </row>
    <row r="30539" spans="68:68" x14ac:dyDescent="0.2">
      <c r="BP30539" s="48"/>
    </row>
    <row r="30540" spans="68:68" x14ac:dyDescent="0.2">
      <c r="BP30540" s="48"/>
    </row>
    <row r="30541" spans="68:68" x14ac:dyDescent="0.2">
      <c r="BP30541" s="48"/>
    </row>
    <row r="30542" spans="68:68" x14ac:dyDescent="0.2">
      <c r="BP30542" s="48"/>
    </row>
    <row r="30543" spans="68:68" x14ac:dyDescent="0.2">
      <c r="BP30543" s="48"/>
    </row>
    <row r="30544" spans="68:68" x14ac:dyDescent="0.2">
      <c r="BP30544" s="48"/>
    </row>
    <row r="30545" spans="68:68" x14ac:dyDescent="0.2">
      <c r="BP30545" s="48"/>
    </row>
    <row r="30546" spans="68:68" x14ac:dyDescent="0.2">
      <c r="BP30546" s="48"/>
    </row>
    <row r="30547" spans="68:68" x14ac:dyDescent="0.2">
      <c r="BP30547" s="48"/>
    </row>
    <row r="30548" spans="68:68" x14ac:dyDescent="0.2">
      <c r="BP30548" s="48"/>
    </row>
    <row r="30549" spans="68:68" x14ac:dyDescent="0.2">
      <c r="BP30549" s="48"/>
    </row>
    <row r="30550" spans="68:68" x14ac:dyDescent="0.2">
      <c r="BP30550" s="48"/>
    </row>
    <row r="30551" spans="68:68" x14ac:dyDescent="0.2">
      <c r="BP30551" s="48"/>
    </row>
    <row r="30552" spans="68:68" x14ac:dyDescent="0.2">
      <c r="BP30552" s="48"/>
    </row>
    <row r="30553" spans="68:68" x14ac:dyDescent="0.2">
      <c r="BP30553" s="48"/>
    </row>
    <row r="30554" spans="68:68" x14ac:dyDescent="0.2">
      <c r="BP30554" s="48"/>
    </row>
    <row r="30555" spans="68:68" x14ac:dyDescent="0.2">
      <c r="BP30555" s="48"/>
    </row>
    <row r="30556" spans="68:68" x14ac:dyDescent="0.2">
      <c r="BP30556" s="48"/>
    </row>
    <row r="30557" spans="68:68" x14ac:dyDescent="0.2">
      <c r="BP30557" s="48"/>
    </row>
    <row r="30558" spans="68:68" x14ac:dyDescent="0.2">
      <c r="BP30558" s="48"/>
    </row>
    <row r="30559" spans="68:68" x14ac:dyDescent="0.2">
      <c r="BP30559" s="48"/>
    </row>
    <row r="30560" spans="68:68" x14ac:dyDescent="0.2">
      <c r="BP30560" s="48"/>
    </row>
    <row r="30561" spans="68:68" x14ac:dyDescent="0.2">
      <c r="BP30561" s="48"/>
    </row>
    <row r="30562" spans="68:68" x14ac:dyDescent="0.2">
      <c r="BP30562" s="48"/>
    </row>
    <row r="30563" spans="68:68" x14ac:dyDescent="0.2">
      <c r="BP30563" s="48"/>
    </row>
    <row r="30564" spans="68:68" x14ac:dyDescent="0.2">
      <c r="BP30564" s="48"/>
    </row>
    <row r="30565" spans="68:68" x14ac:dyDescent="0.2">
      <c r="BP30565" s="48"/>
    </row>
    <row r="30566" spans="68:68" x14ac:dyDescent="0.2">
      <c r="BP30566" s="48"/>
    </row>
    <row r="30567" spans="68:68" x14ac:dyDescent="0.2">
      <c r="BP30567" s="48"/>
    </row>
    <row r="30568" spans="68:68" x14ac:dyDescent="0.2">
      <c r="BP30568" s="48"/>
    </row>
    <row r="30569" spans="68:68" x14ac:dyDescent="0.2">
      <c r="BP30569" s="48"/>
    </row>
    <row r="30570" spans="68:68" x14ac:dyDescent="0.2">
      <c r="BP30570" s="48"/>
    </row>
    <row r="30571" spans="68:68" x14ac:dyDescent="0.2">
      <c r="BP30571" s="48"/>
    </row>
    <row r="30572" spans="68:68" x14ac:dyDescent="0.2">
      <c r="BP30572" s="48"/>
    </row>
    <row r="30573" spans="68:68" x14ac:dyDescent="0.2">
      <c r="BP30573" s="48"/>
    </row>
    <row r="30574" spans="68:68" x14ac:dyDescent="0.2">
      <c r="BP30574" s="48"/>
    </row>
    <row r="30575" spans="68:68" x14ac:dyDescent="0.2">
      <c r="BP30575" s="48"/>
    </row>
    <row r="30576" spans="68:68" x14ac:dyDescent="0.2">
      <c r="BP30576" s="48"/>
    </row>
    <row r="30577" spans="68:68" x14ac:dyDescent="0.2">
      <c r="BP30577" s="48"/>
    </row>
    <row r="30578" spans="68:68" x14ac:dyDescent="0.2">
      <c r="BP30578" s="48"/>
    </row>
    <row r="30579" spans="68:68" x14ac:dyDescent="0.2">
      <c r="BP30579" s="48"/>
    </row>
    <row r="30580" spans="68:68" x14ac:dyDescent="0.2">
      <c r="BP30580" s="48"/>
    </row>
    <row r="30581" spans="68:68" x14ac:dyDescent="0.2">
      <c r="BP30581" s="48"/>
    </row>
    <row r="30582" spans="68:68" x14ac:dyDescent="0.2">
      <c r="BP30582" s="48"/>
    </row>
    <row r="30583" spans="68:68" x14ac:dyDescent="0.2">
      <c r="BP30583" s="48"/>
    </row>
    <row r="30584" spans="68:68" x14ac:dyDescent="0.2">
      <c r="BP30584" s="48"/>
    </row>
    <row r="30585" spans="68:68" x14ac:dyDescent="0.2">
      <c r="BP30585" s="48"/>
    </row>
    <row r="30586" spans="68:68" x14ac:dyDescent="0.2">
      <c r="BP30586" s="48"/>
    </row>
    <row r="30587" spans="68:68" x14ac:dyDescent="0.2">
      <c r="BP30587" s="48"/>
    </row>
    <row r="30588" spans="68:68" x14ac:dyDescent="0.2">
      <c r="BP30588" s="48"/>
    </row>
    <row r="30589" spans="68:68" x14ac:dyDescent="0.2">
      <c r="BP30589" s="48"/>
    </row>
    <row r="30590" spans="68:68" x14ac:dyDescent="0.2">
      <c r="BP30590" s="48"/>
    </row>
    <row r="30591" spans="68:68" x14ac:dyDescent="0.2">
      <c r="BP30591" s="48"/>
    </row>
    <row r="30592" spans="68:68" x14ac:dyDescent="0.2">
      <c r="BP30592" s="48"/>
    </row>
    <row r="30593" spans="68:68" x14ac:dyDescent="0.2">
      <c r="BP30593" s="48"/>
    </row>
    <row r="30594" spans="68:68" x14ac:dyDescent="0.2">
      <c r="BP30594" s="48"/>
    </row>
    <row r="30595" spans="68:68" x14ac:dyDescent="0.2">
      <c r="BP30595" s="48"/>
    </row>
    <row r="30596" spans="68:68" x14ac:dyDescent="0.2">
      <c r="BP30596" s="48"/>
    </row>
    <row r="30597" spans="68:68" x14ac:dyDescent="0.2">
      <c r="BP30597" s="48"/>
    </row>
    <row r="30598" spans="68:68" x14ac:dyDescent="0.2">
      <c r="BP30598" s="48"/>
    </row>
    <row r="30599" spans="68:68" x14ac:dyDescent="0.2">
      <c r="BP30599" s="48"/>
    </row>
    <row r="30600" spans="68:68" x14ac:dyDescent="0.2">
      <c r="BP30600" s="48"/>
    </row>
    <row r="30601" spans="68:68" x14ac:dyDescent="0.2">
      <c r="BP30601" s="48"/>
    </row>
    <row r="30602" spans="68:68" x14ac:dyDescent="0.2">
      <c r="BP30602" s="48"/>
    </row>
    <row r="30603" spans="68:68" x14ac:dyDescent="0.2">
      <c r="BP30603" s="48"/>
    </row>
    <row r="30604" spans="68:68" x14ac:dyDescent="0.2">
      <c r="BP30604" s="48"/>
    </row>
    <row r="30605" spans="68:68" x14ac:dyDescent="0.2">
      <c r="BP30605" s="48"/>
    </row>
    <row r="30606" spans="68:68" x14ac:dyDescent="0.2">
      <c r="BP30606" s="48"/>
    </row>
    <row r="30607" spans="68:68" x14ac:dyDescent="0.2">
      <c r="BP30607" s="48"/>
    </row>
    <row r="30608" spans="68:68" x14ac:dyDescent="0.2">
      <c r="BP30608" s="48"/>
    </row>
    <row r="30609" spans="68:68" x14ac:dyDescent="0.2">
      <c r="BP30609" s="48"/>
    </row>
    <row r="30610" spans="68:68" x14ac:dyDescent="0.2">
      <c r="BP30610" s="48"/>
    </row>
    <row r="30611" spans="68:68" x14ac:dyDescent="0.2">
      <c r="BP30611" s="48"/>
    </row>
    <row r="30612" spans="68:68" x14ac:dyDescent="0.2">
      <c r="BP30612" s="48"/>
    </row>
    <row r="30613" spans="68:68" x14ac:dyDescent="0.2">
      <c r="BP30613" s="48"/>
    </row>
    <row r="30614" spans="68:68" x14ac:dyDescent="0.2">
      <c r="BP30614" s="48"/>
    </row>
    <row r="30615" spans="68:68" x14ac:dyDescent="0.2">
      <c r="BP30615" s="48"/>
    </row>
    <row r="30616" spans="68:68" x14ac:dyDescent="0.2">
      <c r="BP30616" s="48"/>
    </row>
    <row r="30617" spans="68:68" x14ac:dyDescent="0.2">
      <c r="BP30617" s="48"/>
    </row>
    <row r="30618" spans="68:68" x14ac:dyDescent="0.2">
      <c r="BP30618" s="48"/>
    </row>
    <row r="30619" spans="68:68" x14ac:dyDescent="0.2">
      <c r="BP30619" s="48"/>
    </row>
    <row r="30620" spans="68:68" x14ac:dyDescent="0.2">
      <c r="BP30620" s="48"/>
    </row>
    <row r="30621" spans="68:68" x14ac:dyDescent="0.2">
      <c r="BP30621" s="48"/>
    </row>
    <row r="30622" spans="68:68" x14ac:dyDescent="0.2">
      <c r="BP30622" s="48"/>
    </row>
    <row r="30623" spans="68:68" x14ac:dyDescent="0.2">
      <c r="BP30623" s="48"/>
    </row>
    <row r="30624" spans="68:68" x14ac:dyDescent="0.2">
      <c r="BP30624" s="48"/>
    </row>
    <row r="30625" spans="68:68" x14ac:dyDescent="0.2">
      <c r="BP30625" s="48"/>
    </row>
    <row r="30626" spans="68:68" x14ac:dyDescent="0.2">
      <c r="BP30626" s="48"/>
    </row>
    <row r="30627" spans="68:68" x14ac:dyDescent="0.2">
      <c r="BP30627" s="48"/>
    </row>
    <row r="30628" spans="68:68" x14ac:dyDescent="0.2">
      <c r="BP30628" s="48"/>
    </row>
    <row r="30629" spans="68:68" x14ac:dyDescent="0.2">
      <c r="BP30629" s="48"/>
    </row>
    <row r="30630" spans="68:68" x14ac:dyDescent="0.2">
      <c r="BP30630" s="48"/>
    </row>
    <row r="30631" spans="68:68" x14ac:dyDescent="0.2">
      <c r="BP30631" s="48"/>
    </row>
    <row r="30632" spans="68:68" x14ac:dyDescent="0.2">
      <c r="BP30632" s="48"/>
    </row>
    <row r="30633" spans="68:68" x14ac:dyDescent="0.2">
      <c r="BP30633" s="48"/>
    </row>
    <row r="30634" spans="68:68" x14ac:dyDescent="0.2">
      <c r="BP30634" s="48"/>
    </row>
    <row r="30635" spans="68:68" x14ac:dyDescent="0.2">
      <c r="BP30635" s="48"/>
    </row>
    <row r="30636" spans="68:68" x14ac:dyDescent="0.2">
      <c r="BP30636" s="48"/>
    </row>
    <row r="30637" spans="68:68" x14ac:dyDescent="0.2">
      <c r="BP30637" s="48"/>
    </row>
    <row r="30638" spans="68:68" x14ac:dyDescent="0.2">
      <c r="BP30638" s="48"/>
    </row>
    <row r="30639" spans="68:68" x14ac:dyDescent="0.2">
      <c r="BP30639" s="48"/>
    </row>
    <row r="30640" spans="68:68" x14ac:dyDescent="0.2">
      <c r="BP30640" s="48"/>
    </row>
    <row r="30641" spans="68:68" x14ac:dyDescent="0.2">
      <c r="BP30641" s="48"/>
    </row>
    <row r="30642" spans="68:68" x14ac:dyDescent="0.2">
      <c r="BP30642" s="48"/>
    </row>
    <row r="30643" spans="68:68" x14ac:dyDescent="0.2">
      <c r="BP30643" s="48"/>
    </row>
    <row r="30644" spans="68:68" x14ac:dyDescent="0.2">
      <c r="BP30644" s="48"/>
    </row>
    <row r="30645" spans="68:68" x14ac:dyDescent="0.2">
      <c r="BP30645" s="48"/>
    </row>
    <row r="30646" spans="68:68" x14ac:dyDescent="0.2">
      <c r="BP30646" s="48"/>
    </row>
    <row r="30647" spans="68:68" x14ac:dyDescent="0.2">
      <c r="BP30647" s="48"/>
    </row>
    <row r="30648" spans="68:68" x14ac:dyDescent="0.2">
      <c r="BP30648" s="48"/>
    </row>
    <row r="30649" spans="68:68" x14ac:dyDescent="0.2">
      <c r="BP30649" s="48"/>
    </row>
    <row r="30650" spans="68:68" x14ac:dyDescent="0.2">
      <c r="BP30650" s="48"/>
    </row>
    <row r="30651" spans="68:68" x14ac:dyDescent="0.2">
      <c r="BP30651" s="48"/>
    </row>
    <row r="30652" spans="68:68" x14ac:dyDescent="0.2">
      <c r="BP30652" s="48"/>
    </row>
    <row r="30653" spans="68:68" x14ac:dyDescent="0.2">
      <c r="BP30653" s="48"/>
    </row>
    <row r="30654" spans="68:68" x14ac:dyDescent="0.2">
      <c r="BP30654" s="48"/>
    </row>
    <row r="30655" spans="68:68" x14ac:dyDescent="0.2">
      <c r="BP30655" s="48"/>
    </row>
    <row r="30656" spans="68:68" x14ac:dyDescent="0.2">
      <c r="BP30656" s="48"/>
    </row>
    <row r="30657" spans="68:68" x14ac:dyDescent="0.2">
      <c r="BP30657" s="48"/>
    </row>
    <row r="30658" spans="68:68" x14ac:dyDescent="0.2">
      <c r="BP30658" s="48"/>
    </row>
    <row r="30659" spans="68:68" x14ac:dyDescent="0.2">
      <c r="BP30659" s="48"/>
    </row>
    <row r="30660" spans="68:68" x14ac:dyDescent="0.2">
      <c r="BP30660" s="48"/>
    </row>
    <row r="30661" spans="68:68" x14ac:dyDescent="0.2">
      <c r="BP30661" s="48"/>
    </row>
    <row r="30662" spans="68:68" x14ac:dyDescent="0.2">
      <c r="BP30662" s="48"/>
    </row>
    <row r="30663" spans="68:68" x14ac:dyDescent="0.2">
      <c r="BP30663" s="48"/>
    </row>
    <row r="30664" spans="68:68" x14ac:dyDescent="0.2">
      <c r="BP30664" s="48"/>
    </row>
    <row r="30665" spans="68:68" x14ac:dyDescent="0.2">
      <c r="BP30665" s="48"/>
    </row>
    <row r="30666" spans="68:68" x14ac:dyDescent="0.2">
      <c r="BP30666" s="48"/>
    </row>
    <row r="30667" spans="68:68" x14ac:dyDescent="0.2">
      <c r="BP30667" s="48"/>
    </row>
    <row r="30668" spans="68:68" x14ac:dyDescent="0.2">
      <c r="BP30668" s="48"/>
    </row>
    <row r="30669" spans="68:68" x14ac:dyDescent="0.2">
      <c r="BP30669" s="48"/>
    </row>
    <row r="30670" spans="68:68" x14ac:dyDescent="0.2">
      <c r="BP30670" s="48"/>
    </row>
    <row r="30671" spans="68:68" x14ac:dyDescent="0.2">
      <c r="BP30671" s="48"/>
    </row>
    <row r="30672" spans="68:68" x14ac:dyDescent="0.2">
      <c r="BP30672" s="48"/>
    </row>
    <row r="30673" spans="68:68" x14ac:dyDescent="0.2">
      <c r="BP30673" s="48"/>
    </row>
    <row r="30674" spans="68:68" x14ac:dyDescent="0.2">
      <c r="BP30674" s="48"/>
    </row>
    <row r="30675" spans="68:68" x14ac:dyDescent="0.2">
      <c r="BP30675" s="48"/>
    </row>
    <row r="30676" spans="68:68" x14ac:dyDescent="0.2">
      <c r="BP30676" s="48"/>
    </row>
    <row r="30677" spans="68:68" x14ac:dyDescent="0.2">
      <c r="BP30677" s="48"/>
    </row>
    <row r="30678" spans="68:68" x14ac:dyDescent="0.2">
      <c r="BP30678" s="48"/>
    </row>
    <row r="30679" spans="68:68" x14ac:dyDescent="0.2">
      <c r="BP30679" s="48"/>
    </row>
    <row r="30680" spans="68:68" x14ac:dyDescent="0.2">
      <c r="BP30680" s="48"/>
    </row>
    <row r="30681" spans="68:68" x14ac:dyDescent="0.2">
      <c r="BP30681" s="48"/>
    </row>
    <row r="30682" spans="68:68" x14ac:dyDescent="0.2">
      <c r="BP30682" s="48"/>
    </row>
    <row r="30683" spans="68:68" x14ac:dyDescent="0.2">
      <c r="BP30683" s="48"/>
    </row>
    <row r="30684" spans="68:68" x14ac:dyDescent="0.2">
      <c r="BP30684" s="48"/>
    </row>
    <row r="30685" spans="68:68" x14ac:dyDescent="0.2">
      <c r="BP30685" s="48"/>
    </row>
    <row r="30686" spans="68:68" x14ac:dyDescent="0.2">
      <c r="BP30686" s="48"/>
    </row>
    <row r="30687" spans="68:68" x14ac:dyDescent="0.2">
      <c r="BP30687" s="48"/>
    </row>
    <row r="30688" spans="68:68" x14ac:dyDescent="0.2">
      <c r="BP30688" s="48"/>
    </row>
    <row r="30689" spans="68:68" x14ac:dyDescent="0.2">
      <c r="BP30689" s="48"/>
    </row>
    <row r="30690" spans="68:68" x14ac:dyDescent="0.2">
      <c r="BP30690" s="48"/>
    </row>
    <row r="30691" spans="68:68" x14ac:dyDescent="0.2">
      <c r="BP30691" s="48"/>
    </row>
    <row r="30692" spans="68:68" x14ac:dyDescent="0.2">
      <c r="BP30692" s="48"/>
    </row>
    <row r="30693" spans="68:68" x14ac:dyDescent="0.2">
      <c r="BP30693" s="48"/>
    </row>
    <row r="30694" spans="68:68" x14ac:dyDescent="0.2">
      <c r="BP30694" s="48"/>
    </row>
    <row r="30695" spans="68:68" x14ac:dyDescent="0.2">
      <c r="BP30695" s="48"/>
    </row>
    <row r="30696" spans="68:68" x14ac:dyDescent="0.2">
      <c r="BP30696" s="48"/>
    </row>
    <row r="30697" spans="68:68" x14ac:dyDescent="0.2">
      <c r="BP30697" s="48"/>
    </row>
    <row r="30698" spans="68:68" x14ac:dyDescent="0.2">
      <c r="BP30698" s="48"/>
    </row>
    <row r="30699" spans="68:68" x14ac:dyDescent="0.2">
      <c r="BP30699" s="48"/>
    </row>
    <row r="30700" spans="68:68" x14ac:dyDescent="0.2">
      <c r="BP30700" s="48"/>
    </row>
    <row r="30701" spans="68:68" x14ac:dyDescent="0.2">
      <c r="BP30701" s="48"/>
    </row>
    <row r="30702" spans="68:68" x14ac:dyDescent="0.2">
      <c r="BP30702" s="48"/>
    </row>
    <row r="30703" spans="68:68" x14ac:dyDescent="0.2">
      <c r="BP30703" s="48"/>
    </row>
    <row r="30704" spans="68:68" x14ac:dyDescent="0.2">
      <c r="BP30704" s="48"/>
    </row>
    <row r="30705" spans="68:68" x14ac:dyDescent="0.2">
      <c r="BP30705" s="48"/>
    </row>
    <row r="30706" spans="68:68" x14ac:dyDescent="0.2">
      <c r="BP30706" s="48"/>
    </row>
    <row r="30707" spans="68:68" x14ac:dyDescent="0.2">
      <c r="BP30707" s="48"/>
    </row>
    <row r="30708" spans="68:68" x14ac:dyDescent="0.2">
      <c r="BP30708" s="48"/>
    </row>
    <row r="30709" spans="68:68" x14ac:dyDescent="0.2">
      <c r="BP30709" s="48"/>
    </row>
    <row r="30710" spans="68:68" x14ac:dyDescent="0.2">
      <c r="BP30710" s="48"/>
    </row>
    <row r="30711" spans="68:68" x14ac:dyDescent="0.2">
      <c r="BP30711" s="48"/>
    </row>
    <row r="30712" spans="68:68" x14ac:dyDescent="0.2">
      <c r="BP30712" s="48"/>
    </row>
    <row r="30713" spans="68:68" x14ac:dyDescent="0.2">
      <c r="BP30713" s="48"/>
    </row>
    <row r="30714" spans="68:68" x14ac:dyDescent="0.2">
      <c r="BP30714" s="48"/>
    </row>
    <row r="30715" spans="68:68" x14ac:dyDescent="0.2">
      <c r="BP30715" s="48"/>
    </row>
    <row r="30716" spans="68:68" x14ac:dyDescent="0.2">
      <c r="BP30716" s="48"/>
    </row>
    <row r="30717" spans="68:68" x14ac:dyDescent="0.2">
      <c r="BP30717" s="48"/>
    </row>
    <row r="30718" spans="68:68" x14ac:dyDescent="0.2">
      <c r="BP30718" s="48"/>
    </row>
    <row r="30719" spans="68:68" x14ac:dyDescent="0.2">
      <c r="BP30719" s="48"/>
    </row>
    <row r="30720" spans="68:68" x14ac:dyDescent="0.2">
      <c r="BP30720" s="48"/>
    </row>
    <row r="30721" spans="68:68" x14ac:dyDescent="0.2">
      <c r="BP30721" s="48"/>
    </row>
    <row r="30722" spans="68:68" x14ac:dyDescent="0.2">
      <c r="BP30722" s="48"/>
    </row>
    <row r="30723" spans="68:68" x14ac:dyDescent="0.2">
      <c r="BP30723" s="48"/>
    </row>
    <row r="30724" spans="68:68" x14ac:dyDescent="0.2">
      <c r="BP30724" s="48"/>
    </row>
    <row r="30725" spans="68:68" x14ac:dyDescent="0.2">
      <c r="BP30725" s="48"/>
    </row>
    <row r="30726" spans="68:68" x14ac:dyDescent="0.2">
      <c r="BP30726" s="48"/>
    </row>
    <row r="30727" spans="68:68" x14ac:dyDescent="0.2">
      <c r="BP30727" s="48"/>
    </row>
    <row r="30728" spans="68:68" x14ac:dyDescent="0.2">
      <c r="BP30728" s="48"/>
    </row>
    <row r="30729" spans="68:68" x14ac:dyDescent="0.2">
      <c r="BP30729" s="48"/>
    </row>
    <row r="30730" spans="68:68" x14ac:dyDescent="0.2">
      <c r="BP30730" s="48"/>
    </row>
    <row r="30731" spans="68:68" x14ac:dyDescent="0.2">
      <c r="BP30731" s="48"/>
    </row>
    <row r="30732" spans="68:68" x14ac:dyDescent="0.2">
      <c r="BP30732" s="48"/>
    </row>
    <row r="30733" spans="68:68" x14ac:dyDescent="0.2">
      <c r="BP30733" s="48"/>
    </row>
    <row r="30734" spans="68:68" x14ac:dyDescent="0.2">
      <c r="BP30734" s="48"/>
    </row>
    <row r="30735" spans="68:68" x14ac:dyDescent="0.2">
      <c r="BP30735" s="48"/>
    </row>
    <row r="30736" spans="68:68" x14ac:dyDescent="0.2">
      <c r="BP30736" s="48"/>
    </row>
    <row r="30737" spans="68:68" x14ac:dyDescent="0.2">
      <c r="BP30737" s="48"/>
    </row>
    <row r="30738" spans="68:68" x14ac:dyDescent="0.2">
      <c r="BP30738" s="48"/>
    </row>
    <row r="30739" spans="68:68" x14ac:dyDescent="0.2">
      <c r="BP30739" s="48"/>
    </row>
    <row r="30740" spans="68:68" x14ac:dyDescent="0.2">
      <c r="BP30740" s="48"/>
    </row>
    <row r="30741" spans="68:68" x14ac:dyDescent="0.2">
      <c r="BP30741" s="48"/>
    </row>
    <row r="30742" spans="68:68" x14ac:dyDescent="0.2">
      <c r="BP30742" s="48"/>
    </row>
    <row r="30743" spans="68:68" x14ac:dyDescent="0.2">
      <c r="BP30743" s="48"/>
    </row>
    <row r="30744" spans="68:68" x14ac:dyDescent="0.2">
      <c r="BP30744" s="48"/>
    </row>
    <row r="30745" spans="68:68" x14ac:dyDescent="0.2">
      <c r="BP30745" s="48"/>
    </row>
    <row r="30746" spans="68:68" x14ac:dyDescent="0.2">
      <c r="BP30746" s="48"/>
    </row>
    <row r="30747" spans="68:68" x14ac:dyDescent="0.2">
      <c r="BP30747" s="48"/>
    </row>
    <row r="30748" spans="68:68" x14ac:dyDescent="0.2">
      <c r="BP30748" s="48"/>
    </row>
    <row r="30749" spans="68:68" x14ac:dyDescent="0.2">
      <c r="BP30749" s="48"/>
    </row>
    <row r="30750" spans="68:68" x14ac:dyDescent="0.2">
      <c r="BP30750" s="48"/>
    </row>
    <row r="30751" spans="68:68" x14ac:dyDescent="0.2">
      <c r="BP30751" s="48"/>
    </row>
    <row r="30752" spans="68:68" x14ac:dyDescent="0.2">
      <c r="BP30752" s="48"/>
    </row>
    <row r="30753" spans="68:68" x14ac:dyDescent="0.2">
      <c r="BP30753" s="48"/>
    </row>
    <row r="30754" spans="68:68" x14ac:dyDescent="0.2">
      <c r="BP30754" s="48"/>
    </row>
    <row r="30755" spans="68:68" x14ac:dyDescent="0.2">
      <c r="BP30755" s="48"/>
    </row>
    <row r="30756" spans="68:68" x14ac:dyDescent="0.2">
      <c r="BP30756" s="48"/>
    </row>
    <row r="30757" spans="68:68" x14ac:dyDescent="0.2">
      <c r="BP30757" s="48"/>
    </row>
    <row r="30758" spans="68:68" x14ac:dyDescent="0.2">
      <c r="BP30758" s="48"/>
    </row>
    <row r="30759" spans="68:68" x14ac:dyDescent="0.2">
      <c r="BP30759" s="48"/>
    </row>
    <row r="30760" spans="68:68" x14ac:dyDescent="0.2">
      <c r="BP30760" s="48"/>
    </row>
    <row r="30761" spans="68:68" x14ac:dyDescent="0.2">
      <c r="BP30761" s="48"/>
    </row>
    <row r="30762" spans="68:68" x14ac:dyDescent="0.2">
      <c r="BP30762" s="48"/>
    </row>
    <row r="30763" spans="68:68" x14ac:dyDescent="0.2">
      <c r="BP30763" s="48"/>
    </row>
    <row r="30764" spans="68:68" x14ac:dyDescent="0.2">
      <c r="BP30764" s="48"/>
    </row>
    <row r="30765" spans="68:68" x14ac:dyDescent="0.2">
      <c r="BP30765" s="48"/>
    </row>
    <row r="30766" spans="68:68" x14ac:dyDescent="0.2">
      <c r="BP30766" s="48"/>
    </row>
    <row r="30767" spans="68:68" x14ac:dyDescent="0.2">
      <c r="BP30767" s="48"/>
    </row>
    <row r="30768" spans="68:68" x14ac:dyDescent="0.2">
      <c r="BP30768" s="48"/>
    </row>
    <row r="30769" spans="68:68" x14ac:dyDescent="0.2">
      <c r="BP30769" s="48"/>
    </row>
    <row r="30770" spans="68:68" x14ac:dyDescent="0.2">
      <c r="BP30770" s="48"/>
    </row>
    <row r="30771" spans="68:68" x14ac:dyDescent="0.2">
      <c r="BP30771" s="48"/>
    </row>
    <row r="30772" spans="68:68" x14ac:dyDescent="0.2">
      <c r="BP30772" s="48"/>
    </row>
    <row r="30773" spans="68:68" x14ac:dyDescent="0.2">
      <c r="BP30773" s="48"/>
    </row>
    <row r="30774" spans="68:68" x14ac:dyDescent="0.2">
      <c r="BP30774" s="48"/>
    </row>
    <row r="30775" spans="68:68" x14ac:dyDescent="0.2">
      <c r="BP30775" s="48"/>
    </row>
    <row r="30776" spans="68:68" x14ac:dyDescent="0.2">
      <c r="BP30776" s="48"/>
    </row>
    <row r="30777" spans="68:68" x14ac:dyDescent="0.2">
      <c r="BP30777" s="48"/>
    </row>
    <row r="30778" spans="68:68" x14ac:dyDescent="0.2">
      <c r="BP30778" s="48"/>
    </row>
    <row r="30779" spans="68:68" x14ac:dyDescent="0.2">
      <c r="BP30779" s="48"/>
    </row>
    <row r="30780" spans="68:68" x14ac:dyDescent="0.2">
      <c r="BP30780" s="48"/>
    </row>
    <row r="30781" spans="68:68" x14ac:dyDescent="0.2">
      <c r="BP30781" s="48"/>
    </row>
    <row r="30782" spans="68:68" x14ac:dyDescent="0.2">
      <c r="BP30782" s="48"/>
    </row>
    <row r="30783" spans="68:68" x14ac:dyDescent="0.2">
      <c r="BP30783" s="48"/>
    </row>
    <row r="30784" spans="68:68" x14ac:dyDescent="0.2">
      <c r="BP30784" s="48"/>
    </row>
    <row r="30785" spans="68:68" x14ac:dyDescent="0.2">
      <c r="BP30785" s="48"/>
    </row>
    <row r="30786" spans="68:68" x14ac:dyDescent="0.2">
      <c r="BP30786" s="48"/>
    </row>
    <row r="30787" spans="68:68" x14ac:dyDescent="0.2">
      <c r="BP30787" s="48"/>
    </row>
    <row r="30788" spans="68:68" x14ac:dyDescent="0.2">
      <c r="BP30788" s="48"/>
    </row>
    <row r="30789" spans="68:68" x14ac:dyDescent="0.2">
      <c r="BP30789" s="48"/>
    </row>
    <row r="30790" spans="68:68" x14ac:dyDescent="0.2">
      <c r="BP30790" s="48"/>
    </row>
    <row r="30791" spans="68:68" x14ac:dyDescent="0.2">
      <c r="BP30791" s="48"/>
    </row>
    <row r="30792" spans="68:68" x14ac:dyDescent="0.2">
      <c r="BP30792" s="48"/>
    </row>
    <row r="30793" spans="68:68" x14ac:dyDescent="0.2">
      <c r="BP30793" s="48"/>
    </row>
    <row r="30794" spans="68:68" x14ac:dyDescent="0.2">
      <c r="BP30794" s="48"/>
    </row>
    <row r="30795" spans="68:68" x14ac:dyDescent="0.2">
      <c r="BP30795" s="48"/>
    </row>
    <row r="30796" spans="68:68" x14ac:dyDescent="0.2">
      <c r="BP30796" s="48"/>
    </row>
    <row r="30797" spans="68:68" x14ac:dyDescent="0.2">
      <c r="BP30797" s="48"/>
    </row>
    <row r="30798" spans="68:68" x14ac:dyDescent="0.2">
      <c r="BP30798" s="48"/>
    </row>
    <row r="30799" spans="68:68" x14ac:dyDescent="0.2">
      <c r="BP30799" s="48"/>
    </row>
    <row r="30800" spans="68:68" x14ac:dyDescent="0.2">
      <c r="BP30800" s="48"/>
    </row>
    <row r="30801" spans="68:68" x14ac:dyDescent="0.2">
      <c r="BP30801" s="48"/>
    </row>
    <row r="30802" spans="68:68" x14ac:dyDescent="0.2">
      <c r="BP30802" s="48"/>
    </row>
    <row r="30803" spans="68:68" x14ac:dyDescent="0.2">
      <c r="BP30803" s="48"/>
    </row>
    <row r="30804" spans="68:68" x14ac:dyDescent="0.2">
      <c r="BP30804" s="48"/>
    </row>
    <row r="30805" spans="68:68" x14ac:dyDescent="0.2">
      <c r="BP30805" s="48"/>
    </row>
    <row r="30806" spans="68:68" x14ac:dyDescent="0.2">
      <c r="BP30806" s="48"/>
    </row>
    <row r="30807" spans="68:68" x14ac:dyDescent="0.2">
      <c r="BP30807" s="48"/>
    </row>
    <row r="30808" spans="68:68" x14ac:dyDescent="0.2">
      <c r="BP30808" s="48"/>
    </row>
    <row r="30809" spans="68:68" x14ac:dyDescent="0.2">
      <c r="BP30809" s="48"/>
    </row>
    <row r="30810" spans="68:68" x14ac:dyDescent="0.2">
      <c r="BP30810" s="48"/>
    </row>
    <row r="30811" spans="68:68" x14ac:dyDescent="0.2">
      <c r="BP30811" s="48"/>
    </row>
    <row r="30812" spans="68:68" x14ac:dyDescent="0.2">
      <c r="BP30812" s="48"/>
    </row>
    <row r="30813" spans="68:68" x14ac:dyDescent="0.2">
      <c r="BP30813" s="48"/>
    </row>
    <row r="30814" spans="68:68" x14ac:dyDescent="0.2">
      <c r="BP30814" s="48"/>
    </row>
    <row r="30815" spans="68:68" x14ac:dyDescent="0.2">
      <c r="BP30815" s="48"/>
    </row>
    <row r="30816" spans="68:68" x14ac:dyDescent="0.2">
      <c r="BP30816" s="48"/>
    </row>
    <row r="30817" spans="68:68" x14ac:dyDescent="0.2">
      <c r="BP30817" s="48"/>
    </row>
    <row r="30818" spans="68:68" x14ac:dyDescent="0.2">
      <c r="BP30818" s="48"/>
    </row>
    <row r="30819" spans="68:68" x14ac:dyDescent="0.2">
      <c r="BP30819" s="48"/>
    </row>
    <row r="30820" spans="68:68" x14ac:dyDescent="0.2">
      <c r="BP30820" s="48"/>
    </row>
    <row r="30821" spans="68:68" x14ac:dyDescent="0.2">
      <c r="BP30821" s="48"/>
    </row>
    <row r="30822" spans="68:68" x14ac:dyDescent="0.2">
      <c r="BP30822" s="48"/>
    </row>
    <row r="30823" spans="68:68" x14ac:dyDescent="0.2">
      <c r="BP30823" s="48"/>
    </row>
    <row r="30824" spans="68:68" x14ac:dyDescent="0.2">
      <c r="BP30824" s="48"/>
    </row>
    <row r="30825" spans="68:68" x14ac:dyDescent="0.2">
      <c r="BP30825" s="48"/>
    </row>
    <row r="30826" spans="68:68" x14ac:dyDescent="0.2">
      <c r="BP30826" s="48"/>
    </row>
    <row r="30827" spans="68:68" x14ac:dyDescent="0.2">
      <c r="BP30827" s="48"/>
    </row>
    <row r="30828" spans="68:68" x14ac:dyDescent="0.2">
      <c r="BP30828" s="48"/>
    </row>
    <row r="30829" spans="68:68" x14ac:dyDescent="0.2">
      <c r="BP30829" s="48"/>
    </row>
    <row r="30830" spans="68:68" x14ac:dyDescent="0.2">
      <c r="BP30830" s="48"/>
    </row>
    <row r="30831" spans="68:68" x14ac:dyDescent="0.2">
      <c r="BP30831" s="48"/>
    </row>
    <row r="30832" spans="68:68" x14ac:dyDescent="0.2">
      <c r="BP30832" s="48"/>
    </row>
    <row r="30833" spans="68:68" x14ac:dyDescent="0.2">
      <c r="BP30833" s="48"/>
    </row>
    <row r="30834" spans="68:68" x14ac:dyDescent="0.2">
      <c r="BP30834" s="48"/>
    </row>
    <row r="30835" spans="68:68" x14ac:dyDescent="0.2">
      <c r="BP30835" s="48"/>
    </row>
    <row r="30836" spans="68:68" x14ac:dyDescent="0.2">
      <c r="BP30836" s="48"/>
    </row>
    <row r="30837" spans="68:68" x14ac:dyDescent="0.2">
      <c r="BP30837" s="48"/>
    </row>
    <row r="30838" spans="68:68" x14ac:dyDescent="0.2">
      <c r="BP30838" s="48"/>
    </row>
    <row r="30839" spans="68:68" x14ac:dyDescent="0.2">
      <c r="BP30839" s="48"/>
    </row>
    <row r="30840" spans="68:68" x14ac:dyDescent="0.2">
      <c r="BP30840" s="48"/>
    </row>
    <row r="30841" spans="68:68" x14ac:dyDescent="0.2">
      <c r="BP30841" s="48"/>
    </row>
    <row r="30842" spans="68:68" x14ac:dyDescent="0.2">
      <c r="BP30842" s="48"/>
    </row>
    <row r="30843" spans="68:68" x14ac:dyDescent="0.2">
      <c r="BP30843" s="48"/>
    </row>
    <row r="30844" spans="68:68" x14ac:dyDescent="0.2">
      <c r="BP30844" s="48"/>
    </row>
    <row r="30845" spans="68:68" x14ac:dyDescent="0.2">
      <c r="BP30845" s="48"/>
    </row>
    <row r="30846" spans="68:68" x14ac:dyDescent="0.2">
      <c r="BP30846" s="48"/>
    </row>
    <row r="30847" spans="68:68" x14ac:dyDescent="0.2">
      <c r="BP30847" s="48"/>
    </row>
    <row r="30848" spans="68:68" x14ac:dyDescent="0.2">
      <c r="BP30848" s="48"/>
    </row>
    <row r="30849" spans="68:68" x14ac:dyDescent="0.2">
      <c r="BP30849" s="48"/>
    </row>
    <row r="30850" spans="68:68" x14ac:dyDescent="0.2">
      <c r="BP30850" s="48"/>
    </row>
    <row r="30851" spans="68:68" x14ac:dyDescent="0.2">
      <c r="BP30851" s="48"/>
    </row>
    <row r="30852" spans="68:68" x14ac:dyDescent="0.2">
      <c r="BP30852" s="48"/>
    </row>
    <row r="30853" spans="68:68" x14ac:dyDescent="0.2">
      <c r="BP30853" s="48"/>
    </row>
    <row r="30854" spans="68:68" x14ac:dyDescent="0.2">
      <c r="BP30854" s="48"/>
    </row>
    <row r="30855" spans="68:68" x14ac:dyDescent="0.2">
      <c r="BP30855" s="48"/>
    </row>
    <row r="30856" spans="68:68" x14ac:dyDescent="0.2">
      <c r="BP30856" s="48"/>
    </row>
    <row r="30857" spans="68:68" x14ac:dyDescent="0.2">
      <c r="BP30857" s="48"/>
    </row>
    <row r="30858" spans="68:68" x14ac:dyDescent="0.2">
      <c r="BP30858" s="48"/>
    </row>
    <row r="30859" spans="68:68" x14ac:dyDescent="0.2">
      <c r="BP30859" s="48"/>
    </row>
    <row r="30860" spans="68:68" x14ac:dyDescent="0.2">
      <c r="BP30860" s="48"/>
    </row>
    <row r="30861" spans="68:68" x14ac:dyDescent="0.2">
      <c r="BP30861" s="48"/>
    </row>
    <row r="30862" spans="68:68" x14ac:dyDescent="0.2">
      <c r="BP30862" s="48"/>
    </row>
    <row r="30863" spans="68:68" x14ac:dyDescent="0.2">
      <c r="BP30863" s="48"/>
    </row>
    <row r="30864" spans="68:68" x14ac:dyDescent="0.2">
      <c r="BP30864" s="48"/>
    </row>
    <row r="30865" spans="68:68" x14ac:dyDescent="0.2">
      <c r="BP30865" s="48"/>
    </row>
    <row r="30866" spans="68:68" x14ac:dyDescent="0.2">
      <c r="BP30866" s="48"/>
    </row>
    <row r="30867" spans="68:68" x14ac:dyDescent="0.2">
      <c r="BP30867" s="48"/>
    </row>
    <row r="30868" spans="68:68" x14ac:dyDescent="0.2">
      <c r="BP30868" s="48"/>
    </row>
    <row r="30869" spans="68:68" x14ac:dyDescent="0.2">
      <c r="BP30869" s="48"/>
    </row>
    <row r="30870" spans="68:68" x14ac:dyDescent="0.2">
      <c r="BP30870" s="48"/>
    </row>
    <row r="30871" spans="68:68" x14ac:dyDescent="0.2">
      <c r="BP30871" s="48"/>
    </row>
    <row r="30872" spans="68:68" x14ac:dyDescent="0.2">
      <c r="BP30872" s="48"/>
    </row>
    <row r="30873" spans="68:68" x14ac:dyDescent="0.2">
      <c r="BP30873" s="48"/>
    </row>
    <row r="30874" spans="68:68" x14ac:dyDescent="0.2">
      <c r="BP30874" s="48"/>
    </row>
    <row r="30875" spans="68:68" x14ac:dyDescent="0.2">
      <c r="BP30875" s="48"/>
    </row>
    <row r="30876" spans="68:68" x14ac:dyDescent="0.2">
      <c r="BP30876" s="48"/>
    </row>
    <row r="30877" spans="68:68" x14ac:dyDescent="0.2">
      <c r="BP30877" s="48"/>
    </row>
    <row r="30878" spans="68:68" x14ac:dyDescent="0.2">
      <c r="BP30878" s="48"/>
    </row>
    <row r="30879" spans="68:68" x14ac:dyDescent="0.2">
      <c r="BP30879" s="48"/>
    </row>
    <row r="30880" spans="68:68" x14ac:dyDescent="0.2">
      <c r="BP30880" s="48"/>
    </row>
    <row r="30881" spans="68:68" x14ac:dyDescent="0.2">
      <c r="BP30881" s="48"/>
    </row>
    <row r="30882" spans="68:68" x14ac:dyDescent="0.2">
      <c r="BP30882" s="48"/>
    </row>
    <row r="30883" spans="68:68" x14ac:dyDescent="0.2">
      <c r="BP30883" s="48"/>
    </row>
    <row r="30884" spans="68:68" x14ac:dyDescent="0.2">
      <c r="BP30884" s="48"/>
    </row>
    <row r="30885" spans="68:68" x14ac:dyDescent="0.2">
      <c r="BP30885" s="48"/>
    </row>
    <row r="30886" spans="68:68" x14ac:dyDescent="0.2">
      <c r="BP30886" s="48"/>
    </row>
    <row r="30887" spans="68:68" x14ac:dyDescent="0.2">
      <c r="BP30887" s="48"/>
    </row>
    <row r="30888" spans="68:68" x14ac:dyDescent="0.2">
      <c r="BP30888" s="48"/>
    </row>
    <row r="30889" spans="68:68" x14ac:dyDescent="0.2">
      <c r="BP30889" s="48"/>
    </row>
    <row r="30890" spans="68:68" x14ac:dyDescent="0.2">
      <c r="BP30890" s="48"/>
    </row>
    <row r="30891" spans="68:68" x14ac:dyDescent="0.2">
      <c r="BP30891" s="48"/>
    </row>
    <row r="30892" spans="68:68" x14ac:dyDescent="0.2">
      <c r="BP30892" s="48"/>
    </row>
    <row r="30893" spans="68:68" x14ac:dyDescent="0.2">
      <c r="BP30893" s="48"/>
    </row>
    <row r="30894" spans="68:68" x14ac:dyDescent="0.2">
      <c r="BP30894" s="48"/>
    </row>
    <row r="30895" spans="68:68" x14ac:dyDescent="0.2">
      <c r="BP30895" s="48"/>
    </row>
    <row r="30896" spans="68:68" x14ac:dyDescent="0.2">
      <c r="BP30896" s="48"/>
    </row>
    <row r="30897" spans="68:68" x14ac:dyDescent="0.2">
      <c r="BP30897" s="48"/>
    </row>
    <row r="30898" spans="68:68" x14ac:dyDescent="0.2">
      <c r="BP30898" s="48"/>
    </row>
    <row r="30899" spans="68:68" x14ac:dyDescent="0.2">
      <c r="BP30899" s="48"/>
    </row>
    <row r="30900" spans="68:68" x14ac:dyDescent="0.2">
      <c r="BP30900" s="48"/>
    </row>
    <row r="30901" spans="68:68" x14ac:dyDescent="0.2">
      <c r="BP30901" s="48"/>
    </row>
    <row r="30902" spans="68:68" x14ac:dyDescent="0.2">
      <c r="BP30902" s="48"/>
    </row>
    <row r="30903" spans="68:68" x14ac:dyDescent="0.2">
      <c r="BP30903" s="48"/>
    </row>
    <row r="30904" spans="68:68" x14ac:dyDescent="0.2">
      <c r="BP30904" s="48"/>
    </row>
    <row r="30905" spans="68:68" x14ac:dyDescent="0.2">
      <c r="BP30905" s="48"/>
    </row>
    <row r="30906" spans="68:68" x14ac:dyDescent="0.2">
      <c r="BP30906" s="48"/>
    </row>
    <row r="30907" spans="68:68" x14ac:dyDescent="0.2">
      <c r="BP30907" s="48"/>
    </row>
    <row r="30908" spans="68:68" x14ac:dyDescent="0.2">
      <c r="BP30908" s="48"/>
    </row>
    <row r="30909" spans="68:68" x14ac:dyDescent="0.2">
      <c r="BP30909" s="48"/>
    </row>
    <row r="30910" spans="68:68" x14ac:dyDescent="0.2">
      <c r="BP30910" s="48"/>
    </row>
    <row r="30911" spans="68:68" x14ac:dyDescent="0.2">
      <c r="BP30911" s="48"/>
    </row>
    <row r="30912" spans="68:68" x14ac:dyDescent="0.2">
      <c r="BP30912" s="48"/>
    </row>
    <row r="30913" spans="68:68" x14ac:dyDescent="0.2">
      <c r="BP30913" s="48"/>
    </row>
    <row r="30914" spans="68:68" x14ac:dyDescent="0.2">
      <c r="BP30914" s="48"/>
    </row>
    <row r="30915" spans="68:68" x14ac:dyDescent="0.2">
      <c r="BP30915" s="48"/>
    </row>
    <row r="30916" spans="68:68" x14ac:dyDescent="0.2">
      <c r="BP30916" s="48"/>
    </row>
    <row r="30917" spans="68:68" x14ac:dyDescent="0.2">
      <c r="BP30917" s="48"/>
    </row>
    <row r="30918" spans="68:68" x14ac:dyDescent="0.2">
      <c r="BP30918" s="48"/>
    </row>
    <row r="30919" spans="68:68" x14ac:dyDescent="0.2">
      <c r="BP30919" s="48"/>
    </row>
    <row r="30920" spans="68:68" x14ac:dyDescent="0.2">
      <c r="BP30920" s="48"/>
    </row>
    <row r="30921" spans="68:68" x14ac:dyDescent="0.2">
      <c r="BP30921" s="48"/>
    </row>
    <row r="30922" spans="68:68" x14ac:dyDescent="0.2">
      <c r="BP30922" s="48"/>
    </row>
    <row r="30923" spans="68:68" x14ac:dyDescent="0.2">
      <c r="BP30923" s="48"/>
    </row>
    <row r="30924" spans="68:68" x14ac:dyDescent="0.2">
      <c r="BP30924" s="48"/>
    </row>
    <row r="30925" spans="68:68" x14ac:dyDescent="0.2">
      <c r="BP30925" s="48"/>
    </row>
    <row r="30926" spans="68:68" x14ac:dyDescent="0.2">
      <c r="BP30926" s="48"/>
    </row>
    <row r="30927" spans="68:68" x14ac:dyDescent="0.2">
      <c r="BP30927" s="48"/>
    </row>
    <row r="30928" spans="68:68" x14ac:dyDescent="0.2">
      <c r="BP30928" s="48"/>
    </row>
    <row r="30929" spans="68:68" x14ac:dyDescent="0.2">
      <c r="BP30929" s="48"/>
    </row>
    <row r="30930" spans="68:68" x14ac:dyDescent="0.2">
      <c r="BP30930" s="48"/>
    </row>
    <row r="30931" spans="68:68" x14ac:dyDescent="0.2">
      <c r="BP30931" s="48"/>
    </row>
    <row r="30932" spans="68:68" x14ac:dyDescent="0.2">
      <c r="BP30932" s="48"/>
    </row>
    <row r="30933" spans="68:68" x14ac:dyDescent="0.2">
      <c r="BP30933" s="48"/>
    </row>
    <row r="30934" spans="68:68" x14ac:dyDescent="0.2">
      <c r="BP30934" s="48"/>
    </row>
    <row r="30935" spans="68:68" x14ac:dyDescent="0.2">
      <c r="BP30935" s="48"/>
    </row>
    <row r="30936" spans="68:68" x14ac:dyDescent="0.2">
      <c r="BP30936" s="48"/>
    </row>
    <row r="30937" spans="68:68" x14ac:dyDescent="0.2">
      <c r="BP30937" s="48"/>
    </row>
    <row r="30938" spans="68:68" x14ac:dyDescent="0.2">
      <c r="BP30938" s="48"/>
    </row>
    <row r="30939" spans="68:68" x14ac:dyDescent="0.2">
      <c r="BP30939" s="48"/>
    </row>
    <row r="30940" spans="68:68" x14ac:dyDescent="0.2">
      <c r="BP30940" s="48"/>
    </row>
    <row r="30941" spans="68:68" x14ac:dyDescent="0.2">
      <c r="BP30941" s="48"/>
    </row>
    <row r="30942" spans="68:68" x14ac:dyDescent="0.2">
      <c r="BP30942" s="48"/>
    </row>
    <row r="30943" spans="68:68" x14ac:dyDescent="0.2">
      <c r="BP30943" s="48"/>
    </row>
    <row r="30944" spans="68:68" x14ac:dyDescent="0.2">
      <c r="BP30944" s="48"/>
    </row>
    <row r="30945" spans="68:68" x14ac:dyDescent="0.2">
      <c r="BP30945" s="48"/>
    </row>
    <row r="30946" spans="68:68" x14ac:dyDescent="0.2">
      <c r="BP30946" s="48"/>
    </row>
    <row r="30947" spans="68:68" x14ac:dyDescent="0.2">
      <c r="BP30947" s="48"/>
    </row>
    <row r="30948" spans="68:68" x14ac:dyDescent="0.2">
      <c r="BP30948" s="48"/>
    </row>
    <row r="30949" spans="68:68" x14ac:dyDescent="0.2">
      <c r="BP30949" s="48"/>
    </row>
    <row r="30950" spans="68:68" x14ac:dyDescent="0.2">
      <c r="BP30950" s="48"/>
    </row>
    <row r="30951" spans="68:68" x14ac:dyDescent="0.2">
      <c r="BP30951" s="48"/>
    </row>
    <row r="30952" spans="68:68" x14ac:dyDescent="0.2">
      <c r="BP30952" s="48"/>
    </row>
    <row r="30953" spans="68:68" x14ac:dyDescent="0.2">
      <c r="BP30953" s="48"/>
    </row>
    <row r="30954" spans="68:68" x14ac:dyDescent="0.2">
      <c r="BP30954" s="48"/>
    </row>
    <row r="30955" spans="68:68" x14ac:dyDescent="0.2">
      <c r="BP30955" s="48"/>
    </row>
    <row r="30956" spans="68:68" x14ac:dyDescent="0.2">
      <c r="BP30956" s="48"/>
    </row>
    <row r="30957" spans="68:68" x14ac:dyDescent="0.2">
      <c r="BP30957" s="48"/>
    </row>
    <row r="30958" spans="68:68" x14ac:dyDescent="0.2">
      <c r="BP30958" s="48"/>
    </row>
    <row r="30959" spans="68:68" x14ac:dyDescent="0.2">
      <c r="BP30959" s="48"/>
    </row>
    <row r="30960" spans="68:68" x14ac:dyDescent="0.2">
      <c r="BP30960" s="48"/>
    </row>
    <row r="30961" spans="68:68" x14ac:dyDescent="0.2">
      <c r="BP30961" s="48"/>
    </row>
    <row r="30962" spans="68:68" x14ac:dyDescent="0.2">
      <c r="BP30962" s="48"/>
    </row>
    <row r="30963" spans="68:68" x14ac:dyDescent="0.2">
      <c r="BP30963" s="48"/>
    </row>
    <row r="30964" spans="68:68" x14ac:dyDescent="0.2">
      <c r="BP30964" s="48"/>
    </row>
    <row r="30965" spans="68:68" x14ac:dyDescent="0.2">
      <c r="BP30965" s="48"/>
    </row>
    <row r="30966" spans="68:68" x14ac:dyDescent="0.2">
      <c r="BP30966" s="48"/>
    </row>
    <row r="30967" spans="68:68" x14ac:dyDescent="0.2">
      <c r="BP30967" s="48"/>
    </row>
    <row r="30968" spans="68:68" x14ac:dyDescent="0.2">
      <c r="BP30968" s="48"/>
    </row>
    <row r="30969" spans="68:68" x14ac:dyDescent="0.2">
      <c r="BP30969" s="48"/>
    </row>
    <row r="30970" spans="68:68" x14ac:dyDescent="0.2">
      <c r="BP30970" s="48"/>
    </row>
    <row r="30971" spans="68:68" x14ac:dyDescent="0.2">
      <c r="BP30971" s="48"/>
    </row>
    <row r="30972" spans="68:68" x14ac:dyDescent="0.2">
      <c r="BP30972" s="48"/>
    </row>
    <row r="30973" spans="68:68" x14ac:dyDescent="0.2">
      <c r="BP30973" s="48"/>
    </row>
    <row r="30974" spans="68:68" x14ac:dyDescent="0.2">
      <c r="BP30974" s="48"/>
    </row>
    <row r="30975" spans="68:68" x14ac:dyDescent="0.2">
      <c r="BP30975" s="48"/>
    </row>
    <row r="30976" spans="68:68" x14ac:dyDescent="0.2">
      <c r="BP30976" s="48"/>
    </row>
    <row r="30977" spans="68:68" x14ac:dyDescent="0.2">
      <c r="BP30977" s="48"/>
    </row>
    <row r="30978" spans="68:68" x14ac:dyDescent="0.2">
      <c r="BP30978" s="48"/>
    </row>
    <row r="30979" spans="68:68" x14ac:dyDescent="0.2">
      <c r="BP30979" s="48"/>
    </row>
    <row r="30980" spans="68:68" x14ac:dyDescent="0.2">
      <c r="BP30980" s="48"/>
    </row>
    <row r="30981" spans="68:68" x14ac:dyDescent="0.2">
      <c r="BP30981" s="48"/>
    </row>
    <row r="30982" spans="68:68" x14ac:dyDescent="0.2">
      <c r="BP30982" s="48"/>
    </row>
    <row r="30983" spans="68:68" x14ac:dyDescent="0.2">
      <c r="BP30983" s="48"/>
    </row>
    <row r="30984" spans="68:68" x14ac:dyDescent="0.2">
      <c r="BP30984" s="48"/>
    </row>
    <row r="30985" spans="68:68" x14ac:dyDescent="0.2">
      <c r="BP30985" s="48"/>
    </row>
    <row r="30986" spans="68:68" x14ac:dyDescent="0.2">
      <c r="BP30986" s="48"/>
    </row>
    <row r="30987" spans="68:68" x14ac:dyDescent="0.2">
      <c r="BP30987" s="48"/>
    </row>
    <row r="30988" spans="68:68" x14ac:dyDescent="0.2">
      <c r="BP30988" s="48"/>
    </row>
    <row r="30989" spans="68:68" x14ac:dyDescent="0.2">
      <c r="BP30989" s="48"/>
    </row>
    <row r="30990" spans="68:68" x14ac:dyDescent="0.2">
      <c r="BP30990" s="48"/>
    </row>
    <row r="30991" spans="68:68" x14ac:dyDescent="0.2">
      <c r="BP30991" s="48"/>
    </row>
    <row r="30992" spans="68:68" x14ac:dyDescent="0.2">
      <c r="BP30992" s="48"/>
    </row>
    <row r="30993" spans="68:68" x14ac:dyDescent="0.2">
      <c r="BP30993" s="48"/>
    </row>
    <row r="30994" spans="68:68" x14ac:dyDescent="0.2">
      <c r="BP30994" s="48"/>
    </row>
    <row r="30995" spans="68:68" x14ac:dyDescent="0.2">
      <c r="BP30995" s="48"/>
    </row>
    <row r="30996" spans="68:68" x14ac:dyDescent="0.2">
      <c r="BP30996" s="48"/>
    </row>
    <row r="30997" spans="68:68" x14ac:dyDescent="0.2">
      <c r="BP30997" s="48"/>
    </row>
    <row r="30998" spans="68:68" x14ac:dyDescent="0.2">
      <c r="BP30998" s="48"/>
    </row>
    <row r="30999" spans="68:68" x14ac:dyDescent="0.2">
      <c r="BP30999" s="48"/>
    </row>
    <row r="31000" spans="68:68" x14ac:dyDescent="0.2">
      <c r="BP31000" s="48"/>
    </row>
    <row r="31001" spans="68:68" x14ac:dyDescent="0.2">
      <c r="BP31001" s="48"/>
    </row>
    <row r="31002" spans="68:68" x14ac:dyDescent="0.2">
      <c r="BP31002" s="48"/>
    </row>
    <row r="31003" spans="68:68" x14ac:dyDescent="0.2">
      <c r="BP31003" s="48"/>
    </row>
    <row r="31004" spans="68:68" x14ac:dyDescent="0.2">
      <c r="BP31004" s="48"/>
    </row>
    <row r="31005" spans="68:68" x14ac:dyDescent="0.2">
      <c r="BP31005" s="48"/>
    </row>
    <row r="31006" spans="68:68" x14ac:dyDescent="0.2">
      <c r="BP31006" s="48"/>
    </row>
    <row r="31007" spans="68:68" x14ac:dyDescent="0.2">
      <c r="BP31007" s="48"/>
    </row>
    <row r="31008" spans="68:68" x14ac:dyDescent="0.2">
      <c r="BP31008" s="48"/>
    </row>
    <row r="31009" spans="68:68" x14ac:dyDescent="0.2">
      <c r="BP31009" s="48"/>
    </row>
    <row r="31010" spans="68:68" x14ac:dyDescent="0.2">
      <c r="BP31010" s="48"/>
    </row>
    <row r="31011" spans="68:68" x14ac:dyDescent="0.2">
      <c r="BP31011" s="48"/>
    </row>
    <row r="31012" spans="68:68" x14ac:dyDescent="0.2">
      <c r="BP31012" s="48"/>
    </row>
    <row r="31013" spans="68:68" x14ac:dyDescent="0.2">
      <c r="BP31013" s="48"/>
    </row>
    <row r="31014" spans="68:68" x14ac:dyDescent="0.2">
      <c r="BP31014" s="48"/>
    </row>
    <row r="31015" spans="68:68" x14ac:dyDescent="0.2">
      <c r="BP31015" s="48"/>
    </row>
    <row r="31016" spans="68:68" x14ac:dyDescent="0.2">
      <c r="BP31016" s="48"/>
    </row>
    <row r="31017" spans="68:68" x14ac:dyDescent="0.2">
      <c r="BP31017" s="48"/>
    </row>
    <row r="31018" spans="68:68" x14ac:dyDescent="0.2">
      <c r="BP31018" s="48"/>
    </row>
    <row r="31019" spans="68:68" x14ac:dyDescent="0.2">
      <c r="BP31019" s="48"/>
    </row>
    <row r="31020" spans="68:68" x14ac:dyDescent="0.2">
      <c r="BP31020" s="48"/>
    </row>
    <row r="31021" spans="68:68" x14ac:dyDescent="0.2">
      <c r="BP31021" s="48"/>
    </row>
    <row r="31022" spans="68:68" x14ac:dyDescent="0.2">
      <c r="BP31022" s="48"/>
    </row>
    <row r="31023" spans="68:68" x14ac:dyDescent="0.2">
      <c r="BP31023" s="48"/>
    </row>
    <row r="31024" spans="68:68" x14ac:dyDescent="0.2">
      <c r="BP31024" s="48"/>
    </row>
    <row r="31025" spans="68:68" x14ac:dyDescent="0.2">
      <c r="BP31025" s="48"/>
    </row>
    <row r="31026" spans="68:68" x14ac:dyDescent="0.2">
      <c r="BP31026" s="48"/>
    </row>
    <row r="31027" spans="68:68" x14ac:dyDescent="0.2">
      <c r="BP31027" s="48"/>
    </row>
    <row r="31028" spans="68:68" x14ac:dyDescent="0.2">
      <c r="BP31028" s="48"/>
    </row>
    <row r="31029" spans="68:68" x14ac:dyDescent="0.2">
      <c r="BP31029" s="48"/>
    </row>
    <row r="31030" spans="68:68" x14ac:dyDescent="0.2">
      <c r="BP31030" s="48"/>
    </row>
    <row r="31031" spans="68:68" x14ac:dyDescent="0.2">
      <c r="BP31031" s="48"/>
    </row>
    <row r="31032" spans="68:68" x14ac:dyDescent="0.2">
      <c r="BP31032" s="48"/>
    </row>
    <row r="31033" spans="68:68" x14ac:dyDescent="0.2">
      <c r="BP31033" s="48"/>
    </row>
    <row r="31034" spans="68:68" x14ac:dyDescent="0.2">
      <c r="BP31034" s="48"/>
    </row>
    <row r="31035" spans="68:68" x14ac:dyDescent="0.2">
      <c r="BP31035" s="48"/>
    </row>
    <row r="31036" spans="68:68" x14ac:dyDescent="0.2">
      <c r="BP31036" s="48"/>
    </row>
    <row r="31037" spans="68:68" x14ac:dyDescent="0.2">
      <c r="BP31037" s="48"/>
    </row>
    <row r="31038" spans="68:68" x14ac:dyDescent="0.2">
      <c r="BP31038" s="48"/>
    </row>
    <row r="31039" spans="68:68" x14ac:dyDescent="0.2">
      <c r="BP31039" s="48"/>
    </row>
    <row r="31040" spans="68:68" x14ac:dyDescent="0.2">
      <c r="BP31040" s="48"/>
    </row>
    <row r="31041" spans="68:68" x14ac:dyDescent="0.2">
      <c r="BP31041" s="48"/>
    </row>
    <row r="31042" spans="68:68" x14ac:dyDescent="0.2">
      <c r="BP31042" s="48"/>
    </row>
    <row r="31043" spans="68:68" x14ac:dyDescent="0.2">
      <c r="BP31043" s="48"/>
    </row>
    <row r="31044" spans="68:68" x14ac:dyDescent="0.2">
      <c r="BP31044" s="48"/>
    </row>
    <row r="31045" spans="68:68" x14ac:dyDescent="0.2">
      <c r="BP31045" s="48"/>
    </row>
    <row r="31046" spans="68:68" x14ac:dyDescent="0.2">
      <c r="BP31046" s="48"/>
    </row>
    <row r="31047" spans="68:68" x14ac:dyDescent="0.2">
      <c r="BP31047" s="48"/>
    </row>
    <row r="31048" spans="68:68" x14ac:dyDescent="0.2">
      <c r="BP31048" s="48"/>
    </row>
    <row r="31049" spans="68:68" x14ac:dyDescent="0.2">
      <c r="BP31049" s="48"/>
    </row>
    <row r="31050" spans="68:68" x14ac:dyDescent="0.2">
      <c r="BP31050" s="48"/>
    </row>
    <row r="31051" spans="68:68" x14ac:dyDescent="0.2">
      <c r="BP31051" s="48"/>
    </row>
    <row r="31052" spans="68:68" x14ac:dyDescent="0.2">
      <c r="BP31052" s="48"/>
    </row>
    <row r="31053" spans="68:68" x14ac:dyDescent="0.2">
      <c r="BP31053" s="48"/>
    </row>
    <row r="31054" spans="68:68" x14ac:dyDescent="0.2">
      <c r="BP31054" s="48"/>
    </row>
    <row r="31055" spans="68:68" x14ac:dyDescent="0.2">
      <c r="BP31055" s="48"/>
    </row>
    <row r="31056" spans="68:68" x14ac:dyDescent="0.2">
      <c r="BP31056" s="48"/>
    </row>
    <row r="31057" spans="68:68" x14ac:dyDescent="0.2">
      <c r="BP31057" s="48"/>
    </row>
    <row r="31058" spans="68:68" x14ac:dyDescent="0.2">
      <c r="BP31058" s="48"/>
    </row>
    <row r="31059" spans="68:68" x14ac:dyDescent="0.2">
      <c r="BP31059" s="48"/>
    </row>
    <row r="31060" spans="68:68" x14ac:dyDescent="0.2">
      <c r="BP31060" s="48"/>
    </row>
    <row r="31061" spans="68:68" x14ac:dyDescent="0.2">
      <c r="BP31061" s="48"/>
    </row>
    <row r="31062" spans="68:68" x14ac:dyDescent="0.2">
      <c r="BP31062" s="48"/>
    </row>
    <row r="31063" spans="68:68" x14ac:dyDescent="0.2">
      <c r="BP31063" s="48"/>
    </row>
    <row r="31064" spans="68:68" x14ac:dyDescent="0.2">
      <c r="BP31064" s="48"/>
    </row>
    <row r="31065" spans="68:68" x14ac:dyDescent="0.2">
      <c r="BP31065" s="48"/>
    </row>
    <row r="31066" spans="68:68" x14ac:dyDescent="0.2">
      <c r="BP31066" s="48"/>
    </row>
    <row r="31067" spans="68:68" x14ac:dyDescent="0.2">
      <c r="BP31067" s="48"/>
    </row>
    <row r="31068" spans="68:68" x14ac:dyDescent="0.2">
      <c r="BP31068" s="48"/>
    </row>
    <row r="31069" spans="68:68" x14ac:dyDescent="0.2">
      <c r="BP31069" s="48"/>
    </row>
    <row r="31070" spans="68:68" x14ac:dyDescent="0.2">
      <c r="BP31070" s="48"/>
    </row>
    <row r="31071" spans="68:68" x14ac:dyDescent="0.2">
      <c r="BP31071" s="48"/>
    </row>
    <row r="31072" spans="68:68" x14ac:dyDescent="0.2">
      <c r="BP31072" s="48"/>
    </row>
    <row r="31073" spans="68:68" x14ac:dyDescent="0.2">
      <c r="BP31073" s="48"/>
    </row>
    <row r="31074" spans="68:68" x14ac:dyDescent="0.2">
      <c r="BP31074" s="48"/>
    </row>
    <row r="31075" spans="68:68" x14ac:dyDescent="0.2">
      <c r="BP31075" s="48"/>
    </row>
    <row r="31076" spans="68:68" x14ac:dyDescent="0.2">
      <c r="BP31076" s="48"/>
    </row>
    <row r="31077" spans="68:68" x14ac:dyDescent="0.2">
      <c r="BP31077" s="48"/>
    </row>
    <row r="31078" spans="68:68" x14ac:dyDescent="0.2">
      <c r="BP31078" s="48"/>
    </row>
    <row r="31079" spans="68:68" x14ac:dyDescent="0.2">
      <c r="BP31079" s="48"/>
    </row>
    <row r="31080" spans="68:68" x14ac:dyDescent="0.2">
      <c r="BP31080" s="48"/>
    </row>
    <row r="31081" spans="68:68" x14ac:dyDescent="0.2">
      <c r="BP31081" s="48"/>
    </row>
    <row r="31082" spans="68:68" x14ac:dyDescent="0.2">
      <c r="BP31082" s="48"/>
    </row>
    <row r="31083" spans="68:68" x14ac:dyDescent="0.2">
      <c r="BP31083" s="48"/>
    </row>
    <row r="31084" spans="68:68" x14ac:dyDescent="0.2">
      <c r="BP31084" s="48"/>
    </row>
    <row r="31085" spans="68:68" x14ac:dyDescent="0.2">
      <c r="BP31085" s="48"/>
    </row>
    <row r="31086" spans="68:68" x14ac:dyDescent="0.2">
      <c r="BP31086" s="48"/>
    </row>
    <row r="31087" spans="68:68" x14ac:dyDescent="0.2">
      <c r="BP31087" s="48"/>
    </row>
    <row r="31088" spans="68:68" x14ac:dyDescent="0.2">
      <c r="BP31088" s="48"/>
    </row>
    <row r="31089" spans="68:68" x14ac:dyDescent="0.2">
      <c r="BP31089" s="48"/>
    </row>
    <row r="31090" spans="68:68" x14ac:dyDescent="0.2">
      <c r="BP31090" s="48"/>
    </row>
    <row r="31091" spans="68:68" x14ac:dyDescent="0.2">
      <c r="BP31091" s="48"/>
    </row>
    <row r="31092" spans="68:68" x14ac:dyDescent="0.2">
      <c r="BP31092" s="48"/>
    </row>
    <row r="31093" spans="68:68" x14ac:dyDescent="0.2">
      <c r="BP31093" s="48"/>
    </row>
    <row r="31094" spans="68:68" x14ac:dyDescent="0.2">
      <c r="BP31094" s="48"/>
    </row>
    <row r="31095" spans="68:68" x14ac:dyDescent="0.2">
      <c r="BP31095" s="48"/>
    </row>
    <row r="31096" spans="68:68" x14ac:dyDescent="0.2">
      <c r="BP31096" s="48"/>
    </row>
    <row r="31097" spans="68:68" x14ac:dyDescent="0.2">
      <c r="BP31097" s="48"/>
    </row>
    <row r="31098" spans="68:68" x14ac:dyDescent="0.2">
      <c r="BP31098" s="48"/>
    </row>
    <row r="31099" spans="68:68" x14ac:dyDescent="0.2">
      <c r="BP31099" s="48"/>
    </row>
    <row r="31100" spans="68:68" x14ac:dyDescent="0.2">
      <c r="BP31100" s="48"/>
    </row>
    <row r="31101" spans="68:68" x14ac:dyDescent="0.2">
      <c r="BP31101" s="48"/>
    </row>
    <row r="31102" spans="68:68" x14ac:dyDescent="0.2">
      <c r="BP31102" s="48"/>
    </row>
    <row r="31103" spans="68:68" x14ac:dyDescent="0.2">
      <c r="BP31103" s="48"/>
    </row>
    <row r="31104" spans="68:68" x14ac:dyDescent="0.2">
      <c r="BP31104" s="48"/>
    </row>
    <row r="31105" spans="68:68" x14ac:dyDescent="0.2">
      <c r="BP31105" s="48"/>
    </row>
    <row r="31106" spans="68:68" x14ac:dyDescent="0.2">
      <c r="BP31106" s="48"/>
    </row>
    <row r="31107" spans="68:68" x14ac:dyDescent="0.2">
      <c r="BP31107" s="48"/>
    </row>
    <row r="31108" spans="68:68" x14ac:dyDescent="0.2">
      <c r="BP31108" s="48"/>
    </row>
    <row r="31109" spans="68:68" x14ac:dyDescent="0.2">
      <c r="BP31109" s="48"/>
    </row>
    <row r="31110" spans="68:68" x14ac:dyDescent="0.2">
      <c r="BP31110" s="48"/>
    </row>
    <row r="31111" spans="68:68" x14ac:dyDescent="0.2">
      <c r="BP31111" s="48"/>
    </row>
    <row r="31112" spans="68:68" x14ac:dyDescent="0.2">
      <c r="BP31112" s="48"/>
    </row>
    <row r="31113" spans="68:68" x14ac:dyDescent="0.2">
      <c r="BP31113" s="48"/>
    </row>
    <row r="31114" spans="68:68" x14ac:dyDescent="0.2">
      <c r="BP31114" s="48"/>
    </row>
    <row r="31115" spans="68:68" x14ac:dyDescent="0.2">
      <c r="BP31115" s="48"/>
    </row>
    <row r="31116" spans="68:68" x14ac:dyDescent="0.2">
      <c r="BP31116" s="48"/>
    </row>
    <row r="31117" spans="68:68" x14ac:dyDescent="0.2">
      <c r="BP31117" s="48"/>
    </row>
    <row r="31118" spans="68:68" x14ac:dyDescent="0.2">
      <c r="BP31118" s="48"/>
    </row>
    <row r="31119" spans="68:68" x14ac:dyDescent="0.2">
      <c r="BP31119" s="48"/>
    </row>
    <row r="31120" spans="68:68" x14ac:dyDescent="0.2">
      <c r="BP31120" s="48"/>
    </row>
    <row r="31121" spans="68:68" x14ac:dyDescent="0.2">
      <c r="BP31121" s="48"/>
    </row>
    <row r="31122" spans="68:68" x14ac:dyDescent="0.2">
      <c r="BP31122" s="48"/>
    </row>
    <row r="31123" spans="68:68" x14ac:dyDescent="0.2">
      <c r="BP31123" s="48"/>
    </row>
    <row r="31124" spans="68:68" x14ac:dyDescent="0.2">
      <c r="BP31124" s="48"/>
    </row>
    <row r="31125" spans="68:68" x14ac:dyDescent="0.2">
      <c r="BP31125" s="48"/>
    </row>
    <row r="31126" spans="68:68" x14ac:dyDescent="0.2">
      <c r="BP31126" s="48"/>
    </row>
    <row r="31127" spans="68:68" x14ac:dyDescent="0.2">
      <c r="BP31127" s="48"/>
    </row>
    <row r="31128" spans="68:68" x14ac:dyDescent="0.2">
      <c r="BP31128" s="48"/>
    </row>
    <row r="31129" spans="68:68" x14ac:dyDescent="0.2">
      <c r="BP31129" s="48"/>
    </row>
    <row r="31130" spans="68:68" x14ac:dyDescent="0.2">
      <c r="BP31130" s="48"/>
    </row>
    <row r="31131" spans="68:68" x14ac:dyDescent="0.2">
      <c r="BP31131" s="48"/>
    </row>
    <row r="31132" spans="68:68" x14ac:dyDescent="0.2">
      <c r="BP31132" s="48"/>
    </row>
    <row r="31133" spans="68:68" x14ac:dyDescent="0.2">
      <c r="BP31133" s="48"/>
    </row>
    <row r="31134" spans="68:68" x14ac:dyDescent="0.2">
      <c r="BP31134" s="48"/>
    </row>
    <row r="31135" spans="68:68" x14ac:dyDescent="0.2">
      <c r="BP31135" s="48"/>
    </row>
    <row r="31136" spans="68:68" x14ac:dyDescent="0.2">
      <c r="BP31136" s="48"/>
    </row>
    <row r="31137" spans="68:68" x14ac:dyDescent="0.2">
      <c r="BP31137" s="48"/>
    </row>
    <row r="31138" spans="68:68" x14ac:dyDescent="0.2">
      <c r="BP31138" s="48"/>
    </row>
    <row r="31139" spans="68:68" x14ac:dyDescent="0.2">
      <c r="BP31139" s="48"/>
    </row>
    <row r="31140" spans="68:68" x14ac:dyDescent="0.2">
      <c r="BP31140" s="48"/>
    </row>
    <row r="31141" spans="68:68" x14ac:dyDescent="0.2">
      <c r="BP31141" s="48"/>
    </row>
    <row r="31142" spans="68:68" x14ac:dyDescent="0.2">
      <c r="BP31142" s="48"/>
    </row>
    <row r="31143" spans="68:68" x14ac:dyDescent="0.2">
      <c r="BP31143" s="48"/>
    </row>
    <row r="31144" spans="68:68" x14ac:dyDescent="0.2">
      <c r="BP31144" s="48"/>
    </row>
    <row r="31145" spans="68:68" x14ac:dyDescent="0.2">
      <c r="BP31145" s="48"/>
    </row>
    <row r="31146" spans="68:68" x14ac:dyDescent="0.2">
      <c r="BP31146" s="48"/>
    </row>
    <row r="31147" spans="68:68" x14ac:dyDescent="0.2">
      <c r="BP31147" s="48"/>
    </row>
    <row r="31148" spans="68:68" x14ac:dyDescent="0.2">
      <c r="BP31148" s="48"/>
    </row>
    <row r="31149" spans="68:68" x14ac:dyDescent="0.2">
      <c r="BP31149" s="48"/>
    </row>
    <row r="31150" spans="68:68" x14ac:dyDescent="0.2">
      <c r="BP31150" s="48"/>
    </row>
    <row r="31151" spans="68:68" x14ac:dyDescent="0.2">
      <c r="BP31151" s="48"/>
    </row>
    <row r="31152" spans="68:68" x14ac:dyDescent="0.2">
      <c r="BP31152" s="48"/>
    </row>
    <row r="31153" spans="68:68" x14ac:dyDescent="0.2">
      <c r="BP31153" s="48"/>
    </row>
    <row r="31154" spans="68:68" x14ac:dyDescent="0.2">
      <c r="BP31154" s="48"/>
    </row>
    <row r="31155" spans="68:68" x14ac:dyDescent="0.2">
      <c r="BP31155" s="48"/>
    </row>
    <row r="31156" spans="68:68" x14ac:dyDescent="0.2">
      <c r="BP31156" s="48"/>
    </row>
    <row r="31157" spans="68:68" x14ac:dyDescent="0.2">
      <c r="BP31157" s="48"/>
    </row>
    <row r="31158" spans="68:68" x14ac:dyDescent="0.2">
      <c r="BP31158" s="48"/>
    </row>
    <row r="31159" spans="68:68" x14ac:dyDescent="0.2">
      <c r="BP31159" s="48"/>
    </row>
    <row r="31160" spans="68:68" x14ac:dyDescent="0.2">
      <c r="BP31160" s="48"/>
    </row>
    <row r="31161" spans="68:68" x14ac:dyDescent="0.2">
      <c r="BP31161" s="48"/>
    </row>
    <row r="31162" spans="68:68" x14ac:dyDescent="0.2">
      <c r="BP31162" s="48"/>
    </row>
    <row r="31163" spans="68:68" x14ac:dyDescent="0.2">
      <c r="BP31163" s="48"/>
    </row>
    <row r="31164" spans="68:68" x14ac:dyDescent="0.2">
      <c r="BP31164" s="48"/>
    </row>
    <row r="31165" spans="68:68" x14ac:dyDescent="0.2">
      <c r="BP31165" s="48"/>
    </row>
    <row r="31166" spans="68:68" x14ac:dyDescent="0.2">
      <c r="BP31166" s="48"/>
    </row>
    <row r="31167" spans="68:68" x14ac:dyDescent="0.2">
      <c r="BP31167" s="48"/>
    </row>
    <row r="31168" spans="68:68" x14ac:dyDescent="0.2">
      <c r="BP31168" s="48"/>
    </row>
    <row r="31169" spans="68:68" x14ac:dyDescent="0.2">
      <c r="BP31169" s="48"/>
    </row>
    <row r="31170" spans="68:68" x14ac:dyDescent="0.2">
      <c r="BP31170" s="48"/>
    </row>
    <row r="31171" spans="68:68" x14ac:dyDescent="0.2">
      <c r="BP31171" s="48"/>
    </row>
    <row r="31172" spans="68:68" x14ac:dyDescent="0.2">
      <c r="BP31172" s="48"/>
    </row>
    <row r="31173" spans="68:68" x14ac:dyDescent="0.2">
      <c r="BP31173" s="48"/>
    </row>
    <row r="31174" spans="68:68" x14ac:dyDescent="0.2">
      <c r="BP31174" s="48"/>
    </row>
    <row r="31175" spans="68:68" x14ac:dyDescent="0.2">
      <c r="BP31175" s="48"/>
    </row>
    <row r="31176" spans="68:68" x14ac:dyDescent="0.2">
      <c r="BP31176" s="48"/>
    </row>
    <row r="31177" spans="68:68" x14ac:dyDescent="0.2">
      <c r="BP31177" s="48"/>
    </row>
    <row r="31178" spans="68:68" x14ac:dyDescent="0.2">
      <c r="BP31178" s="48"/>
    </row>
    <row r="31179" spans="68:68" x14ac:dyDescent="0.2">
      <c r="BP31179" s="48"/>
    </row>
    <row r="31180" spans="68:68" x14ac:dyDescent="0.2">
      <c r="BP31180" s="48"/>
    </row>
    <row r="31181" spans="68:68" x14ac:dyDescent="0.2">
      <c r="BP31181" s="48"/>
    </row>
    <row r="31182" spans="68:68" x14ac:dyDescent="0.2">
      <c r="BP31182" s="48"/>
    </row>
    <row r="31183" spans="68:68" x14ac:dyDescent="0.2">
      <c r="BP31183" s="48"/>
    </row>
    <row r="31184" spans="68:68" x14ac:dyDescent="0.2">
      <c r="BP31184" s="48"/>
    </row>
    <row r="31185" spans="68:68" x14ac:dyDescent="0.2">
      <c r="BP31185" s="48"/>
    </row>
    <row r="31186" spans="68:68" x14ac:dyDescent="0.2">
      <c r="BP31186" s="48"/>
    </row>
    <row r="31187" spans="68:68" x14ac:dyDescent="0.2">
      <c r="BP31187" s="48"/>
    </row>
    <row r="31188" spans="68:68" x14ac:dyDescent="0.2">
      <c r="BP31188" s="48"/>
    </row>
    <row r="31189" spans="68:68" x14ac:dyDescent="0.2">
      <c r="BP31189" s="48"/>
    </row>
    <row r="31190" spans="68:68" x14ac:dyDescent="0.2">
      <c r="BP31190" s="48"/>
    </row>
    <row r="31191" spans="68:68" x14ac:dyDescent="0.2">
      <c r="BP31191" s="48"/>
    </row>
    <row r="31192" spans="68:68" x14ac:dyDescent="0.2">
      <c r="BP31192" s="48"/>
    </row>
    <row r="31193" spans="68:68" x14ac:dyDescent="0.2">
      <c r="BP31193" s="48"/>
    </row>
    <row r="31194" spans="68:68" x14ac:dyDescent="0.2">
      <c r="BP31194" s="48"/>
    </row>
    <row r="31195" spans="68:68" x14ac:dyDescent="0.2">
      <c r="BP31195" s="48"/>
    </row>
    <row r="31196" spans="68:68" x14ac:dyDescent="0.2">
      <c r="BP31196" s="48"/>
    </row>
    <row r="31197" spans="68:68" x14ac:dyDescent="0.2">
      <c r="BP31197" s="48"/>
    </row>
    <row r="31198" spans="68:68" x14ac:dyDescent="0.2">
      <c r="BP31198" s="48"/>
    </row>
    <row r="31199" spans="68:68" x14ac:dyDescent="0.2">
      <c r="BP31199" s="48"/>
    </row>
    <row r="31200" spans="68:68" x14ac:dyDescent="0.2">
      <c r="BP31200" s="48"/>
    </row>
    <row r="31201" spans="68:68" x14ac:dyDescent="0.2">
      <c r="BP31201" s="48"/>
    </row>
    <row r="31202" spans="68:68" x14ac:dyDescent="0.2">
      <c r="BP31202" s="48"/>
    </row>
    <row r="31203" spans="68:68" x14ac:dyDescent="0.2">
      <c r="BP31203" s="48"/>
    </row>
    <row r="31204" spans="68:68" x14ac:dyDescent="0.2">
      <c r="BP31204" s="48"/>
    </row>
    <row r="31205" spans="68:68" x14ac:dyDescent="0.2">
      <c r="BP31205" s="48"/>
    </row>
    <row r="31206" spans="68:68" x14ac:dyDescent="0.2">
      <c r="BP31206" s="48"/>
    </row>
    <row r="31207" spans="68:68" x14ac:dyDescent="0.2">
      <c r="BP31207" s="48"/>
    </row>
    <row r="31208" spans="68:68" x14ac:dyDescent="0.2">
      <c r="BP31208" s="48"/>
    </row>
    <row r="31209" spans="68:68" x14ac:dyDescent="0.2">
      <c r="BP31209" s="48"/>
    </row>
    <row r="31210" spans="68:68" x14ac:dyDescent="0.2">
      <c r="BP31210" s="48"/>
    </row>
    <row r="31211" spans="68:68" x14ac:dyDescent="0.2">
      <c r="BP31211" s="48"/>
    </row>
    <row r="31212" spans="68:68" x14ac:dyDescent="0.2">
      <c r="BP31212" s="48"/>
    </row>
    <row r="31213" spans="68:68" x14ac:dyDescent="0.2">
      <c r="BP31213" s="48"/>
    </row>
    <row r="31214" spans="68:68" x14ac:dyDescent="0.2">
      <c r="BP31214" s="48"/>
    </row>
    <row r="31215" spans="68:68" x14ac:dyDescent="0.2">
      <c r="BP31215" s="48"/>
    </row>
    <row r="31216" spans="68:68" x14ac:dyDescent="0.2">
      <c r="BP31216" s="48"/>
    </row>
    <row r="31217" spans="68:68" x14ac:dyDescent="0.2">
      <c r="BP31217" s="48"/>
    </row>
    <row r="31218" spans="68:68" x14ac:dyDescent="0.2">
      <c r="BP31218" s="48"/>
    </row>
    <row r="31219" spans="68:68" x14ac:dyDescent="0.2">
      <c r="BP31219" s="48"/>
    </row>
    <row r="31220" spans="68:68" x14ac:dyDescent="0.2">
      <c r="BP31220" s="48"/>
    </row>
    <row r="31221" spans="68:68" x14ac:dyDescent="0.2">
      <c r="BP31221" s="48"/>
    </row>
    <row r="31222" spans="68:68" x14ac:dyDescent="0.2">
      <c r="BP31222" s="48"/>
    </row>
    <row r="31223" spans="68:68" x14ac:dyDescent="0.2">
      <c r="BP31223" s="48"/>
    </row>
    <row r="31224" spans="68:68" x14ac:dyDescent="0.2">
      <c r="BP31224" s="48"/>
    </row>
    <row r="31225" spans="68:68" x14ac:dyDescent="0.2">
      <c r="BP31225" s="48"/>
    </row>
    <row r="31226" spans="68:68" x14ac:dyDescent="0.2">
      <c r="BP31226" s="48"/>
    </row>
    <row r="31227" spans="68:68" x14ac:dyDescent="0.2">
      <c r="BP31227" s="48"/>
    </row>
    <row r="31228" spans="68:68" x14ac:dyDescent="0.2">
      <c r="BP31228" s="48"/>
    </row>
    <row r="31229" spans="68:68" x14ac:dyDescent="0.2">
      <c r="BP31229" s="48"/>
    </row>
    <row r="31230" spans="68:68" x14ac:dyDescent="0.2">
      <c r="BP31230" s="48"/>
    </row>
    <row r="31231" spans="68:68" x14ac:dyDescent="0.2">
      <c r="BP31231" s="48"/>
    </row>
    <row r="31232" spans="68:68" x14ac:dyDescent="0.2">
      <c r="BP31232" s="48"/>
    </row>
    <row r="31233" spans="68:68" x14ac:dyDescent="0.2">
      <c r="BP31233" s="48"/>
    </row>
    <row r="31234" spans="68:68" x14ac:dyDescent="0.2">
      <c r="BP31234" s="48"/>
    </row>
    <row r="31235" spans="68:68" x14ac:dyDescent="0.2">
      <c r="BP31235" s="48"/>
    </row>
    <row r="31236" spans="68:68" x14ac:dyDescent="0.2">
      <c r="BP31236" s="48"/>
    </row>
    <row r="31237" spans="68:68" x14ac:dyDescent="0.2">
      <c r="BP31237" s="48"/>
    </row>
    <row r="31238" spans="68:68" x14ac:dyDescent="0.2">
      <c r="BP31238" s="48"/>
    </row>
    <row r="31239" spans="68:68" x14ac:dyDescent="0.2">
      <c r="BP31239" s="48"/>
    </row>
    <row r="31240" spans="68:68" x14ac:dyDescent="0.2">
      <c r="BP31240" s="48"/>
    </row>
    <row r="31241" spans="68:68" x14ac:dyDescent="0.2">
      <c r="BP31241" s="48"/>
    </row>
    <row r="31242" spans="68:68" x14ac:dyDescent="0.2">
      <c r="BP31242" s="48"/>
    </row>
    <row r="31243" spans="68:68" x14ac:dyDescent="0.2">
      <c r="BP31243" s="48"/>
    </row>
    <row r="31244" spans="68:68" x14ac:dyDescent="0.2">
      <c r="BP31244" s="48"/>
    </row>
    <row r="31245" spans="68:68" x14ac:dyDescent="0.2">
      <c r="BP31245" s="48"/>
    </row>
    <row r="31246" spans="68:68" x14ac:dyDescent="0.2">
      <c r="BP31246" s="48"/>
    </row>
    <row r="31247" spans="68:68" x14ac:dyDescent="0.2">
      <c r="BP31247" s="48"/>
    </row>
    <row r="31248" spans="68:68" x14ac:dyDescent="0.2">
      <c r="BP31248" s="48"/>
    </row>
    <row r="31249" spans="68:68" x14ac:dyDescent="0.2">
      <c r="BP31249" s="48"/>
    </row>
    <row r="31250" spans="68:68" x14ac:dyDescent="0.2">
      <c r="BP31250" s="48"/>
    </row>
    <row r="31251" spans="68:68" x14ac:dyDescent="0.2">
      <c r="BP31251" s="48"/>
    </row>
    <row r="31252" spans="68:68" x14ac:dyDescent="0.2">
      <c r="BP31252" s="48"/>
    </row>
    <row r="31253" spans="68:68" x14ac:dyDescent="0.2">
      <c r="BP31253" s="48"/>
    </row>
    <row r="31254" spans="68:68" x14ac:dyDescent="0.2">
      <c r="BP31254" s="48"/>
    </row>
    <row r="31255" spans="68:68" x14ac:dyDescent="0.2">
      <c r="BP31255" s="48"/>
    </row>
    <row r="31256" spans="68:68" x14ac:dyDescent="0.2">
      <c r="BP31256" s="48"/>
    </row>
    <row r="31257" spans="68:68" x14ac:dyDescent="0.2">
      <c r="BP31257" s="48"/>
    </row>
    <row r="31258" spans="68:68" x14ac:dyDescent="0.2">
      <c r="BP31258" s="48"/>
    </row>
    <row r="31259" spans="68:68" x14ac:dyDescent="0.2">
      <c r="BP31259" s="48"/>
    </row>
    <row r="31260" spans="68:68" x14ac:dyDescent="0.2">
      <c r="BP31260" s="48"/>
    </row>
    <row r="31261" spans="68:68" x14ac:dyDescent="0.2">
      <c r="BP31261" s="48"/>
    </row>
    <row r="31262" spans="68:68" x14ac:dyDescent="0.2">
      <c r="BP31262" s="48"/>
    </row>
    <row r="31263" spans="68:68" x14ac:dyDescent="0.2">
      <c r="BP31263" s="48"/>
    </row>
    <row r="31264" spans="68:68" x14ac:dyDescent="0.2">
      <c r="BP31264" s="48"/>
    </row>
    <row r="31265" spans="68:68" x14ac:dyDescent="0.2">
      <c r="BP31265" s="48"/>
    </row>
    <row r="31266" spans="68:68" x14ac:dyDescent="0.2">
      <c r="BP31266" s="48"/>
    </row>
    <row r="31267" spans="68:68" x14ac:dyDescent="0.2">
      <c r="BP31267" s="48"/>
    </row>
    <row r="31268" spans="68:68" x14ac:dyDescent="0.2">
      <c r="BP31268" s="48"/>
    </row>
    <row r="31269" spans="68:68" x14ac:dyDescent="0.2">
      <c r="BP31269" s="48"/>
    </row>
    <row r="31270" spans="68:68" x14ac:dyDescent="0.2">
      <c r="BP31270" s="48"/>
    </row>
    <row r="31271" spans="68:68" x14ac:dyDescent="0.2">
      <c r="BP31271" s="48"/>
    </row>
    <row r="31272" spans="68:68" x14ac:dyDescent="0.2">
      <c r="BP31272" s="48"/>
    </row>
    <row r="31273" spans="68:68" x14ac:dyDescent="0.2">
      <c r="BP31273" s="48"/>
    </row>
    <row r="31274" spans="68:68" x14ac:dyDescent="0.2">
      <c r="BP31274" s="48"/>
    </row>
    <row r="31275" spans="68:68" x14ac:dyDescent="0.2">
      <c r="BP31275" s="48"/>
    </row>
    <row r="31276" spans="68:68" x14ac:dyDescent="0.2">
      <c r="BP31276" s="48"/>
    </row>
    <row r="31277" spans="68:68" x14ac:dyDescent="0.2">
      <c r="BP31277" s="48"/>
    </row>
    <row r="31278" spans="68:68" x14ac:dyDescent="0.2">
      <c r="BP31278" s="48"/>
    </row>
    <row r="31279" spans="68:68" x14ac:dyDescent="0.2">
      <c r="BP31279" s="48"/>
    </row>
    <row r="31280" spans="68:68" x14ac:dyDescent="0.2">
      <c r="BP31280" s="48"/>
    </row>
    <row r="31281" spans="68:68" x14ac:dyDescent="0.2">
      <c r="BP31281" s="48"/>
    </row>
    <row r="31282" spans="68:68" x14ac:dyDescent="0.2">
      <c r="BP31282" s="48"/>
    </row>
    <row r="31283" spans="68:68" x14ac:dyDescent="0.2">
      <c r="BP31283" s="48"/>
    </row>
    <row r="31284" spans="68:68" x14ac:dyDescent="0.2">
      <c r="BP31284" s="48"/>
    </row>
    <row r="31285" spans="68:68" x14ac:dyDescent="0.2">
      <c r="BP31285" s="48"/>
    </row>
    <row r="31286" spans="68:68" x14ac:dyDescent="0.2">
      <c r="BP31286" s="48"/>
    </row>
    <row r="31287" spans="68:68" x14ac:dyDescent="0.2">
      <c r="BP31287" s="48"/>
    </row>
    <row r="31288" spans="68:68" x14ac:dyDescent="0.2">
      <c r="BP31288" s="48"/>
    </row>
    <row r="31289" spans="68:68" x14ac:dyDescent="0.2">
      <c r="BP31289" s="48"/>
    </row>
    <row r="31290" spans="68:68" x14ac:dyDescent="0.2">
      <c r="BP31290" s="48"/>
    </row>
    <row r="31291" spans="68:68" x14ac:dyDescent="0.2">
      <c r="BP31291" s="48"/>
    </row>
    <row r="31292" spans="68:68" x14ac:dyDescent="0.2">
      <c r="BP31292" s="48"/>
    </row>
    <row r="31293" spans="68:68" x14ac:dyDescent="0.2">
      <c r="BP31293" s="48"/>
    </row>
    <row r="31294" spans="68:68" x14ac:dyDescent="0.2">
      <c r="BP31294" s="48"/>
    </row>
    <row r="31295" spans="68:68" x14ac:dyDescent="0.2">
      <c r="BP31295" s="48"/>
    </row>
    <row r="31296" spans="68:68" x14ac:dyDescent="0.2">
      <c r="BP31296" s="48"/>
    </row>
    <row r="31297" spans="68:68" x14ac:dyDescent="0.2">
      <c r="BP31297" s="48"/>
    </row>
    <row r="31298" spans="68:68" x14ac:dyDescent="0.2">
      <c r="BP31298" s="48"/>
    </row>
    <row r="31299" spans="68:68" x14ac:dyDescent="0.2">
      <c r="BP31299" s="48"/>
    </row>
    <row r="31300" spans="68:68" x14ac:dyDescent="0.2">
      <c r="BP31300" s="48"/>
    </row>
    <row r="31301" spans="68:68" x14ac:dyDescent="0.2">
      <c r="BP31301" s="48"/>
    </row>
    <row r="31302" spans="68:68" x14ac:dyDescent="0.2">
      <c r="BP31302" s="48"/>
    </row>
    <row r="31303" spans="68:68" x14ac:dyDescent="0.2">
      <c r="BP31303" s="48"/>
    </row>
    <row r="31304" spans="68:68" x14ac:dyDescent="0.2">
      <c r="BP31304" s="48"/>
    </row>
    <row r="31305" spans="68:68" x14ac:dyDescent="0.2">
      <c r="BP31305" s="48"/>
    </row>
    <row r="31306" spans="68:68" x14ac:dyDescent="0.2">
      <c r="BP31306" s="48"/>
    </row>
    <row r="31307" spans="68:68" x14ac:dyDescent="0.2">
      <c r="BP31307" s="48"/>
    </row>
    <row r="31308" spans="68:68" x14ac:dyDescent="0.2">
      <c r="BP31308" s="48"/>
    </row>
    <row r="31309" spans="68:68" x14ac:dyDescent="0.2">
      <c r="BP31309" s="48"/>
    </row>
    <row r="31310" spans="68:68" x14ac:dyDescent="0.2">
      <c r="BP31310" s="48"/>
    </row>
    <row r="31311" spans="68:68" x14ac:dyDescent="0.2">
      <c r="BP31311" s="48"/>
    </row>
    <row r="31312" spans="68:68" x14ac:dyDescent="0.2">
      <c r="BP31312" s="48"/>
    </row>
    <row r="31313" spans="68:68" x14ac:dyDescent="0.2">
      <c r="BP31313" s="48"/>
    </row>
    <row r="31314" spans="68:68" x14ac:dyDescent="0.2">
      <c r="BP31314" s="48"/>
    </row>
    <row r="31315" spans="68:68" x14ac:dyDescent="0.2">
      <c r="BP31315" s="48"/>
    </row>
    <row r="31316" spans="68:68" x14ac:dyDescent="0.2">
      <c r="BP31316" s="48"/>
    </row>
    <row r="31317" spans="68:68" x14ac:dyDescent="0.2">
      <c r="BP31317" s="48"/>
    </row>
    <row r="31318" spans="68:68" x14ac:dyDescent="0.2">
      <c r="BP31318" s="48"/>
    </row>
    <row r="31319" spans="68:68" x14ac:dyDescent="0.2">
      <c r="BP31319" s="48"/>
    </row>
    <row r="31320" spans="68:68" x14ac:dyDescent="0.2">
      <c r="BP31320" s="48"/>
    </row>
    <row r="31321" spans="68:68" x14ac:dyDescent="0.2">
      <c r="BP31321" s="48"/>
    </row>
    <row r="31322" spans="68:68" x14ac:dyDescent="0.2">
      <c r="BP31322" s="48"/>
    </row>
    <row r="31323" spans="68:68" x14ac:dyDescent="0.2">
      <c r="BP31323" s="48"/>
    </row>
    <row r="31324" spans="68:68" x14ac:dyDescent="0.2">
      <c r="BP31324" s="48"/>
    </row>
    <row r="31325" spans="68:68" x14ac:dyDescent="0.2">
      <c r="BP31325" s="48"/>
    </row>
    <row r="31326" spans="68:68" x14ac:dyDescent="0.2">
      <c r="BP31326" s="48"/>
    </row>
    <row r="31327" spans="68:68" x14ac:dyDescent="0.2">
      <c r="BP31327" s="48"/>
    </row>
    <row r="31328" spans="68:68" x14ac:dyDescent="0.2">
      <c r="BP31328" s="48"/>
    </row>
    <row r="31329" spans="68:68" x14ac:dyDescent="0.2">
      <c r="BP31329" s="48"/>
    </row>
    <row r="31330" spans="68:68" x14ac:dyDescent="0.2">
      <c r="BP31330" s="48"/>
    </row>
    <row r="31331" spans="68:68" x14ac:dyDescent="0.2">
      <c r="BP31331" s="48"/>
    </row>
    <row r="31332" spans="68:68" x14ac:dyDescent="0.2">
      <c r="BP31332" s="48"/>
    </row>
    <row r="31333" spans="68:68" x14ac:dyDescent="0.2">
      <c r="BP31333" s="48"/>
    </row>
    <row r="31334" spans="68:68" x14ac:dyDescent="0.2">
      <c r="BP31334" s="48"/>
    </row>
    <row r="31335" spans="68:68" x14ac:dyDescent="0.2">
      <c r="BP31335" s="48"/>
    </row>
    <row r="31336" spans="68:68" x14ac:dyDescent="0.2">
      <c r="BP31336" s="48"/>
    </row>
    <row r="31337" spans="68:68" x14ac:dyDescent="0.2">
      <c r="BP31337" s="48"/>
    </row>
    <row r="31338" spans="68:68" x14ac:dyDescent="0.2">
      <c r="BP31338" s="48"/>
    </row>
    <row r="31339" spans="68:68" x14ac:dyDescent="0.2">
      <c r="BP31339" s="48"/>
    </row>
    <row r="31340" spans="68:68" x14ac:dyDescent="0.2">
      <c r="BP31340" s="48"/>
    </row>
    <row r="31341" spans="68:68" x14ac:dyDescent="0.2">
      <c r="BP31341" s="48"/>
    </row>
    <row r="31342" spans="68:68" x14ac:dyDescent="0.2">
      <c r="BP31342" s="48"/>
    </row>
    <row r="31343" spans="68:68" x14ac:dyDescent="0.2">
      <c r="BP31343" s="48"/>
    </row>
    <row r="31344" spans="68:68" x14ac:dyDescent="0.2">
      <c r="BP31344" s="48"/>
    </row>
    <row r="31345" spans="68:68" x14ac:dyDescent="0.2">
      <c r="BP31345" s="48"/>
    </row>
    <row r="31346" spans="68:68" x14ac:dyDescent="0.2">
      <c r="BP31346" s="48"/>
    </row>
    <row r="31347" spans="68:68" x14ac:dyDescent="0.2">
      <c r="BP31347" s="48"/>
    </row>
    <row r="31348" spans="68:68" x14ac:dyDescent="0.2">
      <c r="BP31348" s="48"/>
    </row>
    <row r="31349" spans="68:68" x14ac:dyDescent="0.2">
      <c r="BP31349" s="48"/>
    </row>
    <row r="31350" spans="68:68" x14ac:dyDescent="0.2">
      <c r="BP31350" s="48"/>
    </row>
    <row r="31351" spans="68:68" x14ac:dyDescent="0.2">
      <c r="BP31351" s="48"/>
    </row>
    <row r="31352" spans="68:68" x14ac:dyDescent="0.2">
      <c r="BP31352" s="48"/>
    </row>
    <row r="31353" spans="68:68" x14ac:dyDescent="0.2">
      <c r="BP31353" s="48"/>
    </row>
    <row r="31354" spans="68:68" x14ac:dyDescent="0.2">
      <c r="BP31354" s="48"/>
    </row>
    <row r="31355" spans="68:68" x14ac:dyDescent="0.2">
      <c r="BP31355" s="48"/>
    </row>
    <row r="31356" spans="68:68" x14ac:dyDescent="0.2">
      <c r="BP31356" s="48"/>
    </row>
    <row r="31357" spans="68:68" x14ac:dyDescent="0.2">
      <c r="BP31357" s="48"/>
    </row>
    <row r="31358" spans="68:68" x14ac:dyDescent="0.2">
      <c r="BP31358" s="48"/>
    </row>
    <row r="31359" spans="68:68" x14ac:dyDescent="0.2">
      <c r="BP31359" s="48"/>
    </row>
    <row r="31360" spans="68:68" x14ac:dyDescent="0.2">
      <c r="BP31360" s="48"/>
    </row>
    <row r="31361" spans="68:68" x14ac:dyDescent="0.2">
      <c r="BP31361" s="48"/>
    </row>
    <row r="31362" spans="68:68" x14ac:dyDescent="0.2">
      <c r="BP31362" s="48"/>
    </row>
    <row r="31363" spans="68:68" x14ac:dyDescent="0.2">
      <c r="BP31363" s="48"/>
    </row>
    <row r="31364" spans="68:68" x14ac:dyDescent="0.2">
      <c r="BP31364" s="48"/>
    </row>
    <row r="31365" spans="68:68" x14ac:dyDescent="0.2">
      <c r="BP31365" s="48"/>
    </row>
    <row r="31366" spans="68:68" x14ac:dyDescent="0.2">
      <c r="BP31366" s="48"/>
    </row>
    <row r="31367" spans="68:68" x14ac:dyDescent="0.2">
      <c r="BP31367" s="48"/>
    </row>
    <row r="31368" spans="68:68" x14ac:dyDescent="0.2">
      <c r="BP31368" s="48"/>
    </row>
    <row r="31369" spans="68:68" x14ac:dyDescent="0.2">
      <c r="BP31369" s="48"/>
    </row>
    <row r="31370" spans="68:68" x14ac:dyDescent="0.2">
      <c r="BP31370" s="48"/>
    </row>
    <row r="31371" spans="68:68" x14ac:dyDescent="0.2">
      <c r="BP31371" s="48"/>
    </row>
    <row r="31372" spans="68:68" x14ac:dyDescent="0.2">
      <c r="BP31372" s="48"/>
    </row>
    <row r="31373" spans="68:68" x14ac:dyDescent="0.2">
      <c r="BP31373" s="48"/>
    </row>
    <row r="31374" spans="68:68" x14ac:dyDescent="0.2">
      <c r="BP31374" s="48"/>
    </row>
    <row r="31375" spans="68:68" x14ac:dyDescent="0.2">
      <c r="BP31375" s="48"/>
    </row>
    <row r="31376" spans="68:68" x14ac:dyDescent="0.2">
      <c r="BP31376" s="48"/>
    </row>
    <row r="31377" spans="68:68" x14ac:dyDescent="0.2">
      <c r="BP31377" s="48"/>
    </row>
    <row r="31378" spans="68:68" x14ac:dyDescent="0.2">
      <c r="BP31378" s="48"/>
    </row>
    <row r="31379" spans="68:68" x14ac:dyDescent="0.2">
      <c r="BP31379" s="48"/>
    </row>
    <row r="31380" spans="68:68" x14ac:dyDescent="0.2">
      <c r="BP31380" s="48"/>
    </row>
    <row r="31381" spans="68:68" x14ac:dyDescent="0.2">
      <c r="BP31381" s="48"/>
    </row>
    <row r="31382" spans="68:68" x14ac:dyDescent="0.2">
      <c r="BP31382" s="48"/>
    </row>
    <row r="31383" spans="68:68" x14ac:dyDescent="0.2">
      <c r="BP31383" s="48"/>
    </row>
    <row r="31384" spans="68:68" x14ac:dyDescent="0.2">
      <c r="BP31384" s="48"/>
    </row>
    <row r="31385" spans="68:68" x14ac:dyDescent="0.2">
      <c r="BP31385" s="48"/>
    </row>
    <row r="31386" spans="68:68" x14ac:dyDescent="0.2">
      <c r="BP31386" s="48"/>
    </row>
    <row r="31387" spans="68:68" x14ac:dyDescent="0.2">
      <c r="BP31387" s="48"/>
    </row>
    <row r="31388" spans="68:68" x14ac:dyDescent="0.2">
      <c r="BP31388" s="48"/>
    </row>
    <row r="31389" spans="68:68" x14ac:dyDescent="0.2">
      <c r="BP31389" s="48"/>
    </row>
    <row r="31390" spans="68:68" x14ac:dyDescent="0.2">
      <c r="BP31390" s="48"/>
    </row>
    <row r="31391" spans="68:68" x14ac:dyDescent="0.2">
      <c r="BP31391" s="48"/>
    </row>
    <row r="31392" spans="68:68" x14ac:dyDescent="0.2">
      <c r="BP31392" s="48"/>
    </row>
    <row r="31393" spans="68:68" x14ac:dyDescent="0.2">
      <c r="BP31393" s="48"/>
    </row>
    <row r="31394" spans="68:68" x14ac:dyDescent="0.2">
      <c r="BP31394" s="48"/>
    </row>
    <row r="31395" spans="68:68" x14ac:dyDescent="0.2">
      <c r="BP31395" s="48"/>
    </row>
    <row r="31396" spans="68:68" x14ac:dyDescent="0.2">
      <c r="BP31396" s="48"/>
    </row>
    <row r="31397" spans="68:68" x14ac:dyDescent="0.2">
      <c r="BP31397" s="48"/>
    </row>
    <row r="31398" spans="68:68" x14ac:dyDescent="0.2">
      <c r="BP31398" s="48"/>
    </row>
    <row r="31399" spans="68:68" x14ac:dyDescent="0.2">
      <c r="BP31399" s="48"/>
    </row>
    <row r="31400" spans="68:68" x14ac:dyDescent="0.2">
      <c r="BP31400" s="48"/>
    </row>
    <row r="31401" spans="68:68" x14ac:dyDescent="0.2">
      <c r="BP31401" s="48"/>
    </row>
    <row r="31402" spans="68:68" x14ac:dyDescent="0.2">
      <c r="BP31402" s="48"/>
    </row>
    <row r="31403" spans="68:68" x14ac:dyDescent="0.2">
      <c r="BP31403" s="48"/>
    </row>
    <row r="31404" spans="68:68" x14ac:dyDescent="0.2">
      <c r="BP31404" s="48"/>
    </row>
    <row r="31405" spans="68:68" x14ac:dyDescent="0.2">
      <c r="BP31405" s="48"/>
    </row>
    <row r="31406" spans="68:68" x14ac:dyDescent="0.2">
      <c r="BP31406" s="48"/>
    </row>
    <row r="31407" spans="68:68" x14ac:dyDescent="0.2">
      <c r="BP31407" s="48"/>
    </row>
    <row r="31408" spans="68:68" x14ac:dyDescent="0.2">
      <c r="BP31408" s="48"/>
    </row>
    <row r="31409" spans="68:68" x14ac:dyDescent="0.2">
      <c r="BP31409" s="48"/>
    </row>
    <row r="31410" spans="68:68" x14ac:dyDescent="0.2">
      <c r="BP31410" s="48"/>
    </row>
    <row r="31411" spans="68:68" x14ac:dyDescent="0.2">
      <c r="BP31411" s="48"/>
    </row>
    <row r="31412" spans="68:68" x14ac:dyDescent="0.2">
      <c r="BP31412" s="48"/>
    </row>
    <row r="31413" spans="68:68" x14ac:dyDescent="0.2">
      <c r="BP31413" s="48"/>
    </row>
    <row r="31414" spans="68:68" x14ac:dyDescent="0.2">
      <c r="BP31414" s="48"/>
    </row>
    <row r="31415" spans="68:68" x14ac:dyDescent="0.2">
      <c r="BP31415" s="48"/>
    </row>
    <row r="31416" spans="68:68" x14ac:dyDescent="0.2">
      <c r="BP31416" s="48"/>
    </row>
    <row r="31417" spans="68:68" x14ac:dyDescent="0.2">
      <c r="BP31417" s="48"/>
    </row>
    <row r="31418" spans="68:68" x14ac:dyDescent="0.2">
      <c r="BP31418" s="48"/>
    </row>
    <row r="31419" spans="68:68" x14ac:dyDescent="0.2">
      <c r="BP31419" s="48"/>
    </row>
    <row r="31420" spans="68:68" x14ac:dyDescent="0.2">
      <c r="BP31420" s="48"/>
    </row>
    <row r="31421" spans="68:68" x14ac:dyDescent="0.2">
      <c r="BP31421" s="48"/>
    </row>
    <row r="31422" spans="68:68" x14ac:dyDescent="0.2">
      <c r="BP31422" s="48"/>
    </row>
    <row r="31423" spans="68:68" x14ac:dyDescent="0.2">
      <c r="BP31423" s="48"/>
    </row>
    <row r="31424" spans="68:68" x14ac:dyDescent="0.2">
      <c r="BP31424" s="48"/>
    </row>
    <row r="31425" spans="68:68" x14ac:dyDescent="0.2">
      <c r="BP31425" s="48"/>
    </row>
    <row r="31426" spans="68:68" x14ac:dyDescent="0.2">
      <c r="BP31426" s="48"/>
    </row>
    <row r="31427" spans="68:68" x14ac:dyDescent="0.2">
      <c r="BP31427" s="48"/>
    </row>
    <row r="31428" spans="68:68" x14ac:dyDescent="0.2">
      <c r="BP31428" s="48"/>
    </row>
    <row r="31429" spans="68:68" x14ac:dyDescent="0.2">
      <c r="BP31429" s="48"/>
    </row>
    <row r="31430" spans="68:68" x14ac:dyDescent="0.2">
      <c r="BP31430" s="48"/>
    </row>
    <row r="31431" spans="68:68" x14ac:dyDescent="0.2">
      <c r="BP31431" s="48"/>
    </row>
    <row r="31432" spans="68:68" x14ac:dyDescent="0.2">
      <c r="BP31432" s="48"/>
    </row>
    <row r="31433" spans="68:68" x14ac:dyDescent="0.2">
      <c r="BP31433" s="48"/>
    </row>
    <row r="31434" spans="68:68" x14ac:dyDescent="0.2">
      <c r="BP31434" s="48"/>
    </row>
    <row r="31435" spans="68:68" x14ac:dyDescent="0.2">
      <c r="BP31435" s="48"/>
    </row>
    <row r="31436" spans="68:68" x14ac:dyDescent="0.2">
      <c r="BP31436" s="48"/>
    </row>
    <row r="31437" spans="68:68" x14ac:dyDescent="0.2">
      <c r="BP31437" s="48"/>
    </row>
    <row r="31438" spans="68:68" x14ac:dyDescent="0.2">
      <c r="BP31438" s="48"/>
    </row>
    <row r="31439" spans="68:68" x14ac:dyDescent="0.2">
      <c r="BP31439" s="48"/>
    </row>
    <row r="31440" spans="68:68" x14ac:dyDescent="0.2">
      <c r="BP31440" s="48"/>
    </row>
    <row r="31441" spans="68:68" x14ac:dyDescent="0.2">
      <c r="BP31441" s="48"/>
    </row>
    <row r="31442" spans="68:68" x14ac:dyDescent="0.2">
      <c r="BP31442" s="48"/>
    </row>
    <row r="31443" spans="68:68" x14ac:dyDescent="0.2">
      <c r="BP31443" s="48"/>
    </row>
    <row r="31444" spans="68:68" x14ac:dyDescent="0.2">
      <c r="BP31444" s="48"/>
    </row>
    <row r="31445" spans="68:68" x14ac:dyDescent="0.2">
      <c r="BP31445" s="48"/>
    </row>
    <row r="31446" spans="68:68" x14ac:dyDescent="0.2">
      <c r="BP31446" s="48"/>
    </row>
    <row r="31447" spans="68:68" x14ac:dyDescent="0.2">
      <c r="BP31447" s="48"/>
    </row>
    <row r="31448" spans="68:68" x14ac:dyDescent="0.2">
      <c r="BP31448" s="48"/>
    </row>
    <row r="31449" spans="68:68" x14ac:dyDescent="0.2">
      <c r="BP31449" s="48"/>
    </row>
    <row r="31450" spans="68:68" x14ac:dyDescent="0.2">
      <c r="BP31450" s="48"/>
    </row>
    <row r="31451" spans="68:68" x14ac:dyDescent="0.2">
      <c r="BP31451" s="48"/>
    </row>
    <row r="31452" spans="68:68" x14ac:dyDescent="0.2">
      <c r="BP31452" s="48"/>
    </row>
    <row r="31453" spans="68:68" x14ac:dyDescent="0.2">
      <c r="BP31453" s="48"/>
    </row>
    <row r="31454" spans="68:68" x14ac:dyDescent="0.2">
      <c r="BP31454" s="48"/>
    </row>
    <row r="31455" spans="68:68" x14ac:dyDescent="0.2">
      <c r="BP31455" s="48"/>
    </row>
    <row r="31456" spans="68:68" x14ac:dyDescent="0.2">
      <c r="BP31456" s="48"/>
    </row>
    <row r="31457" spans="68:68" x14ac:dyDescent="0.2">
      <c r="BP31457" s="48"/>
    </row>
    <row r="31458" spans="68:68" x14ac:dyDescent="0.2">
      <c r="BP31458" s="48"/>
    </row>
    <row r="31459" spans="68:68" x14ac:dyDescent="0.2">
      <c r="BP31459" s="48"/>
    </row>
    <row r="31460" spans="68:68" x14ac:dyDescent="0.2">
      <c r="BP31460" s="48"/>
    </row>
    <row r="31461" spans="68:68" x14ac:dyDescent="0.2">
      <c r="BP31461" s="48"/>
    </row>
    <row r="31462" spans="68:68" x14ac:dyDescent="0.2">
      <c r="BP31462" s="48"/>
    </row>
    <row r="31463" spans="68:68" x14ac:dyDescent="0.2">
      <c r="BP31463" s="48"/>
    </row>
    <row r="31464" spans="68:68" x14ac:dyDescent="0.2">
      <c r="BP31464" s="48"/>
    </row>
    <row r="31465" spans="68:68" x14ac:dyDescent="0.2">
      <c r="BP31465" s="48"/>
    </row>
    <row r="31466" spans="68:68" x14ac:dyDescent="0.2">
      <c r="BP31466" s="48"/>
    </row>
    <row r="31467" spans="68:68" x14ac:dyDescent="0.2">
      <c r="BP31467" s="48"/>
    </row>
    <row r="31468" spans="68:68" x14ac:dyDescent="0.2">
      <c r="BP31468" s="48"/>
    </row>
    <row r="31469" spans="68:68" x14ac:dyDescent="0.2">
      <c r="BP31469" s="48"/>
    </row>
    <row r="31470" spans="68:68" x14ac:dyDescent="0.2">
      <c r="BP31470" s="48"/>
    </row>
    <row r="31471" spans="68:68" x14ac:dyDescent="0.2">
      <c r="BP31471" s="48"/>
    </row>
    <row r="31472" spans="68:68" x14ac:dyDescent="0.2">
      <c r="BP31472" s="48"/>
    </row>
    <row r="31473" spans="68:68" x14ac:dyDescent="0.2">
      <c r="BP31473" s="48"/>
    </row>
    <row r="31474" spans="68:68" x14ac:dyDescent="0.2">
      <c r="BP31474" s="48"/>
    </row>
    <row r="31475" spans="68:68" x14ac:dyDescent="0.2">
      <c r="BP31475" s="48"/>
    </row>
    <row r="31476" spans="68:68" x14ac:dyDescent="0.2">
      <c r="BP31476" s="48"/>
    </row>
    <row r="31477" spans="68:68" x14ac:dyDescent="0.2">
      <c r="BP31477" s="48"/>
    </row>
    <row r="31478" spans="68:68" x14ac:dyDescent="0.2">
      <c r="BP31478" s="48"/>
    </row>
    <row r="31479" spans="68:68" x14ac:dyDescent="0.2">
      <c r="BP31479" s="48"/>
    </row>
    <row r="31480" spans="68:68" x14ac:dyDescent="0.2">
      <c r="BP31480" s="48"/>
    </row>
    <row r="31481" spans="68:68" x14ac:dyDescent="0.2">
      <c r="BP31481" s="48"/>
    </row>
    <row r="31482" spans="68:68" x14ac:dyDescent="0.2">
      <c r="BP31482" s="48"/>
    </row>
    <row r="31483" spans="68:68" x14ac:dyDescent="0.2">
      <c r="BP31483" s="48"/>
    </row>
    <row r="31484" spans="68:68" x14ac:dyDescent="0.2">
      <c r="BP31484" s="48"/>
    </row>
    <row r="31485" spans="68:68" x14ac:dyDescent="0.2">
      <c r="BP31485" s="48"/>
    </row>
    <row r="31486" spans="68:68" x14ac:dyDescent="0.2">
      <c r="BP31486" s="48"/>
    </row>
    <row r="31487" spans="68:68" x14ac:dyDescent="0.2">
      <c r="BP31487" s="48"/>
    </row>
    <row r="31488" spans="68:68" x14ac:dyDescent="0.2">
      <c r="BP31488" s="48"/>
    </row>
    <row r="31489" spans="68:68" x14ac:dyDescent="0.2">
      <c r="BP31489" s="48"/>
    </row>
    <row r="31490" spans="68:68" x14ac:dyDescent="0.2">
      <c r="BP31490" s="48"/>
    </row>
    <row r="31491" spans="68:68" x14ac:dyDescent="0.2">
      <c r="BP31491" s="48"/>
    </row>
    <row r="31492" spans="68:68" x14ac:dyDescent="0.2">
      <c r="BP31492" s="48"/>
    </row>
    <row r="31493" spans="68:68" x14ac:dyDescent="0.2">
      <c r="BP31493" s="48"/>
    </row>
    <row r="31494" spans="68:68" x14ac:dyDescent="0.2">
      <c r="BP31494" s="48"/>
    </row>
    <row r="31495" spans="68:68" x14ac:dyDescent="0.2">
      <c r="BP31495" s="48"/>
    </row>
    <row r="31496" spans="68:68" x14ac:dyDescent="0.2">
      <c r="BP31496" s="48"/>
    </row>
    <row r="31497" spans="68:68" x14ac:dyDescent="0.2">
      <c r="BP31497" s="48"/>
    </row>
    <row r="31498" spans="68:68" x14ac:dyDescent="0.2">
      <c r="BP31498" s="48"/>
    </row>
    <row r="31499" spans="68:68" x14ac:dyDescent="0.2">
      <c r="BP31499" s="48"/>
    </row>
    <row r="31500" spans="68:68" x14ac:dyDescent="0.2">
      <c r="BP31500" s="48"/>
    </row>
    <row r="31501" spans="68:68" x14ac:dyDescent="0.2">
      <c r="BP31501" s="48"/>
    </row>
    <row r="31502" spans="68:68" x14ac:dyDescent="0.2">
      <c r="BP31502" s="48"/>
    </row>
    <row r="31503" spans="68:68" x14ac:dyDescent="0.2">
      <c r="BP31503" s="48"/>
    </row>
    <row r="31504" spans="68:68" x14ac:dyDescent="0.2">
      <c r="BP31504" s="48"/>
    </row>
    <row r="31505" spans="68:68" x14ac:dyDescent="0.2">
      <c r="BP31505" s="48"/>
    </row>
    <row r="31506" spans="68:68" x14ac:dyDescent="0.2">
      <c r="BP31506" s="48"/>
    </row>
    <row r="31507" spans="68:68" x14ac:dyDescent="0.2">
      <c r="BP31507" s="48"/>
    </row>
    <row r="31508" spans="68:68" x14ac:dyDescent="0.2">
      <c r="BP31508" s="48"/>
    </row>
    <row r="31509" spans="68:68" x14ac:dyDescent="0.2">
      <c r="BP31509" s="48"/>
    </row>
    <row r="31510" spans="68:68" x14ac:dyDescent="0.2">
      <c r="BP31510" s="48"/>
    </row>
    <row r="31511" spans="68:68" x14ac:dyDescent="0.2">
      <c r="BP31511" s="48"/>
    </row>
    <row r="31512" spans="68:68" x14ac:dyDescent="0.2">
      <c r="BP31512" s="48"/>
    </row>
    <row r="31513" spans="68:68" x14ac:dyDescent="0.2">
      <c r="BP31513" s="48"/>
    </row>
    <row r="31514" spans="68:68" x14ac:dyDescent="0.2">
      <c r="BP31514" s="48"/>
    </row>
    <row r="31515" spans="68:68" x14ac:dyDescent="0.2">
      <c r="BP31515" s="48"/>
    </row>
    <row r="31516" spans="68:68" x14ac:dyDescent="0.2">
      <c r="BP31516" s="48"/>
    </row>
    <row r="31517" spans="68:68" x14ac:dyDescent="0.2">
      <c r="BP31517" s="48"/>
    </row>
    <row r="31518" spans="68:68" x14ac:dyDescent="0.2">
      <c r="BP31518" s="48"/>
    </row>
    <row r="31519" spans="68:68" x14ac:dyDescent="0.2">
      <c r="BP31519" s="48"/>
    </row>
    <row r="31520" spans="68:68" x14ac:dyDescent="0.2">
      <c r="BP31520" s="48"/>
    </row>
    <row r="31521" spans="68:68" x14ac:dyDescent="0.2">
      <c r="BP31521" s="48"/>
    </row>
    <row r="31522" spans="68:68" x14ac:dyDescent="0.2">
      <c r="BP31522" s="48"/>
    </row>
    <row r="31523" spans="68:68" x14ac:dyDescent="0.2">
      <c r="BP31523" s="48"/>
    </row>
    <row r="31524" spans="68:68" x14ac:dyDescent="0.2">
      <c r="BP31524" s="48"/>
    </row>
    <row r="31525" spans="68:68" x14ac:dyDescent="0.2">
      <c r="BP31525" s="48"/>
    </row>
    <row r="31526" spans="68:68" x14ac:dyDescent="0.2">
      <c r="BP31526" s="48"/>
    </row>
    <row r="31527" spans="68:68" x14ac:dyDescent="0.2">
      <c r="BP31527" s="48"/>
    </row>
    <row r="31528" spans="68:68" x14ac:dyDescent="0.2">
      <c r="BP31528" s="48"/>
    </row>
    <row r="31529" spans="68:68" x14ac:dyDescent="0.2">
      <c r="BP31529" s="48"/>
    </row>
    <row r="31530" spans="68:68" x14ac:dyDescent="0.2">
      <c r="BP31530" s="48"/>
    </row>
    <row r="31531" spans="68:68" x14ac:dyDescent="0.2">
      <c r="BP31531" s="48"/>
    </row>
    <row r="31532" spans="68:68" x14ac:dyDescent="0.2">
      <c r="BP31532" s="48"/>
    </row>
    <row r="31533" spans="68:68" x14ac:dyDescent="0.2">
      <c r="BP31533" s="48"/>
    </row>
    <row r="31534" spans="68:68" x14ac:dyDescent="0.2">
      <c r="BP31534" s="48"/>
    </row>
    <row r="31535" spans="68:68" x14ac:dyDescent="0.2">
      <c r="BP31535" s="48"/>
    </row>
    <row r="31536" spans="68:68" x14ac:dyDescent="0.2">
      <c r="BP31536" s="48"/>
    </row>
    <row r="31537" spans="68:68" x14ac:dyDescent="0.2">
      <c r="BP31537" s="48"/>
    </row>
    <row r="31538" spans="68:68" x14ac:dyDescent="0.2">
      <c r="BP31538" s="48"/>
    </row>
    <row r="31539" spans="68:68" x14ac:dyDescent="0.2">
      <c r="BP31539" s="48"/>
    </row>
    <row r="31540" spans="68:68" x14ac:dyDescent="0.2">
      <c r="BP31540" s="48"/>
    </row>
    <row r="31541" spans="68:68" x14ac:dyDescent="0.2">
      <c r="BP31541" s="48"/>
    </row>
    <row r="31542" spans="68:68" x14ac:dyDescent="0.2">
      <c r="BP31542" s="48"/>
    </row>
    <row r="31543" spans="68:68" x14ac:dyDescent="0.2">
      <c r="BP31543" s="48"/>
    </row>
    <row r="31544" spans="68:68" x14ac:dyDescent="0.2">
      <c r="BP31544" s="48"/>
    </row>
    <row r="31545" spans="68:68" x14ac:dyDescent="0.2">
      <c r="BP31545" s="48"/>
    </row>
    <row r="31546" spans="68:68" x14ac:dyDescent="0.2">
      <c r="BP31546" s="48"/>
    </row>
    <row r="31547" spans="68:68" x14ac:dyDescent="0.2">
      <c r="BP31547" s="48"/>
    </row>
    <row r="31548" spans="68:68" x14ac:dyDescent="0.2">
      <c r="BP31548" s="48"/>
    </row>
    <row r="31549" spans="68:68" x14ac:dyDescent="0.2">
      <c r="BP31549" s="48"/>
    </row>
    <row r="31550" spans="68:68" x14ac:dyDescent="0.2">
      <c r="BP31550" s="48"/>
    </row>
    <row r="31551" spans="68:68" x14ac:dyDescent="0.2">
      <c r="BP31551" s="48"/>
    </row>
    <row r="31552" spans="68:68" x14ac:dyDescent="0.2">
      <c r="BP31552" s="48"/>
    </row>
    <row r="31553" spans="68:68" x14ac:dyDescent="0.2">
      <c r="BP31553" s="48"/>
    </row>
    <row r="31554" spans="68:68" x14ac:dyDescent="0.2">
      <c r="BP31554" s="48"/>
    </row>
    <row r="31555" spans="68:68" x14ac:dyDescent="0.2">
      <c r="BP31555" s="48"/>
    </row>
    <row r="31556" spans="68:68" x14ac:dyDescent="0.2">
      <c r="BP31556" s="48"/>
    </row>
    <row r="31557" spans="68:68" x14ac:dyDescent="0.2">
      <c r="BP31557" s="48"/>
    </row>
    <row r="31558" spans="68:68" x14ac:dyDescent="0.2">
      <c r="BP31558" s="48"/>
    </row>
    <row r="31559" spans="68:68" x14ac:dyDescent="0.2">
      <c r="BP31559" s="48"/>
    </row>
    <row r="31560" spans="68:68" x14ac:dyDescent="0.2">
      <c r="BP31560" s="48"/>
    </row>
    <row r="31561" spans="68:68" x14ac:dyDescent="0.2">
      <c r="BP31561" s="48"/>
    </row>
    <row r="31562" spans="68:68" x14ac:dyDescent="0.2">
      <c r="BP31562" s="48"/>
    </row>
    <row r="31563" spans="68:68" x14ac:dyDescent="0.2">
      <c r="BP31563" s="48"/>
    </row>
    <row r="31564" spans="68:68" x14ac:dyDescent="0.2">
      <c r="BP31564" s="48"/>
    </row>
    <row r="31565" spans="68:68" x14ac:dyDescent="0.2">
      <c r="BP31565" s="48"/>
    </row>
    <row r="31566" spans="68:68" x14ac:dyDescent="0.2">
      <c r="BP31566" s="48"/>
    </row>
    <row r="31567" spans="68:68" x14ac:dyDescent="0.2">
      <c r="BP31567" s="48"/>
    </row>
    <row r="31568" spans="68:68" x14ac:dyDescent="0.2">
      <c r="BP31568" s="48"/>
    </row>
    <row r="31569" spans="68:68" x14ac:dyDescent="0.2">
      <c r="BP31569" s="48"/>
    </row>
    <row r="31570" spans="68:68" x14ac:dyDescent="0.2">
      <c r="BP31570" s="48"/>
    </row>
    <row r="31571" spans="68:68" x14ac:dyDescent="0.2">
      <c r="BP31571" s="48"/>
    </row>
    <row r="31572" spans="68:68" x14ac:dyDescent="0.2">
      <c r="BP31572" s="48"/>
    </row>
    <row r="31573" spans="68:68" x14ac:dyDescent="0.2">
      <c r="BP31573" s="48"/>
    </row>
    <row r="31574" spans="68:68" x14ac:dyDescent="0.2">
      <c r="BP31574" s="48"/>
    </row>
    <row r="31575" spans="68:68" x14ac:dyDescent="0.2">
      <c r="BP31575" s="48"/>
    </row>
    <row r="31576" spans="68:68" x14ac:dyDescent="0.2">
      <c r="BP31576" s="48"/>
    </row>
    <row r="31577" spans="68:68" x14ac:dyDescent="0.2">
      <c r="BP31577" s="48"/>
    </row>
    <row r="31578" spans="68:68" x14ac:dyDescent="0.2">
      <c r="BP31578" s="48"/>
    </row>
    <row r="31579" spans="68:68" x14ac:dyDescent="0.2">
      <c r="BP31579" s="48"/>
    </row>
    <row r="31580" spans="68:68" x14ac:dyDescent="0.2">
      <c r="BP31580" s="48"/>
    </row>
    <row r="31581" spans="68:68" x14ac:dyDescent="0.2">
      <c r="BP31581" s="48"/>
    </row>
    <row r="31582" spans="68:68" x14ac:dyDescent="0.2">
      <c r="BP31582" s="48"/>
    </row>
    <row r="31583" spans="68:68" x14ac:dyDescent="0.2">
      <c r="BP31583" s="48"/>
    </row>
    <row r="31584" spans="68:68" x14ac:dyDescent="0.2">
      <c r="BP31584" s="48"/>
    </row>
    <row r="31585" spans="68:68" x14ac:dyDescent="0.2">
      <c r="BP31585" s="48"/>
    </row>
    <row r="31586" spans="68:68" x14ac:dyDescent="0.2">
      <c r="BP31586" s="48"/>
    </row>
    <row r="31587" spans="68:68" x14ac:dyDescent="0.2">
      <c r="BP31587" s="48"/>
    </row>
    <row r="31588" spans="68:68" x14ac:dyDescent="0.2">
      <c r="BP31588" s="48"/>
    </row>
    <row r="31589" spans="68:68" x14ac:dyDescent="0.2">
      <c r="BP31589" s="48"/>
    </row>
    <row r="31590" spans="68:68" x14ac:dyDescent="0.2">
      <c r="BP31590" s="48"/>
    </row>
    <row r="31591" spans="68:68" x14ac:dyDescent="0.2">
      <c r="BP31591" s="48"/>
    </row>
    <row r="31592" spans="68:68" x14ac:dyDescent="0.2">
      <c r="BP31592" s="48"/>
    </row>
    <row r="31593" spans="68:68" x14ac:dyDescent="0.2">
      <c r="BP31593" s="48"/>
    </row>
    <row r="31594" spans="68:68" x14ac:dyDescent="0.2">
      <c r="BP31594" s="48"/>
    </row>
    <row r="31595" spans="68:68" x14ac:dyDescent="0.2">
      <c r="BP31595" s="48"/>
    </row>
    <row r="31596" spans="68:68" x14ac:dyDescent="0.2">
      <c r="BP31596" s="48"/>
    </row>
    <row r="31597" spans="68:68" x14ac:dyDescent="0.2">
      <c r="BP31597" s="48"/>
    </row>
    <row r="31598" spans="68:68" x14ac:dyDescent="0.2">
      <c r="BP31598" s="48"/>
    </row>
    <row r="31599" spans="68:68" x14ac:dyDescent="0.2">
      <c r="BP31599" s="48"/>
    </row>
    <row r="31600" spans="68:68" x14ac:dyDescent="0.2">
      <c r="BP31600" s="48"/>
    </row>
    <row r="31601" spans="68:68" x14ac:dyDescent="0.2">
      <c r="BP31601" s="48"/>
    </row>
    <row r="31602" spans="68:68" x14ac:dyDescent="0.2">
      <c r="BP31602" s="48"/>
    </row>
    <row r="31603" spans="68:68" x14ac:dyDescent="0.2">
      <c r="BP31603" s="48"/>
    </row>
    <row r="31604" spans="68:68" x14ac:dyDescent="0.2">
      <c r="BP31604" s="48"/>
    </row>
    <row r="31605" spans="68:68" x14ac:dyDescent="0.2">
      <c r="BP31605" s="48"/>
    </row>
    <row r="31606" spans="68:68" x14ac:dyDescent="0.2">
      <c r="BP31606" s="48"/>
    </row>
    <row r="31607" spans="68:68" x14ac:dyDescent="0.2">
      <c r="BP31607" s="48"/>
    </row>
    <row r="31608" spans="68:68" x14ac:dyDescent="0.2">
      <c r="BP31608" s="48"/>
    </row>
    <row r="31609" spans="68:68" x14ac:dyDescent="0.2">
      <c r="BP31609" s="48"/>
    </row>
    <row r="31610" spans="68:68" x14ac:dyDescent="0.2">
      <c r="BP31610" s="48"/>
    </row>
    <row r="31611" spans="68:68" x14ac:dyDescent="0.2">
      <c r="BP31611" s="48"/>
    </row>
    <row r="31612" spans="68:68" x14ac:dyDescent="0.2">
      <c r="BP31612" s="48"/>
    </row>
    <row r="31613" spans="68:68" x14ac:dyDescent="0.2">
      <c r="BP31613" s="48"/>
    </row>
    <row r="31614" spans="68:68" x14ac:dyDescent="0.2">
      <c r="BP31614" s="48"/>
    </row>
    <row r="31615" spans="68:68" x14ac:dyDescent="0.2">
      <c r="BP31615" s="48"/>
    </row>
    <row r="31616" spans="68:68" x14ac:dyDescent="0.2">
      <c r="BP31616" s="48"/>
    </row>
    <row r="31617" spans="68:68" x14ac:dyDescent="0.2">
      <c r="BP31617" s="48"/>
    </row>
    <row r="31618" spans="68:68" x14ac:dyDescent="0.2">
      <c r="BP31618" s="48"/>
    </row>
    <row r="31619" spans="68:68" x14ac:dyDescent="0.2">
      <c r="BP31619" s="48"/>
    </row>
    <row r="31620" spans="68:68" x14ac:dyDescent="0.2">
      <c r="BP31620" s="48"/>
    </row>
    <row r="31621" spans="68:68" x14ac:dyDescent="0.2">
      <c r="BP31621" s="48"/>
    </row>
    <row r="31622" spans="68:68" x14ac:dyDescent="0.2">
      <c r="BP31622" s="48"/>
    </row>
    <row r="31623" spans="68:68" x14ac:dyDescent="0.2">
      <c r="BP31623" s="48"/>
    </row>
    <row r="31624" spans="68:68" x14ac:dyDescent="0.2">
      <c r="BP31624" s="48"/>
    </row>
    <row r="31625" spans="68:68" x14ac:dyDescent="0.2">
      <c r="BP31625" s="48"/>
    </row>
    <row r="31626" spans="68:68" x14ac:dyDescent="0.2">
      <c r="BP31626" s="48"/>
    </row>
    <row r="31627" spans="68:68" x14ac:dyDescent="0.2">
      <c r="BP31627" s="48"/>
    </row>
    <row r="31628" spans="68:68" x14ac:dyDescent="0.2">
      <c r="BP31628" s="48"/>
    </row>
    <row r="31629" spans="68:68" x14ac:dyDescent="0.2">
      <c r="BP31629" s="48"/>
    </row>
    <row r="31630" spans="68:68" x14ac:dyDescent="0.2">
      <c r="BP31630" s="48"/>
    </row>
    <row r="31631" spans="68:68" x14ac:dyDescent="0.2">
      <c r="BP31631" s="48"/>
    </row>
    <row r="31632" spans="68:68" x14ac:dyDescent="0.2">
      <c r="BP31632" s="48"/>
    </row>
    <row r="31633" spans="68:68" x14ac:dyDescent="0.2">
      <c r="BP31633" s="48"/>
    </row>
    <row r="31634" spans="68:68" x14ac:dyDescent="0.2">
      <c r="BP31634" s="48"/>
    </row>
    <row r="31635" spans="68:68" x14ac:dyDescent="0.2">
      <c r="BP31635" s="48"/>
    </row>
    <row r="31636" spans="68:68" x14ac:dyDescent="0.2">
      <c r="BP31636" s="48"/>
    </row>
    <row r="31637" spans="68:68" x14ac:dyDescent="0.2">
      <c r="BP31637" s="48"/>
    </row>
    <row r="31638" spans="68:68" x14ac:dyDescent="0.2">
      <c r="BP31638" s="48"/>
    </row>
    <row r="31639" spans="68:68" x14ac:dyDescent="0.2">
      <c r="BP31639" s="48"/>
    </row>
    <row r="31640" spans="68:68" x14ac:dyDescent="0.2">
      <c r="BP31640" s="48"/>
    </row>
    <row r="31641" spans="68:68" x14ac:dyDescent="0.2">
      <c r="BP31641" s="48"/>
    </row>
    <row r="31642" spans="68:68" x14ac:dyDescent="0.2">
      <c r="BP31642" s="48"/>
    </row>
    <row r="31643" spans="68:68" x14ac:dyDescent="0.2">
      <c r="BP31643" s="48"/>
    </row>
    <row r="31644" spans="68:68" x14ac:dyDescent="0.2">
      <c r="BP31644" s="48"/>
    </row>
    <row r="31645" spans="68:68" x14ac:dyDescent="0.2">
      <c r="BP31645" s="48"/>
    </row>
    <row r="31646" spans="68:68" x14ac:dyDescent="0.2">
      <c r="BP31646" s="48"/>
    </row>
    <row r="31647" spans="68:68" x14ac:dyDescent="0.2">
      <c r="BP31647" s="48"/>
    </row>
    <row r="31648" spans="68:68" x14ac:dyDescent="0.2">
      <c r="BP31648" s="48"/>
    </row>
    <row r="31649" spans="68:68" x14ac:dyDescent="0.2">
      <c r="BP31649" s="48"/>
    </row>
    <row r="31650" spans="68:68" x14ac:dyDescent="0.2">
      <c r="BP31650" s="48"/>
    </row>
    <row r="31651" spans="68:68" x14ac:dyDescent="0.2">
      <c r="BP31651" s="48"/>
    </row>
    <row r="31652" spans="68:68" x14ac:dyDescent="0.2">
      <c r="BP31652" s="48"/>
    </row>
    <row r="31653" spans="68:68" x14ac:dyDescent="0.2">
      <c r="BP31653" s="48"/>
    </row>
    <row r="31654" spans="68:68" x14ac:dyDescent="0.2">
      <c r="BP31654" s="48"/>
    </row>
    <row r="31655" spans="68:68" x14ac:dyDescent="0.2">
      <c r="BP31655" s="48"/>
    </row>
    <row r="31656" spans="68:68" x14ac:dyDescent="0.2">
      <c r="BP31656" s="48"/>
    </row>
    <row r="31657" spans="68:68" x14ac:dyDescent="0.2">
      <c r="BP31657" s="48"/>
    </row>
    <row r="31658" spans="68:68" x14ac:dyDescent="0.2">
      <c r="BP31658" s="48"/>
    </row>
    <row r="31659" spans="68:68" x14ac:dyDescent="0.2">
      <c r="BP31659" s="48"/>
    </row>
    <row r="31660" spans="68:68" x14ac:dyDescent="0.2">
      <c r="BP31660" s="48"/>
    </row>
    <row r="31661" spans="68:68" x14ac:dyDescent="0.2">
      <c r="BP31661" s="48"/>
    </row>
    <row r="31662" spans="68:68" x14ac:dyDescent="0.2">
      <c r="BP31662" s="48"/>
    </row>
    <row r="31663" spans="68:68" x14ac:dyDescent="0.2">
      <c r="BP31663" s="48"/>
    </row>
    <row r="31664" spans="68:68" x14ac:dyDescent="0.2">
      <c r="BP31664" s="48"/>
    </row>
    <row r="31665" spans="68:68" x14ac:dyDescent="0.2">
      <c r="BP31665" s="48"/>
    </row>
    <row r="31666" spans="68:68" x14ac:dyDescent="0.2">
      <c r="BP31666" s="48"/>
    </row>
    <row r="31667" spans="68:68" x14ac:dyDescent="0.2">
      <c r="BP31667" s="48"/>
    </row>
    <row r="31668" spans="68:68" x14ac:dyDescent="0.2">
      <c r="BP31668" s="48"/>
    </row>
    <row r="31669" spans="68:68" x14ac:dyDescent="0.2">
      <c r="BP31669" s="48"/>
    </row>
    <row r="31670" spans="68:68" x14ac:dyDescent="0.2">
      <c r="BP31670" s="48"/>
    </row>
    <row r="31671" spans="68:68" x14ac:dyDescent="0.2">
      <c r="BP31671" s="48"/>
    </row>
    <row r="31672" spans="68:68" x14ac:dyDescent="0.2">
      <c r="BP31672" s="48"/>
    </row>
    <row r="31673" spans="68:68" x14ac:dyDescent="0.2">
      <c r="BP31673" s="48"/>
    </row>
    <row r="31674" spans="68:68" x14ac:dyDescent="0.2">
      <c r="BP31674" s="48"/>
    </row>
    <row r="31675" spans="68:68" x14ac:dyDescent="0.2">
      <c r="BP31675" s="48"/>
    </row>
    <row r="31676" spans="68:68" x14ac:dyDescent="0.2">
      <c r="BP31676" s="48"/>
    </row>
    <row r="31677" spans="68:68" x14ac:dyDescent="0.2">
      <c r="BP31677" s="48"/>
    </row>
    <row r="31678" spans="68:68" x14ac:dyDescent="0.2">
      <c r="BP31678" s="48"/>
    </row>
    <row r="31679" spans="68:68" x14ac:dyDescent="0.2">
      <c r="BP31679" s="48"/>
    </row>
    <row r="31680" spans="68:68" x14ac:dyDescent="0.2">
      <c r="BP31680" s="48"/>
    </row>
    <row r="31681" spans="68:68" x14ac:dyDescent="0.2">
      <c r="BP31681" s="48"/>
    </row>
    <row r="31682" spans="68:68" x14ac:dyDescent="0.2">
      <c r="BP31682" s="48"/>
    </row>
    <row r="31683" spans="68:68" x14ac:dyDescent="0.2">
      <c r="BP31683" s="48"/>
    </row>
    <row r="31684" spans="68:68" x14ac:dyDescent="0.2">
      <c r="BP31684" s="48"/>
    </row>
    <row r="31685" spans="68:68" x14ac:dyDescent="0.2">
      <c r="BP31685" s="48"/>
    </row>
    <row r="31686" spans="68:68" x14ac:dyDescent="0.2">
      <c r="BP31686" s="48"/>
    </row>
    <row r="31687" spans="68:68" x14ac:dyDescent="0.2">
      <c r="BP31687" s="48"/>
    </row>
    <row r="31688" spans="68:68" x14ac:dyDescent="0.2">
      <c r="BP31688" s="48"/>
    </row>
    <row r="31689" spans="68:68" x14ac:dyDescent="0.2">
      <c r="BP31689" s="48"/>
    </row>
    <row r="31690" spans="68:68" x14ac:dyDescent="0.2">
      <c r="BP31690" s="48"/>
    </row>
    <row r="31691" spans="68:68" x14ac:dyDescent="0.2">
      <c r="BP31691" s="48"/>
    </row>
    <row r="31692" spans="68:68" x14ac:dyDescent="0.2">
      <c r="BP31692" s="48"/>
    </row>
    <row r="31693" spans="68:68" x14ac:dyDescent="0.2">
      <c r="BP31693" s="48"/>
    </row>
    <row r="31694" spans="68:68" x14ac:dyDescent="0.2">
      <c r="BP31694" s="48"/>
    </row>
    <row r="31695" spans="68:68" x14ac:dyDescent="0.2">
      <c r="BP31695" s="48"/>
    </row>
    <row r="31696" spans="68:68" x14ac:dyDescent="0.2">
      <c r="BP31696" s="48"/>
    </row>
    <row r="31697" spans="68:68" x14ac:dyDescent="0.2">
      <c r="BP31697" s="48"/>
    </row>
    <row r="31698" spans="68:68" x14ac:dyDescent="0.2">
      <c r="BP31698" s="48"/>
    </row>
    <row r="31699" spans="68:68" x14ac:dyDescent="0.2">
      <c r="BP31699" s="48"/>
    </row>
    <row r="31700" spans="68:68" x14ac:dyDescent="0.2">
      <c r="BP31700" s="48"/>
    </row>
    <row r="31701" spans="68:68" x14ac:dyDescent="0.2">
      <c r="BP31701" s="48"/>
    </row>
    <row r="31702" spans="68:68" x14ac:dyDescent="0.2">
      <c r="BP31702" s="48"/>
    </row>
    <row r="31703" spans="68:68" x14ac:dyDescent="0.2">
      <c r="BP31703" s="48"/>
    </row>
    <row r="31704" spans="68:68" x14ac:dyDescent="0.2">
      <c r="BP31704" s="48"/>
    </row>
    <row r="31705" spans="68:68" x14ac:dyDescent="0.2">
      <c r="BP31705" s="48"/>
    </row>
    <row r="31706" spans="68:68" x14ac:dyDescent="0.2">
      <c r="BP31706" s="48"/>
    </row>
    <row r="31707" spans="68:68" x14ac:dyDescent="0.2">
      <c r="BP31707" s="48"/>
    </row>
    <row r="31708" spans="68:68" x14ac:dyDescent="0.2">
      <c r="BP31708" s="48"/>
    </row>
    <row r="31709" spans="68:68" x14ac:dyDescent="0.2">
      <c r="BP31709" s="48"/>
    </row>
    <row r="31710" spans="68:68" x14ac:dyDescent="0.2">
      <c r="BP31710" s="48"/>
    </row>
    <row r="31711" spans="68:68" x14ac:dyDescent="0.2">
      <c r="BP31711" s="48"/>
    </row>
    <row r="31712" spans="68:68" x14ac:dyDescent="0.2">
      <c r="BP31712" s="48"/>
    </row>
    <row r="31713" spans="68:68" x14ac:dyDescent="0.2">
      <c r="BP31713" s="48"/>
    </row>
    <row r="31714" spans="68:68" x14ac:dyDescent="0.2">
      <c r="BP31714" s="48"/>
    </row>
    <row r="31715" spans="68:68" x14ac:dyDescent="0.2">
      <c r="BP31715" s="48"/>
    </row>
    <row r="31716" spans="68:68" x14ac:dyDescent="0.2">
      <c r="BP31716" s="48"/>
    </row>
    <row r="31717" spans="68:68" x14ac:dyDescent="0.2">
      <c r="BP31717" s="48"/>
    </row>
    <row r="31718" spans="68:68" x14ac:dyDescent="0.2">
      <c r="BP31718" s="48"/>
    </row>
    <row r="31719" spans="68:68" x14ac:dyDescent="0.2">
      <c r="BP31719" s="48"/>
    </row>
    <row r="31720" spans="68:68" x14ac:dyDescent="0.2">
      <c r="BP31720" s="48"/>
    </row>
    <row r="31721" spans="68:68" x14ac:dyDescent="0.2">
      <c r="BP31721" s="48"/>
    </row>
    <row r="31722" spans="68:68" x14ac:dyDescent="0.2">
      <c r="BP31722" s="48"/>
    </row>
    <row r="31723" spans="68:68" x14ac:dyDescent="0.2">
      <c r="BP31723" s="48"/>
    </row>
    <row r="31724" spans="68:68" x14ac:dyDescent="0.2">
      <c r="BP31724" s="48"/>
    </row>
    <row r="31725" spans="68:68" x14ac:dyDescent="0.2">
      <c r="BP31725" s="48"/>
    </row>
    <row r="31726" spans="68:68" x14ac:dyDescent="0.2">
      <c r="BP31726" s="48"/>
    </row>
    <row r="31727" spans="68:68" x14ac:dyDescent="0.2">
      <c r="BP31727" s="48"/>
    </row>
    <row r="31728" spans="68:68" x14ac:dyDescent="0.2">
      <c r="BP31728" s="48"/>
    </row>
    <row r="31729" spans="68:68" x14ac:dyDescent="0.2">
      <c r="BP31729" s="48"/>
    </row>
    <row r="31730" spans="68:68" x14ac:dyDescent="0.2">
      <c r="BP31730" s="48"/>
    </row>
    <row r="31731" spans="68:68" x14ac:dyDescent="0.2">
      <c r="BP31731" s="48"/>
    </row>
    <row r="31732" spans="68:68" x14ac:dyDescent="0.2">
      <c r="BP31732" s="48"/>
    </row>
    <row r="31733" spans="68:68" x14ac:dyDescent="0.2">
      <c r="BP31733" s="48"/>
    </row>
    <row r="31734" spans="68:68" x14ac:dyDescent="0.2">
      <c r="BP31734" s="48"/>
    </row>
    <row r="31735" spans="68:68" x14ac:dyDescent="0.2">
      <c r="BP31735" s="48"/>
    </row>
    <row r="31736" spans="68:68" x14ac:dyDescent="0.2">
      <c r="BP31736" s="48"/>
    </row>
    <row r="31737" spans="68:68" x14ac:dyDescent="0.2">
      <c r="BP31737" s="48"/>
    </row>
    <row r="31738" spans="68:68" x14ac:dyDescent="0.2">
      <c r="BP31738" s="48"/>
    </row>
    <row r="31739" spans="68:68" x14ac:dyDescent="0.2">
      <c r="BP31739" s="48"/>
    </row>
    <row r="31740" spans="68:68" x14ac:dyDescent="0.2">
      <c r="BP31740" s="48"/>
    </row>
    <row r="31741" spans="68:68" x14ac:dyDescent="0.2">
      <c r="BP31741" s="48"/>
    </row>
    <row r="31742" spans="68:68" x14ac:dyDescent="0.2">
      <c r="BP31742" s="48"/>
    </row>
    <row r="31743" spans="68:68" x14ac:dyDescent="0.2">
      <c r="BP31743" s="48"/>
    </row>
    <row r="31744" spans="68:68" x14ac:dyDescent="0.2">
      <c r="BP31744" s="48"/>
    </row>
    <row r="31745" spans="68:68" x14ac:dyDescent="0.2">
      <c r="BP31745" s="48"/>
    </row>
    <row r="31746" spans="68:68" x14ac:dyDescent="0.2">
      <c r="BP31746" s="48"/>
    </row>
    <row r="31747" spans="68:68" x14ac:dyDescent="0.2">
      <c r="BP31747" s="48"/>
    </row>
    <row r="31748" spans="68:68" x14ac:dyDescent="0.2">
      <c r="BP31748" s="48"/>
    </row>
    <row r="31749" spans="68:68" x14ac:dyDescent="0.2">
      <c r="BP31749" s="48"/>
    </row>
    <row r="31750" spans="68:68" x14ac:dyDescent="0.2">
      <c r="BP31750" s="48"/>
    </row>
    <row r="31751" spans="68:68" x14ac:dyDescent="0.2">
      <c r="BP31751" s="48"/>
    </row>
    <row r="31752" spans="68:68" x14ac:dyDescent="0.2">
      <c r="BP31752" s="48"/>
    </row>
    <row r="31753" spans="68:68" x14ac:dyDescent="0.2">
      <c r="BP31753" s="48"/>
    </row>
    <row r="31754" spans="68:68" x14ac:dyDescent="0.2">
      <c r="BP31754" s="48"/>
    </row>
    <row r="31755" spans="68:68" x14ac:dyDescent="0.2">
      <c r="BP31755" s="48"/>
    </row>
    <row r="31756" spans="68:68" x14ac:dyDescent="0.2">
      <c r="BP31756" s="48"/>
    </row>
    <row r="31757" spans="68:68" x14ac:dyDescent="0.2">
      <c r="BP31757" s="48"/>
    </row>
    <row r="31758" spans="68:68" x14ac:dyDescent="0.2">
      <c r="BP31758" s="48"/>
    </row>
    <row r="31759" spans="68:68" x14ac:dyDescent="0.2">
      <c r="BP31759" s="48"/>
    </row>
    <row r="31760" spans="68:68" x14ac:dyDescent="0.2">
      <c r="BP31760" s="48"/>
    </row>
    <row r="31761" spans="68:68" x14ac:dyDescent="0.2">
      <c r="BP31761" s="48"/>
    </row>
    <row r="31762" spans="68:68" x14ac:dyDescent="0.2">
      <c r="BP31762" s="48"/>
    </row>
    <row r="31763" spans="68:68" x14ac:dyDescent="0.2">
      <c r="BP31763" s="48"/>
    </row>
    <row r="31764" spans="68:68" x14ac:dyDescent="0.2">
      <c r="BP31764" s="48"/>
    </row>
    <row r="31765" spans="68:68" x14ac:dyDescent="0.2">
      <c r="BP31765" s="48"/>
    </row>
    <row r="31766" spans="68:68" x14ac:dyDescent="0.2">
      <c r="BP31766" s="48"/>
    </row>
    <row r="31767" spans="68:68" x14ac:dyDescent="0.2">
      <c r="BP31767" s="48"/>
    </row>
    <row r="31768" spans="68:68" x14ac:dyDescent="0.2">
      <c r="BP31768" s="48"/>
    </row>
    <row r="31769" spans="68:68" x14ac:dyDescent="0.2">
      <c r="BP31769" s="48"/>
    </row>
    <row r="31770" spans="68:68" x14ac:dyDescent="0.2">
      <c r="BP31770" s="48"/>
    </row>
    <row r="31771" spans="68:68" x14ac:dyDescent="0.2">
      <c r="BP31771" s="48"/>
    </row>
    <row r="31772" spans="68:68" x14ac:dyDescent="0.2">
      <c r="BP31772" s="48"/>
    </row>
    <row r="31773" spans="68:68" x14ac:dyDescent="0.2">
      <c r="BP31773" s="48"/>
    </row>
    <row r="31774" spans="68:68" x14ac:dyDescent="0.2">
      <c r="BP31774" s="48"/>
    </row>
    <row r="31775" spans="68:68" x14ac:dyDescent="0.2">
      <c r="BP31775" s="48"/>
    </row>
    <row r="31776" spans="68:68" x14ac:dyDescent="0.2">
      <c r="BP31776" s="48"/>
    </row>
    <row r="31777" spans="68:68" x14ac:dyDescent="0.2">
      <c r="BP31777" s="48"/>
    </row>
    <row r="31778" spans="68:68" x14ac:dyDescent="0.2">
      <c r="BP31778" s="48"/>
    </row>
    <row r="31779" spans="68:68" x14ac:dyDescent="0.2">
      <c r="BP31779" s="48"/>
    </row>
    <row r="31780" spans="68:68" x14ac:dyDescent="0.2">
      <c r="BP31780" s="48"/>
    </row>
    <row r="31781" spans="68:68" x14ac:dyDescent="0.2">
      <c r="BP31781" s="48"/>
    </row>
    <row r="31782" spans="68:68" x14ac:dyDescent="0.2">
      <c r="BP31782" s="48"/>
    </row>
    <row r="31783" spans="68:68" x14ac:dyDescent="0.2">
      <c r="BP31783" s="48"/>
    </row>
    <row r="31784" spans="68:68" x14ac:dyDescent="0.2">
      <c r="BP31784" s="48"/>
    </row>
    <row r="31785" spans="68:68" x14ac:dyDescent="0.2">
      <c r="BP31785" s="48"/>
    </row>
    <row r="31786" spans="68:68" x14ac:dyDescent="0.2">
      <c r="BP31786" s="48"/>
    </row>
    <row r="31787" spans="68:68" x14ac:dyDescent="0.2">
      <c r="BP31787" s="48"/>
    </row>
    <row r="31788" spans="68:68" x14ac:dyDescent="0.2">
      <c r="BP31788" s="48"/>
    </row>
    <row r="31789" spans="68:68" x14ac:dyDescent="0.2">
      <c r="BP31789" s="48"/>
    </row>
    <row r="31790" spans="68:68" x14ac:dyDescent="0.2">
      <c r="BP31790" s="48"/>
    </row>
    <row r="31791" spans="68:68" x14ac:dyDescent="0.2">
      <c r="BP31791" s="48"/>
    </row>
    <row r="31792" spans="68:68" x14ac:dyDescent="0.2">
      <c r="BP31792" s="48"/>
    </row>
    <row r="31793" spans="68:68" x14ac:dyDescent="0.2">
      <c r="BP31793" s="48"/>
    </row>
    <row r="31794" spans="68:68" x14ac:dyDescent="0.2">
      <c r="BP31794" s="48"/>
    </row>
    <row r="31795" spans="68:68" x14ac:dyDescent="0.2">
      <c r="BP31795" s="48"/>
    </row>
    <row r="31796" spans="68:68" x14ac:dyDescent="0.2">
      <c r="BP31796" s="48"/>
    </row>
    <row r="31797" spans="68:68" x14ac:dyDescent="0.2">
      <c r="BP31797" s="48"/>
    </row>
    <row r="31798" spans="68:68" x14ac:dyDescent="0.2">
      <c r="BP31798" s="48"/>
    </row>
    <row r="31799" spans="68:68" x14ac:dyDescent="0.2">
      <c r="BP31799" s="48"/>
    </row>
    <row r="31800" spans="68:68" x14ac:dyDescent="0.2">
      <c r="BP31800" s="48"/>
    </row>
    <row r="31801" spans="68:68" x14ac:dyDescent="0.2">
      <c r="BP31801" s="48"/>
    </row>
    <row r="31802" spans="68:68" x14ac:dyDescent="0.2">
      <c r="BP31802" s="48"/>
    </row>
    <row r="31803" spans="68:68" x14ac:dyDescent="0.2">
      <c r="BP31803" s="48"/>
    </row>
    <row r="31804" spans="68:68" x14ac:dyDescent="0.2">
      <c r="BP31804" s="48"/>
    </row>
    <row r="31805" spans="68:68" x14ac:dyDescent="0.2">
      <c r="BP31805" s="48"/>
    </row>
    <row r="31806" spans="68:68" x14ac:dyDescent="0.2">
      <c r="BP31806" s="48"/>
    </row>
    <row r="31807" spans="68:68" x14ac:dyDescent="0.2">
      <c r="BP31807" s="48"/>
    </row>
    <row r="31808" spans="68:68" x14ac:dyDescent="0.2">
      <c r="BP31808" s="48"/>
    </row>
    <row r="31809" spans="68:68" x14ac:dyDescent="0.2">
      <c r="BP31809" s="48"/>
    </row>
    <row r="31810" spans="68:68" x14ac:dyDescent="0.2">
      <c r="BP31810" s="48"/>
    </row>
    <row r="31811" spans="68:68" x14ac:dyDescent="0.2">
      <c r="BP31811" s="48"/>
    </row>
    <row r="31812" spans="68:68" x14ac:dyDescent="0.2">
      <c r="BP31812" s="48"/>
    </row>
    <row r="31813" spans="68:68" x14ac:dyDescent="0.2">
      <c r="BP31813" s="48"/>
    </row>
    <row r="31814" spans="68:68" x14ac:dyDescent="0.2">
      <c r="BP31814" s="48"/>
    </row>
    <row r="31815" spans="68:68" x14ac:dyDescent="0.2">
      <c r="BP31815" s="48"/>
    </row>
    <row r="31816" spans="68:68" x14ac:dyDescent="0.2">
      <c r="BP31816" s="48"/>
    </row>
    <row r="31817" spans="68:68" x14ac:dyDescent="0.2">
      <c r="BP31817" s="48"/>
    </row>
    <row r="31818" spans="68:68" x14ac:dyDescent="0.2">
      <c r="BP31818" s="48"/>
    </row>
    <row r="31819" spans="68:68" x14ac:dyDescent="0.2">
      <c r="BP31819" s="48"/>
    </row>
    <row r="31820" spans="68:68" x14ac:dyDescent="0.2">
      <c r="BP31820" s="48"/>
    </row>
    <row r="31821" spans="68:68" x14ac:dyDescent="0.2">
      <c r="BP31821" s="48"/>
    </row>
    <row r="31822" spans="68:68" x14ac:dyDescent="0.2">
      <c r="BP31822" s="48"/>
    </row>
    <row r="31823" spans="68:68" x14ac:dyDescent="0.2">
      <c r="BP31823" s="48"/>
    </row>
    <row r="31824" spans="68:68" x14ac:dyDescent="0.2">
      <c r="BP31824" s="48"/>
    </row>
    <row r="31825" spans="68:68" x14ac:dyDescent="0.2">
      <c r="BP31825" s="48"/>
    </row>
    <row r="31826" spans="68:68" x14ac:dyDescent="0.2">
      <c r="BP31826" s="48"/>
    </row>
    <row r="31827" spans="68:68" x14ac:dyDescent="0.2">
      <c r="BP31827" s="48"/>
    </row>
    <row r="31828" spans="68:68" x14ac:dyDescent="0.2">
      <c r="BP31828" s="48"/>
    </row>
    <row r="31829" spans="68:68" x14ac:dyDescent="0.2">
      <c r="BP31829" s="48"/>
    </row>
    <row r="31830" spans="68:68" x14ac:dyDescent="0.2">
      <c r="BP31830" s="48"/>
    </row>
    <row r="31831" spans="68:68" x14ac:dyDescent="0.2">
      <c r="BP31831" s="48"/>
    </row>
    <row r="31832" spans="68:68" x14ac:dyDescent="0.2">
      <c r="BP31832" s="48"/>
    </row>
    <row r="31833" spans="68:68" x14ac:dyDescent="0.2">
      <c r="BP31833" s="48"/>
    </row>
    <row r="31834" spans="68:68" x14ac:dyDescent="0.2">
      <c r="BP31834" s="48"/>
    </row>
    <row r="31835" spans="68:68" x14ac:dyDescent="0.2">
      <c r="BP31835" s="48"/>
    </row>
    <row r="31836" spans="68:68" x14ac:dyDescent="0.2">
      <c r="BP31836" s="48"/>
    </row>
    <row r="31837" spans="68:68" x14ac:dyDescent="0.2">
      <c r="BP31837" s="48"/>
    </row>
    <row r="31838" spans="68:68" x14ac:dyDescent="0.2">
      <c r="BP31838" s="48"/>
    </row>
    <row r="31839" spans="68:68" x14ac:dyDescent="0.2">
      <c r="BP31839" s="48"/>
    </row>
    <row r="31840" spans="68:68" x14ac:dyDescent="0.2">
      <c r="BP31840" s="48"/>
    </row>
    <row r="31841" spans="68:68" x14ac:dyDescent="0.2">
      <c r="BP31841" s="48"/>
    </row>
    <row r="31842" spans="68:68" x14ac:dyDescent="0.2">
      <c r="BP31842" s="48"/>
    </row>
    <row r="31843" spans="68:68" x14ac:dyDescent="0.2">
      <c r="BP31843" s="48"/>
    </row>
    <row r="31844" spans="68:68" x14ac:dyDescent="0.2">
      <c r="BP31844" s="48"/>
    </row>
    <row r="31845" spans="68:68" x14ac:dyDescent="0.2">
      <c r="BP31845" s="48"/>
    </row>
    <row r="31846" spans="68:68" x14ac:dyDescent="0.2">
      <c r="BP31846" s="48"/>
    </row>
    <row r="31847" spans="68:68" x14ac:dyDescent="0.2">
      <c r="BP31847" s="48"/>
    </row>
    <row r="31848" spans="68:68" x14ac:dyDescent="0.2">
      <c r="BP31848" s="48"/>
    </row>
    <row r="31849" spans="68:68" x14ac:dyDescent="0.2">
      <c r="BP31849" s="48"/>
    </row>
    <row r="31850" spans="68:68" x14ac:dyDescent="0.2">
      <c r="BP31850" s="48"/>
    </row>
    <row r="31851" spans="68:68" x14ac:dyDescent="0.2">
      <c r="BP31851" s="48"/>
    </row>
    <row r="31852" spans="68:68" x14ac:dyDescent="0.2">
      <c r="BP31852" s="48"/>
    </row>
    <row r="31853" spans="68:68" x14ac:dyDescent="0.2">
      <c r="BP31853" s="48"/>
    </row>
    <row r="31854" spans="68:68" x14ac:dyDescent="0.2">
      <c r="BP31854" s="48"/>
    </row>
    <row r="31855" spans="68:68" x14ac:dyDescent="0.2">
      <c r="BP31855" s="48"/>
    </row>
    <row r="31856" spans="68:68" x14ac:dyDescent="0.2">
      <c r="BP31856" s="48"/>
    </row>
    <row r="31857" spans="68:68" x14ac:dyDescent="0.2">
      <c r="BP31857" s="48"/>
    </row>
    <row r="31858" spans="68:68" x14ac:dyDescent="0.2">
      <c r="BP31858" s="48"/>
    </row>
    <row r="31859" spans="68:68" x14ac:dyDescent="0.2">
      <c r="BP31859" s="48"/>
    </row>
    <row r="31860" spans="68:68" x14ac:dyDescent="0.2">
      <c r="BP31860" s="48"/>
    </row>
    <row r="31861" spans="68:68" x14ac:dyDescent="0.2">
      <c r="BP31861" s="48"/>
    </row>
    <row r="31862" spans="68:68" x14ac:dyDescent="0.2">
      <c r="BP31862" s="48"/>
    </row>
    <row r="31863" spans="68:68" x14ac:dyDescent="0.2">
      <c r="BP31863" s="48"/>
    </row>
    <row r="31864" spans="68:68" x14ac:dyDescent="0.2">
      <c r="BP31864" s="48"/>
    </row>
    <row r="31865" spans="68:68" x14ac:dyDescent="0.2">
      <c r="BP31865" s="48"/>
    </row>
    <row r="31866" spans="68:68" x14ac:dyDescent="0.2">
      <c r="BP31866" s="48"/>
    </row>
    <row r="31867" spans="68:68" x14ac:dyDescent="0.2">
      <c r="BP31867" s="48"/>
    </row>
    <row r="31868" spans="68:68" x14ac:dyDescent="0.2">
      <c r="BP31868" s="48"/>
    </row>
    <row r="31869" spans="68:68" x14ac:dyDescent="0.2">
      <c r="BP31869" s="48"/>
    </row>
    <row r="31870" spans="68:68" x14ac:dyDescent="0.2">
      <c r="BP31870" s="48"/>
    </row>
    <row r="31871" spans="68:68" x14ac:dyDescent="0.2">
      <c r="BP31871" s="48"/>
    </row>
    <row r="31872" spans="68:68" x14ac:dyDescent="0.2">
      <c r="BP31872" s="48"/>
    </row>
    <row r="31873" spans="68:68" x14ac:dyDescent="0.2">
      <c r="BP31873" s="48"/>
    </row>
    <row r="31874" spans="68:68" x14ac:dyDescent="0.2">
      <c r="BP31874" s="48"/>
    </row>
    <row r="31875" spans="68:68" x14ac:dyDescent="0.2">
      <c r="BP31875" s="48"/>
    </row>
    <row r="31876" spans="68:68" x14ac:dyDescent="0.2">
      <c r="BP31876" s="48"/>
    </row>
    <row r="31877" spans="68:68" x14ac:dyDescent="0.2">
      <c r="BP31877" s="48"/>
    </row>
    <row r="31878" spans="68:68" x14ac:dyDescent="0.2">
      <c r="BP31878" s="48"/>
    </row>
    <row r="31879" spans="68:68" x14ac:dyDescent="0.2">
      <c r="BP31879" s="48"/>
    </row>
    <row r="31880" spans="68:68" x14ac:dyDescent="0.2">
      <c r="BP31880" s="48"/>
    </row>
    <row r="31881" spans="68:68" x14ac:dyDescent="0.2">
      <c r="BP31881" s="48"/>
    </row>
    <row r="31882" spans="68:68" x14ac:dyDescent="0.2">
      <c r="BP31882" s="48"/>
    </row>
    <row r="31883" spans="68:68" x14ac:dyDescent="0.2">
      <c r="BP31883" s="48"/>
    </row>
    <row r="31884" spans="68:68" x14ac:dyDescent="0.2">
      <c r="BP31884" s="48"/>
    </row>
    <row r="31885" spans="68:68" x14ac:dyDescent="0.2">
      <c r="BP31885" s="48"/>
    </row>
    <row r="31886" spans="68:68" x14ac:dyDescent="0.2">
      <c r="BP31886" s="48"/>
    </row>
    <row r="31887" spans="68:68" x14ac:dyDescent="0.2">
      <c r="BP31887" s="48"/>
    </row>
    <row r="31888" spans="68:68" x14ac:dyDescent="0.2">
      <c r="BP31888" s="48"/>
    </row>
    <row r="31889" spans="68:68" x14ac:dyDescent="0.2">
      <c r="BP31889" s="48"/>
    </row>
    <row r="31890" spans="68:68" x14ac:dyDescent="0.2">
      <c r="BP31890" s="48"/>
    </row>
    <row r="31891" spans="68:68" x14ac:dyDescent="0.2">
      <c r="BP31891" s="48"/>
    </row>
    <row r="31892" spans="68:68" x14ac:dyDescent="0.2">
      <c r="BP31892" s="48"/>
    </row>
    <row r="31893" spans="68:68" x14ac:dyDescent="0.2">
      <c r="BP31893" s="48"/>
    </row>
    <row r="31894" spans="68:68" x14ac:dyDescent="0.2">
      <c r="BP31894" s="48"/>
    </row>
    <row r="31895" spans="68:68" x14ac:dyDescent="0.2">
      <c r="BP31895" s="48"/>
    </row>
    <row r="31896" spans="68:68" x14ac:dyDescent="0.2">
      <c r="BP31896" s="48"/>
    </row>
    <row r="31897" spans="68:68" x14ac:dyDescent="0.2">
      <c r="BP31897" s="48"/>
    </row>
    <row r="31898" spans="68:68" x14ac:dyDescent="0.2">
      <c r="BP31898" s="48"/>
    </row>
    <row r="31899" spans="68:68" x14ac:dyDescent="0.2">
      <c r="BP31899" s="48"/>
    </row>
    <row r="31900" spans="68:68" x14ac:dyDescent="0.2">
      <c r="BP31900" s="48"/>
    </row>
    <row r="31901" spans="68:68" x14ac:dyDescent="0.2">
      <c r="BP31901" s="48"/>
    </row>
    <row r="31902" spans="68:68" x14ac:dyDescent="0.2">
      <c r="BP31902" s="48"/>
    </row>
    <row r="31903" spans="68:68" x14ac:dyDescent="0.2">
      <c r="BP31903" s="48"/>
    </row>
    <row r="31904" spans="68:68" x14ac:dyDescent="0.2">
      <c r="BP31904" s="48"/>
    </row>
    <row r="31905" spans="68:68" x14ac:dyDescent="0.2">
      <c r="BP31905" s="48"/>
    </row>
    <row r="31906" spans="68:68" x14ac:dyDescent="0.2">
      <c r="BP31906" s="48"/>
    </row>
    <row r="31907" spans="68:68" x14ac:dyDescent="0.2">
      <c r="BP31907" s="48"/>
    </row>
    <row r="31908" spans="68:68" x14ac:dyDescent="0.2">
      <c r="BP31908" s="48"/>
    </row>
    <row r="31909" spans="68:68" x14ac:dyDescent="0.2">
      <c r="BP31909" s="48"/>
    </row>
    <row r="31910" spans="68:68" x14ac:dyDescent="0.2">
      <c r="BP31910" s="48"/>
    </row>
    <row r="31911" spans="68:68" x14ac:dyDescent="0.2">
      <c r="BP31911" s="48"/>
    </row>
    <row r="31912" spans="68:68" x14ac:dyDescent="0.2">
      <c r="BP31912" s="48"/>
    </row>
    <row r="31913" spans="68:68" x14ac:dyDescent="0.2">
      <c r="BP31913" s="48"/>
    </row>
    <row r="31914" spans="68:68" x14ac:dyDescent="0.2">
      <c r="BP31914" s="48"/>
    </row>
    <row r="31915" spans="68:68" x14ac:dyDescent="0.2">
      <c r="BP31915" s="48"/>
    </row>
    <row r="31916" spans="68:68" x14ac:dyDescent="0.2">
      <c r="BP31916" s="48"/>
    </row>
    <row r="31917" spans="68:68" x14ac:dyDescent="0.2">
      <c r="BP31917" s="48"/>
    </row>
    <row r="31918" spans="68:68" x14ac:dyDescent="0.2">
      <c r="BP31918" s="48"/>
    </row>
    <row r="31919" spans="68:68" x14ac:dyDescent="0.2">
      <c r="BP31919" s="48"/>
    </row>
    <row r="31920" spans="68:68" x14ac:dyDescent="0.2">
      <c r="BP31920" s="48"/>
    </row>
    <row r="31921" spans="68:68" x14ac:dyDescent="0.2">
      <c r="BP31921" s="48"/>
    </row>
    <row r="31922" spans="68:68" x14ac:dyDescent="0.2">
      <c r="BP31922" s="48"/>
    </row>
    <row r="31923" spans="68:68" x14ac:dyDescent="0.2">
      <c r="BP31923" s="48"/>
    </row>
    <row r="31924" spans="68:68" x14ac:dyDescent="0.2">
      <c r="BP31924" s="48"/>
    </row>
    <row r="31925" spans="68:68" x14ac:dyDescent="0.2">
      <c r="BP31925" s="48"/>
    </row>
    <row r="31926" spans="68:68" x14ac:dyDescent="0.2">
      <c r="BP31926" s="48"/>
    </row>
    <row r="31927" spans="68:68" x14ac:dyDescent="0.2">
      <c r="BP31927" s="48"/>
    </row>
    <row r="31928" spans="68:68" x14ac:dyDescent="0.2">
      <c r="BP31928" s="48"/>
    </row>
    <row r="31929" spans="68:68" x14ac:dyDescent="0.2">
      <c r="BP31929" s="48"/>
    </row>
    <row r="31930" spans="68:68" x14ac:dyDescent="0.2">
      <c r="BP31930" s="48"/>
    </row>
    <row r="31931" spans="68:68" x14ac:dyDescent="0.2">
      <c r="BP31931" s="48"/>
    </row>
    <row r="31932" spans="68:68" x14ac:dyDescent="0.2">
      <c r="BP31932" s="48"/>
    </row>
    <row r="31933" spans="68:68" x14ac:dyDescent="0.2">
      <c r="BP31933" s="48"/>
    </row>
    <row r="31934" spans="68:68" x14ac:dyDescent="0.2">
      <c r="BP31934" s="48"/>
    </row>
    <row r="31935" spans="68:68" x14ac:dyDescent="0.2">
      <c r="BP31935" s="48"/>
    </row>
    <row r="31936" spans="68:68" x14ac:dyDescent="0.2">
      <c r="BP31936" s="48"/>
    </row>
    <row r="31937" spans="68:68" x14ac:dyDescent="0.2">
      <c r="BP31937" s="48"/>
    </row>
    <row r="31938" spans="68:68" x14ac:dyDescent="0.2">
      <c r="BP31938" s="48"/>
    </row>
    <row r="31939" spans="68:68" x14ac:dyDescent="0.2">
      <c r="BP31939" s="48"/>
    </row>
    <row r="31940" spans="68:68" x14ac:dyDescent="0.2">
      <c r="BP31940" s="48"/>
    </row>
    <row r="31941" spans="68:68" x14ac:dyDescent="0.2">
      <c r="BP31941" s="48"/>
    </row>
    <row r="31942" spans="68:68" x14ac:dyDescent="0.2">
      <c r="BP31942" s="48"/>
    </row>
    <row r="31943" spans="68:68" x14ac:dyDescent="0.2">
      <c r="BP31943" s="48"/>
    </row>
    <row r="31944" spans="68:68" x14ac:dyDescent="0.2">
      <c r="BP31944" s="48"/>
    </row>
    <row r="31945" spans="68:68" x14ac:dyDescent="0.2">
      <c r="BP31945" s="48"/>
    </row>
    <row r="31946" spans="68:68" x14ac:dyDescent="0.2">
      <c r="BP31946" s="48"/>
    </row>
    <row r="31947" spans="68:68" x14ac:dyDescent="0.2">
      <c r="BP31947" s="48"/>
    </row>
    <row r="31948" spans="68:68" x14ac:dyDescent="0.2">
      <c r="BP31948" s="48"/>
    </row>
    <row r="31949" spans="68:68" x14ac:dyDescent="0.2">
      <c r="BP31949" s="48"/>
    </row>
    <row r="31950" spans="68:68" x14ac:dyDescent="0.2">
      <c r="BP31950" s="48"/>
    </row>
    <row r="31951" spans="68:68" x14ac:dyDescent="0.2">
      <c r="BP31951" s="48"/>
    </row>
    <row r="31952" spans="68:68" x14ac:dyDescent="0.2">
      <c r="BP31952" s="48"/>
    </row>
    <row r="31953" spans="68:68" x14ac:dyDescent="0.2">
      <c r="BP31953" s="48"/>
    </row>
    <row r="31954" spans="68:68" x14ac:dyDescent="0.2">
      <c r="BP31954" s="48"/>
    </row>
    <row r="31955" spans="68:68" x14ac:dyDescent="0.2">
      <c r="BP31955" s="48"/>
    </row>
    <row r="31956" spans="68:68" x14ac:dyDescent="0.2">
      <c r="BP31956" s="48"/>
    </row>
    <row r="31957" spans="68:68" x14ac:dyDescent="0.2">
      <c r="BP31957" s="48"/>
    </row>
    <row r="31958" spans="68:68" x14ac:dyDescent="0.2">
      <c r="BP31958" s="48"/>
    </row>
    <row r="31959" spans="68:68" x14ac:dyDescent="0.2">
      <c r="BP31959" s="48"/>
    </row>
    <row r="31960" spans="68:68" x14ac:dyDescent="0.2">
      <c r="BP31960" s="48"/>
    </row>
    <row r="31961" spans="68:68" x14ac:dyDescent="0.2">
      <c r="BP31961" s="48"/>
    </row>
    <row r="31962" spans="68:68" x14ac:dyDescent="0.2">
      <c r="BP31962" s="48"/>
    </row>
    <row r="31963" spans="68:68" x14ac:dyDescent="0.2">
      <c r="BP31963" s="48"/>
    </row>
    <row r="31964" spans="68:68" x14ac:dyDescent="0.2">
      <c r="BP31964" s="48"/>
    </row>
    <row r="31965" spans="68:68" x14ac:dyDescent="0.2">
      <c r="BP31965" s="48"/>
    </row>
    <row r="31966" spans="68:68" x14ac:dyDescent="0.2">
      <c r="BP31966" s="48"/>
    </row>
    <row r="31967" spans="68:68" x14ac:dyDescent="0.2">
      <c r="BP31967" s="48"/>
    </row>
    <row r="31968" spans="68:68" x14ac:dyDescent="0.2">
      <c r="BP31968" s="48"/>
    </row>
    <row r="31969" spans="68:68" x14ac:dyDescent="0.2">
      <c r="BP31969" s="48"/>
    </row>
    <row r="31970" spans="68:68" x14ac:dyDescent="0.2">
      <c r="BP31970" s="48"/>
    </row>
    <row r="31971" spans="68:68" x14ac:dyDescent="0.2">
      <c r="BP31971" s="48"/>
    </row>
    <row r="31972" spans="68:68" x14ac:dyDescent="0.2">
      <c r="BP31972" s="48"/>
    </row>
    <row r="31973" spans="68:68" x14ac:dyDescent="0.2">
      <c r="BP31973" s="48"/>
    </row>
    <row r="31974" spans="68:68" x14ac:dyDescent="0.2">
      <c r="BP31974" s="48"/>
    </row>
    <row r="31975" spans="68:68" x14ac:dyDescent="0.2">
      <c r="BP31975" s="48"/>
    </row>
    <row r="31976" spans="68:68" x14ac:dyDescent="0.2">
      <c r="BP31976" s="48"/>
    </row>
    <row r="31977" spans="68:68" x14ac:dyDescent="0.2">
      <c r="BP31977" s="48"/>
    </row>
    <row r="31978" spans="68:68" x14ac:dyDescent="0.2">
      <c r="BP31978" s="48"/>
    </row>
    <row r="31979" spans="68:68" x14ac:dyDescent="0.2">
      <c r="BP31979" s="48"/>
    </row>
    <row r="31980" spans="68:68" x14ac:dyDescent="0.2">
      <c r="BP31980" s="48"/>
    </row>
    <row r="31981" spans="68:68" x14ac:dyDescent="0.2">
      <c r="BP31981" s="48"/>
    </row>
    <row r="31982" spans="68:68" x14ac:dyDescent="0.2">
      <c r="BP31982" s="48"/>
    </row>
    <row r="31983" spans="68:68" x14ac:dyDescent="0.2">
      <c r="BP31983" s="48"/>
    </row>
    <row r="31984" spans="68:68" x14ac:dyDescent="0.2">
      <c r="BP31984" s="48"/>
    </row>
    <row r="31985" spans="68:68" x14ac:dyDescent="0.2">
      <c r="BP31985" s="48"/>
    </row>
    <row r="31986" spans="68:68" x14ac:dyDescent="0.2">
      <c r="BP31986" s="48"/>
    </row>
    <row r="31987" spans="68:68" x14ac:dyDescent="0.2">
      <c r="BP31987" s="48"/>
    </row>
    <row r="31988" spans="68:68" x14ac:dyDescent="0.2">
      <c r="BP31988" s="48"/>
    </row>
    <row r="31989" spans="68:68" x14ac:dyDescent="0.2">
      <c r="BP31989" s="48"/>
    </row>
    <row r="31990" spans="68:68" x14ac:dyDescent="0.2">
      <c r="BP31990" s="48"/>
    </row>
    <row r="31991" spans="68:68" x14ac:dyDescent="0.2">
      <c r="BP31991" s="48"/>
    </row>
    <row r="31992" spans="68:68" x14ac:dyDescent="0.2">
      <c r="BP31992" s="48"/>
    </row>
    <row r="31993" spans="68:68" x14ac:dyDescent="0.2">
      <c r="BP31993" s="48"/>
    </row>
    <row r="31994" spans="68:68" x14ac:dyDescent="0.2">
      <c r="BP31994" s="48"/>
    </row>
    <row r="31995" spans="68:68" x14ac:dyDescent="0.2">
      <c r="BP31995" s="48"/>
    </row>
    <row r="31996" spans="68:68" x14ac:dyDescent="0.2">
      <c r="BP31996" s="48"/>
    </row>
    <row r="31997" spans="68:68" x14ac:dyDescent="0.2">
      <c r="BP31997" s="48"/>
    </row>
    <row r="31998" spans="68:68" x14ac:dyDescent="0.2">
      <c r="BP31998" s="48"/>
    </row>
    <row r="31999" spans="68:68" x14ac:dyDescent="0.2">
      <c r="BP31999" s="48"/>
    </row>
    <row r="32000" spans="68:68" x14ac:dyDescent="0.2">
      <c r="BP32000" s="48"/>
    </row>
    <row r="32001" spans="68:68" x14ac:dyDescent="0.2">
      <c r="BP32001" s="48"/>
    </row>
    <row r="32002" spans="68:68" x14ac:dyDescent="0.2">
      <c r="BP32002" s="48"/>
    </row>
    <row r="32003" spans="68:68" x14ac:dyDescent="0.2">
      <c r="BP32003" s="48"/>
    </row>
    <row r="32004" spans="68:68" x14ac:dyDescent="0.2">
      <c r="BP32004" s="48"/>
    </row>
    <row r="32005" spans="68:68" x14ac:dyDescent="0.2">
      <c r="BP32005" s="48"/>
    </row>
    <row r="32006" spans="68:68" x14ac:dyDescent="0.2">
      <c r="BP32006" s="48"/>
    </row>
    <row r="32007" spans="68:68" x14ac:dyDescent="0.2">
      <c r="BP32007" s="48"/>
    </row>
    <row r="32008" spans="68:68" x14ac:dyDescent="0.2">
      <c r="BP32008" s="48"/>
    </row>
    <row r="32009" spans="68:68" x14ac:dyDescent="0.2">
      <c r="BP32009" s="48"/>
    </row>
    <row r="32010" spans="68:68" x14ac:dyDescent="0.2">
      <c r="BP32010" s="48"/>
    </row>
    <row r="32011" spans="68:68" x14ac:dyDescent="0.2">
      <c r="BP32011" s="48"/>
    </row>
    <row r="32012" spans="68:68" x14ac:dyDescent="0.2">
      <c r="BP32012" s="48"/>
    </row>
    <row r="32013" spans="68:68" x14ac:dyDescent="0.2">
      <c r="BP32013" s="48"/>
    </row>
    <row r="32014" spans="68:68" x14ac:dyDescent="0.2">
      <c r="BP32014" s="48"/>
    </row>
    <row r="32015" spans="68:68" x14ac:dyDescent="0.2">
      <c r="BP32015" s="48"/>
    </row>
    <row r="32016" spans="68:68" x14ac:dyDescent="0.2">
      <c r="BP32016" s="48"/>
    </row>
    <row r="32017" spans="68:68" x14ac:dyDescent="0.2">
      <c r="BP32017" s="48"/>
    </row>
    <row r="32018" spans="68:68" x14ac:dyDescent="0.2">
      <c r="BP32018" s="48"/>
    </row>
    <row r="32019" spans="68:68" x14ac:dyDescent="0.2">
      <c r="BP32019" s="48"/>
    </row>
    <row r="32020" spans="68:68" x14ac:dyDescent="0.2">
      <c r="BP32020" s="48"/>
    </row>
    <row r="32021" spans="68:68" x14ac:dyDescent="0.2">
      <c r="BP32021" s="48"/>
    </row>
    <row r="32022" spans="68:68" x14ac:dyDescent="0.2">
      <c r="BP32022" s="48"/>
    </row>
    <row r="32023" spans="68:68" x14ac:dyDescent="0.2">
      <c r="BP32023" s="48"/>
    </row>
    <row r="32024" spans="68:68" x14ac:dyDescent="0.2">
      <c r="BP32024" s="48"/>
    </row>
    <row r="32025" spans="68:68" x14ac:dyDescent="0.2">
      <c r="BP32025" s="48"/>
    </row>
    <row r="32026" spans="68:68" x14ac:dyDescent="0.2">
      <c r="BP32026" s="48"/>
    </row>
    <row r="32027" spans="68:68" x14ac:dyDescent="0.2">
      <c r="BP32027" s="48"/>
    </row>
    <row r="32028" spans="68:68" x14ac:dyDescent="0.2">
      <c r="BP32028" s="48"/>
    </row>
    <row r="32029" spans="68:68" x14ac:dyDescent="0.2">
      <c r="BP32029" s="48"/>
    </row>
    <row r="32030" spans="68:68" x14ac:dyDescent="0.2">
      <c r="BP32030" s="48"/>
    </row>
    <row r="32031" spans="68:68" x14ac:dyDescent="0.2">
      <c r="BP32031" s="48"/>
    </row>
    <row r="32032" spans="68:68" x14ac:dyDescent="0.2">
      <c r="BP32032" s="48"/>
    </row>
    <row r="32033" spans="68:68" x14ac:dyDescent="0.2">
      <c r="BP32033" s="48"/>
    </row>
    <row r="32034" spans="68:68" x14ac:dyDescent="0.2">
      <c r="BP32034" s="48"/>
    </row>
    <row r="32035" spans="68:68" x14ac:dyDescent="0.2">
      <c r="BP32035" s="48"/>
    </row>
    <row r="32036" spans="68:68" x14ac:dyDescent="0.2">
      <c r="BP32036" s="48"/>
    </row>
    <row r="32037" spans="68:68" x14ac:dyDescent="0.2">
      <c r="BP32037" s="48"/>
    </row>
    <row r="32038" spans="68:68" x14ac:dyDescent="0.2">
      <c r="BP32038" s="48"/>
    </row>
    <row r="32039" spans="68:68" x14ac:dyDescent="0.2">
      <c r="BP32039" s="48"/>
    </row>
    <row r="32040" spans="68:68" x14ac:dyDescent="0.2">
      <c r="BP32040" s="48"/>
    </row>
    <row r="32041" spans="68:68" x14ac:dyDescent="0.2">
      <c r="BP32041" s="48"/>
    </row>
    <row r="32042" spans="68:68" x14ac:dyDescent="0.2">
      <c r="BP32042" s="48"/>
    </row>
    <row r="32043" spans="68:68" x14ac:dyDescent="0.2">
      <c r="BP32043" s="48"/>
    </row>
    <row r="32044" spans="68:68" x14ac:dyDescent="0.2">
      <c r="BP32044" s="48"/>
    </row>
    <row r="32045" spans="68:68" x14ac:dyDescent="0.2">
      <c r="BP32045" s="48"/>
    </row>
    <row r="32046" spans="68:68" x14ac:dyDescent="0.2">
      <c r="BP32046" s="48"/>
    </row>
    <row r="32047" spans="68:68" x14ac:dyDescent="0.2">
      <c r="BP32047" s="48"/>
    </row>
    <row r="32048" spans="68:68" x14ac:dyDescent="0.2">
      <c r="BP32048" s="48"/>
    </row>
    <row r="32049" spans="68:68" x14ac:dyDescent="0.2">
      <c r="BP32049" s="48"/>
    </row>
    <row r="32050" spans="68:68" x14ac:dyDescent="0.2">
      <c r="BP32050" s="48"/>
    </row>
    <row r="32051" spans="68:68" x14ac:dyDescent="0.2">
      <c r="BP32051" s="48"/>
    </row>
    <row r="32052" spans="68:68" x14ac:dyDescent="0.2">
      <c r="BP32052" s="48"/>
    </row>
    <row r="32053" spans="68:68" x14ac:dyDescent="0.2">
      <c r="BP32053" s="48"/>
    </row>
    <row r="32054" spans="68:68" x14ac:dyDescent="0.2">
      <c r="BP32054" s="48"/>
    </row>
    <row r="32055" spans="68:68" x14ac:dyDescent="0.2">
      <c r="BP32055" s="48"/>
    </row>
    <row r="32056" spans="68:68" x14ac:dyDescent="0.2">
      <c r="BP32056" s="48"/>
    </row>
    <row r="32057" spans="68:68" x14ac:dyDescent="0.2">
      <c r="BP32057" s="48"/>
    </row>
    <row r="32058" spans="68:68" x14ac:dyDescent="0.2">
      <c r="BP32058" s="48"/>
    </row>
    <row r="32059" spans="68:68" x14ac:dyDescent="0.2">
      <c r="BP32059" s="48"/>
    </row>
    <row r="32060" spans="68:68" x14ac:dyDescent="0.2">
      <c r="BP32060" s="48"/>
    </row>
    <row r="32061" spans="68:68" x14ac:dyDescent="0.2">
      <c r="BP32061" s="48"/>
    </row>
    <row r="32062" spans="68:68" x14ac:dyDescent="0.2">
      <c r="BP32062" s="48"/>
    </row>
    <row r="32063" spans="68:68" x14ac:dyDescent="0.2">
      <c r="BP32063" s="48"/>
    </row>
    <row r="32064" spans="68:68" x14ac:dyDescent="0.2">
      <c r="BP32064" s="48"/>
    </row>
    <row r="32065" spans="68:68" x14ac:dyDescent="0.2">
      <c r="BP32065" s="48"/>
    </row>
    <row r="32066" spans="68:68" x14ac:dyDescent="0.2">
      <c r="BP32066" s="48"/>
    </row>
    <row r="32067" spans="68:68" x14ac:dyDescent="0.2">
      <c r="BP32067" s="48"/>
    </row>
    <row r="32068" spans="68:68" x14ac:dyDescent="0.2">
      <c r="BP32068" s="48"/>
    </row>
    <row r="32069" spans="68:68" x14ac:dyDescent="0.2">
      <c r="BP32069" s="48"/>
    </row>
    <row r="32070" spans="68:68" x14ac:dyDescent="0.2">
      <c r="BP32070" s="48"/>
    </row>
    <row r="32071" spans="68:68" x14ac:dyDescent="0.2">
      <c r="BP32071" s="48"/>
    </row>
    <row r="32072" spans="68:68" x14ac:dyDescent="0.2">
      <c r="BP32072" s="48"/>
    </row>
    <row r="32073" spans="68:68" x14ac:dyDescent="0.2">
      <c r="BP32073" s="48"/>
    </row>
    <row r="32074" spans="68:68" x14ac:dyDescent="0.2">
      <c r="BP32074" s="48"/>
    </row>
    <row r="32075" spans="68:68" x14ac:dyDescent="0.2">
      <c r="BP32075" s="48"/>
    </row>
    <row r="32076" spans="68:68" x14ac:dyDescent="0.2">
      <c r="BP32076" s="48"/>
    </row>
    <row r="32077" spans="68:68" x14ac:dyDescent="0.2">
      <c r="BP32077" s="48"/>
    </row>
    <row r="32078" spans="68:68" x14ac:dyDescent="0.2">
      <c r="BP32078" s="48"/>
    </row>
    <row r="32079" spans="68:68" x14ac:dyDescent="0.2">
      <c r="BP32079" s="48"/>
    </row>
    <row r="32080" spans="68:68" x14ac:dyDescent="0.2">
      <c r="BP32080" s="48"/>
    </row>
    <row r="32081" spans="68:68" x14ac:dyDescent="0.2">
      <c r="BP32081" s="48"/>
    </row>
    <row r="32082" spans="68:68" x14ac:dyDescent="0.2">
      <c r="BP32082" s="48"/>
    </row>
    <row r="32083" spans="68:68" x14ac:dyDescent="0.2">
      <c r="BP32083" s="48"/>
    </row>
    <row r="32084" spans="68:68" x14ac:dyDescent="0.2">
      <c r="BP32084" s="48"/>
    </row>
    <row r="32085" spans="68:68" x14ac:dyDescent="0.2">
      <c r="BP32085" s="48"/>
    </row>
    <row r="32086" spans="68:68" x14ac:dyDescent="0.2">
      <c r="BP32086" s="48"/>
    </row>
    <row r="32087" spans="68:68" x14ac:dyDescent="0.2">
      <c r="BP32087" s="48"/>
    </row>
    <row r="32088" spans="68:68" x14ac:dyDescent="0.2">
      <c r="BP32088" s="48"/>
    </row>
    <row r="32089" spans="68:68" x14ac:dyDescent="0.2">
      <c r="BP32089" s="48"/>
    </row>
    <row r="32090" spans="68:68" x14ac:dyDescent="0.2">
      <c r="BP32090" s="48"/>
    </row>
    <row r="32091" spans="68:68" x14ac:dyDescent="0.2">
      <c r="BP32091" s="48"/>
    </row>
    <row r="32092" spans="68:68" x14ac:dyDescent="0.2">
      <c r="BP32092" s="48"/>
    </row>
    <row r="32093" spans="68:68" x14ac:dyDescent="0.2">
      <c r="BP32093" s="48"/>
    </row>
    <row r="32094" spans="68:68" x14ac:dyDescent="0.2">
      <c r="BP32094" s="48"/>
    </row>
    <row r="32095" spans="68:68" x14ac:dyDescent="0.2">
      <c r="BP32095" s="48"/>
    </row>
    <row r="32096" spans="68:68" x14ac:dyDescent="0.2">
      <c r="BP32096" s="48"/>
    </row>
    <row r="32097" spans="68:68" x14ac:dyDescent="0.2">
      <c r="BP32097" s="48"/>
    </row>
    <row r="32098" spans="68:68" x14ac:dyDescent="0.2">
      <c r="BP32098" s="48"/>
    </row>
    <row r="32099" spans="68:68" x14ac:dyDescent="0.2">
      <c r="BP32099" s="48"/>
    </row>
    <row r="32100" spans="68:68" x14ac:dyDescent="0.2">
      <c r="BP32100" s="48"/>
    </row>
    <row r="32101" spans="68:68" x14ac:dyDescent="0.2">
      <c r="BP32101" s="48"/>
    </row>
    <row r="32102" spans="68:68" x14ac:dyDescent="0.2">
      <c r="BP32102" s="48"/>
    </row>
    <row r="32103" spans="68:68" x14ac:dyDescent="0.2">
      <c r="BP32103" s="48"/>
    </row>
    <row r="32104" spans="68:68" x14ac:dyDescent="0.2">
      <c r="BP32104" s="48"/>
    </row>
    <row r="32105" spans="68:68" x14ac:dyDescent="0.2">
      <c r="BP32105" s="48"/>
    </row>
    <row r="32106" spans="68:68" x14ac:dyDescent="0.2">
      <c r="BP32106" s="48"/>
    </row>
    <row r="32107" spans="68:68" x14ac:dyDescent="0.2">
      <c r="BP32107" s="48"/>
    </row>
    <row r="32108" spans="68:68" x14ac:dyDescent="0.2">
      <c r="BP32108" s="48"/>
    </row>
    <row r="32109" spans="68:68" x14ac:dyDescent="0.2">
      <c r="BP32109" s="48"/>
    </row>
    <row r="32110" spans="68:68" x14ac:dyDescent="0.2">
      <c r="BP32110" s="48"/>
    </row>
    <row r="32111" spans="68:68" x14ac:dyDescent="0.2">
      <c r="BP32111" s="48"/>
    </row>
    <row r="32112" spans="68:68" x14ac:dyDescent="0.2">
      <c r="BP32112" s="48"/>
    </row>
    <row r="32113" spans="68:68" x14ac:dyDescent="0.2">
      <c r="BP32113" s="48"/>
    </row>
    <row r="32114" spans="68:68" x14ac:dyDescent="0.2">
      <c r="BP32114" s="48"/>
    </row>
    <row r="32115" spans="68:68" x14ac:dyDescent="0.2">
      <c r="BP32115" s="48"/>
    </row>
    <row r="32116" spans="68:68" x14ac:dyDescent="0.2">
      <c r="BP32116" s="48"/>
    </row>
    <row r="32117" spans="68:68" x14ac:dyDescent="0.2">
      <c r="BP32117" s="48"/>
    </row>
    <row r="32118" spans="68:68" x14ac:dyDescent="0.2">
      <c r="BP32118" s="48"/>
    </row>
    <row r="32119" spans="68:68" x14ac:dyDescent="0.2">
      <c r="BP32119" s="48"/>
    </row>
    <row r="32120" spans="68:68" x14ac:dyDescent="0.2">
      <c r="BP32120" s="48"/>
    </row>
    <row r="32121" spans="68:68" x14ac:dyDescent="0.2">
      <c r="BP32121" s="48"/>
    </row>
    <row r="32122" spans="68:68" x14ac:dyDescent="0.2">
      <c r="BP32122" s="48"/>
    </row>
    <row r="32123" spans="68:68" x14ac:dyDescent="0.2">
      <c r="BP32123" s="48"/>
    </row>
    <row r="32124" spans="68:68" x14ac:dyDescent="0.2">
      <c r="BP32124" s="48"/>
    </row>
    <row r="32125" spans="68:68" x14ac:dyDescent="0.2">
      <c r="BP32125" s="48"/>
    </row>
    <row r="32126" spans="68:68" x14ac:dyDescent="0.2">
      <c r="BP32126" s="48"/>
    </row>
    <row r="32127" spans="68:68" x14ac:dyDescent="0.2">
      <c r="BP32127" s="48"/>
    </row>
    <row r="32128" spans="68:68" x14ac:dyDescent="0.2">
      <c r="BP32128" s="48"/>
    </row>
    <row r="32129" spans="68:68" x14ac:dyDescent="0.2">
      <c r="BP32129" s="48"/>
    </row>
    <row r="32130" spans="68:68" x14ac:dyDescent="0.2">
      <c r="BP32130" s="48"/>
    </row>
    <row r="32131" spans="68:68" x14ac:dyDescent="0.2">
      <c r="BP32131" s="48"/>
    </row>
    <row r="32132" spans="68:68" x14ac:dyDescent="0.2">
      <c r="BP32132" s="48"/>
    </row>
    <row r="32133" spans="68:68" x14ac:dyDescent="0.2">
      <c r="BP32133" s="48"/>
    </row>
    <row r="32134" spans="68:68" x14ac:dyDescent="0.2">
      <c r="BP32134" s="48"/>
    </row>
    <row r="32135" spans="68:68" x14ac:dyDescent="0.2">
      <c r="BP32135" s="48"/>
    </row>
    <row r="32136" spans="68:68" x14ac:dyDescent="0.2">
      <c r="BP32136" s="48"/>
    </row>
    <row r="32137" spans="68:68" x14ac:dyDescent="0.2">
      <c r="BP32137" s="48"/>
    </row>
    <row r="32138" spans="68:68" x14ac:dyDescent="0.2">
      <c r="BP32138" s="48"/>
    </row>
    <row r="32139" spans="68:68" x14ac:dyDescent="0.2">
      <c r="BP32139" s="48"/>
    </row>
    <row r="32140" spans="68:68" x14ac:dyDescent="0.2">
      <c r="BP32140" s="48"/>
    </row>
    <row r="32141" spans="68:68" x14ac:dyDescent="0.2">
      <c r="BP32141" s="48"/>
    </row>
    <row r="32142" spans="68:68" x14ac:dyDescent="0.2">
      <c r="BP32142" s="48"/>
    </row>
    <row r="32143" spans="68:68" x14ac:dyDescent="0.2">
      <c r="BP32143" s="48"/>
    </row>
    <row r="32144" spans="68:68" x14ac:dyDescent="0.2">
      <c r="BP32144" s="48"/>
    </row>
    <row r="32145" spans="68:68" x14ac:dyDescent="0.2">
      <c r="BP32145" s="48"/>
    </row>
    <row r="32146" spans="68:68" x14ac:dyDescent="0.2">
      <c r="BP32146" s="48"/>
    </row>
    <row r="32147" spans="68:68" x14ac:dyDescent="0.2">
      <c r="BP32147" s="48"/>
    </row>
    <row r="32148" spans="68:68" x14ac:dyDescent="0.2">
      <c r="BP32148" s="48"/>
    </row>
    <row r="32149" spans="68:68" x14ac:dyDescent="0.2">
      <c r="BP32149" s="48"/>
    </row>
    <row r="32150" spans="68:68" x14ac:dyDescent="0.2">
      <c r="BP32150" s="48"/>
    </row>
    <row r="32151" spans="68:68" x14ac:dyDescent="0.2">
      <c r="BP32151" s="48"/>
    </row>
    <row r="32152" spans="68:68" x14ac:dyDescent="0.2">
      <c r="BP32152" s="48"/>
    </row>
    <row r="32153" spans="68:68" x14ac:dyDescent="0.2">
      <c r="BP32153" s="48"/>
    </row>
    <row r="32154" spans="68:68" x14ac:dyDescent="0.2">
      <c r="BP32154" s="48"/>
    </row>
    <row r="32155" spans="68:68" x14ac:dyDescent="0.2">
      <c r="BP32155" s="48"/>
    </row>
    <row r="32156" spans="68:68" x14ac:dyDescent="0.2">
      <c r="BP32156" s="48"/>
    </row>
    <row r="32157" spans="68:68" x14ac:dyDescent="0.2">
      <c r="BP32157" s="48"/>
    </row>
    <row r="32158" spans="68:68" x14ac:dyDescent="0.2">
      <c r="BP32158" s="48"/>
    </row>
    <row r="32159" spans="68:68" x14ac:dyDescent="0.2">
      <c r="BP32159" s="48"/>
    </row>
    <row r="32160" spans="68:68" x14ac:dyDescent="0.2">
      <c r="BP32160" s="48"/>
    </row>
    <row r="32161" spans="68:68" x14ac:dyDescent="0.2">
      <c r="BP32161" s="48"/>
    </row>
    <row r="32162" spans="68:68" x14ac:dyDescent="0.2">
      <c r="BP32162" s="48"/>
    </row>
    <row r="32163" spans="68:68" x14ac:dyDescent="0.2">
      <c r="BP32163" s="48"/>
    </row>
    <row r="32164" spans="68:68" x14ac:dyDescent="0.2">
      <c r="BP32164" s="48"/>
    </row>
    <row r="32165" spans="68:68" x14ac:dyDescent="0.2">
      <c r="BP32165" s="48"/>
    </row>
    <row r="32166" spans="68:68" x14ac:dyDescent="0.2">
      <c r="BP32166" s="48"/>
    </row>
    <row r="32167" spans="68:68" x14ac:dyDescent="0.2">
      <c r="BP32167" s="48"/>
    </row>
    <row r="32168" spans="68:68" x14ac:dyDescent="0.2">
      <c r="BP32168" s="48"/>
    </row>
    <row r="32169" spans="68:68" x14ac:dyDescent="0.2">
      <c r="BP32169" s="48"/>
    </row>
    <row r="32170" spans="68:68" x14ac:dyDescent="0.2">
      <c r="BP32170" s="48"/>
    </row>
    <row r="32171" spans="68:68" x14ac:dyDescent="0.2">
      <c r="BP32171" s="48"/>
    </row>
    <row r="32172" spans="68:68" x14ac:dyDescent="0.2">
      <c r="BP32172" s="48"/>
    </row>
    <row r="32173" spans="68:68" x14ac:dyDescent="0.2">
      <c r="BP32173" s="48"/>
    </row>
    <row r="32174" spans="68:68" x14ac:dyDescent="0.2">
      <c r="BP32174" s="48"/>
    </row>
    <row r="32175" spans="68:68" x14ac:dyDescent="0.2">
      <c r="BP32175" s="48"/>
    </row>
    <row r="32176" spans="68:68" x14ac:dyDescent="0.2">
      <c r="BP32176" s="48"/>
    </row>
    <row r="32177" spans="68:68" x14ac:dyDescent="0.2">
      <c r="BP32177" s="48"/>
    </row>
    <row r="32178" spans="68:68" x14ac:dyDescent="0.2">
      <c r="BP32178" s="48"/>
    </row>
    <row r="32179" spans="68:68" x14ac:dyDescent="0.2">
      <c r="BP32179" s="48"/>
    </row>
    <row r="32180" spans="68:68" x14ac:dyDescent="0.2">
      <c r="BP32180" s="48"/>
    </row>
    <row r="32181" spans="68:68" x14ac:dyDescent="0.2">
      <c r="BP32181" s="48"/>
    </row>
    <row r="32182" spans="68:68" x14ac:dyDescent="0.2">
      <c r="BP32182" s="48"/>
    </row>
    <row r="32183" spans="68:68" x14ac:dyDescent="0.2">
      <c r="BP32183" s="48"/>
    </row>
    <row r="32184" spans="68:68" x14ac:dyDescent="0.2">
      <c r="BP32184" s="48"/>
    </row>
    <row r="32185" spans="68:68" x14ac:dyDescent="0.2">
      <c r="BP32185" s="48"/>
    </row>
    <row r="32186" spans="68:68" x14ac:dyDescent="0.2">
      <c r="BP32186" s="48"/>
    </row>
    <row r="32187" spans="68:68" x14ac:dyDescent="0.2">
      <c r="BP32187" s="48"/>
    </row>
    <row r="32188" spans="68:68" x14ac:dyDescent="0.2">
      <c r="BP32188" s="48"/>
    </row>
    <row r="32189" spans="68:68" x14ac:dyDescent="0.2">
      <c r="BP32189" s="48"/>
    </row>
    <row r="32190" spans="68:68" x14ac:dyDescent="0.2">
      <c r="BP32190" s="48"/>
    </row>
    <row r="32191" spans="68:68" x14ac:dyDescent="0.2">
      <c r="BP32191" s="48"/>
    </row>
    <row r="32192" spans="68:68" x14ac:dyDescent="0.2">
      <c r="BP32192" s="48"/>
    </row>
    <row r="32193" spans="68:68" x14ac:dyDescent="0.2">
      <c r="BP32193" s="48"/>
    </row>
    <row r="32194" spans="68:68" x14ac:dyDescent="0.2">
      <c r="BP32194" s="48"/>
    </row>
    <row r="32195" spans="68:68" x14ac:dyDescent="0.2">
      <c r="BP32195" s="48"/>
    </row>
    <row r="32196" spans="68:68" x14ac:dyDescent="0.2">
      <c r="BP32196" s="48"/>
    </row>
    <row r="32197" spans="68:68" x14ac:dyDescent="0.2">
      <c r="BP32197" s="48"/>
    </row>
    <row r="32198" spans="68:68" x14ac:dyDescent="0.2">
      <c r="BP32198" s="48"/>
    </row>
    <row r="32199" spans="68:68" x14ac:dyDescent="0.2">
      <c r="BP32199" s="48"/>
    </row>
    <row r="32200" spans="68:68" x14ac:dyDescent="0.2">
      <c r="BP32200" s="48"/>
    </row>
    <row r="32201" spans="68:68" x14ac:dyDescent="0.2">
      <c r="BP32201" s="48"/>
    </row>
    <row r="32202" spans="68:68" x14ac:dyDescent="0.2">
      <c r="BP32202" s="48"/>
    </row>
    <row r="32203" spans="68:68" x14ac:dyDescent="0.2">
      <c r="BP32203" s="48"/>
    </row>
    <row r="32204" spans="68:68" x14ac:dyDescent="0.2">
      <c r="BP32204" s="48"/>
    </row>
    <row r="32205" spans="68:68" x14ac:dyDescent="0.2">
      <c r="BP32205" s="48"/>
    </row>
    <row r="32206" spans="68:68" x14ac:dyDescent="0.2">
      <c r="BP32206" s="48"/>
    </row>
    <row r="32207" spans="68:68" x14ac:dyDescent="0.2">
      <c r="BP32207" s="48"/>
    </row>
    <row r="32208" spans="68:68" x14ac:dyDescent="0.2">
      <c r="BP32208" s="48"/>
    </row>
    <row r="32209" spans="68:68" x14ac:dyDescent="0.2">
      <c r="BP32209" s="48"/>
    </row>
    <row r="32210" spans="68:68" x14ac:dyDescent="0.2">
      <c r="BP32210" s="48"/>
    </row>
    <row r="32211" spans="68:68" x14ac:dyDescent="0.2">
      <c r="BP32211" s="48"/>
    </row>
    <row r="32212" spans="68:68" x14ac:dyDescent="0.2">
      <c r="BP32212" s="48"/>
    </row>
    <row r="32213" spans="68:68" x14ac:dyDescent="0.2">
      <c r="BP32213" s="48"/>
    </row>
    <row r="32214" spans="68:68" x14ac:dyDescent="0.2">
      <c r="BP32214" s="48"/>
    </row>
    <row r="32215" spans="68:68" x14ac:dyDescent="0.2">
      <c r="BP32215" s="48"/>
    </row>
    <row r="32216" spans="68:68" x14ac:dyDescent="0.2">
      <c r="BP32216" s="48"/>
    </row>
    <row r="32217" spans="68:68" x14ac:dyDescent="0.2">
      <c r="BP32217" s="48"/>
    </row>
    <row r="32218" spans="68:68" x14ac:dyDescent="0.2">
      <c r="BP32218" s="48"/>
    </row>
    <row r="32219" spans="68:68" x14ac:dyDescent="0.2">
      <c r="BP32219" s="48"/>
    </row>
    <row r="32220" spans="68:68" x14ac:dyDescent="0.2">
      <c r="BP32220" s="48"/>
    </row>
    <row r="32221" spans="68:68" x14ac:dyDescent="0.2">
      <c r="BP32221" s="48"/>
    </row>
    <row r="32222" spans="68:68" x14ac:dyDescent="0.2">
      <c r="BP32222" s="48"/>
    </row>
    <row r="32223" spans="68:68" x14ac:dyDescent="0.2">
      <c r="BP32223" s="48"/>
    </row>
    <row r="32224" spans="68:68" x14ac:dyDescent="0.2">
      <c r="BP32224" s="48"/>
    </row>
    <row r="32225" spans="68:68" x14ac:dyDescent="0.2">
      <c r="BP32225" s="48"/>
    </row>
    <row r="32226" spans="68:68" x14ac:dyDescent="0.2">
      <c r="BP32226" s="48"/>
    </row>
    <row r="32227" spans="68:68" x14ac:dyDescent="0.2">
      <c r="BP32227" s="48"/>
    </row>
    <row r="32228" spans="68:68" x14ac:dyDescent="0.2">
      <c r="BP32228" s="48"/>
    </row>
    <row r="32229" spans="68:68" x14ac:dyDescent="0.2">
      <c r="BP32229" s="48"/>
    </row>
    <row r="32230" spans="68:68" x14ac:dyDescent="0.2">
      <c r="BP32230" s="48"/>
    </row>
    <row r="32231" spans="68:68" x14ac:dyDescent="0.2">
      <c r="BP32231" s="48"/>
    </row>
    <row r="32232" spans="68:68" x14ac:dyDescent="0.2">
      <c r="BP32232" s="48"/>
    </row>
    <row r="32233" spans="68:68" x14ac:dyDescent="0.2">
      <c r="BP32233" s="48"/>
    </row>
    <row r="32234" spans="68:68" x14ac:dyDescent="0.2">
      <c r="BP32234" s="48"/>
    </row>
    <row r="32235" spans="68:68" x14ac:dyDescent="0.2">
      <c r="BP32235" s="48"/>
    </row>
    <row r="32236" spans="68:68" x14ac:dyDescent="0.2">
      <c r="BP32236" s="48"/>
    </row>
    <row r="32237" spans="68:68" x14ac:dyDescent="0.2">
      <c r="BP32237" s="48"/>
    </row>
    <row r="32238" spans="68:68" x14ac:dyDescent="0.2">
      <c r="BP32238" s="48"/>
    </row>
    <row r="32239" spans="68:68" x14ac:dyDescent="0.2">
      <c r="BP32239" s="48"/>
    </row>
    <row r="32240" spans="68:68" x14ac:dyDescent="0.2">
      <c r="BP32240" s="48"/>
    </row>
    <row r="32241" spans="68:68" x14ac:dyDescent="0.2">
      <c r="BP32241" s="48"/>
    </row>
    <row r="32242" spans="68:68" x14ac:dyDescent="0.2">
      <c r="BP32242" s="48"/>
    </row>
    <row r="32243" spans="68:68" x14ac:dyDescent="0.2">
      <c r="BP32243" s="48"/>
    </row>
    <row r="32244" spans="68:68" x14ac:dyDescent="0.2">
      <c r="BP32244" s="48"/>
    </row>
    <row r="32245" spans="68:68" x14ac:dyDescent="0.2">
      <c r="BP32245" s="48"/>
    </row>
    <row r="32246" spans="68:68" x14ac:dyDescent="0.2">
      <c r="BP32246" s="48"/>
    </row>
    <row r="32247" spans="68:68" x14ac:dyDescent="0.2">
      <c r="BP32247" s="48"/>
    </row>
    <row r="32248" spans="68:68" x14ac:dyDescent="0.2">
      <c r="BP32248" s="48"/>
    </row>
    <row r="32249" spans="68:68" x14ac:dyDescent="0.2">
      <c r="BP32249" s="48"/>
    </row>
    <row r="32250" spans="68:68" x14ac:dyDescent="0.2">
      <c r="BP32250" s="48"/>
    </row>
    <row r="32251" spans="68:68" x14ac:dyDescent="0.2">
      <c r="BP32251" s="48"/>
    </row>
    <row r="32252" spans="68:68" x14ac:dyDescent="0.2">
      <c r="BP32252" s="48"/>
    </row>
    <row r="32253" spans="68:68" x14ac:dyDescent="0.2">
      <c r="BP32253" s="48"/>
    </row>
    <row r="32254" spans="68:68" x14ac:dyDescent="0.2">
      <c r="BP32254" s="48"/>
    </row>
    <row r="32255" spans="68:68" x14ac:dyDescent="0.2">
      <c r="BP32255" s="48"/>
    </row>
    <row r="32256" spans="68:68" x14ac:dyDescent="0.2">
      <c r="BP32256" s="48"/>
    </row>
    <row r="32257" spans="68:68" x14ac:dyDescent="0.2">
      <c r="BP32257" s="48"/>
    </row>
    <row r="32258" spans="68:68" x14ac:dyDescent="0.2">
      <c r="BP32258" s="48"/>
    </row>
    <row r="32259" spans="68:68" x14ac:dyDescent="0.2">
      <c r="BP32259" s="48"/>
    </row>
    <row r="32260" spans="68:68" x14ac:dyDescent="0.2">
      <c r="BP32260" s="48"/>
    </row>
    <row r="32261" spans="68:68" x14ac:dyDescent="0.2">
      <c r="BP32261" s="48"/>
    </row>
    <row r="32262" spans="68:68" x14ac:dyDescent="0.2">
      <c r="BP32262" s="48"/>
    </row>
    <row r="32263" spans="68:68" x14ac:dyDescent="0.2">
      <c r="BP32263" s="48"/>
    </row>
    <row r="32264" spans="68:68" x14ac:dyDescent="0.2">
      <c r="BP32264" s="48"/>
    </row>
    <row r="32265" spans="68:68" x14ac:dyDescent="0.2">
      <c r="BP32265" s="48"/>
    </row>
    <row r="32266" spans="68:68" x14ac:dyDescent="0.2">
      <c r="BP32266" s="48"/>
    </row>
    <row r="32267" spans="68:68" x14ac:dyDescent="0.2">
      <c r="BP32267" s="48"/>
    </row>
    <row r="32268" spans="68:68" x14ac:dyDescent="0.2">
      <c r="BP32268" s="48"/>
    </row>
    <row r="32269" spans="68:68" x14ac:dyDescent="0.2">
      <c r="BP32269" s="48"/>
    </row>
    <row r="32270" spans="68:68" x14ac:dyDescent="0.2">
      <c r="BP32270" s="48"/>
    </row>
    <row r="32271" spans="68:68" x14ac:dyDescent="0.2">
      <c r="BP32271" s="48"/>
    </row>
    <row r="32272" spans="68:68" x14ac:dyDescent="0.2">
      <c r="BP32272" s="48"/>
    </row>
    <row r="32273" spans="68:68" x14ac:dyDescent="0.2">
      <c r="BP32273" s="48"/>
    </row>
    <row r="32274" spans="68:68" x14ac:dyDescent="0.2">
      <c r="BP32274" s="48"/>
    </row>
    <row r="32275" spans="68:68" x14ac:dyDescent="0.2">
      <c r="BP32275" s="48"/>
    </row>
    <row r="32276" spans="68:68" x14ac:dyDescent="0.2">
      <c r="BP32276" s="48"/>
    </row>
    <row r="32277" spans="68:68" x14ac:dyDescent="0.2">
      <c r="BP32277" s="48"/>
    </row>
    <row r="32278" spans="68:68" x14ac:dyDescent="0.2">
      <c r="BP32278" s="48"/>
    </row>
    <row r="32279" spans="68:68" x14ac:dyDescent="0.2">
      <c r="BP32279" s="48"/>
    </row>
    <row r="32280" spans="68:68" x14ac:dyDescent="0.2">
      <c r="BP32280" s="48"/>
    </row>
    <row r="32281" spans="68:68" x14ac:dyDescent="0.2">
      <c r="BP32281" s="48"/>
    </row>
    <row r="32282" spans="68:68" x14ac:dyDescent="0.2">
      <c r="BP32282" s="48"/>
    </row>
    <row r="32283" spans="68:68" x14ac:dyDescent="0.2">
      <c r="BP32283" s="48"/>
    </row>
    <row r="32284" spans="68:68" x14ac:dyDescent="0.2">
      <c r="BP32284" s="48"/>
    </row>
    <row r="32285" spans="68:68" x14ac:dyDescent="0.2">
      <c r="BP32285" s="48"/>
    </row>
    <row r="32286" spans="68:68" x14ac:dyDescent="0.2">
      <c r="BP32286" s="48"/>
    </row>
    <row r="32287" spans="68:68" x14ac:dyDescent="0.2">
      <c r="BP32287" s="48"/>
    </row>
    <row r="32288" spans="68:68" x14ac:dyDescent="0.2">
      <c r="BP32288" s="48"/>
    </row>
    <row r="32289" spans="68:68" x14ac:dyDescent="0.2">
      <c r="BP32289" s="48"/>
    </row>
    <row r="32290" spans="68:68" x14ac:dyDescent="0.2">
      <c r="BP32290" s="48"/>
    </row>
    <row r="32291" spans="68:68" x14ac:dyDescent="0.2">
      <c r="BP32291" s="48"/>
    </row>
    <row r="32292" spans="68:68" x14ac:dyDescent="0.2">
      <c r="BP32292" s="48"/>
    </row>
    <row r="32293" spans="68:68" x14ac:dyDescent="0.2">
      <c r="BP32293" s="48"/>
    </row>
    <row r="32294" spans="68:68" x14ac:dyDescent="0.2">
      <c r="BP32294" s="48"/>
    </row>
    <row r="32295" spans="68:68" x14ac:dyDescent="0.2">
      <c r="BP32295" s="48"/>
    </row>
    <row r="32296" spans="68:68" x14ac:dyDescent="0.2">
      <c r="BP32296" s="48"/>
    </row>
    <row r="32297" spans="68:68" x14ac:dyDescent="0.2">
      <c r="BP32297" s="48"/>
    </row>
    <row r="32298" spans="68:68" x14ac:dyDescent="0.2">
      <c r="BP32298" s="48"/>
    </row>
    <row r="32299" spans="68:68" x14ac:dyDescent="0.2">
      <c r="BP32299" s="48"/>
    </row>
    <row r="32300" spans="68:68" x14ac:dyDescent="0.2">
      <c r="BP32300" s="48"/>
    </row>
    <row r="32301" spans="68:68" x14ac:dyDescent="0.2">
      <c r="BP32301" s="48"/>
    </row>
    <row r="32302" spans="68:68" x14ac:dyDescent="0.2">
      <c r="BP32302" s="48"/>
    </row>
    <row r="32303" spans="68:68" x14ac:dyDescent="0.2">
      <c r="BP32303" s="48"/>
    </row>
    <row r="32304" spans="68:68" x14ac:dyDescent="0.2">
      <c r="BP32304" s="48"/>
    </row>
    <row r="32305" spans="68:68" x14ac:dyDescent="0.2">
      <c r="BP32305" s="48"/>
    </row>
    <row r="32306" spans="68:68" x14ac:dyDescent="0.2">
      <c r="BP32306" s="48"/>
    </row>
    <row r="32307" spans="68:68" x14ac:dyDescent="0.2">
      <c r="BP32307" s="48"/>
    </row>
    <row r="32308" spans="68:68" x14ac:dyDescent="0.2">
      <c r="BP32308" s="48"/>
    </row>
    <row r="32309" spans="68:68" x14ac:dyDescent="0.2">
      <c r="BP32309" s="48"/>
    </row>
    <row r="32310" spans="68:68" x14ac:dyDescent="0.2">
      <c r="BP32310" s="48"/>
    </row>
    <row r="32311" spans="68:68" x14ac:dyDescent="0.2">
      <c r="BP32311" s="48"/>
    </row>
    <row r="32312" spans="68:68" x14ac:dyDescent="0.2">
      <c r="BP32312" s="48"/>
    </row>
    <row r="32313" spans="68:68" x14ac:dyDescent="0.2">
      <c r="BP32313" s="48"/>
    </row>
    <row r="32314" spans="68:68" x14ac:dyDescent="0.2">
      <c r="BP32314" s="48"/>
    </row>
    <row r="32315" spans="68:68" x14ac:dyDescent="0.2">
      <c r="BP32315" s="48"/>
    </row>
    <row r="32316" spans="68:68" x14ac:dyDescent="0.2">
      <c r="BP32316" s="48"/>
    </row>
    <row r="32317" spans="68:68" x14ac:dyDescent="0.2">
      <c r="BP32317" s="48"/>
    </row>
    <row r="32318" spans="68:68" x14ac:dyDescent="0.2">
      <c r="BP32318" s="48"/>
    </row>
    <row r="32319" spans="68:68" x14ac:dyDescent="0.2">
      <c r="BP32319" s="48"/>
    </row>
    <row r="32320" spans="68:68" x14ac:dyDescent="0.2">
      <c r="BP32320" s="48"/>
    </row>
    <row r="32321" spans="68:68" x14ac:dyDescent="0.2">
      <c r="BP32321" s="48"/>
    </row>
    <row r="32322" spans="68:68" x14ac:dyDescent="0.2">
      <c r="BP32322" s="48"/>
    </row>
    <row r="32323" spans="68:68" x14ac:dyDescent="0.2">
      <c r="BP32323" s="48"/>
    </row>
    <row r="32324" spans="68:68" x14ac:dyDescent="0.2">
      <c r="BP32324" s="48"/>
    </row>
    <row r="32325" spans="68:68" x14ac:dyDescent="0.2">
      <c r="BP32325" s="48"/>
    </row>
    <row r="32326" spans="68:68" x14ac:dyDescent="0.2">
      <c r="BP32326" s="48"/>
    </row>
    <row r="32327" spans="68:68" x14ac:dyDescent="0.2">
      <c r="BP32327" s="48"/>
    </row>
    <row r="32328" spans="68:68" x14ac:dyDescent="0.2">
      <c r="BP32328" s="48"/>
    </row>
    <row r="32329" spans="68:68" x14ac:dyDescent="0.2">
      <c r="BP32329" s="48"/>
    </row>
    <row r="32330" spans="68:68" x14ac:dyDescent="0.2">
      <c r="BP32330" s="48"/>
    </row>
    <row r="32331" spans="68:68" x14ac:dyDescent="0.2">
      <c r="BP32331" s="48"/>
    </row>
    <row r="32332" spans="68:68" x14ac:dyDescent="0.2">
      <c r="BP32332" s="48"/>
    </row>
    <row r="32333" spans="68:68" x14ac:dyDescent="0.2">
      <c r="BP32333" s="48"/>
    </row>
    <row r="32334" spans="68:68" x14ac:dyDescent="0.2">
      <c r="BP32334" s="48"/>
    </row>
    <row r="32335" spans="68:68" x14ac:dyDescent="0.2">
      <c r="BP32335" s="48"/>
    </row>
    <row r="32336" spans="68:68" x14ac:dyDescent="0.2">
      <c r="BP32336" s="48"/>
    </row>
    <row r="32337" spans="68:68" x14ac:dyDescent="0.2">
      <c r="BP32337" s="48"/>
    </row>
    <row r="32338" spans="68:68" x14ac:dyDescent="0.2">
      <c r="BP32338" s="48"/>
    </row>
    <row r="32339" spans="68:68" x14ac:dyDescent="0.2">
      <c r="BP32339" s="48"/>
    </row>
    <row r="32340" spans="68:68" x14ac:dyDescent="0.2">
      <c r="BP32340" s="48"/>
    </row>
    <row r="32341" spans="68:68" x14ac:dyDescent="0.2">
      <c r="BP32341" s="48"/>
    </row>
    <row r="32342" spans="68:68" x14ac:dyDescent="0.2">
      <c r="BP32342" s="48"/>
    </row>
    <row r="32343" spans="68:68" x14ac:dyDescent="0.2">
      <c r="BP32343" s="48"/>
    </row>
    <row r="32344" spans="68:68" x14ac:dyDescent="0.2">
      <c r="BP32344" s="48"/>
    </row>
    <row r="32345" spans="68:68" x14ac:dyDescent="0.2">
      <c r="BP32345" s="48"/>
    </row>
    <row r="32346" spans="68:68" x14ac:dyDescent="0.2">
      <c r="BP32346" s="48"/>
    </row>
    <row r="32347" spans="68:68" x14ac:dyDescent="0.2">
      <c r="BP32347" s="48"/>
    </row>
    <row r="32348" spans="68:68" x14ac:dyDescent="0.2">
      <c r="BP32348" s="48"/>
    </row>
    <row r="32349" spans="68:68" x14ac:dyDescent="0.2">
      <c r="BP32349" s="48"/>
    </row>
    <row r="32350" spans="68:68" x14ac:dyDescent="0.2">
      <c r="BP32350" s="48"/>
    </row>
    <row r="32351" spans="68:68" x14ac:dyDescent="0.2">
      <c r="BP32351" s="48"/>
    </row>
    <row r="32352" spans="68:68" x14ac:dyDescent="0.2">
      <c r="BP32352" s="48"/>
    </row>
    <row r="32353" spans="68:68" x14ac:dyDescent="0.2">
      <c r="BP32353" s="48"/>
    </row>
    <row r="32354" spans="68:68" x14ac:dyDescent="0.2">
      <c r="BP32354" s="48"/>
    </row>
    <row r="32355" spans="68:68" x14ac:dyDescent="0.2">
      <c r="BP32355" s="48"/>
    </row>
    <row r="32356" spans="68:68" x14ac:dyDescent="0.2">
      <c r="BP32356" s="48"/>
    </row>
    <row r="32357" spans="68:68" x14ac:dyDescent="0.2">
      <c r="BP32357" s="48"/>
    </row>
    <row r="32358" spans="68:68" x14ac:dyDescent="0.2">
      <c r="BP32358" s="48"/>
    </row>
    <row r="32359" spans="68:68" x14ac:dyDescent="0.2">
      <c r="BP32359" s="48"/>
    </row>
    <row r="32360" spans="68:68" x14ac:dyDescent="0.2">
      <c r="BP32360" s="48"/>
    </row>
    <row r="32361" spans="68:68" x14ac:dyDescent="0.2">
      <c r="BP32361" s="48"/>
    </row>
    <row r="32362" spans="68:68" x14ac:dyDescent="0.2">
      <c r="BP32362" s="48"/>
    </row>
    <row r="32363" spans="68:68" x14ac:dyDescent="0.2">
      <c r="BP32363" s="48"/>
    </row>
    <row r="32364" spans="68:68" x14ac:dyDescent="0.2">
      <c r="BP32364" s="48"/>
    </row>
    <row r="32365" spans="68:68" x14ac:dyDescent="0.2">
      <c r="BP32365" s="48"/>
    </row>
    <row r="32366" spans="68:68" x14ac:dyDescent="0.2">
      <c r="BP32366" s="48"/>
    </row>
    <row r="32367" spans="68:68" x14ac:dyDescent="0.2">
      <c r="BP32367" s="48"/>
    </row>
    <row r="32368" spans="68:68" x14ac:dyDescent="0.2">
      <c r="BP32368" s="48"/>
    </row>
    <row r="32369" spans="68:68" x14ac:dyDescent="0.2">
      <c r="BP32369" s="48"/>
    </row>
    <row r="32370" spans="68:68" x14ac:dyDescent="0.2">
      <c r="BP32370" s="48"/>
    </row>
    <row r="32371" spans="68:68" x14ac:dyDescent="0.2">
      <c r="BP32371" s="48"/>
    </row>
    <row r="32372" spans="68:68" x14ac:dyDescent="0.2">
      <c r="BP32372" s="48"/>
    </row>
    <row r="32373" spans="68:68" x14ac:dyDescent="0.2">
      <c r="BP32373" s="48"/>
    </row>
    <row r="32374" spans="68:68" x14ac:dyDescent="0.2">
      <c r="BP32374" s="48"/>
    </row>
    <row r="32375" spans="68:68" x14ac:dyDescent="0.2">
      <c r="BP32375" s="48"/>
    </row>
    <row r="32376" spans="68:68" x14ac:dyDescent="0.2">
      <c r="BP32376" s="48"/>
    </row>
    <row r="32377" spans="68:68" x14ac:dyDescent="0.2">
      <c r="BP32377" s="48"/>
    </row>
    <row r="32378" spans="68:68" x14ac:dyDescent="0.2">
      <c r="BP32378" s="48"/>
    </row>
    <row r="32379" spans="68:68" x14ac:dyDescent="0.2">
      <c r="BP32379" s="48"/>
    </row>
    <row r="32380" spans="68:68" x14ac:dyDescent="0.2">
      <c r="BP32380" s="48"/>
    </row>
    <row r="32381" spans="68:68" x14ac:dyDescent="0.2">
      <c r="BP32381" s="48"/>
    </row>
    <row r="32382" spans="68:68" x14ac:dyDescent="0.2">
      <c r="BP32382" s="48"/>
    </row>
    <row r="32383" spans="68:68" x14ac:dyDescent="0.2">
      <c r="BP32383" s="48"/>
    </row>
    <row r="32384" spans="68:68" x14ac:dyDescent="0.2">
      <c r="BP32384" s="48"/>
    </row>
    <row r="32385" spans="68:68" x14ac:dyDescent="0.2">
      <c r="BP32385" s="48"/>
    </row>
    <row r="32386" spans="68:68" x14ac:dyDescent="0.2">
      <c r="BP32386" s="48"/>
    </row>
    <row r="32387" spans="68:68" x14ac:dyDescent="0.2">
      <c r="BP32387" s="48"/>
    </row>
    <row r="32388" spans="68:68" x14ac:dyDescent="0.2">
      <c r="BP32388" s="48"/>
    </row>
    <row r="32389" spans="68:68" x14ac:dyDescent="0.2">
      <c r="BP32389" s="48"/>
    </row>
    <row r="32390" spans="68:68" x14ac:dyDescent="0.2">
      <c r="BP32390" s="48"/>
    </row>
    <row r="32391" spans="68:68" x14ac:dyDescent="0.2">
      <c r="BP32391" s="48"/>
    </row>
    <row r="32392" spans="68:68" x14ac:dyDescent="0.2">
      <c r="BP32392" s="48"/>
    </row>
    <row r="32393" spans="68:68" x14ac:dyDescent="0.2">
      <c r="BP32393" s="48"/>
    </row>
    <row r="32394" spans="68:68" x14ac:dyDescent="0.2">
      <c r="BP32394" s="48"/>
    </row>
    <row r="32395" spans="68:68" x14ac:dyDescent="0.2">
      <c r="BP32395" s="48"/>
    </row>
    <row r="32396" spans="68:68" x14ac:dyDescent="0.2">
      <c r="BP32396" s="48"/>
    </row>
    <row r="32397" spans="68:68" x14ac:dyDescent="0.2">
      <c r="BP32397" s="48"/>
    </row>
    <row r="32398" spans="68:68" x14ac:dyDescent="0.2">
      <c r="BP32398" s="48"/>
    </row>
    <row r="32399" spans="68:68" x14ac:dyDescent="0.2">
      <c r="BP32399" s="48"/>
    </row>
    <row r="32400" spans="68:68" x14ac:dyDescent="0.2">
      <c r="BP32400" s="48"/>
    </row>
    <row r="32401" spans="68:68" x14ac:dyDescent="0.2">
      <c r="BP32401" s="48"/>
    </row>
    <row r="32402" spans="68:68" x14ac:dyDescent="0.2">
      <c r="BP32402" s="48"/>
    </row>
    <row r="32403" spans="68:68" x14ac:dyDescent="0.2">
      <c r="BP32403" s="48"/>
    </row>
    <row r="32404" spans="68:68" x14ac:dyDescent="0.2">
      <c r="BP32404" s="48"/>
    </row>
    <row r="32405" spans="68:68" x14ac:dyDescent="0.2">
      <c r="BP32405" s="48"/>
    </row>
    <row r="32406" spans="68:68" x14ac:dyDescent="0.2">
      <c r="BP32406" s="48"/>
    </row>
    <row r="32407" spans="68:68" x14ac:dyDescent="0.2">
      <c r="BP32407" s="48"/>
    </row>
    <row r="32408" spans="68:68" x14ac:dyDescent="0.2">
      <c r="BP32408" s="48"/>
    </row>
    <row r="32409" spans="68:68" x14ac:dyDescent="0.2">
      <c r="BP32409" s="48"/>
    </row>
    <row r="32410" spans="68:68" x14ac:dyDescent="0.2">
      <c r="BP32410" s="48"/>
    </row>
    <row r="32411" spans="68:68" x14ac:dyDescent="0.2">
      <c r="BP32411" s="48"/>
    </row>
    <row r="32412" spans="68:68" x14ac:dyDescent="0.2">
      <c r="BP32412" s="48"/>
    </row>
    <row r="32413" spans="68:68" x14ac:dyDescent="0.2">
      <c r="BP32413" s="48"/>
    </row>
    <row r="32414" spans="68:68" x14ac:dyDescent="0.2">
      <c r="BP32414" s="48"/>
    </row>
    <row r="32415" spans="68:68" x14ac:dyDescent="0.2">
      <c r="BP32415" s="48"/>
    </row>
    <row r="32416" spans="68:68" x14ac:dyDescent="0.2">
      <c r="BP32416" s="48"/>
    </row>
    <row r="32417" spans="68:68" x14ac:dyDescent="0.2">
      <c r="BP32417" s="48"/>
    </row>
    <row r="32418" spans="68:68" x14ac:dyDescent="0.2">
      <c r="BP32418" s="48"/>
    </row>
    <row r="32419" spans="68:68" x14ac:dyDescent="0.2">
      <c r="BP32419" s="48"/>
    </row>
    <row r="32420" spans="68:68" x14ac:dyDescent="0.2">
      <c r="BP32420" s="48"/>
    </row>
    <row r="32421" spans="68:68" x14ac:dyDescent="0.2">
      <c r="BP32421" s="48"/>
    </row>
    <row r="32422" spans="68:68" x14ac:dyDescent="0.2">
      <c r="BP32422" s="48"/>
    </row>
    <row r="32423" spans="68:68" x14ac:dyDescent="0.2">
      <c r="BP32423" s="48"/>
    </row>
    <row r="32424" spans="68:68" x14ac:dyDescent="0.2">
      <c r="BP32424" s="48"/>
    </row>
    <row r="32425" spans="68:68" x14ac:dyDescent="0.2">
      <c r="BP32425" s="48"/>
    </row>
    <row r="32426" spans="68:68" x14ac:dyDescent="0.2">
      <c r="BP32426" s="48"/>
    </row>
    <row r="32427" spans="68:68" x14ac:dyDescent="0.2">
      <c r="BP32427" s="48"/>
    </row>
    <row r="32428" spans="68:68" x14ac:dyDescent="0.2">
      <c r="BP32428" s="48"/>
    </row>
    <row r="32429" spans="68:68" x14ac:dyDescent="0.2">
      <c r="BP32429" s="48"/>
    </row>
    <row r="32430" spans="68:68" x14ac:dyDescent="0.2">
      <c r="BP32430" s="48"/>
    </row>
    <row r="32431" spans="68:68" x14ac:dyDescent="0.2">
      <c r="BP32431" s="48"/>
    </row>
    <row r="32432" spans="68:68" x14ac:dyDescent="0.2">
      <c r="BP32432" s="48"/>
    </row>
    <row r="32433" spans="68:68" x14ac:dyDescent="0.2">
      <c r="BP32433" s="48"/>
    </row>
    <row r="32434" spans="68:68" x14ac:dyDescent="0.2">
      <c r="BP32434" s="48"/>
    </row>
    <row r="32435" spans="68:68" x14ac:dyDescent="0.2">
      <c r="BP32435" s="48"/>
    </row>
    <row r="32436" spans="68:68" x14ac:dyDescent="0.2">
      <c r="BP32436" s="48"/>
    </row>
    <row r="32437" spans="68:68" x14ac:dyDescent="0.2">
      <c r="BP32437" s="48"/>
    </row>
    <row r="32438" spans="68:68" x14ac:dyDescent="0.2">
      <c r="BP32438" s="48"/>
    </row>
    <row r="32439" spans="68:68" x14ac:dyDescent="0.2">
      <c r="BP32439" s="48"/>
    </row>
    <row r="32440" spans="68:68" x14ac:dyDescent="0.2">
      <c r="BP32440" s="48"/>
    </row>
    <row r="32441" spans="68:68" x14ac:dyDescent="0.2">
      <c r="BP32441" s="48"/>
    </row>
    <row r="32442" spans="68:68" x14ac:dyDescent="0.2">
      <c r="BP32442" s="48"/>
    </row>
    <row r="32443" spans="68:68" x14ac:dyDescent="0.2">
      <c r="BP32443" s="48"/>
    </row>
    <row r="32444" spans="68:68" x14ac:dyDescent="0.2">
      <c r="BP32444" s="48"/>
    </row>
    <row r="32445" spans="68:68" x14ac:dyDescent="0.2">
      <c r="BP32445" s="48"/>
    </row>
    <row r="32446" spans="68:68" x14ac:dyDescent="0.2">
      <c r="BP32446" s="48"/>
    </row>
    <row r="32447" spans="68:68" x14ac:dyDescent="0.2">
      <c r="BP32447" s="48"/>
    </row>
    <row r="32448" spans="68:68" x14ac:dyDescent="0.2">
      <c r="BP32448" s="48"/>
    </row>
    <row r="32449" spans="68:68" x14ac:dyDescent="0.2">
      <c r="BP32449" s="48"/>
    </row>
    <row r="32450" spans="68:68" x14ac:dyDescent="0.2">
      <c r="BP32450" s="48"/>
    </row>
    <row r="32451" spans="68:68" x14ac:dyDescent="0.2">
      <c r="BP32451" s="48"/>
    </row>
    <row r="32452" spans="68:68" x14ac:dyDescent="0.2">
      <c r="BP32452" s="48"/>
    </row>
    <row r="32453" spans="68:68" x14ac:dyDescent="0.2">
      <c r="BP32453" s="48"/>
    </row>
    <row r="32454" spans="68:68" x14ac:dyDescent="0.2">
      <c r="BP32454" s="48"/>
    </row>
    <row r="32455" spans="68:68" x14ac:dyDescent="0.2">
      <c r="BP32455" s="48"/>
    </row>
    <row r="32456" spans="68:68" x14ac:dyDescent="0.2">
      <c r="BP32456" s="48"/>
    </row>
    <row r="32457" spans="68:68" x14ac:dyDescent="0.2">
      <c r="BP32457" s="48"/>
    </row>
    <row r="32458" spans="68:68" x14ac:dyDescent="0.2">
      <c r="BP32458" s="48"/>
    </row>
    <row r="32459" spans="68:68" x14ac:dyDescent="0.2">
      <c r="BP32459" s="48"/>
    </row>
    <row r="32460" spans="68:68" x14ac:dyDescent="0.2">
      <c r="BP32460" s="48"/>
    </row>
    <row r="32461" spans="68:68" x14ac:dyDescent="0.2">
      <c r="BP32461" s="48"/>
    </row>
    <row r="32462" spans="68:68" x14ac:dyDescent="0.2">
      <c r="BP32462" s="48"/>
    </row>
    <row r="32463" spans="68:68" x14ac:dyDescent="0.2">
      <c r="BP32463" s="48"/>
    </row>
    <row r="32464" spans="68:68" x14ac:dyDescent="0.2">
      <c r="BP32464" s="48"/>
    </row>
    <row r="32465" spans="68:68" x14ac:dyDescent="0.2">
      <c r="BP32465" s="48"/>
    </row>
    <row r="32466" spans="68:68" x14ac:dyDescent="0.2">
      <c r="BP32466" s="48"/>
    </row>
    <row r="32467" spans="68:68" x14ac:dyDescent="0.2">
      <c r="BP32467" s="48"/>
    </row>
    <row r="32468" spans="68:68" x14ac:dyDescent="0.2">
      <c r="BP32468" s="48"/>
    </row>
    <row r="32469" spans="68:68" x14ac:dyDescent="0.2">
      <c r="BP32469" s="48"/>
    </row>
    <row r="32470" spans="68:68" x14ac:dyDescent="0.2">
      <c r="BP32470" s="48"/>
    </row>
    <row r="32471" spans="68:68" x14ac:dyDescent="0.2">
      <c r="BP32471" s="48"/>
    </row>
    <row r="32472" spans="68:68" x14ac:dyDescent="0.2">
      <c r="BP32472" s="48"/>
    </row>
    <row r="32473" spans="68:68" x14ac:dyDescent="0.2">
      <c r="BP32473" s="48"/>
    </row>
    <row r="32474" spans="68:68" x14ac:dyDescent="0.2">
      <c r="BP32474" s="48"/>
    </row>
    <row r="32475" spans="68:68" x14ac:dyDescent="0.2">
      <c r="BP32475" s="48"/>
    </row>
    <row r="32476" spans="68:68" x14ac:dyDescent="0.2">
      <c r="BP32476" s="48"/>
    </row>
    <row r="32477" spans="68:68" x14ac:dyDescent="0.2">
      <c r="BP32477" s="48"/>
    </row>
    <row r="32478" spans="68:68" x14ac:dyDescent="0.2">
      <c r="BP32478" s="48"/>
    </row>
    <row r="32479" spans="68:68" x14ac:dyDescent="0.2">
      <c r="BP32479" s="48"/>
    </row>
    <row r="32480" spans="68:68" x14ac:dyDescent="0.2">
      <c r="BP32480" s="48"/>
    </row>
    <row r="32481" spans="68:68" x14ac:dyDescent="0.2">
      <c r="BP32481" s="48"/>
    </row>
    <row r="32482" spans="68:68" x14ac:dyDescent="0.2">
      <c r="BP32482" s="48"/>
    </row>
    <row r="32483" spans="68:68" x14ac:dyDescent="0.2">
      <c r="BP32483" s="48"/>
    </row>
    <row r="32484" spans="68:68" x14ac:dyDescent="0.2">
      <c r="BP32484" s="48"/>
    </row>
    <row r="32485" spans="68:68" x14ac:dyDescent="0.2">
      <c r="BP32485" s="48"/>
    </row>
    <row r="32486" spans="68:68" x14ac:dyDescent="0.2">
      <c r="BP32486" s="48"/>
    </row>
    <row r="32487" spans="68:68" x14ac:dyDescent="0.2">
      <c r="BP32487" s="48"/>
    </row>
    <row r="32488" spans="68:68" x14ac:dyDescent="0.2">
      <c r="BP32488" s="48"/>
    </row>
    <row r="32489" spans="68:68" x14ac:dyDescent="0.2">
      <c r="BP32489" s="48"/>
    </row>
    <row r="32490" spans="68:68" x14ac:dyDescent="0.2">
      <c r="BP32490" s="48"/>
    </row>
    <row r="32491" spans="68:68" x14ac:dyDescent="0.2">
      <c r="BP32491" s="48"/>
    </row>
    <row r="32492" spans="68:68" x14ac:dyDescent="0.2">
      <c r="BP32492" s="48"/>
    </row>
    <row r="32493" spans="68:68" x14ac:dyDescent="0.2">
      <c r="BP32493" s="48"/>
    </row>
    <row r="32494" spans="68:68" x14ac:dyDescent="0.2">
      <c r="BP32494" s="48"/>
    </row>
    <row r="32495" spans="68:68" x14ac:dyDescent="0.2">
      <c r="BP32495" s="48"/>
    </row>
    <row r="32496" spans="68:68" x14ac:dyDescent="0.2">
      <c r="BP32496" s="48"/>
    </row>
    <row r="32497" spans="68:68" x14ac:dyDescent="0.2">
      <c r="BP32497" s="48"/>
    </row>
    <row r="32498" spans="68:68" x14ac:dyDescent="0.2">
      <c r="BP32498" s="48"/>
    </row>
    <row r="32499" spans="68:68" x14ac:dyDescent="0.2">
      <c r="BP32499" s="48"/>
    </row>
    <row r="32500" spans="68:68" x14ac:dyDescent="0.2">
      <c r="BP32500" s="48"/>
    </row>
    <row r="32501" spans="68:68" x14ac:dyDescent="0.2">
      <c r="BP32501" s="48"/>
    </row>
    <row r="32502" spans="68:68" x14ac:dyDescent="0.2">
      <c r="BP32502" s="48"/>
    </row>
    <row r="32503" spans="68:68" x14ac:dyDescent="0.2">
      <c r="BP32503" s="48"/>
    </row>
    <row r="32504" spans="68:68" x14ac:dyDescent="0.2">
      <c r="BP32504" s="48"/>
    </row>
    <row r="32505" spans="68:68" x14ac:dyDescent="0.2">
      <c r="BP32505" s="48"/>
    </row>
    <row r="32506" spans="68:68" x14ac:dyDescent="0.2">
      <c r="BP32506" s="48"/>
    </row>
    <row r="32507" spans="68:68" x14ac:dyDescent="0.2">
      <c r="BP32507" s="48"/>
    </row>
    <row r="32508" spans="68:68" x14ac:dyDescent="0.2">
      <c r="BP32508" s="48"/>
    </row>
    <row r="32509" spans="68:68" x14ac:dyDescent="0.2">
      <c r="BP32509" s="48"/>
    </row>
    <row r="32510" spans="68:68" x14ac:dyDescent="0.2">
      <c r="BP32510" s="48"/>
    </row>
    <row r="32511" spans="68:68" x14ac:dyDescent="0.2">
      <c r="BP32511" s="48"/>
    </row>
    <row r="32512" spans="68:68" x14ac:dyDescent="0.2">
      <c r="BP32512" s="48"/>
    </row>
    <row r="32513" spans="68:68" x14ac:dyDescent="0.2">
      <c r="BP32513" s="48"/>
    </row>
    <row r="32514" spans="68:68" x14ac:dyDescent="0.2">
      <c r="BP32514" s="48"/>
    </row>
    <row r="32515" spans="68:68" x14ac:dyDescent="0.2">
      <c r="BP32515" s="48"/>
    </row>
    <row r="32516" spans="68:68" x14ac:dyDescent="0.2">
      <c r="BP32516" s="48"/>
    </row>
    <row r="32517" spans="68:68" x14ac:dyDescent="0.2">
      <c r="BP32517" s="48"/>
    </row>
    <row r="32518" spans="68:68" x14ac:dyDescent="0.2">
      <c r="BP32518" s="48"/>
    </row>
    <row r="32519" spans="68:68" x14ac:dyDescent="0.2">
      <c r="BP32519" s="48"/>
    </row>
    <row r="32520" spans="68:68" x14ac:dyDescent="0.2">
      <c r="BP32520" s="48"/>
    </row>
    <row r="32521" spans="68:68" x14ac:dyDescent="0.2">
      <c r="BP32521" s="48"/>
    </row>
    <row r="32522" spans="68:68" x14ac:dyDescent="0.2">
      <c r="BP32522" s="48"/>
    </row>
    <row r="32523" spans="68:68" x14ac:dyDescent="0.2">
      <c r="BP32523" s="48"/>
    </row>
    <row r="32524" spans="68:68" x14ac:dyDescent="0.2">
      <c r="BP32524" s="48"/>
    </row>
    <row r="32525" spans="68:68" x14ac:dyDescent="0.2">
      <c r="BP32525" s="48"/>
    </row>
    <row r="32526" spans="68:68" x14ac:dyDescent="0.2">
      <c r="BP32526" s="48"/>
    </row>
    <row r="32527" spans="68:68" x14ac:dyDescent="0.2">
      <c r="BP32527" s="48"/>
    </row>
    <row r="32528" spans="68:68" x14ac:dyDescent="0.2">
      <c r="BP32528" s="48"/>
    </row>
    <row r="32529" spans="68:68" x14ac:dyDescent="0.2">
      <c r="BP32529" s="48"/>
    </row>
    <row r="32530" spans="68:68" x14ac:dyDescent="0.2">
      <c r="BP32530" s="48"/>
    </row>
    <row r="32531" spans="68:68" x14ac:dyDescent="0.2">
      <c r="BP32531" s="48"/>
    </row>
    <row r="32532" spans="68:68" x14ac:dyDescent="0.2">
      <c r="BP32532" s="48"/>
    </row>
    <row r="32533" spans="68:68" x14ac:dyDescent="0.2">
      <c r="BP32533" s="48"/>
    </row>
    <row r="32534" spans="68:68" x14ac:dyDescent="0.2">
      <c r="BP32534" s="48"/>
    </row>
    <row r="32535" spans="68:68" x14ac:dyDescent="0.2">
      <c r="BP32535" s="48"/>
    </row>
    <row r="32536" spans="68:68" x14ac:dyDescent="0.2">
      <c r="BP32536" s="48"/>
    </row>
    <row r="32537" spans="68:68" x14ac:dyDescent="0.2">
      <c r="BP32537" s="48"/>
    </row>
    <row r="32538" spans="68:68" x14ac:dyDescent="0.2">
      <c r="BP32538" s="48"/>
    </row>
    <row r="32539" spans="68:68" x14ac:dyDescent="0.2">
      <c r="BP32539" s="48"/>
    </row>
    <row r="32540" spans="68:68" x14ac:dyDescent="0.2">
      <c r="BP32540" s="48"/>
    </row>
    <row r="32541" spans="68:68" x14ac:dyDescent="0.2">
      <c r="BP32541" s="48"/>
    </row>
    <row r="32542" spans="68:68" x14ac:dyDescent="0.2">
      <c r="BP32542" s="48"/>
    </row>
    <row r="32543" spans="68:68" x14ac:dyDescent="0.2">
      <c r="BP32543" s="48"/>
    </row>
    <row r="32544" spans="68:68" x14ac:dyDescent="0.2">
      <c r="BP32544" s="48"/>
    </row>
    <row r="32545" spans="68:68" x14ac:dyDescent="0.2">
      <c r="BP32545" s="48"/>
    </row>
    <row r="32546" spans="68:68" x14ac:dyDescent="0.2">
      <c r="BP32546" s="48"/>
    </row>
    <row r="32547" spans="68:68" x14ac:dyDescent="0.2">
      <c r="BP32547" s="48"/>
    </row>
    <row r="32548" spans="68:68" x14ac:dyDescent="0.2">
      <c r="BP32548" s="48"/>
    </row>
    <row r="32549" spans="68:68" x14ac:dyDescent="0.2">
      <c r="BP32549" s="48"/>
    </row>
    <row r="32550" spans="68:68" x14ac:dyDescent="0.2">
      <c r="BP32550" s="48"/>
    </row>
    <row r="32551" spans="68:68" x14ac:dyDescent="0.2">
      <c r="BP32551" s="48"/>
    </row>
    <row r="32552" spans="68:68" x14ac:dyDescent="0.2">
      <c r="BP32552" s="48"/>
    </row>
    <row r="32553" spans="68:68" x14ac:dyDescent="0.2">
      <c r="BP32553" s="48"/>
    </row>
    <row r="32554" spans="68:68" x14ac:dyDescent="0.2">
      <c r="BP32554" s="48"/>
    </row>
    <row r="32555" spans="68:68" x14ac:dyDescent="0.2">
      <c r="BP32555" s="48"/>
    </row>
    <row r="32556" spans="68:68" x14ac:dyDescent="0.2">
      <c r="BP32556" s="48"/>
    </row>
    <row r="32557" spans="68:68" x14ac:dyDescent="0.2">
      <c r="BP32557" s="48"/>
    </row>
    <row r="32558" spans="68:68" x14ac:dyDescent="0.2">
      <c r="BP32558" s="48"/>
    </row>
    <row r="32559" spans="68:68" x14ac:dyDescent="0.2">
      <c r="BP32559" s="48"/>
    </row>
    <row r="32560" spans="68:68" x14ac:dyDescent="0.2">
      <c r="BP32560" s="48"/>
    </row>
    <row r="32561" spans="68:68" x14ac:dyDescent="0.2">
      <c r="BP32561" s="48"/>
    </row>
    <row r="32562" spans="68:68" x14ac:dyDescent="0.2">
      <c r="BP32562" s="48"/>
    </row>
    <row r="32563" spans="68:68" x14ac:dyDescent="0.2">
      <c r="BP32563" s="48"/>
    </row>
    <row r="32564" spans="68:68" x14ac:dyDescent="0.2">
      <c r="BP32564" s="48"/>
    </row>
    <row r="32565" spans="68:68" x14ac:dyDescent="0.2">
      <c r="BP32565" s="48"/>
    </row>
    <row r="32566" spans="68:68" x14ac:dyDescent="0.2">
      <c r="BP32566" s="48"/>
    </row>
    <row r="32567" spans="68:68" x14ac:dyDescent="0.2">
      <c r="BP32567" s="48"/>
    </row>
    <row r="32568" spans="68:68" x14ac:dyDescent="0.2">
      <c r="BP32568" s="48"/>
    </row>
    <row r="32569" spans="68:68" x14ac:dyDescent="0.2">
      <c r="BP32569" s="48"/>
    </row>
    <row r="32570" spans="68:68" x14ac:dyDescent="0.2">
      <c r="BP32570" s="48"/>
    </row>
    <row r="32571" spans="68:68" x14ac:dyDescent="0.2">
      <c r="BP32571" s="48"/>
    </row>
    <row r="32572" spans="68:68" x14ac:dyDescent="0.2">
      <c r="BP32572" s="48"/>
    </row>
    <row r="32573" spans="68:68" x14ac:dyDescent="0.2">
      <c r="BP32573" s="48"/>
    </row>
    <row r="32574" spans="68:68" x14ac:dyDescent="0.2">
      <c r="BP32574" s="48"/>
    </row>
    <row r="32575" spans="68:68" x14ac:dyDescent="0.2">
      <c r="BP32575" s="48"/>
    </row>
    <row r="32576" spans="68:68" x14ac:dyDescent="0.2">
      <c r="BP32576" s="48"/>
    </row>
    <row r="32577" spans="68:68" x14ac:dyDescent="0.2">
      <c r="BP32577" s="48"/>
    </row>
    <row r="32578" spans="68:68" x14ac:dyDescent="0.2">
      <c r="BP32578" s="48"/>
    </row>
    <row r="32579" spans="68:68" x14ac:dyDescent="0.2">
      <c r="BP32579" s="48"/>
    </row>
    <row r="32580" spans="68:68" x14ac:dyDescent="0.2">
      <c r="BP32580" s="48"/>
    </row>
    <row r="32581" spans="68:68" x14ac:dyDescent="0.2">
      <c r="BP32581" s="48"/>
    </row>
    <row r="32582" spans="68:68" x14ac:dyDescent="0.2">
      <c r="BP32582" s="48"/>
    </row>
    <row r="32583" spans="68:68" x14ac:dyDescent="0.2">
      <c r="BP32583" s="48"/>
    </row>
    <row r="32584" spans="68:68" x14ac:dyDescent="0.2">
      <c r="BP32584" s="48"/>
    </row>
    <row r="32585" spans="68:68" x14ac:dyDescent="0.2">
      <c r="BP32585" s="48"/>
    </row>
    <row r="32586" spans="68:68" x14ac:dyDescent="0.2">
      <c r="BP32586" s="48"/>
    </row>
    <row r="32587" spans="68:68" x14ac:dyDescent="0.2">
      <c r="BP32587" s="48"/>
    </row>
    <row r="32588" spans="68:68" x14ac:dyDescent="0.2">
      <c r="BP32588" s="48"/>
    </row>
    <row r="32589" spans="68:68" x14ac:dyDescent="0.2">
      <c r="BP32589" s="48"/>
    </row>
    <row r="32590" spans="68:68" x14ac:dyDescent="0.2">
      <c r="BP32590" s="48"/>
    </row>
    <row r="32591" spans="68:68" x14ac:dyDescent="0.2">
      <c r="BP32591" s="48"/>
    </row>
    <row r="32592" spans="68:68" x14ac:dyDescent="0.2">
      <c r="BP32592" s="48"/>
    </row>
    <row r="32593" spans="68:68" x14ac:dyDescent="0.2">
      <c r="BP32593" s="48"/>
    </row>
    <row r="32594" spans="68:68" x14ac:dyDescent="0.2">
      <c r="BP32594" s="48"/>
    </row>
    <row r="32595" spans="68:68" x14ac:dyDescent="0.2">
      <c r="BP32595" s="48"/>
    </row>
    <row r="32596" spans="68:68" x14ac:dyDescent="0.2">
      <c r="BP32596" s="48"/>
    </row>
    <row r="32597" spans="68:68" x14ac:dyDescent="0.2">
      <c r="BP32597" s="48"/>
    </row>
    <row r="32598" spans="68:68" x14ac:dyDescent="0.2">
      <c r="BP32598" s="48"/>
    </row>
    <row r="32599" spans="68:68" x14ac:dyDescent="0.2">
      <c r="BP32599" s="48"/>
    </row>
    <row r="32600" spans="68:68" x14ac:dyDescent="0.2">
      <c r="BP32600" s="48"/>
    </row>
    <row r="32601" spans="68:68" x14ac:dyDescent="0.2">
      <c r="BP32601" s="48"/>
    </row>
    <row r="32602" spans="68:68" x14ac:dyDescent="0.2">
      <c r="BP32602" s="48"/>
    </row>
    <row r="32603" spans="68:68" x14ac:dyDescent="0.2">
      <c r="BP32603" s="48"/>
    </row>
    <row r="32604" spans="68:68" x14ac:dyDescent="0.2">
      <c r="BP32604" s="48"/>
    </row>
    <row r="32605" spans="68:68" x14ac:dyDescent="0.2">
      <c r="BP32605" s="48"/>
    </row>
    <row r="32606" spans="68:68" x14ac:dyDescent="0.2">
      <c r="BP32606" s="48"/>
    </row>
    <row r="32607" spans="68:68" x14ac:dyDescent="0.2">
      <c r="BP32607" s="48"/>
    </row>
    <row r="32608" spans="68:68" x14ac:dyDescent="0.2">
      <c r="BP32608" s="48"/>
    </row>
    <row r="32609" spans="68:68" x14ac:dyDescent="0.2">
      <c r="BP32609" s="48"/>
    </row>
    <row r="32610" spans="68:68" x14ac:dyDescent="0.2">
      <c r="BP32610" s="48"/>
    </row>
    <row r="32611" spans="68:68" x14ac:dyDescent="0.2">
      <c r="BP32611" s="48"/>
    </row>
    <row r="32612" spans="68:68" x14ac:dyDescent="0.2">
      <c r="BP32612" s="48"/>
    </row>
    <row r="32613" spans="68:68" x14ac:dyDescent="0.2">
      <c r="BP32613" s="48"/>
    </row>
    <row r="32614" spans="68:68" x14ac:dyDescent="0.2">
      <c r="BP32614" s="48"/>
    </row>
    <row r="32615" spans="68:68" x14ac:dyDescent="0.2">
      <c r="BP32615" s="48"/>
    </row>
    <row r="32616" spans="68:68" x14ac:dyDescent="0.2">
      <c r="BP32616" s="48"/>
    </row>
    <row r="32617" spans="68:68" x14ac:dyDescent="0.2">
      <c r="BP32617" s="48"/>
    </row>
    <row r="32618" spans="68:68" x14ac:dyDescent="0.2">
      <c r="BP32618" s="48"/>
    </row>
    <row r="32619" spans="68:68" x14ac:dyDescent="0.2">
      <c r="BP32619" s="48"/>
    </row>
    <row r="32620" spans="68:68" x14ac:dyDescent="0.2">
      <c r="BP32620" s="48"/>
    </row>
    <row r="32621" spans="68:68" x14ac:dyDescent="0.2">
      <c r="BP32621" s="48"/>
    </row>
    <row r="32622" spans="68:68" x14ac:dyDescent="0.2">
      <c r="BP32622" s="48"/>
    </row>
    <row r="32623" spans="68:68" x14ac:dyDescent="0.2">
      <c r="BP32623" s="48"/>
    </row>
    <row r="32624" spans="68:68" x14ac:dyDescent="0.2">
      <c r="BP32624" s="48"/>
    </row>
    <row r="32625" spans="68:68" x14ac:dyDescent="0.2">
      <c r="BP32625" s="48"/>
    </row>
    <row r="32626" spans="68:68" x14ac:dyDescent="0.2">
      <c r="BP32626" s="48"/>
    </row>
    <row r="32627" spans="68:68" x14ac:dyDescent="0.2">
      <c r="BP32627" s="48"/>
    </row>
    <row r="32628" spans="68:68" x14ac:dyDescent="0.2">
      <c r="BP32628" s="48"/>
    </row>
    <row r="32629" spans="68:68" x14ac:dyDescent="0.2">
      <c r="BP32629" s="48"/>
    </row>
    <row r="32630" spans="68:68" x14ac:dyDescent="0.2">
      <c r="BP32630" s="48"/>
    </row>
    <row r="32631" spans="68:68" x14ac:dyDescent="0.2">
      <c r="BP32631" s="48"/>
    </row>
    <row r="32632" spans="68:68" x14ac:dyDescent="0.2">
      <c r="BP32632" s="48"/>
    </row>
    <row r="32633" spans="68:68" x14ac:dyDescent="0.2">
      <c r="BP32633" s="48"/>
    </row>
    <row r="32634" spans="68:68" x14ac:dyDescent="0.2">
      <c r="BP32634" s="48"/>
    </row>
    <row r="32635" spans="68:68" x14ac:dyDescent="0.2">
      <c r="BP32635" s="48"/>
    </row>
    <row r="32636" spans="68:68" x14ac:dyDescent="0.2">
      <c r="BP32636" s="48"/>
    </row>
    <row r="32637" spans="68:68" x14ac:dyDescent="0.2">
      <c r="BP32637" s="48"/>
    </row>
    <row r="32638" spans="68:68" x14ac:dyDescent="0.2">
      <c r="BP32638" s="48"/>
    </row>
    <row r="32639" spans="68:68" x14ac:dyDescent="0.2">
      <c r="BP32639" s="48"/>
    </row>
    <row r="32640" spans="68:68" x14ac:dyDescent="0.2">
      <c r="BP32640" s="48"/>
    </row>
    <row r="32641" spans="68:68" x14ac:dyDescent="0.2">
      <c r="BP32641" s="48"/>
    </row>
    <row r="32642" spans="68:68" x14ac:dyDescent="0.2">
      <c r="BP32642" s="48"/>
    </row>
    <row r="32643" spans="68:68" x14ac:dyDescent="0.2">
      <c r="BP32643" s="48"/>
    </row>
    <row r="32644" spans="68:68" x14ac:dyDescent="0.2">
      <c r="BP32644" s="48"/>
    </row>
    <row r="32645" spans="68:68" x14ac:dyDescent="0.2">
      <c r="BP32645" s="48"/>
    </row>
    <row r="32646" spans="68:68" x14ac:dyDescent="0.2">
      <c r="BP32646" s="48"/>
    </row>
    <row r="32647" spans="68:68" x14ac:dyDescent="0.2">
      <c r="BP32647" s="48"/>
    </row>
    <row r="32648" spans="68:68" x14ac:dyDescent="0.2">
      <c r="BP32648" s="48"/>
    </row>
    <row r="32649" spans="68:68" x14ac:dyDescent="0.2">
      <c r="BP32649" s="48"/>
    </row>
    <row r="32650" spans="68:68" x14ac:dyDescent="0.2">
      <c r="BP32650" s="48"/>
    </row>
    <row r="32651" spans="68:68" x14ac:dyDescent="0.2">
      <c r="BP32651" s="48"/>
    </row>
    <row r="32652" spans="68:68" x14ac:dyDescent="0.2">
      <c r="BP32652" s="48"/>
    </row>
    <row r="32653" spans="68:68" x14ac:dyDescent="0.2">
      <c r="BP32653" s="48"/>
    </row>
    <row r="32654" spans="68:68" x14ac:dyDescent="0.2">
      <c r="BP32654" s="48"/>
    </row>
    <row r="32655" spans="68:68" x14ac:dyDescent="0.2">
      <c r="BP32655" s="48"/>
    </row>
    <row r="32656" spans="68:68" x14ac:dyDescent="0.2">
      <c r="BP32656" s="48"/>
    </row>
    <row r="32657" spans="68:68" x14ac:dyDescent="0.2">
      <c r="BP32657" s="48"/>
    </row>
    <row r="32658" spans="68:68" x14ac:dyDescent="0.2">
      <c r="BP32658" s="48"/>
    </row>
    <row r="32659" spans="68:68" x14ac:dyDescent="0.2">
      <c r="BP32659" s="48"/>
    </row>
    <row r="32660" spans="68:68" x14ac:dyDescent="0.2">
      <c r="BP32660" s="48"/>
    </row>
    <row r="32661" spans="68:68" x14ac:dyDescent="0.2">
      <c r="BP32661" s="48"/>
    </row>
    <row r="32662" spans="68:68" x14ac:dyDescent="0.2">
      <c r="BP32662" s="48"/>
    </row>
    <row r="32663" spans="68:68" x14ac:dyDescent="0.2">
      <c r="BP32663" s="48"/>
    </row>
    <row r="32664" spans="68:68" x14ac:dyDescent="0.2">
      <c r="BP32664" s="48"/>
    </row>
    <row r="32665" spans="68:68" x14ac:dyDescent="0.2">
      <c r="BP32665" s="48"/>
    </row>
    <row r="32666" spans="68:68" x14ac:dyDescent="0.2">
      <c r="BP32666" s="48"/>
    </row>
    <row r="32667" spans="68:68" x14ac:dyDescent="0.2">
      <c r="BP32667" s="48"/>
    </row>
    <row r="32668" spans="68:68" x14ac:dyDescent="0.2">
      <c r="BP32668" s="48"/>
    </row>
    <row r="32669" spans="68:68" x14ac:dyDescent="0.2">
      <c r="BP32669" s="48"/>
    </row>
    <row r="32670" spans="68:68" x14ac:dyDescent="0.2">
      <c r="BP32670" s="48"/>
    </row>
    <row r="32671" spans="68:68" x14ac:dyDescent="0.2">
      <c r="BP32671" s="48"/>
    </row>
    <row r="32672" spans="68:68" x14ac:dyDescent="0.2">
      <c r="BP32672" s="48"/>
    </row>
    <row r="32673" spans="68:68" x14ac:dyDescent="0.2">
      <c r="BP32673" s="48"/>
    </row>
    <row r="32674" spans="68:68" x14ac:dyDescent="0.2">
      <c r="BP32674" s="48"/>
    </row>
    <row r="32675" spans="68:68" x14ac:dyDescent="0.2">
      <c r="BP32675" s="48"/>
    </row>
    <row r="32676" spans="68:68" x14ac:dyDescent="0.2">
      <c r="BP32676" s="48"/>
    </row>
    <row r="32677" spans="68:68" x14ac:dyDescent="0.2">
      <c r="BP32677" s="48"/>
    </row>
    <row r="32678" spans="68:68" x14ac:dyDescent="0.2">
      <c r="BP32678" s="48"/>
    </row>
    <row r="32679" spans="68:68" x14ac:dyDescent="0.2">
      <c r="BP32679" s="48"/>
    </row>
    <row r="32680" spans="68:68" x14ac:dyDescent="0.2">
      <c r="BP32680" s="48"/>
    </row>
    <row r="32681" spans="68:68" x14ac:dyDescent="0.2">
      <c r="BP32681" s="48"/>
    </row>
    <row r="32682" spans="68:68" x14ac:dyDescent="0.2">
      <c r="BP32682" s="48"/>
    </row>
    <row r="32683" spans="68:68" x14ac:dyDescent="0.2">
      <c r="BP32683" s="48"/>
    </row>
    <row r="32684" spans="68:68" x14ac:dyDescent="0.2">
      <c r="BP32684" s="48"/>
    </row>
    <row r="32685" spans="68:68" x14ac:dyDescent="0.2">
      <c r="BP32685" s="48"/>
    </row>
    <row r="32686" spans="68:68" x14ac:dyDescent="0.2">
      <c r="BP32686" s="48"/>
    </row>
    <row r="32687" spans="68:68" x14ac:dyDescent="0.2">
      <c r="BP32687" s="48"/>
    </row>
    <row r="32688" spans="68:68" x14ac:dyDescent="0.2">
      <c r="BP32688" s="48"/>
    </row>
    <row r="32689" spans="68:68" x14ac:dyDescent="0.2">
      <c r="BP32689" s="48"/>
    </row>
    <row r="32690" spans="68:68" x14ac:dyDescent="0.2">
      <c r="BP32690" s="48"/>
    </row>
    <row r="32691" spans="68:68" x14ac:dyDescent="0.2">
      <c r="BP32691" s="48"/>
    </row>
    <row r="32692" spans="68:68" x14ac:dyDescent="0.2">
      <c r="BP32692" s="48"/>
    </row>
    <row r="32693" spans="68:68" x14ac:dyDescent="0.2">
      <c r="BP32693" s="48"/>
    </row>
    <row r="32694" spans="68:68" x14ac:dyDescent="0.2">
      <c r="BP32694" s="48"/>
    </row>
    <row r="32695" spans="68:68" x14ac:dyDescent="0.2">
      <c r="BP32695" s="48"/>
    </row>
    <row r="32696" spans="68:68" x14ac:dyDescent="0.2">
      <c r="BP32696" s="48"/>
    </row>
    <row r="32697" spans="68:68" x14ac:dyDescent="0.2">
      <c r="BP32697" s="48"/>
    </row>
    <row r="32698" spans="68:68" x14ac:dyDescent="0.2">
      <c r="BP32698" s="48"/>
    </row>
    <row r="32699" spans="68:68" x14ac:dyDescent="0.2">
      <c r="BP32699" s="48"/>
    </row>
    <row r="32700" spans="68:68" x14ac:dyDescent="0.2">
      <c r="BP32700" s="48"/>
    </row>
    <row r="32701" spans="68:68" x14ac:dyDescent="0.2">
      <c r="BP32701" s="48"/>
    </row>
    <row r="32702" spans="68:68" x14ac:dyDescent="0.2">
      <c r="BP32702" s="48"/>
    </row>
    <row r="32703" spans="68:68" x14ac:dyDescent="0.2">
      <c r="BP32703" s="48"/>
    </row>
    <row r="32704" spans="68:68" x14ac:dyDescent="0.2">
      <c r="BP32704" s="48"/>
    </row>
    <row r="32705" spans="68:68" x14ac:dyDescent="0.2">
      <c r="BP32705" s="48"/>
    </row>
    <row r="32706" spans="68:68" x14ac:dyDescent="0.2">
      <c r="BP32706" s="48"/>
    </row>
    <row r="32707" spans="68:68" x14ac:dyDescent="0.2">
      <c r="BP32707" s="48"/>
    </row>
    <row r="32708" spans="68:68" x14ac:dyDescent="0.2">
      <c r="BP32708" s="48"/>
    </row>
    <row r="32709" spans="68:68" x14ac:dyDescent="0.2">
      <c r="BP32709" s="48"/>
    </row>
    <row r="32710" spans="68:68" x14ac:dyDescent="0.2">
      <c r="BP32710" s="48"/>
    </row>
    <row r="32711" spans="68:68" x14ac:dyDescent="0.2">
      <c r="BP32711" s="48"/>
    </row>
    <row r="32712" spans="68:68" x14ac:dyDescent="0.2">
      <c r="BP32712" s="48"/>
    </row>
    <row r="32713" spans="68:68" x14ac:dyDescent="0.2">
      <c r="BP32713" s="48"/>
    </row>
    <row r="32714" spans="68:68" x14ac:dyDescent="0.2">
      <c r="BP32714" s="48"/>
    </row>
    <row r="32715" spans="68:68" x14ac:dyDescent="0.2">
      <c r="BP32715" s="48"/>
    </row>
    <row r="32716" spans="68:68" x14ac:dyDescent="0.2">
      <c r="BP32716" s="48"/>
    </row>
    <row r="32717" spans="68:68" x14ac:dyDescent="0.2">
      <c r="BP32717" s="48"/>
    </row>
    <row r="32718" spans="68:68" x14ac:dyDescent="0.2">
      <c r="BP32718" s="48"/>
    </row>
    <row r="32719" spans="68:68" x14ac:dyDescent="0.2">
      <c r="BP32719" s="48"/>
    </row>
    <row r="32720" spans="68:68" x14ac:dyDescent="0.2">
      <c r="BP32720" s="48"/>
    </row>
    <row r="32721" spans="68:68" x14ac:dyDescent="0.2">
      <c r="BP32721" s="48"/>
    </row>
    <row r="32722" spans="68:68" x14ac:dyDescent="0.2">
      <c r="BP32722" s="48"/>
    </row>
    <row r="32723" spans="68:68" x14ac:dyDescent="0.2">
      <c r="BP32723" s="48"/>
    </row>
    <row r="32724" spans="68:68" x14ac:dyDescent="0.2">
      <c r="BP32724" s="48"/>
    </row>
    <row r="32725" spans="68:68" x14ac:dyDescent="0.2">
      <c r="BP32725" s="48"/>
    </row>
    <row r="32726" spans="68:68" x14ac:dyDescent="0.2">
      <c r="BP32726" s="48"/>
    </row>
    <row r="32727" spans="68:68" x14ac:dyDescent="0.2">
      <c r="BP32727" s="48"/>
    </row>
    <row r="32728" spans="68:68" x14ac:dyDescent="0.2">
      <c r="BP32728" s="48"/>
    </row>
    <row r="32729" spans="68:68" x14ac:dyDescent="0.2">
      <c r="BP32729" s="48"/>
    </row>
    <row r="32730" spans="68:68" x14ac:dyDescent="0.2">
      <c r="BP32730" s="48"/>
    </row>
    <row r="32731" spans="68:68" x14ac:dyDescent="0.2">
      <c r="BP32731" s="48"/>
    </row>
    <row r="32732" spans="68:68" x14ac:dyDescent="0.2">
      <c r="BP32732" s="48"/>
    </row>
    <row r="32733" spans="68:68" x14ac:dyDescent="0.2">
      <c r="BP32733" s="48"/>
    </row>
    <row r="32734" spans="68:68" x14ac:dyDescent="0.2">
      <c r="BP32734" s="48"/>
    </row>
    <row r="32735" spans="68:68" x14ac:dyDescent="0.2">
      <c r="BP32735" s="48"/>
    </row>
    <row r="32736" spans="68:68" x14ac:dyDescent="0.2">
      <c r="BP32736" s="48"/>
    </row>
    <row r="32737" spans="68:68" x14ac:dyDescent="0.2">
      <c r="BP32737" s="48"/>
    </row>
    <row r="32738" spans="68:68" x14ac:dyDescent="0.2">
      <c r="BP32738" s="48"/>
    </row>
    <row r="32739" spans="68:68" x14ac:dyDescent="0.2">
      <c r="BP32739" s="48"/>
    </row>
    <row r="32740" spans="68:68" x14ac:dyDescent="0.2">
      <c r="BP32740" s="48"/>
    </row>
    <row r="32741" spans="68:68" x14ac:dyDescent="0.2">
      <c r="BP32741" s="48"/>
    </row>
    <row r="32742" spans="68:68" x14ac:dyDescent="0.2">
      <c r="BP32742" s="48"/>
    </row>
    <row r="32743" spans="68:68" x14ac:dyDescent="0.2">
      <c r="BP32743" s="48"/>
    </row>
    <row r="32744" spans="68:68" x14ac:dyDescent="0.2">
      <c r="BP32744" s="48"/>
    </row>
    <row r="32745" spans="68:68" x14ac:dyDescent="0.2">
      <c r="BP32745" s="48"/>
    </row>
    <row r="32746" spans="68:68" x14ac:dyDescent="0.2">
      <c r="BP32746" s="48"/>
    </row>
    <row r="32747" spans="68:68" x14ac:dyDescent="0.2">
      <c r="BP32747" s="48"/>
    </row>
    <row r="32748" spans="68:68" x14ac:dyDescent="0.2">
      <c r="BP32748" s="48"/>
    </row>
    <row r="32749" spans="68:68" x14ac:dyDescent="0.2">
      <c r="BP32749" s="48"/>
    </row>
    <row r="32750" spans="68:68" x14ac:dyDescent="0.2">
      <c r="BP32750" s="48"/>
    </row>
    <row r="32751" spans="68:68" x14ac:dyDescent="0.2">
      <c r="BP32751" s="48"/>
    </row>
    <row r="32752" spans="68:68" x14ac:dyDescent="0.2">
      <c r="BP32752" s="48"/>
    </row>
    <row r="32753" spans="68:68" x14ac:dyDescent="0.2">
      <c r="BP32753" s="48"/>
    </row>
    <row r="32754" spans="68:68" x14ac:dyDescent="0.2">
      <c r="BP32754" s="48"/>
    </row>
    <row r="32755" spans="68:68" x14ac:dyDescent="0.2">
      <c r="BP32755" s="48"/>
    </row>
    <row r="32756" spans="68:68" x14ac:dyDescent="0.2">
      <c r="BP32756" s="48"/>
    </row>
    <row r="32757" spans="68:68" x14ac:dyDescent="0.2">
      <c r="BP32757" s="48"/>
    </row>
    <row r="32758" spans="68:68" x14ac:dyDescent="0.2">
      <c r="BP32758" s="48"/>
    </row>
    <row r="32759" spans="68:68" x14ac:dyDescent="0.2">
      <c r="BP32759" s="48"/>
    </row>
    <row r="32760" spans="68:68" x14ac:dyDescent="0.2">
      <c r="BP32760" s="48"/>
    </row>
    <row r="32761" spans="68:68" x14ac:dyDescent="0.2">
      <c r="BP32761" s="48"/>
    </row>
    <row r="32762" spans="68:68" x14ac:dyDescent="0.2">
      <c r="BP32762" s="48"/>
    </row>
    <row r="32763" spans="68:68" x14ac:dyDescent="0.2">
      <c r="BP32763" s="48"/>
    </row>
    <row r="32764" spans="68:68" x14ac:dyDescent="0.2">
      <c r="BP32764" s="48"/>
    </row>
    <row r="32765" spans="68:68" x14ac:dyDescent="0.2">
      <c r="BP32765" s="48"/>
    </row>
    <row r="32766" spans="68:68" x14ac:dyDescent="0.2">
      <c r="BP32766" s="48"/>
    </row>
    <row r="32767" spans="68:68" x14ac:dyDescent="0.2">
      <c r="BP32767" s="48"/>
    </row>
    <row r="32768" spans="68:68" x14ac:dyDescent="0.2">
      <c r="BP32768" s="48"/>
    </row>
    <row r="32769" spans="68:68" x14ac:dyDescent="0.2">
      <c r="BP32769" s="48"/>
    </row>
    <row r="32770" spans="68:68" x14ac:dyDescent="0.2">
      <c r="BP32770" s="48"/>
    </row>
    <row r="32771" spans="68:68" x14ac:dyDescent="0.2">
      <c r="BP32771" s="48"/>
    </row>
    <row r="32772" spans="68:68" x14ac:dyDescent="0.2">
      <c r="BP32772" s="48"/>
    </row>
    <row r="32773" spans="68:68" x14ac:dyDescent="0.2">
      <c r="BP32773" s="48"/>
    </row>
    <row r="32774" spans="68:68" x14ac:dyDescent="0.2">
      <c r="BP32774" s="48"/>
    </row>
    <row r="32775" spans="68:68" x14ac:dyDescent="0.2">
      <c r="BP32775" s="48"/>
    </row>
    <row r="32776" spans="68:68" x14ac:dyDescent="0.2">
      <c r="BP32776" s="48"/>
    </row>
    <row r="32777" spans="68:68" x14ac:dyDescent="0.2">
      <c r="BP32777" s="48"/>
    </row>
    <row r="32778" spans="68:68" x14ac:dyDescent="0.2">
      <c r="BP32778" s="48"/>
    </row>
    <row r="32779" spans="68:68" x14ac:dyDescent="0.2">
      <c r="BP32779" s="48"/>
    </row>
    <row r="32780" spans="68:68" x14ac:dyDescent="0.2">
      <c r="BP32780" s="48"/>
    </row>
    <row r="32781" spans="68:68" x14ac:dyDescent="0.2">
      <c r="BP32781" s="48"/>
    </row>
    <row r="32782" spans="68:68" x14ac:dyDescent="0.2">
      <c r="BP32782" s="48"/>
    </row>
    <row r="32783" spans="68:68" x14ac:dyDescent="0.2">
      <c r="BP32783" s="48"/>
    </row>
    <row r="32784" spans="68:68" x14ac:dyDescent="0.2">
      <c r="BP32784" s="48"/>
    </row>
    <row r="32785" spans="68:68" x14ac:dyDescent="0.2">
      <c r="BP32785" s="48"/>
    </row>
    <row r="32786" spans="68:68" x14ac:dyDescent="0.2">
      <c r="BP32786" s="48"/>
    </row>
    <row r="32787" spans="68:68" x14ac:dyDescent="0.2">
      <c r="BP32787" s="48"/>
    </row>
    <row r="32788" spans="68:68" x14ac:dyDescent="0.2">
      <c r="BP32788" s="48"/>
    </row>
    <row r="32789" spans="68:68" x14ac:dyDescent="0.2">
      <c r="BP32789" s="48"/>
    </row>
    <row r="32790" spans="68:68" x14ac:dyDescent="0.2">
      <c r="BP32790" s="48"/>
    </row>
    <row r="32791" spans="68:68" x14ac:dyDescent="0.2">
      <c r="BP32791" s="48"/>
    </row>
    <row r="32792" spans="68:68" x14ac:dyDescent="0.2">
      <c r="BP32792" s="48"/>
    </row>
    <row r="32793" spans="68:68" x14ac:dyDescent="0.2">
      <c r="BP32793" s="48"/>
    </row>
    <row r="32794" spans="68:68" x14ac:dyDescent="0.2">
      <c r="BP32794" s="48"/>
    </row>
    <row r="32795" spans="68:68" x14ac:dyDescent="0.2">
      <c r="BP32795" s="48"/>
    </row>
    <row r="32796" spans="68:68" x14ac:dyDescent="0.2">
      <c r="BP32796" s="48"/>
    </row>
    <row r="32797" spans="68:68" x14ac:dyDescent="0.2">
      <c r="BP32797" s="48"/>
    </row>
    <row r="32798" spans="68:68" x14ac:dyDescent="0.2">
      <c r="BP32798" s="48"/>
    </row>
    <row r="32799" spans="68:68" x14ac:dyDescent="0.2">
      <c r="BP32799" s="48"/>
    </row>
    <row r="32800" spans="68:68" x14ac:dyDescent="0.2">
      <c r="BP32800" s="48"/>
    </row>
    <row r="32801" spans="68:68" x14ac:dyDescent="0.2">
      <c r="BP32801" s="48"/>
    </row>
    <row r="32802" spans="68:68" x14ac:dyDescent="0.2">
      <c r="BP32802" s="48"/>
    </row>
    <row r="32803" spans="68:68" x14ac:dyDescent="0.2">
      <c r="BP32803" s="48"/>
    </row>
    <row r="32804" spans="68:68" x14ac:dyDescent="0.2">
      <c r="BP32804" s="48"/>
    </row>
    <row r="32805" spans="68:68" x14ac:dyDescent="0.2">
      <c r="BP32805" s="48"/>
    </row>
    <row r="32806" spans="68:68" x14ac:dyDescent="0.2">
      <c r="BP32806" s="48"/>
    </row>
    <row r="32807" spans="68:68" x14ac:dyDescent="0.2">
      <c r="BP32807" s="48"/>
    </row>
    <row r="32808" spans="68:68" x14ac:dyDescent="0.2">
      <c r="BP32808" s="48"/>
    </row>
    <row r="32809" spans="68:68" x14ac:dyDescent="0.2">
      <c r="BP32809" s="48"/>
    </row>
    <row r="32810" spans="68:68" x14ac:dyDescent="0.2">
      <c r="BP32810" s="48"/>
    </row>
    <row r="32811" spans="68:68" x14ac:dyDescent="0.2">
      <c r="BP32811" s="48"/>
    </row>
    <row r="32812" spans="68:68" x14ac:dyDescent="0.2">
      <c r="BP32812" s="48"/>
    </row>
    <row r="32813" spans="68:68" x14ac:dyDescent="0.2">
      <c r="BP32813" s="48"/>
    </row>
    <row r="32814" spans="68:68" x14ac:dyDescent="0.2">
      <c r="BP32814" s="48"/>
    </row>
    <row r="32815" spans="68:68" x14ac:dyDescent="0.2">
      <c r="BP32815" s="48"/>
    </row>
    <row r="32816" spans="68:68" x14ac:dyDescent="0.2">
      <c r="BP32816" s="48"/>
    </row>
    <row r="32817" spans="68:68" x14ac:dyDescent="0.2">
      <c r="BP32817" s="48"/>
    </row>
    <row r="32818" spans="68:68" x14ac:dyDescent="0.2">
      <c r="BP32818" s="48"/>
    </row>
    <row r="32819" spans="68:68" x14ac:dyDescent="0.2">
      <c r="BP32819" s="48"/>
    </row>
    <row r="32820" spans="68:68" x14ac:dyDescent="0.2">
      <c r="BP32820" s="48"/>
    </row>
    <row r="32821" spans="68:68" x14ac:dyDescent="0.2">
      <c r="BP32821" s="48"/>
    </row>
    <row r="32822" spans="68:68" x14ac:dyDescent="0.2">
      <c r="BP32822" s="48"/>
    </row>
    <row r="32823" spans="68:68" x14ac:dyDescent="0.2">
      <c r="BP32823" s="48"/>
    </row>
    <row r="32824" spans="68:68" x14ac:dyDescent="0.2">
      <c r="BP32824" s="48"/>
    </row>
    <row r="32825" spans="68:68" x14ac:dyDescent="0.2">
      <c r="BP32825" s="48"/>
    </row>
    <row r="32826" spans="68:68" x14ac:dyDescent="0.2">
      <c r="BP32826" s="48"/>
    </row>
    <row r="32827" spans="68:68" x14ac:dyDescent="0.2">
      <c r="BP32827" s="48"/>
    </row>
    <row r="32828" spans="68:68" x14ac:dyDescent="0.2">
      <c r="BP32828" s="48"/>
    </row>
    <row r="32829" spans="68:68" x14ac:dyDescent="0.2">
      <c r="BP32829" s="48"/>
    </row>
    <row r="32830" spans="68:68" x14ac:dyDescent="0.2">
      <c r="BP32830" s="48"/>
    </row>
    <row r="32831" spans="68:68" x14ac:dyDescent="0.2">
      <c r="BP32831" s="48"/>
    </row>
    <row r="32832" spans="68:68" x14ac:dyDescent="0.2">
      <c r="BP32832" s="48"/>
    </row>
    <row r="32833" spans="68:68" x14ac:dyDescent="0.2">
      <c r="BP32833" s="48"/>
    </row>
    <row r="32834" spans="68:68" x14ac:dyDescent="0.2">
      <c r="BP32834" s="48"/>
    </row>
    <row r="32835" spans="68:68" x14ac:dyDescent="0.2">
      <c r="BP32835" s="48"/>
    </row>
    <row r="32836" spans="68:68" x14ac:dyDescent="0.2">
      <c r="BP32836" s="48"/>
    </row>
    <row r="32837" spans="68:68" x14ac:dyDescent="0.2">
      <c r="BP32837" s="48"/>
    </row>
    <row r="32838" spans="68:68" x14ac:dyDescent="0.2">
      <c r="BP32838" s="48"/>
    </row>
    <row r="32839" spans="68:68" x14ac:dyDescent="0.2">
      <c r="BP32839" s="48"/>
    </row>
    <row r="32840" spans="68:68" x14ac:dyDescent="0.2">
      <c r="BP32840" s="48"/>
    </row>
    <row r="32841" spans="68:68" x14ac:dyDescent="0.2">
      <c r="BP32841" s="48"/>
    </row>
    <row r="32842" spans="68:68" x14ac:dyDescent="0.2">
      <c r="BP32842" s="48"/>
    </row>
    <row r="32843" spans="68:68" x14ac:dyDescent="0.2">
      <c r="BP32843" s="48"/>
    </row>
    <row r="32844" spans="68:68" x14ac:dyDescent="0.2">
      <c r="BP32844" s="48"/>
    </row>
    <row r="32845" spans="68:68" x14ac:dyDescent="0.2">
      <c r="BP32845" s="48"/>
    </row>
    <row r="32846" spans="68:68" x14ac:dyDescent="0.2">
      <c r="BP32846" s="48"/>
    </row>
    <row r="32847" spans="68:68" x14ac:dyDescent="0.2">
      <c r="BP32847" s="48"/>
    </row>
    <row r="32848" spans="68:68" x14ac:dyDescent="0.2">
      <c r="BP32848" s="48"/>
    </row>
    <row r="32849" spans="68:68" x14ac:dyDescent="0.2">
      <c r="BP32849" s="48"/>
    </row>
    <row r="32850" spans="68:68" x14ac:dyDescent="0.2">
      <c r="BP32850" s="48"/>
    </row>
    <row r="32851" spans="68:68" x14ac:dyDescent="0.2">
      <c r="BP32851" s="48"/>
    </row>
    <row r="32852" spans="68:68" x14ac:dyDescent="0.2">
      <c r="BP32852" s="48"/>
    </row>
    <row r="32853" spans="68:68" x14ac:dyDescent="0.2">
      <c r="BP32853" s="48"/>
    </row>
    <row r="32854" spans="68:68" x14ac:dyDescent="0.2">
      <c r="BP32854" s="48"/>
    </row>
    <row r="32855" spans="68:68" x14ac:dyDescent="0.2">
      <c r="BP32855" s="48"/>
    </row>
    <row r="32856" spans="68:68" x14ac:dyDescent="0.2">
      <c r="BP32856" s="48"/>
    </row>
    <row r="32857" spans="68:68" x14ac:dyDescent="0.2">
      <c r="BP32857" s="48"/>
    </row>
    <row r="32858" spans="68:68" x14ac:dyDescent="0.2">
      <c r="BP32858" s="48"/>
    </row>
    <row r="32859" spans="68:68" x14ac:dyDescent="0.2">
      <c r="BP32859" s="48"/>
    </row>
    <row r="32860" spans="68:68" x14ac:dyDescent="0.2">
      <c r="BP32860" s="48"/>
    </row>
    <row r="32861" spans="68:68" x14ac:dyDescent="0.2">
      <c r="BP32861" s="48"/>
    </row>
    <row r="32862" spans="68:68" x14ac:dyDescent="0.2">
      <c r="BP32862" s="48"/>
    </row>
    <row r="32863" spans="68:68" x14ac:dyDescent="0.2">
      <c r="BP32863" s="48"/>
    </row>
    <row r="32864" spans="68:68" x14ac:dyDescent="0.2">
      <c r="BP32864" s="48"/>
    </row>
    <row r="32865" spans="68:68" x14ac:dyDescent="0.2">
      <c r="BP32865" s="48"/>
    </row>
    <row r="32866" spans="68:68" x14ac:dyDescent="0.2">
      <c r="BP32866" s="48"/>
    </row>
    <row r="32867" spans="68:68" x14ac:dyDescent="0.2">
      <c r="BP32867" s="48"/>
    </row>
    <row r="32868" spans="68:68" x14ac:dyDescent="0.2">
      <c r="BP32868" s="48"/>
    </row>
    <row r="32869" spans="68:68" x14ac:dyDescent="0.2">
      <c r="BP32869" s="48"/>
    </row>
    <row r="32870" spans="68:68" x14ac:dyDescent="0.2">
      <c r="BP32870" s="48"/>
    </row>
    <row r="32871" spans="68:68" x14ac:dyDescent="0.2">
      <c r="BP32871" s="48"/>
    </row>
    <row r="32872" spans="68:68" x14ac:dyDescent="0.2">
      <c r="BP32872" s="48"/>
    </row>
    <row r="32873" spans="68:68" x14ac:dyDescent="0.2">
      <c r="BP32873" s="48"/>
    </row>
    <row r="32874" spans="68:68" x14ac:dyDescent="0.2">
      <c r="BP32874" s="48"/>
    </row>
    <row r="32875" spans="68:68" x14ac:dyDescent="0.2">
      <c r="BP32875" s="48"/>
    </row>
    <row r="32876" spans="68:68" x14ac:dyDescent="0.2">
      <c r="BP32876" s="48"/>
    </row>
    <row r="32877" spans="68:68" x14ac:dyDescent="0.2">
      <c r="BP32877" s="48"/>
    </row>
    <row r="32878" spans="68:68" x14ac:dyDescent="0.2">
      <c r="BP32878" s="48"/>
    </row>
    <row r="32879" spans="68:68" x14ac:dyDescent="0.2">
      <c r="BP32879" s="48"/>
    </row>
    <row r="32880" spans="68:68" x14ac:dyDescent="0.2">
      <c r="BP32880" s="48"/>
    </row>
    <row r="32881" spans="68:68" x14ac:dyDescent="0.2">
      <c r="BP32881" s="48"/>
    </row>
    <row r="32882" spans="68:68" x14ac:dyDescent="0.2">
      <c r="BP32882" s="48"/>
    </row>
    <row r="32883" spans="68:68" x14ac:dyDescent="0.2">
      <c r="BP32883" s="48"/>
    </row>
    <row r="32884" spans="68:68" x14ac:dyDescent="0.2">
      <c r="BP32884" s="48"/>
    </row>
    <row r="32885" spans="68:68" x14ac:dyDescent="0.2">
      <c r="BP32885" s="48"/>
    </row>
    <row r="32886" spans="68:68" x14ac:dyDescent="0.2">
      <c r="BP32886" s="48"/>
    </row>
    <row r="32887" spans="68:68" x14ac:dyDescent="0.2">
      <c r="BP32887" s="48"/>
    </row>
    <row r="32888" spans="68:68" x14ac:dyDescent="0.2">
      <c r="BP32888" s="48"/>
    </row>
    <row r="32889" spans="68:68" x14ac:dyDescent="0.2">
      <c r="BP32889" s="48"/>
    </row>
    <row r="32890" spans="68:68" x14ac:dyDescent="0.2">
      <c r="BP32890" s="48"/>
    </row>
    <row r="32891" spans="68:68" x14ac:dyDescent="0.2">
      <c r="BP32891" s="48"/>
    </row>
    <row r="32892" spans="68:68" x14ac:dyDescent="0.2">
      <c r="BP32892" s="48"/>
    </row>
    <row r="32893" spans="68:68" x14ac:dyDescent="0.2">
      <c r="BP32893" s="48"/>
    </row>
    <row r="32894" spans="68:68" x14ac:dyDescent="0.2">
      <c r="BP32894" s="48"/>
    </row>
    <row r="32895" spans="68:68" x14ac:dyDescent="0.2">
      <c r="BP32895" s="48"/>
    </row>
    <row r="32896" spans="68:68" x14ac:dyDescent="0.2">
      <c r="BP32896" s="48"/>
    </row>
    <row r="32897" spans="68:68" x14ac:dyDescent="0.2">
      <c r="BP32897" s="48"/>
    </row>
    <row r="32898" spans="68:68" x14ac:dyDescent="0.2">
      <c r="BP32898" s="48"/>
    </row>
    <row r="32899" spans="68:68" x14ac:dyDescent="0.2">
      <c r="BP32899" s="48"/>
    </row>
    <row r="32900" spans="68:68" x14ac:dyDescent="0.2">
      <c r="BP32900" s="48"/>
    </row>
    <row r="32901" spans="68:68" x14ac:dyDescent="0.2">
      <c r="BP32901" s="48"/>
    </row>
    <row r="32902" spans="68:68" x14ac:dyDescent="0.2">
      <c r="BP32902" s="48"/>
    </row>
    <row r="32903" spans="68:68" x14ac:dyDescent="0.2">
      <c r="BP32903" s="48"/>
    </row>
    <row r="32904" spans="68:68" x14ac:dyDescent="0.2">
      <c r="BP32904" s="48"/>
    </row>
    <row r="32905" spans="68:68" x14ac:dyDescent="0.2">
      <c r="BP32905" s="48"/>
    </row>
    <row r="32906" spans="68:68" x14ac:dyDescent="0.2">
      <c r="BP32906" s="48"/>
    </row>
    <row r="32907" spans="68:68" x14ac:dyDescent="0.2">
      <c r="BP32907" s="48"/>
    </row>
    <row r="32908" spans="68:68" x14ac:dyDescent="0.2">
      <c r="BP32908" s="48"/>
    </row>
    <row r="32909" spans="68:68" x14ac:dyDescent="0.2">
      <c r="BP32909" s="48"/>
    </row>
    <row r="32910" spans="68:68" x14ac:dyDescent="0.2">
      <c r="BP32910" s="48"/>
    </row>
    <row r="32911" spans="68:68" x14ac:dyDescent="0.2">
      <c r="BP32911" s="48"/>
    </row>
    <row r="32912" spans="68:68" x14ac:dyDescent="0.2">
      <c r="BP32912" s="48"/>
    </row>
    <row r="32913" spans="68:68" x14ac:dyDescent="0.2">
      <c r="BP32913" s="48"/>
    </row>
    <row r="32914" spans="68:68" x14ac:dyDescent="0.2">
      <c r="BP32914" s="48"/>
    </row>
    <row r="32915" spans="68:68" x14ac:dyDescent="0.2">
      <c r="BP32915" s="48"/>
    </row>
    <row r="32916" spans="68:68" x14ac:dyDescent="0.2">
      <c r="BP32916" s="48"/>
    </row>
    <row r="32917" spans="68:68" x14ac:dyDescent="0.2">
      <c r="BP32917" s="48"/>
    </row>
    <row r="32918" spans="68:68" x14ac:dyDescent="0.2">
      <c r="BP32918" s="48"/>
    </row>
    <row r="32919" spans="68:68" x14ac:dyDescent="0.2">
      <c r="BP32919" s="48"/>
    </row>
    <row r="32920" spans="68:68" x14ac:dyDescent="0.2">
      <c r="BP32920" s="48"/>
    </row>
    <row r="32921" spans="68:68" x14ac:dyDescent="0.2">
      <c r="BP32921" s="48"/>
    </row>
    <row r="32922" spans="68:68" x14ac:dyDescent="0.2">
      <c r="BP32922" s="48"/>
    </row>
    <row r="32923" spans="68:68" x14ac:dyDescent="0.2">
      <c r="BP32923" s="48"/>
    </row>
    <row r="32924" spans="68:68" x14ac:dyDescent="0.2">
      <c r="BP32924" s="48"/>
    </row>
    <row r="32925" spans="68:68" x14ac:dyDescent="0.2">
      <c r="BP32925" s="48"/>
    </row>
    <row r="32926" spans="68:68" x14ac:dyDescent="0.2">
      <c r="BP32926" s="48"/>
    </row>
    <row r="32927" spans="68:68" x14ac:dyDescent="0.2">
      <c r="BP32927" s="48"/>
    </row>
    <row r="32928" spans="68:68" x14ac:dyDescent="0.2">
      <c r="BP32928" s="48"/>
    </row>
    <row r="32929" spans="68:68" x14ac:dyDescent="0.2">
      <c r="BP32929" s="48"/>
    </row>
    <row r="32930" spans="68:68" x14ac:dyDescent="0.2">
      <c r="BP32930" s="48"/>
    </row>
    <row r="32931" spans="68:68" x14ac:dyDescent="0.2">
      <c r="BP32931" s="48"/>
    </row>
    <row r="32932" spans="68:68" x14ac:dyDescent="0.2">
      <c r="BP32932" s="48"/>
    </row>
    <row r="32933" spans="68:68" x14ac:dyDescent="0.2">
      <c r="BP32933" s="48"/>
    </row>
    <row r="32934" spans="68:68" x14ac:dyDescent="0.2">
      <c r="BP32934" s="48"/>
    </row>
    <row r="32935" spans="68:68" x14ac:dyDescent="0.2">
      <c r="BP32935" s="48"/>
    </row>
    <row r="32936" spans="68:68" x14ac:dyDescent="0.2">
      <c r="BP32936" s="48"/>
    </row>
    <row r="32937" spans="68:68" x14ac:dyDescent="0.2">
      <c r="BP32937" s="48"/>
    </row>
    <row r="32938" spans="68:68" x14ac:dyDescent="0.2">
      <c r="BP32938" s="48"/>
    </row>
    <row r="32939" spans="68:68" x14ac:dyDescent="0.2">
      <c r="BP32939" s="48"/>
    </row>
    <row r="32940" spans="68:68" x14ac:dyDescent="0.2">
      <c r="BP32940" s="48"/>
    </row>
    <row r="32941" spans="68:68" x14ac:dyDescent="0.2">
      <c r="BP32941" s="48"/>
    </row>
    <row r="32942" spans="68:68" x14ac:dyDescent="0.2">
      <c r="BP32942" s="48"/>
    </row>
    <row r="32943" spans="68:68" x14ac:dyDescent="0.2">
      <c r="BP32943" s="48"/>
    </row>
    <row r="32944" spans="68:68" x14ac:dyDescent="0.2">
      <c r="BP32944" s="48"/>
    </row>
    <row r="32945" spans="68:68" x14ac:dyDescent="0.2">
      <c r="BP32945" s="48"/>
    </row>
    <row r="32946" spans="68:68" x14ac:dyDescent="0.2">
      <c r="BP32946" s="48"/>
    </row>
    <row r="32947" spans="68:68" x14ac:dyDescent="0.2">
      <c r="BP32947" s="48"/>
    </row>
    <row r="32948" spans="68:68" x14ac:dyDescent="0.2">
      <c r="BP32948" s="48"/>
    </row>
    <row r="32949" spans="68:68" x14ac:dyDescent="0.2">
      <c r="BP32949" s="48"/>
    </row>
    <row r="32950" spans="68:68" x14ac:dyDescent="0.2">
      <c r="BP32950" s="48"/>
    </row>
    <row r="32951" spans="68:68" x14ac:dyDescent="0.2">
      <c r="BP32951" s="48"/>
    </row>
    <row r="32952" spans="68:68" x14ac:dyDescent="0.2">
      <c r="BP32952" s="48"/>
    </row>
    <row r="32953" spans="68:68" x14ac:dyDescent="0.2">
      <c r="BP32953" s="48"/>
    </row>
    <row r="32954" spans="68:68" x14ac:dyDescent="0.2">
      <c r="BP32954" s="48"/>
    </row>
    <row r="32955" spans="68:68" x14ac:dyDescent="0.2">
      <c r="BP32955" s="48"/>
    </row>
    <row r="32956" spans="68:68" x14ac:dyDescent="0.2">
      <c r="BP32956" s="48"/>
    </row>
    <row r="32957" spans="68:68" x14ac:dyDescent="0.2">
      <c r="BP32957" s="48"/>
    </row>
    <row r="32958" spans="68:68" x14ac:dyDescent="0.2">
      <c r="BP32958" s="48"/>
    </row>
    <row r="32959" spans="68:68" x14ac:dyDescent="0.2">
      <c r="BP32959" s="48"/>
    </row>
    <row r="32960" spans="68:68" x14ac:dyDescent="0.2">
      <c r="BP32960" s="48"/>
    </row>
    <row r="32961" spans="68:68" x14ac:dyDescent="0.2">
      <c r="BP32961" s="48"/>
    </row>
    <row r="32962" spans="68:68" x14ac:dyDescent="0.2">
      <c r="BP32962" s="48"/>
    </row>
    <row r="32963" spans="68:68" x14ac:dyDescent="0.2">
      <c r="BP32963" s="48"/>
    </row>
    <row r="32964" spans="68:68" x14ac:dyDescent="0.2">
      <c r="BP32964" s="48"/>
    </row>
    <row r="32965" spans="68:68" x14ac:dyDescent="0.2">
      <c r="BP32965" s="48"/>
    </row>
    <row r="32966" spans="68:68" x14ac:dyDescent="0.2">
      <c r="BP32966" s="48"/>
    </row>
    <row r="32967" spans="68:68" x14ac:dyDescent="0.2">
      <c r="BP32967" s="48"/>
    </row>
    <row r="32968" spans="68:68" x14ac:dyDescent="0.2">
      <c r="BP32968" s="48"/>
    </row>
    <row r="32969" spans="68:68" x14ac:dyDescent="0.2">
      <c r="BP32969" s="48"/>
    </row>
    <row r="32970" spans="68:68" x14ac:dyDescent="0.2">
      <c r="BP32970" s="48"/>
    </row>
    <row r="32971" spans="68:68" x14ac:dyDescent="0.2">
      <c r="BP32971" s="48"/>
    </row>
    <row r="32972" spans="68:68" x14ac:dyDescent="0.2">
      <c r="BP32972" s="48"/>
    </row>
    <row r="32973" spans="68:68" x14ac:dyDescent="0.2">
      <c r="BP32973" s="48"/>
    </row>
    <row r="32974" spans="68:68" x14ac:dyDescent="0.2">
      <c r="BP32974" s="48"/>
    </row>
    <row r="32975" spans="68:68" x14ac:dyDescent="0.2">
      <c r="BP32975" s="48"/>
    </row>
    <row r="32976" spans="68:68" x14ac:dyDescent="0.2">
      <c r="BP32976" s="48"/>
    </row>
    <row r="32977" spans="68:68" x14ac:dyDescent="0.2">
      <c r="BP32977" s="48"/>
    </row>
    <row r="32978" spans="68:68" x14ac:dyDescent="0.2">
      <c r="BP32978" s="48"/>
    </row>
    <row r="32979" spans="68:68" x14ac:dyDescent="0.2">
      <c r="BP32979" s="48"/>
    </row>
    <row r="32980" spans="68:68" x14ac:dyDescent="0.2">
      <c r="BP32980" s="48"/>
    </row>
    <row r="32981" spans="68:68" x14ac:dyDescent="0.2">
      <c r="BP32981" s="48"/>
    </row>
    <row r="32982" spans="68:68" x14ac:dyDescent="0.2">
      <c r="BP32982" s="48"/>
    </row>
    <row r="32983" spans="68:68" x14ac:dyDescent="0.2">
      <c r="BP32983" s="48"/>
    </row>
    <row r="32984" spans="68:68" x14ac:dyDescent="0.2">
      <c r="BP32984" s="48"/>
    </row>
    <row r="32985" spans="68:68" x14ac:dyDescent="0.2">
      <c r="BP32985" s="48"/>
    </row>
    <row r="32986" spans="68:68" x14ac:dyDescent="0.2">
      <c r="BP32986" s="48"/>
    </row>
    <row r="32987" spans="68:68" x14ac:dyDescent="0.2">
      <c r="BP32987" s="48"/>
    </row>
    <row r="32988" spans="68:68" x14ac:dyDescent="0.2">
      <c r="BP32988" s="48"/>
    </row>
    <row r="32989" spans="68:68" x14ac:dyDescent="0.2">
      <c r="BP32989" s="48"/>
    </row>
    <row r="32990" spans="68:68" x14ac:dyDescent="0.2">
      <c r="BP32990" s="48"/>
    </row>
    <row r="32991" spans="68:68" x14ac:dyDescent="0.2">
      <c r="BP32991" s="48"/>
    </row>
    <row r="32992" spans="68:68" x14ac:dyDescent="0.2">
      <c r="BP32992" s="48"/>
    </row>
    <row r="32993" spans="68:68" x14ac:dyDescent="0.2">
      <c r="BP32993" s="48"/>
    </row>
    <row r="32994" spans="68:68" x14ac:dyDescent="0.2">
      <c r="BP32994" s="48"/>
    </row>
    <row r="32995" spans="68:68" x14ac:dyDescent="0.2">
      <c r="BP32995" s="48"/>
    </row>
    <row r="32996" spans="68:68" x14ac:dyDescent="0.2">
      <c r="BP32996" s="48"/>
    </row>
    <row r="32997" spans="68:68" x14ac:dyDescent="0.2">
      <c r="BP32997" s="48"/>
    </row>
    <row r="32998" spans="68:68" x14ac:dyDescent="0.2">
      <c r="BP32998" s="48"/>
    </row>
    <row r="32999" spans="68:68" x14ac:dyDescent="0.2">
      <c r="BP32999" s="48"/>
    </row>
    <row r="33000" spans="68:68" x14ac:dyDescent="0.2">
      <c r="BP33000" s="48"/>
    </row>
    <row r="33001" spans="68:68" x14ac:dyDescent="0.2">
      <c r="BP33001" s="48"/>
    </row>
    <row r="33002" spans="68:68" x14ac:dyDescent="0.2">
      <c r="BP33002" s="48"/>
    </row>
    <row r="33003" spans="68:68" x14ac:dyDescent="0.2">
      <c r="BP33003" s="48"/>
    </row>
    <row r="33004" spans="68:68" x14ac:dyDescent="0.2">
      <c r="BP33004" s="48"/>
    </row>
    <row r="33005" spans="68:68" x14ac:dyDescent="0.2">
      <c r="BP33005" s="48"/>
    </row>
    <row r="33006" spans="68:68" x14ac:dyDescent="0.2">
      <c r="BP33006" s="48"/>
    </row>
    <row r="33007" spans="68:68" x14ac:dyDescent="0.2">
      <c r="BP33007" s="48"/>
    </row>
    <row r="33008" spans="68:68" x14ac:dyDescent="0.2">
      <c r="BP33008" s="48"/>
    </row>
    <row r="33009" spans="68:68" x14ac:dyDescent="0.2">
      <c r="BP33009" s="48"/>
    </row>
    <row r="33010" spans="68:68" x14ac:dyDescent="0.2">
      <c r="BP33010" s="48"/>
    </row>
    <row r="33011" spans="68:68" x14ac:dyDescent="0.2">
      <c r="BP33011" s="48"/>
    </row>
    <row r="33012" spans="68:68" x14ac:dyDescent="0.2">
      <c r="BP33012" s="48"/>
    </row>
    <row r="33013" spans="68:68" x14ac:dyDescent="0.2">
      <c r="BP33013" s="48"/>
    </row>
    <row r="33014" spans="68:68" x14ac:dyDescent="0.2">
      <c r="BP33014" s="48"/>
    </row>
    <row r="33015" spans="68:68" x14ac:dyDescent="0.2">
      <c r="BP33015" s="48"/>
    </row>
    <row r="33016" spans="68:68" x14ac:dyDescent="0.2">
      <c r="BP33016" s="48"/>
    </row>
    <row r="33017" spans="68:68" x14ac:dyDescent="0.2">
      <c r="BP33017" s="48"/>
    </row>
    <row r="33018" spans="68:68" x14ac:dyDescent="0.2">
      <c r="BP33018" s="48"/>
    </row>
    <row r="33019" spans="68:68" x14ac:dyDescent="0.2">
      <c r="BP33019" s="48"/>
    </row>
    <row r="33020" spans="68:68" x14ac:dyDescent="0.2">
      <c r="BP33020" s="48"/>
    </row>
    <row r="33021" spans="68:68" x14ac:dyDescent="0.2">
      <c r="BP33021" s="48"/>
    </row>
    <row r="33022" spans="68:68" x14ac:dyDescent="0.2">
      <c r="BP33022" s="48"/>
    </row>
    <row r="33023" spans="68:68" x14ac:dyDescent="0.2">
      <c r="BP33023" s="48"/>
    </row>
    <row r="33024" spans="68:68" x14ac:dyDescent="0.2">
      <c r="BP33024" s="48"/>
    </row>
    <row r="33025" spans="68:68" x14ac:dyDescent="0.2">
      <c r="BP33025" s="48"/>
    </row>
    <row r="33026" spans="68:68" x14ac:dyDescent="0.2">
      <c r="BP33026" s="48"/>
    </row>
    <row r="33027" spans="68:68" x14ac:dyDescent="0.2">
      <c r="BP33027" s="48"/>
    </row>
    <row r="33028" spans="68:68" x14ac:dyDescent="0.2">
      <c r="BP33028" s="48"/>
    </row>
    <row r="33029" spans="68:68" x14ac:dyDescent="0.2">
      <c r="BP33029" s="48"/>
    </row>
    <row r="33030" spans="68:68" x14ac:dyDescent="0.2">
      <c r="BP33030" s="48"/>
    </row>
    <row r="33031" spans="68:68" x14ac:dyDescent="0.2">
      <c r="BP33031" s="48"/>
    </row>
    <row r="33032" spans="68:68" x14ac:dyDescent="0.2">
      <c r="BP33032" s="48"/>
    </row>
    <row r="33033" spans="68:68" x14ac:dyDescent="0.2">
      <c r="BP33033" s="48"/>
    </row>
    <row r="33034" spans="68:68" x14ac:dyDescent="0.2">
      <c r="BP33034" s="48"/>
    </row>
    <row r="33035" spans="68:68" x14ac:dyDescent="0.2">
      <c r="BP33035" s="48"/>
    </row>
    <row r="33036" spans="68:68" x14ac:dyDescent="0.2">
      <c r="BP33036" s="48"/>
    </row>
    <row r="33037" spans="68:68" x14ac:dyDescent="0.2">
      <c r="BP33037" s="48"/>
    </row>
    <row r="33038" spans="68:68" x14ac:dyDescent="0.2">
      <c r="BP33038" s="48"/>
    </row>
    <row r="33039" spans="68:68" x14ac:dyDescent="0.2">
      <c r="BP33039" s="48"/>
    </row>
    <row r="33040" spans="68:68" x14ac:dyDescent="0.2">
      <c r="BP33040" s="48"/>
    </row>
    <row r="33041" spans="68:68" x14ac:dyDescent="0.2">
      <c r="BP33041" s="48"/>
    </row>
    <row r="33042" spans="68:68" x14ac:dyDescent="0.2">
      <c r="BP33042" s="48"/>
    </row>
    <row r="33043" spans="68:68" x14ac:dyDescent="0.2">
      <c r="BP33043" s="48"/>
    </row>
    <row r="33044" spans="68:68" x14ac:dyDescent="0.2">
      <c r="BP33044" s="48"/>
    </row>
    <row r="33045" spans="68:68" x14ac:dyDescent="0.2">
      <c r="BP33045" s="48"/>
    </row>
    <row r="33046" spans="68:68" x14ac:dyDescent="0.2">
      <c r="BP33046" s="48"/>
    </row>
    <row r="33047" spans="68:68" x14ac:dyDescent="0.2">
      <c r="BP33047" s="48"/>
    </row>
    <row r="33048" spans="68:68" x14ac:dyDescent="0.2">
      <c r="BP33048" s="48"/>
    </row>
    <row r="33049" spans="68:68" x14ac:dyDescent="0.2">
      <c r="BP33049" s="48"/>
    </row>
    <row r="33050" spans="68:68" x14ac:dyDescent="0.2">
      <c r="BP33050" s="48"/>
    </row>
    <row r="33051" spans="68:68" x14ac:dyDescent="0.2">
      <c r="BP33051" s="48"/>
    </row>
    <row r="33052" spans="68:68" x14ac:dyDescent="0.2">
      <c r="BP33052" s="48"/>
    </row>
    <row r="33053" spans="68:68" x14ac:dyDescent="0.2">
      <c r="BP33053" s="48"/>
    </row>
    <row r="33054" spans="68:68" x14ac:dyDescent="0.2">
      <c r="BP33054" s="48"/>
    </row>
    <row r="33055" spans="68:68" x14ac:dyDescent="0.2">
      <c r="BP33055" s="48"/>
    </row>
    <row r="33056" spans="68:68" x14ac:dyDescent="0.2">
      <c r="BP33056" s="48"/>
    </row>
    <row r="33057" spans="68:68" x14ac:dyDescent="0.2">
      <c r="BP33057" s="48"/>
    </row>
    <row r="33058" spans="68:68" x14ac:dyDescent="0.2">
      <c r="BP33058" s="48"/>
    </row>
    <row r="33059" spans="68:68" x14ac:dyDescent="0.2">
      <c r="BP33059" s="48"/>
    </row>
    <row r="33060" spans="68:68" x14ac:dyDescent="0.2">
      <c r="BP33060" s="48"/>
    </row>
    <row r="33061" spans="68:68" x14ac:dyDescent="0.2">
      <c r="BP33061" s="48"/>
    </row>
    <row r="33062" spans="68:68" x14ac:dyDescent="0.2">
      <c r="BP33062" s="48"/>
    </row>
    <row r="33063" spans="68:68" x14ac:dyDescent="0.2">
      <c r="BP33063" s="48"/>
    </row>
    <row r="33064" spans="68:68" x14ac:dyDescent="0.2">
      <c r="BP33064" s="48"/>
    </row>
    <row r="33065" spans="68:68" x14ac:dyDescent="0.2">
      <c r="BP33065" s="48"/>
    </row>
    <row r="33066" spans="68:68" x14ac:dyDescent="0.2">
      <c r="BP33066" s="48"/>
    </row>
    <row r="33067" spans="68:68" x14ac:dyDescent="0.2">
      <c r="BP33067" s="48"/>
    </row>
    <row r="33068" spans="68:68" x14ac:dyDescent="0.2">
      <c r="BP33068" s="48"/>
    </row>
    <row r="33069" spans="68:68" x14ac:dyDescent="0.2">
      <c r="BP33069" s="48"/>
    </row>
    <row r="33070" spans="68:68" x14ac:dyDescent="0.2">
      <c r="BP33070" s="48"/>
    </row>
    <row r="33071" spans="68:68" x14ac:dyDescent="0.2">
      <c r="BP33071" s="48"/>
    </row>
    <row r="33072" spans="68:68" x14ac:dyDescent="0.2">
      <c r="BP33072" s="48"/>
    </row>
    <row r="33073" spans="68:68" x14ac:dyDescent="0.2">
      <c r="BP33073" s="48"/>
    </row>
    <row r="33074" spans="68:68" x14ac:dyDescent="0.2">
      <c r="BP33074" s="48"/>
    </row>
    <row r="33075" spans="68:68" x14ac:dyDescent="0.2">
      <c r="BP33075" s="48"/>
    </row>
    <row r="33076" spans="68:68" x14ac:dyDescent="0.2">
      <c r="BP33076" s="48"/>
    </row>
    <row r="33077" spans="68:68" x14ac:dyDescent="0.2">
      <c r="BP33077" s="48"/>
    </row>
    <row r="33078" spans="68:68" x14ac:dyDescent="0.2">
      <c r="BP33078" s="48"/>
    </row>
    <row r="33079" spans="68:68" x14ac:dyDescent="0.2">
      <c r="BP33079" s="48"/>
    </row>
    <row r="33080" spans="68:68" x14ac:dyDescent="0.2">
      <c r="BP33080" s="48"/>
    </row>
    <row r="33081" spans="68:68" x14ac:dyDescent="0.2">
      <c r="BP33081" s="48"/>
    </row>
    <row r="33082" spans="68:68" x14ac:dyDescent="0.2">
      <c r="BP33082" s="48"/>
    </row>
    <row r="33083" spans="68:68" x14ac:dyDescent="0.2">
      <c r="BP33083" s="48"/>
    </row>
    <row r="33084" spans="68:68" x14ac:dyDescent="0.2">
      <c r="BP33084" s="48"/>
    </row>
    <row r="33085" spans="68:68" x14ac:dyDescent="0.2">
      <c r="BP33085" s="48"/>
    </row>
    <row r="33086" spans="68:68" x14ac:dyDescent="0.2">
      <c r="BP33086" s="48"/>
    </row>
    <row r="33087" spans="68:68" x14ac:dyDescent="0.2">
      <c r="BP33087" s="48"/>
    </row>
    <row r="33088" spans="68:68" x14ac:dyDescent="0.2">
      <c r="BP33088" s="48"/>
    </row>
    <row r="33089" spans="68:68" x14ac:dyDescent="0.2">
      <c r="BP33089" s="48"/>
    </row>
    <row r="33090" spans="68:68" x14ac:dyDescent="0.2">
      <c r="BP33090" s="48"/>
    </row>
    <row r="33091" spans="68:68" x14ac:dyDescent="0.2">
      <c r="BP33091" s="48"/>
    </row>
    <row r="33092" spans="68:68" x14ac:dyDescent="0.2">
      <c r="BP33092" s="48"/>
    </row>
    <row r="33093" spans="68:68" x14ac:dyDescent="0.2">
      <c r="BP33093" s="48"/>
    </row>
    <row r="33094" spans="68:68" x14ac:dyDescent="0.2">
      <c r="BP33094" s="48"/>
    </row>
    <row r="33095" spans="68:68" x14ac:dyDescent="0.2">
      <c r="BP33095" s="48"/>
    </row>
    <row r="33096" spans="68:68" x14ac:dyDescent="0.2">
      <c r="BP33096" s="48"/>
    </row>
    <row r="33097" spans="68:68" x14ac:dyDescent="0.2">
      <c r="BP33097" s="48"/>
    </row>
    <row r="33098" spans="68:68" x14ac:dyDescent="0.2">
      <c r="BP33098" s="48"/>
    </row>
    <row r="33099" spans="68:68" x14ac:dyDescent="0.2">
      <c r="BP33099" s="48"/>
    </row>
    <row r="33100" spans="68:68" x14ac:dyDescent="0.2">
      <c r="BP33100" s="48"/>
    </row>
    <row r="33101" spans="68:68" x14ac:dyDescent="0.2">
      <c r="BP33101" s="48"/>
    </row>
    <row r="33102" spans="68:68" x14ac:dyDescent="0.2">
      <c r="BP33102" s="48"/>
    </row>
    <row r="33103" spans="68:68" x14ac:dyDescent="0.2">
      <c r="BP33103" s="48"/>
    </row>
    <row r="33104" spans="68:68" x14ac:dyDescent="0.2">
      <c r="BP33104" s="48"/>
    </row>
    <row r="33105" spans="68:68" x14ac:dyDescent="0.2">
      <c r="BP33105" s="48"/>
    </row>
    <row r="33106" spans="68:68" x14ac:dyDescent="0.2">
      <c r="BP33106" s="48"/>
    </row>
    <row r="33107" spans="68:68" x14ac:dyDescent="0.2">
      <c r="BP33107" s="48"/>
    </row>
    <row r="33108" spans="68:68" x14ac:dyDescent="0.2">
      <c r="BP33108" s="48"/>
    </row>
    <row r="33109" spans="68:68" x14ac:dyDescent="0.2">
      <c r="BP33109" s="48"/>
    </row>
    <row r="33110" spans="68:68" x14ac:dyDescent="0.2">
      <c r="BP33110" s="48"/>
    </row>
    <row r="33111" spans="68:68" x14ac:dyDescent="0.2">
      <c r="BP33111" s="48"/>
    </row>
    <row r="33112" spans="68:68" x14ac:dyDescent="0.2">
      <c r="BP33112" s="48"/>
    </row>
    <row r="33113" spans="68:68" x14ac:dyDescent="0.2">
      <c r="BP33113" s="48"/>
    </row>
    <row r="33114" spans="68:68" x14ac:dyDescent="0.2">
      <c r="BP33114" s="48"/>
    </row>
    <row r="33115" spans="68:68" x14ac:dyDescent="0.2">
      <c r="BP33115" s="48"/>
    </row>
    <row r="33116" spans="68:68" x14ac:dyDescent="0.2">
      <c r="BP33116" s="48"/>
    </row>
    <row r="33117" spans="68:68" x14ac:dyDescent="0.2">
      <c r="BP33117" s="48"/>
    </row>
    <row r="33118" spans="68:68" x14ac:dyDescent="0.2">
      <c r="BP33118" s="48"/>
    </row>
    <row r="33119" spans="68:68" x14ac:dyDescent="0.2">
      <c r="BP33119" s="48"/>
    </row>
    <row r="33120" spans="68:68" x14ac:dyDescent="0.2">
      <c r="BP33120" s="48"/>
    </row>
    <row r="33121" spans="68:68" x14ac:dyDescent="0.2">
      <c r="BP33121" s="48"/>
    </row>
    <row r="33122" spans="68:68" x14ac:dyDescent="0.2">
      <c r="BP33122" s="48"/>
    </row>
    <row r="33123" spans="68:68" x14ac:dyDescent="0.2">
      <c r="BP33123" s="48"/>
    </row>
    <row r="33124" spans="68:68" x14ac:dyDescent="0.2">
      <c r="BP33124" s="48"/>
    </row>
    <row r="33125" spans="68:68" x14ac:dyDescent="0.2">
      <c r="BP33125" s="48"/>
    </row>
    <row r="33126" spans="68:68" x14ac:dyDescent="0.2">
      <c r="BP33126" s="48"/>
    </row>
    <row r="33127" spans="68:68" x14ac:dyDescent="0.2">
      <c r="BP33127" s="48"/>
    </row>
    <row r="33128" spans="68:68" x14ac:dyDescent="0.2">
      <c r="BP33128" s="48"/>
    </row>
    <row r="33129" spans="68:68" x14ac:dyDescent="0.2">
      <c r="BP33129" s="48"/>
    </row>
    <row r="33130" spans="68:68" x14ac:dyDescent="0.2">
      <c r="BP33130" s="48"/>
    </row>
    <row r="33131" spans="68:68" x14ac:dyDescent="0.2">
      <c r="BP33131" s="48"/>
    </row>
    <row r="33132" spans="68:68" x14ac:dyDescent="0.2">
      <c r="BP33132" s="48"/>
    </row>
    <row r="33133" spans="68:68" x14ac:dyDescent="0.2">
      <c r="BP33133" s="48"/>
    </row>
    <row r="33134" spans="68:68" x14ac:dyDescent="0.2">
      <c r="BP33134" s="48"/>
    </row>
    <row r="33135" spans="68:68" x14ac:dyDescent="0.2">
      <c r="BP33135" s="48"/>
    </row>
    <row r="33136" spans="68:68" x14ac:dyDescent="0.2">
      <c r="BP33136" s="48"/>
    </row>
    <row r="33137" spans="68:68" x14ac:dyDescent="0.2">
      <c r="BP33137" s="48"/>
    </row>
    <row r="33138" spans="68:68" x14ac:dyDescent="0.2">
      <c r="BP33138" s="48"/>
    </row>
    <row r="33139" spans="68:68" x14ac:dyDescent="0.2">
      <c r="BP33139" s="48"/>
    </row>
    <row r="33140" spans="68:68" x14ac:dyDescent="0.2">
      <c r="BP33140" s="48"/>
    </row>
    <row r="33141" spans="68:68" x14ac:dyDescent="0.2">
      <c r="BP33141" s="48"/>
    </row>
    <row r="33142" spans="68:68" x14ac:dyDescent="0.2">
      <c r="BP33142" s="48"/>
    </row>
    <row r="33143" spans="68:68" x14ac:dyDescent="0.2">
      <c r="BP33143" s="48"/>
    </row>
    <row r="33144" spans="68:68" x14ac:dyDescent="0.2">
      <c r="BP33144" s="48"/>
    </row>
    <row r="33145" spans="68:68" x14ac:dyDescent="0.2">
      <c r="BP33145" s="48"/>
    </row>
    <row r="33146" spans="68:68" x14ac:dyDescent="0.2">
      <c r="BP33146" s="48"/>
    </row>
    <row r="33147" spans="68:68" x14ac:dyDescent="0.2">
      <c r="BP33147" s="48"/>
    </row>
    <row r="33148" spans="68:68" x14ac:dyDescent="0.2">
      <c r="BP33148" s="48"/>
    </row>
    <row r="33149" spans="68:68" x14ac:dyDescent="0.2">
      <c r="BP33149" s="48"/>
    </row>
    <row r="33150" spans="68:68" x14ac:dyDescent="0.2">
      <c r="BP33150" s="48"/>
    </row>
    <row r="33151" spans="68:68" x14ac:dyDescent="0.2">
      <c r="BP33151" s="48"/>
    </row>
    <row r="33152" spans="68:68" x14ac:dyDescent="0.2">
      <c r="BP33152" s="48"/>
    </row>
    <row r="33153" spans="68:68" x14ac:dyDescent="0.2">
      <c r="BP33153" s="48"/>
    </row>
    <row r="33154" spans="68:68" x14ac:dyDescent="0.2">
      <c r="BP33154" s="48"/>
    </row>
    <row r="33155" spans="68:68" x14ac:dyDescent="0.2">
      <c r="BP33155" s="48"/>
    </row>
    <row r="33156" spans="68:68" x14ac:dyDescent="0.2">
      <c r="BP33156" s="48"/>
    </row>
    <row r="33157" spans="68:68" x14ac:dyDescent="0.2">
      <c r="BP33157" s="48"/>
    </row>
    <row r="33158" spans="68:68" x14ac:dyDescent="0.2">
      <c r="BP33158" s="48"/>
    </row>
    <row r="33159" spans="68:68" x14ac:dyDescent="0.2">
      <c r="BP33159" s="48"/>
    </row>
    <row r="33160" spans="68:68" x14ac:dyDescent="0.2">
      <c r="BP33160" s="48"/>
    </row>
    <row r="33161" spans="68:68" x14ac:dyDescent="0.2">
      <c r="BP33161" s="48"/>
    </row>
    <row r="33162" spans="68:68" x14ac:dyDescent="0.2">
      <c r="BP33162" s="48"/>
    </row>
    <row r="33163" spans="68:68" x14ac:dyDescent="0.2">
      <c r="BP33163" s="48"/>
    </row>
    <row r="33164" spans="68:68" x14ac:dyDescent="0.2">
      <c r="BP33164" s="48"/>
    </row>
    <row r="33165" spans="68:68" x14ac:dyDescent="0.2">
      <c r="BP33165" s="48"/>
    </row>
    <row r="33166" spans="68:68" x14ac:dyDescent="0.2">
      <c r="BP33166" s="48"/>
    </row>
    <row r="33167" spans="68:68" x14ac:dyDescent="0.2">
      <c r="BP33167" s="48"/>
    </row>
    <row r="33168" spans="68:68" x14ac:dyDescent="0.2">
      <c r="BP33168" s="48"/>
    </row>
    <row r="33169" spans="68:68" x14ac:dyDescent="0.2">
      <c r="BP33169" s="48"/>
    </row>
    <row r="33170" spans="68:68" x14ac:dyDescent="0.2">
      <c r="BP33170" s="48"/>
    </row>
    <row r="33171" spans="68:68" x14ac:dyDescent="0.2">
      <c r="BP33171" s="48"/>
    </row>
    <row r="33172" spans="68:68" x14ac:dyDescent="0.2">
      <c r="BP33172" s="48"/>
    </row>
    <row r="33173" spans="68:68" x14ac:dyDescent="0.2">
      <c r="BP33173" s="48"/>
    </row>
    <row r="33174" spans="68:68" x14ac:dyDescent="0.2">
      <c r="BP33174" s="48"/>
    </row>
    <row r="33175" spans="68:68" x14ac:dyDescent="0.2">
      <c r="BP33175" s="48"/>
    </row>
    <row r="33176" spans="68:68" x14ac:dyDescent="0.2">
      <c r="BP33176" s="48"/>
    </row>
    <row r="33177" spans="68:68" x14ac:dyDescent="0.2">
      <c r="BP33177" s="48"/>
    </row>
    <row r="33178" spans="68:68" x14ac:dyDescent="0.2">
      <c r="BP33178" s="48"/>
    </row>
    <row r="33179" spans="68:68" x14ac:dyDescent="0.2">
      <c r="BP33179" s="48"/>
    </row>
    <row r="33180" spans="68:68" x14ac:dyDescent="0.2">
      <c r="BP33180" s="48"/>
    </row>
    <row r="33181" spans="68:68" x14ac:dyDescent="0.2">
      <c r="BP33181" s="48"/>
    </row>
    <row r="33182" spans="68:68" x14ac:dyDescent="0.2">
      <c r="BP33182" s="48"/>
    </row>
    <row r="33183" spans="68:68" x14ac:dyDescent="0.2">
      <c r="BP33183" s="48"/>
    </row>
    <row r="33184" spans="68:68" x14ac:dyDescent="0.2">
      <c r="BP33184" s="48"/>
    </row>
    <row r="33185" spans="68:68" x14ac:dyDescent="0.2">
      <c r="BP33185" s="48"/>
    </row>
    <row r="33186" spans="68:68" x14ac:dyDescent="0.2">
      <c r="BP33186" s="48"/>
    </row>
    <row r="33187" spans="68:68" x14ac:dyDescent="0.2">
      <c r="BP33187" s="48"/>
    </row>
    <row r="33188" spans="68:68" x14ac:dyDescent="0.2">
      <c r="BP33188" s="48"/>
    </row>
    <row r="33189" spans="68:68" x14ac:dyDescent="0.2">
      <c r="BP33189" s="48"/>
    </row>
    <row r="33190" spans="68:68" x14ac:dyDescent="0.2">
      <c r="BP33190" s="48"/>
    </row>
    <row r="33191" spans="68:68" x14ac:dyDescent="0.2">
      <c r="BP33191" s="48"/>
    </row>
    <row r="33192" spans="68:68" x14ac:dyDescent="0.2">
      <c r="BP33192" s="48"/>
    </row>
    <row r="33193" spans="68:68" x14ac:dyDescent="0.2">
      <c r="BP33193" s="48"/>
    </row>
    <row r="33194" spans="68:68" x14ac:dyDescent="0.2">
      <c r="BP33194" s="48"/>
    </row>
    <row r="33195" spans="68:68" x14ac:dyDescent="0.2">
      <c r="BP33195" s="48"/>
    </row>
    <row r="33196" spans="68:68" x14ac:dyDescent="0.2">
      <c r="BP33196" s="48"/>
    </row>
    <row r="33197" spans="68:68" x14ac:dyDescent="0.2">
      <c r="BP33197" s="48"/>
    </row>
    <row r="33198" spans="68:68" x14ac:dyDescent="0.2">
      <c r="BP33198" s="48"/>
    </row>
    <row r="33199" spans="68:68" x14ac:dyDescent="0.2">
      <c r="BP33199" s="48"/>
    </row>
    <row r="33200" spans="68:68" x14ac:dyDescent="0.2">
      <c r="BP33200" s="48"/>
    </row>
    <row r="33201" spans="68:68" x14ac:dyDescent="0.2">
      <c r="BP33201" s="48"/>
    </row>
    <row r="33202" spans="68:68" x14ac:dyDescent="0.2">
      <c r="BP33202" s="48"/>
    </row>
    <row r="33203" spans="68:68" x14ac:dyDescent="0.2">
      <c r="BP33203" s="48"/>
    </row>
    <row r="33204" spans="68:68" x14ac:dyDescent="0.2">
      <c r="BP33204" s="48"/>
    </row>
    <row r="33205" spans="68:68" x14ac:dyDescent="0.2">
      <c r="BP33205" s="48"/>
    </row>
    <row r="33206" spans="68:68" x14ac:dyDescent="0.2">
      <c r="BP33206" s="48"/>
    </row>
    <row r="33207" spans="68:68" x14ac:dyDescent="0.2">
      <c r="BP33207" s="48"/>
    </row>
    <row r="33208" spans="68:68" x14ac:dyDescent="0.2">
      <c r="BP33208" s="48"/>
    </row>
    <row r="33209" spans="68:68" x14ac:dyDescent="0.2">
      <c r="BP33209" s="48"/>
    </row>
    <row r="33210" spans="68:68" x14ac:dyDescent="0.2">
      <c r="BP33210" s="48"/>
    </row>
    <row r="33211" spans="68:68" x14ac:dyDescent="0.2">
      <c r="BP33211" s="48"/>
    </row>
    <row r="33212" spans="68:68" x14ac:dyDescent="0.2">
      <c r="BP33212" s="48"/>
    </row>
    <row r="33213" spans="68:68" x14ac:dyDescent="0.2">
      <c r="BP33213" s="48"/>
    </row>
    <row r="33214" spans="68:68" x14ac:dyDescent="0.2">
      <c r="BP33214" s="48"/>
    </row>
    <row r="33215" spans="68:68" x14ac:dyDescent="0.2">
      <c r="BP33215" s="48"/>
    </row>
    <row r="33216" spans="68:68" x14ac:dyDescent="0.2">
      <c r="BP33216" s="48"/>
    </row>
    <row r="33217" spans="68:68" x14ac:dyDescent="0.2">
      <c r="BP33217" s="48"/>
    </row>
    <row r="33218" spans="68:68" x14ac:dyDescent="0.2">
      <c r="BP33218" s="48"/>
    </row>
    <row r="33219" spans="68:68" x14ac:dyDescent="0.2">
      <c r="BP33219" s="48"/>
    </row>
    <row r="33220" spans="68:68" x14ac:dyDescent="0.2">
      <c r="BP33220" s="48"/>
    </row>
    <row r="33221" spans="68:68" x14ac:dyDescent="0.2">
      <c r="BP33221" s="48"/>
    </row>
    <row r="33222" spans="68:68" x14ac:dyDescent="0.2">
      <c r="BP33222" s="48"/>
    </row>
    <row r="33223" spans="68:68" x14ac:dyDescent="0.2">
      <c r="BP33223" s="48"/>
    </row>
    <row r="33224" spans="68:68" x14ac:dyDescent="0.2">
      <c r="BP33224" s="48"/>
    </row>
    <row r="33225" spans="68:68" x14ac:dyDescent="0.2">
      <c r="BP33225" s="48"/>
    </row>
    <row r="33226" spans="68:68" x14ac:dyDescent="0.2">
      <c r="BP33226" s="48"/>
    </row>
    <row r="33227" spans="68:68" x14ac:dyDescent="0.2">
      <c r="BP33227" s="48"/>
    </row>
    <row r="33228" spans="68:68" x14ac:dyDescent="0.2">
      <c r="BP33228" s="48"/>
    </row>
    <row r="33229" spans="68:68" x14ac:dyDescent="0.2">
      <c r="BP33229" s="48"/>
    </row>
    <row r="33230" spans="68:68" x14ac:dyDescent="0.2">
      <c r="BP33230" s="48"/>
    </row>
    <row r="33231" spans="68:68" x14ac:dyDescent="0.2">
      <c r="BP33231" s="48"/>
    </row>
    <row r="33232" spans="68:68" x14ac:dyDescent="0.2">
      <c r="BP33232" s="48"/>
    </row>
    <row r="33233" spans="68:68" x14ac:dyDescent="0.2">
      <c r="BP33233" s="48"/>
    </row>
    <row r="33234" spans="68:68" x14ac:dyDescent="0.2">
      <c r="BP33234" s="48"/>
    </row>
    <row r="33235" spans="68:68" x14ac:dyDescent="0.2">
      <c r="BP33235" s="48"/>
    </row>
    <row r="33236" spans="68:68" x14ac:dyDescent="0.2">
      <c r="BP33236" s="48"/>
    </row>
    <row r="33237" spans="68:68" x14ac:dyDescent="0.2">
      <c r="BP33237" s="48"/>
    </row>
    <row r="33238" spans="68:68" x14ac:dyDescent="0.2">
      <c r="BP33238" s="48"/>
    </row>
    <row r="33239" spans="68:68" x14ac:dyDescent="0.2">
      <c r="BP33239" s="48"/>
    </row>
    <row r="33240" spans="68:68" x14ac:dyDescent="0.2">
      <c r="BP33240" s="48"/>
    </row>
    <row r="33241" spans="68:68" x14ac:dyDescent="0.2">
      <c r="BP33241" s="48"/>
    </row>
    <row r="33242" spans="68:68" x14ac:dyDescent="0.2">
      <c r="BP33242" s="48"/>
    </row>
    <row r="33243" spans="68:68" x14ac:dyDescent="0.2">
      <c r="BP33243" s="48"/>
    </row>
    <row r="33244" spans="68:68" x14ac:dyDescent="0.2">
      <c r="BP33244" s="48"/>
    </row>
    <row r="33245" spans="68:68" x14ac:dyDescent="0.2">
      <c r="BP33245" s="48"/>
    </row>
    <row r="33246" spans="68:68" x14ac:dyDescent="0.2">
      <c r="BP33246" s="48"/>
    </row>
    <row r="33247" spans="68:68" x14ac:dyDescent="0.2">
      <c r="BP33247" s="48"/>
    </row>
    <row r="33248" spans="68:68" x14ac:dyDescent="0.2">
      <c r="BP33248" s="48"/>
    </row>
    <row r="33249" spans="68:68" x14ac:dyDescent="0.2">
      <c r="BP33249" s="48"/>
    </row>
    <row r="33250" spans="68:68" x14ac:dyDescent="0.2">
      <c r="BP33250" s="48"/>
    </row>
    <row r="33251" spans="68:68" x14ac:dyDescent="0.2">
      <c r="BP33251" s="48"/>
    </row>
    <row r="33252" spans="68:68" x14ac:dyDescent="0.2">
      <c r="BP33252" s="48"/>
    </row>
    <row r="33253" spans="68:68" x14ac:dyDescent="0.2">
      <c r="BP33253" s="48"/>
    </row>
    <row r="33254" spans="68:68" x14ac:dyDescent="0.2">
      <c r="BP33254" s="48"/>
    </row>
    <row r="33255" spans="68:68" x14ac:dyDescent="0.2">
      <c r="BP33255" s="48"/>
    </row>
    <row r="33256" spans="68:68" x14ac:dyDescent="0.2">
      <c r="BP33256" s="48"/>
    </row>
    <row r="33257" spans="68:68" x14ac:dyDescent="0.2">
      <c r="BP33257" s="48"/>
    </row>
    <row r="33258" spans="68:68" x14ac:dyDescent="0.2">
      <c r="BP33258" s="48"/>
    </row>
    <row r="33259" spans="68:68" x14ac:dyDescent="0.2">
      <c r="BP33259" s="48"/>
    </row>
    <row r="33260" spans="68:68" x14ac:dyDescent="0.2">
      <c r="BP33260" s="48"/>
    </row>
    <row r="33261" spans="68:68" x14ac:dyDescent="0.2">
      <c r="BP33261" s="48"/>
    </row>
    <row r="33262" spans="68:68" x14ac:dyDescent="0.2">
      <c r="BP33262" s="48"/>
    </row>
    <row r="33263" spans="68:68" x14ac:dyDescent="0.2">
      <c r="BP33263" s="48"/>
    </row>
    <row r="33264" spans="68:68" x14ac:dyDescent="0.2">
      <c r="BP33264" s="48"/>
    </row>
    <row r="33265" spans="68:68" x14ac:dyDescent="0.2">
      <c r="BP33265" s="48"/>
    </row>
    <row r="33266" spans="68:68" x14ac:dyDescent="0.2">
      <c r="BP33266" s="48"/>
    </row>
    <row r="33267" spans="68:68" x14ac:dyDescent="0.2">
      <c r="BP33267" s="48"/>
    </row>
    <row r="33268" spans="68:68" x14ac:dyDescent="0.2">
      <c r="BP33268" s="48"/>
    </row>
    <row r="33269" spans="68:68" x14ac:dyDescent="0.2">
      <c r="BP33269" s="48"/>
    </row>
    <row r="33270" spans="68:68" x14ac:dyDescent="0.2">
      <c r="BP33270" s="48"/>
    </row>
    <row r="33271" spans="68:68" x14ac:dyDescent="0.2">
      <c r="BP33271" s="48"/>
    </row>
    <row r="33272" spans="68:68" x14ac:dyDescent="0.2">
      <c r="BP33272" s="48"/>
    </row>
    <row r="33273" spans="68:68" x14ac:dyDescent="0.2">
      <c r="BP33273" s="48"/>
    </row>
    <row r="33274" spans="68:68" x14ac:dyDescent="0.2">
      <c r="BP33274" s="48"/>
    </row>
    <row r="33275" spans="68:68" x14ac:dyDescent="0.2">
      <c r="BP33275" s="48"/>
    </row>
    <row r="33276" spans="68:68" x14ac:dyDescent="0.2">
      <c r="BP33276" s="48"/>
    </row>
    <row r="33277" spans="68:68" x14ac:dyDescent="0.2">
      <c r="BP33277" s="48"/>
    </row>
    <row r="33278" spans="68:68" x14ac:dyDescent="0.2">
      <c r="BP33278" s="48"/>
    </row>
    <row r="33279" spans="68:68" x14ac:dyDescent="0.2">
      <c r="BP33279" s="48"/>
    </row>
    <row r="33280" spans="68:68" x14ac:dyDescent="0.2">
      <c r="BP33280" s="48"/>
    </row>
    <row r="33281" spans="68:68" x14ac:dyDescent="0.2">
      <c r="BP33281" s="48"/>
    </row>
    <row r="33282" spans="68:68" x14ac:dyDescent="0.2">
      <c r="BP33282" s="48"/>
    </row>
    <row r="33283" spans="68:68" x14ac:dyDescent="0.2">
      <c r="BP33283" s="48"/>
    </row>
    <row r="33284" spans="68:68" x14ac:dyDescent="0.2">
      <c r="BP33284" s="48"/>
    </row>
    <row r="33285" spans="68:68" x14ac:dyDescent="0.2">
      <c r="BP33285" s="48"/>
    </row>
    <row r="33286" spans="68:68" x14ac:dyDescent="0.2">
      <c r="BP33286" s="48"/>
    </row>
    <row r="33287" spans="68:68" x14ac:dyDescent="0.2">
      <c r="BP33287" s="48"/>
    </row>
    <row r="33288" spans="68:68" x14ac:dyDescent="0.2">
      <c r="BP33288" s="48"/>
    </row>
    <row r="33289" spans="68:68" x14ac:dyDescent="0.2">
      <c r="BP33289" s="48"/>
    </row>
    <row r="33290" spans="68:68" x14ac:dyDescent="0.2">
      <c r="BP33290" s="48"/>
    </row>
    <row r="33291" spans="68:68" x14ac:dyDescent="0.2">
      <c r="BP33291" s="48"/>
    </row>
    <row r="33292" spans="68:68" x14ac:dyDescent="0.2">
      <c r="BP33292" s="48"/>
    </row>
    <row r="33293" spans="68:68" x14ac:dyDescent="0.2">
      <c r="BP33293" s="48"/>
    </row>
    <row r="33294" spans="68:68" x14ac:dyDescent="0.2">
      <c r="BP33294" s="48"/>
    </row>
    <row r="33295" spans="68:68" x14ac:dyDescent="0.2">
      <c r="BP33295" s="48"/>
    </row>
    <row r="33296" spans="68:68" x14ac:dyDescent="0.2">
      <c r="BP33296" s="48"/>
    </row>
    <row r="33297" spans="68:68" x14ac:dyDescent="0.2">
      <c r="BP33297" s="48"/>
    </row>
    <row r="33298" spans="68:68" x14ac:dyDescent="0.2">
      <c r="BP33298" s="48"/>
    </row>
    <row r="33299" spans="68:68" x14ac:dyDescent="0.2">
      <c r="BP33299" s="48"/>
    </row>
    <row r="33300" spans="68:68" x14ac:dyDescent="0.2">
      <c r="BP33300" s="48"/>
    </row>
    <row r="33301" spans="68:68" x14ac:dyDescent="0.2">
      <c r="BP33301" s="48"/>
    </row>
    <row r="33302" spans="68:68" x14ac:dyDescent="0.2">
      <c r="BP33302" s="48"/>
    </row>
    <row r="33303" spans="68:68" x14ac:dyDescent="0.2">
      <c r="BP33303" s="48"/>
    </row>
    <row r="33304" spans="68:68" x14ac:dyDescent="0.2">
      <c r="BP33304" s="48"/>
    </row>
    <row r="33305" spans="68:68" x14ac:dyDescent="0.2">
      <c r="BP33305" s="48"/>
    </row>
    <row r="33306" spans="68:68" x14ac:dyDescent="0.2">
      <c r="BP33306" s="48"/>
    </row>
    <row r="33307" spans="68:68" x14ac:dyDescent="0.2">
      <c r="BP33307" s="48"/>
    </row>
    <row r="33308" spans="68:68" x14ac:dyDescent="0.2">
      <c r="BP33308" s="48"/>
    </row>
    <row r="33309" spans="68:68" x14ac:dyDescent="0.2">
      <c r="BP33309" s="48"/>
    </row>
    <row r="33310" spans="68:68" x14ac:dyDescent="0.2">
      <c r="BP33310" s="48"/>
    </row>
    <row r="33311" spans="68:68" x14ac:dyDescent="0.2">
      <c r="BP33311" s="48"/>
    </row>
    <row r="33312" spans="68:68" x14ac:dyDescent="0.2">
      <c r="BP33312" s="48"/>
    </row>
    <row r="33313" spans="68:68" x14ac:dyDescent="0.2">
      <c r="BP33313" s="48"/>
    </row>
    <row r="33314" spans="68:68" x14ac:dyDescent="0.2">
      <c r="BP33314" s="48"/>
    </row>
    <row r="33315" spans="68:68" x14ac:dyDescent="0.2">
      <c r="BP33315" s="48"/>
    </row>
    <row r="33316" spans="68:68" x14ac:dyDescent="0.2">
      <c r="BP33316" s="48"/>
    </row>
    <row r="33317" spans="68:68" x14ac:dyDescent="0.2">
      <c r="BP33317" s="48"/>
    </row>
    <row r="33318" spans="68:68" x14ac:dyDescent="0.2">
      <c r="BP33318" s="48"/>
    </row>
    <row r="33319" spans="68:68" x14ac:dyDescent="0.2">
      <c r="BP33319" s="48"/>
    </row>
    <row r="33320" spans="68:68" x14ac:dyDescent="0.2">
      <c r="BP33320" s="48"/>
    </row>
    <row r="33321" spans="68:68" x14ac:dyDescent="0.2">
      <c r="BP33321" s="48"/>
    </row>
    <row r="33322" spans="68:68" x14ac:dyDescent="0.2">
      <c r="BP33322" s="48"/>
    </row>
    <row r="33323" spans="68:68" x14ac:dyDescent="0.2">
      <c r="BP33323" s="48"/>
    </row>
    <row r="33324" spans="68:68" x14ac:dyDescent="0.2">
      <c r="BP33324" s="48"/>
    </row>
    <row r="33325" spans="68:68" x14ac:dyDescent="0.2">
      <c r="BP33325" s="48"/>
    </row>
    <row r="33326" spans="68:68" x14ac:dyDescent="0.2">
      <c r="BP33326" s="48"/>
    </row>
    <row r="33327" spans="68:68" x14ac:dyDescent="0.2">
      <c r="BP33327" s="48"/>
    </row>
    <row r="33328" spans="68:68" x14ac:dyDescent="0.2">
      <c r="BP33328" s="48"/>
    </row>
    <row r="33329" spans="68:68" x14ac:dyDescent="0.2">
      <c r="BP33329" s="48"/>
    </row>
    <row r="33330" spans="68:68" x14ac:dyDescent="0.2">
      <c r="BP33330" s="48"/>
    </row>
    <row r="33331" spans="68:68" x14ac:dyDescent="0.2">
      <c r="BP33331" s="48"/>
    </row>
    <row r="33332" spans="68:68" x14ac:dyDescent="0.2">
      <c r="BP33332" s="48"/>
    </row>
    <row r="33333" spans="68:68" x14ac:dyDescent="0.2">
      <c r="BP33333" s="48"/>
    </row>
    <row r="33334" spans="68:68" x14ac:dyDescent="0.2">
      <c r="BP33334" s="48"/>
    </row>
    <row r="33335" spans="68:68" x14ac:dyDescent="0.2">
      <c r="BP33335" s="48"/>
    </row>
    <row r="33336" spans="68:68" x14ac:dyDescent="0.2">
      <c r="BP33336" s="48"/>
    </row>
    <row r="33337" spans="68:68" x14ac:dyDescent="0.2">
      <c r="BP33337" s="48"/>
    </row>
    <row r="33338" spans="68:68" x14ac:dyDescent="0.2">
      <c r="BP33338" s="48"/>
    </row>
    <row r="33339" spans="68:68" x14ac:dyDescent="0.2">
      <c r="BP33339" s="48"/>
    </row>
    <row r="33340" spans="68:68" x14ac:dyDescent="0.2">
      <c r="BP33340" s="48"/>
    </row>
    <row r="33341" spans="68:68" x14ac:dyDescent="0.2">
      <c r="BP33341" s="48"/>
    </row>
    <row r="33342" spans="68:68" x14ac:dyDescent="0.2">
      <c r="BP33342" s="48"/>
    </row>
    <row r="33343" spans="68:68" x14ac:dyDescent="0.2">
      <c r="BP33343" s="48"/>
    </row>
    <row r="33344" spans="68:68" x14ac:dyDescent="0.2">
      <c r="BP33344" s="48"/>
    </row>
    <row r="33345" spans="68:68" x14ac:dyDescent="0.2">
      <c r="BP33345" s="48"/>
    </row>
    <row r="33346" spans="68:68" x14ac:dyDescent="0.2">
      <c r="BP33346" s="48"/>
    </row>
    <row r="33347" spans="68:68" x14ac:dyDescent="0.2">
      <c r="BP33347" s="48"/>
    </row>
    <row r="33348" spans="68:68" x14ac:dyDescent="0.2">
      <c r="BP33348" s="48"/>
    </row>
    <row r="33349" spans="68:68" x14ac:dyDescent="0.2">
      <c r="BP33349" s="48"/>
    </row>
    <row r="33350" spans="68:68" x14ac:dyDescent="0.2">
      <c r="BP33350" s="48"/>
    </row>
    <row r="33351" spans="68:68" x14ac:dyDescent="0.2">
      <c r="BP33351" s="48"/>
    </row>
    <row r="33352" spans="68:68" x14ac:dyDescent="0.2">
      <c r="BP33352" s="48"/>
    </row>
    <row r="33353" spans="68:68" x14ac:dyDescent="0.2">
      <c r="BP33353" s="48"/>
    </row>
    <row r="33354" spans="68:68" x14ac:dyDescent="0.2">
      <c r="BP33354" s="48"/>
    </row>
    <row r="33355" spans="68:68" x14ac:dyDescent="0.2">
      <c r="BP33355" s="48"/>
    </row>
    <row r="33356" spans="68:68" x14ac:dyDescent="0.2">
      <c r="BP33356" s="48"/>
    </row>
    <row r="33357" spans="68:68" x14ac:dyDescent="0.2">
      <c r="BP33357" s="48"/>
    </row>
    <row r="33358" spans="68:68" x14ac:dyDescent="0.2">
      <c r="BP33358" s="48"/>
    </row>
    <row r="33359" spans="68:68" x14ac:dyDescent="0.2">
      <c r="BP33359" s="48"/>
    </row>
    <row r="33360" spans="68:68" x14ac:dyDescent="0.2">
      <c r="BP33360" s="48"/>
    </row>
    <row r="33361" spans="68:68" x14ac:dyDescent="0.2">
      <c r="BP33361" s="48"/>
    </row>
    <row r="33362" spans="68:68" x14ac:dyDescent="0.2">
      <c r="BP33362" s="48"/>
    </row>
    <row r="33363" spans="68:68" x14ac:dyDescent="0.2">
      <c r="BP33363" s="48"/>
    </row>
    <row r="33364" spans="68:68" x14ac:dyDescent="0.2">
      <c r="BP33364" s="48"/>
    </row>
    <row r="33365" spans="68:68" x14ac:dyDescent="0.2">
      <c r="BP33365" s="48"/>
    </row>
    <row r="33366" spans="68:68" x14ac:dyDescent="0.2">
      <c r="BP33366" s="48"/>
    </row>
    <row r="33367" spans="68:68" x14ac:dyDescent="0.2">
      <c r="BP33367" s="48"/>
    </row>
    <row r="33368" spans="68:68" x14ac:dyDescent="0.2">
      <c r="BP33368" s="48"/>
    </row>
    <row r="33369" spans="68:68" x14ac:dyDescent="0.2">
      <c r="BP33369" s="48"/>
    </row>
    <row r="33370" spans="68:68" x14ac:dyDescent="0.2">
      <c r="BP33370" s="48"/>
    </row>
    <row r="33371" spans="68:68" x14ac:dyDescent="0.2">
      <c r="BP33371" s="48"/>
    </row>
    <row r="33372" spans="68:68" x14ac:dyDescent="0.2">
      <c r="BP33372" s="48"/>
    </row>
    <row r="33373" spans="68:68" x14ac:dyDescent="0.2">
      <c r="BP33373" s="48"/>
    </row>
    <row r="33374" spans="68:68" x14ac:dyDescent="0.2">
      <c r="BP33374" s="48"/>
    </row>
    <row r="33375" spans="68:68" x14ac:dyDescent="0.2">
      <c r="BP33375" s="48"/>
    </row>
    <row r="33376" spans="68:68" x14ac:dyDescent="0.2">
      <c r="BP33376" s="48"/>
    </row>
    <row r="33377" spans="68:68" x14ac:dyDescent="0.2">
      <c r="BP33377" s="48"/>
    </row>
    <row r="33378" spans="68:68" x14ac:dyDescent="0.2">
      <c r="BP33378" s="48"/>
    </row>
    <row r="33379" spans="68:68" x14ac:dyDescent="0.2">
      <c r="BP33379" s="48"/>
    </row>
    <row r="33380" spans="68:68" x14ac:dyDescent="0.2">
      <c r="BP33380" s="48"/>
    </row>
    <row r="33381" spans="68:68" x14ac:dyDescent="0.2">
      <c r="BP33381" s="48"/>
    </row>
    <row r="33382" spans="68:68" x14ac:dyDescent="0.2">
      <c r="BP33382" s="48"/>
    </row>
    <row r="33383" spans="68:68" x14ac:dyDescent="0.2">
      <c r="BP33383" s="48"/>
    </row>
    <row r="33384" spans="68:68" x14ac:dyDescent="0.2">
      <c r="BP33384" s="48"/>
    </row>
    <row r="33385" spans="68:68" x14ac:dyDescent="0.2">
      <c r="BP33385" s="48"/>
    </row>
    <row r="33386" spans="68:68" x14ac:dyDescent="0.2">
      <c r="BP33386" s="48"/>
    </row>
    <row r="33387" spans="68:68" x14ac:dyDescent="0.2">
      <c r="BP33387" s="48"/>
    </row>
    <row r="33388" spans="68:68" x14ac:dyDescent="0.2">
      <c r="BP33388" s="48"/>
    </row>
    <row r="33389" spans="68:68" x14ac:dyDescent="0.2">
      <c r="BP33389" s="48"/>
    </row>
    <row r="33390" spans="68:68" x14ac:dyDescent="0.2">
      <c r="BP33390" s="48"/>
    </row>
    <row r="33391" spans="68:68" x14ac:dyDescent="0.2">
      <c r="BP33391" s="48"/>
    </row>
    <row r="33392" spans="68:68" x14ac:dyDescent="0.2">
      <c r="BP33392" s="48"/>
    </row>
    <row r="33393" spans="68:68" x14ac:dyDescent="0.2">
      <c r="BP33393" s="48"/>
    </row>
    <row r="33394" spans="68:68" x14ac:dyDescent="0.2">
      <c r="BP33394" s="48"/>
    </row>
    <row r="33395" spans="68:68" x14ac:dyDescent="0.2">
      <c r="BP33395" s="48"/>
    </row>
    <row r="33396" spans="68:68" x14ac:dyDescent="0.2">
      <c r="BP33396" s="48"/>
    </row>
    <row r="33397" spans="68:68" x14ac:dyDescent="0.2">
      <c r="BP33397" s="48"/>
    </row>
    <row r="33398" spans="68:68" x14ac:dyDescent="0.2">
      <c r="BP33398" s="48"/>
    </row>
    <row r="33399" spans="68:68" x14ac:dyDescent="0.2">
      <c r="BP33399" s="48"/>
    </row>
    <row r="33400" spans="68:68" x14ac:dyDescent="0.2">
      <c r="BP33400" s="48"/>
    </row>
    <row r="33401" spans="68:68" x14ac:dyDescent="0.2">
      <c r="BP33401" s="48"/>
    </row>
    <row r="33402" spans="68:68" x14ac:dyDescent="0.2">
      <c r="BP33402" s="48"/>
    </row>
    <row r="33403" spans="68:68" x14ac:dyDescent="0.2">
      <c r="BP33403" s="48"/>
    </row>
    <row r="33404" spans="68:68" x14ac:dyDescent="0.2">
      <c r="BP33404" s="48"/>
    </row>
    <row r="33405" spans="68:68" x14ac:dyDescent="0.2">
      <c r="BP33405" s="48"/>
    </row>
    <row r="33406" spans="68:68" x14ac:dyDescent="0.2">
      <c r="BP33406" s="48"/>
    </row>
    <row r="33407" spans="68:68" x14ac:dyDescent="0.2">
      <c r="BP33407" s="48"/>
    </row>
    <row r="33408" spans="68:68" x14ac:dyDescent="0.2">
      <c r="BP33408" s="48"/>
    </row>
    <row r="33409" spans="68:68" x14ac:dyDescent="0.2">
      <c r="BP33409" s="48"/>
    </row>
    <row r="33410" spans="68:68" x14ac:dyDescent="0.2">
      <c r="BP33410" s="48"/>
    </row>
    <row r="33411" spans="68:68" x14ac:dyDescent="0.2">
      <c r="BP33411" s="48"/>
    </row>
    <row r="33412" spans="68:68" x14ac:dyDescent="0.2">
      <c r="BP33412" s="48"/>
    </row>
    <row r="33413" spans="68:68" x14ac:dyDescent="0.2">
      <c r="BP33413" s="48"/>
    </row>
    <row r="33414" spans="68:68" x14ac:dyDescent="0.2">
      <c r="BP33414" s="48"/>
    </row>
    <row r="33415" spans="68:68" x14ac:dyDescent="0.2">
      <c r="BP33415" s="48"/>
    </row>
    <row r="33416" spans="68:68" x14ac:dyDescent="0.2">
      <c r="BP33416" s="48"/>
    </row>
    <row r="33417" spans="68:68" x14ac:dyDescent="0.2">
      <c r="BP33417" s="48"/>
    </row>
    <row r="33418" spans="68:68" x14ac:dyDescent="0.2">
      <c r="BP33418" s="48"/>
    </row>
    <row r="33419" spans="68:68" x14ac:dyDescent="0.2">
      <c r="BP33419" s="48"/>
    </row>
    <row r="33420" spans="68:68" x14ac:dyDescent="0.2">
      <c r="BP33420" s="48"/>
    </row>
    <row r="33421" spans="68:68" x14ac:dyDescent="0.2">
      <c r="BP33421" s="48"/>
    </row>
    <row r="33422" spans="68:68" x14ac:dyDescent="0.2">
      <c r="BP33422" s="48"/>
    </row>
    <row r="33423" spans="68:68" x14ac:dyDescent="0.2">
      <c r="BP33423" s="48"/>
    </row>
    <row r="33424" spans="68:68" x14ac:dyDescent="0.2">
      <c r="BP33424" s="48"/>
    </row>
    <row r="33425" spans="68:68" x14ac:dyDescent="0.2">
      <c r="BP33425" s="48"/>
    </row>
    <row r="33426" spans="68:68" x14ac:dyDescent="0.2">
      <c r="BP33426" s="48"/>
    </row>
    <row r="33427" spans="68:68" x14ac:dyDescent="0.2">
      <c r="BP33427" s="48"/>
    </row>
    <row r="33428" spans="68:68" x14ac:dyDescent="0.2">
      <c r="BP33428" s="48"/>
    </row>
    <row r="33429" spans="68:68" x14ac:dyDescent="0.2">
      <c r="BP33429" s="48"/>
    </row>
    <row r="33430" spans="68:68" x14ac:dyDescent="0.2">
      <c r="BP33430" s="48"/>
    </row>
    <row r="33431" spans="68:68" x14ac:dyDescent="0.2">
      <c r="BP33431" s="48"/>
    </row>
    <row r="33432" spans="68:68" x14ac:dyDescent="0.2">
      <c r="BP33432" s="48"/>
    </row>
    <row r="33433" spans="68:68" x14ac:dyDescent="0.2">
      <c r="BP33433" s="48"/>
    </row>
    <row r="33434" spans="68:68" x14ac:dyDescent="0.2">
      <c r="BP33434" s="48"/>
    </row>
    <row r="33435" spans="68:68" x14ac:dyDescent="0.2">
      <c r="BP33435" s="48"/>
    </row>
    <row r="33436" spans="68:68" x14ac:dyDescent="0.2">
      <c r="BP33436" s="48"/>
    </row>
    <row r="33437" spans="68:68" x14ac:dyDescent="0.2">
      <c r="BP33437" s="48"/>
    </row>
    <row r="33438" spans="68:68" x14ac:dyDescent="0.2">
      <c r="BP33438" s="48"/>
    </row>
    <row r="33439" spans="68:68" x14ac:dyDescent="0.2">
      <c r="BP33439" s="48"/>
    </row>
    <row r="33440" spans="68:68" x14ac:dyDescent="0.2">
      <c r="BP33440" s="48"/>
    </row>
    <row r="33441" spans="68:68" x14ac:dyDescent="0.2">
      <c r="BP33441" s="48"/>
    </row>
    <row r="33442" spans="68:68" x14ac:dyDescent="0.2">
      <c r="BP33442" s="48"/>
    </row>
    <row r="33443" spans="68:68" x14ac:dyDescent="0.2">
      <c r="BP33443" s="48"/>
    </row>
    <row r="33444" spans="68:68" x14ac:dyDescent="0.2">
      <c r="BP33444" s="48"/>
    </row>
    <row r="33445" spans="68:68" x14ac:dyDescent="0.2">
      <c r="BP33445" s="48"/>
    </row>
    <row r="33446" spans="68:68" x14ac:dyDescent="0.2">
      <c r="BP33446" s="48"/>
    </row>
    <row r="33447" spans="68:68" x14ac:dyDescent="0.2">
      <c r="BP33447" s="48"/>
    </row>
    <row r="33448" spans="68:68" x14ac:dyDescent="0.2">
      <c r="BP33448" s="48"/>
    </row>
    <row r="33449" spans="68:68" x14ac:dyDescent="0.2">
      <c r="BP33449" s="48"/>
    </row>
    <row r="33450" spans="68:68" x14ac:dyDescent="0.2">
      <c r="BP33450" s="48"/>
    </row>
    <row r="33451" spans="68:68" x14ac:dyDescent="0.2">
      <c r="BP33451" s="48"/>
    </row>
    <row r="33452" spans="68:68" x14ac:dyDescent="0.2">
      <c r="BP33452" s="48"/>
    </row>
    <row r="33453" spans="68:68" x14ac:dyDescent="0.2">
      <c r="BP33453" s="48"/>
    </row>
    <row r="33454" spans="68:68" x14ac:dyDescent="0.2">
      <c r="BP33454" s="48"/>
    </row>
    <row r="33455" spans="68:68" x14ac:dyDescent="0.2">
      <c r="BP33455" s="48"/>
    </row>
    <row r="33456" spans="68:68" x14ac:dyDescent="0.2">
      <c r="BP33456" s="48"/>
    </row>
    <row r="33457" spans="68:68" x14ac:dyDescent="0.2">
      <c r="BP33457" s="48"/>
    </row>
    <row r="33458" spans="68:68" x14ac:dyDescent="0.2">
      <c r="BP33458" s="48"/>
    </row>
    <row r="33459" spans="68:68" x14ac:dyDescent="0.2">
      <c r="BP33459" s="48"/>
    </row>
    <row r="33460" spans="68:68" x14ac:dyDescent="0.2">
      <c r="BP33460" s="48"/>
    </row>
    <row r="33461" spans="68:68" x14ac:dyDescent="0.2">
      <c r="BP33461" s="48"/>
    </row>
    <row r="33462" spans="68:68" x14ac:dyDescent="0.2">
      <c r="BP33462" s="48"/>
    </row>
    <row r="33463" spans="68:68" x14ac:dyDescent="0.2">
      <c r="BP33463" s="48"/>
    </row>
    <row r="33464" spans="68:68" x14ac:dyDescent="0.2">
      <c r="BP33464" s="48"/>
    </row>
    <row r="33465" spans="68:68" x14ac:dyDescent="0.2">
      <c r="BP33465" s="48"/>
    </row>
    <row r="33466" spans="68:68" x14ac:dyDescent="0.2">
      <c r="BP33466" s="48"/>
    </row>
    <row r="33467" spans="68:68" x14ac:dyDescent="0.2">
      <c r="BP33467" s="48"/>
    </row>
    <row r="33468" spans="68:68" x14ac:dyDescent="0.2">
      <c r="BP33468" s="48"/>
    </row>
    <row r="33469" spans="68:68" x14ac:dyDescent="0.2">
      <c r="BP33469" s="48"/>
    </row>
    <row r="33470" spans="68:68" x14ac:dyDescent="0.2">
      <c r="BP33470" s="48"/>
    </row>
    <row r="33471" spans="68:68" x14ac:dyDescent="0.2">
      <c r="BP33471" s="48"/>
    </row>
    <row r="33472" spans="68:68" x14ac:dyDescent="0.2">
      <c r="BP33472" s="48"/>
    </row>
    <row r="33473" spans="68:68" x14ac:dyDescent="0.2">
      <c r="BP33473" s="48"/>
    </row>
    <row r="33474" spans="68:68" x14ac:dyDescent="0.2">
      <c r="BP33474" s="48"/>
    </row>
    <row r="33475" spans="68:68" x14ac:dyDescent="0.2">
      <c r="BP33475" s="48"/>
    </row>
    <row r="33476" spans="68:68" x14ac:dyDescent="0.2">
      <c r="BP33476" s="48"/>
    </row>
    <row r="33477" spans="68:68" x14ac:dyDescent="0.2">
      <c r="BP33477" s="48"/>
    </row>
    <row r="33478" spans="68:68" x14ac:dyDescent="0.2">
      <c r="BP33478" s="48"/>
    </row>
    <row r="33479" spans="68:68" x14ac:dyDescent="0.2">
      <c r="BP33479" s="48"/>
    </row>
    <row r="33480" spans="68:68" x14ac:dyDescent="0.2">
      <c r="BP33480" s="48"/>
    </row>
    <row r="33481" spans="68:68" x14ac:dyDescent="0.2">
      <c r="BP33481" s="48"/>
    </row>
    <row r="33482" spans="68:68" x14ac:dyDescent="0.2">
      <c r="BP33482" s="48"/>
    </row>
    <row r="33483" spans="68:68" x14ac:dyDescent="0.2">
      <c r="BP33483" s="48"/>
    </row>
    <row r="33484" spans="68:68" x14ac:dyDescent="0.2">
      <c r="BP33484" s="48"/>
    </row>
    <row r="33485" spans="68:68" x14ac:dyDescent="0.2">
      <c r="BP33485" s="48"/>
    </row>
    <row r="33486" spans="68:68" x14ac:dyDescent="0.2">
      <c r="BP33486" s="48"/>
    </row>
    <row r="33487" spans="68:68" x14ac:dyDescent="0.2">
      <c r="BP33487" s="48"/>
    </row>
    <row r="33488" spans="68:68" x14ac:dyDescent="0.2">
      <c r="BP33488" s="48"/>
    </row>
    <row r="33489" spans="68:68" x14ac:dyDescent="0.2">
      <c r="BP33489" s="48"/>
    </row>
    <row r="33490" spans="68:68" x14ac:dyDescent="0.2">
      <c r="BP33490" s="48"/>
    </row>
    <row r="33491" spans="68:68" x14ac:dyDescent="0.2">
      <c r="BP33491" s="48"/>
    </row>
    <row r="33492" spans="68:68" x14ac:dyDescent="0.2">
      <c r="BP33492" s="48"/>
    </row>
    <row r="33493" spans="68:68" x14ac:dyDescent="0.2">
      <c r="BP33493" s="48"/>
    </row>
    <row r="33494" spans="68:68" x14ac:dyDescent="0.2">
      <c r="BP33494" s="48"/>
    </row>
    <row r="33495" spans="68:68" x14ac:dyDescent="0.2">
      <c r="BP33495" s="48"/>
    </row>
    <row r="33496" spans="68:68" x14ac:dyDescent="0.2">
      <c r="BP33496" s="48"/>
    </row>
    <row r="33497" spans="68:68" x14ac:dyDescent="0.2">
      <c r="BP33497" s="48"/>
    </row>
    <row r="33498" spans="68:68" x14ac:dyDescent="0.2">
      <c r="BP33498" s="48"/>
    </row>
    <row r="33499" spans="68:68" x14ac:dyDescent="0.2">
      <c r="BP33499" s="48"/>
    </row>
    <row r="33500" spans="68:68" x14ac:dyDescent="0.2">
      <c r="BP33500" s="48"/>
    </row>
    <row r="33501" spans="68:68" x14ac:dyDescent="0.2">
      <c r="BP33501" s="48"/>
    </row>
    <row r="33502" spans="68:68" x14ac:dyDescent="0.2">
      <c r="BP33502" s="48"/>
    </row>
    <row r="33503" spans="68:68" x14ac:dyDescent="0.2">
      <c r="BP33503" s="48"/>
    </row>
    <row r="33504" spans="68:68" x14ac:dyDescent="0.2">
      <c r="BP33504" s="48"/>
    </row>
    <row r="33505" spans="68:68" x14ac:dyDescent="0.2">
      <c r="BP33505" s="48"/>
    </row>
    <row r="33506" spans="68:68" x14ac:dyDescent="0.2">
      <c r="BP33506" s="48"/>
    </row>
    <row r="33507" spans="68:68" x14ac:dyDescent="0.2">
      <c r="BP33507" s="48"/>
    </row>
    <row r="33508" spans="68:68" x14ac:dyDescent="0.2">
      <c r="BP33508" s="48"/>
    </row>
    <row r="33509" spans="68:68" x14ac:dyDescent="0.2">
      <c r="BP33509" s="48"/>
    </row>
    <row r="33510" spans="68:68" x14ac:dyDescent="0.2">
      <c r="BP33510" s="48"/>
    </row>
    <row r="33511" spans="68:68" x14ac:dyDescent="0.2">
      <c r="BP33511" s="48"/>
    </row>
    <row r="33512" spans="68:68" x14ac:dyDescent="0.2">
      <c r="BP33512" s="48"/>
    </row>
    <row r="33513" spans="68:68" x14ac:dyDescent="0.2">
      <c r="BP33513" s="48"/>
    </row>
    <row r="33514" spans="68:68" x14ac:dyDescent="0.2">
      <c r="BP33514" s="48"/>
    </row>
    <row r="33515" spans="68:68" x14ac:dyDescent="0.2">
      <c r="BP33515" s="48"/>
    </row>
    <row r="33516" spans="68:68" x14ac:dyDescent="0.2">
      <c r="BP33516" s="48"/>
    </row>
    <row r="33517" spans="68:68" x14ac:dyDescent="0.2">
      <c r="BP33517" s="48"/>
    </row>
    <row r="33518" spans="68:68" x14ac:dyDescent="0.2">
      <c r="BP33518" s="48"/>
    </row>
    <row r="33519" spans="68:68" x14ac:dyDescent="0.2">
      <c r="BP33519" s="48"/>
    </row>
    <row r="33520" spans="68:68" x14ac:dyDescent="0.2">
      <c r="BP33520" s="48"/>
    </row>
    <row r="33521" spans="68:68" x14ac:dyDescent="0.2">
      <c r="BP33521" s="48"/>
    </row>
    <row r="33522" spans="68:68" x14ac:dyDescent="0.2">
      <c r="BP33522" s="48"/>
    </row>
    <row r="33523" spans="68:68" x14ac:dyDescent="0.2">
      <c r="BP33523" s="48"/>
    </row>
    <row r="33524" spans="68:68" x14ac:dyDescent="0.2">
      <c r="BP33524" s="48"/>
    </row>
    <row r="33525" spans="68:68" x14ac:dyDescent="0.2">
      <c r="BP33525" s="48"/>
    </row>
    <row r="33526" spans="68:68" x14ac:dyDescent="0.2">
      <c r="BP33526" s="48"/>
    </row>
    <row r="33527" spans="68:68" x14ac:dyDescent="0.2">
      <c r="BP33527" s="48"/>
    </row>
    <row r="33528" spans="68:68" x14ac:dyDescent="0.2">
      <c r="BP33528" s="48"/>
    </row>
    <row r="33529" spans="68:68" x14ac:dyDescent="0.2">
      <c r="BP33529" s="48"/>
    </row>
    <row r="33530" spans="68:68" x14ac:dyDescent="0.2">
      <c r="BP33530" s="48"/>
    </row>
    <row r="33531" spans="68:68" x14ac:dyDescent="0.2">
      <c r="BP33531" s="48"/>
    </row>
    <row r="33532" spans="68:68" x14ac:dyDescent="0.2">
      <c r="BP33532" s="48"/>
    </row>
    <row r="33533" spans="68:68" x14ac:dyDescent="0.2">
      <c r="BP33533" s="48"/>
    </row>
    <row r="33534" spans="68:68" x14ac:dyDescent="0.2">
      <c r="BP33534" s="48"/>
    </row>
    <row r="33535" spans="68:68" x14ac:dyDescent="0.2">
      <c r="BP33535" s="48"/>
    </row>
    <row r="33536" spans="68:68" x14ac:dyDescent="0.2">
      <c r="BP33536" s="48"/>
    </row>
    <row r="33537" spans="68:68" x14ac:dyDescent="0.2">
      <c r="BP33537" s="48"/>
    </row>
    <row r="33538" spans="68:68" x14ac:dyDescent="0.2">
      <c r="BP33538" s="48"/>
    </row>
    <row r="33539" spans="68:68" x14ac:dyDescent="0.2">
      <c r="BP33539" s="48"/>
    </row>
    <row r="33540" spans="68:68" x14ac:dyDescent="0.2">
      <c r="BP33540" s="48"/>
    </row>
    <row r="33541" spans="68:68" x14ac:dyDescent="0.2">
      <c r="BP33541" s="48"/>
    </row>
    <row r="33542" spans="68:68" x14ac:dyDescent="0.2">
      <c r="BP33542" s="48"/>
    </row>
    <row r="33543" spans="68:68" x14ac:dyDescent="0.2">
      <c r="BP33543" s="48"/>
    </row>
    <row r="33544" spans="68:68" x14ac:dyDescent="0.2">
      <c r="BP33544" s="48"/>
    </row>
    <row r="33545" spans="68:68" x14ac:dyDescent="0.2">
      <c r="BP33545" s="48"/>
    </row>
    <row r="33546" spans="68:68" x14ac:dyDescent="0.2">
      <c r="BP33546" s="48"/>
    </row>
    <row r="33547" spans="68:68" x14ac:dyDescent="0.2">
      <c r="BP33547" s="48"/>
    </row>
    <row r="33548" spans="68:68" x14ac:dyDescent="0.2">
      <c r="BP33548" s="48"/>
    </row>
    <row r="33549" spans="68:68" x14ac:dyDescent="0.2">
      <c r="BP33549" s="48"/>
    </row>
    <row r="33550" spans="68:68" x14ac:dyDescent="0.2">
      <c r="BP33550" s="48"/>
    </row>
    <row r="33551" spans="68:68" x14ac:dyDescent="0.2">
      <c r="BP33551" s="48"/>
    </row>
    <row r="33552" spans="68:68" x14ac:dyDescent="0.2">
      <c r="BP33552" s="48"/>
    </row>
    <row r="33553" spans="68:68" x14ac:dyDescent="0.2">
      <c r="BP33553" s="48"/>
    </row>
    <row r="33554" spans="68:68" x14ac:dyDescent="0.2">
      <c r="BP33554" s="48"/>
    </row>
    <row r="33555" spans="68:68" x14ac:dyDescent="0.2">
      <c r="BP33555" s="48"/>
    </row>
    <row r="33556" spans="68:68" x14ac:dyDescent="0.2">
      <c r="BP33556" s="48"/>
    </row>
    <row r="33557" spans="68:68" x14ac:dyDescent="0.2">
      <c r="BP33557" s="48"/>
    </row>
    <row r="33558" spans="68:68" x14ac:dyDescent="0.2">
      <c r="BP33558" s="48"/>
    </row>
    <row r="33559" spans="68:68" x14ac:dyDescent="0.2">
      <c r="BP33559" s="48"/>
    </row>
    <row r="33560" spans="68:68" x14ac:dyDescent="0.2">
      <c r="BP33560" s="48"/>
    </row>
    <row r="33561" spans="68:68" x14ac:dyDescent="0.2">
      <c r="BP33561" s="48"/>
    </row>
    <row r="33562" spans="68:68" x14ac:dyDescent="0.2">
      <c r="BP33562" s="48"/>
    </row>
    <row r="33563" spans="68:68" x14ac:dyDescent="0.2">
      <c r="BP33563" s="48"/>
    </row>
    <row r="33564" spans="68:68" x14ac:dyDescent="0.2">
      <c r="BP33564" s="48"/>
    </row>
    <row r="33565" spans="68:68" x14ac:dyDescent="0.2">
      <c r="BP33565" s="48"/>
    </row>
    <row r="33566" spans="68:68" x14ac:dyDescent="0.2">
      <c r="BP33566" s="48"/>
    </row>
    <row r="33567" spans="68:68" x14ac:dyDescent="0.2">
      <c r="BP33567" s="48"/>
    </row>
    <row r="33568" spans="68:68" x14ac:dyDescent="0.2">
      <c r="BP33568" s="48"/>
    </row>
    <row r="33569" spans="68:68" x14ac:dyDescent="0.2">
      <c r="BP33569" s="48"/>
    </row>
    <row r="33570" spans="68:68" x14ac:dyDescent="0.2">
      <c r="BP33570" s="48"/>
    </row>
    <row r="33571" spans="68:68" x14ac:dyDescent="0.2">
      <c r="BP33571" s="48"/>
    </row>
    <row r="33572" spans="68:68" x14ac:dyDescent="0.2">
      <c r="BP33572" s="48"/>
    </row>
    <row r="33573" spans="68:68" x14ac:dyDescent="0.2">
      <c r="BP33573" s="48"/>
    </row>
    <row r="33574" spans="68:68" x14ac:dyDescent="0.2">
      <c r="BP33574" s="48"/>
    </row>
    <row r="33575" spans="68:68" x14ac:dyDescent="0.2">
      <c r="BP33575" s="48"/>
    </row>
    <row r="33576" spans="68:68" x14ac:dyDescent="0.2">
      <c r="BP33576" s="48"/>
    </row>
    <row r="33577" spans="68:68" x14ac:dyDescent="0.2">
      <c r="BP33577" s="48"/>
    </row>
    <row r="33578" spans="68:68" x14ac:dyDescent="0.2">
      <c r="BP33578" s="48"/>
    </row>
    <row r="33579" spans="68:68" x14ac:dyDescent="0.2">
      <c r="BP33579" s="48"/>
    </row>
    <row r="33580" spans="68:68" x14ac:dyDescent="0.2">
      <c r="BP33580" s="48"/>
    </row>
    <row r="33581" spans="68:68" x14ac:dyDescent="0.2">
      <c r="BP33581" s="48"/>
    </row>
    <row r="33582" spans="68:68" x14ac:dyDescent="0.2">
      <c r="BP33582" s="48"/>
    </row>
    <row r="33583" spans="68:68" x14ac:dyDescent="0.2">
      <c r="BP33583" s="48"/>
    </row>
    <row r="33584" spans="68:68" x14ac:dyDescent="0.2">
      <c r="BP33584" s="48"/>
    </row>
    <row r="33585" spans="68:68" x14ac:dyDescent="0.2">
      <c r="BP33585" s="48"/>
    </row>
    <row r="33586" spans="68:68" x14ac:dyDescent="0.2">
      <c r="BP33586" s="48"/>
    </row>
    <row r="33587" spans="68:68" x14ac:dyDescent="0.2">
      <c r="BP33587" s="48"/>
    </row>
    <row r="33588" spans="68:68" x14ac:dyDescent="0.2">
      <c r="BP33588" s="48"/>
    </row>
    <row r="33589" spans="68:68" x14ac:dyDescent="0.2">
      <c r="BP33589" s="48"/>
    </row>
    <row r="33590" spans="68:68" x14ac:dyDescent="0.2">
      <c r="BP33590" s="48"/>
    </row>
    <row r="33591" spans="68:68" x14ac:dyDescent="0.2">
      <c r="BP33591" s="48"/>
    </row>
    <row r="33592" spans="68:68" x14ac:dyDescent="0.2">
      <c r="BP33592" s="48"/>
    </row>
    <row r="33593" spans="68:68" x14ac:dyDescent="0.2">
      <c r="BP33593" s="48"/>
    </row>
    <row r="33594" spans="68:68" x14ac:dyDescent="0.2">
      <c r="BP33594" s="48"/>
    </row>
    <row r="33595" spans="68:68" x14ac:dyDescent="0.2">
      <c r="BP33595" s="48"/>
    </row>
    <row r="33596" spans="68:68" x14ac:dyDescent="0.2">
      <c r="BP33596" s="48"/>
    </row>
    <row r="33597" spans="68:68" x14ac:dyDescent="0.2">
      <c r="BP33597" s="48"/>
    </row>
    <row r="33598" spans="68:68" x14ac:dyDescent="0.2">
      <c r="BP33598" s="48"/>
    </row>
    <row r="33599" spans="68:68" x14ac:dyDescent="0.2">
      <c r="BP33599" s="48"/>
    </row>
    <row r="33600" spans="68:68" x14ac:dyDescent="0.2">
      <c r="BP33600" s="48"/>
    </row>
    <row r="33601" spans="68:68" x14ac:dyDescent="0.2">
      <c r="BP33601" s="48"/>
    </row>
    <row r="33602" spans="68:68" x14ac:dyDescent="0.2">
      <c r="BP33602" s="48"/>
    </row>
    <row r="33603" spans="68:68" x14ac:dyDescent="0.2">
      <c r="BP33603" s="48"/>
    </row>
    <row r="33604" spans="68:68" x14ac:dyDescent="0.2">
      <c r="BP33604" s="48"/>
    </row>
    <row r="33605" spans="68:68" x14ac:dyDescent="0.2">
      <c r="BP33605" s="48"/>
    </row>
    <row r="33606" spans="68:68" x14ac:dyDescent="0.2">
      <c r="BP33606" s="48"/>
    </row>
    <row r="33607" spans="68:68" x14ac:dyDescent="0.2">
      <c r="BP33607" s="48"/>
    </row>
    <row r="33608" spans="68:68" x14ac:dyDescent="0.2">
      <c r="BP33608" s="48"/>
    </row>
    <row r="33609" spans="68:68" x14ac:dyDescent="0.2">
      <c r="BP33609" s="48"/>
    </row>
    <row r="33610" spans="68:68" x14ac:dyDescent="0.2">
      <c r="BP33610" s="48"/>
    </row>
    <row r="33611" spans="68:68" x14ac:dyDescent="0.2">
      <c r="BP33611" s="48"/>
    </row>
    <row r="33612" spans="68:68" x14ac:dyDescent="0.2">
      <c r="BP33612" s="48"/>
    </row>
    <row r="33613" spans="68:68" x14ac:dyDescent="0.2">
      <c r="BP33613" s="48"/>
    </row>
    <row r="33614" spans="68:68" x14ac:dyDescent="0.2">
      <c r="BP33614" s="48"/>
    </row>
    <row r="33615" spans="68:68" x14ac:dyDescent="0.2">
      <c r="BP33615" s="48"/>
    </row>
    <row r="33616" spans="68:68" x14ac:dyDescent="0.2">
      <c r="BP33616" s="48"/>
    </row>
    <row r="33617" spans="68:68" x14ac:dyDescent="0.2">
      <c r="BP33617" s="48"/>
    </row>
    <row r="33618" spans="68:68" x14ac:dyDescent="0.2">
      <c r="BP33618" s="48"/>
    </row>
    <row r="33619" spans="68:68" x14ac:dyDescent="0.2">
      <c r="BP33619" s="48"/>
    </row>
    <row r="33620" spans="68:68" x14ac:dyDescent="0.2">
      <c r="BP33620" s="48"/>
    </row>
    <row r="33621" spans="68:68" x14ac:dyDescent="0.2">
      <c r="BP33621" s="48"/>
    </row>
    <row r="33622" spans="68:68" x14ac:dyDescent="0.2">
      <c r="BP33622" s="48"/>
    </row>
    <row r="33623" spans="68:68" x14ac:dyDescent="0.2">
      <c r="BP33623" s="48"/>
    </row>
    <row r="33624" spans="68:68" x14ac:dyDescent="0.2">
      <c r="BP33624" s="48"/>
    </row>
    <row r="33625" spans="68:68" x14ac:dyDescent="0.2">
      <c r="BP33625" s="48"/>
    </row>
    <row r="33626" spans="68:68" x14ac:dyDescent="0.2">
      <c r="BP33626" s="48"/>
    </row>
    <row r="33627" spans="68:68" x14ac:dyDescent="0.2">
      <c r="BP33627" s="48"/>
    </row>
    <row r="33628" spans="68:68" x14ac:dyDescent="0.2">
      <c r="BP33628" s="48"/>
    </row>
    <row r="33629" spans="68:68" x14ac:dyDescent="0.2">
      <c r="BP33629" s="48"/>
    </row>
    <row r="33630" spans="68:68" x14ac:dyDescent="0.2">
      <c r="BP33630" s="48"/>
    </row>
    <row r="33631" spans="68:68" x14ac:dyDescent="0.2">
      <c r="BP33631" s="48"/>
    </row>
    <row r="33632" spans="68:68" x14ac:dyDescent="0.2">
      <c r="BP33632" s="48"/>
    </row>
    <row r="33633" spans="68:68" x14ac:dyDescent="0.2">
      <c r="BP33633" s="48"/>
    </row>
    <row r="33634" spans="68:68" x14ac:dyDescent="0.2">
      <c r="BP33634" s="48"/>
    </row>
    <row r="33635" spans="68:68" x14ac:dyDescent="0.2">
      <c r="BP33635" s="48"/>
    </row>
    <row r="33636" spans="68:68" x14ac:dyDescent="0.2">
      <c r="BP33636" s="48"/>
    </row>
    <row r="33637" spans="68:68" x14ac:dyDescent="0.2">
      <c r="BP33637" s="48"/>
    </row>
    <row r="33638" spans="68:68" x14ac:dyDescent="0.2">
      <c r="BP33638" s="48"/>
    </row>
    <row r="33639" spans="68:68" x14ac:dyDescent="0.2">
      <c r="BP33639" s="48"/>
    </row>
    <row r="33640" spans="68:68" x14ac:dyDescent="0.2">
      <c r="BP33640" s="48"/>
    </row>
    <row r="33641" spans="68:68" x14ac:dyDescent="0.2">
      <c r="BP33641" s="48"/>
    </row>
    <row r="33642" spans="68:68" x14ac:dyDescent="0.2">
      <c r="BP33642" s="48"/>
    </row>
    <row r="33643" spans="68:68" x14ac:dyDescent="0.2">
      <c r="BP33643" s="48"/>
    </row>
    <row r="33644" spans="68:68" x14ac:dyDescent="0.2">
      <c r="BP33644" s="48"/>
    </row>
    <row r="33645" spans="68:68" x14ac:dyDescent="0.2">
      <c r="BP33645" s="48"/>
    </row>
    <row r="33646" spans="68:68" x14ac:dyDescent="0.2">
      <c r="BP33646" s="48"/>
    </row>
    <row r="33647" spans="68:68" x14ac:dyDescent="0.2">
      <c r="BP33647" s="48"/>
    </row>
    <row r="33648" spans="68:68" x14ac:dyDescent="0.2">
      <c r="BP33648" s="48"/>
    </row>
    <row r="33649" spans="68:68" x14ac:dyDescent="0.2">
      <c r="BP33649" s="48"/>
    </row>
    <row r="33650" spans="68:68" x14ac:dyDescent="0.2">
      <c r="BP33650" s="48"/>
    </row>
    <row r="33651" spans="68:68" x14ac:dyDescent="0.2">
      <c r="BP33651" s="48"/>
    </row>
    <row r="33652" spans="68:68" x14ac:dyDescent="0.2">
      <c r="BP33652" s="48"/>
    </row>
    <row r="33653" spans="68:68" x14ac:dyDescent="0.2">
      <c r="BP33653" s="48"/>
    </row>
    <row r="33654" spans="68:68" x14ac:dyDescent="0.2">
      <c r="BP33654" s="48"/>
    </row>
    <row r="33655" spans="68:68" x14ac:dyDescent="0.2">
      <c r="BP33655" s="48"/>
    </row>
    <row r="33656" spans="68:68" x14ac:dyDescent="0.2">
      <c r="BP33656" s="48"/>
    </row>
    <row r="33657" spans="68:68" x14ac:dyDescent="0.2">
      <c r="BP33657" s="48"/>
    </row>
    <row r="33658" spans="68:68" x14ac:dyDescent="0.2">
      <c r="BP33658" s="48"/>
    </row>
    <row r="33659" spans="68:68" x14ac:dyDescent="0.2">
      <c r="BP33659" s="48"/>
    </row>
    <row r="33660" spans="68:68" x14ac:dyDescent="0.2">
      <c r="BP33660" s="48"/>
    </row>
    <row r="33661" spans="68:68" x14ac:dyDescent="0.2">
      <c r="BP33661" s="48"/>
    </row>
    <row r="33662" spans="68:68" x14ac:dyDescent="0.2">
      <c r="BP33662" s="48"/>
    </row>
    <row r="33663" spans="68:68" x14ac:dyDescent="0.2">
      <c r="BP33663" s="48"/>
    </row>
    <row r="33664" spans="68:68" x14ac:dyDescent="0.2">
      <c r="BP33664" s="48"/>
    </row>
    <row r="33665" spans="68:68" x14ac:dyDescent="0.2">
      <c r="BP33665" s="48"/>
    </row>
    <row r="33666" spans="68:68" x14ac:dyDescent="0.2">
      <c r="BP33666" s="48"/>
    </row>
    <row r="33667" spans="68:68" x14ac:dyDescent="0.2">
      <c r="BP33667" s="48"/>
    </row>
    <row r="33668" spans="68:68" x14ac:dyDescent="0.2">
      <c r="BP33668" s="48"/>
    </row>
    <row r="33669" spans="68:68" x14ac:dyDescent="0.2">
      <c r="BP33669" s="48"/>
    </row>
    <row r="33670" spans="68:68" x14ac:dyDescent="0.2">
      <c r="BP33670" s="48"/>
    </row>
    <row r="33671" spans="68:68" x14ac:dyDescent="0.2">
      <c r="BP33671" s="48"/>
    </row>
    <row r="33672" spans="68:68" x14ac:dyDescent="0.2">
      <c r="BP33672" s="48"/>
    </row>
    <row r="33673" spans="68:68" x14ac:dyDescent="0.2">
      <c r="BP33673" s="48"/>
    </row>
    <row r="33674" spans="68:68" x14ac:dyDescent="0.2">
      <c r="BP33674" s="48"/>
    </row>
    <row r="33675" spans="68:68" x14ac:dyDescent="0.2">
      <c r="BP33675" s="48"/>
    </row>
    <row r="33676" spans="68:68" x14ac:dyDescent="0.2">
      <c r="BP33676" s="48"/>
    </row>
    <row r="33677" spans="68:68" x14ac:dyDescent="0.2">
      <c r="BP33677" s="48"/>
    </row>
    <row r="33678" spans="68:68" x14ac:dyDescent="0.2">
      <c r="BP33678" s="48"/>
    </row>
    <row r="33679" spans="68:68" x14ac:dyDescent="0.2">
      <c r="BP33679" s="48"/>
    </row>
    <row r="33680" spans="68:68" x14ac:dyDescent="0.2">
      <c r="BP33680" s="48"/>
    </row>
    <row r="33681" spans="68:68" x14ac:dyDescent="0.2">
      <c r="BP33681" s="48"/>
    </row>
    <row r="33682" spans="68:68" x14ac:dyDescent="0.2">
      <c r="BP33682" s="48"/>
    </row>
    <row r="33683" spans="68:68" x14ac:dyDescent="0.2">
      <c r="BP33683" s="48"/>
    </row>
    <row r="33684" spans="68:68" x14ac:dyDescent="0.2">
      <c r="BP33684" s="48"/>
    </row>
    <row r="33685" spans="68:68" x14ac:dyDescent="0.2">
      <c r="BP33685" s="48"/>
    </row>
    <row r="33686" spans="68:68" x14ac:dyDescent="0.2">
      <c r="BP33686" s="48"/>
    </row>
    <row r="33687" spans="68:68" x14ac:dyDescent="0.2">
      <c r="BP33687" s="48"/>
    </row>
    <row r="33688" spans="68:68" x14ac:dyDescent="0.2">
      <c r="BP33688" s="48"/>
    </row>
    <row r="33689" spans="68:68" x14ac:dyDescent="0.2">
      <c r="BP33689" s="48"/>
    </row>
    <row r="33690" spans="68:68" x14ac:dyDescent="0.2">
      <c r="BP33690" s="48"/>
    </row>
    <row r="33691" spans="68:68" x14ac:dyDescent="0.2">
      <c r="BP33691" s="48"/>
    </row>
    <row r="33692" spans="68:68" x14ac:dyDescent="0.2">
      <c r="BP33692" s="48"/>
    </row>
    <row r="33693" spans="68:68" x14ac:dyDescent="0.2">
      <c r="BP33693" s="48"/>
    </row>
    <row r="33694" spans="68:68" x14ac:dyDescent="0.2">
      <c r="BP33694" s="48"/>
    </row>
    <row r="33695" spans="68:68" x14ac:dyDescent="0.2">
      <c r="BP33695" s="48"/>
    </row>
    <row r="33696" spans="68:68" x14ac:dyDescent="0.2">
      <c r="BP33696" s="48"/>
    </row>
    <row r="33697" spans="68:68" x14ac:dyDescent="0.2">
      <c r="BP33697" s="48"/>
    </row>
    <row r="33698" spans="68:68" x14ac:dyDescent="0.2">
      <c r="BP33698" s="48"/>
    </row>
    <row r="33699" spans="68:68" x14ac:dyDescent="0.2">
      <c r="BP33699" s="48"/>
    </row>
    <row r="33700" spans="68:68" x14ac:dyDescent="0.2">
      <c r="BP33700" s="48"/>
    </row>
    <row r="33701" spans="68:68" x14ac:dyDescent="0.2">
      <c r="BP33701" s="48"/>
    </row>
    <row r="33702" spans="68:68" x14ac:dyDescent="0.2">
      <c r="BP33702" s="48"/>
    </row>
    <row r="33703" spans="68:68" x14ac:dyDescent="0.2">
      <c r="BP33703" s="48"/>
    </row>
    <row r="33704" spans="68:68" x14ac:dyDescent="0.2">
      <c r="BP33704" s="48"/>
    </row>
    <row r="33705" spans="68:68" x14ac:dyDescent="0.2">
      <c r="BP33705" s="48"/>
    </row>
    <row r="33706" spans="68:68" x14ac:dyDescent="0.2">
      <c r="BP33706" s="48"/>
    </row>
    <row r="33707" spans="68:68" x14ac:dyDescent="0.2">
      <c r="BP33707" s="48"/>
    </row>
    <row r="33708" spans="68:68" x14ac:dyDescent="0.2">
      <c r="BP33708" s="48"/>
    </row>
    <row r="33709" spans="68:68" x14ac:dyDescent="0.2">
      <c r="BP33709" s="48"/>
    </row>
    <row r="33710" spans="68:68" x14ac:dyDescent="0.2">
      <c r="BP33710" s="48"/>
    </row>
    <row r="33711" spans="68:68" x14ac:dyDescent="0.2">
      <c r="BP33711" s="48"/>
    </row>
    <row r="33712" spans="68:68" x14ac:dyDescent="0.2">
      <c r="BP33712" s="48"/>
    </row>
    <row r="33713" spans="68:68" x14ac:dyDescent="0.2">
      <c r="BP33713" s="48"/>
    </row>
    <row r="33714" spans="68:68" x14ac:dyDescent="0.2">
      <c r="BP33714" s="48"/>
    </row>
    <row r="33715" spans="68:68" x14ac:dyDescent="0.2">
      <c r="BP33715" s="48"/>
    </row>
    <row r="33716" spans="68:68" x14ac:dyDescent="0.2">
      <c r="BP33716" s="48"/>
    </row>
    <row r="33717" spans="68:68" x14ac:dyDescent="0.2">
      <c r="BP33717" s="48"/>
    </row>
    <row r="33718" spans="68:68" x14ac:dyDescent="0.2">
      <c r="BP33718" s="48"/>
    </row>
    <row r="33719" spans="68:68" x14ac:dyDescent="0.2">
      <c r="BP33719" s="48"/>
    </row>
    <row r="33720" spans="68:68" x14ac:dyDescent="0.2">
      <c r="BP33720" s="48"/>
    </row>
    <row r="33721" spans="68:68" x14ac:dyDescent="0.2">
      <c r="BP33721" s="48"/>
    </row>
    <row r="33722" spans="68:68" x14ac:dyDescent="0.2">
      <c r="BP33722" s="48"/>
    </row>
    <row r="33723" spans="68:68" x14ac:dyDescent="0.2">
      <c r="BP33723" s="48"/>
    </row>
    <row r="33724" spans="68:68" x14ac:dyDescent="0.2">
      <c r="BP33724" s="48"/>
    </row>
    <row r="33725" spans="68:68" x14ac:dyDescent="0.2">
      <c r="BP33725" s="48"/>
    </row>
    <row r="33726" spans="68:68" x14ac:dyDescent="0.2">
      <c r="BP33726" s="48"/>
    </row>
    <row r="33727" spans="68:68" x14ac:dyDescent="0.2">
      <c r="BP33727" s="48"/>
    </row>
    <row r="33728" spans="68:68" x14ac:dyDescent="0.2">
      <c r="BP33728" s="48"/>
    </row>
    <row r="33729" spans="68:68" x14ac:dyDescent="0.2">
      <c r="BP33729" s="48"/>
    </row>
    <row r="33730" spans="68:68" x14ac:dyDescent="0.2">
      <c r="BP33730" s="48"/>
    </row>
    <row r="33731" spans="68:68" x14ac:dyDescent="0.2">
      <c r="BP33731" s="48"/>
    </row>
    <row r="33732" spans="68:68" x14ac:dyDescent="0.2">
      <c r="BP33732" s="48"/>
    </row>
    <row r="33733" spans="68:68" x14ac:dyDescent="0.2">
      <c r="BP33733" s="48"/>
    </row>
    <row r="33734" spans="68:68" x14ac:dyDescent="0.2">
      <c r="BP33734" s="48"/>
    </row>
    <row r="33735" spans="68:68" x14ac:dyDescent="0.2">
      <c r="BP33735" s="48"/>
    </row>
    <row r="33736" spans="68:68" x14ac:dyDescent="0.2">
      <c r="BP33736" s="48"/>
    </row>
    <row r="33737" spans="68:68" x14ac:dyDescent="0.2">
      <c r="BP33737" s="48"/>
    </row>
    <row r="33738" spans="68:68" x14ac:dyDescent="0.2">
      <c r="BP33738" s="48"/>
    </row>
    <row r="33739" spans="68:68" x14ac:dyDescent="0.2">
      <c r="BP33739" s="48"/>
    </row>
    <row r="33740" spans="68:68" x14ac:dyDescent="0.2">
      <c r="BP33740" s="48"/>
    </row>
    <row r="33741" spans="68:68" x14ac:dyDescent="0.2">
      <c r="BP33741" s="48"/>
    </row>
    <row r="33742" spans="68:68" x14ac:dyDescent="0.2">
      <c r="BP33742" s="48"/>
    </row>
    <row r="33743" spans="68:68" x14ac:dyDescent="0.2">
      <c r="BP33743" s="48"/>
    </row>
    <row r="33744" spans="68:68" x14ac:dyDescent="0.2">
      <c r="BP33744" s="48"/>
    </row>
    <row r="33745" spans="68:68" x14ac:dyDescent="0.2">
      <c r="BP33745" s="48"/>
    </row>
    <row r="33746" spans="68:68" x14ac:dyDescent="0.2">
      <c r="BP33746" s="48"/>
    </row>
    <row r="33747" spans="68:68" x14ac:dyDescent="0.2">
      <c r="BP33747" s="48"/>
    </row>
    <row r="33748" spans="68:68" x14ac:dyDescent="0.2">
      <c r="BP33748" s="48"/>
    </row>
    <row r="33749" spans="68:68" x14ac:dyDescent="0.2">
      <c r="BP33749" s="48"/>
    </row>
    <row r="33750" spans="68:68" x14ac:dyDescent="0.2">
      <c r="BP33750" s="48"/>
    </row>
    <row r="33751" spans="68:68" x14ac:dyDescent="0.2">
      <c r="BP33751" s="48"/>
    </row>
    <row r="33752" spans="68:68" x14ac:dyDescent="0.2">
      <c r="BP33752" s="48"/>
    </row>
    <row r="33753" spans="68:68" x14ac:dyDescent="0.2">
      <c r="BP33753" s="48"/>
    </row>
    <row r="33754" spans="68:68" x14ac:dyDescent="0.2">
      <c r="BP33754" s="48"/>
    </row>
    <row r="33755" spans="68:68" x14ac:dyDescent="0.2">
      <c r="BP33755" s="48"/>
    </row>
    <row r="33756" spans="68:68" x14ac:dyDescent="0.2">
      <c r="BP33756" s="48"/>
    </row>
    <row r="33757" spans="68:68" x14ac:dyDescent="0.2">
      <c r="BP33757" s="48"/>
    </row>
    <row r="33758" spans="68:68" x14ac:dyDescent="0.2">
      <c r="BP33758" s="48"/>
    </row>
    <row r="33759" spans="68:68" x14ac:dyDescent="0.2">
      <c r="BP33759" s="48"/>
    </row>
    <row r="33760" spans="68:68" x14ac:dyDescent="0.2">
      <c r="BP33760" s="48"/>
    </row>
    <row r="33761" spans="68:68" x14ac:dyDescent="0.2">
      <c r="BP33761" s="48"/>
    </row>
    <row r="33762" spans="68:68" x14ac:dyDescent="0.2">
      <c r="BP33762" s="48"/>
    </row>
    <row r="33763" spans="68:68" x14ac:dyDescent="0.2">
      <c r="BP33763" s="48"/>
    </row>
    <row r="33764" spans="68:68" x14ac:dyDescent="0.2">
      <c r="BP33764" s="48"/>
    </row>
    <row r="33765" spans="68:68" x14ac:dyDescent="0.2">
      <c r="BP33765" s="48"/>
    </row>
    <row r="33766" spans="68:68" x14ac:dyDescent="0.2">
      <c r="BP33766" s="48"/>
    </row>
    <row r="33767" spans="68:68" x14ac:dyDescent="0.2">
      <c r="BP33767" s="48"/>
    </row>
    <row r="33768" spans="68:68" x14ac:dyDescent="0.2">
      <c r="BP33768" s="48"/>
    </row>
    <row r="33769" spans="68:68" x14ac:dyDescent="0.2">
      <c r="BP33769" s="48"/>
    </row>
    <row r="33770" spans="68:68" x14ac:dyDescent="0.2">
      <c r="BP33770" s="48"/>
    </row>
    <row r="33771" spans="68:68" x14ac:dyDescent="0.2">
      <c r="BP33771" s="48"/>
    </row>
    <row r="33772" spans="68:68" x14ac:dyDescent="0.2">
      <c r="BP33772" s="48"/>
    </row>
    <row r="33773" spans="68:68" x14ac:dyDescent="0.2">
      <c r="BP33773" s="48"/>
    </row>
    <row r="33774" spans="68:68" x14ac:dyDescent="0.2">
      <c r="BP33774" s="48"/>
    </row>
    <row r="33775" spans="68:68" x14ac:dyDescent="0.2">
      <c r="BP33775" s="48"/>
    </row>
    <row r="33776" spans="68:68" x14ac:dyDescent="0.2">
      <c r="BP33776" s="48"/>
    </row>
    <row r="33777" spans="68:68" x14ac:dyDescent="0.2">
      <c r="BP33777" s="48"/>
    </row>
    <row r="33778" spans="68:68" x14ac:dyDescent="0.2">
      <c r="BP33778" s="48"/>
    </row>
    <row r="33779" spans="68:68" x14ac:dyDescent="0.2">
      <c r="BP33779" s="48"/>
    </row>
    <row r="33780" spans="68:68" x14ac:dyDescent="0.2">
      <c r="BP33780" s="48"/>
    </row>
    <row r="33781" spans="68:68" x14ac:dyDescent="0.2">
      <c r="BP33781" s="48"/>
    </row>
    <row r="33782" spans="68:68" x14ac:dyDescent="0.2">
      <c r="BP33782" s="48"/>
    </row>
    <row r="33783" spans="68:68" x14ac:dyDescent="0.2">
      <c r="BP33783" s="48"/>
    </row>
    <row r="33784" spans="68:68" x14ac:dyDescent="0.2">
      <c r="BP33784" s="48"/>
    </row>
    <row r="33785" spans="68:68" x14ac:dyDescent="0.2">
      <c r="BP33785" s="48"/>
    </row>
    <row r="33786" spans="68:68" x14ac:dyDescent="0.2">
      <c r="BP33786" s="48"/>
    </row>
    <row r="33787" spans="68:68" x14ac:dyDescent="0.2">
      <c r="BP33787" s="48"/>
    </row>
    <row r="33788" spans="68:68" x14ac:dyDescent="0.2">
      <c r="BP33788" s="48"/>
    </row>
    <row r="33789" spans="68:68" x14ac:dyDescent="0.2">
      <c r="BP33789" s="48"/>
    </row>
    <row r="33790" spans="68:68" x14ac:dyDescent="0.2">
      <c r="BP33790" s="48"/>
    </row>
    <row r="33791" spans="68:68" x14ac:dyDescent="0.2">
      <c r="BP33791" s="48"/>
    </row>
    <row r="33792" spans="68:68" x14ac:dyDescent="0.2">
      <c r="BP33792" s="48"/>
    </row>
    <row r="33793" spans="68:68" x14ac:dyDescent="0.2">
      <c r="BP33793" s="48"/>
    </row>
    <row r="33794" spans="68:68" x14ac:dyDescent="0.2">
      <c r="BP33794" s="48"/>
    </row>
    <row r="33795" spans="68:68" x14ac:dyDescent="0.2">
      <c r="BP33795" s="48"/>
    </row>
    <row r="33796" spans="68:68" x14ac:dyDescent="0.2">
      <c r="BP33796" s="48"/>
    </row>
    <row r="33797" spans="68:68" x14ac:dyDescent="0.2">
      <c r="BP33797" s="48"/>
    </row>
    <row r="33798" spans="68:68" x14ac:dyDescent="0.2">
      <c r="BP33798" s="48"/>
    </row>
    <row r="33799" spans="68:68" x14ac:dyDescent="0.2">
      <c r="BP33799" s="48"/>
    </row>
    <row r="33800" spans="68:68" x14ac:dyDescent="0.2">
      <c r="BP33800" s="48"/>
    </row>
    <row r="33801" spans="68:68" x14ac:dyDescent="0.2">
      <c r="BP33801" s="48"/>
    </row>
    <row r="33802" spans="68:68" x14ac:dyDescent="0.2">
      <c r="BP33802" s="48"/>
    </row>
    <row r="33803" spans="68:68" x14ac:dyDescent="0.2">
      <c r="BP33803" s="48"/>
    </row>
    <row r="33804" spans="68:68" x14ac:dyDescent="0.2">
      <c r="BP33804" s="48"/>
    </row>
    <row r="33805" spans="68:68" x14ac:dyDescent="0.2">
      <c r="BP33805" s="48"/>
    </row>
    <row r="33806" spans="68:68" x14ac:dyDescent="0.2">
      <c r="BP33806" s="48"/>
    </row>
    <row r="33807" spans="68:68" x14ac:dyDescent="0.2">
      <c r="BP33807" s="48"/>
    </row>
    <row r="33808" spans="68:68" x14ac:dyDescent="0.2">
      <c r="BP33808" s="48"/>
    </row>
    <row r="33809" spans="68:68" x14ac:dyDescent="0.2">
      <c r="BP33809" s="48"/>
    </row>
    <row r="33810" spans="68:68" x14ac:dyDescent="0.2">
      <c r="BP33810" s="48"/>
    </row>
    <row r="33811" spans="68:68" x14ac:dyDescent="0.2">
      <c r="BP33811" s="48"/>
    </row>
    <row r="33812" spans="68:68" x14ac:dyDescent="0.2">
      <c r="BP33812" s="48"/>
    </row>
    <row r="33813" spans="68:68" x14ac:dyDescent="0.2">
      <c r="BP33813" s="48"/>
    </row>
    <row r="33814" spans="68:68" x14ac:dyDescent="0.2">
      <c r="BP33814" s="48"/>
    </row>
    <row r="33815" spans="68:68" x14ac:dyDescent="0.2">
      <c r="BP33815" s="48"/>
    </row>
    <row r="33816" spans="68:68" x14ac:dyDescent="0.2">
      <c r="BP33816" s="48"/>
    </row>
    <row r="33817" spans="68:68" x14ac:dyDescent="0.2">
      <c r="BP33817" s="48"/>
    </row>
    <row r="33818" spans="68:68" x14ac:dyDescent="0.2">
      <c r="BP33818" s="48"/>
    </row>
    <row r="33819" spans="68:68" x14ac:dyDescent="0.2">
      <c r="BP33819" s="48"/>
    </row>
    <row r="33820" spans="68:68" x14ac:dyDescent="0.2">
      <c r="BP33820" s="48"/>
    </row>
    <row r="33821" spans="68:68" x14ac:dyDescent="0.2">
      <c r="BP33821" s="48"/>
    </row>
    <row r="33822" spans="68:68" x14ac:dyDescent="0.2">
      <c r="BP33822" s="48"/>
    </row>
    <row r="33823" spans="68:68" x14ac:dyDescent="0.2">
      <c r="BP33823" s="48"/>
    </row>
    <row r="33824" spans="68:68" x14ac:dyDescent="0.2">
      <c r="BP33824" s="48"/>
    </row>
    <row r="33825" spans="68:68" x14ac:dyDescent="0.2">
      <c r="BP33825" s="48"/>
    </row>
    <row r="33826" spans="68:68" x14ac:dyDescent="0.2">
      <c r="BP33826" s="48"/>
    </row>
    <row r="33827" spans="68:68" x14ac:dyDescent="0.2">
      <c r="BP33827" s="48"/>
    </row>
    <row r="33828" spans="68:68" x14ac:dyDescent="0.2">
      <c r="BP33828" s="48"/>
    </row>
    <row r="33829" spans="68:68" x14ac:dyDescent="0.2">
      <c r="BP33829" s="48"/>
    </row>
    <row r="33830" spans="68:68" x14ac:dyDescent="0.2">
      <c r="BP33830" s="48"/>
    </row>
    <row r="33831" spans="68:68" x14ac:dyDescent="0.2">
      <c r="BP33831" s="48"/>
    </row>
    <row r="33832" spans="68:68" x14ac:dyDescent="0.2">
      <c r="BP33832" s="48"/>
    </row>
    <row r="33833" spans="68:68" x14ac:dyDescent="0.2">
      <c r="BP33833" s="48"/>
    </row>
    <row r="33834" spans="68:68" x14ac:dyDescent="0.2">
      <c r="BP33834" s="48"/>
    </row>
    <row r="33835" spans="68:68" x14ac:dyDescent="0.2">
      <c r="BP33835" s="48"/>
    </row>
    <row r="33836" spans="68:68" x14ac:dyDescent="0.2">
      <c r="BP33836" s="48"/>
    </row>
    <row r="33837" spans="68:68" x14ac:dyDescent="0.2">
      <c r="BP33837" s="48"/>
    </row>
    <row r="33838" spans="68:68" x14ac:dyDescent="0.2">
      <c r="BP33838" s="48"/>
    </row>
    <row r="33839" spans="68:68" x14ac:dyDescent="0.2">
      <c r="BP33839" s="48"/>
    </row>
    <row r="33840" spans="68:68" x14ac:dyDescent="0.2">
      <c r="BP33840" s="48"/>
    </row>
    <row r="33841" spans="68:68" x14ac:dyDescent="0.2">
      <c r="BP33841" s="48"/>
    </row>
    <row r="33842" spans="68:68" x14ac:dyDescent="0.2">
      <c r="BP33842" s="48"/>
    </row>
    <row r="33843" spans="68:68" x14ac:dyDescent="0.2">
      <c r="BP33843" s="48"/>
    </row>
    <row r="33844" spans="68:68" x14ac:dyDescent="0.2">
      <c r="BP33844" s="48"/>
    </row>
    <row r="33845" spans="68:68" x14ac:dyDescent="0.2">
      <c r="BP33845" s="48"/>
    </row>
    <row r="33846" spans="68:68" x14ac:dyDescent="0.2">
      <c r="BP33846" s="48"/>
    </row>
    <row r="33847" spans="68:68" x14ac:dyDescent="0.2">
      <c r="BP33847" s="48"/>
    </row>
    <row r="33848" spans="68:68" x14ac:dyDescent="0.2">
      <c r="BP33848" s="48"/>
    </row>
    <row r="33849" spans="68:68" x14ac:dyDescent="0.2">
      <c r="BP33849" s="48"/>
    </row>
    <row r="33850" spans="68:68" x14ac:dyDescent="0.2">
      <c r="BP33850" s="48"/>
    </row>
    <row r="33851" spans="68:68" x14ac:dyDescent="0.2">
      <c r="BP33851" s="48"/>
    </row>
    <row r="33852" spans="68:68" x14ac:dyDescent="0.2">
      <c r="BP33852" s="48"/>
    </row>
    <row r="33853" spans="68:68" x14ac:dyDescent="0.2">
      <c r="BP33853" s="48"/>
    </row>
    <row r="33854" spans="68:68" x14ac:dyDescent="0.2">
      <c r="BP33854" s="48"/>
    </row>
    <row r="33855" spans="68:68" x14ac:dyDescent="0.2">
      <c r="BP33855" s="48"/>
    </row>
    <row r="33856" spans="68:68" x14ac:dyDescent="0.2">
      <c r="BP33856" s="48"/>
    </row>
    <row r="33857" spans="68:68" x14ac:dyDescent="0.2">
      <c r="BP33857" s="48"/>
    </row>
    <row r="33858" spans="68:68" x14ac:dyDescent="0.2">
      <c r="BP33858" s="48"/>
    </row>
    <row r="33859" spans="68:68" x14ac:dyDescent="0.2">
      <c r="BP33859" s="48"/>
    </row>
    <row r="33860" spans="68:68" x14ac:dyDescent="0.2">
      <c r="BP33860" s="48"/>
    </row>
    <row r="33861" spans="68:68" x14ac:dyDescent="0.2">
      <c r="BP33861" s="48"/>
    </row>
    <row r="33862" spans="68:68" x14ac:dyDescent="0.2">
      <c r="BP33862" s="48"/>
    </row>
    <row r="33863" spans="68:68" x14ac:dyDescent="0.2">
      <c r="BP33863" s="48"/>
    </row>
    <row r="33864" spans="68:68" x14ac:dyDescent="0.2">
      <c r="BP33864" s="48"/>
    </row>
    <row r="33865" spans="68:68" x14ac:dyDescent="0.2">
      <c r="BP33865" s="48"/>
    </row>
    <row r="33866" spans="68:68" x14ac:dyDescent="0.2">
      <c r="BP33866" s="48"/>
    </row>
    <row r="33867" spans="68:68" x14ac:dyDescent="0.2">
      <c r="BP33867" s="48"/>
    </row>
    <row r="33868" spans="68:68" x14ac:dyDescent="0.2">
      <c r="BP33868" s="48"/>
    </row>
    <row r="33869" spans="68:68" x14ac:dyDescent="0.2">
      <c r="BP33869" s="48"/>
    </row>
    <row r="33870" spans="68:68" x14ac:dyDescent="0.2">
      <c r="BP33870" s="48"/>
    </row>
    <row r="33871" spans="68:68" x14ac:dyDescent="0.2">
      <c r="BP33871" s="48"/>
    </row>
    <row r="33872" spans="68:68" x14ac:dyDescent="0.2">
      <c r="BP33872" s="48"/>
    </row>
    <row r="33873" spans="68:68" x14ac:dyDescent="0.2">
      <c r="BP33873" s="48"/>
    </row>
    <row r="33874" spans="68:68" x14ac:dyDescent="0.2">
      <c r="BP33874" s="48"/>
    </row>
    <row r="33875" spans="68:68" x14ac:dyDescent="0.2">
      <c r="BP33875" s="48"/>
    </row>
    <row r="33876" spans="68:68" x14ac:dyDescent="0.2">
      <c r="BP33876" s="48"/>
    </row>
    <row r="33877" spans="68:68" x14ac:dyDescent="0.2">
      <c r="BP33877" s="48"/>
    </row>
    <row r="33878" spans="68:68" x14ac:dyDescent="0.2">
      <c r="BP33878" s="48"/>
    </row>
    <row r="33879" spans="68:68" x14ac:dyDescent="0.2">
      <c r="BP33879" s="48"/>
    </row>
    <row r="33880" spans="68:68" x14ac:dyDescent="0.2">
      <c r="BP33880" s="48"/>
    </row>
    <row r="33881" spans="68:68" x14ac:dyDescent="0.2">
      <c r="BP33881" s="48"/>
    </row>
    <row r="33882" spans="68:68" x14ac:dyDescent="0.2">
      <c r="BP33882" s="48"/>
    </row>
    <row r="33883" spans="68:68" x14ac:dyDescent="0.2">
      <c r="BP33883" s="48"/>
    </row>
    <row r="33884" spans="68:68" x14ac:dyDescent="0.2">
      <c r="BP33884" s="48"/>
    </row>
    <row r="33885" spans="68:68" x14ac:dyDescent="0.2">
      <c r="BP33885" s="48"/>
    </row>
    <row r="33886" spans="68:68" x14ac:dyDescent="0.2">
      <c r="BP33886" s="48"/>
    </row>
    <row r="33887" spans="68:68" x14ac:dyDescent="0.2">
      <c r="BP33887" s="48"/>
    </row>
    <row r="33888" spans="68:68" x14ac:dyDescent="0.2">
      <c r="BP33888" s="48"/>
    </row>
    <row r="33889" spans="68:68" x14ac:dyDescent="0.2">
      <c r="BP33889" s="48"/>
    </row>
    <row r="33890" spans="68:68" x14ac:dyDescent="0.2">
      <c r="BP33890" s="48"/>
    </row>
    <row r="33891" spans="68:68" x14ac:dyDescent="0.2">
      <c r="BP33891" s="48"/>
    </row>
    <row r="33892" spans="68:68" x14ac:dyDescent="0.2">
      <c r="BP33892" s="48"/>
    </row>
    <row r="33893" spans="68:68" x14ac:dyDescent="0.2">
      <c r="BP33893" s="48"/>
    </row>
    <row r="33894" spans="68:68" x14ac:dyDescent="0.2">
      <c r="BP33894" s="48"/>
    </row>
    <row r="33895" spans="68:68" x14ac:dyDescent="0.2">
      <c r="BP33895" s="48"/>
    </row>
    <row r="33896" spans="68:68" x14ac:dyDescent="0.2">
      <c r="BP33896" s="48"/>
    </row>
    <row r="33897" spans="68:68" x14ac:dyDescent="0.2">
      <c r="BP33897" s="48"/>
    </row>
    <row r="33898" spans="68:68" x14ac:dyDescent="0.2">
      <c r="BP33898" s="48"/>
    </row>
    <row r="33899" spans="68:68" x14ac:dyDescent="0.2">
      <c r="BP33899" s="48"/>
    </row>
    <row r="33900" spans="68:68" x14ac:dyDescent="0.2">
      <c r="BP33900" s="48"/>
    </row>
    <row r="33901" spans="68:68" x14ac:dyDescent="0.2">
      <c r="BP33901" s="48"/>
    </row>
    <row r="33902" spans="68:68" x14ac:dyDescent="0.2">
      <c r="BP33902" s="48"/>
    </row>
    <row r="33903" spans="68:68" x14ac:dyDescent="0.2">
      <c r="BP33903" s="48"/>
    </row>
    <row r="33904" spans="68:68" x14ac:dyDescent="0.2">
      <c r="BP33904" s="48"/>
    </row>
    <row r="33905" spans="68:68" x14ac:dyDescent="0.2">
      <c r="BP33905" s="48"/>
    </row>
    <row r="33906" spans="68:68" x14ac:dyDescent="0.2">
      <c r="BP33906" s="48"/>
    </row>
    <row r="33907" spans="68:68" x14ac:dyDescent="0.2">
      <c r="BP33907" s="48"/>
    </row>
    <row r="33908" spans="68:68" x14ac:dyDescent="0.2">
      <c r="BP33908" s="48"/>
    </row>
    <row r="33909" spans="68:68" x14ac:dyDescent="0.2">
      <c r="BP33909" s="48"/>
    </row>
    <row r="33910" spans="68:68" x14ac:dyDescent="0.2">
      <c r="BP33910" s="48"/>
    </row>
    <row r="33911" spans="68:68" x14ac:dyDescent="0.2">
      <c r="BP33911" s="48"/>
    </row>
    <row r="33912" spans="68:68" x14ac:dyDescent="0.2">
      <c r="BP33912" s="48"/>
    </row>
    <row r="33913" spans="68:68" x14ac:dyDescent="0.2">
      <c r="BP33913" s="48"/>
    </row>
    <row r="33914" spans="68:68" x14ac:dyDescent="0.2">
      <c r="BP33914" s="48"/>
    </row>
    <row r="33915" spans="68:68" x14ac:dyDescent="0.2">
      <c r="BP33915" s="48"/>
    </row>
    <row r="33916" spans="68:68" x14ac:dyDescent="0.2">
      <c r="BP33916" s="48"/>
    </row>
    <row r="33917" spans="68:68" x14ac:dyDescent="0.2">
      <c r="BP33917" s="48"/>
    </row>
    <row r="33918" spans="68:68" x14ac:dyDescent="0.2">
      <c r="BP33918" s="48"/>
    </row>
    <row r="33919" spans="68:68" x14ac:dyDescent="0.2">
      <c r="BP33919" s="48"/>
    </row>
    <row r="33920" spans="68:68" x14ac:dyDescent="0.2">
      <c r="BP33920" s="48"/>
    </row>
    <row r="33921" spans="68:68" x14ac:dyDescent="0.2">
      <c r="BP33921" s="48"/>
    </row>
    <row r="33922" spans="68:68" x14ac:dyDescent="0.2">
      <c r="BP33922" s="48"/>
    </row>
    <row r="33923" spans="68:68" x14ac:dyDescent="0.2">
      <c r="BP33923" s="48"/>
    </row>
    <row r="33924" spans="68:68" x14ac:dyDescent="0.2">
      <c r="BP33924" s="48"/>
    </row>
    <row r="33925" spans="68:68" x14ac:dyDescent="0.2">
      <c r="BP33925" s="48"/>
    </row>
    <row r="33926" spans="68:68" x14ac:dyDescent="0.2">
      <c r="BP33926" s="48"/>
    </row>
    <row r="33927" spans="68:68" x14ac:dyDescent="0.2">
      <c r="BP33927" s="48"/>
    </row>
    <row r="33928" spans="68:68" x14ac:dyDescent="0.2">
      <c r="BP33928" s="48"/>
    </row>
    <row r="33929" spans="68:68" x14ac:dyDescent="0.2">
      <c r="BP33929" s="48"/>
    </row>
    <row r="33930" spans="68:68" x14ac:dyDescent="0.2">
      <c r="BP33930" s="48"/>
    </row>
    <row r="33931" spans="68:68" x14ac:dyDescent="0.2">
      <c r="BP33931" s="48"/>
    </row>
    <row r="33932" spans="68:68" x14ac:dyDescent="0.2">
      <c r="BP33932" s="48"/>
    </row>
    <row r="33933" spans="68:68" x14ac:dyDescent="0.2">
      <c r="BP33933" s="48"/>
    </row>
    <row r="33934" spans="68:68" x14ac:dyDescent="0.2">
      <c r="BP33934" s="48"/>
    </row>
    <row r="33935" spans="68:68" x14ac:dyDescent="0.2">
      <c r="BP33935" s="48"/>
    </row>
    <row r="33936" spans="68:68" x14ac:dyDescent="0.2">
      <c r="BP33936" s="48"/>
    </row>
    <row r="33937" spans="68:68" x14ac:dyDescent="0.2">
      <c r="BP33937" s="48"/>
    </row>
    <row r="33938" spans="68:68" x14ac:dyDescent="0.2">
      <c r="BP33938" s="48"/>
    </row>
    <row r="33939" spans="68:68" x14ac:dyDescent="0.2">
      <c r="BP33939" s="48"/>
    </row>
    <row r="33940" spans="68:68" x14ac:dyDescent="0.2">
      <c r="BP33940" s="48"/>
    </row>
    <row r="33941" spans="68:68" x14ac:dyDescent="0.2">
      <c r="BP33941" s="48"/>
    </row>
    <row r="33942" spans="68:68" x14ac:dyDescent="0.2">
      <c r="BP33942" s="48"/>
    </row>
    <row r="33943" spans="68:68" x14ac:dyDescent="0.2">
      <c r="BP33943" s="48"/>
    </row>
    <row r="33944" spans="68:68" x14ac:dyDescent="0.2">
      <c r="BP33944" s="48"/>
    </row>
    <row r="33945" spans="68:68" x14ac:dyDescent="0.2">
      <c r="BP33945" s="48"/>
    </row>
    <row r="33946" spans="68:68" x14ac:dyDescent="0.2">
      <c r="BP33946" s="48"/>
    </row>
    <row r="33947" spans="68:68" x14ac:dyDescent="0.2">
      <c r="BP33947" s="48"/>
    </row>
    <row r="33948" spans="68:68" x14ac:dyDescent="0.2">
      <c r="BP33948" s="48"/>
    </row>
    <row r="33949" spans="68:68" x14ac:dyDescent="0.2">
      <c r="BP33949" s="48"/>
    </row>
    <row r="33950" spans="68:68" x14ac:dyDescent="0.2">
      <c r="BP33950" s="48"/>
    </row>
    <row r="33951" spans="68:68" x14ac:dyDescent="0.2">
      <c r="BP33951" s="48"/>
    </row>
    <row r="33952" spans="68:68" x14ac:dyDescent="0.2">
      <c r="BP33952" s="48"/>
    </row>
    <row r="33953" spans="68:68" x14ac:dyDescent="0.2">
      <c r="BP33953" s="48"/>
    </row>
    <row r="33954" spans="68:68" x14ac:dyDescent="0.2">
      <c r="BP33954" s="48"/>
    </row>
    <row r="33955" spans="68:68" x14ac:dyDescent="0.2">
      <c r="BP33955" s="48"/>
    </row>
    <row r="33956" spans="68:68" x14ac:dyDescent="0.2">
      <c r="BP33956" s="48"/>
    </row>
    <row r="33957" spans="68:68" x14ac:dyDescent="0.2">
      <c r="BP33957" s="48"/>
    </row>
    <row r="33958" spans="68:68" x14ac:dyDescent="0.2">
      <c r="BP33958" s="48"/>
    </row>
    <row r="33959" spans="68:68" x14ac:dyDescent="0.2">
      <c r="BP33959" s="48"/>
    </row>
    <row r="33960" spans="68:68" x14ac:dyDescent="0.2">
      <c r="BP33960" s="48"/>
    </row>
    <row r="33961" spans="68:68" x14ac:dyDescent="0.2">
      <c r="BP33961" s="48"/>
    </row>
    <row r="33962" spans="68:68" x14ac:dyDescent="0.2">
      <c r="BP33962" s="48"/>
    </row>
    <row r="33963" spans="68:68" x14ac:dyDescent="0.2">
      <c r="BP33963" s="48"/>
    </row>
    <row r="33964" spans="68:68" x14ac:dyDescent="0.2">
      <c r="BP33964" s="48"/>
    </row>
    <row r="33965" spans="68:68" x14ac:dyDescent="0.2">
      <c r="BP33965" s="48"/>
    </row>
    <row r="33966" spans="68:68" x14ac:dyDescent="0.2">
      <c r="BP33966" s="48"/>
    </row>
    <row r="33967" spans="68:68" x14ac:dyDescent="0.2">
      <c r="BP33967" s="48"/>
    </row>
    <row r="33968" spans="68:68" x14ac:dyDescent="0.2">
      <c r="BP33968" s="48"/>
    </row>
    <row r="33969" spans="68:68" x14ac:dyDescent="0.2">
      <c r="BP33969" s="48"/>
    </row>
    <row r="33970" spans="68:68" x14ac:dyDescent="0.2">
      <c r="BP33970" s="48"/>
    </row>
    <row r="33971" spans="68:68" x14ac:dyDescent="0.2">
      <c r="BP33971" s="48"/>
    </row>
    <row r="33972" spans="68:68" x14ac:dyDescent="0.2">
      <c r="BP33972" s="48"/>
    </row>
    <row r="33973" spans="68:68" x14ac:dyDescent="0.2">
      <c r="BP33973" s="48"/>
    </row>
    <row r="33974" spans="68:68" x14ac:dyDescent="0.2">
      <c r="BP33974" s="48"/>
    </row>
    <row r="33975" spans="68:68" x14ac:dyDescent="0.2">
      <c r="BP33975" s="48"/>
    </row>
    <row r="33976" spans="68:68" x14ac:dyDescent="0.2">
      <c r="BP33976" s="48"/>
    </row>
    <row r="33977" spans="68:68" x14ac:dyDescent="0.2">
      <c r="BP33977" s="48"/>
    </row>
    <row r="33978" spans="68:68" x14ac:dyDescent="0.2">
      <c r="BP33978" s="48"/>
    </row>
    <row r="33979" spans="68:68" x14ac:dyDescent="0.2">
      <c r="BP33979" s="48"/>
    </row>
    <row r="33980" spans="68:68" x14ac:dyDescent="0.2">
      <c r="BP33980" s="48"/>
    </row>
    <row r="33981" spans="68:68" x14ac:dyDescent="0.2">
      <c r="BP33981" s="48"/>
    </row>
    <row r="33982" spans="68:68" x14ac:dyDescent="0.2">
      <c r="BP33982" s="48"/>
    </row>
    <row r="33983" spans="68:68" x14ac:dyDescent="0.2">
      <c r="BP33983" s="48"/>
    </row>
    <row r="33984" spans="68:68" x14ac:dyDescent="0.2">
      <c r="BP33984" s="48"/>
    </row>
    <row r="33985" spans="68:68" x14ac:dyDescent="0.2">
      <c r="BP33985" s="48"/>
    </row>
    <row r="33986" spans="68:68" x14ac:dyDescent="0.2">
      <c r="BP33986" s="48"/>
    </row>
    <row r="33987" spans="68:68" x14ac:dyDescent="0.2">
      <c r="BP33987" s="48"/>
    </row>
    <row r="33988" spans="68:68" x14ac:dyDescent="0.2">
      <c r="BP33988" s="48"/>
    </row>
    <row r="33989" spans="68:68" x14ac:dyDescent="0.2">
      <c r="BP33989" s="48"/>
    </row>
    <row r="33990" spans="68:68" x14ac:dyDescent="0.2">
      <c r="BP33990" s="48"/>
    </row>
    <row r="33991" spans="68:68" x14ac:dyDescent="0.2">
      <c r="BP33991" s="48"/>
    </row>
    <row r="33992" spans="68:68" x14ac:dyDescent="0.2">
      <c r="BP33992" s="48"/>
    </row>
    <row r="33993" spans="68:68" x14ac:dyDescent="0.2">
      <c r="BP33993" s="48"/>
    </row>
    <row r="33994" spans="68:68" x14ac:dyDescent="0.2">
      <c r="BP33994" s="48"/>
    </row>
    <row r="33995" spans="68:68" x14ac:dyDescent="0.2">
      <c r="BP33995" s="48"/>
    </row>
    <row r="33996" spans="68:68" x14ac:dyDescent="0.2">
      <c r="BP33996" s="48"/>
    </row>
    <row r="33997" spans="68:68" x14ac:dyDescent="0.2">
      <c r="BP33997" s="48"/>
    </row>
    <row r="33998" spans="68:68" x14ac:dyDescent="0.2">
      <c r="BP33998" s="48"/>
    </row>
    <row r="33999" spans="68:68" x14ac:dyDescent="0.2">
      <c r="BP33999" s="48"/>
    </row>
    <row r="34000" spans="68:68" x14ac:dyDescent="0.2">
      <c r="BP34000" s="48"/>
    </row>
    <row r="34001" spans="68:68" x14ac:dyDescent="0.2">
      <c r="BP34001" s="48"/>
    </row>
    <row r="34002" spans="68:68" x14ac:dyDescent="0.2">
      <c r="BP34002" s="48"/>
    </row>
    <row r="34003" spans="68:68" x14ac:dyDescent="0.2">
      <c r="BP34003" s="48"/>
    </row>
    <row r="34004" spans="68:68" x14ac:dyDescent="0.2">
      <c r="BP34004" s="48"/>
    </row>
    <row r="34005" spans="68:68" x14ac:dyDescent="0.2">
      <c r="BP34005" s="48"/>
    </row>
    <row r="34006" spans="68:68" x14ac:dyDescent="0.2">
      <c r="BP34006" s="48"/>
    </row>
    <row r="34007" spans="68:68" x14ac:dyDescent="0.2">
      <c r="BP34007" s="48"/>
    </row>
    <row r="34008" spans="68:68" x14ac:dyDescent="0.2">
      <c r="BP34008" s="48"/>
    </row>
    <row r="34009" spans="68:68" x14ac:dyDescent="0.2">
      <c r="BP34009" s="48"/>
    </row>
    <row r="34010" spans="68:68" x14ac:dyDescent="0.2">
      <c r="BP34010" s="48"/>
    </row>
    <row r="34011" spans="68:68" x14ac:dyDescent="0.2">
      <c r="BP34011" s="48"/>
    </row>
    <row r="34012" spans="68:68" x14ac:dyDescent="0.2">
      <c r="BP34012" s="48"/>
    </row>
    <row r="34013" spans="68:68" x14ac:dyDescent="0.2">
      <c r="BP34013" s="48"/>
    </row>
    <row r="34014" spans="68:68" x14ac:dyDescent="0.2">
      <c r="BP34014" s="48"/>
    </row>
    <row r="34015" spans="68:68" x14ac:dyDescent="0.2">
      <c r="BP34015" s="48"/>
    </row>
    <row r="34016" spans="68:68" x14ac:dyDescent="0.2">
      <c r="BP34016" s="48"/>
    </row>
    <row r="34017" spans="68:68" x14ac:dyDescent="0.2">
      <c r="BP34017" s="48"/>
    </row>
    <row r="34018" spans="68:68" x14ac:dyDescent="0.2">
      <c r="BP34018" s="48"/>
    </row>
    <row r="34019" spans="68:68" x14ac:dyDescent="0.2">
      <c r="BP34019" s="48"/>
    </row>
    <row r="34020" spans="68:68" x14ac:dyDescent="0.2">
      <c r="BP34020" s="48"/>
    </row>
    <row r="34021" spans="68:68" x14ac:dyDescent="0.2">
      <c r="BP34021" s="48"/>
    </row>
    <row r="34022" spans="68:68" x14ac:dyDescent="0.2">
      <c r="BP34022" s="48"/>
    </row>
    <row r="34023" spans="68:68" x14ac:dyDescent="0.2">
      <c r="BP34023" s="48"/>
    </row>
    <row r="34024" spans="68:68" x14ac:dyDescent="0.2">
      <c r="BP34024" s="48"/>
    </row>
    <row r="34025" spans="68:68" x14ac:dyDescent="0.2">
      <c r="BP34025" s="48"/>
    </row>
    <row r="34026" spans="68:68" x14ac:dyDescent="0.2">
      <c r="BP34026" s="48"/>
    </row>
    <row r="34027" spans="68:68" x14ac:dyDescent="0.2">
      <c r="BP34027" s="48"/>
    </row>
    <row r="34028" spans="68:68" x14ac:dyDescent="0.2">
      <c r="BP34028" s="48"/>
    </row>
    <row r="34029" spans="68:68" x14ac:dyDescent="0.2">
      <c r="BP34029" s="48"/>
    </row>
    <row r="34030" spans="68:68" x14ac:dyDescent="0.2">
      <c r="BP34030" s="48"/>
    </row>
    <row r="34031" spans="68:68" x14ac:dyDescent="0.2">
      <c r="BP34031" s="48"/>
    </row>
    <row r="34032" spans="68:68" x14ac:dyDescent="0.2">
      <c r="BP34032" s="48"/>
    </row>
    <row r="34033" spans="68:68" x14ac:dyDescent="0.2">
      <c r="BP34033" s="48"/>
    </row>
    <row r="34034" spans="68:68" x14ac:dyDescent="0.2">
      <c r="BP34034" s="48"/>
    </row>
    <row r="34035" spans="68:68" x14ac:dyDescent="0.2">
      <c r="BP34035" s="48"/>
    </row>
    <row r="34036" spans="68:68" x14ac:dyDescent="0.2">
      <c r="BP34036" s="48"/>
    </row>
    <row r="34037" spans="68:68" x14ac:dyDescent="0.2">
      <c r="BP34037" s="48"/>
    </row>
    <row r="34038" spans="68:68" x14ac:dyDescent="0.2">
      <c r="BP34038" s="48"/>
    </row>
    <row r="34039" spans="68:68" x14ac:dyDescent="0.2">
      <c r="BP34039" s="48"/>
    </row>
    <row r="34040" spans="68:68" x14ac:dyDescent="0.2">
      <c r="BP34040" s="48"/>
    </row>
    <row r="34041" spans="68:68" x14ac:dyDescent="0.2">
      <c r="BP34041" s="48"/>
    </row>
    <row r="34042" spans="68:68" x14ac:dyDescent="0.2">
      <c r="BP34042" s="48"/>
    </row>
    <row r="34043" spans="68:68" x14ac:dyDescent="0.2">
      <c r="BP34043" s="48"/>
    </row>
    <row r="34044" spans="68:68" x14ac:dyDescent="0.2">
      <c r="BP34044" s="48"/>
    </row>
    <row r="34045" spans="68:68" x14ac:dyDescent="0.2">
      <c r="BP34045" s="48"/>
    </row>
    <row r="34046" spans="68:68" x14ac:dyDescent="0.2">
      <c r="BP34046" s="48"/>
    </row>
    <row r="34047" spans="68:68" x14ac:dyDescent="0.2">
      <c r="BP34047" s="48"/>
    </row>
    <row r="34048" spans="68:68" x14ac:dyDescent="0.2">
      <c r="BP34048" s="48"/>
    </row>
    <row r="34049" spans="68:68" x14ac:dyDescent="0.2">
      <c r="BP34049" s="48"/>
    </row>
    <row r="34050" spans="68:68" x14ac:dyDescent="0.2">
      <c r="BP34050" s="48"/>
    </row>
    <row r="34051" spans="68:68" x14ac:dyDescent="0.2">
      <c r="BP34051" s="48"/>
    </row>
    <row r="34052" spans="68:68" x14ac:dyDescent="0.2">
      <c r="BP34052" s="48"/>
    </row>
    <row r="34053" spans="68:68" x14ac:dyDescent="0.2">
      <c r="BP34053" s="48"/>
    </row>
    <row r="34054" spans="68:68" x14ac:dyDescent="0.2">
      <c r="BP34054" s="48"/>
    </row>
    <row r="34055" spans="68:68" x14ac:dyDescent="0.2">
      <c r="BP34055" s="48"/>
    </row>
    <row r="34056" spans="68:68" x14ac:dyDescent="0.2">
      <c r="BP34056" s="48"/>
    </row>
    <row r="34057" spans="68:68" x14ac:dyDescent="0.2">
      <c r="BP34057" s="48"/>
    </row>
    <row r="34058" spans="68:68" x14ac:dyDescent="0.2">
      <c r="BP34058" s="48"/>
    </row>
    <row r="34059" spans="68:68" x14ac:dyDescent="0.2">
      <c r="BP34059" s="48"/>
    </row>
    <row r="34060" spans="68:68" x14ac:dyDescent="0.2">
      <c r="BP34060" s="48"/>
    </row>
    <row r="34061" spans="68:68" x14ac:dyDescent="0.2">
      <c r="BP34061" s="48"/>
    </row>
    <row r="34062" spans="68:68" x14ac:dyDescent="0.2">
      <c r="BP34062" s="48"/>
    </row>
    <row r="34063" spans="68:68" x14ac:dyDescent="0.2">
      <c r="BP34063" s="48"/>
    </row>
    <row r="34064" spans="68:68" x14ac:dyDescent="0.2">
      <c r="BP34064" s="48"/>
    </row>
    <row r="34065" spans="68:68" x14ac:dyDescent="0.2">
      <c r="BP34065" s="48"/>
    </row>
    <row r="34066" spans="68:68" x14ac:dyDescent="0.2">
      <c r="BP34066" s="48"/>
    </row>
    <row r="34067" spans="68:68" x14ac:dyDescent="0.2">
      <c r="BP34067" s="48"/>
    </row>
    <row r="34068" spans="68:68" x14ac:dyDescent="0.2">
      <c r="BP34068" s="48"/>
    </row>
    <row r="34069" spans="68:68" x14ac:dyDescent="0.2">
      <c r="BP34069" s="48"/>
    </row>
    <row r="34070" spans="68:68" x14ac:dyDescent="0.2">
      <c r="BP34070" s="48"/>
    </row>
    <row r="34071" spans="68:68" x14ac:dyDescent="0.2">
      <c r="BP34071" s="48"/>
    </row>
    <row r="34072" spans="68:68" x14ac:dyDescent="0.2">
      <c r="BP34072" s="48"/>
    </row>
    <row r="34073" spans="68:68" x14ac:dyDescent="0.2">
      <c r="BP34073" s="48"/>
    </row>
    <row r="34074" spans="68:68" x14ac:dyDescent="0.2">
      <c r="BP34074" s="48"/>
    </row>
    <row r="34075" spans="68:68" x14ac:dyDescent="0.2">
      <c r="BP34075" s="48"/>
    </row>
    <row r="34076" spans="68:68" x14ac:dyDescent="0.2">
      <c r="BP34076" s="48"/>
    </row>
    <row r="34077" spans="68:68" x14ac:dyDescent="0.2">
      <c r="BP34077" s="48"/>
    </row>
    <row r="34078" spans="68:68" x14ac:dyDescent="0.2">
      <c r="BP34078" s="48"/>
    </row>
    <row r="34079" spans="68:68" x14ac:dyDescent="0.2">
      <c r="BP34079" s="48"/>
    </row>
    <row r="34080" spans="68:68" x14ac:dyDescent="0.2">
      <c r="BP34080" s="48"/>
    </row>
    <row r="34081" spans="68:68" x14ac:dyDescent="0.2">
      <c r="BP34081" s="48"/>
    </row>
    <row r="34082" spans="68:68" x14ac:dyDescent="0.2">
      <c r="BP34082" s="48"/>
    </row>
    <row r="34083" spans="68:68" x14ac:dyDescent="0.2">
      <c r="BP34083" s="48"/>
    </row>
    <row r="34084" spans="68:68" x14ac:dyDescent="0.2">
      <c r="BP34084" s="48"/>
    </row>
    <row r="34085" spans="68:68" x14ac:dyDescent="0.2">
      <c r="BP34085" s="48"/>
    </row>
    <row r="34086" spans="68:68" x14ac:dyDescent="0.2">
      <c r="BP34086" s="48"/>
    </row>
    <row r="34087" spans="68:68" x14ac:dyDescent="0.2">
      <c r="BP34087" s="48"/>
    </row>
    <row r="34088" spans="68:68" x14ac:dyDescent="0.2">
      <c r="BP34088" s="48"/>
    </row>
    <row r="34089" spans="68:68" x14ac:dyDescent="0.2">
      <c r="BP34089" s="48"/>
    </row>
    <row r="34090" spans="68:68" x14ac:dyDescent="0.2">
      <c r="BP34090" s="48"/>
    </row>
    <row r="34091" spans="68:68" x14ac:dyDescent="0.2">
      <c r="BP34091" s="48"/>
    </row>
    <row r="34092" spans="68:68" x14ac:dyDescent="0.2">
      <c r="BP34092" s="48"/>
    </row>
    <row r="34093" spans="68:68" x14ac:dyDescent="0.2">
      <c r="BP34093" s="48"/>
    </row>
    <row r="34094" spans="68:68" x14ac:dyDescent="0.2">
      <c r="BP34094" s="48"/>
    </row>
    <row r="34095" spans="68:68" x14ac:dyDescent="0.2">
      <c r="BP34095" s="48"/>
    </row>
    <row r="34096" spans="68:68" x14ac:dyDescent="0.2">
      <c r="BP34096" s="48"/>
    </row>
    <row r="34097" spans="68:68" x14ac:dyDescent="0.2">
      <c r="BP34097" s="48"/>
    </row>
    <row r="34098" spans="68:68" x14ac:dyDescent="0.2">
      <c r="BP34098" s="48"/>
    </row>
    <row r="34099" spans="68:68" x14ac:dyDescent="0.2">
      <c r="BP34099" s="48"/>
    </row>
    <row r="34100" spans="68:68" x14ac:dyDescent="0.2">
      <c r="BP34100" s="48"/>
    </row>
    <row r="34101" spans="68:68" x14ac:dyDescent="0.2">
      <c r="BP34101" s="48"/>
    </row>
    <row r="34102" spans="68:68" x14ac:dyDescent="0.2">
      <c r="BP34102" s="48"/>
    </row>
    <row r="34103" spans="68:68" x14ac:dyDescent="0.2">
      <c r="BP34103" s="48"/>
    </row>
    <row r="34104" spans="68:68" x14ac:dyDescent="0.2">
      <c r="BP34104" s="48"/>
    </row>
    <row r="34105" spans="68:68" x14ac:dyDescent="0.2">
      <c r="BP34105" s="48"/>
    </row>
    <row r="34106" spans="68:68" x14ac:dyDescent="0.2">
      <c r="BP34106" s="48"/>
    </row>
    <row r="34107" spans="68:68" x14ac:dyDescent="0.2">
      <c r="BP34107" s="48"/>
    </row>
    <row r="34108" spans="68:68" x14ac:dyDescent="0.2">
      <c r="BP34108" s="48"/>
    </row>
    <row r="34109" spans="68:68" x14ac:dyDescent="0.2">
      <c r="BP34109" s="48"/>
    </row>
    <row r="34110" spans="68:68" x14ac:dyDescent="0.2">
      <c r="BP34110" s="48"/>
    </row>
    <row r="34111" spans="68:68" x14ac:dyDescent="0.2">
      <c r="BP34111" s="48"/>
    </row>
    <row r="34112" spans="68:68" x14ac:dyDescent="0.2">
      <c r="BP34112" s="48"/>
    </row>
    <row r="34113" spans="68:68" x14ac:dyDescent="0.2">
      <c r="BP34113" s="48"/>
    </row>
    <row r="34114" spans="68:68" x14ac:dyDescent="0.2">
      <c r="BP34114" s="48"/>
    </row>
    <row r="34115" spans="68:68" x14ac:dyDescent="0.2">
      <c r="BP34115" s="48"/>
    </row>
    <row r="34116" spans="68:68" x14ac:dyDescent="0.2">
      <c r="BP34116" s="48"/>
    </row>
    <row r="34117" spans="68:68" x14ac:dyDescent="0.2">
      <c r="BP34117" s="48"/>
    </row>
    <row r="34118" spans="68:68" x14ac:dyDescent="0.2">
      <c r="BP34118" s="48"/>
    </row>
    <row r="34119" spans="68:68" x14ac:dyDescent="0.2">
      <c r="BP34119" s="48"/>
    </row>
    <row r="34120" spans="68:68" x14ac:dyDescent="0.2">
      <c r="BP34120" s="48"/>
    </row>
    <row r="34121" spans="68:68" x14ac:dyDescent="0.2">
      <c r="BP34121" s="48"/>
    </row>
    <row r="34122" spans="68:68" x14ac:dyDescent="0.2">
      <c r="BP34122" s="48"/>
    </row>
    <row r="34123" spans="68:68" x14ac:dyDescent="0.2">
      <c r="BP34123" s="48"/>
    </row>
    <row r="34124" spans="68:68" x14ac:dyDescent="0.2">
      <c r="BP34124" s="48"/>
    </row>
    <row r="34125" spans="68:68" x14ac:dyDescent="0.2">
      <c r="BP34125" s="48"/>
    </row>
    <row r="34126" spans="68:68" x14ac:dyDescent="0.2">
      <c r="BP34126" s="48"/>
    </row>
    <row r="34127" spans="68:68" x14ac:dyDescent="0.2">
      <c r="BP34127" s="48"/>
    </row>
    <row r="34128" spans="68:68" x14ac:dyDescent="0.2">
      <c r="BP34128" s="48"/>
    </row>
    <row r="34129" spans="68:68" x14ac:dyDescent="0.2">
      <c r="BP34129" s="48"/>
    </row>
    <row r="34130" spans="68:68" x14ac:dyDescent="0.2">
      <c r="BP34130" s="48"/>
    </row>
    <row r="34131" spans="68:68" x14ac:dyDescent="0.2">
      <c r="BP34131" s="48"/>
    </row>
    <row r="34132" spans="68:68" x14ac:dyDescent="0.2">
      <c r="BP34132" s="48"/>
    </row>
    <row r="34133" spans="68:68" x14ac:dyDescent="0.2">
      <c r="BP34133" s="48"/>
    </row>
    <row r="34134" spans="68:68" x14ac:dyDescent="0.2">
      <c r="BP34134" s="48"/>
    </row>
    <row r="34135" spans="68:68" x14ac:dyDescent="0.2">
      <c r="BP34135" s="48"/>
    </row>
    <row r="34136" spans="68:68" x14ac:dyDescent="0.2">
      <c r="BP34136" s="48"/>
    </row>
    <row r="34137" spans="68:68" x14ac:dyDescent="0.2">
      <c r="BP34137" s="48"/>
    </row>
    <row r="34138" spans="68:68" x14ac:dyDescent="0.2">
      <c r="BP34138" s="48"/>
    </row>
    <row r="34139" spans="68:68" x14ac:dyDescent="0.2">
      <c r="BP34139" s="48"/>
    </row>
    <row r="34140" spans="68:68" x14ac:dyDescent="0.2">
      <c r="BP34140" s="48"/>
    </row>
    <row r="34141" spans="68:68" x14ac:dyDescent="0.2">
      <c r="BP34141" s="48"/>
    </row>
    <row r="34142" spans="68:68" x14ac:dyDescent="0.2">
      <c r="BP34142" s="48"/>
    </row>
    <row r="34143" spans="68:68" x14ac:dyDescent="0.2">
      <c r="BP34143" s="48"/>
    </row>
    <row r="34144" spans="68:68" x14ac:dyDescent="0.2">
      <c r="BP34144" s="48"/>
    </row>
    <row r="34145" spans="68:68" x14ac:dyDescent="0.2">
      <c r="BP34145" s="48"/>
    </row>
    <row r="34146" spans="68:68" x14ac:dyDescent="0.2">
      <c r="BP34146" s="48"/>
    </row>
    <row r="34147" spans="68:68" x14ac:dyDescent="0.2">
      <c r="BP34147" s="48"/>
    </row>
    <row r="34148" spans="68:68" x14ac:dyDescent="0.2">
      <c r="BP34148" s="48"/>
    </row>
    <row r="34149" spans="68:68" x14ac:dyDescent="0.2">
      <c r="BP34149" s="48"/>
    </row>
    <row r="34150" spans="68:68" x14ac:dyDescent="0.2">
      <c r="BP34150" s="48"/>
    </row>
    <row r="34151" spans="68:68" x14ac:dyDescent="0.2">
      <c r="BP34151" s="48"/>
    </row>
    <row r="34152" spans="68:68" x14ac:dyDescent="0.2">
      <c r="BP34152" s="48"/>
    </row>
    <row r="34153" spans="68:68" x14ac:dyDescent="0.2">
      <c r="BP34153" s="48"/>
    </row>
    <row r="34154" spans="68:68" x14ac:dyDescent="0.2">
      <c r="BP34154" s="48"/>
    </row>
    <row r="34155" spans="68:68" x14ac:dyDescent="0.2">
      <c r="BP34155" s="48"/>
    </row>
    <row r="34156" spans="68:68" x14ac:dyDescent="0.2">
      <c r="BP34156" s="48"/>
    </row>
    <row r="34157" spans="68:68" x14ac:dyDescent="0.2">
      <c r="BP34157" s="48"/>
    </row>
    <row r="34158" spans="68:68" x14ac:dyDescent="0.2">
      <c r="BP34158" s="48"/>
    </row>
    <row r="34159" spans="68:68" x14ac:dyDescent="0.2">
      <c r="BP34159" s="48"/>
    </row>
    <row r="34160" spans="68:68" x14ac:dyDescent="0.2">
      <c r="BP34160" s="48"/>
    </row>
    <row r="34161" spans="68:68" x14ac:dyDescent="0.2">
      <c r="BP34161" s="48"/>
    </row>
    <row r="34162" spans="68:68" x14ac:dyDescent="0.2">
      <c r="BP34162" s="48"/>
    </row>
    <row r="34163" spans="68:68" x14ac:dyDescent="0.2">
      <c r="BP34163" s="48"/>
    </row>
    <row r="34164" spans="68:68" x14ac:dyDescent="0.2">
      <c r="BP34164" s="48"/>
    </row>
    <row r="34165" spans="68:68" x14ac:dyDescent="0.2">
      <c r="BP34165" s="48"/>
    </row>
    <row r="34166" spans="68:68" x14ac:dyDescent="0.2">
      <c r="BP34166" s="48"/>
    </row>
    <row r="34167" spans="68:68" x14ac:dyDescent="0.2">
      <c r="BP34167" s="48"/>
    </row>
    <row r="34168" spans="68:68" x14ac:dyDescent="0.2">
      <c r="BP34168" s="48"/>
    </row>
    <row r="34169" spans="68:68" x14ac:dyDescent="0.2">
      <c r="BP34169" s="48"/>
    </row>
    <row r="34170" spans="68:68" x14ac:dyDescent="0.2">
      <c r="BP34170" s="48"/>
    </row>
    <row r="34171" spans="68:68" x14ac:dyDescent="0.2">
      <c r="BP34171" s="48"/>
    </row>
    <row r="34172" spans="68:68" x14ac:dyDescent="0.2">
      <c r="BP34172" s="48"/>
    </row>
    <row r="34173" spans="68:68" x14ac:dyDescent="0.2">
      <c r="BP34173" s="48"/>
    </row>
    <row r="34174" spans="68:68" x14ac:dyDescent="0.2">
      <c r="BP34174" s="48"/>
    </row>
    <row r="34175" spans="68:68" x14ac:dyDescent="0.2">
      <c r="BP34175" s="48"/>
    </row>
    <row r="34176" spans="68:68" x14ac:dyDescent="0.2">
      <c r="BP34176" s="48"/>
    </row>
    <row r="34177" spans="68:68" x14ac:dyDescent="0.2">
      <c r="BP34177" s="48"/>
    </row>
    <row r="34178" spans="68:68" x14ac:dyDescent="0.2">
      <c r="BP34178" s="48"/>
    </row>
    <row r="34179" spans="68:68" x14ac:dyDescent="0.2">
      <c r="BP34179" s="48"/>
    </row>
    <row r="34180" spans="68:68" x14ac:dyDescent="0.2">
      <c r="BP34180" s="48"/>
    </row>
    <row r="34181" spans="68:68" x14ac:dyDescent="0.2">
      <c r="BP34181" s="48"/>
    </row>
    <row r="34182" spans="68:68" x14ac:dyDescent="0.2">
      <c r="BP34182" s="48"/>
    </row>
    <row r="34183" spans="68:68" x14ac:dyDescent="0.2">
      <c r="BP34183" s="48"/>
    </row>
    <row r="34184" spans="68:68" x14ac:dyDescent="0.2">
      <c r="BP34184" s="48"/>
    </row>
    <row r="34185" spans="68:68" x14ac:dyDescent="0.2">
      <c r="BP34185" s="48"/>
    </row>
    <row r="34186" spans="68:68" x14ac:dyDescent="0.2">
      <c r="BP34186" s="48"/>
    </row>
    <row r="34187" spans="68:68" x14ac:dyDescent="0.2">
      <c r="BP34187" s="48"/>
    </row>
    <row r="34188" spans="68:68" x14ac:dyDescent="0.2">
      <c r="BP34188" s="48"/>
    </row>
    <row r="34189" spans="68:68" x14ac:dyDescent="0.2">
      <c r="BP34189" s="48"/>
    </row>
    <row r="34190" spans="68:68" x14ac:dyDescent="0.2">
      <c r="BP34190" s="48"/>
    </row>
    <row r="34191" spans="68:68" x14ac:dyDescent="0.2">
      <c r="BP34191" s="48"/>
    </row>
    <row r="34192" spans="68:68" x14ac:dyDescent="0.2">
      <c r="BP34192" s="48"/>
    </row>
    <row r="34193" spans="68:68" x14ac:dyDescent="0.2">
      <c r="BP34193" s="48"/>
    </row>
    <row r="34194" spans="68:68" x14ac:dyDescent="0.2">
      <c r="BP34194" s="48"/>
    </row>
    <row r="34195" spans="68:68" x14ac:dyDescent="0.2">
      <c r="BP34195" s="48"/>
    </row>
    <row r="34196" spans="68:68" x14ac:dyDescent="0.2">
      <c r="BP34196" s="48"/>
    </row>
    <row r="34197" spans="68:68" x14ac:dyDescent="0.2">
      <c r="BP34197" s="48"/>
    </row>
    <row r="34198" spans="68:68" x14ac:dyDescent="0.2">
      <c r="BP34198" s="48"/>
    </row>
    <row r="34199" spans="68:68" x14ac:dyDescent="0.2">
      <c r="BP34199" s="48"/>
    </row>
    <row r="34200" spans="68:68" x14ac:dyDescent="0.2">
      <c r="BP34200" s="48"/>
    </row>
    <row r="34201" spans="68:68" x14ac:dyDescent="0.2">
      <c r="BP34201" s="48"/>
    </row>
    <row r="34202" spans="68:68" x14ac:dyDescent="0.2">
      <c r="BP34202" s="48"/>
    </row>
    <row r="34203" spans="68:68" x14ac:dyDescent="0.2">
      <c r="BP34203" s="48"/>
    </row>
    <row r="34204" spans="68:68" x14ac:dyDescent="0.2">
      <c r="BP34204" s="48"/>
    </row>
    <row r="34205" spans="68:68" x14ac:dyDescent="0.2">
      <c r="BP34205" s="48"/>
    </row>
    <row r="34206" spans="68:68" x14ac:dyDescent="0.2">
      <c r="BP34206" s="48"/>
    </row>
    <row r="34207" spans="68:68" x14ac:dyDescent="0.2">
      <c r="BP34207" s="48"/>
    </row>
    <row r="34208" spans="68:68" x14ac:dyDescent="0.2">
      <c r="BP34208" s="48"/>
    </row>
    <row r="34209" spans="68:68" x14ac:dyDescent="0.2">
      <c r="BP34209" s="48"/>
    </row>
    <row r="34210" spans="68:68" x14ac:dyDescent="0.2">
      <c r="BP34210" s="48"/>
    </row>
    <row r="34211" spans="68:68" x14ac:dyDescent="0.2">
      <c r="BP34211" s="48"/>
    </row>
    <row r="34212" spans="68:68" x14ac:dyDescent="0.2">
      <c r="BP34212" s="48"/>
    </row>
    <row r="34213" spans="68:68" x14ac:dyDescent="0.2">
      <c r="BP34213" s="48"/>
    </row>
    <row r="34214" spans="68:68" x14ac:dyDescent="0.2">
      <c r="BP34214" s="48"/>
    </row>
    <row r="34215" spans="68:68" x14ac:dyDescent="0.2">
      <c r="BP34215" s="48"/>
    </row>
    <row r="34216" spans="68:68" x14ac:dyDescent="0.2">
      <c r="BP34216" s="48"/>
    </row>
    <row r="34217" spans="68:68" x14ac:dyDescent="0.2">
      <c r="BP34217" s="48"/>
    </row>
    <row r="34218" spans="68:68" x14ac:dyDescent="0.2">
      <c r="BP34218" s="48"/>
    </row>
    <row r="34219" spans="68:68" x14ac:dyDescent="0.2">
      <c r="BP34219" s="48"/>
    </row>
    <row r="34220" spans="68:68" x14ac:dyDescent="0.2">
      <c r="BP34220" s="48"/>
    </row>
    <row r="34221" spans="68:68" x14ac:dyDescent="0.2">
      <c r="BP34221" s="48"/>
    </row>
    <row r="34222" spans="68:68" x14ac:dyDescent="0.2">
      <c r="BP34222" s="48"/>
    </row>
    <row r="34223" spans="68:68" x14ac:dyDescent="0.2">
      <c r="BP34223" s="48"/>
    </row>
    <row r="34224" spans="68:68" x14ac:dyDescent="0.2">
      <c r="BP34224" s="48"/>
    </row>
    <row r="34225" spans="68:68" x14ac:dyDescent="0.2">
      <c r="BP34225" s="48"/>
    </row>
    <row r="34226" spans="68:68" x14ac:dyDescent="0.2">
      <c r="BP34226" s="48"/>
    </row>
    <row r="34227" spans="68:68" x14ac:dyDescent="0.2">
      <c r="BP34227" s="48"/>
    </row>
    <row r="34228" spans="68:68" x14ac:dyDescent="0.2">
      <c r="BP34228" s="48"/>
    </row>
    <row r="34229" spans="68:68" x14ac:dyDescent="0.2">
      <c r="BP34229" s="48"/>
    </row>
    <row r="34230" spans="68:68" x14ac:dyDescent="0.2">
      <c r="BP34230" s="48"/>
    </row>
    <row r="34231" spans="68:68" x14ac:dyDescent="0.2">
      <c r="BP34231" s="48"/>
    </row>
    <row r="34232" spans="68:68" x14ac:dyDescent="0.2">
      <c r="BP34232" s="48"/>
    </row>
    <row r="34233" spans="68:68" x14ac:dyDescent="0.2">
      <c r="BP34233" s="48"/>
    </row>
    <row r="34234" spans="68:68" x14ac:dyDescent="0.2">
      <c r="BP34234" s="48"/>
    </row>
    <row r="34235" spans="68:68" x14ac:dyDescent="0.2">
      <c r="BP34235" s="48"/>
    </row>
    <row r="34236" spans="68:68" x14ac:dyDescent="0.2">
      <c r="BP34236" s="48"/>
    </row>
    <row r="34237" spans="68:68" x14ac:dyDescent="0.2">
      <c r="BP34237" s="48"/>
    </row>
    <row r="34238" spans="68:68" x14ac:dyDescent="0.2">
      <c r="BP34238" s="48"/>
    </row>
    <row r="34239" spans="68:68" x14ac:dyDescent="0.2">
      <c r="BP34239" s="48"/>
    </row>
    <row r="34240" spans="68:68" x14ac:dyDescent="0.2">
      <c r="BP34240" s="48"/>
    </row>
    <row r="34241" spans="68:68" x14ac:dyDescent="0.2">
      <c r="BP34241" s="48"/>
    </row>
    <row r="34242" spans="68:68" x14ac:dyDescent="0.2">
      <c r="BP34242" s="48"/>
    </row>
    <row r="34243" spans="68:68" x14ac:dyDescent="0.2">
      <c r="BP34243" s="48"/>
    </row>
    <row r="34244" spans="68:68" x14ac:dyDescent="0.2">
      <c r="BP34244" s="48"/>
    </row>
    <row r="34245" spans="68:68" x14ac:dyDescent="0.2">
      <c r="BP34245" s="48"/>
    </row>
    <row r="34246" spans="68:68" x14ac:dyDescent="0.2">
      <c r="BP34246" s="48"/>
    </row>
    <row r="34247" spans="68:68" x14ac:dyDescent="0.2">
      <c r="BP34247" s="48"/>
    </row>
    <row r="34248" spans="68:68" x14ac:dyDescent="0.2">
      <c r="BP34248" s="48"/>
    </row>
    <row r="34249" spans="68:68" x14ac:dyDescent="0.2">
      <c r="BP34249" s="48"/>
    </row>
    <row r="34250" spans="68:68" x14ac:dyDescent="0.2">
      <c r="BP34250" s="48"/>
    </row>
    <row r="34251" spans="68:68" x14ac:dyDescent="0.2">
      <c r="BP34251" s="48"/>
    </row>
    <row r="34252" spans="68:68" x14ac:dyDescent="0.2">
      <c r="BP34252" s="48"/>
    </row>
    <row r="34253" spans="68:68" x14ac:dyDescent="0.2">
      <c r="BP34253" s="48"/>
    </row>
    <row r="34254" spans="68:68" x14ac:dyDescent="0.2">
      <c r="BP34254" s="48"/>
    </row>
    <row r="34255" spans="68:68" x14ac:dyDescent="0.2">
      <c r="BP34255" s="48"/>
    </row>
    <row r="34256" spans="68:68" x14ac:dyDescent="0.2">
      <c r="BP34256" s="48"/>
    </row>
    <row r="34257" spans="68:68" x14ac:dyDescent="0.2">
      <c r="BP34257" s="48"/>
    </row>
    <row r="34258" spans="68:68" x14ac:dyDescent="0.2">
      <c r="BP34258" s="48"/>
    </row>
    <row r="34259" spans="68:68" x14ac:dyDescent="0.2">
      <c r="BP34259" s="48"/>
    </row>
    <row r="34260" spans="68:68" x14ac:dyDescent="0.2">
      <c r="BP34260" s="48"/>
    </row>
    <row r="34261" spans="68:68" x14ac:dyDescent="0.2">
      <c r="BP34261" s="48"/>
    </row>
    <row r="34262" spans="68:68" x14ac:dyDescent="0.2">
      <c r="BP34262" s="48"/>
    </row>
    <row r="34263" spans="68:68" x14ac:dyDescent="0.2">
      <c r="BP34263" s="48"/>
    </row>
    <row r="34264" spans="68:68" x14ac:dyDescent="0.2">
      <c r="BP34264" s="48"/>
    </row>
    <row r="34265" spans="68:68" x14ac:dyDescent="0.2">
      <c r="BP34265" s="48"/>
    </row>
    <row r="34266" spans="68:68" x14ac:dyDescent="0.2">
      <c r="BP34266" s="48"/>
    </row>
    <row r="34267" spans="68:68" x14ac:dyDescent="0.2">
      <c r="BP34267" s="48"/>
    </row>
    <row r="34268" spans="68:68" x14ac:dyDescent="0.2">
      <c r="BP34268" s="48"/>
    </row>
    <row r="34269" spans="68:68" x14ac:dyDescent="0.2">
      <c r="BP34269" s="48"/>
    </row>
    <row r="34270" spans="68:68" x14ac:dyDescent="0.2">
      <c r="BP34270" s="48"/>
    </row>
    <row r="34271" spans="68:68" x14ac:dyDescent="0.2">
      <c r="BP34271" s="48"/>
    </row>
    <row r="34272" spans="68:68" x14ac:dyDescent="0.2">
      <c r="BP34272" s="48"/>
    </row>
    <row r="34273" spans="68:68" x14ac:dyDescent="0.2">
      <c r="BP34273" s="48"/>
    </row>
    <row r="34274" spans="68:68" x14ac:dyDescent="0.2">
      <c r="BP34274" s="48"/>
    </row>
    <row r="34275" spans="68:68" x14ac:dyDescent="0.2">
      <c r="BP34275" s="48"/>
    </row>
    <row r="34276" spans="68:68" x14ac:dyDescent="0.2">
      <c r="BP34276" s="48"/>
    </row>
    <row r="34277" spans="68:68" x14ac:dyDescent="0.2">
      <c r="BP34277" s="48"/>
    </row>
    <row r="34278" spans="68:68" x14ac:dyDescent="0.2">
      <c r="BP34278" s="48"/>
    </row>
    <row r="34279" spans="68:68" x14ac:dyDescent="0.2">
      <c r="BP34279" s="48"/>
    </row>
    <row r="34280" spans="68:68" x14ac:dyDescent="0.2">
      <c r="BP34280" s="48"/>
    </row>
    <row r="34281" spans="68:68" x14ac:dyDescent="0.2">
      <c r="BP34281" s="48"/>
    </row>
    <row r="34282" spans="68:68" x14ac:dyDescent="0.2">
      <c r="BP34282" s="48"/>
    </row>
    <row r="34283" spans="68:68" x14ac:dyDescent="0.2">
      <c r="BP34283" s="48"/>
    </row>
    <row r="34284" spans="68:68" x14ac:dyDescent="0.2">
      <c r="BP34284" s="48"/>
    </row>
    <row r="34285" spans="68:68" x14ac:dyDescent="0.2">
      <c r="BP34285" s="48"/>
    </row>
    <row r="34286" spans="68:68" x14ac:dyDescent="0.2">
      <c r="BP34286" s="48"/>
    </row>
    <row r="34287" spans="68:68" x14ac:dyDescent="0.2">
      <c r="BP34287" s="48"/>
    </row>
    <row r="34288" spans="68:68" x14ac:dyDescent="0.2">
      <c r="BP34288" s="48"/>
    </row>
    <row r="34289" spans="68:68" x14ac:dyDescent="0.2">
      <c r="BP34289" s="48"/>
    </row>
    <row r="34290" spans="68:68" x14ac:dyDescent="0.2">
      <c r="BP34290" s="48"/>
    </row>
    <row r="34291" spans="68:68" x14ac:dyDescent="0.2">
      <c r="BP34291" s="48"/>
    </row>
    <row r="34292" spans="68:68" x14ac:dyDescent="0.2">
      <c r="BP34292" s="48"/>
    </row>
    <row r="34293" spans="68:68" x14ac:dyDescent="0.2">
      <c r="BP34293" s="48"/>
    </row>
    <row r="34294" spans="68:68" x14ac:dyDescent="0.2">
      <c r="BP34294" s="48"/>
    </row>
    <row r="34295" spans="68:68" x14ac:dyDescent="0.2">
      <c r="BP34295" s="48"/>
    </row>
    <row r="34296" spans="68:68" x14ac:dyDescent="0.2">
      <c r="BP34296" s="48"/>
    </row>
    <row r="34297" spans="68:68" x14ac:dyDescent="0.2">
      <c r="BP34297" s="48"/>
    </row>
    <row r="34298" spans="68:68" x14ac:dyDescent="0.2">
      <c r="BP34298" s="48"/>
    </row>
    <row r="34299" spans="68:68" x14ac:dyDescent="0.2">
      <c r="BP34299" s="48"/>
    </row>
    <row r="34300" spans="68:68" x14ac:dyDescent="0.2">
      <c r="BP34300" s="48"/>
    </row>
    <row r="34301" spans="68:68" x14ac:dyDescent="0.2">
      <c r="BP34301" s="48"/>
    </row>
    <row r="34302" spans="68:68" x14ac:dyDescent="0.2">
      <c r="BP34302" s="48"/>
    </row>
    <row r="34303" spans="68:68" x14ac:dyDescent="0.2">
      <c r="BP34303" s="48"/>
    </row>
    <row r="34304" spans="68:68" x14ac:dyDescent="0.2">
      <c r="BP34304" s="48"/>
    </row>
    <row r="34305" spans="68:68" x14ac:dyDescent="0.2">
      <c r="BP34305" s="48"/>
    </row>
    <row r="34306" spans="68:68" x14ac:dyDescent="0.2">
      <c r="BP34306" s="48"/>
    </row>
    <row r="34307" spans="68:68" x14ac:dyDescent="0.2">
      <c r="BP34307" s="48"/>
    </row>
    <row r="34308" spans="68:68" x14ac:dyDescent="0.2">
      <c r="BP34308" s="48"/>
    </row>
    <row r="34309" spans="68:68" x14ac:dyDescent="0.2">
      <c r="BP34309" s="48"/>
    </row>
    <row r="34310" spans="68:68" x14ac:dyDescent="0.2">
      <c r="BP34310" s="48"/>
    </row>
    <row r="34311" spans="68:68" x14ac:dyDescent="0.2">
      <c r="BP34311" s="48"/>
    </row>
    <row r="34312" spans="68:68" x14ac:dyDescent="0.2">
      <c r="BP34312" s="48"/>
    </row>
    <row r="34313" spans="68:68" x14ac:dyDescent="0.2">
      <c r="BP34313" s="48"/>
    </row>
    <row r="34314" spans="68:68" x14ac:dyDescent="0.2">
      <c r="BP34314" s="48"/>
    </row>
    <row r="34315" spans="68:68" x14ac:dyDescent="0.2">
      <c r="BP34315" s="48"/>
    </row>
    <row r="34316" spans="68:68" x14ac:dyDescent="0.2">
      <c r="BP34316" s="48"/>
    </row>
    <row r="34317" spans="68:68" x14ac:dyDescent="0.2">
      <c r="BP34317" s="48"/>
    </row>
    <row r="34318" spans="68:68" x14ac:dyDescent="0.2">
      <c r="BP34318" s="48"/>
    </row>
    <row r="34319" spans="68:68" x14ac:dyDescent="0.2">
      <c r="BP34319" s="48"/>
    </row>
    <row r="34320" spans="68:68" x14ac:dyDescent="0.2">
      <c r="BP34320" s="48"/>
    </row>
    <row r="34321" spans="68:68" x14ac:dyDescent="0.2">
      <c r="BP34321" s="48"/>
    </row>
    <row r="34322" spans="68:68" x14ac:dyDescent="0.2">
      <c r="BP34322" s="48"/>
    </row>
    <row r="34323" spans="68:68" x14ac:dyDescent="0.2">
      <c r="BP34323" s="48"/>
    </row>
    <row r="34324" spans="68:68" x14ac:dyDescent="0.2">
      <c r="BP34324" s="48"/>
    </row>
    <row r="34325" spans="68:68" x14ac:dyDescent="0.2">
      <c r="BP34325" s="48"/>
    </row>
    <row r="34326" spans="68:68" x14ac:dyDescent="0.2">
      <c r="BP34326" s="48"/>
    </row>
    <row r="34327" spans="68:68" x14ac:dyDescent="0.2">
      <c r="BP34327" s="48"/>
    </row>
    <row r="34328" spans="68:68" x14ac:dyDescent="0.2">
      <c r="BP34328" s="48"/>
    </row>
    <row r="34329" spans="68:68" x14ac:dyDescent="0.2">
      <c r="BP34329" s="48"/>
    </row>
    <row r="34330" spans="68:68" x14ac:dyDescent="0.2">
      <c r="BP34330" s="48"/>
    </row>
    <row r="34331" spans="68:68" x14ac:dyDescent="0.2">
      <c r="BP34331" s="48"/>
    </row>
    <row r="34332" spans="68:68" x14ac:dyDescent="0.2">
      <c r="BP34332" s="48"/>
    </row>
    <row r="34333" spans="68:68" x14ac:dyDescent="0.2">
      <c r="BP34333" s="48"/>
    </row>
    <row r="34334" spans="68:68" x14ac:dyDescent="0.2">
      <c r="BP34334" s="48"/>
    </row>
    <row r="34335" spans="68:68" x14ac:dyDescent="0.2">
      <c r="BP34335" s="48"/>
    </row>
    <row r="34336" spans="68:68" x14ac:dyDescent="0.2">
      <c r="BP34336" s="48"/>
    </row>
    <row r="34337" spans="68:68" x14ac:dyDescent="0.2">
      <c r="BP34337" s="48"/>
    </row>
    <row r="34338" spans="68:68" x14ac:dyDescent="0.2">
      <c r="BP34338" s="48"/>
    </row>
    <row r="34339" spans="68:68" x14ac:dyDescent="0.2">
      <c r="BP34339" s="48"/>
    </row>
    <row r="34340" spans="68:68" x14ac:dyDescent="0.2">
      <c r="BP34340" s="48"/>
    </row>
    <row r="34341" spans="68:68" x14ac:dyDescent="0.2">
      <c r="BP34341" s="48"/>
    </row>
    <row r="34342" spans="68:68" x14ac:dyDescent="0.2">
      <c r="BP34342" s="48"/>
    </row>
    <row r="34343" spans="68:68" x14ac:dyDescent="0.2">
      <c r="BP34343" s="48"/>
    </row>
    <row r="34344" spans="68:68" x14ac:dyDescent="0.2">
      <c r="BP34344" s="48"/>
    </row>
    <row r="34345" spans="68:68" x14ac:dyDescent="0.2">
      <c r="BP34345" s="48"/>
    </row>
    <row r="34346" spans="68:68" x14ac:dyDescent="0.2">
      <c r="BP34346" s="48"/>
    </row>
    <row r="34347" spans="68:68" x14ac:dyDescent="0.2">
      <c r="BP34347" s="48"/>
    </row>
    <row r="34348" spans="68:68" x14ac:dyDescent="0.2">
      <c r="BP34348" s="48"/>
    </row>
    <row r="34349" spans="68:68" x14ac:dyDescent="0.2">
      <c r="BP34349" s="48"/>
    </row>
    <row r="34350" spans="68:68" x14ac:dyDescent="0.2">
      <c r="BP34350" s="48"/>
    </row>
    <row r="34351" spans="68:68" x14ac:dyDescent="0.2">
      <c r="BP34351" s="48"/>
    </row>
    <row r="34352" spans="68:68" x14ac:dyDescent="0.2">
      <c r="BP34352" s="48"/>
    </row>
    <row r="34353" spans="68:68" x14ac:dyDescent="0.2">
      <c r="BP34353" s="48"/>
    </row>
    <row r="34354" spans="68:68" x14ac:dyDescent="0.2">
      <c r="BP34354" s="48"/>
    </row>
    <row r="34355" spans="68:68" x14ac:dyDescent="0.2">
      <c r="BP34355" s="48"/>
    </row>
    <row r="34356" spans="68:68" x14ac:dyDescent="0.2">
      <c r="BP34356" s="48"/>
    </row>
    <row r="34357" spans="68:68" x14ac:dyDescent="0.2">
      <c r="BP34357" s="48"/>
    </row>
    <row r="34358" spans="68:68" x14ac:dyDescent="0.2">
      <c r="BP34358" s="48"/>
    </row>
    <row r="34359" spans="68:68" x14ac:dyDescent="0.2">
      <c r="BP34359" s="48"/>
    </row>
    <row r="34360" spans="68:68" x14ac:dyDescent="0.2">
      <c r="BP34360" s="48"/>
    </row>
    <row r="34361" spans="68:68" x14ac:dyDescent="0.2">
      <c r="BP34361" s="48"/>
    </row>
    <row r="34362" spans="68:68" x14ac:dyDescent="0.2">
      <c r="BP34362" s="48"/>
    </row>
    <row r="34363" spans="68:68" x14ac:dyDescent="0.2">
      <c r="BP34363" s="48"/>
    </row>
    <row r="34364" spans="68:68" x14ac:dyDescent="0.2">
      <c r="BP34364" s="48"/>
    </row>
    <row r="34365" spans="68:68" x14ac:dyDescent="0.2">
      <c r="BP34365" s="48"/>
    </row>
    <row r="34366" spans="68:68" x14ac:dyDescent="0.2">
      <c r="BP34366" s="48"/>
    </row>
    <row r="34367" spans="68:68" x14ac:dyDescent="0.2">
      <c r="BP34367" s="48"/>
    </row>
    <row r="34368" spans="68:68" x14ac:dyDescent="0.2">
      <c r="BP34368" s="48"/>
    </row>
    <row r="34369" spans="68:68" x14ac:dyDescent="0.2">
      <c r="BP34369" s="48"/>
    </row>
    <row r="34370" spans="68:68" x14ac:dyDescent="0.2">
      <c r="BP34370" s="48"/>
    </row>
    <row r="34371" spans="68:68" x14ac:dyDescent="0.2">
      <c r="BP34371" s="48"/>
    </row>
    <row r="34372" spans="68:68" x14ac:dyDescent="0.2">
      <c r="BP34372" s="48"/>
    </row>
    <row r="34373" spans="68:68" x14ac:dyDescent="0.2">
      <c r="BP34373" s="48"/>
    </row>
    <row r="34374" spans="68:68" x14ac:dyDescent="0.2">
      <c r="BP34374" s="48"/>
    </row>
    <row r="34375" spans="68:68" x14ac:dyDescent="0.2">
      <c r="BP34375" s="48"/>
    </row>
    <row r="34376" spans="68:68" x14ac:dyDescent="0.2">
      <c r="BP34376" s="48"/>
    </row>
    <row r="34377" spans="68:68" x14ac:dyDescent="0.2">
      <c r="BP34377" s="48"/>
    </row>
    <row r="34378" spans="68:68" x14ac:dyDescent="0.2">
      <c r="BP34378" s="48"/>
    </row>
    <row r="34379" spans="68:68" x14ac:dyDescent="0.2">
      <c r="BP34379" s="48"/>
    </row>
    <row r="34380" spans="68:68" x14ac:dyDescent="0.2">
      <c r="BP34380" s="48"/>
    </row>
    <row r="34381" spans="68:68" x14ac:dyDescent="0.2">
      <c r="BP34381" s="48"/>
    </row>
    <row r="34382" spans="68:68" x14ac:dyDescent="0.2">
      <c r="BP34382" s="48"/>
    </row>
    <row r="34383" spans="68:68" x14ac:dyDescent="0.2">
      <c r="BP34383" s="48"/>
    </row>
    <row r="34384" spans="68:68" x14ac:dyDescent="0.2">
      <c r="BP34384" s="48"/>
    </row>
    <row r="34385" spans="68:68" x14ac:dyDescent="0.2">
      <c r="BP34385" s="48"/>
    </row>
    <row r="34386" spans="68:68" x14ac:dyDescent="0.2">
      <c r="BP34386" s="48"/>
    </row>
    <row r="34387" spans="68:68" x14ac:dyDescent="0.2">
      <c r="BP34387" s="48"/>
    </row>
    <row r="34388" spans="68:68" x14ac:dyDescent="0.2">
      <c r="BP34388" s="48"/>
    </row>
    <row r="34389" spans="68:68" x14ac:dyDescent="0.2">
      <c r="BP34389" s="48"/>
    </row>
    <row r="34390" spans="68:68" x14ac:dyDescent="0.2">
      <c r="BP34390" s="48"/>
    </row>
    <row r="34391" spans="68:68" x14ac:dyDescent="0.2">
      <c r="BP34391" s="48"/>
    </row>
    <row r="34392" spans="68:68" x14ac:dyDescent="0.2">
      <c r="BP34392" s="48"/>
    </row>
    <row r="34393" spans="68:68" x14ac:dyDescent="0.2">
      <c r="BP34393" s="48"/>
    </row>
    <row r="34394" spans="68:68" x14ac:dyDescent="0.2">
      <c r="BP34394" s="48"/>
    </row>
    <row r="34395" spans="68:68" x14ac:dyDescent="0.2">
      <c r="BP34395" s="48"/>
    </row>
    <row r="34396" spans="68:68" x14ac:dyDescent="0.2">
      <c r="BP34396" s="48"/>
    </row>
    <row r="34397" spans="68:68" x14ac:dyDescent="0.2">
      <c r="BP34397" s="48"/>
    </row>
    <row r="34398" spans="68:68" x14ac:dyDescent="0.2">
      <c r="BP34398" s="48"/>
    </row>
    <row r="34399" spans="68:68" x14ac:dyDescent="0.2">
      <c r="BP34399" s="48"/>
    </row>
    <row r="34400" spans="68:68" x14ac:dyDescent="0.2">
      <c r="BP34400" s="48"/>
    </row>
    <row r="34401" spans="68:68" x14ac:dyDescent="0.2">
      <c r="BP34401" s="48"/>
    </row>
    <row r="34402" spans="68:68" x14ac:dyDescent="0.2">
      <c r="BP34402" s="48"/>
    </row>
    <row r="34403" spans="68:68" x14ac:dyDescent="0.2">
      <c r="BP34403" s="48"/>
    </row>
    <row r="34404" spans="68:68" x14ac:dyDescent="0.2">
      <c r="BP34404" s="48"/>
    </row>
    <row r="34405" spans="68:68" x14ac:dyDescent="0.2">
      <c r="BP34405" s="48"/>
    </row>
    <row r="34406" spans="68:68" x14ac:dyDescent="0.2">
      <c r="BP34406" s="48"/>
    </row>
    <row r="34407" spans="68:68" x14ac:dyDescent="0.2">
      <c r="BP34407" s="48"/>
    </row>
    <row r="34408" spans="68:68" x14ac:dyDescent="0.2">
      <c r="BP34408" s="48"/>
    </row>
    <row r="34409" spans="68:68" x14ac:dyDescent="0.2">
      <c r="BP34409" s="48"/>
    </row>
    <row r="34410" spans="68:68" x14ac:dyDescent="0.2">
      <c r="BP34410" s="48"/>
    </row>
    <row r="34411" spans="68:68" x14ac:dyDescent="0.2">
      <c r="BP34411" s="48"/>
    </row>
    <row r="34412" spans="68:68" x14ac:dyDescent="0.2">
      <c r="BP34412" s="48"/>
    </row>
    <row r="34413" spans="68:68" x14ac:dyDescent="0.2">
      <c r="BP34413" s="48"/>
    </row>
    <row r="34414" spans="68:68" x14ac:dyDescent="0.2">
      <c r="BP34414" s="48"/>
    </row>
    <row r="34415" spans="68:68" x14ac:dyDescent="0.2">
      <c r="BP34415" s="48"/>
    </row>
    <row r="34416" spans="68:68" x14ac:dyDescent="0.2">
      <c r="BP34416" s="48"/>
    </row>
    <row r="34417" spans="68:68" x14ac:dyDescent="0.2">
      <c r="BP34417" s="48"/>
    </row>
    <row r="34418" spans="68:68" x14ac:dyDescent="0.2">
      <c r="BP34418" s="48"/>
    </row>
    <row r="34419" spans="68:68" x14ac:dyDescent="0.2">
      <c r="BP34419" s="48"/>
    </row>
    <row r="34420" spans="68:68" x14ac:dyDescent="0.2">
      <c r="BP34420" s="48"/>
    </row>
    <row r="34421" spans="68:68" x14ac:dyDescent="0.2">
      <c r="BP34421" s="48"/>
    </row>
    <row r="34422" spans="68:68" x14ac:dyDescent="0.2">
      <c r="BP34422" s="48"/>
    </row>
    <row r="34423" spans="68:68" x14ac:dyDescent="0.2">
      <c r="BP34423" s="48"/>
    </row>
    <row r="34424" spans="68:68" x14ac:dyDescent="0.2">
      <c r="BP34424" s="48"/>
    </row>
    <row r="34425" spans="68:68" x14ac:dyDescent="0.2">
      <c r="BP34425" s="48"/>
    </row>
    <row r="34426" spans="68:68" x14ac:dyDescent="0.2">
      <c r="BP34426" s="48"/>
    </row>
    <row r="34427" spans="68:68" x14ac:dyDescent="0.2">
      <c r="BP34427" s="48"/>
    </row>
    <row r="34428" spans="68:68" x14ac:dyDescent="0.2">
      <c r="BP34428" s="48"/>
    </row>
    <row r="34429" spans="68:68" x14ac:dyDescent="0.2">
      <c r="BP34429" s="48"/>
    </row>
    <row r="34430" spans="68:68" x14ac:dyDescent="0.2">
      <c r="BP34430" s="48"/>
    </row>
    <row r="34431" spans="68:68" x14ac:dyDescent="0.2">
      <c r="BP34431" s="48"/>
    </row>
    <row r="34432" spans="68:68" x14ac:dyDescent="0.2">
      <c r="BP34432" s="48"/>
    </row>
    <row r="34433" spans="68:68" x14ac:dyDescent="0.2">
      <c r="BP34433" s="48"/>
    </row>
    <row r="34434" spans="68:68" x14ac:dyDescent="0.2">
      <c r="BP34434" s="48"/>
    </row>
    <row r="34435" spans="68:68" x14ac:dyDescent="0.2">
      <c r="BP34435" s="48"/>
    </row>
    <row r="34436" spans="68:68" x14ac:dyDescent="0.2">
      <c r="BP34436" s="48"/>
    </row>
    <row r="34437" spans="68:68" x14ac:dyDescent="0.2">
      <c r="BP34437" s="48"/>
    </row>
    <row r="34438" spans="68:68" x14ac:dyDescent="0.2">
      <c r="BP34438" s="48"/>
    </row>
    <row r="34439" spans="68:68" x14ac:dyDescent="0.2">
      <c r="BP34439" s="48"/>
    </row>
    <row r="34440" spans="68:68" x14ac:dyDescent="0.2">
      <c r="BP34440" s="48"/>
    </row>
    <row r="34441" spans="68:68" x14ac:dyDescent="0.2">
      <c r="BP34441" s="48"/>
    </row>
    <row r="34442" spans="68:68" x14ac:dyDescent="0.2">
      <c r="BP34442" s="48"/>
    </row>
    <row r="34443" spans="68:68" x14ac:dyDescent="0.2">
      <c r="BP34443" s="48"/>
    </row>
    <row r="34444" spans="68:68" x14ac:dyDescent="0.2">
      <c r="BP34444" s="48"/>
    </row>
    <row r="34445" spans="68:68" x14ac:dyDescent="0.2">
      <c r="BP34445" s="48"/>
    </row>
    <row r="34446" spans="68:68" x14ac:dyDescent="0.2">
      <c r="BP34446" s="48"/>
    </row>
    <row r="34447" spans="68:68" x14ac:dyDescent="0.2">
      <c r="BP34447" s="48"/>
    </row>
    <row r="34448" spans="68:68" x14ac:dyDescent="0.2">
      <c r="BP34448" s="48"/>
    </row>
    <row r="34449" spans="68:68" x14ac:dyDescent="0.2">
      <c r="BP34449" s="48"/>
    </row>
    <row r="34450" spans="68:68" x14ac:dyDescent="0.2">
      <c r="BP34450" s="48"/>
    </row>
    <row r="34451" spans="68:68" x14ac:dyDescent="0.2">
      <c r="BP34451" s="48"/>
    </row>
    <row r="34452" spans="68:68" x14ac:dyDescent="0.2">
      <c r="BP34452" s="48"/>
    </row>
    <row r="34453" spans="68:68" x14ac:dyDescent="0.2">
      <c r="BP34453" s="48"/>
    </row>
    <row r="34454" spans="68:68" x14ac:dyDescent="0.2">
      <c r="BP34454" s="48"/>
    </row>
    <row r="34455" spans="68:68" x14ac:dyDescent="0.2">
      <c r="BP34455" s="48"/>
    </row>
    <row r="34456" spans="68:68" x14ac:dyDescent="0.2">
      <c r="BP34456" s="48"/>
    </row>
    <row r="34457" spans="68:68" x14ac:dyDescent="0.2">
      <c r="BP34457" s="48"/>
    </row>
    <row r="34458" spans="68:68" x14ac:dyDescent="0.2">
      <c r="BP34458" s="48"/>
    </row>
    <row r="34459" spans="68:68" x14ac:dyDescent="0.2">
      <c r="BP34459" s="48"/>
    </row>
    <row r="34460" spans="68:68" x14ac:dyDescent="0.2">
      <c r="BP34460" s="48"/>
    </row>
    <row r="34461" spans="68:68" x14ac:dyDescent="0.2">
      <c r="BP34461" s="48"/>
    </row>
    <row r="34462" spans="68:68" x14ac:dyDescent="0.2">
      <c r="BP34462" s="48"/>
    </row>
    <row r="34463" spans="68:68" x14ac:dyDescent="0.2">
      <c r="BP34463" s="48"/>
    </row>
    <row r="34464" spans="68:68" x14ac:dyDescent="0.2">
      <c r="BP34464" s="48"/>
    </row>
    <row r="34465" spans="68:68" x14ac:dyDescent="0.2">
      <c r="BP34465" s="48"/>
    </row>
    <row r="34466" spans="68:68" x14ac:dyDescent="0.2">
      <c r="BP34466" s="48"/>
    </row>
    <row r="34467" spans="68:68" x14ac:dyDescent="0.2">
      <c r="BP34467" s="48"/>
    </row>
    <row r="34468" spans="68:68" x14ac:dyDescent="0.2">
      <c r="BP34468" s="48"/>
    </row>
    <row r="34469" spans="68:68" x14ac:dyDescent="0.2">
      <c r="BP34469" s="48"/>
    </row>
    <row r="34470" spans="68:68" x14ac:dyDescent="0.2">
      <c r="BP34470" s="48"/>
    </row>
    <row r="34471" spans="68:68" x14ac:dyDescent="0.2">
      <c r="BP34471" s="48"/>
    </row>
    <row r="34472" spans="68:68" x14ac:dyDescent="0.2">
      <c r="BP34472" s="48"/>
    </row>
    <row r="34473" spans="68:68" x14ac:dyDescent="0.2">
      <c r="BP34473" s="48"/>
    </row>
    <row r="34474" spans="68:68" x14ac:dyDescent="0.2">
      <c r="BP34474" s="48"/>
    </row>
    <row r="34475" spans="68:68" x14ac:dyDescent="0.2">
      <c r="BP34475" s="48"/>
    </row>
    <row r="34476" spans="68:68" x14ac:dyDescent="0.2">
      <c r="BP34476" s="48"/>
    </row>
    <row r="34477" spans="68:68" x14ac:dyDescent="0.2">
      <c r="BP34477" s="48"/>
    </row>
    <row r="34478" spans="68:68" x14ac:dyDescent="0.2">
      <c r="BP34478" s="48"/>
    </row>
    <row r="34479" spans="68:68" x14ac:dyDescent="0.2">
      <c r="BP34479" s="48"/>
    </row>
    <row r="34480" spans="68:68" x14ac:dyDescent="0.2">
      <c r="BP34480" s="48"/>
    </row>
    <row r="34481" spans="68:68" x14ac:dyDescent="0.2">
      <c r="BP34481" s="48"/>
    </row>
    <row r="34482" spans="68:68" x14ac:dyDescent="0.2">
      <c r="BP34482" s="48"/>
    </row>
    <row r="34483" spans="68:68" x14ac:dyDescent="0.2">
      <c r="BP34483" s="48"/>
    </row>
    <row r="34484" spans="68:68" x14ac:dyDescent="0.2">
      <c r="BP34484" s="48"/>
    </row>
    <row r="34485" spans="68:68" x14ac:dyDescent="0.2">
      <c r="BP34485" s="48"/>
    </row>
    <row r="34486" spans="68:68" x14ac:dyDescent="0.2">
      <c r="BP34486" s="48"/>
    </row>
    <row r="34487" spans="68:68" x14ac:dyDescent="0.2">
      <c r="BP34487" s="48"/>
    </row>
    <row r="34488" spans="68:68" x14ac:dyDescent="0.2">
      <c r="BP34488" s="48"/>
    </row>
    <row r="34489" spans="68:68" x14ac:dyDescent="0.2">
      <c r="BP34489" s="48"/>
    </row>
    <row r="34490" spans="68:68" x14ac:dyDescent="0.2">
      <c r="BP34490" s="48"/>
    </row>
    <row r="34491" spans="68:68" x14ac:dyDescent="0.2">
      <c r="BP34491" s="48"/>
    </row>
    <row r="34492" spans="68:68" x14ac:dyDescent="0.2">
      <c r="BP34492" s="48"/>
    </row>
    <row r="34493" spans="68:68" x14ac:dyDescent="0.2">
      <c r="BP34493" s="48"/>
    </row>
    <row r="34494" spans="68:68" x14ac:dyDescent="0.2">
      <c r="BP34494" s="48"/>
    </row>
    <row r="34495" spans="68:68" x14ac:dyDescent="0.2">
      <c r="BP34495" s="48"/>
    </row>
    <row r="34496" spans="68:68" x14ac:dyDescent="0.2">
      <c r="BP34496" s="48"/>
    </row>
    <row r="34497" spans="68:68" x14ac:dyDescent="0.2">
      <c r="BP34497" s="48"/>
    </row>
    <row r="34498" spans="68:68" x14ac:dyDescent="0.2">
      <c r="BP34498" s="48"/>
    </row>
    <row r="34499" spans="68:68" x14ac:dyDescent="0.2">
      <c r="BP34499" s="48"/>
    </row>
    <row r="34500" spans="68:68" x14ac:dyDescent="0.2">
      <c r="BP34500" s="48"/>
    </row>
    <row r="34501" spans="68:68" x14ac:dyDescent="0.2">
      <c r="BP34501" s="48"/>
    </row>
    <row r="34502" spans="68:68" x14ac:dyDescent="0.2">
      <c r="BP34502" s="48"/>
    </row>
    <row r="34503" spans="68:68" x14ac:dyDescent="0.2">
      <c r="BP34503" s="48"/>
    </row>
    <row r="34504" spans="68:68" x14ac:dyDescent="0.2">
      <c r="BP34504" s="48"/>
    </row>
    <row r="34505" spans="68:68" x14ac:dyDescent="0.2">
      <c r="BP34505" s="48"/>
    </row>
    <row r="34506" spans="68:68" x14ac:dyDescent="0.2">
      <c r="BP34506" s="48"/>
    </row>
    <row r="34507" spans="68:68" x14ac:dyDescent="0.2">
      <c r="BP34507" s="48"/>
    </row>
    <row r="34508" spans="68:68" x14ac:dyDescent="0.2">
      <c r="BP34508" s="48"/>
    </row>
    <row r="34509" spans="68:68" x14ac:dyDescent="0.2">
      <c r="BP34509" s="48"/>
    </row>
    <row r="34510" spans="68:68" x14ac:dyDescent="0.2">
      <c r="BP34510" s="48"/>
    </row>
    <row r="34511" spans="68:68" x14ac:dyDescent="0.2">
      <c r="BP34511" s="48"/>
    </row>
    <row r="34512" spans="68:68" x14ac:dyDescent="0.2">
      <c r="BP34512" s="48"/>
    </row>
    <row r="34513" spans="68:68" x14ac:dyDescent="0.2">
      <c r="BP34513" s="48"/>
    </row>
    <row r="34514" spans="68:68" x14ac:dyDescent="0.2">
      <c r="BP34514" s="48"/>
    </row>
    <row r="34515" spans="68:68" x14ac:dyDescent="0.2">
      <c r="BP34515" s="48"/>
    </row>
    <row r="34516" spans="68:68" x14ac:dyDescent="0.2">
      <c r="BP34516" s="48"/>
    </row>
    <row r="34517" spans="68:68" x14ac:dyDescent="0.2">
      <c r="BP34517" s="48"/>
    </row>
    <row r="34518" spans="68:68" x14ac:dyDescent="0.2">
      <c r="BP34518" s="48"/>
    </row>
    <row r="34519" spans="68:68" x14ac:dyDescent="0.2">
      <c r="BP34519" s="48"/>
    </row>
    <row r="34520" spans="68:68" x14ac:dyDescent="0.2">
      <c r="BP34520" s="48"/>
    </row>
    <row r="34521" spans="68:68" x14ac:dyDescent="0.2">
      <c r="BP34521" s="48"/>
    </row>
    <row r="34522" spans="68:68" x14ac:dyDescent="0.2">
      <c r="BP34522" s="48"/>
    </row>
    <row r="34523" spans="68:68" x14ac:dyDescent="0.2">
      <c r="BP34523" s="48"/>
    </row>
    <row r="34524" spans="68:68" x14ac:dyDescent="0.2">
      <c r="BP34524" s="48"/>
    </row>
    <row r="34525" spans="68:68" x14ac:dyDescent="0.2">
      <c r="BP34525" s="48"/>
    </row>
    <row r="34526" spans="68:68" x14ac:dyDescent="0.2">
      <c r="BP34526" s="48"/>
    </row>
    <row r="34527" spans="68:68" x14ac:dyDescent="0.2">
      <c r="BP34527" s="48"/>
    </row>
    <row r="34528" spans="68:68" x14ac:dyDescent="0.2">
      <c r="BP34528" s="48"/>
    </row>
    <row r="34529" spans="68:68" x14ac:dyDescent="0.2">
      <c r="BP34529" s="48"/>
    </row>
    <row r="34530" spans="68:68" x14ac:dyDescent="0.2">
      <c r="BP34530" s="48"/>
    </row>
    <row r="34531" spans="68:68" x14ac:dyDescent="0.2">
      <c r="BP34531" s="48"/>
    </row>
    <row r="34532" spans="68:68" x14ac:dyDescent="0.2">
      <c r="BP34532" s="48"/>
    </row>
    <row r="34533" spans="68:68" x14ac:dyDescent="0.2">
      <c r="BP34533" s="48"/>
    </row>
    <row r="34534" spans="68:68" x14ac:dyDescent="0.2">
      <c r="BP34534" s="48"/>
    </row>
    <row r="34535" spans="68:68" x14ac:dyDescent="0.2">
      <c r="BP34535" s="48"/>
    </row>
    <row r="34536" spans="68:68" x14ac:dyDescent="0.2">
      <c r="BP34536" s="48"/>
    </row>
    <row r="34537" spans="68:68" x14ac:dyDescent="0.2">
      <c r="BP34537" s="48"/>
    </row>
    <row r="34538" spans="68:68" x14ac:dyDescent="0.2">
      <c r="BP34538" s="48"/>
    </row>
    <row r="34539" spans="68:68" x14ac:dyDescent="0.2">
      <c r="BP34539" s="48"/>
    </row>
    <row r="34540" spans="68:68" x14ac:dyDescent="0.2">
      <c r="BP34540" s="48"/>
    </row>
    <row r="34541" spans="68:68" x14ac:dyDescent="0.2">
      <c r="BP34541" s="48"/>
    </row>
    <row r="34542" spans="68:68" x14ac:dyDescent="0.2">
      <c r="BP34542" s="48"/>
    </row>
    <row r="34543" spans="68:68" x14ac:dyDescent="0.2">
      <c r="BP34543" s="48"/>
    </row>
    <row r="34544" spans="68:68" x14ac:dyDescent="0.2">
      <c r="BP34544" s="48"/>
    </row>
    <row r="34545" spans="68:68" x14ac:dyDescent="0.2">
      <c r="BP34545" s="48"/>
    </row>
    <row r="34546" spans="68:68" x14ac:dyDescent="0.2">
      <c r="BP34546" s="48"/>
    </row>
    <row r="34547" spans="68:68" x14ac:dyDescent="0.2">
      <c r="BP34547" s="48"/>
    </row>
    <row r="34548" spans="68:68" x14ac:dyDescent="0.2">
      <c r="BP34548" s="48"/>
    </row>
    <row r="34549" spans="68:68" x14ac:dyDescent="0.2">
      <c r="BP34549" s="48"/>
    </row>
    <row r="34550" spans="68:68" x14ac:dyDescent="0.2">
      <c r="BP34550" s="48"/>
    </row>
    <row r="34551" spans="68:68" x14ac:dyDescent="0.2">
      <c r="BP34551" s="48"/>
    </row>
    <row r="34552" spans="68:68" x14ac:dyDescent="0.2">
      <c r="BP34552" s="48"/>
    </row>
    <row r="34553" spans="68:68" x14ac:dyDescent="0.2">
      <c r="BP34553" s="48"/>
    </row>
    <row r="34554" spans="68:68" x14ac:dyDescent="0.2">
      <c r="BP34554" s="48"/>
    </row>
    <row r="34555" spans="68:68" x14ac:dyDescent="0.2">
      <c r="BP34555" s="48"/>
    </row>
    <row r="34556" spans="68:68" x14ac:dyDescent="0.2">
      <c r="BP34556" s="48"/>
    </row>
    <row r="34557" spans="68:68" x14ac:dyDescent="0.2">
      <c r="BP34557" s="48"/>
    </row>
    <row r="34558" spans="68:68" x14ac:dyDescent="0.2">
      <c r="BP34558" s="48"/>
    </row>
    <row r="34559" spans="68:68" x14ac:dyDescent="0.2">
      <c r="BP34559" s="48"/>
    </row>
    <row r="34560" spans="68:68" x14ac:dyDescent="0.2">
      <c r="BP34560" s="48"/>
    </row>
    <row r="34561" spans="68:68" x14ac:dyDescent="0.2">
      <c r="BP34561" s="48"/>
    </row>
    <row r="34562" spans="68:68" x14ac:dyDescent="0.2">
      <c r="BP34562" s="48"/>
    </row>
    <row r="34563" spans="68:68" x14ac:dyDescent="0.2">
      <c r="BP34563" s="48"/>
    </row>
    <row r="34564" spans="68:68" x14ac:dyDescent="0.2">
      <c r="BP34564" s="48"/>
    </row>
    <row r="34565" spans="68:68" x14ac:dyDescent="0.2">
      <c r="BP34565" s="48"/>
    </row>
    <row r="34566" spans="68:68" x14ac:dyDescent="0.2">
      <c r="BP34566" s="48"/>
    </row>
    <row r="34567" spans="68:68" x14ac:dyDescent="0.2">
      <c r="BP34567" s="48"/>
    </row>
    <row r="34568" spans="68:68" x14ac:dyDescent="0.2">
      <c r="BP34568" s="48"/>
    </row>
    <row r="34569" spans="68:68" x14ac:dyDescent="0.2">
      <c r="BP34569" s="48"/>
    </row>
    <row r="34570" spans="68:68" x14ac:dyDescent="0.2">
      <c r="BP34570" s="48"/>
    </row>
    <row r="34571" spans="68:68" x14ac:dyDescent="0.2">
      <c r="BP34571" s="48"/>
    </row>
    <row r="34572" spans="68:68" x14ac:dyDescent="0.2">
      <c r="BP34572" s="48"/>
    </row>
    <row r="34573" spans="68:68" x14ac:dyDescent="0.2">
      <c r="BP34573" s="48"/>
    </row>
    <row r="34574" spans="68:68" x14ac:dyDescent="0.2">
      <c r="BP34574" s="48"/>
    </row>
    <row r="34575" spans="68:68" x14ac:dyDescent="0.2">
      <c r="BP34575" s="48"/>
    </row>
    <row r="34576" spans="68:68" x14ac:dyDescent="0.2">
      <c r="BP34576" s="48"/>
    </row>
    <row r="34577" spans="68:68" x14ac:dyDescent="0.2">
      <c r="BP34577" s="48"/>
    </row>
    <row r="34578" spans="68:68" x14ac:dyDescent="0.2">
      <c r="BP34578" s="48"/>
    </row>
    <row r="34579" spans="68:68" x14ac:dyDescent="0.2">
      <c r="BP34579" s="48"/>
    </row>
    <row r="34580" spans="68:68" x14ac:dyDescent="0.2">
      <c r="BP34580" s="48"/>
    </row>
    <row r="34581" spans="68:68" x14ac:dyDescent="0.2">
      <c r="BP34581" s="48"/>
    </row>
    <row r="34582" spans="68:68" x14ac:dyDescent="0.2">
      <c r="BP34582" s="48"/>
    </row>
    <row r="34583" spans="68:68" x14ac:dyDescent="0.2">
      <c r="BP34583" s="48"/>
    </row>
    <row r="34584" spans="68:68" x14ac:dyDescent="0.2">
      <c r="BP34584" s="48"/>
    </row>
    <row r="34585" spans="68:68" x14ac:dyDescent="0.2">
      <c r="BP34585" s="48"/>
    </row>
    <row r="34586" spans="68:68" x14ac:dyDescent="0.2">
      <c r="BP34586" s="48"/>
    </row>
    <row r="34587" spans="68:68" x14ac:dyDescent="0.2">
      <c r="BP34587" s="48"/>
    </row>
    <row r="34588" spans="68:68" x14ac:dyDescent="0.2">
      <c r="BP34588" s="48"/>
    </row>
    <row r="34589" spans="68:68" x14ac:dyDescent="0.2">
      <c r="BP34589" s="48"/>
    </row>
    <row r="34590" spans="68:68" x14ac:dyDescent="0.2">
      <c r="BP34590" s="48"/>
    </row>
    <row r="34591" spans="68:68" x14ac:dyDescent="0.2">
      <c r="BP34591" s="48"/>
    </row>
    <row r="34592" spans="68:68" x14ac:dyDescent="0.2">
      <c r="BP34592" s="48"/>
    </row>
    <row r="34593" spans="68:68" x14ac:dyDescent="0.2">
      <c r="BP34593" s="48"/>
    </row>
    <row r="34594" spans="68:68" x14ac:dyDescent="0.2">
      <c r="BP34594" s="48"/>
    </row>
    <row r="34595" spans="68:68" x14ac:dyDescent="0.2">
      <c r="BP34595" s="48"/>
    </row>
    <row r="34596" spans="68:68" x14ac:dyDescent="0.2">
      <c r="BP34596" s="48"/>
    </row>
    <row r="34597" spans="68:68" x14ac:dyDescent="0.2">
      <c r="BP34597" s="48"/>
    </row>
    <row r="34598" spans="68:68" x14ac:dyDescent="0.2">
      <c r="BP34598" s="48"/>
    </row>
    <row r="34599" spans="68:68" x14ac:dyDescent="0.2">
      <c r="BP34599" s="48"/>
    </row>
    <row r="34600" spans="68:68" x14ac:dyDescent="0.2">
      <c r="BP34600" s="48"/>
    </row>
    <row r="34601" spans="68:68" x14ac:dyDescent="0.2">
      <c r="BP34601" s="48"/>
    </row>
    <row r="34602" spans="68:68" x14ac:dyDescent="0.2">
      <c r="BP34602" s="48"/>
    </row>
    <row r="34603" spans="68:68" x14ac:dyDescent="0.2">
      <c r="BP34603" s="48"/>
    </row>
    <row r="34604" spans="68:68" x14ac:dyDescent="0.2">
      <c r="BP34604" s="48"/>
    </row>
    <row r="34605" spans="68:68" x14ac:dyDescent="0.2">
      <c r="BP34605" s="48"/>
    </row>
    <row r="34606" spans="68:68" x14ac:dyDescent="0.2">
      <c r="BP34606" s="48"/>
    </row>
    <row r="34607" spans="68:68" x14ac:dyDescent="0.2">
      <c r="BP34607" s="48"/>
    </row>
    <row r="34608" spans="68:68" x14ac:dyDescent="0.2">
      <c r="BP34608" s="48"/>
    </row>
    <row r="34609" spans="68:68" x14ac:dyDescent="0.2">
      <c r="BP34609" s="48"/>
    </row>
    <row r="34610" spans="68:68" x14ac:dyDescent="0.2">
      <c r="BP34610" s="48"/>
    </row>
    <row r="34611" spans="68:68" x14ac:dyDescent="0.2">
      <c r="BP34611" s="48"/>
    </row>
    <row r="34612" spans="68:68" x14ac:dyDescent="0.2">
      <c r="BP34612" s="48"/>
    </row>
    <row r="34613" spans="68:68" x14ac:dyDescent="0.2">
      <c r="BP34613" s="48"/>
    </row>
    <row r="34614" spans="68:68" x14ac:dyDescent="0.2">
      <c r="BP34614" s="48"/>
    </row>
    <row r="34615" spans="68:68" x14ac:dyDescent="0.2">
      <c r="BP34615" s="48"/>
    </row>
    <row r="34616" spans="68:68" x14ac:dyDescent="0.2">
      <c r="BP34616" s="48"/>
    </row>
    <row r="34617" spans="68:68" x14ac:dyDescent="0.2">
      <c r="BP34617" s="48"/>
    </row>
    <row r="34618" spans="68:68" x14ac:dyDescent="0.2">
      <c r="BP34618" s="48"/>
    </row>
    <row r="34619" spans="68:68" x14ac:dyDescent="0.2">
      <c r="BP34619" s="48"/>
    </row>
    <row r="34620" spans="68:68" x14ac:dyDescent="0.2">
      <c r="BP34620" s="48"/>
    </row>
    <row r="34621" spans="68:68" x14ac:dyDescent="0.2">
      <c r="BP34621" s="48"/>
    </row>
    <row r="34622" spans="68:68" x14ac:dyDescent="0.2">
      <c r="BP34622" s="48"/>
    </row>
    <row r="34623" spans="68:68" x14ac:dyDescent="0.2">
      <c r="BP34623" s="48"/>
    </row>
    <row r="34624" spans="68:68" x14ac:dyDescent="0.2">
      <c r="BP34624" s="48"/>
    </row>
    <row r="34625" spans="68:68" x14ac:dyDescent="0.2">
      <c r="BP34625" s="48"/>
    </row>
    <row r="34626" spans="68:68" x14ac:dyDescent="0.2">
      <c r="BP34626" s="48"/>
    </row>
    <row r="34627" spans="68:68" x14ac:dyDescent="0.2">
      <c r="BP34627" s="48"/>
    </row>
    <row r="34628" spans="68:68" x14ac:dyDescent="0.2">
      <c r="BP34628" s="48"/>
    </row>
    <row r="34629" spans="68:68" x14ac:dyDescent="0.2">
      <c r="BP34629" s="48"/>
    </row>
    <row r="34630" spans="68:68" x14ac:dyDescent="0.2">
      <c r="BP34630" s="48"/>
    </row>
    <row r="34631" spans="68:68" x14ac:dyDescent="0.2">
      <c r="BP34631" s="48"/>
    </row>
    <row r="34632" spans="68:68" x14ac:dyDescent="0.2">
      <c r="BP34632" s="48"/>
    </row>
    <row r="34633" spans="68:68" x14ac:dyDescent="0.2">
      <c r="BP34633" s="48"/>
    </row>
    <row r="34634" spans="68:68" x14ac:dyDescent="0.2">
      <c r="BP34634" s="48"/>
    </row>
    <row r="34635" spans="68:68" x14ac:dyDescent="0.2">
      <c r="BP34635" s="48"/>
    </row>
    <row r="34636" spans="68:68" x14ac:dyDescent="0.2">
      <c r="BP34636" s="48"/>
    </row>
    <row r="34637" spans="68:68" x14ac:dyDescent="0.2">
      <c r="BP34637" s="48"/>
    </row>
    <row r="34638" spans="68:68" x14ac:dyDescent="0.2">
      <c r="BP34638" s="48"/>
    </row>
    <row r="34639" spans="68:68" x14ac:dyDescent="0.2">
      <c r="BP34639" s="48"/>
    </row>
    <row r="34640" spans="68:68" x14ac:dyDescent="0.2">
      <c r="BP34640" s="48"/>
    </row>
    <row r="34641" spans="68:68" x14ac:dyDescent="0.2">
      <c r="BP34641" s="48"/>
    </row>
    <row r="34642" spans="68:68" x14ac:dyDescent="0.2">
      <c r="BP34642" s="48"/>
    </row>
    <row r="34643" spans="68:68" x14ac:dyDescent="0.2">
      <c r="BP34643" s="48"/>
    </row>
    <row r="34644" spans="68:68" x14ac:dyDescent="0.2">
      <c r="BP34644" s="48"/>
    </row>
    <row r="34645" spans="68:68" x14ac:dyDescent="0.2">
      <c r="BP34645" s="48"/>
    </row>
    <row r="34646" spans="68:68" x14ac:dyDescent="0.2">
      <c r="BP34646" s="48"/>
    </row>
    <row r="34647" spans="68:68" x14ac:dyDescent="0.2">
      <c r="BP34647" s="48"/>
    </row>
    <row r="34648" spans="68:68" x14ac:dyDescent="0.2">
      <c r="BP34648" s="48"/>
    </row>
    <row r="34649" spans="68:68" x14ac:dyDescent="0.2">
      <c r="BP34649" s="48"/>
    </row>
    <row r="34650" spans="68:68" x14ac:dyDescent="0.2">
      <c r="BP34650" s="48"/>
    </row>
    <row r="34651" spans="68:68" x14ac:dyDescent="0.2">
      <c r="BP34651" s="48"/>
    </row>
    <row r="34652" spans="68:68" x14ac:dyDescent="0.2">
      <c r="BP34652" s="48"/>
    </row>
    <row r="34653" spans="68:68" x14ac:dyDescent="0.2">
      <c r="BP34653" s="48"/>
    </row>
    <row r="34654" spans="68:68" x14ac:dyDescent="0.2">
      <c r="BP34654" s="48"/>
    </row>
    <row r="34655" spans="68:68" x14ac:dyDescent="0.2">
      <c r="BP34655" s="48"/>
    </row>
    <row r="34656" spans="68:68" x14ac:dyDescent="0.2">
      <c r="BP34656" s="48"/>
    </row>
    <row r="34657" spans="68:68" x14ac:dyDescent="0.2">
      <c r="BP34657" s="48"/>
    </row>
    <row r="34658" spans="68:68" x14ac:dyDescent="0.2">
      <c r="BP34658" s="48"/>
    </row>
    <row r="34659" spans="68:68" x14ac:dyDescent="0.2">
      <c r="BP34659" s="48"/>
    </row>
    <row r="34660" spans="68:68" x14ac:dyDescent="0.2">
      <c r="BP34660" s="48"/>
    </row>
    <row r="34661" spans="68:68" x14ac:dyDescent="0.2">
      <c r="BP34661" s="48"/>
    </row>
    <row r="34662" spans="68:68" x14ac:dyDescent="0.2">
      <c r="BP34662" s="48"/>
    </row>
    <row r="34663" spans="68:68" x14ac:dyDescent="0.2">
      <c r="BP34663" s="48"/>
    </row>
    <row r="34664" spans="68:68" x14ac:dyDescent="0.2">
      <c r="BP34664" s="48"/>
    </row>
    <row r="34665" spans="68:68" x14ac:dyDescent="0.2">
      <c r="BP34665" s="48"/>
    </row>
    <row r="34666" spans="68:68" x14ac:dyDescent="0.2">
      <c r="BP34666" s="48"/>
    </row>
    <row r="34667" spans="68:68" x14ac:dyDescent="0.2">
      <c r="BP34667" s="48"/>
    </row>
    <row r="34668" spans="68:68" x14ac:dyDescent="0.2">
      <c r="BP34668" s="48"/>
    </row>
    <row r="34669" spans="68:68" x14ac:dyDescent="0.2">
      <c r="BP34669" s="48"/>
    </row>
    <row r="34670" spans="68:68" x14ac:dyDescent="0.2">
      <c r="BP34670" s="48"/>
    </row>
    <row r="34671" spans="68:68" x14ac:dyDescent="0.2">
      <c r="BP34671" s="48"/>
    </row>
    <row r="34672" spans="68:68" x14ac:dyDescent="0.2">
      <c r="BP34672" s="48"/>
    </row>
    <row r="34673" spans="68:68" x14ac:dyDescent="0.2">
      <c r="BP34673" s="48"/>
    </row>
    <row r="34674" spans="68:68" x14ac:dyDescent="0.2">
      <c r="BP34674" s="48"/>
    </row>
    <row r="34675" spans="68:68" x14ac:dyDescent="0.2">
      <c r="BP34675" s="48"/>
    </row>
    <row r="34676" spans="68:68" x14ac:dyDescent="0.2">
      <c r="BP34676" s="48"/>
    </row>
    <row r="34677" spans="68:68" x14ac:dyDescent="0.2">
      <c r="BP34677" s="48"/>
    </row>
    <row r="34678" spans="68:68" x14ac:dyDescent="0.2">
      <c r="BP34678" s="48"/>
    </row>
    <row r="34679" spans="68:68" x14ac:dyDescent="0.2">
      <c r="BP34679" s="48"/>
    </row>
    <row r="34680" spans="68:68" x14ac:dyDescent="0.2">
      <c r="BP34680" s="48"/>
    </row>
    <row r="34681" spans="68:68" x14ac:dyDescent="0.2">
      <c r="BP34681" s="48"/>
    </row>
    <row r="34682" spans="68:68" x14ac:dyDescent="0.2">
      <c r="BP34682" s="48"/>
    </row>
    <row r="34683" spans="68:68" x14ac:dyDescent="0.2">
      <c r="BP34683" s="48"/>
    </row>
    <row r="34684" spans="68:68" x14ac:dyDescent="0.2">
      <c r="BP34684" s="48"/>
    </row>
    <row r="34685" spans="68:68" x14ac:dyDescent="0.2">
      <c r="BP34685" s="48"/>
    </row>
    <row r="34686" spans="68:68" x14ac:dyDescent="0.2">
      <c r="BP34686" s="48"/>
    </row>
    <row r="34687" spans="68:68" x14ac:dyDescent="0.2">
      <c r="BP34687" s="48"/>
    </row>
    <row r="34688" spans="68:68" x14ac:dyDescent="0.2">
      <c r="BP34688" s="48"/>
    </row>
    <row r="34689" spans="68:68" x14ac:dyDescent="0.2">
      <c r="BP34689" s="48"/>
    </row>
    <row r="34690" spans="68:68" x14ac:dyDescent="0.2">
      <c r="BP34690" s="48"/>
    </row>
    <row r="34691" spans="68:68" x14ac:dyDescent="0.2">
      <c r="BP34691" s="48"/>
    </row>
    <row r="34692" spans="68:68" x14ac:dyDescent="0.2">
      <c r="BP34692" s="48"/>
    </row>
    <row r="34693" spans="68:68" x14ac:dyDescent="0.2">
      <c r="BP34693" s="48"/>
    </row>
    <row r="34694" spans="68:68" x14ac:dyDescent="0.2">
      <c r="BP34694" s="48"/>
    </row>
    <row r="34695" spans="68:68" x14ac:dyDescent="0.2">
      <c r="BP34695" s="48"/>
    </row>
    <row r="34696" spans="68:68" x14ac:dyDescent="0.2">
      <c r="BP34696" s="48"/>
    </row>
    <row r="34697" spans="68:68" x14ac:dyDescent="0.2">
      <c r="BP34697" s="48"/>
    </row>
    <row r="34698" spans="68:68" x14ac:dyDescent="0.2">
      <c r="BP34698" s="48"/>
    </row>
    <row r="34699" spans="68:68" x14ac:dyDescent="0.2">
      <c r="BP34699" s="48"/>
    </row>
    <row r="34700" spans="68:68" x14ac:dyDescent="0.2">
      <c r="BP34700" s="48"/>
    </row>
    <row r="34701" spans="68:68" x14ac:dyDescent="0.2">
      <c r="BP34701" s="48"/>
    </row>
    <row r="34702" spans="68:68" x14ac:dyDescent="0.2">
      <c r="BP34702" s="48"/>
    </row>
    <row r="34703" spans="68:68" x14ac:dyDescent="0.2">
      <c r="BP34703" s="48"/>
    </row>
    <row r="34704" spans="68:68" x14ac:dyDescent="0.2">
      <c r="BP34704" s="48"/>
    </row>
    <row r="34705" spans="68:68" x14ac:dyDescent="0.2">
      <c r="BP34705" s="48"/>
    </row>
    <row r="34706" spans="68:68" x14ac:dyDescent="0.2">
      <c r="BP34706" s="48"/>
    </row>
    <row r="34707" spans="68:68" x14ac:dyDescent="0.2">
      <c r="BP34707" s="48"/>
    </row>
    <row r="34708" spans="68:68" x14ac:dyDescent="0.2">
      <c r="BP34708" s="48"/>
    </row>
    <row r="34709" spans="68:68" x14ac:dyDescent="0.2">
      <c r="BP34709" s="48"/>
    </row>
    <row r="34710" spans="68:68" x14ac:dyDescent="0.2">
      <c r="BP34710" s="48"/>
    </row>
    <row r="34711" spans="68:68" x14ac:dyDescent="0.2">
      <c r="BP34711" s="48"/>
    </row>
    <row r="34712" spans="68:68" x14ac:dyDescent="0.2">
      <c r="BP34712" s="48"/>
    </row>
    <row r="34713" spans="68:68" x14ac:dyDescent="0.2">
      <c r="BP34713" s="48"/>
    </row>
    <row r="34714" spans="68:68" x14ac:dyDescent="0.2">
      <c r="BP34714" s="48"/>
    </row>
    <row r="34715" spans="68:68" x14ac:dyDescent="0.2">
      <c r="BP34715" s="48"/>
    </row>
    <row r="34716" spans="68:68" x14ac:dyDescent="0.2">
      <c r="BP34716" s="48"/>
    </row>
    <row r="34717" spans="68:68" x14ac:dyDescent="0.2">
      <c r="BP34717" s="48"/>
    </row>
    <row r="34718" spans="68:68" x14ac:dyDescent="0.2">
      <c r="BP34718" s="48"/>
    </row>
    <row r="34719" spans="68:68" x14ac:dyDescent="0.2">
      <c r="BP34719" s="48"/>
    </row>
    <row r="34720" spans="68:68" x14ac:dyDescent="0.2">
      <c r="BP34720" s="48"/>
    </row>
    <row r="34721" spans="68:68" x14ac:dyDescent="0.2">
      <c r="BP34721" s="48"/>
    </row>
    <row r="34722" spans="68:68" x14ac:dyDescent="0.2">
      <c r="BP34722" s="48"/>
    </row>
    <row r="34723" spans="68:68" x14ac:dyDescent="0.2">
      <c r="BP34723" s="48"/>
    </row>
    <row r="34724" spans="68:68" x14ac:dyDescent="0.2">
      <c r="BP34724" s="48"/>
    </row>
    <row r="34725" spans="68:68" x14ac:dyDescent="0.2">
      <c r="BP34725" s="48"/>
    </row>
    <row r="34726" spans="68:68" x14ac:dyDescent="0.2">
      <c r="BP34726" s="48"/>
    </row>
    <row r="34727" spans="68:68" x14ac:dyDescent="0.2">
      <c r="BP34727" s="48"/>
    </row>
    <row r="34728" spans="68:68" x14ac:dyDescent="0.2">
      <c r="BP34728" s="48"/>
    </row>
    <row r="34729" spans="68:68" x14ac:dyDescent="0.2">
      <c r="BP34729" s="48"/>
    </row>
    <row r="34730" spans="68:68" x14ac:dyDescent="0.2">
      <c r="BP34730" s="48"/>
    </row>
    <row r="34731" spans="68:68" x14ac:dyDescent="0.2">
      <c r="BP34731" s="48"/>
    </row>
    <row r="34732" spans="68:68" x14ac:dyDescent="0.2">
      <c r="BP34732" s="48"/>
    </row>
    <row r="34733" spans="68:68" x14ac:dyDescent="0.2">
      <c r="BP34733" s="48"/>
    </row>
    <row r="34734" spans="68:68" x14ac:dyDescent="0.2">
      <c r="BP34734" s="48"/>
    </row>
    <row r="34735" spans="68:68" x14ac:dyDescent="0.2">
      <c r="BP34735" s="48"/>
    </row>
    <row r="34736" spans="68:68" x14ac:dyDescent="0.2">
      <c r="BP34736" s="48"/>
    </row>
    <row r="34737" spans="68:68" x14ac:dyDescent="0.2">
      <c r="BP34737" s="48"/>
    </row>
    <row r="34738" spans="68:68" x14ac:dyDescent="0.2">
      <c r="BP34738" s="48"/>
    </row>
    <row r="34739" spans="68:68" x14ac:dyDescent="0.2">
      <c r="BP34739" s="48"/>
    </row>
    <row r="34740" spans="68:68" x14ac:dyDescent="0.2">
      <c r="BP34740" s="48"/>
    </row>
    <row r="34741" spans="68:68" x14ac:dyDescent="0.2">
      <c r="BP34741" s="48"/>
    </row>
    <row r="34742" spans="68:68" x14ac:dyDescent="0.2">
      <c r="BP34742" s="48"/>
    </row>
    <row r="34743" spans="68:68" x14ac:dyDescent="0.2">
      <c r="BP34743" s="48"/>
    </row>
    <row r="34744" spans="68:68" x14ac:dyDescent="0.2">
      <c r="BP34744" s="48"/>
    </row>
    <row r="34745" spans="68:68" x14ac:dyDescent="0.2">
      <c r="BP34745" s="48"/>
    </row>
    <row r="34746" spans="68:68" x14ac:dyDescent="0.2">
      <c r="BP34746" s="48"/>
    </row>
    <row r="34747" spans="68:68" x14ac:dyDescent="0.2">
      <c r="BP34747" s="48"/>
    </row>
    <row r="34748" spans="68:68" x14ac:dyDescent="0.2">
      <c r="BP34748" s="48"/>
    </row>
    <row r="34749" spans="68:68" x14ac:dyDescent="0.2">
      <c r="BP34749" s="48"/>
    </row>
    <row r="34750" spans="68:68" x14ac:dyDescent="0.2">
      <c r="BP34750" s="48"/>
    </row>
    <row r="34751" spans="68:68" x14ac:dyDescent="0.2">
      <c r="BP34751" s="48"/>
    </row>
    <row r="34752" spans="68:68" x14ac:dyDescent="0.2">
      <c r="BP34752" s="48"/>
    </row>
    <row r="34753" spans="68:68" x14ac:dyDescent="0.2">
      <c r="BP34753" s="48"/>
    </row>
    <row r="34754" spans="68:68" x14ac:dyDescent="0.2">
      <c r="BP34754" s="48"/>
    </row>
    <row r="34755" spans="68:68" x14ac:dyDescent="0.2">
      <c r="BP34755" s="48"/>
    </row>
    <row r="34756" spans="68:68" x14ac:dyDescent="0.2">
      <c r="BP34756" s="48"/>
    </row>
    <row r="34757" spans="68:68" x14ac:dyDescent="0.2">
      <c r="BP34757" s="48"/>
    </row>
    <row r="34758" spans="68:68" x14ac:dyDescent="0.2">
      <c r="BP34758" s="48"/>
    </row>
    <row r="34759" spans="68:68" x14ac:dyDescent="0.2">
      <c r="BP34759" s="48"/>
    </row>
    <row r="34760" spans="68:68" x14ac:dyDescent="0.2">
      <c r="BP34760" s="48"/>
    </row>
    <row r="34761" spans="68:68" x14ac:dyDescent="0.2">
      <c r="BP34761" s="48"/>
    </row>
    <row r="34762" spans="68:68" x14ac:dyDescent="0.2">
      <c r="BP34762" s="48"/>
    </row>
    <row r="34763" spans="68:68" x14ac:dyDescent="0.2">
      <c r="BP34763" s="48"/>
    </row>
    <row r="34764" spans="68:68" x14ac:dyDescent="0.2">
      <c r="BP34764" s="48"/>
    </row>
    <row r="34765" spans="68:68" x14ac:dyDescent="0.2">
      <c r="BP34765" s="48"/>
    </row>
    <row r="34766" spans="68:68" x14ac:dyDescent="0.2">
      <c r="BP34766" s="48"/>
    </row>
    <row r="34767" spans="68:68" x14ac:dyDescent="0.2">
      <c r="BP34767" s="48"/>
    </row>
    <row r="34768" spans="68:68" x14ac:dyDescent="0.2">
      <c r="BP34768" s="48"/>
    </row>
    <row r="34769" spans="68:68" x14ac:dyDescent="0.2">
      <c r="BP34769" s="48"/>
    </row>
    <row r="34770" spans="68:68" x14ac:dyDescent="0.2">
      <c r="BP34770" s="48"/>
    </row>
    <row r="34771" spans="68:68" x14ac:dyDescent="0.2">
      <c r="BP34771" s="48"/>
    </row>
    <row r="34772" spans="68:68" x14ac:dyDescent="0.2">
      <c r="BP34772" s="48"/>
    </row>
    <row r="34773" spans="68:68" x14ac:dyDescent="0.2">
      <c r="BP34773" s="48"/>
    </row>
    <row r="34774" spans="68:68" x14ac:dyDescent="0.2">
      <c r="BP34774" s="48"/>
    </row>
    <row r="34775" spans="68:68" x14ac:dyDescent="0.2">
      <c r="BP34775" s="48"/>
    </row>
    <row r="34776" spans="68:68" x14ac:dyDescent="0.2">
      <c r="BP34776" s="48"/>
    </row>
    <row r="34777" spans="68:68" x14ac:dyDescent="0.2">
      <c r="BP34777" s="48"/>
    </row>
    <row r="34778" spans="68:68" x14ac:dyDescent="0.2">
      <c r="BP34778" s="48"/>
    </row>
    <row r="34779" spans="68:68" x14ac:dyDescent="0.2">
      <c r="BP34779" s="48"/>
    </row>
    <row r="34780" spans="68:68" x14ac:dyDescent="0.2">
      <c r="BP34780" s="48"/>
    </row>
    <row r="34781" spans="68:68" x14ac:dyDescent="0.2">
      <c r="BP34781" s="48"/>
    </row>
    <row r="34782" spans="68:68" x14ac:dyDescent="0.2">
      <c r="BP34782" s="48"/>
    </row>
    <row r="34783" spans="68:68" x14ac:dyDescent="0.2">
      <c r="BP34783" s="48"/>
    </row>
    <row r="34784" spans="68:68" x14ac:dyDescent="0.2">
      <c r="BP34784" s="48"/>
    </row>
    <row r="34785" spans="68:68" x14ac:dyDescent="0.2">
      <c r="BP34785" s="48"/>
    </row>
    <row r="34786" spans="68:68" x14ac:dyDescent="0.2">
      <c r="BP34786" s="48"/>
    </row>
    <row r="34787" spans="68:68" x14ac:dyDescent="0.2">
      <c r="BP34787" s="48"/>
    </row>
    <row r="34788" spans="68:68" x14ac:dyDescent="0.2">
      <c r="BP34788" s="48"/>
    </row>
    <row r="34789" spans="68:68" x14ac:dyDescent="0.2">
      <c r="BP34789" s="48"/>
    </row>
    <row r="34790" spans="68:68" x14ac:dyDescent="0.2">
      <c r="BP34790" s="48"/>
    </row>
    <row r="34791" spans="68:68" x14ac:dyDescent="0.2">
      <c r="BP34791" s="48"/>
    </row>
    <row r="34792" spans="68:68" x14ac:dyDescent="0.2">
      <c r="BP34792" s="48"/>
    </row>
    <row r="34793" spans="68:68" x14ac:dyDescent="0.2">
      <c r="BP34793" s="48"/>
    </row>
    <row r="34794" spans="68:68" x14ac:dyDescent="0.2">
      <c r="BP34794" s="48"/>
    </row>
    <row r="34795" spans="68:68" x14ac:dyDescent="0.2">
      <c r="BP34795" s="48"/>
    </row>
    <row r="34796" spans="68:68" x14ac:dyDescent="0.2">
      <c r="BP34796" s="48"/>
    </row>
    <row r="34797" spans="68:68" x14ac:dyDescent="0.2">
      <c r="BP34797" s="48"/>
    </row>
    <row r="34798" spans="68:68" x14ac:dyDescent="0.2">
      <c r="BP34798" s="48"/>
    </row>
    <row r="34799" spans="68:68" x14ac:dyDescent="0.2">
      <c r="BP34799" s="48"/>
    </row>
    <row r="34800" spans="68:68" x14ac:dyDescent="0.2">
      <c r="BP34800" s="48"/>
    </row>
    <row r="34801" spans="68:68" x14ac:dyDescent="0.2">
      <c r="BP34801" s="48"/>
    </row>
    <row r="34802" spans="68:68" x14ac:dyDescent="0.2">
      <c r="BP34802" s="48"/>
    </row>
    <row r="34803" spans="68:68" x14ac:dyDescent="0.2">
      <c r="BP34803" s="48"/>
    </row>
    <row r="34804" spans="68:68" x14ac:dyDescent="0.2">
      <c r="BP34804" s="48"/>
    </row>
    <row r="34805" spans="68:68" x14ac:dyDescent="0.2">
      <c r="BP34805" s="48"/>
    </row>
    <row r="34806" spans="68:68" x14ac:dyDescent="0.2">
      <c r="BP34806" s="48"/>
    </row>
    <row r="34807" spans="68:68" x14ac:dyDescent="0.2">
      <c r="BP34807" s="48"/>
    </row>
    <row r="34808" spans="68:68" x14ac:dyDescent="0.2">
      <c r="BP34808" s="48"/>
    </row>
    <row r="34809" spans="68:68" x14ac:dyDescent="0.2">
      <c r="BP34809" s="48"/>
    </row>
    <row r="34810" spans="68:68" x14ac:dyDescent="0.2">
      <c r="BP34810" s="48"/>
    </row>
    <row r="34811" spans="68:68" x14ac:dyDescent="0.2">
      <c r="BP34811" s="48"/>
    </row>
    <row r="34812" spans="68:68" x14ac:dyDescent="0.2">
      <c r="BP34812" s="48"/>
    </row>
    <row r="34813" spans="68:68" x14ac:dyDescent="0.2">
      <c r="BP34813" s="48"/>
    </row>
    <row r="34814" spans="68:68" x14ac:dyDescent="0.2">
      <c r="BP34814" s="48"/>
    </row>
    <row r="34815" spans="68:68" x14ac:dyDescent="0.2">
      <c r="BP34815" s="48"/>
    </row>
    <row r="34816" spans="68:68" x14ac:dyDescent="0.2">
      <c r="BP34816" s="48"/>
    </row>
    <row r="34817" spans="68:68" x14ac:dyDescent="0.2">
      <c r="BP34817" s="48"/>
    </row>
    <row r="34818" spans="68:68" x14ac:dyDescent="0.2">
      <c r="BP34818" s="48"/>
    </row>
    <row r="34819" spans="68:68" x14ac:dyDescent="0.2">
      <c r="BP34819" s="48"/>
    </row>
    <row r="34820" spans="68:68" x14ac:dyDescent="0.2">
      <c r="BP34820" s="48"/>
    </row>
    <row r="34821" spans="68:68" x14ac:dyDescent="0.2">
      <c r="BP34821" s="48"/>
    </row>
    <row r="34822" spans="68:68" x14ac:dyDescent="0.2">
      <c r="BP34822" s="48"/>
    </row>
    <row r="34823" spans="68:68" x14ac:dyDescent="0.2">
      <c r="BP34823" s="48"/>
    </row>
    <row r="34824" spans="68:68" x14ac:dyDescent="0.2">
      <c r="BP34824" s="48"/>
    </row>
    <row r="34825" spans="68:68" x14ac:dyDescent="0.2">
      <c r="BP34825" s="48"/>
    </row>
    <row r="34826" spans="68:68" x14ac:dyDescent="0.2">
      <c r="BP34826" s="48"/>
    </row>
    <row r="34827" spans="68:68" x14ac:dyDescent="0.2">
      <c r="BP34827" s="48"/>
    </row>
    <row r="34828" spans="68:68" x14ac:dyDescent="0.2">
      <c r="BP34828" s="48"/>
    </row>
    <row r="34829" spans="68:68" x14ac:dyDescent="0.2">
      <c r="BP34829" s="48"/>
    </row>
    <row r="34830" spans="68:68" x14ac:dyDescent="0.2">
      <c r="BP34830" s="48"/>
    </row>
    <row r="34831" spans="68:68" x14ac:dyDescent="0.2">
      <c r="BP34831" s="48"/>
    </row>
    <row r="34832" spans="68:68" x14ac:dyDescent="0.2">
      <c r="BP34832" s="48"/>
    </row>
    <row r="34833" spans="68:68" x14ac:dyDescent="0.2">
      <c r="BP34833" s="48"/>
    </row>
    <row r="34834" spans="68:68" x14ac:dyDescent="0.2">
      <c r="BP34834" s="48"/>
    </row>
    <row r="34835" spans="68:68" x14ac:dyDescent="0.2">
      <c r="BP34835" s="48"/>
    </row>
    <row r="34836" spans="68:68" x14ac:dyDescent="0.2">
      <c r="BP34836" s="48"/>
    </row>
    <row r="34837" spans="68:68" x14ac:dyDescent="0.2">
      <c r="BP34837" s="48"/>
    </row>
    <row r="34838" spans="68:68" x14ac:dyDescent="0.2">
      <c r="BP34838" s="48"/>
    </row>
    <row r="34839" spans="68:68" x14ac:dyDescent="0.2">
      <c r="BP34839" s="48"/>
    </row>
    <row r="34840" spans="68:68" x14ac:dyDescent="0.2">
      <c r="BP34840" s="48"/>
    </row>
    <row r="34841" spans="68:68" x14ac:dyDescent="0.2">
      <c r="BP34841" s="48"/>
    </row>
    <row r="34842" spans="68:68" x14ac:dyDescent="0.2">
      <c r="BP34842" s="48"/>
    </row>
    <row r="34843" spans="68:68" x14ac:dyDescent="0.2">
      <c r="BP34843" s="48"/>
    </row>
    <row r="34844" spans="68:68" x14ac:dyDescent="0.2">
      <c r="BP34844" s="48"/>
    </row>
    <row r="34845" spans="68:68" x14ac:dyDescent="0.2">
      <c r="BP34845" s="48"/>
    </row>
    <row r="34846" spans="68:68" x14ac:dyDescent="0.2">
      <c r="BP34846" s="48"/>
    </row>
    <row r="34847" spans="68:68" x14ac:dyDescent="0.2">
      <c r="BP34847" s="48"/>
    </row>
    <row r="34848" spans="68:68" x14ac:dyDescent="0.2">
      <c r="BP34848" s="48"/>
    </row>
    <row r="34849" spans="68:68" x14ac:dyDescent="0.2">
      <c r="BP34849" s="48"/>
    </row>
    <row r="34850" spans="68:68" x14ac:dyDescent="0.2">
      <c r="BP34850" s="48"/>
    </row>
    <row r="34851" spans="68:68" x14ac:dyDescent="0.2">
      <c r="BP34851" s="48"/>
    </row>
    <row r="34852" spans="68:68" x14ac:dyDescent="0.2">
      <c r="BP34852" s="48"/>
    </row>
    <row r="34853" spans="68:68" x14ac:dyDescent="0.2">
      <c r="BP34853" s="48"/>
    </row>
    <row r="34854" spans="68:68" x14ac:dyDescent="0.2">
      <c r="BP34854" s="48"/>
    </row>
    <row r="34855" spans="68:68" x14ac:dyDescent="0.2">
      <c r="BP34855" s="48"/>
    </row>
    <row r="34856" spans="68:68" x14ac:dyDescent="0.2">
      <c r="BP34856" s="48"/>
    </row>
    <row r="34857" spans="68:68" x14ac:dyDescent="0.2">
      <c r="BP34857" s="48"/>
    </row>
    <row r="34858" spans="68:68" x14ac:dyDescent="0.2">
      <c r="BP34858" s="48"/>
    </row>
    <row r="34859" spans="68:68" x14ac:dyDescent="0.2">
      <c r="BP34859" s="48"/>
    </row>
    <row r="34860" spans="68:68" x14ac:dyDescent="0.2">
      <c r="BP34860" s="48"/>
    </row>
    <row r="34861" spans="68:68" x14ac:dyDescent="0.2">
      <c r="BP34861" s="48"/>
    </row>
    <row r="34862" spans="68:68" x14ac:dyDescent="0.2">
      <c r="BP34862" s="48"/>
    </row>
    <row r="34863" spans="68:68" x14ac:dyDescent="0.2">
      <c r="BP34863" s="48"/>
    </row>
    <row r="34864" spans="68:68" x14ac:dyDescent="0.2">
      <c r="BP34864" s="48"/>
    </row>
    <row r="34865" spans="68:68" x14ac:dyDescent="0.2">
      <c r="BP34865" s="48"/>
    </row>
    <row r="34866" spans="68:68" x14ac:dyDescent="0.2">
      <c r="BP34866" s="48"/>
    </row>
    <row r="34867" spans="68:68" x14ac:dyDescent="0.2">
      <c r="BP34867" s="48"/>
    </row>
    <row r="34868" spans="68:68" x14ac:dyDescent="0.2">
      <c r="BP34868" s="48"/>
    </row>
    <row r="34869" spans="68:68" x14ac:dyDescent="0.2">
      <c r="BP34869" s="48"/>
    </row>
    <row r="34870" spans="68:68" x14ac:dyDescent="0.2">
      <c r="BP34870" s="48"/>
    </row>
    <row r="34871" spans="68:68" x14ac:dyDescent="0.2">
      <c r="BP34871" s="48"/>
    </row>
    <row r="34872" spans="68:68" x14ac:dyDescent="0.2">
      <c r="BP34872" s="48"/>
    </row>
    <row r="34873" spans="68:68" x14ac:dyDescent="0.2">
      <c r="BP34873" s="48"/>
    </row>
    <row r="34874" spans="68:68" x14ac:dyDescent="0.2">
      <c r="BP34874" s="48"/>
    </row>
    <row r="34875" spans="68:68" x14ac:dyDescent="0.2">
      <c r="BP34875" s="48"/>
    </row>
    <row r="34876" spans="68:68" x14ac:dyDescent="0.2">
      <c r="BP34876" s="48"/>
    </row>
    <row r="34877" spans="68:68" x14ac:dyDescent="0.2">
      <c r="BP34877" s="48"/>
    </row>
    <row r="34878" spans="68:68" x14ac:dyDescent="0.2">
      <c r="BP34878" s="48"/>
    </row>
    <row r="34879" spans="68:68" x14ac:dyDescent="0.2">
      <c r="BP34879" s="48"/>
    </row>
    <row r="34880" spans="68:68" x14ac:dyDescent="0.2">
      <c r="BP34880" s="48"/>
    </row>
    <row r="34881" spans="68:68" x14ac:dyDescent="0.2">
      <c r="BP34881" s="48"/>
    </row>
    <row r="34882" spans="68:68" x14ac:dyDescent="0.2">
      <c r="BP34882" s="48"/>
    </row>
    <row r="34883" spans="68:68" x14ac:dyDescent="0.2">
      <c r="BP34883" s="48"/>
    </row>
    <row r="34884" spans="68:68" x14ac:dyDescent="0.2">
      <c r="BP34884" s="48"/>
    </row>
    <row r="34885" spans="68:68" x14ac:dyDescent="0.2">
      <c r="BP34885" s="48"/>
    </row>
    <row r="34886" spans="68:68" x14ac:dyDescent="0.2">
      <c r="BP34886" s="48"/>
    </row>
    <row r="34887" spans="68:68" x14ac:dyDescent="0.2">
      <c r="BP34887" s="48"/>
    </row>
    <row r="34888" spans="68:68" x14ac:dyDescent="0.2">
      <c r="BP34888" s="48"/>
    </row>
    <row r="34889" spans="68:68" x14ac:dyDescent="0.2">
      <c r="BP34889" s="48"/>
    </row>
    <row r="34890" spans="68:68" x14ac:dyDescent="0.2">
      <c r="BP34890" s="48"/>
    </row>
    <row r="34891" spans="68:68" x14ac:dyDescent="0.2">
      <c r="BP34891" s="48"/>
    </row>
    <row r="34892" spans="68:68" x14ac:dyDescent="0.2">
      <c r="BP34892" s="48"/>
    </row>
    <row r="34893" spans="68:68" x14ac:dyDescent="0.2">
      <c r="BP34893" s="48"/>
    </row>
    <row r="34894" spans="68:68" x14ac:dyDescent="0.2">
      <c r="BP34894" s="48"/>
    </row>
    <row r="34895" spans="68:68" x14ac:dyDescent="0.2">
      <c r="BP34895" s="48"/>
    </row>
    <row r="34896" spans="68:68" x14ac:dyDescent="0.2">
      <c r="BP34896" s="48"/>
    </row>
    <row r="34897" spans="68:68" x14ac:dyDescent="0.2">
      <c r="BP34897" s="48"/>
    </row>
    <row r="34898" spans="68:68" x14ac:dyDescent="0.2">
      <c r="BP34898" s="48"/>
    </row>
    <row r="34899" spans="68:68" x14ac:dyDescent="0.2">
      <c r="BP34899" s="48"/>
    </row>
    <row r="34900" spans="68:68" x14ac:dyDescent="0.2">
      <c r="BP34900" s="48"/>
    </row>
    <row r="34901" spans="68:68" x14ac:dyDescent="0.2">
      <c r="BP34901" s="48"/>
    </row>
    <row r="34902" spans="68:68" x14ac:dyDescent="0.2">
      <c r="BP34902" s="48"/>
    </row>
    <row r="34903" spans="68:68" x14ac:dyDescent="0.2">
      <c r="BP34903" s="48"/>
    </row>
    <row r="34904" spans="68:68" x14ac:dyDescent="0.2">
      <c r="BP34904" s="48"/>
    </row>
    <row r="34905" spans="68:68" x14ac:dyDescent="0.2">
      <c r="BP34905" s="48"/>
    </row>
    <row r="34906" spans="68:68" x14ac:dyDescent="0.2">
      <c r="BP34906" s="48"/>
    </row>
    <row r="34907" spans="68:68" x14ac:dyDescent="0.2">
      <c r="BP34907" s="48"/>
    </row>
    <row r="34908" spans="68:68" x14ac:dyDescent="0.2">
      <c r="BP34908" s="48"/>
    </row>
    <row r="34909" spans="68:68" x14ac:dyDescent="0.2">
      <c r="BP34909" s="48"/>
    </row>
    <row r="34910" spans="68:68" x14ac:dyDescent="0.2">
      <c r="BP34910" s="48"/>
    </row>
    <row r="34911" spans="68:68" x14ac:dyDescent="0.2">
      <c r="BP34911" s="48"/>
    </row>
    <row r="34912" spans="68:68" x14ac:dyDescent="0.2">
      <c r="BP34912" s="48"/>
    </row>
    <row r="34913" spans="68:68" x14ac:dyDescent="0.2">
      <c r="BP34913" s="48"/>
    </row>
    <row r="34914" spans="68:68" x14ac:dyDescent="0.2">
      <c r="BP34914" s="48"/>
    </row>
    <row r="34915" spans="68:68" x14ac:dyDescent="0.2">
      <c r="BP34915" s="48"/>
    </row>
    <row r="34916" spans="68:68" x14ac:dyDescent="0.2">
      <c r="BP34916" s="48"/>
    </row>
    <row r="34917" spans="68:68" x14ac:dyDescent="0.2">
      <c r="BP34917" s="48"/>
    </row>
    <row r="34918" spans="68:68" x14ac:dyDescent="0.2">
      <c r="BP34918" s="48"/>
    </row>
    <row r="34919" spans="68:68" x14ac:dyDescent="0.2">
      <c r="BP34919" s="48"/>
    </row>
    <row r="34920" spans="68:68" x14ac:dyDescent="0.2">
      <c r="BP34920" s="48"/>
    </row>
    <row r="34921" spans="68:68" x14ac:dyDescent="0.2">
      <c r="BP34921" s="48"/>
    </row>
    <row r="34922" spans="68:68" x14ac:dyDescent="0.2">
      <c r="BP34922" s="48"/>
    </row>
    <row r="34923" spans="68:68" x14ac:dyDescent="0.2">
      <c r="BP34923" s="48"/>
    </row>
    <row r="34924" spans="68:68" x14ac:dyDescent="0.2">
      <c r="BP34924" s="48"/>
    </row>
    <row r="34925" spans="68:68" x14ac:dyDescent="0.2">
      <c r="BP34925" s="48"/>
    </row>
    <row r="34926" spans="68:68" x14ac:dyDescent="0.2">
      <c r="BP34926" s="48"/>
    </row>
    <row r="34927" spans="68:68" x14ac:dyDescent="0.2">
      <c r="BP34927" s="48"/>
    </row>
    <row r="34928" spans="68:68" x14ac:dyDescent="0.2">
      <c r="BP34928" s="48"/>
    </row>
    <row r="34929" spans="68:68" x14ac:dyDescent="0.2">
      <c r="BP34929" s="48"/>
    </row>
    <row r="34930" spans="68:68" x14ac:dyDescent="0.2">
      <c r="BP34930" s="48"/>
    </row>
    <row r="34931" spans="68:68" x14ac:dyDescent="0.2">
      <c r="BP34931" s="48"/>
    </row>
    <row r="34932" spans="68:68" x14ac:dyDescent="0.2">
      <c r="BP34932" s="48"/>
    </row>
    <row r="34933" spans="68:68" x14ac:dyDescent="0.2">
      <c r="BP34933" s="48"/>
    </row>
    <row r="34934" spans="68:68" x14ac:dyDescent="0.2">
      <c r="BP34934" s="48"/>
    </row>
    <row r="34935" spans="68:68" x14ac:dyDescent="0.2">
      <c r="BP34935" s="48"/>
    </row>
    <row r="34936" spans="68:68" x14ac:dyDescent="0.2">
      <c r="BP34936" s="48"/>
    </row>
    <row r="34937" spans="68:68" x14ac:dyDescent="0.2">
      <c r="BP34937" s="48"/>
    </row>
    <row r="34938" spans="68:68" x14ac:dyDescent="0.2">
      <c r="BP34938" s="48"/>
    </row>
    <row r="34939" spans="68:68" x14ac:dyDescent="0.2">
      <c r="BP34939" s="48"/>
    </row>
    <row r="34940" spans="68:68" x14ac:dyDescent="0.2">
      <c r="BP34940" s="48"/>
    </row>
    <row r="34941" spans="68:68" x14ac:dyDescent="0.2">
      <c r="BP34941" s="48"/>
    </row>
    <row r="34942" spans="68:68" x14ac:dyDescent="0.2">
      <c r="BP34942" s="48"/>
    </row>
    <row r="34943" spans="68:68" x14ac:dyDescent="0.2">
      <c r="BP34943" s="48"/>
    </row>
    <row r="34944" spans="68:68" x14ac:dyDescent="0.2">
      <c r="BP34944" s="48"/>
    </row>
    <row r="34945" spans="68:68" x14ac:dyDescent="0.2">
      <c r="BP34945" s="48"/>
    </row>
    <row r="34946" spans="68:68" x14ac:dyDescent="0.2">
      <c r="BP34946" s="48"/>
    </row>
    <row r="34947" spans="68:68" x14ac:dyDescent="0.2">
      <c r="BP34947" s="48"/>
    </row>
    <row r="34948" spans="68:68" x14ac:dyDescent="0.2">
      <c r="BP34948" s="48"/>
    </row>
    <row r="34949" spans="68:68" x14ac:dyDescent="0.2">
      <c r="BP34949" s="48"/>
    </row>
    <row r="34950" spans="68:68" x14ac:dyDescent="0.2">
      <c r="BP34950" s="48"/>
    </row>
    <row r="34951" spans="68:68" x14ac:dyDescent="0.2">
      <c r="BP34951" s="48"/>
    </row>
    <row r="34952" spans="68:68" x14ac:dyDescent="0.2">
      <c r="BP34952" s="48"/>
    </row>
    <row r="34953" spans="68:68" x14ac:dyDescent="0.2">
      <c r="BP34953" s="48"/>
    </row>
    <row r="34954" spans="68:68" x14ac:dyDescent="0.2">
      <c r="BP34954" s="48"/>
    </row>
    <row r="34955" spans="68:68" x14ac:dyDescent="0.2">
      <c r="BP34955" s="48"/>
    </row>
    <row r="34956" spans="68:68" x14ac:dyDescent="0.2">
      <c r="BP34956" s="48"/>
    </row>
    <row r="34957" spans="68:68" x14ac:dyDescent="0.2">
      <c r="BP34957" s="48"/>
    </row>
    <row r="34958" spans="68:68" x14ac:dyDescent="0.2">
      <c r="BP34958" s="48"/>
    </row>
    <row r="34959" spans="68:68" x14ac:dyDescent="0.2">
      <c r="BP34959" s="48"/>
    </row>
    <row r="34960" spans="68:68" x14ac:dyDescent="0.2">
      <c r="BP34960" s="48"/>
    </row>
    <row r="34961" spans="68:68" x14ac:dyDescent="0.2">
      <c r="BP34961" s="48"/>
    </row>
    <row r="34962" spans="68:68" x14ac:dyDescent="0.2">
      <c r="BP34962" s="48"/>
    </row>
    <row r="34963" spans="68:68" x14ac:dyDescent="0.2">
      <c r="BP34963" s="48"/>
    </row>
    <row r="34964" spans="68:68" x14ac:dyDescent="0.2">
      <c r="BP34964" s="48"/>
    </row>
    <row r="34965" spans="68:68" x14ac:dyDescent="0.2">
      <c r="BP34965" s="48"/>
    </row>
    <row r="34966" spans="68:68" x14ac:dyDescent="0.2">
      <c r="BP34966" s="48"/>
    </row>
    <row r="34967" spans="68:68" x14ac:dyDescent="0.2">
      <c r="BP34967" s="48"/>
    </row>
    <row r="34968" spans="68:68" x14ac:dyDescent="0.2">
      <c r="BP34968" s="48"/>
    </row>
    <row r="34969" spans="68:68" x14ac:dyDescent="0.2">
      <c r="BP34969" s="48"/>
    </row>
    <row r="34970" spans="68:68" x14ac:dyDescent="0.2">
      <c r="BP34970" s="48"/>
    </row>
    <row r="34971" spans="68:68" x14ac:dyDescent="0.2">
      <c r="BP34971" s="48"/>
    </row>
    <row r="34972" spans="68:68" x14ac:dyDescent="0.2">
      <c r="BP34972" s="48"/>
    </row>
    <row r="34973" spans="68:68" x14ac:dyDescent="0.2">
      <c r="BP34973" s="48"/>
    </row>
    <row r="34974" spans="68:68" x14ac:dyDescent="0.2">
      <c r="BP34974" s="48"/>
    </row>
    <row r="34975" spans="68:68" x14ac:dyDescent="0.2">
      <c r="BP34975" s="48"/>
    </row>
    <row r="34976" spans="68:68" x14ac:dyDescent="0.2">
      <c r="BP34976" s="48"/>
    </row>
    <row r="34977" spans="68:68" x14ac:dyDescent="0.2">
      <c r="BP34977" s="48"/>
    </row>
    <row r="34978" spans="68:68" x14ac:dyDescent="0.2">
      <c r="BP34978" s="48"/>
    </row>
    <row r="34979" spans="68:68" x14ac:dyDescent="0.2">
      <c r="BP34979" s="48"/>
    </row>
    <row r="34980" spans="68:68" x14ac:dyDescent="0.2">
      <c r="BP34980" s="48"/>
    </row>
    <row r="34981" spans="68:68" x14ac:dyDescent="0.2">
      <c r="BP34981" s="48"/>
    </row>
    <row r="34982" spans="68:68" x14ac:dyDescent="0.2">
      <c r="BP34982" s="48"/>
    </row>
    <row r="34983" spans="68:68" x14ac:dyDescent="0.2">
      <c r="BP34983" s="48"/>
    </row>
    <row r="34984" spans="68:68" x14ac:dyDescent="0.2">
      <c r="BP34984" s="48"/>
    </row>
    <row r="34985" spans="68:68" x14ac:dyDescent="0.2">
      <c r="BP34985" s="48"/>
    </row>
    <row r="34986" spans="68:68" x14ac:dyDescent="0.2">
      <c r="BP34986" s="48"/>
    </row>
    <row r="34987" spans="68:68" x14ac:dyDescent="0.2">
      <c r="BP34987" s="48"/>
    </row>
    <row r="34988" spans="68:68" x14ac:dyDescent="0.2">
      <c r="BP34988" s="48"/>
    </row>
    <row r="34989" spans="68:68" x14ac:dyDescent="0.2">
      <c r="BP34989" s="48"/>
    </row>
    <row r="34990" spans="68:68" x14ac:dyDescent="0.2">
      <c r="BP34990" s="48"/>
    </row>
    <row r="34991" spans="68:68" x14ac:dyDescent="0.2">
      <c r="BP34991" s="48"/>
    </row>
    <row r="34992" spans="68:68" x14ac:dyDescent="0.2">
      <c r="BP34992" s="48"/>
    </row>
    <row r="34993" spans="68:68" x14ac:dyDescent="0.2">
      <c r="BP34993" s="48"/>
    </row>
    <row r="34994" spans="68:68" x14ac:dyDescent="0.2">
      <c r="BP34994" s="48"/>
    </row>
    <row r="34995" spans="68:68" x14ac:dyDescent="0.2">
      <c r="BP34995" s="48"/>
    </row>
    <row r="34996" spans="68:68" x14ac:dyDescent="0.2">
      <c r="BP34996" s="48"/>
    </row>
    <row r="34997" spans="68:68" x14ac:dyDescent="0.2">
      <c r="BP34997" s="48"/>
    </row>
    <row r="34998" spans="68:68" x14ac:dyDescent="0.2">
      <c r="BP34998" s="48"/>
    </row>
    <row r="34999" spans="68:68" x14ac:dyDescent="0.2">
      <c r="BP34999" s="48"/>
    </row>
    <row r="35000" spans="68:68" x14ac:dyDescent="0.2">
      <c r="BP35000" s="48"/>
    </row>
    <row r="35001" spans="68:68" x14ac:dyDescent="0.2">
      <c r="BP35001" s="48"/>
    </row>
    <row r="35002" spans="68:68" x14ac:dyDescent="0.2">
      <c r="BP35002" s="48"/>
    </row>
    <row r="35003" spans="68:68" x14ac:dyDescent="0.2">
      <c r="BP35003" s="48"/>
    </row>
    <row r="35004" spans="68:68" x14ac:dyDescent="0.2">
      <c r="BP35004" s="48"/>
    </row>
    <row r="35005" spans="68:68" x14ac:dyDescent="0.2">
      <c r="BP35005" s="48"/>
    </row>
    <row r="35006" spans="68:68" x14ac:dyDescent="0.2">
      <c r="BP35006" s="48"/>
    </row>
    <row r="35007" spans="68:68" x14ac:dyDescent="0.2">
      <c r="BP35007" s="48"/>
    </row>
    <row r="35008" spans="68:68" x14ac:dyDescent="0.2">
      <c r="BP35008" s="48"/>
    </row>
    <row r="35009" spans="68:68" x14ac:dyDescent="0.2">
      <c r="BP35009" s="48"/>
    </row>
    <row r="35010" spans="68:68" x14ac:dyDescent="0.2">
      <c r="BP35010" s="48"/>
    </row>
    <row r="35011" spans="68:68" x14ac:dyDescent="0.2">
      <c r="BP35011" s="48"/>
    </row>
    <row r="35012" spans="68:68" x14ac:dyDescent="0.2">
      <c r="BP35012" s="48"/>
    </row>
    <row r="35013" spans="68:68" x14ac:dyDescent="0.2">
      <c r="BP35013" s="48"/>
    </row>
    <row r="35014" spans="68:68" x14ac:dyDescent="0.2">
      <c r="BP35014" s="48"/>
    </row>
    <row r="35015" spans="68:68" x14ac:dyDescent="0.2">
      <c r="BP35015" s="48"/>
    </row>
    <row r="35016" spans="68:68" x14ac:dyDescent="0.2">
      <c r="BP35016" s="48"/>
    </row>
    <row r="35017" spans="68:68" x14ac:dyDescent="0.2">
      <c r="BP35017" s="48"/>
    </row>
    <row r="35018" spans="68:68" x14ac:dyDescent="0.2">
      <c r="BP35018" s="48"/>
    </row>
    <row r="35019" spans="68:68" x14ac:dyDescent="0.2">
      <c r="BP35019" s="48"/>
    </row>
    <row r="35020" spans="68:68" x14ac:dyDescent="0.2">
      <c r="BP35020" s="48"/>
    </row>
    <row r="35021" spans="68:68" x14ac:dyDescent="0.2">
      <c r="BP35021" s="48"/>
    </row>
    <row r="35022" spans="68:68" x14ac:dyDescent="0.2">
      <c r="BP35022" s="48"/>
    </row>
    <row r="35023" spans="68:68" x14ac:dyDescent="0.2">
      <c r="BP35023" s="48"/>
    </row>
    <row r="35024" spans="68:68" x14ac:dyDescent="0.2">
      <c r="BP35024" s="48"/>
    </row>
    <row r="35025" spans="68:68" x14ac:dyDescent="0.2">
      <c r="BP35025" s="48"/>
    </row>
    <row r="35026" spans="68:68" x14ac:dyDescent="0.2">
      <c r="BP35026" s="48"/>
    </row>
    <row r="35027" spans="68:68" x14ac:dyDescent="0.2">
      <c r="BP35027" s="48"/>
    </row>
    <row r="35028" spans="68:68" x14ac:dyDescent="0.2">
      <c r="BP35028" s="48"/>
    </row>
    <row r="35029" spans="68:68" x14ac:dyDescent="0.2">
      <c r="BP35029" s="48"/>
    </row>
    <row r="35030" spans="68:68" x14ac:dyDescent="0.2">
      <c r="BP35030" s="48"/>
    </row>
    <row r="35031" spans="68:68" x14ac:dyDescent="0.2">
      <c r="BP35031" s="48"/>
    </row>
    <row r="35032" spans="68:68" x14ac:dyDescent="0.2">
      <c r="BP35032" s="48"/>
    </row>
    <row r="35033" spans="68:68" x14ac:dyDescent="0.2">
      <c r="BP35033" s="48"/>
    </row>
    <row r="35034" spans="68:68" x14ac:dyDescent="0.2">
      <c r="BP35034" s="48"/>
    </row>
    <row r="35035" spans="68:68" x14ac:dyDescent="0.2">
      <c r="BP35035" s="48"/>
    </row>
    <row r="35036" spans="68:68" x14ac:dyDescent="0.2">
      <c r="BP35036" s="48"/>
    </row>
    <row r="35037" spans="68:68" x14ac:dyDescent="0.2">
      <c r="BP35037" s="48"/>
    </row>
    <row r="35038" spans="68:68" x14ac:dyDescent="0.2">
      <c r="BP35038" s="48"/>
    </row>
    <row r="35039" spans="68:68" x14ac:dyDescent="0.2">
      <c r="BP35039" s="48"/>
    </row>
    <row r="35040" spans="68:68" x14ac:dyDescent="0.2">
      <c r="BP35040" s="48"/>
    </row>
    <row r="35041" spans="68:68" x14ac:dyDescent="0.2">
      <c r="BP35041" s="48"/>
    </row>
    <row r="35042" spans="68:68" x14ac:dyDescent="0.2">
      <c r="BP35042" s="48"/>
    </row>
    <row r="35043" spans="68:68" x14ac:dyDescent="0.2">
      <c r="BP35043" s="48"/>
    </row>
    <row r="35044" spans="68:68" x14ac:dyDescent="0.2">
      <c r="BP35044" s="48"/>
    </row>
    <row r="35045" spans="68:68" x14ac:dyDescent="0.2">
      <c r="BP35045" s="48"/>
    </row>
    <row r="35046" spans="68:68" x14ac:dyDescent="0.2">
      <c r="BP35046" s="48"/>
    </row>
    <row r="35047" spans="68:68" x14ac:dyDescent="0.2">
      <c r="BP35047" s="48"/>
    </row>
    <row r="35048" spans="68:68" x14ac:dyDescent="0.2">
      <c r="BP35048" s="48"/>
    </row>
    <row r="35049" spans="68:68" x14ac:dyDescent="0.2">
      <c r="BP35049" s="48"/>
    </row>
    <row r="35050" spans="68:68" x14ac:dyDescent="0.2">
      <c r="BP35050" s="48"/>
    </row>
    <row r="35051" spans="68:68" x14ac:dyDescent="0.2">
      <c r="BP35051" s="48"/>
    </row>
    <row r="35052" spans="68:68" x14ac:dyDescent="0.2">
      <c r="BP35052" s="48"/>
    </row>
    <row r="35053" spans="68:68" x14ac:dyDescent="0.2">
      <c r="BP35053" s="48"/>
    </row>
    <row r="35054" spans="68:68" x14ac:dyDescent="0.2">
      <c r="BP35054" s="48"/>
    </row>
    <row r="35055" spans="68:68" x14ac:dyDescent="0.2">
      <c r="BP35055" s="48"/>
    </row>
    <row r="35056" spans="68:68" x14ac:dyDescent="0.2">
      <c r="BP35056" s="48"/>
    </row>
    <row r="35057" spans="68:68" x14ac:dyDescent="0.2">
      <c r="BP35057" s="48"/>
    </row>
    <row r="35058" spans="68:68" x14ac:dyDescent="0.2">
      <c r="BP35058" s="48"/>
    </row>
    <row r="35059" spans="68:68" x14ac:dyDescent="0.2">
      <c r="BP35059" s="48"/>
    </row>
    <row r="35060" spans="68:68" x14ac:dyDescent="0.2">
      <c r="BP35060" s="48"/>
    </row>
    <row r="35061" spans="68:68" x14ac:dyDescent="0.2">
      <c r="BP35061" s="48"/>
    </row>
    <row r="35062" spans="68:68" x14ac:dyDescent="0.2">
      <c r="BP35062" s="48"/>
    </row>
    <row r="35063" spans="68:68" x14ac:dyDescent="0.2">
      <c r="BP35063" s="48"/>
    </row>
    <row r="35064" spans="68:68" x14ac:dyDescent="0.2">
      <c r="BP35064" s="48"/>
    </row>
    <row r="35065" spans="68:68" x14ac:dyDescent="0.2">
      <c r="BP35065" s="48"/>
    </row>
    <row r="35066" spans="68:68" x14ac:dyDescent="0.2">
      <c r="BP35066" s="48"/>
    </row>
    <row r="35067" spans="68:68" x14ac:dyDescent="0.2">
      <c r="BP35067" s="48"/>
    </row>
    <row r="35068" spans="68:68" x14ac:dyDescent="0.2">
      <c r="BP35068" s="48"/>
    </row>
    <row r="35069" spans="68:68" x14ac:dyDescent="0.2">
      <c r="BP35069" s="48"/>
    </row>
    <row r="35070" spans="68:68" x14ac:dyDescent="0.2">
      <c r="BP35070" s="48"/>
    </row>
    <row r="35071" spans="68:68" x14ac:dyDescent="0.2">
      <c r="BP35071" s="48"/>
    </row>
    <row r="35072" spans="68:68" x14ac:dyDescent="0.2">
      <c r="BP35072" s="48"/>
    </row>
    <row r="35073" spans="68:68" x14ac:dyDescent="0.2">
      <c r="BP35073" s="48"/>
    </row>
    <row r="35074" spans="68:68" x14ac:dyDescent="0.2">
      <c r="BP35074" s="48"/>
    </row>
    <row r="35075" spans="68:68" x14ac:dyDescent="0.2">
      <c r="BP35075" s="48"/>
    </row>
    <row r="35076" spans="68:68" x14ac:dyDescent="0.2">
      <c r="BP35076" s="48"/>
    </row>
    <row r="35077" spans="68:68" x14ac:dyDescent="0.2">
      <c r="BP35077" s="48"/>
    </row>
    <row r="35078" spans="68:68" x14ac:dyDescent="0.2">
      <c r="BP35078" s="48"/>
    </row>
    <row r="35079" spans="68:68" x14ac:dyDescent="0.2">
      <c r="BP35079" s="48"/>
    </row>
    <row r="35080" spans="68:68" x14ac:dyDescent="0.2">
      <c r="BP35080" s="48"/>
    </row>
    <row r="35081" spans="68:68" x14ac:dyDescent="0.2">
      <c r="BP35081" s="48"/>
    </row>
    <row r="35082" spans="68:68" x14ac:dyDescent="0.2">
      <c r="BP35082" s="48"/>
    </row>
    <row r="35083" spans="68:68" x14ac:dyDescent="0.2">
      <c r="BP35083" s="48"/>
    </row>
    <row r="35084" spans="68:68" x14ac:dyDescent="0.2">
      <c r="BP35084" s="48"/>
    </row>
    <row r="35085" spans="68:68" x14ac:dyDescent="0.2">
      <c r="BP35085" s="48"/>
    </row>
    <row r="35086" spans="68:68" x14ac:dyDescent="0.2">
      <c r="BP35086" s="48"/>
    </row>
    <row r="35087" spans="68:68" x14ac:dyDescent="0.2">
      <c r="BP35087" s="48"/>
    </row>
    <row r="35088" spans="68:68" x14ac:dyDescent="0.2">
      <c r="BP35088" s="48"/>
    </row>
    <row r="35089" spans="68:68" x14ac:dyDescent="0.2">
      <c r="BP35089" s="48"/>
    </row>
    <row r="35090" spans="68:68" x14ac:dyDescent="0.2">
      <c r="BP35090" s="48"/>
    </row>
    <row r="35091" spans="68:68" x14ac:dyDescent="0.2">
      <c r="BP35091" s="48"/>
    </row>
    <row r="35092" spans="68:68" x14ac:dyDescent="0.2">
      <c r="BP35092" s="48"/>
    </row>
    <row r="35093" spans="68:68" x14ac:dyDescent="0.2">
      <c r="BP35093" s="48"/>
    </row>
    <row r="35094" spans="68:68" x14ac:dyDescent="0.2">
      <c r="BP35094" s="48"/>
    </row>
    <row r="35095" spans="68:68" x14ac:dyDescent="0.2">
      <c r="BP35095" s="48"/>
    </row>
    <row r="35096" spans="68:68" x14ac:dyDescent="0.2">
      <c r="BP35096" s="48"/>
    </row>
    <row r="35097" spans="68:68" x14ac:dyDescent="0.2">
      <c r="BP35097" s="48"/>
    </row>
    <row r="35098" spans="68:68" x14ac:dyDescent="0.2">
      <c r="BP35098" s="48"/>
    </row>
    <row r="35099" spans="68:68" x14ac:dyDescent="0.2">
      <c r="BP35099" s="48"/>
    </row>
    <row r="35100" spans="68:68" x14ac:dyDescent="0.2">
      <c r="BP35100" s="48"/>
    </row>
    <row r="35101" spans="68:68" x14ac:dyDescent="0.2">
      <c r="BP35101" s="48"/>
    </row>
    <row r="35102" spans="68:68" x14ac:dyDescent="0.2">
      <c r="BP35102" s="48"/>
    </row>
    <row r="35103" spans="68:68" x14ac:dyDescent="0.2">
      <c r="BP35103" s="48"/>
    </row>
    <row r="35104" spans="68:68" x14ac:dyDescent="0.2">
      <c r="BP35104" s="48"/>
    </row>
    <row r="35105" spans="68:68" x14ac:dyDescent="0.2">
      <c r="BP35105" s="48"/>
    </row>
    <row r="35106" spans="68:68" x14ac:dyDescent="0.2">
      <c r="BP35106" s="48"/>
    </row>
    <row r="35107" spans="68:68" x14ac:dyDescent="0.2">
      <c r="BP35107" s="48"/>
    </row>
    <row r="35108" spans="68:68" x14ac:dyDescent="0.2">
      <c r="BP35108" s="48"/>
    </row>
    <row r="35109" spans="68:68" x14ac:dyDescent="0.2">
      <c r="BP35109" s="48"/>
    </row>
    <row r="35110" spans="68:68" x14ac:dyDescent="0.2">
      <c r="BP35110" s="48"/>
    </row>
    <row r="35111" spans="68:68" x14ac:dyDescent="0.2">
      <c r="BP35111" s="48"/>
    </row>
    <row r="35112" spans="68:68" x14ac:dyDescent="0.2">
      <c r="BP35112" s="48"/>
    </row>
    <row r="35113" spans="68:68" x14ac:dyDescent="0.2">
      <c r="BP35113" s="48"/>
    </row>
    <row r="35114" spans="68:68" x14ac:dyDescent="0.2">
      <c r="BP35114" s="48"/>
    </row>
    <row r="35115" spans="68:68" x14ac:dyDescent="0.2">
      <c r="BP35115" s="48"/>
    </row>
    <row r="35116" spans="68:68" x14ac:dyDescent="0.2">
      <c r="BP35116" s="48"/>
    </row>
    <row r="35117" spans="68:68" x14ac:dyDescent="0.2">
      <c r="BP35117" s="48"/>
    </row>
    <row r="35118" spans="68:68" x14ac:dyDescent="0.2">
      <c r="BP35118" s="48"/>
    </row>
    <row r="35119" spans="68:68" x14ac:dyDescent="0.2">
      <c r="BP35119" s="48"/>
    </row>
    <row r="35120" spans="68:68" x14ac:dyDescent="0.2">
      <c r="BP35120" s="48"/>
    </row>
    <row r="35121" spans="68:68" x14ac:dyDescent="0.2">
      <c r="BP35121" s="48"/>
    </row>
    <row r="35122" spans="68:68" x14ac:dyDescent="0.2">
      <c r="BP35122" s="48"/>
    </row>
    <row r="35123" spans="68:68" x14ac:dyDescent="0.2">
      <c r="BP35123" s="48"/>
    </row>
    <row r="35124" spans="68:68" x14ac:dyDescent="0.2">
      <c r="BP35124" s="48"/>
    </row>
    <row r="35125" spans="68:68" x14ac:dyDescent="0.2">
      <c r="BP35125" s="48"/>
    </row>
    <row r="35126" spans="68:68" x14ac:dyDescent="0.2">
      <c r="BP35126" s="48"/>
    </row>
    <row r="35127" spans="68:68" x14ac:dyDescent="0.2">
      <c r="BP35127" s="48"/>
    </row>
    <row r="35128" spans="68:68" x14ac:dyDescent="0.2">
      <c r="BP35128" s="48"/>
    </row>
    <row r="35129" spans="68:68" x14ac:dyDescent="0.2">
      <c r="BP35129" s="48"/>
    </row>
    <row r="35130" spans="68:68" x14ac:dyDescent="0.2">
      <c r="BP35130" s="48"/>
    </row>
    <row r="35131" spans="68:68" x14ac:dyDescent="0.2">
      <c r="BP35131" s="48"/>
    </row>
    <row r="35132" spans="68:68" x14ac:dyDescent="0.2">
      <c r="BP35132" s="48"/>
    </row>
    <row r="35133" spans="68:68" x14ac:dyDescent="0.2">
      <c r="BP35133" s="48"/>
    </row>
    <row r="35134" spans="68:68" x14ac:dyDescent="0.2">
      <c r="BP35134" s="48"/>
    </row>
    <row r="35135" spans="68:68" x14ac:dyDescent="0.2">
      <c r="BP35135" s="48"/>
    </row>
    <row r="35136" spans="68:68" x14ac:dyDescent="0.2">
      <c r="BP35136" s="48"/>
    </row>
    <row r="35137" spans="68:68" x14ac:dyDescent="0.2">
      <c r="BP35137" s="48"/>
    </row>
    <row r="35138" spans="68:68" x14ac:dyDescent="0.2">
      <c r="BP35138" s="48"/>
    </row>
    <row r="35139" spans="68:68" x14ac:dyDescent="0.2">
      <c r="BP35139" s="48"/>
    </row>
    <row r="35140" spans="68:68" x14ac:dyDescent="0.2">
      <c r="BP35140" s="48"/>
    </row>
    <row r="35141" spans="68:68" x14ac:dyDescent="0.2">
      <c r="BP35141" s="48"/>
    </row>
    <row r="35142" spans="68:68" x14ac:dyDescent="0.2">
      <c r="BP35142" s="48"/>
    </row>
    <row r="35143" spans="68:68" x14ac:dyDescent="0.2">
      <c r="BP35143" s="48"/>
    </row>
    <row r="35144" spans="68:68" x14ac:dyDescent="0.2">
      <c r="BP35144" s="48"/>
    </row>
    <row r="35145" spans="68:68" x14ac:dyDescent="0.2">
      <c r="BP35145" s="48"/>
    </row>
    <row r="35146" spans="68:68" x14ac:dyDescent="0.2">
      <c r="BP35146" s="48"/>
    </row>
    <row r="35147" spans="68:68" x14ac:dyDescent="0.2">
      <c r="BP35147" s="48"/>
    </row>
    <row r="35148" spans="68:68" x14ac:dyDescent="0.2">
      <c r="BP35148" s="48"/>
    </row>
    <row r="35149" spans="68:68" x14ac:dyDescent="0.2">
      <c r="BP35149" s="48"/>
    </row>
    <row r="35150" spans="68:68" x14ac:dyDescent="0.2">
      <c r="BP35150" s="48"/>
    </row>
    <row r="35151" spans="68:68" x14ac:dyDescent="0.2">
      <c r="BP35151" s="48"/>
    </row>
    <row r="35152" spans="68:68" x14ac:dyDescent="0.2">
      <c r="BP35152" s="48"/>
    </row>
    <row r="35153" spans="68:68" x14ac:dyDescent="0.2">
      <c r="BP35153" s="48"/>
    </row>
    <row r="35154" spans="68:68" x14ac:dyDescent="0.2">
      <c r="BP35154" s="48"/>
    </row>
    <row r="35155" spans="68:68" x14ac:dyDescent="0.2">
      <c r="BP35155" s="48"/>
    </row>
    <row r="35156" spans="68:68" x14ac:dyDescent="0.2">
      <c r="BP35156" s="48"/>
    </row>
    <row r="35157" spans="68:68" x14ac:dyDescent="0.2">
      <c r="BP35157" s="48"/>
    </row>
    <row r="35158" spans="68:68" x14ac:dyDescent="0.2">
      <c r="BP35158" s="48"/>
    </row>
    <row r="35159" spans="68:68" x14ac:dyDescent="0.2">
      <c r="BP35159" s="48"/>
    </row>
    <row r="35160" spans="68:68" x14ac:dyDescent="0.2">
      <c r="BP35160" s="48"/>
    </row>
    <row r="35161" spans="68:68" x14ac:dyDescent="0.2">
      <c r="BP35161" s="48"/>
    </row>
    <row r="35162" spans="68:68" x14ac:dyDescent="0.2">
      <c r="BP35162" s="48"/>
    </row>
    <row r="35163" spans="68:68" x14ac:dyDescent="0.2">
      <c r="BP35163" s="48"/>
    </row>
    <row r="35164" spans="68:68" x14ac:dyDescent="0.2">
      <c r="BP35164" s="48"/>
    </row>
    <row r="35165" spans="68:68" x14ac:dyDescent="0.2">
      <c r="BP35165" s="48"/>
    </row>
    <row r="35166" spans="68:68" x14ac:dyDescent="0.2">
      <c r="BP35166" s="48"/>
    </row>
    <row r="35167" spans="68:68" x14ac:dyDescent="0.2">
      <c r="BP35167" s="48"/>
    </row>
    <row r="35168" spans="68:68" x14ac:dyDescent="0.2">
      <c r="BP35168" s="48"/>
    </row>
    <row r="35169" spans="68:68" x14ac:dyDescent="0.2">
      <c r="BP35169" s="48"/>
    </row>
    <row r="35170" spans="68:68" x14ac:dyDescent="0.2">
      <c r="BP35170" s="48"/>
    </row>
    <row r="35171" spans="68:68" x14ac:dyDescent="0.2">
      <c r="BP35171" s="48"/>
    </row>
    <row r="35172" spans="68:68" x14ac:dyDescent="0.2">
      <c r="BP35172" s="48"/>
    </row>
    <row r="35173" spans="68:68" x14ac:dyDescent="0.2">
      <c r="BP35173" s="48"/>
    </row>
    <row r="35174" spans="68:68" x14ac:dyDescent="0.2">
      <c r="BP35174" s="48"/>
    </row>
    <row r="35175" spans="68:68" x14ac:dyDescent="0.2">
      <c r="BP35175" s="48"/>
    </row>
    <row r="35176" spans="68:68" x14ac:dyDescent="0.2">
      <c r="BP35176" s="48"/>
    </row>
    <row r="35177" spans="68:68" x14ac:dyDescent="0.2">
      <c r="BP35177" s="48"/>
    </row>
    <row r="35178" spans="68:68" x14ac:dyDescent="0.2">
      <c r="BP35178" s="48"/>
    </row>
    <row r="35179" spans="68:68" x14ac:dyDescent="0.2">
      <c r="BP35179" s="48"/>
    </row>
    <row r="35180" spans="68:68" x14ac:dyDescent="0.2">
      <c r="BP35180" s="48"/>
    </row>
    <row r="35181" spans="68:68" x14ac:dyDescent="0.2">
      <c r="BP35181" s="48"/>
    </row>
    <row r="35182" spans="68:68" x14ac:dyDescent="0.2">
      <c r="BP35182" s="48"/>
    </row>
    <row r="35183" spans="68:68" x14ac:dyDescent="0.2">
      <c r="BP35183" s="48"/>
    </row>
    <row r="35184" spans="68:68" x14ac:dyDescent="0.2">
      <c r="BP35184" s="48"/>
    </row>
    <row r="35185" spans="68:68" x14ac:dyDescent="0.2">
      <c r="BP35185" s="48"/>
    </row>
    <row r="35186" spans="68:68" x14ac:dyDescent="0.2">
      <c r="BP35186" s="48"/>
    </row>
    <row r="35187" spans="68:68" x14ac:dyDescent="0.2">
      <c r="BP35187" s="48"/>
    </row>
    <row r="35188" spans="68:68" x14ac:dyDescent="0.2">
      <c r="BP35188" s="48"/>
    </row>
    <row r="35189" spans="68:68" x14ac:dyDescent="0.2">
      <c r="BP35189" s="48"/>
    </row>
    <row r="35190" spans="68:68" x14ac:dyDescent="0.2">
      <c r="BP35190" s="48"/>
    </row>
    <row r="35191" spans="68:68" x14ac:dyDescent="0.2">
      <c r="BP35191" s="48"/>
    </row>
    <row r="35192" spans="68:68" x14ac:dyDescent="0.2">
      <c r="BP35192" s="48"/>
    </row>
    <row r="35193" spans="68:68" x14ac:dyDescent="0.2">
      <c r="BP35193" s="48"/>
    </row>
    <row r="35194" spans="68:68" x14ac:dyDescent="0.2">
      <c r="BP35194" s="48"/>
    </row>
    <row r="35195" spans="68:68" x14ac:dyDescent="0.2">
      <c r="BP35195" s="48"/>
    </row>
    <row r="35196" spans="68:68" x14ac:dyDescent="0.2">
      <c r="BP35196" s="48"/>
    </row>
    <row r="35197" spans="68:68" x14ac:dyDescent="0.2">
      <c r="BP35197" s="48"/>
    </row>
    <row r="35198" spans="68:68" x14ac:dyDescent="0.2">
      <c r="BP35198" s="48"/>
    </row>
    <row r="35199" spans="68:68" x14ac:dyDescent="0.2">
      <c r="BP35199" s="48"/>
    </row>
    <row r="35200" spans="68:68" x14ac:dyDescent="0.2">
      <c r="BP35200" s="48"/>
    </row>
    <row r="35201" spans="68:68" x14ac:dyDescent="0.2">
      <c r="BP35201" s="48"/>
    </row>
    <row r="35202" spans="68:68" x14ac:dyDescent="0.2">
      <c r="BP35202" s="48"/>
    </row>
    <row r="35203" spans="68:68" x14ac:dyDescent="0.2">
      <c r="BP35203" s="48"/>
    </row>
    <row r="35204" spans="68:68" x14ac:dyDescent="0.2">
      <c r="BP35204" s="48"/>
    </row>
    <row r="35205" spans="68:68" x14ac:dyDescent="0.2">
      <c r="BP35205" s="48"/>
    </row>
    <row r="35206" spans="68:68" x14ac:dyDescent="0.2">
      <c r="BP35206" s="48"/>
    </row>
    <row r="35207" spans="68:68" x14ac:dyDescent="0.2">
      <c r="BP35207" s="48"/>
    </row>
    <row r="35208" spans="68:68" x14ac:dyDescent="0.2">
      <c r="BP35208" s="48"/>
    </row>
    <row r="35209" spans="68:68" x14ac:dyDescent="0.2">
      <c r="BP35209" s="48"/>
    </row>
    <row r="35210" spans="68:68" x14ac:dyDescent="0.2">
      <c r="BP35210" s="48"/>
    </row>
    <row r="35211" spans="68:68" x14ac:dyDescent="0.2">
      <c r="BP35211" s="48"/>
    </row>
    <row r="35212" spans="68:68" x14ac:dyDescent="0.2">
      <c r="BP35212" s="48"/>
    </row>
    <row r="35213" spans="68:68" x14ac:dyDescent="0.2">
      <c r="BP35213" s="48"/>
    </row>
    <row r="35214" spans="68:68" x14ac:dyDescent="0.2">
      <c r="BP35214" s="48"/>
    </row>
    <row r="35215" spans="68:68" x14ac:dyDescent="0.2">
      <c r="BP35215" s="48"/>
    </row>
    <row r="35216" spans="68:68" x14ac:dyDescent="0.2">
      <c r="BP35216" s="48"/>
    </row>
    <row r="35217" spans="68:68" x14ac:dyDescent="0.2">
      <c r="BP35217" s="48"/>
    </row>
    <row r="35218" spans="68:68" x14ac:dyDescent="0.2">
      <c r="BP35218" s="48"/>
    </row>
    <row r="35219" spans="68:68" x14ac:dyDescent="0.2">
      <c r="BP35219" s="48"/>
    </row>
    <row r="35220" spans="68:68" x14ac:dyDescent="0.2">
      <c r="BP35220" s="48"/>
    </row>
    <row r="35221" spans="68:68" x14ac:dyDescent="0.2">
      <c r="BP35221" s="48"/>
    </row>
    <row r="35222" spans="68:68" x14ac:dyDescent="0.2">
      <c r="BP35222" s="48"/>
    </row>
    <row r="35223" spans="68:68" x14ac:dyDescent="0.2">
      <c r="BP35223" s="48"/>
    </row>
    <row r="35224" spans="68:68" x14ac:dyDescent="0.2">
      <c r="BP35224" s="48"/>
    </row>
    <row r="35225" spans="68:68" x14ac:dyDescent="0.2">
      <c r="BP35225" s="48"/>
    </row>
    <row r="35226" spans="68:68" x14ac:dyDescent="0.2">
      <c r="BP35226" s="48"/>
    </row>
    <row r="35227" spans="68:68" x14ac:dyDescent="0.2">
      <c r="BP35227" s="48"/>
    </row>
    <row r="35228" spans="68:68" x14ac:dyDescent="0.2">
      <c r="BP35228" s="48"/>
    </row>
    <row r="35229" spans="68:68" x14ac:dyDescent="0.2">
      <c r="BP35229" s="48"/>
    </row>
    <row r="35230" spans="68:68" x14ac:dyDescent="0.2">
      <c r="BP35230" s="48"/>
    </row>
    <row r="35231" spans="68:68" x14ac:dyDescent="0.2">
      <c r="BP35231" s="48"/>
    </row>
    <row r="35232" spans="68:68" x14ac:dyDescent="0.2">
      <c r="BP35232" s="48"/>
    </row>
    <row r="35233" spans="68:68" x14ac:dyDescent="0.2">
      <c r="BP35233" s="48"/>
    </row>
    <row r="35234" spans="68:68" x14ac:dyDescent="0.2">
      <c r="BP35234" s="48"/>
    </row>
    <row r="35235" spans="68:68" x14ac:dyDescent="0.2">
      <c r="BP35235" s="48"/>
    </row>
    <row r="35236" spans="68:68" x14ac:dyDescent="0.2">
      <c r="BP35236" s="48"/>
    </row>
    <row r="35237" spans="68:68" x14ac:dyDescent="0.2">
      <c r="BP35237" s="48"/>
    </row>
    <row r="35238" spans="68:68" x14ac:dyDescent="0.2">
      <c r="BP35238" s="48"/>
    </row>
    <row r="35239" spans="68:68" x14ac:dyDescent="0.2">
      <c r="BP35239" s="48"/>
    </row>
    <row r="35240" spans="68:68" x14ac:dyDescent="0.2">
      <c r="BP35240" s="48"/>
    </row>
    <row r="35241" spans="68:68" x14ac:dyDescent="0.2">
      <c r="BP35241" s="48"/>
    </row>
    <row r="35242" spans="68:68" x14ac:dyDescent="0.2">
      <c r="BP35242" s="48"/>
    </row>
    <row r="35243" spans="68:68" x14ac:dyDescent="0.2">
      <c r="BP35243" s="48"/>
    </row>
    <row r="35244" spans="68:68" x14ac:dyDescent="0.2">
      <c r="BP35244" s="48"/>
    </row>
    <row r="35245" spans="68:68" x14ac:dyDescent="0.2">
      <c r="BP35245" s="48"/>
    </row>
    <row r="35246" spans="68:68" x14ac:dyDescent="0.2">
      <c r="BP35246" s="48"/>
    </row>
    <row r="35247" spans="68:68" x14ac:dyDescent="0.2">
      <c r="BP35247" s="48"/>
    </row>
    <row r="35248" spans="68:68" x14ac:dyDescent="0.2">
      <c r="BP35248" s="48"/>
    </row>
    <row r="35249" spans="68:68" x14ac:dyDescent="0.2">
      <c r="BP35249" s="48"/>
    </row>
    <row r="35250" spans="68:68" x14ac:dyDescent="0.2">
      <c r="BP35250" s="48"/>
    </row>
    <row r="35251" spans="68:68" x14ac:dyDescent="0.2">
      <c r="BP35251" s="48"/>
    </row>
    <row r="35252" spans="68:68" x14ac:dyDescent="0.2">
      <c r="BP35252" s="48"/>
    </row>
    <row r="35253" spans="68:68" x14ac:dyDescent="0.2">
      <c r="BP35253" s="48"/>
    </row>
    <row r="35254" spans="68:68" x14ac:dyDescent="0.2">
      <c r="BP35254" s="48"/>
    </row>
    <row r="35255" spans="68:68" x14ac:dyDescent="0.2">
      <c r="BP35255" s="48"/>
    </row>
    <row r="35256" spans="68:68" x14ac:dyDescent="0.2">
      <c r="BP35256" s="48"/>
    </row>
    <row r="35257" spans="68:68" x14ac:dyDescent="0.2">
      <c r="BP35257" s="48"/>
    </row>
    <row r="35258" spans="68:68" x14ac:dyDescent="0.2">
      <c r="BP35258" s="48"/>
    </row>
    <row r="35259" spans="68:68" x14ac:dyDescent="0.2">
      <c r="BP35259" s="48"/>
    </row>
    <row r="35260" spans="68:68" x14ac:dyDescent="0.2">
      <c r="BP35260" s="48"/>
    </row>
    <row r="35261" spans="68:68" x14ac:dyDescent="0.2">
      <c r="BP35261" s="48"/>
    </row>
    <row r="35262" spans="68:68" x14ac:dyDescent="0.2">
      <c r="BP35262" s="48"/>
    </row>
    <row r="35263" spans="68:68" x14ac:dyDescent="0.2">
      <c r="BP35263" s="48"/>
    </row>
    <row r="35264" spans="68:68" x14ac:dyDescent="0.2">
      <c r="BP35264" s="48"/>
    </row>
    <row r="35265" spans="68:68" x14ac:dyDescent="0.2">
      <c r="BP35265" s="48"/>
    </row>
    <row r="35266" spans="68:68" x14ac:dyDescent="0.2">
      <c r="BP35266" s="48"/>
    </row>
    <row r="35267" spans="68:68" x14ac:dyDescent="0.2">
      <c r="BP35267" s="48"/>
    </row>
    <row r="35268" spans="68:68" x14ac:dyDescent="0.2">
      <c r="BP35268" s="48"/>
    </row>
    <row r="35269" spans="68:68" x14ac:dyDescent="0.2">
      <c r="BP35269" s="48"/>
    </row>
    <row r="35270" spans="68:68" x14ac:dyDescent="0.2">
      <c r="BP35270" s="48"/>
    </row>
    <row r="35271" spans="68:68" x14ac:dyDescent="0.2">
      <c r="BP35271" s="48"/>
    </row>
    <row r="35272" spans="68:68" x14ac:dyDescent="0.2">
      <c r="BP35272" s="48"/>
    </row>
    <row r="35273" spans="68:68" x14ac:dyDescent="0.2">
      <c r="BP35273" s="48"/>
    </row>
    <row r="35274" spans="68:68" x14ac:dyDescent="0.2">
      <c r="BP35274" s="48"/>
    </row>
    <row r="35275" spans="68:68" x14ac:dyDescent="0.2">
      <c r="BP35275" s="48"/>
    </row>
    <row r="35276" spans="68:68" x14ac:dyDescent="0.2">
      <c r="BP35276" s="48"/>
    </row>
    <row r="35277" spans="68:68" x14ac:dyDescent="0.2">
      <c r="BP35277" s="48"/>
    </row>
    <row r="35278" spans="68:68" x14ac:dyDescent="0.2">
      <c r="BP35278" s="48"/>
    </row>
    <row r="35279" spans="68:68" x14ac:dyDescent="0.2">
      <c r="BP35279" s="48"/>
    </row>
    <row r="35280" spans="68:68" x14ac:dyDescent="0.2">
      <c r="BP35280" s="48"/>
    </row>
    <row r="35281" spans="68:68" x14ac:dyDescent="0.2">
      <c r="BP35281" s="48"/>
    </row>
    <row r="35282" spans="68:68" x14ac:dyDescent="0.2">
      <c r="BP35282" s="48"/>
    </row>
    <row r="35283" spans="68:68" x14ac:dyDescent="0.2">
      <c r="BP35283" s="48"/>
    </row>
    <row r="35284" spans="68:68" x14ac:dyDescent="0.2">
      <c r="BP35284" s="48"/>
    </row>
    <row r="35285" spans="68:68" x14ac:dyDescent="0.2">
      <c r="BP35285" s="48"/>
    </row>
    <row r="35286" spans="68:68" x14ac:dyDescent="0.2">
      <c r="BP35286" s="48"/>
    </row>
    <row r="35287" spans="68:68" x14ac:dyDescent="0.2">
      <c r="BP35287" s="48"/>
    </row>
    <row r="35288" spans="68:68" x14ac:dyDescent="0.2">
      <c r="BP35288" s="48"/>
    </row>
    <row r="35289" spans="68:68" x14ac:dyDescent="0.2">
      <c r="BP35289" s="48"/>
    </row>
    <row r="35290" spans="68:68" x14ac:dyDescent="0.2">
      <c r="BP35290" s="48"/>
    </row>
    <row r="35291" spans="68:68" x14ac:dyDescent="0.2">
      <c r="BP35291" s="48"/>
    </row>
    <row r="35292" spans="68:68" x14ac:dyDescent="0.2">
      <c r="BP35292" s="48"/>
    </row>
    <row r="35293" spans="68:68" x14ac:dyDescent="0.2">
      <c r="BP35293" s="48"/>
    </row>
    <row r="35294" spans="68:68" x14ac:dyDescent="0.2">
      <c r="BP35294" s="48"/>
    </row>
    <row r="35295" spans="68:68" x14ac:dyDescent="0.2">
      <c r="BP35295" s="48"/>
    </row>
    <row r="35296" spans="68:68" x14ac:dyDescent="0.2">
      <c r="BP35296" s="48"/>
    </row>
    <row r="35297" spans="68:68" x14ac:dyDescent="0.2">
      <c r="BP35297" s="48"/>
    </row>
    <row r="35298" spans="68:68" x14ac:dyDescent="0.2">
      <c r="BP35298" s="48"/>
    </row>
    <row r="35299" spans="68:68" x14ac:dyDescent="0.2">
      <c r="BP35299" s="48"/>
    </row>
    <row r="35300" spans="68:68" x14ac:dyDescent="0.2">
      <c r="BP35300" s="48"/>
    </row>
    <row r="35301" spans="68:68" x14ac:dyDescent="0.2">
      <c r="BP35301" s="48"/>
    </row>
    <row r="35302" spans="68:68" x14ac:dyDescent="0.2">
      <c r="BP35302" s="48"/>
    </row>
    <row r="35303" spans="68:68" x14ac:dyDescent="0.2">
      <c r="BP35303" s="48"/>
    </row>
    <row r="35304" spans="68:68" x14ac:dyDescent="0.2">
      <c r="BP35304" s="48"/>
    </row>
    <row r="35305" spans="68:68" x14ac:dyDescent="0.2">
      <c r="BP35305" s="48"/>
    </row>
    <row r="35306" spans="68:68" x14ac:dyDescent="0.2">
      <c r="BP35306" s="48"/>
    </row>
    <row r="35307" spans="68:68" x14ac:dyDescent="0.2">
      <c r="BP35307" s="48"/>
    </row>
    <row r="35308" spans="68:68" x14ac:dyDescent="0.2">
      <c r="BP35308" s="48"/>
    </row>
    <row r="35309" spans="68:68" x14ac:dyDescent="0.2">
      <c r="BP35309" s="48"/>
    </row>
    <row r="35310" spans="68:68" x14ac:dyDescent="0.2">
      <c r="BP35310" s="48"/>
    </row>
    <row r="35311" spans="68:68" x14ac:dyDescent="0.2">
      <c r="BP35311" s="48"/>
    </row>
    <row r="35312" spans="68:68" x14ac:dyDescent="0.2">
      <c r="BP35312" s="48"/>
    </row>
    <row r="35313" spans="68:68" x14ac:dyDescent="0.2">
      <c r="BP35313" s="48"/>
    </row>
    <row r="35314" spans="68:68" x14ac:dyDescent="0.2">
      <c r="BP35314" s="48"/>
    </row>
    <row r="35315" spans="68:68" x14ac:dyDescent="0.2">
      <c r="BP35315" s="48"/>
    </row>
    <row r="35316" spans="68:68" x14ac:dyDescent="0.2">
      <c r="BP35316" s="48"/>
    </row>
    <row r="35317" spans="68:68" x14ac:dyDescent="0.2">
      <c r="BP35317" s="48"/>
    </row>
    <row r="35318" spans="68:68" x14ac:dyDescent="0.2">
      <c r="BP35318" s="48"/>
    </row>
    <row r="35319" spans="68:68" x14ac:dyDescent="0.2">
      <c r="BP35319" s="48"/>
    </row>
    <row r="35320" spans="68:68" x14ac:dyDescent="0.2">
      <c r="BP35320" s="48"/>
    </row>
    <row r="35321" spans="68:68" x14ac:dyDescent="0.2">
      <c r="BP35321" s="48"/>
    </row>
    <row r="35322" spans="68:68" x14ac:dyDescent="0.2">
      <c r="BP35322" s="48"/>
    </row>
    <row r="35323" spans="68:68" x14ac:dyDescent="0.2">
      <c r="BP35323" s="48"/>
    </row>
    <row r="35324" spans="68:68" x14ac:dyDescent="0.2">
      <c r="BP35324" s="48"/>
    </row>
    <row r="35325" spans="68:68" x14ac:dyDescent="0.2">
      <c r="BP35325" s="48"/>
    </row>
    <row r="35326" spans="68:68" x14ac:dyDescent="0.2">
      <c r="BP35326" s="48"/>
    </row>
    <row r="35327" spans="68:68" x14ac:dyDescent="0.2">
      <c r="BP35327" s="48"/>
    </row>
    <row r="35328" spans="68:68" x14ac:dyDescent="0.2">
      <c r="BP35328" s="48"/>
    </row>
    <row r="35329" spans="68:68" x14ac:dyDescent="0.2">
      <c r="BP35329" s="48"/>
    </row>
    <row r="35330" spans="68:68" x14ac:dyDescent="0.2">
      <c r="BP35330" s="48"/>
    </row>
    <row r="35331" spans="68:68" x14ac:dyDescent="0.2">
      <c r="BP35331" s="48"/>
    </row>
    <row r="35332" spans="68:68" x14ac:dyDescent="0.2">
      <c r="BP35332" s="48"/>
    </row>
    <row r="35333" spans="68:68" x14ac:dyDescent="0.2">
      <c r="BP35333" s="48"/>
    </row>
    <row r="35334" spans="68:68" x14ac:dyDescent="0.2">
      <c r="BP35334" s="48"/>
    </row>
    <row r="35335" spans="68:68" x14ac:dyDescent="0.2">
      <c r="BP35335" s="48"/>
    </row>
    <row r="35336" spans="68:68" x14ac:dyDescent="0.2">
      <c r="BP35336" s="48"/>
    </row>
    <row r="35337" spans="68:68" x14ac:dyDescent="0.2">
      <c r="BP35337" s="48"/>
    </row>
    <row r="35338" spans="68:68" x14ac:dyDescent="0.2">
      <c r="BP35338" s="48"/>
    </row>
    <row r="35339" spans="68:68" x14ac:dyDescent="0.2">
      <c r="BP35339" s="48"/>
    </row>
    <row r="35340" spans="68:68" x14ac:dyDescent="0.2">
      <c r="BP35340" s="48"/>
    </row>
    <row r="35341" spans="68:68" x14ac:dyDescent="0.2">
      <c r="BP35341" s="48"/>
    </row>
    <row r="35342" spans="68:68" x14ac:dyDescent="0.2">
      <c r="BP35342" s="48"/>
    </row>
    <row r="35343" spans="68:68" x14ac:dyDescent="0.2">
      <c r="BP35343" s="48"/>
    </row>
    <row r="35344" spans="68:68" x14ac:dyDescent="0.2">
      <c r="BP35344" s="48"/>
    </row>
    <row r="35345" spans="68:68" x14ac:dyDescent="0.2">
      <c r="BP35345" s="48"/>
    </row>
    <row r="35346" spans="68:68" x14ac:dyDescent="0.2">
      <c r="BP35346" s="48"/>
    </row>
    <row r="35347" spans="68:68" x14ac:dyDescent="0.2">
      <c r="BP35347" s="48"/>
    </row>
    <row r="35348" spans="68:68" x14ac:dyDescent="0.2">
      <c r="BP35348" s="48"/>
    </row>
    <row r="35349" spans="68:68" x14ac:dyDescent="0.2">
      <c r="BP35349" s="48"/>
    </row>
    <row r="35350" spans="68:68" x14ac:dyDescent="0.2">
      <c r="BP35350" s="48"/>
    </row>
    <row r="35351" spans="68:68" x14ac:dyDescent="0.2">
      <c r="BP35351" s="48"/>
    </row>
    <row r="35352" spans="68:68" x14ac:dyDescent="0.2">
      <c r="BP35352" s="48"/>
    </row>
    <row r="35353" spans="68:68" x14ac:dyDescent="0.2">
      <c r="BP35353" s="48"/>
    </row>
    <row r="35354" spans="68:68" x14ac:dyDescent="0.2">
      <c r="BP35354" s="48"/>
    </row>
    <row r="35355" spans="68:68" x14ac:dyDescent="0.2">
      <c r="BP35355" s="48"/>
    </row>
    <row r="35356" spans="68:68" x14ac:dyDescent="0.2">
      <c r="BP35356" s="48"/>
    </row>
    <row r="35357" spans="68:68" x14ac:dyDescent="0.2">
      <c r="BP35357" s="48"/>
    </row>
    <row r="35358" spans="68:68" x14ac:dyDescent="0.2">
      <c r="BP35358" s="48"/>
    </row>
    <row r="35359" spans="68:68" x14ac:dyDescent="0.2">
      <c r="BP35359" s="48"/>
    </row>
    <row r="35360" spans="68:68" x14ac:dyDescent="0.2">
      <c r="BP35360" s="48"/>
    </row>
    <row r="35361" spans="68:68" x14ac:dyDescent="0.2">
      <c r="BP35361" s="48"/>
    </row>
    <row r="35362" spans="68:68" x14ac:dyDescent="0.2">
      <c r="BP35362" s="48"/>
    </row>
    <row r="35363" spans="68:68" x14ac:dyDescent="0.2">
      <c r="BP35363" s="48"/>
    </row>
    <row r="35364" spans="68:68" x14ac:dyDescent="0.2">
      <c r="BP35364" s="48"/>
    </row>
    <row r="35365" spans="68:68" x14ac:dyDescent="0.2">
      <c r="BP35365" s="48"/>
    </row>
    <row r="35366" spans="68:68" x14ac:dyDescent="0.2">
      <c r="BP35366" s="48"/>
    </row>
    <row r="35367" spans="68:68" x14ac:dyDescent="0.2">
      <c r="BP35367" s="48"/>
    </row>
    <row r="35368" spans="68:68" x14ac:dyDescent="0.2">
      <c r="BP35368" s="48"/>
    </row>
    <row r="35369" spans="68:68" x14ac:dyDescent="0.2">
      <c r="BP35369" s="48"/>
    </row>
    <row r="35370" spans="68:68" x14ac:dyDescent="0.2">
      <c r="BP35370" s="48"/>
    </row>
    <row r="35371" spans="68:68" x14ac:dyDescent="0.2">
      <c r="BP35371" s="48"/>
    </row>
    <row r="35372" spans="68:68" x14ac:dyDescent="0.2">
      <c r="BP35372" s="48"/>
    </row>
    <row r="35373" spans="68:68" x14ac:dyDescent="0.2">
      <c r="BP35373" s="48"/>
    </row>
    <row r="35374" spans="68:68" x14ac:dyDescent="0.2">
      <c r="BP35374" s="48"/>
    </row>
    <row r="35375" spans="68:68" x14ac:dyDescent="0.2">
      <c r="BP35375" s="48"/>
    </row>
    <row r="35376" spans="68:68" x14ac:dyDescent="0.2">
      <c r="BP35376" s="48"/>
    </row>
    <row r="35377" spans="68:68" x14ac:dyDescent="0.2">
      <c r="BP35377" s="48"/>
    </row>
    <row r="35378" spans="68:68" x14ac:dyDescent="0.2">
      <c r="BP35378" s="48"/>
    </row>
    <row r="35379" spans="68:68" x14ac:dyDescent="0.2">
      <c r="BP35379" s="48"/>
    </row>
    <row r="35380" spans="68:68" x14ac:dyDescent="0.2">
      <c r="BP35380" s="48"/>
    </row>
    <row r="35381" spans="68:68" x14ac:dyDescent="0.2">
      <c r="BP35381" s="48"/>
    </row>
    <row r="35382" spans="68:68" x14ac:dyDescent="0.2">
      <c r="BP35382" s="48"/>
    </row>
    <row r="35383" spans="68:68" x14ac:dyDescent="0.2">
      <c r="BP35383" s="48"/>
    </row>
    <row r="35384" spans="68:68" x14ac:dyDescent="0.2">
      <c r="BP35384" s="48"/>
    </row>
    <row r="35385" spans="68:68" x14ac:dyDescent="0.2">
      <c r="BP35385" s="48"/>
    </row>
    <row r="35386" spans="68:68" x14ac:dyDescent="0.2">
      <c r="BP35386" s="48"/>
    </row>
    <row r="35387" spans="68:68" x14ac:dyDescent="0.2">
      <c r="BP35387" s="48"/>
    </row>
    <row r="35388" spans="68:68" x14ac:dyDescent="0.2">
      <c r="BP35388" s="48"/>
    </row>
    <row r="35389" spans="68:68" x14ac:dyDescent="0.2">
      <c r="BP35389" s="48"/>
    </row>
    <row r="35390" spans="68:68" x14ac:dyDescent="0.2">
      <c r="BP35390" s="48"/>
    </row>
    <row r="35391" spans="68:68" x14ac:dyDescent="0.2">
      <c r="BP35391" s="48"/>
    </row>
    <row r="35392" spans="68:68" x14ac:dyDescent="0.2">
      <c r="BP35392" s="48"/>
    </row>
    <row r="35393" spans="68:68" x14ac:dyDescent="0.2">
      <c r="BP35393" s="48"/>
    </row>
    <row r="35394" spans="68:68" x14ac:dyDescent="0.2">
      <c r="BP35394" s="48"/>
    </row>
    <row r="35395" spans="68:68" x14ac:dyDescent="0.2">
      <c r="BP35395" s="48"/>
    </row>
    <row r="35396" spans="68:68" x14ac:dyDescent="0.2">
      <c r="BP35396" s="48"/>
    </row>
    <row r="35397" spans="68:68" x14ac:dyDescent="0.2">
      <c r="BP35397" s="48"/>
    </row>
    <row r="35398" spans="68:68" x14ac:dyDescent="0.2">
      <c r="BP35398" s="48"/>
    </row>
    <row r="35399" spans="68:68" x14ac:dyDescent="0.2">
      <c r="BP35399" s="48"/>
    </row>
    <row r="35400" spans="68:68" x14ac:dyDescent="0.2">
      <c r="BP35400" s="48"/>
    </row>
    <row r="35401" spans="68:68" x14ac:dyDescent="0.2">
      <c r="BP35401" s="48"/>
    </row>
    <row r="35402" spans="68:68" x14ac:dyDescent="0.2">
      <c r="BP35402" s="48"/>
    </row>
    <row r="35403" spans="68:68" x14ac:dyDescent="0.2">
      <c r="BP35403" s="48"/>
    </row>
    <row r="35404" spans="68:68" x14ac:dyDescent="0.2">
      <c r="BP35404" s="48"/>
    </row>
    <row r="35405" spans="68:68" x14ac:dyDescent="0.2">
      <c r="BP35405" s="48"/>
    </row>
    <row r="35406" spans="68:68" x14ac:dyDescent="0.2">
      <c r="BP35406" s="48"/>
    </row>
    <row r="35407" spans="68:68" x14ac:dyDescent="0.2">
      <c r="BP35407" s="48"/>
    </row>
    <row r="35408" spans="68:68" x14ac:dyDescent="0.2">
      <c r="BP35408" s="48"/>
    </row>
    <row r="35409" spans="68:68" x14ac:dyDescent="0.2">
      <c r="BP35409" s="48"/>
    </row>
    <row r="35410" spans="68:68" x14ac:dyDescent="0.2">
      <c r="BP35410" s="48"/>
    </row>
    <row r="35411" spans="68:68" x14ac:dyDescent="0.2">
      <c r="BP35411" s="48"/>
    </row>
    <row r="35412" spans="68:68" x14ac:dyDescent="0.2">
      <c r="BP35412" s="48"/>
    </row>
    <row r="35413" spans="68:68" x14ac:dyDescent="0.2">
      <c r="BP35413" s="48"/>
    </row>
    <row r="35414" spans="68:68" x14ac:dyDescent="0.2">
      <c r="BP35414" s="48"/>
    </row>
    <row r="35415" spans="68:68" x14ac:dyDescent="0.2">
      <c r="BP35415" s="48"/>
    </row>
    <row r="35416" spans="68:68" x14ac:dyDescent="0.2">
      <c r="BP35416" s="48"/>
    </row>
    <row r="35417" spans="68:68" x14ac:dyDescent="0.2">
      <c r="BP35417" s="48"/>
    </row>
    <row r="35418" spans="68:68" x14ac:dyDescent="0.2">
      <c r="BP35418" s="48"/>
    </row>
    <row r="35419" spans="68:68" x14ac:dyDescent="0.2">
      <c r="BP35419" s="48"/>
    </row>
    <row r="35420" spans="68:68" x14ac:dyDescent="0.2">
      <c r="BP35420" s="48"/>
    </row>
    <row r="35421" spans="68:68" x14ac:dyDescent="0.2">
      <c r="BP35421" s="48"/>
    </row>
    <row r="35422" spans="68:68" x14ac:dyDescent="0.2">
      <c r="BP35422" s="48"/>
    </row>
    <row r="35423" spans="68:68" x14ac:dyDescent="0.2">
      <c r="BP35423" s="48"/>
    </row>
    <row r="35424" spans="68:68" x14ac:dyDescent="0.2">
      <c r="BP35424" s="48"/>
    </row>
    <row r="35425" spans="68:68" x14ac:dyDescent="0.2">
      <c r="BP35425" s="48"/>
    </row>
    <row r="35426" spans="68:68" x14ac:dyDescent="0.2">
      <c r="BP35426" s="48"/>
    </row>
    <row r="35427" spans="68:68" x14ac:dyDescent="0.2">
      <c r="BP35427" s="48"/>
    </row>
    <row r="35428" spans="68:68" x14ac:dyDescent="0.2">
      <c r="BP35428" s="48"/>
    </row>
    <row r="35429" spans="68:68" x14ac:dyDescent="0.2">
      <c r="BP35429" s="48"/>
    </row>
    <row r="35430" spans="68:68" x14ac:dyDescent="0.2">
      <c r="BP35430" s="48"/>
    </row>
    <row r="35431" spans="68:68" x14ac:dyDescent="0.2">
      <c r="BP35431" s="48"/>
    </row>
    <row r="35432" spans="68:68" x14ac:dyDescent="0.2">
      <c r="BP35432" s="48"/>
    </row>
    <row r="35433" spans="68:68" x14ac:dyDescent="0.2">
      <c r="BP35433" s="48"/>
    </row>
    <row r="35434" spans="68:68" x14ac:dyDescent="0.2">
      <c r="BP35434" s="48"/>
    </row>
    <row r="35435" spans="68:68" x14ac:dyDescent="0.2">
      <c r="BP35435" s="48"/>
    </row>
    <row r="35436" spans="68:68" x14ac:dyDescent="0.2">
      <c r="BP35436" s="48"/>
    </row>
    <row r="35437" spans="68:68" x14ac:dyDescent="0.2">
      <c r="BP35437" s="48"/>
    </row>
    <row r="35438" spans="68:68" x14ac:dyDescent="0.2">
      <c r="BP35438" s="48"/>
    </row>
    <row r="35439" spans="68:68" x14ac:dyDescent="0.2">
      <c r="BP35439" s="48"/>
    </row>
    <row r="35440" spans="68:68" x14ac:dyDescent="0.2">
      <c r="BP35440" s="48"/>
    </row>
    <row r="35441" spans="68:68" x14ac:dyDescent="0.2">
      <c r="BP35441" s="48"/>
    </row>
    <row r="35442" spans="68:68" x14ac:dyDescent="0.2">
      <c r="BP35442" s="48"/>
    </row>
    <row r="35443" spans="68:68" x14ac:dyDescent="0.2">
      <c r="BP35443" s="48"/>
    </row>
    <row r="35444" spans="68:68" x14ac:dyDescent="0.2">
      <c r="BP35444" s="48"/>
    </row>
    <row r="35445" spans="68:68" x14ac:dyDescent="0.2">
      <c r="BP35445" s="48"/>
    </row>
    <row r="35446" spans="68:68" x14ac:dyDescent="0.2">
      <c r="BP35446" s="48"/>
    </row>
    <row r="35447" spans="68:68" x14ac:dyDescent="0.2">
      <c r="BP35447" s="48"/>
    </row>
    <row r="35448" spans="68:68" x14ac:dyDescent="0.2">
      <c r="BP35448" s="48"/>
    </row>
    <row r="35449" spans="68:68" x14ac:dyDescent="0.2">
      <c r="BP35449" s="48"/>
    </row>
    <row r="35450" spans="68:68" x14ac:dyDescent="0.2">
      <c r="BP35450" s="48"/>
    </row>
    <row r="35451" spans="68:68" x14ac:dyDescent="0.2">
      <c r="BP35451" s="48"/>
    </row>
    <row r="35452" spans="68:68" x14ac:dyDescent="0.2">
      <c r="BP35452" s="48"/>
    </row>
    <row r="35453" spans="68:68" x14ac:dyDescent="0.2">
      <c r="BP35453" s="48"/>
    </row>
    <row r="35454" spans="68:68" x14ac:dyDescent="0.2">
      <c r="BP35454" s="48"/>
    </row>
    <row r="35455" spans="68:68" x14ac:dyDescent="0.2">
      <c r="BP35455" s="48"/>
    </row>
    <row r="35456" spans="68:68" x14ac:dyDescent="0.2">
      <c r="BP35456" s="48"/>
    </row>
    <row r="35457" spans="68:68" x14ac:dyDescent="0.2">
      <c r="BP35457" s="48"/>
    </row>
    <row r="35458" spans="68:68" x14ac:dyDescent="0.2">
      <c r="BP35458" s="48"/>
    </row>
    <row r="35459" spans="68:68" x14ac:dyDescent="0.2">
      <c r="BP35459" s="48"/>
    </row>
    <row r="35460" spans="68:68" x14ac:dyDescent="0.2">
      <c r="BP35460" s="48"/>
    </row>
    <row r="35461" spans="68:68" x14ac:dyDescent="0.2">
      <c r="BP35461" s="48"/>
    </row>
    <row r="35462" spans="68:68" x14ac:dyDescent="0.2">
      <c r="BP35462" s="48"/>
    </row>
    <row r="35463" spans="68:68" x14ac:dyDescent="0.2">
      <c r="BP35463" s="48"/>
    </row>
    <row r="35464" spans="68:68" x14ac:dyDescent="0.2">
      <c r="BP35464" s="48"/>
    </row>
    <row r="35465" spans="68:68" x14ac:dyDescent="0.2">
      <c r="BP35465" s="48"/>
    </row>
    <row r="35466" spans="68:68" x14ac:dyDescent="0.2">
      <c r="BP35466" s="48"/>
    </row>
    <row r="35467" spans="68:68" x14ac:dyDescent="0.2">
      <c r="BP35467" s="48"/>
    </row>
    <row r="35468" spans="68:68" x14ac:dyDescent="0.2">
      <c r="BP35468" s="48"/>
    </row>
    <row r="35469" spans="68:68" x14ac:dyDescent="0.2">
      <c r="BP35469" s="48"/>
    </row>
    <row r="35470" spans="68:68" x14ac:dyDescent="0.2">
      <c r="BP35470" s="48"/>
    </row>
    <row r="35471" spans="68:68" x14ac:dyDescent="0.2">
      <c r="BP35471" s="48"/>
    </row>
    <row r="35472" spans="68:68" x14ac:dyDescent="0.2">
      <c r="BP35472" s="48"/>
    </row>
    <row r="35473" spans="68:68" x14ac:dyDescent="0.2">
      <c r="BP35473" s="48"/>
    </row>
    <row r="35474" spans="68:68" x14ac:dyDescent="0.2">
      <c r="BP35474" s="48"/>
    </row>
    <row r="35475" spans="68:68" x14ac:dyDescent="0.2">
      <c r="BP35475" s="48"/>
    </row>
    <row r="35476" spans="68:68" x14ac:dyDescent="0.2">
      <c r="BP35476" s="48"/>
    </row>
    <row r="35477" spans="68:68" x14ac:dyDescent="0.2">
      <c r="BP35477" s="48"/>
    </row>
    <row r="35478" spans="68:68" x14ac:dyDescent="0.2">
      <c r="BP35478" s="48"/>
    </row>
    <row r="35479" spans="68:68" x14ac:dyDescent="0.2">
      <c r="BP35479" s="48"/>
    </row>
    <row r="35480" spans="68:68" x14ac:dyDescent="0.2">
      <c r="BP35480" s="48"/>
    </row>
    <row r="35481" spans="68:68" x14ac:dyDescent="0.2">
      <c r="BP35481" s="48"/>
    </row>
    <row r="35482" spans="68:68" x14ac:dyDescent="0.2">
      <c r="BP35482" s="48"/>
    </row>
    <row r="35483" spans="68:68" x14ac:dyDescent="0.2">
      <c r="BP35483" s="48"/>
    </row>
    <row r="35484" spans="68:68" x14ac:dyDescent="0.2">
      <c r="BP35484" s="48"/>
    </row>
    <row r="35485" spans="68:68" x14ac:dyDescent="0.2">
      <c r="BP35485" s="48"/>
    </row>
    <row r="35486" spans="68:68" x14ac:dyDescent="0.2">
      <c r="BP35486" s="48"/>
    </row>
    <row r="35487" spans="68:68" x14ac:dyDescent="0.2">
      <c r="BP35487" s="48"/>
    </row>
    <row r="35488" spans="68:68" x14ac:dyDescent="0.2">
      <c r="BP35488" s="48"/>
    </row>
    <row r="35489" spans="68:68" x14ac:dyDescent="0.2">
      <c r="BP35489" s="48"/>
    </row>
    <row r="35490" spans="68:68" x14ac:dyDescent="0.2">
      <c r="BP35490" s="48"/>
    </row>
    <row r="35491" spans="68:68" x14ac:dyDescent="0.2">
      <c r="BP35491" s="48"/>
    </row>
    <row r="35492" spans="68:68" x14ac:dyDescent="0.2">
      <c r="BP35492" s="48"/>
    </row>
    <row r="35493" spans="68:68" x14ac:dyDescent="0.2">
      <c r="BP35493" s="48"/>
    </row>
    <row r="35494" spans="68:68" x14ac:dyDescent="0.2">
      <c r="BP35494" s="48"/>
    </row>
    <row r="35495" spans="68:68" x14ac:dyDescent="0.2">
      <c r="BP35495" s="48"/>
    </row>
    <row r="35496" spans="68:68" x14ac:dyDescent="0.2">
      <c r="BP35496" s="48"/>
    </row>
    <row r="35497" spans="68:68" x14ac:dyDescent="0.2">
      <c r="BP35497" s="48"/>
    </row>
    <row r="35498" spans="68:68" x14ac:dyDescent="0.2">
      <c r="BP35498" s="48"/>
    </row>
    <row r="35499" spans="68:68" x14ac:dyDescent="0.2">
      <c r="BP35499" s="48"/>
    </row>
    <row r="35500" spans="68:68" x14ac:dyDescent="0.2">
      <c r="BP35500" s="48"/>
    </row>
    <row r="35501" spans="68:68" x14ac:dyDescent="0.2">
      <c r="BP35501" s="48"/>
    </row>
    <row r="35502" spans="68:68" x14ac:dyDescent="0.2">
      <c r="BP35502" s="48"/>
    </row>
    <row r="35503" spans="68:68" x14ac:dyDescent="0.2">
      <c r="BP35503" s="48"/>
    </row>
    <row r="35504" spans="68:68" x14ac:dyDescent="0.2">
      <c r="BP35504" s="48"/>
    </row>
    <row r="35505" spans="68:68" x14ac:dyDescent="0.2">
      <c r="BP35505" s="48"/>
    </row>
    <row r="35506" spans="68:68" x14ac:dyDescent="0.2">
      <c r="BP35506" s="48"/>
    </row>
    <row r="35507" spans="68:68" x14ac:dyDescent="0.2">
      <c r="BP35507" s="48"/>
    </row>
    <row r="35508" spans="68:68" x14ac:dyDescent="0.2">
      <c r="BP35508" s="48"/>
    </row>
    <row r="35509" spans="68:68" x14ac:dyDescent="0.2">
      <c r="BP35509" s="48"/>
    </row>
    <row r="35510" spans="68:68" x14ac:dyDescent="0.2">
      <c r="BP35510" s="48"/>
    </row>
    <row r="35511" spans="68:68" x14ac:dyDescent="0.2">
      <c r="BP35511" s="48"/>
    </row>
    <row r="35512" spans="68:68" x14ac:dyDescent="0.2">
      <c r="BP35512" s="48"/>
    </row>
    <row r="35513" spans="68:68" x14ac:dyDescent="0.2">
      <c r="BP35513" s="48"/>
    </row>
    <row r="35514" spans="68:68" x14ac:dyDescent="0.2">
      <c r="BP35514" s="48"/>
    </row>
    <row r="35515" spans="68:68" x14ac:dyDescent="0.2">
      <c r="BP35515" s="48"/>
    </row>
    <row r="35516" spans="68:68" x14ac:dyDescent="0.2">
      <c r="BP35516" s="48"/>
    </row>
    <row r="35517" spans="68:68" x14ac:dyDescent="0.2">
      <c r="BP35517" s="48"/>
    </row>
    <row r="35518" spans="68:68" x14ac:dyDescent="0.2">
      <c r="BP35518" s="48"/>
    </row>
    <row r="35519" spans="68:68" x14ac:dyDescent="0.2">
      <c r="BP35519" s="48"/>
    </row>
    <row r="35520" spans="68:68" x14ac:dyDescent="0.2">
      <c r="BP35520" s="48"/>
    </row>
    <row r="35521" spans="68:68" x14ac:dyDescent="0.2">
      <c r="BP35521" s="48"/>
    </row>
    <row r="35522" spans="68:68" x14ac:dyDescent="0.2">
      <c r="BP35522" s="48"/>
    </row>
    <row r="35523" spans="68:68" x14ac:dyDescent="0.2">
      <c r="BP35523" s="48"/>
    </row>
    <row r="35524" spans="68:68" x14ac:dyDescent="0.2">
      <c r="BP35524" s="48"/>
    </row>
    <row r="35525" spans="68:68" x14ac:dyDescent="0.2">
      <c r="BP35525" s="48"/>
    </row>
    <row r="35526" spans="68:68" x14ac:dyDescent="0.2">
      <c r="BP35526" s="48"/>
    </row>
    <row r="35527" spans="68:68" x14ac:dyDescent="0.2">
      <c r="BP35527" s="48"/>
    </row>
    <row r="35528" spans="68:68" x14ac:dyDescent="0.2">
      <c r="BP35528" s="48"/>
    </row>
    <row r="35529" spans="68:68" x14ac:dyDescent="0.2">
      <c r="BP35529" s="48"/>
    </row>
    <row r="35530" spans="68:68" x14ac:dyDescent="0.2">
      <c r="BP35530" s="48"/>
    </row>
    <row r="35531" spans="68:68" x14ac:dyDescent="0.2">
      <c r="BP35531" s="48"/>
    </row>
    <row r="35532" spans="68:68" x14ac:dyDescent="0.2">
      <c r="BP35532" s="48"/>
    </row>
    <row r="35533" spans="68:68" x14ac:dyDescent="0.2">
      <c r="BP35533" s="48"/>
    </row>
    <row r="35534" spans="68:68" x14ac:dyDescent="0.2">
      <c r="BP35534" s="48"/>
    </row>
    <row r="35535" spans="68:68" x14ac:dyDescent="0.2">
      <c r="BP35535" s="48"/>
    </row>
    <row r="35536" spans="68:68" x14ac:dyDescent="0.2">
      <c r="BP35536" s="48"/>
    </row>
    <row r="35537" spans="68:68" x14ac:dyDescent="0.2">
      <c r="BP35537" s="48"/>
    </row>
    <row r="35538" spans="68:68" x14ac:dyDescent="0.2">
      <c r="BP35538" s="48"/>
    </row>
    <row r="35539" spans="68:68" x14ac:dyDescent="0.2">
      <c r="BP35539" s="48"/>
    </row>
    <row r="35540" spans="68:68" x14ac:dyDescent="0.2">
      <c r="BP35540" s="48"/>
    </row>
    <row r="35541" spans="68:68" x14ac:dyDescent="0.2">
      <c r="BP35541" s="48"/>
    </row>
    <row r="35542" spans="68:68" x14ac:dyDescent="0.2">
      <c r="BP35542" s="48"/>
    </row>
    <row r="35543" spans="68:68" x14ac:dyDescent="0.2">
      <c r="BP35543" s="48"/>
    </row>
    <row r="35544" spans="68:68" x14ac:dyDescent="0.2">
      <c r="BP35544" s="48"/>
    </row>
    <row r="35545" spans="68:68" x14ac:dyDescent="0.2">
      <c r="BP35545" s="48"/>
    </row>
    <row r="35546" spans="68:68" x14ac:dyDescent="0.2">
      <c r="BP35546" s="48"/>
    </row>
    <row r="35547" spans="68:68" x14ac:dyDescent="0.2">
      <c r="BP35547" s="48"/>
    </row>
    <row r="35548" spans="68:68" x14ac:dyDescent="0.2">
      <c r="BP35548" s="48"/>
    </row>
    <row r="35549" spans="68:68" x14ac:dyDescent="0.2">
      <c r="BP35549" s="48"/>
    </row>
    <row r="35550" spans="68:68" x14ac:dyDescent="0.2">
      <c r="BP35550" s="48"/>
    </row>
    <row r="35551" spans="68:68" x14ac:dyDescent="0.2">
      <c r="BP35551" s="48"/>
    </row>
    <row r="35552" spans="68:68" x14ac:dyDescent="0.2">
      <c r="BP35552" s="48"/>
    </row>
    <row r="35553" spans="68:68" x14ac:dyDescent="0.2">
      <c r="BP35553" s="48"/>
    </row>
    <row r="35554" spans="68:68" x14ac:dyDescent="0.2">
      <c r="BP35554" s="48"/>
    </row>
    <row r="35555" spans="68:68" x14ac:dyDescent="0.2">
      <c r="BP35555" s="48"/>
    </row>
    <row r="35556" spans="68:68" x14ac:dyDescent="0.2">
      <c r="BP35556" s="48"/>
    </row>
    <row r="35557" spans="68:68" x14ac:dyDescent="0.2">
      <c r="BP35557" s="48"/>
    </row>
    <row r="35558" spans="68:68" x14ac:dyDescent="0.2">
      <c r="BP35558" s="48"/>
    </row>
    <row r="35559" spans="68:68" x14ac:dyDescent="0.2">
      <c r="BP35559" s="48"/>
    </row>
    <row r="35560" spans="68:68" x14ac:dyDescent="0.2">
      <c r="BP35560" s="48"/>
    </row>
    <row r="35561" spans="68:68" x14ac:dyDescent="0.2">
      <c r="BP35561" s="48"/>
    </row>
    <row r="35562" spans="68:68" x14ac:dyDescent="0.2">
      <c r="BP35562" s="48"/>
    </row>
    <row r="35563" spans="68:68" x14ac:dyDescent="0.2">
      <c r="BP35563" s="48"/>
    </row>
    <row r="35564" spans="68:68" x14ac:dyDescent="0.2">
      <c r="BP35564" s="48"/>
    </row>
    <row r="35565" spans="68:68" x14ac:dyDescent="0.2">
      <c r="BP35565" s="48"/>
    </row>
    <row r="35566" spans="68:68" x14ac:dyDescent="0.2">
      <c r="BP35566" s="48"/>
    </row>
    <row r="35567" spans="68:68" x14ac:dyDescent="0.2">
      <c r="BP35567" s="48"/>
    </row>
    <row r="35568" spans="68:68" x14ac:dyDescent="0.2">
      <c r="BP35568" s="48"/>
    </row>
    <row r="35569" spans="68:68" x14ac:dyDescent="0.2">
      <c r="BP35569" s="48"/>
    </row>
    <row r="35570" spans="68:68" x14ac:dyDescent="0.2">
      <c r="BP35570" s="48"/>
    </row>
    <row r="35571" spans="68:68" x14ac:dyDescent="0.2">
      <c r="BP35571" s="48"/>
    </row>
    <row r="35572" spans="68:68" x14ac:dyDescent="0.2">
      <c r="BP35572" s="48"/>
    </row>
    <row r="35573" spans="68:68" x14ac:dyDescent="0.2">
      <c r="BP35573" s="48"/>
    </row>
    <row r="35574" spans="68:68" x14ac:dyDescent="0.2">
      <c r="BP35574" s="48"/>
    </row>
    <row r="35575" spans="68:68" x14ac:dyDescent="0.2">
      <c r="BP35575" s="48"/>
    </row>
    <row r="35576" spans="68:68" x14ac:dyDescent="0.2">
      <c r="BP35576" s="48"/>
    </row>
    <row r="35577" spans="68:68" x14ac:dyDescent="0.2">
      <c r="BP35577" s="48"/>
    </row>
    <row r="35578" spans="68:68" x14ac:dyDescent="0.2">
      <c r="BP35578" s="48"/>
    </row>
    <row r="35579" spans="68:68" x14ac:dyDescent="0.2">
      <c r="BP35579" s="48"/>
    </row>
    <row r="35580" spans="68:68" x14ac:dyDescent="0.2">
      <c r="BP35580" s="48"/>
    </row>
    <row r="35581" spans="68:68" x14ac:dyDescent="0.2">
      <c r="BP35581" s="48"/>
    </row>
    <row r="35582" spans="68:68" x14ac:dyDescent="0.2">
      <c r="BP35582" s="48"/>
    </row>
    <row r="35583" spans="68:68" x14ac:dyDescent="0.2">
      <c r="BP35583" s="48"/>
    </row>
    <row r="35584" spans="68:68" x14ac:dyDescent="0.2">
      <c r="BP35584" s="48"/>
    </row>
    <row r="35585" spans="68:68" x14ac:dyDescent="0.2">
      <c r="BP35585" s="48"/>
    </row>
    <row r="35586" spans="68:68" x14ac:dyDescent="0.2">
      <c r="BP35586" s="48"/>
    </row>
    <row r="35587" spans="68:68" x14ac:dyDescent="0.2">
      <c r="BP35587" s="48"/>
    </row>
    <row r="35588" spans="68:68" x14ac:dyDescent="0.2">
      <c r="BP35588" s="48"/>
    </row>
    <row r="35589" spans="68:68" x14ac:dyDescent="0.2">
      <c r="BP35589" s="48"/>
    </row>
    <row r="35590" spans="68:68" x14ac:dyDescent="0.2">
      <c r="BP35590" s="48"/>
    </row>
    <row r="35591" spans="68:68" x14ac:dyDescent="0.2">
      <c r="BP35591" s="48"/>
    </row>
    <row r="35592" spans="68:68" x14ac:dyDescent="0.2">
      <c r="BP35592" s="48"/>
    </row>
    <row r="35593" spans="68:68" x14ac:dyDescent="0.2">
      <c r="BP35593" s="48"/>
    </row>
    <row r="35594" spans="68:68" x14ac:dyDescent="0.2">
      <c r="BP35594" s="48"/>
    </row>
    <row r="35595" spans="68:68" x14ac:dyDescent="0.2">
      <c r="BP35595" s="48"/>
    </row>
    <row r="35596" spans="68:68" x14ac:dyDescent="0.2">
      <c r="BP35596" s="48"/>
    </row>
    <row r="35597" spans="68:68" x14ac:dyDescent="0.2">
      <c r="BP35597" s="48"/>
    </row>
    <row r="35598" spans="68:68" x14ac:dyDescent="0.2">
      <c r="BP35598" s="48"/>
    </row>
    <row r="35599" spans="68:68" x14ac:dyDescent="0.2">
      <c r="BP35599" s="48"/>
    </row>
    <row r="35600" spans="68:68" x14ac:dyDescent="0.2">
      <c r="BP35600" s="48"/>
    </row>
    <row r="35601" spans="68:68" x14ac:dyDescent="0.2">
      <c r="BP35601" s="48"/>
    </row>
    <row r="35602" spans="68:68" x14ac:dyDescent="0.2">
      <c r="BP35602" s="48"/>
    </row>
    <row r="35603" spans="68:68" x14ac:dyDescent="0.2">
      <c r="BP35603" s="48"/>
    </row>
    <row r="35604" spans="68:68" x14ac:dyDescent="0.2">
      <c r="BP35604" s="48"/>
    </row>
    <row r="35605" spans="68:68" x14ac:dyDescent="0.2">
      <c r="BP35605" s="48"/>
    </row>
    <row r="35606" spans="68:68" x14ac:dyDescent="0.2">
      <c r="BP35606" s="48"/>
    </row>
    <row r="35607" spans="68:68" x14ac:dyDescent="0.2">
      <c r="BP35607" s="48"/>
    </row>
    <row r="35608" spans="68:68" x14ac:dyDescent="0.2">
      <c r="BP35608" s="48"/>
    </row>
    <row r="35609" spans="68:68" x14ac:dyDescent="0.2">
      <c r="BP35609" s="48"/>
    </row>
    <row r="35610" spans="68:68" x14ac:dyDescent="0.2">
      <c r="BP35610" s="48"/>
    </row>
    <row r="35611" spans="68:68" x14ac:dyDescent="0.2">
      <c r="BP35611" s="48"/>
    </row>
    <row r="35612" spans="68:68" x14ac:dyDescent="0.2">
      <c r="BP35612" s="48"/>
    </row>
    <row r="35613" spans="68:68" x14ac:dyDescent="0.2">
      <c r="BP35613" s="48"/>
    </row>
    <row r="35614" spans="68:68" x14ac:dyDescent="0.2">
      <c r="BP35614" s="48"/>
    </row>
    <row r="35615" spans="68:68" x14ac:dyDescent="0.2">
      <c r="BP35615" s="48"/>
    </row>
    <row r="35616" spans="68:68" x14ac:dyDescent="0.2">
      <c r="BP35616" s="48"/>
    </row>
    <row r="35617" spans="68:68" x14ac:dyDescent="0.2">
      <c r="BP35617" s="48"/>
    </row>
    <row r="35618" spans="68:68" x14ac:dyDescent="0.2">
      <c r="BP35618" s="48"/>
    </row>
    <row r="35619" spans="68:68" x14ac:dyDescent="0.2">
      <c r="BP35619" s="48"/>
    </row>
    <row r="35620" spans="68:68" x14ac:dyDescent="0.2">
      <c r="BP35620" s="48"/>
    </row>
    <row r="35621" spans="68:68" x14ac:dyDescent="0.2">
      <c r="BP35621" s="48"/>
    </row>
    <row r="35622" spans="68:68" x14ac:dyDescent="0.2">
      <c r="BP35622" s="48"/>
    </row>
    <row r="35623" spans="68:68" x14ac:dyDescent="0.2">
      <c r="BP35623" s="48"/>
    </row>
    <row r="35624" spans="68:68" x14ac:dyDescent="0.2">
      <c r="BP35624" s="48"/>
    </row>
    <row r="35625" spans="68:68" x14ac:dyDescent="0.2">
      <c r="BP35625" s="48"/>
    </row>
    <row r="35626" spans="68:68" x14ac:dyDescent="0.2">
      <c r="BP35626" s="48"/>
    </row>
    <row r="35627" spans="68:68" x14ac:dyDescent="0.2">
      <c r="BP35627" s="48"/>
    </row>
    <row r="35628" spans="68:68" x14ac:dyDescent="0.2">
      <c r="BP35628" s="48"/>
    </row>
    <row r="35629" spans="68:68" x14ac:dyDescent="0.2">
      <c r="BP35629" s="48"/>
    </row>
    <row r="35630" spans="68:68" x14ac:dyDescent="0.2">
      <c r="BP35630" s="48"/>
    </row>
    <row r="35631" spans="68:68" x14ac:dyDescent="0.2">
      <c r="BP35631" s="48"/>
    </row>
    <row r="35632" spans="68:68" x14ac:dyDescent="0.2">
      <c r="BP35632" s="48"/>
    </row>
    <row r="35633" spans="68:68" x14ac:dyDescent="0.2">
      <c r="BP35633" s="48"/>
    </row>
    <row r="35634" spans="68:68" x14ac:dyDescent="0.2">
      <c r="BP35634" s="48"/>
    </row>
    <row r="35635" spans="68:68" x14ac:dyDescent="0.2">
      <c r="BP35635" s="48"/>
    </row>
    <row r="35636" spans="68:68" x14ac:dyDescent="0.2">
      <c r="BP35636" s="48"/>
    </row>
    <row r="35637" spans="68:68" x14ac:dyDescent="0.2">
      <c r="BP35637" s="48"/>
    </row>
    <row r="35638" spans="68:68" x14ac:dyDescent="0.2">
      <c r="BP35638" s="48"/>
    </row>
    <row r="35639" spans="68:68" x14ac:dyDescent="0.2">
      <c r="BP35639" s="48"/>
    </row>
    <row r="35640" spans="68:68" x14ac:dyDescent="0.2">
      <c r="BP35640" s="48"/>
    </row>
    <row r="35641" spans="68:68" x14ac:dyDescent="0.2">
      <c r="BP35641" s="48"/>
    </row>
    <row r="35642" spans="68:68" x14ac:dyDescent="0.2">
      <c r="BP35642" s="48"/>
    </row>
    <row r="35643" spans="68:68" x14ac:dyDescent="0.2">
      <c r="BP35643" s="48"/>
    </row>
    <row r="35644" spans="68:68" x14ac:dyDescent="0.2">
      <c r="BP35644" s="48"/>
    </row>
    <row r="35645" spans="68:68" x14ac:dyDescent="0.2">
      <c r="BP35645" s="48"/>
    </row>
    <row r="35646" spans="68:68" x14ac:dyDescent="0.2">
      <c r="BP35646" s="48"/>
    </row>
    <row r="35647" spans="68:68" x14ac:dyDescent="0.2">
      <c r="BP35647" s="48"/>
    </row>
    <row r="35648" spans="68:68" x14ac:dyDescent="0.2">
      <c r="BP35648" s="48"/>
    </row>
    <row r="35649" spans="68:68" x14ac:dyDescent="0.2">
      <c r="BP35649" s="48"/>
    </row>
    <row r="35650" spans="68:68" x14ac:dyDescent="0.2">
      <c r="BP35650" s="48"/>
    </row>
    <row r="35651" spans="68:68" x14ac:dyDescent="0.2">
      <c r="BP35651" s="48"/>
    </row>
    <row r="35652" spans="68:68" x14ac:dyDescent="0.2">
      <c r="BP35652" s="48"/>
    </row>
    <row r="35653" spans="68:68" x14ac:dyDescent="0.2">
      <c r="BP35653" s="48"/>
    </row>
    <row r="35654" spans="68:68" x14ac:dyDescent="0.2">
      <c r="BP35654" s="48"/>
    </row>
    <row r="35655" spans="68:68" x14ac:dyDescent="0.2">
      <c r="BP35655" s="48"/>
    </row>
    <row r="35656" spans="68:68" x14ac:dyDescent="0.2">
      <c r="BP35656" s="48"/>
    </row>
    <row r="35657" spans="68:68" x14ac:dyDescent="0.2">
      <c r="BP35657" s="48"/>
    </row>
    <row r="35658" spans="68:68" x14ac:dyDescent="0.2">
      <c r="BP35658" s="48"/>
    </row>
    <row r="35659" spans="68:68" x14ac:dyDescent="0.2">
      <c r="BP35659" s="48"/>
    </row>
    <row r="35660" spans="68:68" x14ac:dyDescent="0.2">
      <c r="BP35660" s="48"/>
    </row>
    <row r="35661" spans="68:68" x14ac:dyDescent="0.2">
      <c r="BP35661" s="48"/>
    </row>
    <row r="35662" spans="68:68" x14ac:dyDescent="0.2">
      <c r="BP35662" s="48"/>
    </row>
    <row r="35663" spans="68:68" x14ac:dyDescent="0.2">
      <c r="BP35663" s="48"/>
    </row>
    <row r="35664" spans="68:68" x14ac:dyDescent="0.2">
      <c r="BP35664" s="48"/>
    </row>
    <row r="35665" spans="68:68" x14ac:dyDescent="0.2">
      <c r="BP35665" s="48"/>
    </row>
    <row r="35666" spans="68:68" x14ac:dyDescent="0.2">
      <c r="BP35666" s="48"/>
    </row>
    <row r="35667" spans="68:68" x14ac:dyDescent="0.2">
      <c r="BP35667" s="48"/>
    </row>
    <row r="35668" spans="68:68" x14ac:dyDescent="0.2">
      <c r="BP35668" s="48"/>
    </row>
    <row r="35669" spans="68:68" x14ac:dyDescent="0.2">
      <c r="BP35669" s="48"/>
    </row>
    <row r="35670" spans="68:68" x14ac:dyDescent="0.2">
      <c r="BP35670" s="48"/>
    </row>
    <row r="35671" spans="68:68" x14ac:dyDescent="0.2">
      <c r="BP35671" s="48"/>
    </row>
    <row r="35672" spans="68:68" x14ac:dyDescent="0.2">
      <c r="BP35672" s="48"/>
    </row>
    <row r="35673" spans="68:68" x14ac:dyDescent="0.2">
      <c r="BP35673" s="48"/>
    </row>
    <row r="35674" spans="68:68" x14ac:dyDescent="0.2">
      <c r="BP35674" s="48"/>
    </row>
    <row r="35675" spans="68:68" x14ac:dyDescent="0.2">
      <c r="BP35675" s="48"/>
    </row>
    <row r="35676" spans="68:68" x14ac:dyDescent="0.2">
      <c r="BP35676" s="48"/>
    </row>
    <row r="35677" spans="68:68" x14ac:dyDescent="0.2">
      <c r="BP35677" s="48"/>
    </row>
    <row r="35678" spans="68:68" x14ac:dyDescent="0.2">
      <c r="BP35678" s="48"/>
    </row>
    <row r="35679" spans="68:68" x14ac:dyDescent="0.2">
      <c r="BP35679" s="48"/>
    </row>
    <row r="35680" spans="68:68" x14ac:dyDescent="0.2">
      <c r="BP35680" s="48"/>
    </row>
    <row r="35681" spans="68:68" x14ac:dyDescent="0.2">
      <c r="BP35681" s="48"/>
    </row>
    <row r="35682" spans="68:68" x14ac:dyDescent="0.2">
      <c r="BP35682" s="48"/>
    </row>
    <row r="35683" spans="68:68" x14ac:dyDescent="0.2">
      <c r="BP35683" s="48"/>
    </row>
    <row r="35684" spans="68:68" x14ac:dyDescent="0.2">
      <c r="BP35684" s="48"/>
    </row>
    <row r="35685" spans="68:68" x14ac:dyDescent="0.2">
      <c r="BP35685" s="48"/>
    </row>
    <row r="35686" spans="68:68" x14ac:dyDescent="0.2">
      <c r="BP35686" s="48"/>
    </row>
    <row r="35687" spans="68:68" x14ac:dyDescent="0.2">
      <c r="BP35687" s="48"/>
    </row>
    <row r="35688" spans="68:68" x14ac:dyDescent="0.2">
      <c r="BP35688" s="48"/>
    </row>
    <row r="35689" spans="68:68" x14ac:dyDescent="0.2">
      <c r="BP35689" s="48"/>
    </row>
    <row r="35690" spans="68:68" x14ac:dyDescent="0.2">
      <c r="BP35690" s="48"/>
    </row>
    <row r="35691" spans="68:68" x14ac:dyDescent="0.2">
      <c r="BP35691" s="48"/>
    </row>
    <row r="35692" spans="68:68" x14ac:dyDescent="0.2">
      <c r="BP35692" s="48"/>
    </row>
    <row r="35693" spans="68:68" x14ac:dyDescent="0.2">
      <c r="BP35693" s="48"/>
    </row>
    <row r="35694" spans="68:68" x14ac:dyDescent="0.2">
      <c r="BP35694" s="48"/>
    </row>
    <row r="35695" spans="68:68" x14ac:dyDescent="0.2">
      <c r="BP35695" s="48"/>
    </row>
    <row r="35696" spans="68:68" x14ac:dyDescent="0.2">
      <c r="BP35696" s="48"/>
    </row>
    <row r="35697" spans="68:68" x14ac:dyDescent="0.2">
      <c r="BP35697" s="48"/>
    </row>
    <row r="35698" spans="68:68" x14ac:dyDescent="0.2">
      <c r="BP35698" s="48"/>
    </row>
    <row r="35699" spans="68:68" x14ac:dyDescent="0.2">
      <c r="BP35699" s="48"/>
    </row>
    <row r="35700" spans="68:68" x14ac:dyDescent="0.2">
      <c r="BP35700" s="48"/>
    </row>
    <row r="35701" spans="68:68" x14ac:dyDescent="0.2">
      <c r="BP35701" s="48"/>
    </row>
    <row r="35702" spans="68:68" x14ac:dyDescent="0.2">
      <c r="BP35702" s="48"/>
    </row>
    <row r="35703" spans="68:68" x14ac:dyDescent="0.2">
      <c r="BP35703" s="48"/>
    </row>
    <row r="35704" spans="68:68" x14ac:dyDescent="0.2">
      <c r="BP35704" s="48"/>
    </row>
    <row r="35705" spans="68:68" x14ac:dyDescent="0.2">
      <c r="BP35705" s="48"/>
    </row>
    <row r="35706" spans="68:68" x14ac:dyDescent="0.2">
      <c r="BP35706" s="48"/>
    </row>
    <row r="35707" spans="68:68" x14ac:dyDescent="0.2">
      <c r="BP35707" s="48"/>
    </row>
    <row r="35708" spans="68:68" x14ac:dyDescent="0.2">
      <c r="BP35708" s="48"/>
    </row>
    <row r="35709" spans="68:68" x14ac:dyDescent="0.2">
      <c r="BP35709" s="48"/>
    </row>
    <row r="35710" spans="68:68" x14ac:dyDescent="0.2">
      <c r="BP35710" s="48"/>
    </row>
    <row r="35711" spans="68:68" x14ac:dyDescent="0.2">
      <c r="BP35711" s="48"/>
    </row>
    <row r="35712" spans="68:68" x14ac:dyDescent="0.2">
      <c r="BP35712" s="48"/>
    </row>
    <row r="35713" spans="68:68" x14ac:dyDescent="0.2">
      <c r="BP35713" s="48"/>
    </row>
    <row r="35714" spans="68:68" x14ac:dyDescent="0.2">
      <c r="BP35714" s="48"/>
    </row>
    <row r="35715" spans="68:68" x14ac:dyDescent="0.2">
      <c r="BP35715" s="48"/>
    </row>
    <row r="35716" spans="68:68" x14ac:dyDescent="0.2">
      <c r="BP35716" s="48"/>
    </row>
    <row r="35717" spans="68:68" x14ac:dyDescent="0.2">
      <c r="BP35717" s="48"/>
    </row>
    <row r="35718" spans="68:68" x14ac:dyDescent="0.2">
      <c r="BP35718" s="48"/>
    </row>
    <row r="35719" spans="68:68" x14ac:dyDescent="0.2">
      <c r="BP35719" s="48"/>
    </row>
    <row r="35720" spans="68:68" x14ac:dyDescent="0.2">
      <c r="BP35720" s="48"/>
    </row>
    <row r="35721" spans="68:68" x14ac:dyDescent="0.2">
      <c r="BP35721" s="48"/>
    </row>
    <row r="35722" spans="68:68" x14ac:dyDescent="0.2">
      <c r="BP35722" s="48"/>
    </row>
    <row r="35723" spans="68:68" x14ac:dyDescent="0.2">
      <c r="BP35723" s="48"/>
    </row>
    <row r="35724" spans="68:68" x14ac:dyDescent="0.2">
      <c r="BP35724" s="48"/>
    </row>
    <row r="35725" spans="68:68" x14ac:dyDescent="0.2">
      <c r="BP35725" s="48"/>
    </row>
    <row r="35726" spans="68:68" x14ac:dyDescent="0.2">
      <c r="BP35726" s="48"/>
    </row>
    <row r="35727" spans="68:68" x14ac:dyDescent="0.2">
      <c r="BP35727" s="48"/>
    </row>
    <row r="35728" spans="68:68" x14ac:dyDescent="0.2">
      <c r="BP35728" s="48"/>
    </row>
    <row r="35729" spans="68:68" x14ac:dyDescent="0.2">
      <c r="BP35729" s="48"/>
    </row>
    <row r="35730" spans="68:68" x14ac:dyDescent="0.2">
      <c r="BP35730" s="48"/>
    </row>
    <row r="35731" spans="68:68" x14ac:dyDescent="0.2">
      <c r="BP35731" s="48"/>
    </row>
    <row r="35732" spans="68:68" x14ac:dyDescent="0.2">
      <c r="BP35732" s="48"/>
    </row>
    <row r="35733" spans="68:68" x14ac:dyDescent="0.2">
      <c r="BP35733" s="48"/>
    </row>
    <row r="35734" spans="68:68" x14ac:dyDescent="0.2">
      <c r="BP35734" s="48"/>
    </row>
    <row r="35735" spans="68:68" x14ac:dyDescent="0.2">
      <c r="BP35735" s="48"/>
    </row>
    <row r="35736" spans="68:68" x14ac:dyDescent="0.2">
      <c r="BP35736" s="48"/>
    </row>
    <row r="35737" spans="68:68" x14ac:dyDescent="0.2">
      <c r="BP35737" s="48"/>
    </row>
    <row r="35738" spans="68:68" x14ac:dyDescent="0.2">
      <c r="BP35738" s="48"/>
    </row>
    <row r="35739" spans="68:68" x14ac:dyDescent="0.2">
      <c r="BP35739" s="48"/>
    </row>
    <row r="35740" spans="68:68" x14ac:dyDescent="0.2">
      <c r="BP35740" s="48"/>
    </row>
    <row r="35741" spans="68:68" x14ac:dyDescent="0.2">
      <c r="BP35741" s="48"/>
    </row>
    <row r="35742" spans="68:68" x14ac:dyDescent="0.2">
      <c r="BP35742" s="48"/>
    </row>
    <row r="35743" spans="68:68" x14ac:dyDescent="0.2">
      <c r="BP35743" s="48"/>
    </row>
    <row r="35744" spans="68:68" x14ac:dyDescent="0.2">
      <c r="BP35744" s="48"/>
    </row>
    <row r="35745" spans="68:68" x14ac:dyDescent="0.2">
      <c r="BP35745" s="48"/>
    </row>
    <row r="35746" spans="68:68" x14ac:dyDescent="0.2">
      <c r="BP35746" s="48"/>
    </row>
    <row r="35747" spans="68:68" x14ac:dyDescent="0.2">
      <c r="BP35747" s="48"/>
    </row>
    <row r="35748" spans="68:68" x14ac:dyDescent="0.2">
      <c r="BP35748" s="48"/>
    </row>
    <row r="35749" spans="68:68" x14ac:dyDescent="0.2">
      <c r="BP35749" s="48"/>
    </row>
    <row r="35750" spans="68:68" x14ac:dyDescent="0.2">
      <c r="BP35750" s="48"/>
    </row>
    <row r="35751" spans="68:68" x14ac:dyDescent="0.2">
      <c r="BP35751" s="48"/>
    </row>
    <row r="35752" spans="68:68" x14ac:dyDescent="0.2">
      <c r="BP35752" s="48"/>
    </row>
    <row r="35753" spans="68:68" x14ac:dyDescent="0.2">
      <c r="BP35753" s="48"/>
    </row>
    <row r="35754" spans="68:68" x14ac:dyDescent="0.2">
      <c r="BP35754" s="48"/>
    </row>
    <row r="35755" spans="68:68" x14ac:dyDescent="0.2">
      <c r="BP35755" s="48"/>
    </row>
    <row r="35756" spans="68:68" x14ac:dyDescent="0.2">
      <c r="BP35756" s="48"/>
    </row>
    <row r="35757" spans="68:68" x14ac:dyDescent="0.2">
      <c r="BP35757" s="48"/>
    </row>
    <row r="35758" spans="68:68" x14ac:dyDescent="0.2">
      <c r="BP35758" s="48"/>
    </row>
    <row r="35759" spans="68:68" x14ac:dyDescent="0.2">
      <c r="BP35759" s="48"/>
    </row>
    <row r="35760" spans="68:68" x14ac:dyDescent="0.2">
      <c r="BP35760" s="48"/>
    </row>
    <row r="35761" spans="68:68" x14ac:dyDescent="0.2">
      <c r="BP35761" s="48"/>
    </row>
    <row r="35762" spans="68:68" x14ac:dyDescent="0.2">
      <c r="BP35762" s="48"/>
    </row>
    <row r="35763" spans="68:68" x14ac:dyDescent="0.2">
      <c r="BP35763" s="48"/>
    </row>
    <row r="35764" spans="68:68" x14ac:dyDescent="0.2">
      <c r="BP35764" s="48"/>
    </row>
    <row r="35765" spans="68:68" x14ac:dyDescent="0.2">
      <c r="BP35765" s="48"/>
    </row>
    <row r="35766" spans="68:68" x14ac:dyDescent="0.2">
      <c r="BP35766" s="48"/>
    </row>
    <row r="35767" spans="68:68" x14ac:dyDescent="0.2">
      <c r="BP35767" s="48"/>
    </row>
    <row r="35768" spans="68:68" x14ac:dyDescent="0.2">
      <c r="BP35768" s="48"/>
    </row>
    <row r="35769" spans="68:68" x14ac:dyDescent="0.2">
      <c r="BP35769" s="48"/>
    </row>
    <row r="35770" spans="68:68" x14ac:dyDescent="0.2">
      <c r="BP35770" s="48"/>
    </row>
    <row r="35771" spans="68:68" x14ac:dyDescent="0.2">
      <c r="BP35771" s="48"/>
    </row>
    <row r="35772" spans="68:68" x14ac:dyDescent="0.2">
      <c r="BP35772" s="48"/>
    </row>
    <row r="35773" spans="68:68" x14ac:dyDescent="0.2">
      <c r="BP35773" s="48"/>
    </row>
    <row r="35774" spans="68:68" x14ac:dyDescent="0.2">
      <c r="BP35774" s="48"/>
    </row>
    <row r="35775" spans="68:68" x14ac:dyDescent="0.2">
      <c r="BP35775" s="48"/>
    </row>
    <row r="35776" spans="68:68" x14ac:dyDescent="0.2">
      <c r="BP35776" s="48"/>
    </row>
    <row r="35777" spans="68:68" x14ac:dyDescent="0.2">
      <c r="BP35777" s="48"/>
    </row>
    <row r="35778" spans="68:68" x14ac:dyDescent="0.2">
      <c r="BP35778" s="48"/>
    </row>
    <row r="35779" spans="68:68" x14ac:dyDescent="0.2">
      <c r="BP35779" s="48"/>
    </row>
    <row r="35780" spans="68:68" x14ac:dyDescent="0.2">
      <c r="BP35780" s="48"/>
    </row>
    <row r="35781" spans="68:68" x14ac:dyDescent="0.2">
      <c r="BP35781" s="48"/>
    </row>
    <row r="35782" spans="68:68" x14ac:dyDescent="0.2">
      <c r="BP35782" s="48"/>
    </row>
    <row r="35783" spans="68:68" x14ac:dyDescent="0.2">
      <c r="BP35783" s="48"/>
    </row>
    <row r="35784" spans="68:68" x14ac:dyDescent="0.2">
      <c r="BP35784" s="48"/>
    </row>
    <row r="35785" spans="68:68" x14ac:dyDescent="0.2">
      <c r="BP35785" s="48"/>
    </row>
    <row r="35786" spans="68:68" x14ac:dyDescent="0.2">
      <c r="BP35786" s="48"/>
    </row>
    <row r="35787" spans="68:68" x14ac:dyDescent="0.2">
      <c r="BP35787" s="48"/>
    </row>
    <row r="35788" spans="68:68" x14ac:dyDescent="0.2">
      <c r="BP35788" s="48"/>
    </row>
    <row r="35789" spans="68:68" x14ac:dyDescent="0.2">
      <c r="BP35789" s="48"/>
    </row>
    <row r="35790" spans="68:68" x14ac:dyDescent="0.2">
      <c r="BP35790" s="48"/>
    </row>
    <row r="35791" spans="68:68" x14ac:dyDescent="0.2">
      <c r="BP35791" s="48"/>
    </row>
    <row r="35792" spans="68:68" x14ac:dyDescent="0.2">
      <c r="BP35792" s="48"/>
    </row>
    <row r="35793" spans="68:68" x14ac:dyDescent="0.2">
      <c r="BP35793" s="48"/>
    </row>
    <row r="35794" spans="68:68" x14ac:dyDescent="0.2">
      <c r="BP35794" s="48"/>
    </row>
    <row r="35795" spans="68:68" x14ac:dyDescent="0.2">
      <c r="BP35795" s="48"/>
    </row>
    <row r="35796" spans="68:68" x14ac:dyDescent="0.2">
      <c r="BP35796" s="48"/>
    </row>
    <row r="35797" spans="68:68" x14ac:dyDescent="0.2">
      <c r="BP35797" s="48"/>
    </row>
    <row r="35798" spans="68:68" x14ac:dyDescent="0.2">
      <c r="BP35798" s="48"/>
    </row>
    <row r="35799" spans="68:68" x14ac:dyDescent="0.2">
      <c r="BP35799" s="48"/>
    </row>
    <row r="35800" spans="68:68" x14ac:dyDescent="0.2">
      <c r="BP35800" s="48"/>
    </row>
    <row r="35801" spans="68:68" x14ac:dyDescent="0.2">
      <c r="BP35801" s="48"/>
    </row>
    <row r="35802" spans="68:68" x14ac:dyDescent="0.2">
      <c r="BP35802" s="48"/>
    </row>
    <row r="35803" spans="68:68" x14ac:dyDescent="0.2">
      <c r="BP35803" s="48"/>
    </row>
    <row r="35804" spans="68:68" x14ac:dyDescent="0.2">
      <c r="BP35804" s="48"/>
    </row>
    <row r="35805" spans="68:68" x14ac:dyDescent="0.2">
      <c r="BP35805" s="48"/>
    </row>
    <row r="35806" spans="68:68" x14ac:dyDescent="0.2">
      <c r="BP35806" s="48"/>
    </row>
    <row r="35807" spans="68:68" x14ac:dyDescent="0.2">
      <c r="BP35807" s="48"/>
    </row>
    <row r="35808" spans="68:68" x14ac:dyDescent="0.2">
      <c r="BP35808" s="48"/>
    </row>
    <row r="35809" spans="68:68" x14ac:dyDescent="0.2">
      <c r="BP35809" s="48"/>
    </row>
    <row r="35810" spans="68:68" x14ac:dyDescent="0.2">
      <c r="BP35810" s="48"/>
    </row>
    <row r="35811" spans="68:68" x14ac:dyDescent="0.2">
      <c r="BP35811" s="48"/>
    </row>
    <row r="35812" spans="68:68" x14ac:dyDescent="0.2">
      <c r="BP35812" s="48"/>
    </row>
    <row r="35813" spans="68:68" x14ac:dyDescent="0.2">
      <c r="BP35813" s="48"/>
    </row>
    <row r="35814" spans="68:68" x14ac:dyDescent="0.2">
      <c r="BP35814" s="48"/>
    </row>
    <row r="35815" spans="68:68" x14ac:dyDescent="0.2">
      <c r="BP35815" s="48"/>
    </row>
    <row r="35816" spans="68:68" x14ac:dyDescent="0.2">
      <c r="BP35816" s="48"/>
    </row>
    <row r="35817" spans="68:68" x14ac:dyDescent="0.2">
      <c r="BP35817" s="48"/>
    </row>
    <row r="35818" spans="68:68" x14ac:dyDescent="0.2">
      <c r="BP35818" s="48"/>
    </row>
    <row r="35819" spans="68:68" x14ac:dyDescent="0.2">
      <c r="BP35819" s="48"/>
    </row>
    <row r="35820" spans="68:68" x14ac:dyDescent="0.2">
      <c r="BP35820" s="48"/>
    </row>
    <row r="35821" spans="68:68" x14ac:dyDescent="0.2">
      <c r="BP35821" s="48"/>
    </row>
    <row r="35822" spans="68:68" x14ac:dyDescent="0.2">
      <c r="BP35822" s="48"/>
    </row>
    <row r="35823" spans="68:68" x14ac:dyDescent="0.2">
      <c r="BP35823" s="48"/>
    </row>
    <row r="35824" spans="68:68" x14ac:dyDescent="0.2">
      <c r="BP35824" s="48"/>
    </row>
    <row r="35825" spans="68:68" x14ac:dyDescent="0.2">
      <c r="BP35825" s="48"/>
    </row>
    <row r="35826" spans="68:68" x14ac:dyDescent="0.2">
      <c r="BP35826" s="48"/>
    </row>
    <row r="35827" spans="68:68" x14ac:dyDescent="0.2">
      <c r="BP35827" s="48"/>
    </row>
    <row r="35828" spans="68:68" x14ac:dyDescent="0.2">
      <c r="BP35828" s="48"/>
    </row>
    <row r="35829" spans="68:68" x14ac:dyDescent="0.2">
      <c r="BP35829" s="48"/>
    </row>
    <row r="35830" spans="68:68" x14ac:dyDescent="0.2">
      <c r="BP35830" s="48"/>
    </row>
    <row r="35831" spans="68:68" x14ac:dyDescent="0.2">
      <c r="BP35831" s="48"/>
    </row>
    <row r="35832" spans="68:68" x14ac:dyDescent="0.2">
      <c r="BP35832" s="48"/>
    </row>
    <row r="35833" spans="68:68" x14ac:dyDescent="0.2">
      <c r="BP35833" s="48"/>
    </row>
    <row r="35834" spans="68:68" x14ac:dyDescent="0.2">
      <c r="BP35834" s="48"/>
    </row>
    <row r="35835" spans="68:68" x14ac:dyDescent="0.2">
      <c r="BP35835" s="48"/>
    </row>
    <row r="35836" spans="68:68" x14ac:dyDescent="0.2">
      <c r="BP35836" s="48"/>
    </row>
    <row r="35837" spans="68:68" x14ac:dyDescent="0.2">
      <c r="BP35837" s="48"/>
    </row>
    <row r="35838" spans="68:68" x14ac:dyDescent="0.2">
      <c r="BP35838" s="48"/>
    </row>
    <row r="35839" spans="68:68" x14ac:dyDescent="0.2">
      <c r="BP35839" s="48"/>
    </row>
    <row r="35840" spans="68:68" x14ac:dyDescent="0.2">
      <c r="BP35840" s="48"/>
    </row>
    <row r="35841" spans="68:68" x14ac:dyDescent="0.2">
      <c r="BP35841" s="48"/>
    </row>
    <row r="35842" spans="68:68" x14ac:dyDescent="0.2">
      <c r="BP35842" s="48"/>
    </row>
    <row r="35843" spans="68:68" x14ac:dyDescent="0.2">
      <c r="BP35843" s="48"/>
    </row>
    <row r="35844" spans="68:68" x14ac:dyDescent="0.2">
      <c r="BP35844" s="48"/>
    </row>
    <row r="35845" spans="68:68" x14ac:dyDescent="0.2">
      <c r="BP35845" s="48"/>
    </row>
    <row r="35846" spans="68:68" x14ac:dyDescent="0.2">
      <c r="BP35846" s="48"/>
    </row>
    <row r="35847" spans="68:68" x14ac:dyDescent="0.2">
      <c r="BP35847" s="48"/>
    </row>
    <row r="35848" spans="68:68" x14ac:dyDescent="0.2">
      <c r="BP35848" s="48"/>
    </row>
    <row r="35849" spans="68:68" x14ac:dyDescent="0.2">
      <c r="BP35849" s="48"/>
    </row>
    <row r="35850" spans="68:68" x14ac:dyDescent="0.2">
      <c r="BP35850" s="48"/>
    </row>
    <row r="35851" spans="68:68" x14ac:dyDescent="0.2">
      <c r="BP35851" s="48"/>
    </row>
    <row r="35852" spans="68:68" x14ac:dyDescent="0.2">
      <c r="BP35852" s="48"/>
    </row>
    <row r="35853" spans="68:68" x14ac:dyDescent="0.2">
      <c r="BP35853" s="48"/>
    </row>
    <row r="35854" spans="68:68" x14ac:dyDescent="0.2">
      <c r="BP35854" s="48"/>
    </row>
    <row r="35855" spans="68:68" x14ac:dyDescent="0.2">
      <c r="BP35855" s="48"/>
    </row>
    <row r="35856" spans="68:68" x14ac:dyDescent="0.2">
      <c r="BP35856" s="48"/>
    </row>
    <row r="35857" spans="68:68" x14ac:dyDescent="0.2">
      <c r="BP35857" s="48"/>
    </row>
    <row r="35858" spans="68:68" x14ac:dyDescent="0.2">
      <c r="BP35858" s="48"/>
    </row>
    <row r="35859" spans="68:68" x14ac:dyDescent="0.2">
      <c r="BP35859" s="48"/>
    </row>
    <row r="35860" spans="68:68" x14ac:dyDescent="0.2">
      <c r="BP35860" s="48"/>
    </row>
    <row r="35861" spans="68:68" x14ac:dyDescent="0.2">
      <c r="BP35861" s="48"/>
    </row>
    <row r="35862" spans="68:68" x14ac:dyDescent="0.2">
      <c r="BP35862" s="48"/>
    </row>
    <row r="35863" spans="68:68" x14ac:dyDescent="0.2">
      <c r="BP35863" s="48"/>
    </row>
    <row r="35864" spans="68:68" x14ac:dyDescent="0.2">
      <c r="BP35864" s="48"/>
    </row>
    <row r="35865" spans="68:68" x14ac:dyDescent="0.2">
      <c r="BP35865" s="48"/>
    </row>
    <row r="35866" spans="68:68" x14ac:dyDescent="0.2">
      <c r="BP35866" s="48"/>
    </row>
    <row r="35867" spans="68:68" x14ac:dyDescent="0.2">
      <c r="BP35867" s="48"/>
    </row>
    <row r="35868" spans="68:68" x14ac:dyDescent="0.2">
      <c r="BP35868" s="48"/>
    </row>
    <row r="35869" spans="68:68" x14ac:dyDescent="0.2">
      <c r="BP35869" s="48"/>
    </row>
    <row r="35870" spans="68:68" x14ac:dyDescent="0.2">
      <c r="BP35870" s="48"/>
    </row>
    <row r="35871" spans="68:68" x14ac:dyDescent="0.2">
      <c r="BP35871" s="48"/>
    </row>
    <row r="35872" spans="68:68" x14ac:dyDescent="0.2">
      <c r="BP35872" s="48"/>
    </row>
    <row r="35873" spans="68:68" x14ac:dyDescent="0.2">
      <c r="BP35873" s="48"/>
    </row>
    <row r="35874" spans="68:68" x14ac:dyDescent="0.2">
      <c r="BP35874" s="48"/>
    </row>
    <row r="35875" spans="68:68" x14ac:dyDescent="0.2">
      <c r="BP35875" s="48"/>
    </row>
    <row r="35876" spans="68:68" x14ac:dyDescent="0.2">
      <c r="BP35876" s="48"/>
    </row>
    <row r="35877" spans="68:68" x14ac:dyDescent="0.2">
      <c r="BP35877" s="48"/>
    </row>
    <row r="35878" spans="68:68" x14ac:dyDescent="0.2">
      <c r="BP35878" s="48"/>
    </row>
    <row r="35879" spans="68:68" x14ac:dyDescent="0.2">
      <c r="BP35879" s="48"/>
    </row>
    <row r="35880" spans="68:68" x14ac:dyDescent="0.2">
      <c r="BP35880" s="48"/>
    </row>
    <row r="35881" spans="68:68" x14ac:dyDescent="0.2">
      <c r="BP35881" s="48"/>
    </row>
    <row r="35882" spans="68:68" x14ac:dyDescent="0.2">
      <c r="BP35882" s="48"/>
    </row>
    <row r="35883" spans="68:68" x14ac:dyDescent="0.2">
      <c r="BP35883" s="48"/>
    </row>
    <row r="35884" spans="68:68" x14ac:dyDescent="0.2">
      <c r="BP35884" s="48"/>
    </row>
    <row r="35885" spans="68:68" x14ac:dyDescent="0.2">
      <c r="BP35885" s="48"/>
    </row>
    <row r="35886" spans="68:68" x14ac:dyDescent="0.2">
      <c r="BP35886" s="48"/>
    </row>
    <row r="35887" spans="68:68" x14ac:dyDescent="0.2">
      <c r="BP35887" s="48"/>
    </row>
    <row r="35888" spans="68:68" x14ac:dyDescent="0.2">
      <c r="BP35888" s="48"/>
    </row>
    <row r="35889" spans="68:68" x14ac:dyDescent="0.2">
      <c r="BP35889" s="48"/>
    </row>
    <row r="35890" spans="68:68" x14ac:dyDescent="0.2">
      <c r="BP35890" s="48"/>
    </row>
    <row r="35891" spans="68:68" x14ac:dyDescent="0.2">
      <c r="BP35891" s="48"/>
    </row>
    <row r="35892" spans="68:68" x14ac:dyDescent="0.2">
      <c r="BP35892" s="48"/>
    </row>
    <row r="35893" spans="68:68" x14ac:dyDescent="0.2">
      <c r="BP35893" s="48"/>
    </row>
    <row r="35894" spans="68:68" x14ac:dyDescent="0.2">
      <c r="BP35894" s="48"/>
    </row>
    <row r="35895" spans="68:68" x14ac:dyDescent="0.2">
      <c r="BP35895" s="48"/>
    </row>
    <row r="35896" spans="68:68" x14ac:dyDescent="0.2">
      <c r="BP35896" s="48"/>
    </row>
    <row r="35897" spans="68:68" x14ac:dyDescent="0.2">
      <c r="BP35897" s="48"/>
    </row>
    <row r="35898" spans="68:68" x14ac:dyDescent="0.2">
      <c r="BP35898" s="48"/>
    </row>
    <row r="35899" spans="68:68" x14ac:dyDescent="0.2">
      <c r="BP35899" s="48"/>
    </row>
    <row r="35900" spans="68:68" x14ac:dyDescent="0.2">
      <c r="BP35900" s="48"/>
    </row>
    <row r="35901" spans="68:68" x14ac:dyDescent="0.2">
      <c r="BP35901" s="48"/>
    </row>
    <row r="35902" spans="68:68" x14ac:dyDescent="0.2">
      <c r="BP35902" s="48"/>
    </row>
    <row r="35903" spans="68:68" x14ac:dyDescent="0.2">
      <c r="BP35903" s="48"/>
    </row>
    <row r="35904" spans="68:68" x14ac:dyDescent="0.2">
      <c r="BP35904" s="48"/>
    </row>
    <row r="35905" spans="68:68" x14ac:dyDescent="0.2">
      <c r="BP35905" s="48"/>
    </row>
    <row r="35906" spans="68:68" x14ac:dyDescent="0.2">
      <c r="BP35906" s="48"/>
    </row>
    <row r="35907" spans="68:68" x14ac:dyDescent="0.2">
      <c r="BP35907" s="48"/>
    </row>
    <row r="35908" spans="68:68" x14ac:dyDescent="0.2">
      <c r="BP35908" s="48"/>
    </row>
    <row r="35909" spans="68:68" x14ac:dyDescent="0.2">
      <c r="BP35909" s="48"/>
    </row>
    <row r="35910" spans="68:68" x14ac:dyDescent="0.2">
      <c r="BP35910" s="48"/>
    </row>
    <row r="35911" spans="68:68" x14ac:dyDescent="0.2">
      <c r="BP35911" s="48"/>
    </row>
    <row r="35912" spans="68:68" x14ac:dyDescent="0.2">
      <c r="BP35912" s="48"/>
    </row>
    <row r="35913" spans="68:68" x14ac:dyDescent="0.2">
      <c r="BP35913" s="48"/>
    </row>
    <row r="35914" spans="68:68" x14ac:dyDescent="0.2">
      <c r="BP35914" s="48"/>
    </row>
    <row r="35915" spans="68:68" x14ac:dyDescent="0.2">
      <c r="BP35915" s="48"/>
    </row>
    <row r="35916" spans="68:68" x14ac:dyDescent="0.2">
      <c r="BP35916" s="48"/>
    </row>
    <row r="35917" spans="68:68" x14ac:dyDescent="0.2">
      <c r="BP35917" s="48"/>
    </row>
    <row r="35918" spans="68:68" x14ac:dyDescent="0.2">
      <c r="BP35918" s="48"/>
    </row>
    <row r="35919" spans="68:68" x14ac:dyDescent="0.2">
      <c r="BP35919" s="48"/>
    </row>
    <row r="35920" spans="68:68" x14ac:dyDescent="0.2">
      <c r="BP35920" s="48"/>
    </row>
    <row r="35921" spans="68:68" x14ac:dyDescent="0.2">
      <c r="BP35921" s="48"/>
    </row>
    <row r="35922" spans="68:68" x14ac:dyDescent="0.2">
      <c r="BP35922" s="48"/>
    </row>
    <row r="35923" spans="68:68" x14ac:dyDescent="0.2">
      <c r="BP35923" s="48"/>
    </row>
    <row r="35924" spans="68:68" x14ac:dyDescent="0.2">
      <c r="BP35924" s="48"/>
    </row>
    <row r="35925" spans="68:68" x14ac:dyDescent="0.2">
      <c r="BP35925" s="48"/>
    </row>
    <row r="35926" spans="68:68" x14ac:dyDescent="0.2">
      <c r="BP35926" s="48"/>
    </row>
    <row r="35927" spans="68:68" x14ac:dyDescent="0.2">
      <c r="BP35927" s="48"/>
    </row>
    <row r="35928" spans="68:68" x14ac:dyDescent="0.2">
      <c r="BP35928" s="48"/>
    </row>
    <row r="35929" spans="68:68" x14ac:dyDescent="0.2">
      <c r="BP35929" s="48"/>
    </row>
    <row r="35930" spans="68:68" x14ac:dyDescent="0.2">
      <c r="BP35930" s="48"/>
    </row>
    <row r="35931" spans="68:68" x14ac:dyDescent="0.2">
      <c r="BP35931" s="48"/>
    </row>
    <row r="35932" spans="68:68" x14ac:dyDescent="0.2">
      <c r="BP35932" s="48"/>
    </row>
    <row r="35933" spans="68:68" x14ac:dyDescent="0.2">
      <c r="BP35933" s="48"/>
    </row>
    <row r="35934" spans="68:68" x14ac:dyDescent="0.2">
      <c r="BP35934" s="48"/>
    </row>
    <row r="35935" spans="68:68" x14ac:dyDescent="0.2">
      <c r="BP35935" s="48"/>
    </row>
    <row r="35936" spans="68:68" x14ac:dyDescent="0.2">
      <c r="BP35936" s="48"/>
    </row>
    <row r="35937" spans="68:68" x14ac:dyDescent="0.2">
      <c r="BP35937" s="48"/>
    </row>
    <row r="35938" spans="68:68" x14ac:dyDescent="0.2">
      <c r="BP35938" s="48"/>
    </row>
    <row r="35939" spans="68:68" x14ac:dyDescent="0.2">
      <c r="BP35939" s="48"/>
    </row>
    <row r="35940" spans="68:68" x14ac:dyDescent="0.2">
      <c r="BP35940" s="48"/>
    </row>
    <row r="35941" spans="68:68" x14ac:dyDescent="0.2">
      <c r="BP35941" s="48"/>
    </row>
    <row r="35942" spans="68:68" x14ac:dyDescent="0.2">
      <c r="BP35942" s="48"/>
    </row>
    <row r="35943" spans="68:68" x14ac:dyDescent="0.2">
      <c r="BP35943" s="48"/>
    </row>
    <row r="35944" spans="68:68" x14ac:dyDescent="0.2">
      <c r="BP35944" s="48"/>
    </row>
    <row r="35945" spans="68:68" x14ac:dyDescent="0.2">
      <c r="BP35945" s="48"/>
    </row>
    <row r="35946" spans="68:68" x14ac:dyDescent="0.2">
      <c r="BP35946" s="48"/>
    </row>
    <row r="35947" spans="68:68" x14ac:dyDescent="0.2">
      <c r="BP35947" s="48"/>
    </row>
    <row r="35948" spans="68:68" x14ac:dyDescent="0.2">
      <c r="BP35948" s="48"/>
    </row>
    <row r="35949" spans="68:68" x14ac:dyDescent="0.2">
      <c r="BP35949" s="48"/>
    </row>
    <row r="35950" spans="68:68" x14ac:dyDescent="0.2">
      <c r="BP35950" s="48"/>
    </row>
    <row r="35951" spans="68:68" x14ac:dyDescent="0.2">
      <c r="BP35951" s="48"/>
    </row>
    <row r="35952" spans="68:68" x14ac:dyDescent="0.2">
      <c r="BP35952" s="48"/>
    </row>
    <row r="35953" spans="68:68" x14ac:dyDescent="0.2">
      <c r="BP35953" s="48"/>
    </row>
    <row r="35954" spans="68:68" x14ac:dyDescent="0.2">
      <c r="BP35954" s="48"/>
    </row>
    <row r="35955" spans="68:68" x14ac:dyDescent="0.2">
      <c r="BP35955" s="48"/>
    </row>
    <row r="35956" spans="68:68" x14ac:dyDescent="0.2">
      <c r="BP35956" s="48"/>
    </row>
    <row r="35957" spans="68:68" x14ac:dyDescent="0.2">
      <c r="BP35957" s="48"/>
    </row>
    <row r="35958" spans="68:68" x14ac:dyDescent="0.2">
      <c r="BP35958" s="48"/>
    </row>
    <row r="35959" spans="68:68" x14ac:dyDescent="0.2">
      <c r="BP35959" s="48"/>
    </row>
    <row r="35960" spans="68:68" x14ac:dyDescent="0.2">
      <c r="BP35960" s="48"/>
    </row>
    <row r="35961" spans="68:68" x14ac:dyDescent="0.2">
      <c r="BP35961" s="48"/>
    </row>
    <row r="35962" spans="68:68" x14ac:dyDescent="0.2">
      <c r="BP35962" s="48"/>
    </row>
    <row r="35963" spans="68:68" x14ac:dyDescent="0.2">
      <c r="BP35963" s="48"/>
    </row>
    <row r="35964" spans="68:68" x14ac:dyDescent="0.2">
      <c r="BP35964" s="48"/>
    </row>
    <row r="35965" spans="68:68" x14ac:dyDescent="0.2">
      <c r="BP35965" s="48"/>
    </row>
    <row r="35966" spans="68:68" x14ac:dyDescent="0.2">
      <c r="BP35966" s="48"/>
    </row>
    <row r="35967" spans="68:68" x14ac:dyDescent="0.2">
      <c r="BP35967" s="48"/>
    </row>
    <row r="35968" spans="68:68" x14ac:dyDescent="0.2">
      <c r="BP35968" s="48"/>
    </row>
    <row r="35969" spans="68:68" x14ac:dyDescent="0.2">
      <c r="BP35969" s="48"/>
    </row>
    <row r="35970" spans="68:68" x14ac:dyDescent="0.2">
      <c r="BP35970" s="48"/>
    </row>
    <row r="35971" spans="68:68" x14ac:dyDescent="0.2">
      <c r="BP35971" s="48"/>
    </row>
    <row r="35972" spans="68:68" x14ac:dyDescent="0.2">
      <c r="BP35972" s="48"/>
    </row>
    <row r="35973" spans="68:68" x14ac:dyDescent="0.2">
      <c r="BP35973" s="48"/>
    </row>
    <row r="35974" spans="68:68" x14ac:dyDescent="0.2">
      <c r="BP35974" s="48"/>
    </row>
    <row r="35975" spans="68:68" x14ac:dyDescent="0.2">
      <c r="BP35975" s="48"/>
    </row>
    <row r="35976" spans="68:68" x14ac:dyDescent="0.2">
      <c r="BP35976" s="48"/>
    </row>
    <row r="35977" spans="68:68" x14ac:dyDescent="0.2">
      <c r="BP35977" s="48"/>
    </row>
    <row r="35978" spans="68:68" x14ac:dyDescent="0.2">
      <c r="BP35978" s="48"/>
    </row>
    <row r="35979" spans="68:68" x14ac:dyDescent="0.2">
      <c r="BP35979" s="48"/>
    </row>
    <row r="35980" spans="68:68" x14ac:dyDescent="0.2">
      <c r="BP35980" s="48"/>
    </row>
    <row r="35981" spans="68:68" x14ac:dyDescent="0.2">
      <c r="BP35981" s="48"/>
    </row>
    <row r="35982" spans="68:68" x14ac:dyDescent="0.2">
      <c r="BP35982" s="48"/>
    </row>
    <row r="35983" spans="68:68" x14ac:dyDescent="0.2">
      <c r="BP35983" s="48"/>
    </row>
    <row r="35984" spans="68:68" x14ac:dyDescent="0.2">
      <c r="BP35984" s="48"/>
    </row>
    <row r="35985" spans="68:68" x14ac:dyDescent="0.2">
      <c r="BP35985" s="48"/>
    </row>
    <row r="35986" spans="68:68" x14ac:dyDescent="0.2">
      <c r="BP35986" s="48"/>
    </row>
    <row r="35987" spans="68:68" x14ac:dyDescent="0.2">
      <c r="BP35987" s="48"/>
    </row>
    <row r="35988" spans="68:68" x14ac:dyDescent="0.2">
      <c r="BP35988" s="48"/>
    </row>
    <row r="35989" spans="68:68" x14ac:dyDescent="0.2">
      <c r="BP35989" s="48"/>
    </row>
    <row r="35990" spans="68:68" x14ac:dyDescent="0.2">
      <c r="BP35990" s="48"/>
    </row>
    <row r="35991" spans="68:68" x14ac:dyDescent="0.2">
      <c r="BP35991" s="48"/>
    </row>
    <row r="35992" spans="68:68" x14ac:dyDescent="0.2">
      <c r="BP35992" s="48"/>
    </row>
    <row r="35993" spans="68:68" x14ac:dyDescent="0.2">
      <c r="BP35993" s="48"/>
    </row>
    <row r="35994" spans="68:68" x14ac:dyDescent="0.2">
      <c r="BP35994" s="48"/>
    </row>
    <row r="35995" spans="68:68" x14ac:dyDescent="0.2">
      <c r="BP35995" s="48"/>
    </row>
    <row r="35996" spans="68:68" x14ac:dyDescent="0.2">
      <c r="BP35996" s="48"/>
    </row>
    <row r="35997" spans="68:68" x14ac:dyDescent="0.2">
      <c r="BP35997" s="48"/>
    </row>
    <row r="35998" spans="68:68" x14ac:dyDescent="0.2">
      <c r="BP35998" s="48"/>
    </row>
    <row r="35999" spans="68:68" x14ac:dyDescent="0.2">
      <c r="BP35999" s="48"/>
    </row>
    <row r="36000" spans="68:68" x14ac:dyDescent="0.2">
      <c r="BP36000" s="48"/>
    </row>
    <row r="36001" spans="68:68" x14ac:dyDescent="0.2">
      <c r="BP36001" s="48"/>
    </row>
    <row r="36002" spans="68:68" x14ac:dyDescent="0.2">
      <c r="BP36002" s="48"/>
    </row>
    <row r="36003" spans="68:68" x14ac:dyDescent="0.2">
      <c r="BP36003" s="48"/>
    </row>
    <row r="36004" spans="68:68" x14ac:dyDescent="0.2">
      <c r="BP36004" s="48"/>
    </row>
    <row r="36005" spans="68:68" x14ac:dyDescent="0.2">
      <c r="BP36005" s="48"/>
    </row>
    <row r="36006" spans="68:68" x14ac:dyDescent="0.2">
      <c r="BP36006" s="48"/>
    </row>
    <row r="36007" spans="68:68" x14ac:dyDescent="0.2">
      <c r="BP36007" s="48"/>
    </row>
    <row r="36008" spans="68:68" x14ac:dyDescent="0.2">
      <c r="BP36008" s="48"/>
    </row>
    <row r="36009" spans="68:68" x14ac:dyDescent="0.2">
      <c r="BP36009" s="48"/>
    </row>
    <row r="36010" spans="68:68" x14ac:dyDescent="0.2">
      <c r="BP36010" s="48"/>
    </row>
    <row r="36011" spans="68:68" x14ac:dyDescent="0.2">
      <c r="BP36011" s="48"/>
    </row>
    <row r="36012" spans="68:68" x14ac:dyDescent="0.2">
      <c r="BP36012" s="48"/>
    </row>
    <row r="36013" spans="68:68" x14ac:dyDescent="0.2">
      <c r="BP36013" s="48"/>
    </row>
    <row r="36014" spans="68:68" x14ac:dyDescent="0.2">
      <c r="BP36014" s="48"/>
    </row>
    <row r="36015" spans="68:68" x14ac:dyDescent="0.2">
      <c r="BP36015" s="48"/>
    </row>
    <row r="36016" spans="68:68" x14ac:dyDescent="0.2">
      <c r="BP36016" s="48"/>
    </row>
    <row r="36017" spans="68:68" x14ac:dyDescent="0.2">
      <c r="BP36017" s="48"/>
    </row>
    <row r="36018" spans="68:68" x14ac:dyDescent="0.2">
      <c r="BP36018" s="48"/>
    </row>
    <row r="36019" spans="68:68" x14ac:dyDescent="0.2">
      <c r="BP36019" s="48"/>
    </row>
    <row r="36020" spans="68:68" x14ac:dyDescent="0.2">
      <c r="BP36020" s="48"/>
    </row>
    <row r="36021" spans="68:68" x14ac:dyDescent="0.2">
      <c r="BP36021" s="48"/>
    </row>
    <row r="36022" spans="68:68" x14ac:dyDescent="0.2">
      <c r="BP36022" s="48"/>
    </row>
    <row r="36023" spans="68:68" x14ac:dyDescent="0.2">
      <c r="BP36023" s="48"/>
    </row>
    <row r="36024" spans="68:68" x14ac:dyDescent="0.2">
      <c r="BP36024" s="48"/>
    </row>
    <row r="36025" spans="68:68" x14ac:dyDescent="0.2">
      <c r="BP36025" s="48"/>
    </row>
    <row r="36026" spans="68:68" x14ac:dyDescent="0.2">
      <c r="BP36026" s="48"/>
    </row>
    <row r="36027" spans="68:68" x14ac:dyDescent="0.2">
      <c r="BP36027" s="48"/>
    </row>
    <row r="36028" spans="68:68" x14ac:dyDescent="0.2">
      <c r="BP36028" s="48"/>
    </row>
    <row r="36029" spans="68:68" x14ac:dyDescent="0.2">
      <c r="BP36029" s="48"/>
    </row>
    <row r="36030" spans="68:68" x14ac:dyDescent="0.2">
      <c r="BP36030" s="48"/>
    </row>
    <row r="36031" spans="68:68" x14ac:dyDescent="0.2">
      <c r="BP36031" s="48"/>
    </row>
    <row r="36032" spans="68:68" x14ac:dyDescent="0.2">
      <c r="BP36032" s="48"/>
    </row>
    <row r="36033" spans="68:68" x14ac:dyDescent="0.2">
      <c r="BP36033" s="48"/>
    </row>
    <row r="36034" spans="68:68" x14ac:dyDescent="0.2">
      <c r="BP36034" s="48"/>
    </row>
    <row r="36035" spans="68:68" x14ac:dyDescent="0.2">
      <c r="BP36035" s="48"/>
    </row>
    <row r="36036" spans="68:68" x14ac:dyDescent="0.2">
      <c r="BP36036" s="48"/>
    </row>
    <row r="36037" spans="68:68" x14ac:dyDescent="0.2">
      <c r="BP36037" s="48"/>
    </row>
    <row r="36038" spans="68:68" x14ac:dyDescent="0.2">
      <c r="BP36038" s="48"/>
    </row>
    <row r="36039" spans="68:68" x14ac:dyDescent="0.2">
      <c r="BP36039" s="48"/>
    </row>
    <row r="36040" spans="68:68" x14ac:dyDescent="0.2">
      <c r="BP36040" s="48"/>
    </row>
    <row r="36041" spans="68:68" x14ac:dyDescent="0.2">
      <c r="BP36041" s="48"/>
    </row>
    <row r="36042" spans="68:68" x14ac:dyDescent="0.2">
      <c r="BP36042" s="48"/>
    </row>
    <row r="36043" spans="68:68" x14ac:dyDescent="0.2">
      <c r="BP36043" s="48"/>
    </row>
    <row r="36044" spans="68:68" x14ac:dyDescent="0.2">
      <c r="BP36044" s="48"/>
    </row>
    <row r="36045" spans="68:68" x14ac:dyDescent="0.2">
      <c r="BP36045" s="48"/>
    </row>
    <row r="36046" spans="68:68" x14ac:dyDescent="0.2">
      <c r="BP36046" s="48"/>
    </row>
    <row r="36047" spans="68:68" x14ac:dyDescent="0.2">
      <c r="BP36047" s="48"/>
    </row>
    <row r="36048" spans="68:68" x14ac:dyDescent="0.2">
      <c r="BP36048" s="48"/>
    </row>
    <row r="36049" spans="68:68" x14ac:dyDescent="0.2">
      <c r="BP36049" s="48"/>
    </row>
    <row r="36050" spans="68:68" x14ac:dyDescent="0.2">
      <c r="BP36050" s="48"/>
    </row>
    <row r="36051" spans="68:68" x14ac:dyDescent="0.2">
      <c r="BP36051" s="48"/>
    </row>
    <row r="36052" spans="68:68" x14ac:dyDescent="0.2">
      <c r="BP36052" s="48"/>
    </row>
    <row r="36053" spans="68:68" x14ac:dyDescent="0.2">
      <c r="BP36053" s="48"/>
    </row>
    <row r="36054" spans="68:68" x14ac:dyDescent="0.2">
      <c r="BP36054" s="48"/>
    </row>
    <row r="36055" spans="68:68" x14ac:dyDescent="0.2">
      <c r="BP36055" s="48"/>
    </row>
    <row r="36056" spans="68:68" x14ac:dyDescent="0.2">
      <c r="BP36056" s="48"/>
    </row>
    <row r="36057" spans="68:68" x14ac:dyDescent="0.2">
      <c r="BP36057" s="48"/>
    </row>
    <row r="36058" spans="68:68" x14ac:dyDescent="0.2">
      <c r="BP36058" s="48"/>
    </row>
    <row r="36059" spans="68:68" x14ac:dyDescent="0.2">
      <c r="BP36059" s="48"/>
    </row>
    <row r="36060" spans="68:68" x14ac:dyDescent="0.2">
      <c r="BP36060" s="48"/>
    </row>
    <row r="36061" spans="68:68" x14ac:dyDescent="0.2">
      <c r="BP36061" s="48"/>
    </row>
    <row r="36062" spans="68:68" x14ac:dyDescent="0.2">
      <c r="BP36062" s="48"/>
    </row>
    <row r="36063" spans="68:68" x14ac:dyDescent="0.2">
      <c r="BP36063" s="48"/>
    </row>
    <row r="36064" spans="68:68" x14ac:dyDescent="0.2">
      <c r="BP36064" s="48"/>
    </row>
    <row r="36065" spans="68:68" x14ac:dyDescent="0.2">
      <c r="BP36065" s="48"/>
    </row>
    <row r="36066" spans="68:68" x14ac:dyDescent="0.2">
      <c r="BP36066" s="48"/>
    </row>
    <row r="36067" spans="68:68" x14ac:dyDescent="0.2">
      <c r="BP36067" s="48"/>
    </row>
    <row r="36068" spans="68:68" x14ac:dyDescent="0.2">
      <c r="BP36068" s="48"/>
    </row>
    <row r="36069" spans="68:68" x14ac:dyDescent="0.2">
      <c r="BP36069" s="48"/>
    </row>
    <row r="36070" spans="68:68" x14ac:dyDescent="0.2">
      <c r="BP36070" s="48"/>
    </row>
    <row r="36071" spans="68:68" x14ac:dyDescent="0.2">
      <c r="BP36071" s="48"/>
    </row>
    <row r="36072" spans="68:68" x14ac:dyDescent="0.2">
      <c r="BP36072" s="48"/>
    </row>
    <row r="36073" spans="68:68" x14ac:dyDescent="0.2">
      <c r="BP36073" s="48"/>
    </row>
    <row r="36074" spans="68:68" x14ac:dyDescent="0.2">
      <c r="BP36074" s="48"/>
    </row>
    <row r="36075" spans="68:68" x14ac:dyDescent="0.2">
      <c r="BP36075" s="48"/>
    </row>
    <row r="36076" spans="68:68" x14ac:dyDescent="0.2">
      <c r="BP36076" s="48"/>
    </row>
    <row r="36077" spans="68:68" x14ac:dyDescent="0.2">
      <c r="BP36077" s="48"/>
    </row>
    <row r="36078" spans="68:68" x14ac:dyDescent="0.2">
      <c r="BP36078" s="48"/>
    </row>
    <row r="36079" spans="68:68" x14ac:dyDescent="0.2">
      <c r="BP36079" s="48"/>
    </row>
    <row r="36080" spans="68:68" x14ac:dyDescent="0.2">
      <c r="BP36080" s="48"/>
    </row>
    <row r="36081" spans="68:68" x14ac:dyDescent="0.2">
      <c r="BP36081" s="48"/>
    </row>
    <row r="36082" spans="68:68" x14ac:dyDescent="0.2">
      <c r="BP36082" s="48"/>
    </row>
    <row r="36083" spans="68:68" x14ac:dyDescent="0.2">
      <c r="BP36083" s="48"/>
    </row>
    <row r="36084" spans="68:68" x14ac:dyDescent="0.2">
      <c r="BP36084" s="48"/>
    </row>
    <row r="36085" spans="68:68" x14ac:dyDescent="0.2">
      <c r="BP36085" s="48"/>
    </row>
    <row r="36086" spans="68:68" x14ac:dyDescent="0.2">
      <c r="BP36086" s="48"/>
    </row>
    <row r="36087" spans="68:68" x14ac:dyDescent="0.2">
      <c r="BP36087" s="48"/>
    </row>
    <row r="36088" spans="68:68" x14ac:dyDescent="0.2">
      <c r="BP36088" s="48"/>
    </row>
    <row r="36089" spans="68:68" x14ac:dyDescent="0.2">
      <c r="BP36089" s="48"/>
    </row>
    <row r="36090" spans="68:68" x14ac:dyDescent="0.2">
      <c r="BP36090" s="48"/>
    </row>
    <row r="36091" spans="68:68" x14ac:dyDescent="0.2">
      <c r="BP36091" s="48"/>
    </row>
    <row r="36092" spans="68:68" x14ac:dyDescent="0.2">
      <c r="BP36092" s="48"/>
    </row>
    <row r="36093" spans="68:68" x14ac:dyDescent="0.2">
      <c r="BP36093" s="48"/>
    </row>
    <row r="36094" spans="68:68" x14ac:dyDescent="0.2">
      <c r="BP36094" s="48"/>
    </row>
    <row r="36095" spans="68:68" x14ac:dyDescent="0.2">
      <c r="BP36095" s="48"/>
    </row>
    <row r="36096" spans="68:68" x14ac:dyDescent="0.2">
      <c r="BP36096" s="48"/>
    </row>
    <row r="36097" spans="68:68" x14ac:dyDescent="0.2">
      <c r="BP36097" s="48"/>
    </row>
    <row r="36098" spans="68:68" x14ac:dyDescent="0.2">
      <c r="BP36098" s="48"/>
    </row>
    <row r="36099" spans="68:68" x14ac:dyDescent="0.2">
      <c r="BP36099" s="48"/>
    </row>
    <row r="36100" spans="68:68" x14ac:dyDescent="0.2">
      <c r="BP36100" s="48"/>
    </row>
    <row r="36101" spans="68:68" x14ac:dyDescent="0.2">
      <c r="BP36101" s="48"/>
    </row>
    <row r="36102" spans="68:68" x14ac:dyDescent="0.2">
      <c r="BP36102" s="48"/>
    </row>
    <row r="36103" spans="68:68" x14ac:dyDescent="0.2">
      <c r="BP36103" s="48"/>
    </row>
    <row r="36104" spans="68:68" x14ac:dyDescent="0.2">
      <c r="BP36104" s="48"/>
    </row>
    <row r="36105" spans="68:68" x14ac:dyDescent="0.2">
      <c r="BP36105" s="48"/>
    </row>
    <row r="36106" spans="68:68" x14ac:dyDescent="0.2">
      <c r="BP36106" s="48"/>
    </row>
    <row r="36107" spans="68:68" x14ac:dyDescent="0.2">
      <c r="BP36107" s="48"/>
    </row>
    <row r="36108" spans="68:68" x14ac:dyDescent="0.2">
      <c r="BP36108" s="48"/>
    </row>
    <row r="36109" spans="68:68" x14ac:dyDescent="0.2">
      <c r="BP36109" s="48"/>
    </row>
    <row r="36110" spans="68:68" x14ac:dyDescent="0.2">
      <c r="BP36110" s="48"/>
    </row>
    <row r="36111" spans="68:68" x14ac:dyDescent="0.2">
      <c r="BP36111" s="48"/>
    </row>
    <row r="36112" spans="68:68" x14ac:dyDescent="0.2">
      <c r="BP36112" s="48"/>
    </row>
    <row r="36113" spans="68:68" x14ac:dyDescent="0.2">
      <c r="BP36113" s="48"/>
    </row>
    <row r="36114" spans="68:68" x14ac:dyDescent="0.2">
      <c r="BP36114" s="48"/>
    </row>
    <row r="36115" spans="68:68" x14ac:dyDescent="0.2">
      <c r="BP36115" s="48"/>
    </row>
    <row r="36116" spans="68:68" x14ac:dyDescent="0.2">
      <c r="BP36116" s="48"/>
    </row>
    <row r="36117" spans="68:68" x14ac:dyDescent="0.2">
      <c r="BP36117" s="48"/>
    </row>
    <row r="36118" spans="68:68" x14ac:dyDescent="0.2">
      <c r="BP36118" s="48"/>
    </row>
    <row r="36119" spans="68:68" x14ac:dyDescent="0.2">
      <c r="BP36119" s="48"/>
    </row>
    <row r="36120" spans="68:68" x14ac:dyDescent="0.2">
      <c r="BP36120" s="48"/>
    </row>
    <row r="36121" spans="68:68" x14ac:dyDescent="0.2">
      <c r="BP36121" s="48"/>
    </row>
    <row r="36122" spans="68:68" x14ac:dyDescent="0.2">
      <c r="BP36122" s="48"/>
    </row>
    <row r="36123" spans="68:68" x14ac:dyDescent="0.2">
      <c r="BP36123" s="48"/>
    </row>
    <row r="36124" spans="68:68" x14ac:dyDescent="0.2">
      <c r="BP36124" s="48"/>
    </row>
    <row r="36125" spans="68:68" x14ac:dyDescent="0.2">
      <c r="BP36125" s="48"/>
    </row>
    <row r="36126" spans="68:68" x14ac:dyDescent="0.2">
      <c r="BP36126" s="48"/>
    </row>
    <row r="36127" spans="68:68" x14ac:dyDescent="0.2">
      <c r="BP36127" s="48"/>
    </row>
    <row r="36128" spans="68:68" x14ac:dyDescent="0.2">
      <c r="BP36128" s="48"/>
    </row>
    <row r="36129" spans="68:68" x14ac:dyDescent="0.2">
      <c r="BP36129" s="48"/>
    </row>
    <row r="36130" spans="68:68" x14ac:dyDescent="0.2">
      <c r="BP36130" s="48"/>
    </row>
    <row r="36131" spans="68:68" x14ac:dyDescent="0.2">
      <c r="BP36131" s="48"/>
    </row>
    <row r="36132" spans="68:68" x14ac:dyDescent="0.2">
      <c r="BP36132" s="48"/>
    </row>
    <row r="36133" spans="68:68" x14ac:dyDescent="0.2">
      <c r="BP36133" s="48"/>
    </row>
    <row r="36134" spans="68:68" x14ac:dyDescent="0.2">
      <c r="BP36134" s="48"/>
    </row>
    <row r="36135" spans="68:68" x14ac:dyDescent="0.2">
      <c r="BP36135" s="48"/>
    </row>
    <row r="36136" spans="68:68" x14ac:dyDescent="0.2">
      <c r="BP36136" s="48"/>
    </row>
    <row r="36137" spans="68:68" x14ac:dyDescent="0.2">
      <c r="BP36137" s="48"/>
    </row>
    <row r="36138" spans="68:68" x14ac:dyDescent="0.2">
      <c r="BP36138" s="48"/>
    </row>
    <row r="36139" spans="68:68" x14ac:dyDescent="0.2">
      <c r="BP36139" s="48"/>
    </row>
    <row r="36140" spans="68:68" x14ac:dyDescent="0.2">
      <c r="BP36140" s="48"/>
    </row>
    <row r="36141" spans="68:68" x14ac:dyDescent="0.2">
      <c r="BP36141" s="48"/>
    </row>
    <row r="36142" spans="68:68" x14ac:dyDescent="0.2">
      <c r="BP36142" s="48"/>
    </row>
    <row r="36143" spans="68:68" x14ac:dyDescent="0.2">
      <c r="BP36143" s="48"/>
    </row>
    <row r="36144" spans="68:68" x14ac:dyDescent="0.2">
      <c r="BP36144" s="48"/>
    </row>
    <row r="36145" spans="68:68" x14ac:dyDescent="0.2">
      <c r="BP36145" s="48"/>
    </row>
    <row r="36146" spans="68:68" x14ac:dyDescent="0.2">
      <c r="BP36146" s="48"/>
    </row>
    <row r="36147" spans="68:68" x14ac:dyDescent="0.2">
      <c r="BP36147" s="48"/>
    </row>
    <row r="36148" spans="68:68" x14ac:dyDescent="0.2">
      <c r="BP36148" s="48"/>
    </row>
    <row r="36149" spans="68:68" x14ac:dyDescent="0.2">
      <c r="BP36149" s="48"/>
    </row>
    <row r="36150" spans="68:68" x14ac:dyDescent="0.2">
      <c r="BP36150" s="48"/>
    </row>
    <row r="36151" spans="68:68" x14ac:dyDescent="0.2">
      <c r="BP36151" s="48"/>
    </row>
    <row r="36152" spans="68:68" x14ac:dyDescent="0.2">
      <c r="BP36152" s="48"/>
    </row>
    <row r="36153" spans="68:68" x14ac:dyDescent="0.2">
      <c r="BP36153" s="48"/>
    </row>
    <row r="36154" spans="68:68" x14ac:dyDescent="0.2">
      <c r="BP36154" s="48"/>
    </row>
    <row r="36155" spans="68:68" x14ac:dyDescent="0.2">
      <c r="BP36155" s="48"/>
    </row>
    <row r="36156" spans="68:68" x14ac:dyDescent="0.2">
      <c r="BP36156" s="48"/>
    </row>
    <row r="36157" spans="68:68" x14ac:dyDescent="0.2">
      <c r="BP36157" s="48"/>
    </row>
    <row r="36158" spans="68:68" x14ac:dyDescent="0.2">
      <c r="BP36158" s="48"/>
    </row>
    <row r="36159" spans="68:68" x14ac:dyDescent="0.2">
      <c r="BP36159" s="48"/>
    </row>
    <row r="36160" spans="68:68" x14ac:dyDescent="0.2">
      <c r="BP36160" s="48"/>
    </row>
    <row r="36161" spans="68:68" x14ac:dyDescent="0.2">
      <c r="BP36161" s="48"/>
    </row>
    <row r="36162" spans="68:68" x14ac:dyDescent="0.2">
      <c r="BP36162" s="48"/>
    </row>
    <row r="36163" spans="68:68" x14ac:dyDescent="0.2">
      <c r="BP36163" s="48"/>
    </row>
    <row r="36164" spans="68:68" x14ac:dyDescent="0.2">
      <c r="BP36164" s="48"/>
    </row>
    <row r="36165" spans="68:68" x14ac:dyDescent="0.2">
      <c r="BP36165" s="48"/>
    </row>
    <row r="36166" spans="68:68" x14ac:dyDescent="0.2">
      <c r="BP36166" s="48"/>
    </row>
    <row r="36167" spans="68:68" x14ac:dyDescent="0.2">
      <c r="BP36167" s="48"/>
    </row>
    <row r="36168" spans="68:68" x14ac:dyDescent="0.2">
      <c r="BP36168" s="48"/>
    </row>
    <row r="36169" spans="68:68" x14ac:dyDescent="0.2">
      <c r="BP36169" s="48"/>
    </row>
    <row r="36170" spans="68:68" x14ac:dyDescent="0.2">
      <c r="BP36170" s="48"/>
    </row>
    <row r="36171" spans="68:68" x14ac:dyDescent="0.2">
      <c r="BP36171" s="48"/>
    </row>
    <row r="36172" spans="68:68" x14ac:dyDescent="0.2">
      <c r="BP36172" s="48"/>
    </row>
    <row r="36173" spans="68:68" x14ac:dyDescent="0.2">
      <c r="BP36173" s="48"/>
    </row>
    <row r="36174" spans="68:68" x14ac:dyDescent="0.2">
      <c r="BP36174" s="48"/>
    </row>
    <row r="36175" spans="68:68" x14ac:dyDescent="0.2">
      <c r="BP36175" s="48"/>
    </row>
    <row r="36176" spans="68:68" x14ac:dyDescent="0.2">
      <c r="BP36176" s="48"/>
    </row>
    <row r="36177" spans="68:68" x14ac:dyDescent="0.2">
      <c r="BP36177" s="48"/>
    </row>
    <row r="36178" spans="68:68" x14ac:dyDescent="0.2">
      <c r="BP36178" s="48"/>
    </row>
    <row r="36179" spans="68:68" x14ac:dyDescent="0.2">
      <c r="BP36179" s="48"/>
    </row>
    <row r="36180" spans="68:68" x14ac:dyDescent="0.2">
      <c r="BP36180" s="48"/>
    </row>
    <row r="36181" spans="68:68" x14ac:dyDescent="0.2">
      <c r="BP36181" s="48"/>
    </row>
    <row r="36182" spans="68:68" x14ac:dyDescent="0.2">
      <c r="BP36182" s="48"/>
    </row>
    <row r="36183" spans="68:68" x14ac:dyDescent="0.2">
      <c r="BP36183" s="48"/>
    </row>
    <row r="36184" spans="68:68" x14ac:dyDescent="0.2">
      <c r="BP36184" s="48"/>
    </row>
    <row r="36185" spans="68:68" x14ac:dyDescent="0.2">
      <c r="BP36185" s="48"/>
    </row>
    <row r="36186" spans="68:68" x14ac:dyDescent="0.2">
      <c r="BP36186" s="48"/>
    </row>
    <row r="36187" spans="68:68" x14ac:dyDescent="0.2">
      <c r="BP36187" s="48"/>
    </row>
    <row r="36188" spans="68:68" x14ac:dyDescent="0.2">
      <c r="BP36188" s="48"/>
    </row>
    <row r="36189" spans="68:68" x14ac:dyDescent="0.2">
      <c r="BP36189" s="48"/>
    </row>
    <row r="36190" spans="68:68" x14ac:dyDescent="0.2">
      <c r="BP36190" s="48"/>
    </row>
    <row r="36191" spans="68:68" x14ac:dyDescent="0.2">
      <c r="BP36191" s="48"/>
    </row>
    <row r="36192" spans="68:68" x14ac:dyDescent="0.2">
      <c r="BP36192" s="48"/>
    </row>
    <row r="36193" spans="68:68" x14ac:dyDescent="0.2">
      <c r="BP36193" s="48"/>
    </row>
    <row r="36194" spans="68:68" x14ac:dyDescent="0.2">
      <c r="BP36194" s="48"/>
    </row>
    <row r="36195" spans="68:68" x14ac:dyDescent="0.2">
      <c r="BP36195" s="48"/>
    </row>
    <row r="36196" spans="68:68" x14ac:dyDescent="0.2">
      <c r="BP36196" s="48"/>
    </row>
    <row r="36197" spans="68:68" x14ac:dyDescent="0.2">
      <c r="BP36197" s="48"/>
    </row>
    <row r="36198" spans="68:68" x14ac:dyDescent="0.2">
      <c r="BP36198" s="48"/>
    </row>
    <row r="36199" spans="68:68" x14ac:dyDescent="0.2">
      <c r="BP36199" s="48"/>
    </row>
    <row r="36200" spans="68:68" x14ac:dyDescent="0.2">
      <c r="BP36200" s="48"/>
    </row>
    <row r="36201" spans="68:68" x14ac:dyDescent="0.2">
      <c r="BP36201" s="48"/>
    </row>
    <row r="36202" spans="68:68" x14ac:dyDescent="0.2">
      <c r="BP36202" s="48"/>
    </row>
    <row r="36203" spans="68:68" x14ac:dyDescent="0.2">
      <c r="BP36203" s="48"/>
    </row>
    <row r="36204" spans="68:68" x14ac:dyDescent="0.2">
      <c r="BP36204" s="48"/>
    </row>
    <row r="36205" spans="68:68" x14ac:dyDescent="0.2">
      <c r="BP36205" s="48"/>
    </row>
    <row r="36206" spans="68:68" x14ac:dyDescent="0.2">
      <c r="BP36206" s="48"/>
    </row>
    <row r="36207" spans="68:68" x14ac:dyDescent="0.2">
      <c r="BP36207" s="48"/>
    </row>
    <row r="36208" spans="68:68" x14ac:dyDescent="0.2">
      <c r="BP36208" s="48"/>
    </row>
    <row r="36209" spans="68:68" x14ac:dyDescent="0.2">
      <c r="BP36209" s="48"/>
    </row>
    <row r="36210" spans="68:68" x14ac:dyDescent="0.2">
      <c r="BP36210" s="48"/>
    </row>
    <row r="36211" spans="68:68" x14ac:dyDescent="0.2">
      <c r="BP36211" s="48"/>
    </row>
    <row r="36212" spans="68:68" x14ac:dyDescent="0.2">
      <c r="BP36212" s="48"/>
    </row>
    <row r="36213" spans="68:68" x14ac:dyDescent="0.2">
      <c r="BP36213" s="48"/>
    </row>
    <row r="36214" spans="68:68" x14ac:dyDescent="0.2">
      <c r="BP36214" s="48"/>
    </row>
    <row r="36215" spans="68:68" x14ac:dyDescent="0.2">
      <c r="BP36215" s="48"/>
    </row>
    <row r="36216" spans="68:68" x14ac:dyDescent="0.2">
      <c r="BP36216" s="48"/>
    </row>
    <row r="36217" spans="68:68" x14ac:dyDescent="0.2">
      <c r="BP36217" s="48"/>
    </row>
    <row r="36218" spans="68:68" x14ac:dyDescent="0.2">
      <c r="BP36218" s="48"/>
    </row>
    <row r="36219" spans="68:68" x14ac:dyDescent="0.2">
      <c r="BP36219" s="48"/>
    </row>
    <row r="36220" spans="68:68" x14ac:dyDescent="0.2">
      <c r="BP36220" s="48"/>
    </row>
    <row r="36221" spans="68:68" x14ac:dyDescent="0.2">
      <c r="BP36221" s="48"/>
    </row>
    <row r="36222" spans="68:68" x14ac:dyDescent="0.2">
      <c r="BP36222" s="48"/>
    </row>
    <row r="36223" spans="68:68" x14ac:dyDescent="0.2">
      <c r="BP36223" s="48"/>
    </row>
    <row r="36224" spans="68:68" x14ac:dyDescent="0.2">
      <c r="BP36224" s="48"/>
    </row>
    <row r="36225" spans="68:68" x14ac:dyDescent="0.2">
      <c r="BP36225" s="48"/>
    </row>
    <row r="36226" spans="68:68" x14ac:dyDescent="0.2">
      <c r="BP36226" s="48"/>
    </row>
    <row r="36227" spans="68:68" x14ac:dyDescent="0.2">
      <c r="BP36227" s="48"/>
    </row>
    <row r="36228" spans="68:68" x14ac:dyDescent="0.2">
      <c r="BP36228" s="48"/>
    </row>
    <row r="36229" spans="68:68" x14ac:dyDescent="0.2">
      <c r="BP36229" s="48"/>
    </row>
    <row r="36230" spans="68:68" x14ac:dyDescent="0.2">
      <c r="BP36230" s="48"/>
    </row>
    <row r="36231" spans="68:68" x14ac:dyDescent="0.2">
      <c r="BP36231" s="48"/>
    </row>
    <row r="36232" spans="68:68" x14ac:dyDescent="0.2">
      <c r="BP36232" s="48"/>
    </row>
    <row r="36233" spans="68:68" x14ac:dyDescent="0.2">
      <c r="BP36233" s="48"/>
    </row>
    <row r="36234" spans="68:68" x14ac:dyDescent="0.2">
      <c r="BP36234" s="48"/>
    </row>
    <row r="36235" spans="68:68" x14ac:dyDescent="0.2">
      <c r="BP36235" s="48"/>
    </row>
    <row r="36236" spans="68:68" x14ac:dyDescent="0.2">
      <c r="BP36236" s="48"/>
    </row>
    <row r="36237" spans="68:68" x14ac:dyDescent="0.2">
      <c r="BP36237" s="48"/>
    </row>
    <row r="36238" spans="68:68" x14ac:dyDescent="0.2">
      <c r="BP36238" s="48"/>
    </row>
    <row r="36239" spans="68:68" x14ac:dyDescent="0.2">
      <c r="BP36239" s="48"/>
    </row>
    <row r="36240" spans="68:68" x14ac:dyDescent="0.2">
      <c r="BP36240" s="48"/>
    </row>
    <row r="36241" spans="68:68" x14ac:dyDescent="0.2">
      <c r="BP36241" s="48"/>
    </row>
    <row r="36242" spans="68:68" x14ac:dyDescent="0.2">
      <c r="BP36242" s="48"/>
    </row>
    <row r="36243" spans="68:68" x14ac:dyDescent="0.2">
      <c r="BP36243" s="48"/>
    </row>
    <row r="36244" spans="68:68" x14ac:dyDescent="0.2">
      <c r="BP36244" s="48"/>
    </row>
    <row r="36245" spans="68:68" x14ac:dyDescent="0.2">
      <c r="BP36245" s="48"/>
    </row>
    <row r="36246" spans="68:68" x14ac:dyDescent="0.2">
      <c r="BP36246" s="48"/>
    </row>
    <row r="36247" spans="68:68" x14ac:dyDescent="0.2">
      <c r="BP36247" s="48"/>
    </row>
    <row r="36248" spans="68:68" x14ac:dyDescent="0.2">
      <c r="BP36248" s="48"/>
    </row>
    <row r="36249" spans="68:68" x14ac:dyDescent="0.2">
      <c r="BP36249" s="48"/>
    </row>
    <row r="36250" spans="68:68" x14ac:dyDescent="0.2">
      <c r="BP36250" s="48"/>
    </row>
    <row r="36251" spans="68:68" x14ac:dyDescent="0.2">
      <c r="BP36251" s="48"/>
    </row>
    <row r="36252" spans="68:68" x14ac:dyDescent="0.2">
      <c r="BP36252" s="48"/>
    </row>
    <row r="36253" spans="68:68" x14ac:dyDescent="0.2">
      <c r="BP36253" s="48"/>
    </row>
    <row r="36254" spans="68:68" x14ac:dyDescent="0.2">
      <c r="BP36254" s="48"/>
    </row>
    <row r="36255" spans="68:68" x14ac:dyDescent="0.2">
      <c r="BP36255" s="48"/>
    </row>
    <row r="36256" spans="68:68" x14ac:dyDescent="0.2">
      <c r="BP36256" s="48"/>
    </row>
    <row r="36257" spans="68:68" x14ac:dyDescent="0.2">
      <c r="BP36257" s="48"/>
    </row>
    <row r="36258" spans="68:68" x14ac:dyDescent="0.2">
      <c r="BP36258" s="48"/>
    </row>
    <row r="36259" spans="68:68" x14ac:dyDescent="0.2">
      <c r="BP36259" s="48"/>
    </row>
    <row r="36260" spans="68:68" x14ac:dyDescent="0.2">
      <c r="BP36260" s="48"/>
    </row>
    <row r="36261" spans="68:68" x14ac:dyDescent="0.2">
      <c r="BP36261" s="48"/>
    </row>
    <row r="36262" spans="68:68" x14ac:dyDescent="0.2">
      <c r="BP36262" s="48"/>
    </row>
    <row r="36263" spans="68:68" x14ac:dyDescent="0.2">
      <c r="BP36263" s="48"/>
    </row>
    <row r="36264" spans="68:68" x14ac:dyDescent="0.2">
      <c r="BP36264" s="48"/>
    </row>
    <row r="36265" spans="68:68" x14ac:dyDescent="0.2">
      <c r="BP36265" s="48"/>
    </row>
    <row r="36266" spans="68:68" x14ac:dyDescent="0.2">
      <c r="BP36266" s="48"/>
    </row>
    <row r="36267" spans="68:68" x14ac:dyDescent="0.2">
      <c r="BP36267" s="48"/>
    </row>
    <row r="36268" spans="68:68" x14ac:dyDescent="0.2">
      <c r="BP36268" s="48"/>
    </row>
    <row r="36269" spans="68:68" x14ac:dyDescent="0.2">
      <c r="BP36269" s="48"/>
    </row>
    <row r="36270" spans="68:68" x14ac:dyDescent="0.2">
      <c r="BP36270" s="48"/>
    </row>
    <row r="36271" spans="68:68" x14ac:dyDescent="0.2">
      <c r="BP36271" s="48"/>
    </row>
    <row r="36272" spans="68:68" x14ac:dyDescent="0.2">
      <c r="BP36272" s="48"/>
    </row>
    <row r="36273" spans="68:68" x14ac:dyDescent="0.2">
      <c r="BP36273" s="48"/>
    </row>
    <row r="36274" spans="68:68" x14ac:dyDescent="0.2">
      <c r="BP36274" s="48"/>
    </row>
    <row r="36275" spans="68:68" x14ac:dyDescent="0.2">
      <c r="BP36275" s="48"/>
    </row>
    <row r="36276" spans="68:68" x14ac:dyDescent="0.2">
      <c r="BP36276" s="48"/>
    </row>
    <row r="36277" spans="68:68" x14ac:dyDescent="0.2">
      <c r="BP36277" s="48"/>
    </row>
    <row r="36278" spans="68:68" x14ac:dyDescent="0.2">
      <c r="BP36278" s="48"/>
    </row>
    <row r="36279" spans="68:68" x14ac:dyDescent="0.2">
      <c r="BP36279" s="48"/>
    </row>
    <row r="36280" spans="68:68" x14ac:dyDescent="0.2">
      <c r="BP36280" s="48"/>
    </row>
    <row r="36281" spans="68:68" x14ac:dyDescent="0.2">
      <c r="BP36281" s="48"/>
    </row>
    <row r="36282" spans="68:68" x14ac:dyDescent="0.2">
      <c r="BP36282" s="48"/>
    </row>
    <row r="36283" spans="68:68" x14ac:dyDescent="0.2">
      <c r="BP36283" s="48"/>
    </row>
    <row r="36284" spans="68:68" x14ac:dyDescent="0.2">
      <c r="BP36284" s="48"/>
    </row>
    <row r="36285" spans="68:68" x14ac:dyDescent="0.2">
      <c r="BP36285" s="48"/>
    </row>
    <row r="36286" spans="68:68" x14ac:dyDescent="0.2">
      <c r="BP36286" s="48"/>
    </row>
    <row r="36287" spans="68:68" x14ac:dyDescent="0.2">
      <c r="BP36287" s="48"/>
    </row>
    <row r="36288" spans="68:68" x14ac:dyDescent="0.2">
      <c r="BP36288" s="48"/>
    </row>
    <row r="36289" spans="68:68" x14ac:dyDescent="0.2">
      <c r="BP36289" s="48"/>
    </row>
    <row r="36290" spans="68:68" x14ac:dyDescent="0.2">
      <c r="BP36290" s="48"/>
    </row>
    <row r="36291" spans="68:68" x14ac:dyDescent="0.2">
      <c r="BP36291" s="48"/>
    </row>
    <row r="36292" spans="68:68" x14ac:dyDescent="0.2">
      <c r="BP36292" s="48"/>
    </row>
    <row r="36293" spans="68:68" x14ac:dyDescent="0.2">
      <c r="BP36293" s="48"/>
    </row>
    <row r="36294" spans="68:68" x14ac:dyDescent="0.2">
      <c r="BP36294" s="48"/>
    </row>
    <row r="36295" spans="68:68" x14ac:dyDescent="0.2">
      <c r="BP36295" s="48"/>
    </row>
    <row r="36296" spans="68:68" x14ac:dyDescent="0.2">
      <c r="BP36296" s="48"/>
    </row>
    <row r="36297" spans="68:68" x14ac:dyDescent="0.2">
      <c r="BP36297" s="48"/>
    </row>
    <row r="36298" spans="68:68" x14ac:dyDescent="0.2">
      <c r="BP36298" s="48"/>
    </row>
    <row r="36299" spans="68:68" x14ac:dyDescent="0.2">
      <c r="BP36299" s="48"/>
    </row>
    <row r="36300" spans="68:68" x14ac:dyDescent="0.2">
      <c r="BP36300" s="48"/>
    </row>
    <row r="36301" spans="68:68" x14ac:dyDescent="0.2">
      <c r="BP36301" s="48"/>
    </row>
    <row r="36302" spans="68:68" x14ac:dyDescent="0.2">
      <c r="BP36302" s="48"/>
    </row>
    <row r="36303" spans="68:68" x14ac:dyDescent="0.2">
      <c r="BP36303" s="48"/>
    </row>
    <row r="36304" spans="68:68" x14ac:dyDescent="0.2">
      <c r="BP36304" s="48"/>
    </row>
    <row r="36305" spans="68:68" x14ac:dyDescent="0.2">
      <c r="BP36305" s="48"/>
    </row>
    <row r="36306" spans="68:68" x14ac:dyDescent="0.2">
      <c r="BP36306" s="48"/>
    </row>
    <row r="36307" spans="68:68" x14ac:dyDescent="0.2">
      <c r="BP36307" s="48"/>
    </row>
    <row r="36308" spans="68:68" x14ac:dyDescent="0.2">
      <c r="BP36308" s="48"/>
    </row>
    <row r="36309" spans="68:68" x14ac:dyDescent="0.2">
      <c r="BP36309" s="48"/>
    </row>
    <row r="36310" spans="68:68" x14ac:dyDescent="0.2">
      <c r="BP36310" s="48"/>
    </row>
    <row r="36311" spans="68:68" x14ac:dyDescent="0.2">
      <c r="BP36311" s="48"/>
    </row>
    <row r="36312" spans="68:68" x14ac:dyDescent="0.2">
      <c r="BP36312" s="48"/>
    </row>
    <row r="36313" spans="68:68" x14ac:dyDescent="0.2">
      <c r="BP36313" s="48"/>
    </row>
    <row r="36314" spans="68:68" x14ac:dyDescent="0.2">
      <c r="BP36314" s="48"/>
    </row>
    <row r="36315" spans="68:68" x14ac:dyDescent="0.2">
      <c r="BP36315" s="48"/>
    </row>
    <row r="36316" spans="68:68" x14ac:dyDescent="0.2">
      <c r="BP36316" s="48"/>
    </row>
    <row r="36317" spans="68:68" x14ac:dyDescent="0.2">
      <c r="BP36317" s="48"/>
    </row>
    <row r="36318" spans="68:68" x14ac:dyDescent="0.2">
      <c r="BP36318" s="48"/>
    </row>
    <row r="36319" spans="68:68" x14ac:dyDescent="0.2">
      <c r="BP36319" s="48"/>
    </row>
    <row r="36320" spans="68:68" x14ac:dyDescent="0.2">
      <c r="BP36320" s="48"/>
    </row>
    <row r="36321" spans="68:68" x14ac:dyDescent="0.2">
      <c r="BP36321" s="48"/>
    </row>
    <row r="36322" spans="68:68" x14ac:dyDescent="0.2">
      <c r="BP36322" s="48"/>
    </row>
    <row r="36323" spans="68:68" x14ac:dyDescent="0.2">
      <c r="BP36323" s="48"/>
    </row>
    <row r="36324" spans="68:68" x14ac:dyDescent="0.2">
      <c r="BP36324" s="48"/>
    </row>
    <row r="36325" spans="68:68" x14ac:dyDescent="0.2">
      <c r="BP36325" s="48"/>
    </row>
    <row r="36326" spans="68:68" x14ac:dyDescent="0.2">
      <c r="BP36326" s="48"/>
    </row>
    <row r="36327" spans="68:68" x14ac:dyDescent="0.2">
      <c r="BP36327" s="48"/>
    </row>
    <row r="36328" spans="68:68" x14ac:dyDescent="0.2">
      <c r="BP36328" s="48"/>
    </row>
    <row r="36329" spans="68:68" x14ac:dyDescent="0.2">
      <c r="BP36329" s="48"/>
    </row>
    <row r="36330" spans="68:68" x14ac:dyDescent="0.2">
      <c r="BP36330" s="48"/>
    </row>
    <row r="36331" spans="68:68" x14ac:dyDescent="0.2">
      <c r="BP36331" s="48"/>
    </row>
    <row r="36332" spans="68:68" x14ac:dyDescent="0.2">
      <c r="BP36332" s="48"/>
    </row>
    <row r="36333" spans="68:68" x14ac:dyDescent="0.2">
      <c r="BP36333" s="48"/>
    </row>
    <row r="36334" spans="68:68" x14ac:dyDescent="0.2">
      <c r="BP36334" s="48"/>
    </row>
    <row r="36335" spans="68:68" x14ac:dyDescent="0.2">
      <c r="BP36335" s="48"/>
    </row>
    <row r="36336" spans="68:68" x14ac:dyDescent="0.2">
      <c r="BP36336" s="48"/>
    </row>
    <row r="36337" spans="68:68" x14ac:dyDescent="0.2">
      <c r="BP36337" s="48"/>
    </row>
    <row r="36338" spans="68:68" x14ac:dyDescent="0.2">
      <c r="BP36338" s="48"/>
    </row>
    <row r="36339" spans="68:68" x14ac:dyDescent="0.2">
      <c r="BP36339" s="48"/>
    </row>
    <row r="36340" spans="68:68" x14ac:dyDescent="0.2">
      <c r="BP36340" s="48"/>
    </row>
    <row r="36341" spans="68:68" x14ac:dyDescent="0.2">
      <c r="BP36341" s="48"/>
    </row>
    <row r="36342" spans="68:68" x14ac:dyDescent="0.2">
      <c r="BP36342" s="48"/>
    </row>
    <row r="36343" spans="68:68" x14ac:dyDescent="0.2">
      <c r="BP36343" s="48"/>
    </row>
    <row r="36344" spans="68:68" x14ac:dyDescent="0.2">
      <c r="BP36344" s="48"/>
    </row>
    <row r="36345" spans="68:68" x14ac:dyDescent="0.2">
      <c r="BP36345" s="48"/>
    </row>
    <row r="36346" spans="68:68" x14ac:dyDescent="0.2">
      <c r="BP36346" s="48"/>
    </row>
    <row r="36347" spans="68:68" x14ac:dyDescent="0.2">
      <c r="BP36347" s="48"/>
    </row>
    <row r="36348" spans="68:68" x14ac:dyDescent="0.2">
      <c r="BP36348" s="48"/>
    </row>
    <row r="36349" spans="68:68" x14ac:dyDescent="0.2">
      <c r="BP36349" s="48"/>
    </row>
    <row r="36350" spans="68:68" x14ac:dyDescent="0.2">
      <c r="BP36350" s="48"/>
    </row>
    <row r="36351" spans="68:68" x14ac:dyDescent="0.2">
      <c r="BP36351" s="48"/>
    </row>
    <row r="36352" spans="68:68" x14ac:dyDescent="0.2">
      <c r="BP36352" s="48"/>
    </row>
    <row r="36353" spans="68:68" x14ac:dyDescent="0.2">
      <c r="BP36353" s="48"/>
    </row>
    <row r="36354" spans="68:68" x14ac:dyDescent="0.2">
      <c r="BP36354" s="48"/>
    </row>
    <row r="36355" spans="68:68" x14ac:dyDescent="0.2">
      <c r="BP36355" s="48"/>
    </row>
    <row r="36356" spans="68:68" x14ac:dyDescent="0.2">
      <c r="BP36356" s="48"/>
    </row>
    <row r="36357" spans="68:68" x14ac:dyDescent="0.2">
      <c r="BP36357" s="48"/>
    </row>
    <row r="36358" spans="68:68" x14ac:dyDescent="0.2">
      <c r="BP36358" s="48"/>
    </row>
    <row r="36359" spans="68:68" x14ac:dyDescent="0.2">
      <c r="BP36359" s="48"/>
    </row>
    <row r="36360" spans="68:68" x14ac:dyDescent="0.2">
      <c r="BP36360" s="48"/>
    </row>
    <row r="36361" spans="68:68" x14ac:dyDescent="0.2">
      <c r="BP36361" s="48"/>
    </row>
    <row r="36362" spans="68:68" x14ac:dyDescent="0.2">
      <c r="BP36362" s="48"/>
    </row>
    <row r="36363" spans="68:68" x14ac:dyDescent="0.2">
      <c r="BP36363" s="48"/>
    </row>
    <row r="36364" spans="68:68" x14ac:dyDescent="0.2">
      <c r="BP36364" s="48"/>
    </row>
    <row r="36365" spans="68:68" x14ac:dyDescent="0.2">
      <c r="BP36365" s="48"/>
    </row>
    <row r="36366" spans="68:68" x14ac:dyDescent="0.2">
      <c r="BP36366" s="48"/>
    </row>
    <row r="36367" spans="68:68" x14ac:dyDescent="0.2">
      <c r="BP36367" s="48"/>
    </row>
    <row r="36368" spans="68:68" x14ac:dyDescent="0.2">
      <c r="BP36368" s="48"/>
    </row>
    <row r="36369" spans="68:68" x14ac:dyDescent="0.2">
      <c r="BP36369" s="48"/>
    </row>
    <row r="36370" spans="68:68" x14ac:dyDescent="0.2">
      <c r="BP36370" s="48"/>
    </row>
    <row r="36371" spans="68:68" x14ac:dyDescent="0.2">
      <c r="BP36371" s="48"/>
    </row>
    <row r="36372" spans="68:68" x14ac:dyDescent="0.2">
      <c r="BP36372" s="48"/>
    </row>
    <row r="36373" spans="68:68" x14ac:dyDescent="0.2">
      <c r="BP36373" s="48"/>
    </row>
    <row r="36374" spans="68:68" x14ac:dyDescent="0.2">
      <c r="BP36374" s="48"/>
    </row>
    <row r="36375" spans="68:68" x14ac:dyDescent="0.2">
      <c r="BP36375" s="48"/>
    </row>
    <row r="36376" spans="68:68" x14ac:dyDescent="0.2">
      <c r="BP36376" s="48"/>
    </row>
    <row r="36377" spans="68:68" x14ac:dyDescent="0.2">
      <c r="BP36377" s="48"/>
    </row>
    <row r="36378" spans="68:68" x14ac:dyDescent="0.2">
      <c r="BP36378" s="48"/>
    </row>
    <row r="36379" spans="68:68" x14ac:dyDescent="0.2">
      <c r="BP36379" s="48"/>
    </row>
    <row r="36380" spans="68:68" x14ac:dyDescent="0.2">
      <c r="BP36380" s="48"/>
    </row>
    <row r="36381" spans="68:68" x14ac:dyDescent="0.2">
      <c r="BP36381" s="48"/>
    </row>
    <row r="36382" spans="68:68" x14ac:dyDescent="0.2">
      <c r="BP36382" s="48"/>
    </row>
    <row r="36383" spans="68:68" x14ac:dyDescent="0.2">
      <c r="BP36383" s="48"/>
    </row>
    <row r="36384" spans="68:68" x14ac:dyDescent="0.2">
      <c r="BP36384" s="48"/>
    </row>
    <row r="36385" spans="68:68" x14ac:dyDescent="0.2">
      <c r="BP36385" s="48"/>
    </row>
    <row r="36386" spans="68:68" x14ac:dyDescent="0.2">
      <c r="BP36386" s="48"/>
    </row>
    <row r="36387" spans="68:68" x14ac:dyDescent="0.2">
      <c r="BP36387" s="48"/>
    </row>
    <row r="36388" spans="68:68" x14ac:dyDescent="0.2">
      <c r="BP36388" s="48"/>
    </row>
    <row r="36389" spans="68:68" x14ac:dyDescent="0.2">
      <c r="BP36389" s="48"/>
    </row>
    <row r="36390" spans="68:68" x14ac:dyDescent="0.2">
      <c r="BP36390" s="48"/>
    </row>
    <row r="36391" spans="68:68" x14ac:dyDescent="0.2">
      <c r="BP36391" s="48"/>
    </row>
    <row r="36392" spans="68:68" x14ac:dyDescent="0.2">
      <c r="BP36392" s="48"/>
    </row>
    <row r="36393" spans="68:68" x14ac:dyDescent="0.2">
      <c r="BP36393" s="48"/>
    </row>
    <row r="36394" spans="68:68" x14ac:dyDescent="0.2">
      <c r="BP36394" s="48"/>
    </row>
    <row r="36395" spans="68:68" x14ac:dyDescent="0.2">
      <c r="BP36395" s="48"/>
    </row>
    <row r="36396" spans="68:68" x14ac:dyDescent="0.2">
      <c r="BP36396" s="48"/>
    </row>
    <row r="36397" spans="68:68" x14ac:dyDescent="0.2">
      <c r="BP36397" s="48"/>
    </row>
    <row r="36398" spans="68:68" x14ac:dyDescent="0.2">
      <c r="BP36398" s="48"/>
    </row>
    <row r="36399" spans="68:68" x14ac:dyDescent="0.2">
      <c r="BP36399" s="48"/>
    </row>
    <row r="36400" spans="68:68" x14ac:dyDescent="0.2">
      <c r="BP36400" s="48"/>
    </row>
    <row r="36401" spans="68:68" x14ac:dyDescent="0.2">
      <c r="BP36401" s="48"/>
    </row>
    <row r="36402" spans="68:68" x14ac:dyDescent="0.2">
      <c r="BP36402" s="48"/>
    </row>
    <row r="36403" spans="68:68" x14ac:dyDescent="0.2">
      <c r="BP36403" s="48"/>
    </row>
    <row r="36404" spans="68:68" x14ac:dyDescent="0.2">
      <c r="BP36404" s="48"/>
    </row>
    <row r="36405" spans="68:68" x14ac:dyDescent="0.2">
      <c r="BP36405" s="48"/>
    </row>
    <row r="36406" spans="68:68" x14ac:dyDescent="0.2">
      <c r="BP36406" s="48"/>
    </row>
    <row r="36407" spans="68:68" x14ac:dyDescent="0.2">
      <c r="BP36407" s="48"/>
    </row>
    <row r="36408" spans="68:68" x14ac:dyDescent="0.2">
      <c r="BP36408" s="48"/>
    </row>
    <row r="36409" spans="68:68" x14ac:dyDescent="0.2">
      <c r="BP36409" s="48"/>
    </row>
    <row r="36410" spans="68:68" x14ac:dyDescent="0.2">
      <c r="BP36410" s="48"/>
    </row>
    <row r="36411" spans="68:68" x14ac:dyDescent="0.2">
      <c r="BP36411" s="48"/>
    </row>
    <row r="36412" spans="68:68" x14ac:dyDescent="0.2">
      <c r="BP36412" s="48"/>
    </row>
    <row r="36413" spans="68:68" x14ac:dyDescent="0.2">
      <c r="BP36413" s="48"/>
    </row>
    <row r="36414" spans="68:68" x14ac:dyDescent="0.2">
      <c r="BP36414" s="48"/>
    </row>
    <row r="36415" spans="68:68" x14ac:dyDescent="0.2">
      <c r="BP36415" s="48"/>
    </row>
    <row r="36416" spans="68:68" x14ac:dyDescent="0.2">
      <c r="BP36416" s="48"/>
    </row>
    <row r="36417" spans="68:68" x14ac:dyDescent="0.2">
      <c r="BP36417" s="48"/>
    </row>
    <row r="36418" spans="68:68" x14ac:dyDescent="0.2">
      <c r="BP36418" s="48"/>
    </row>
    <row r="36419" spans="68:68" x14ac:dyDescent="0.2">
      <c r="BP36419" s="48"/>
    </row>
    <row r="36420" spans="68:68" x14ac:dyDescent="0.2">
      <c r="BP36420" s="48"/>
    </row>
    <row r="36421" spans="68:68" x14ac:dyDescent="0.2">
      <c r="BP36421" s="48"/>
    </row>
    <row r="36422" spans="68:68" x14ac:dyDescent="0.2">
      <c r="BP36422" s="48"/>
    </row>
    <row r="36423" spans="68:68" x14ac:dyDescent="0.2">
      <c r="BP36423" s="48"/>
    </row>
    <row r="36424" spans="68:68" x14ac:dyDescent="0.2">
      <c r="BP36424" s="48"/>
    </row>
    <row r="36425" spans="68:68" x14ac:dyDescent="0.2">
      <c r="BP36425" s="48"/>
    </row>
    <row r="36426" spans="68:68" x14ac:dyDescent="0.2">
      <c r="BP36426" s="48"/>
    </row>
    <row r="36427" spans="68:68" x14ac:dyDescent="0.2">
      <c r="BP36427" s="48"/>
    </row>
    <row r="36428" spans="68:68" x14ac:dyDescent="0.2">
      <c r="BP36428" s="48"/>
    </row>
    <row r="36429" spans="68:68" x14ac:dyDescent="0.2">
      <c r="BP36429" s="48"/>
    </row>
    <row r="36430" spans="68:68" x14ac:dyDescent="0.2">
      <c r="BP36430" s="48"/>
    </row>
    <row r="36431" spans="68:68" x14ac:dyDescent="0.2">
      <c r="BP36431" s="48"/>
    </row>
    <row r="36432" spans="68:68" x14ac:dyDescent="0.2">
      <c r="BP36432" s="48"/>
    </row>
    <row r="36433" spans="68:68" x14ac:dyDescent="0.2">
      <c r="BP36433" s="48"/>
    </row>
    <row r="36434" spans="68:68" x14ac:dyDescent="0.2">
      <c r="BP36434" s="48"/>
    </row>
    <row r="36435" spans="68:68" x14ac:dyDescent="0.2">
      <c r="BP36435" s="48"/>
    </row>
    <row r="36436" spans="68:68" x14ac:dyDescent="0.2">
      <c r="BP36436" s="48"/>
    </row>
    <row r="36437" spans="68:68" x14ac:dyDescent="0.2">
      <c r="BP36437" s="48"/>
    </row>
    <row r="36438" spans="68:68" x14ac:dyDescent="0.2">
      <c r="BP36438" s="48"/>
    </row>
    <row r="36439" spans="68:68" x14ac:dyDescent="0.2">
      <c r="BP36439" s="48"/>
    </row>
    <row r="36440" spans="68:68" x14ac:dyDescent="0.2">
      <c r="BP36440" s="48"/>
    </row>
    <row r="36441" spans="68:68" x14ac:dyDescent="0.2">
      <c r="BP36441" s="48"/>
    </row>
    <row r="36442" spans="68:68" x14ac:dyDescent="0.2">
      <c r="BP36442" s="48"/>
    </row>
    <row r="36443" spans="68:68" x14ac:dyDescent="0.2">
      <c r="BP36443" s="48"/>
    </row>
    <row r="36444" spans="68:68" x14ac:dyDescent="0.2">
      <c r="BP36444" s="48"/>
    </row>
    <row r="36445" spans="68:68" x14ac:dyDescent="0.2">
      <c r="BP36445" s="48"/>
    </row>
    <row r="36446" spans="68:68" x14ac:dyDescent="0.2">
      <c r="BP36446" s="48"/>
    </row>
    <row r="36447" spans="68:68" x14ac:dyDescent="0.2">
      <c r="BP36447" s="48"/>
    </row>
    <row r="36448" spans="68:68" x14ac:dyDescent="0.2">
      <c r="BP36448" s="48"/>
    </row>
    <row r="36449" spans="68:68" x14ac:dyDescent="0.2">
      <c r="BP36449" s="48"/>
    </row>
    <row r="36450" spans="68:68" x14ac:dyDescent="0.2">
      <c r="BP36450" s="48"/>
    </row>
    <row r="36451" spans="68:68" x14ac:dyDescent="0.2">
      <c r="BP36451" s="48"/>
    </row>
    <row r="36452" spans="68:68" x14ac:dyDescent="0.2">
      <c r="BP36452" s="48"/>
    </row>
    <row r="36453" spans="68:68" x14ac:dyDescent="0.2">
      <c r="BP36453" s="48"/>
    </row>
    <row r="36454" spans="68:68" x14ac:dyDescent="0.2">
      <c r="BP36454" s="48"/>
    </row>
    <row r="36455" spans="68:68" x14ac:dyDescent="0.2">
      <c r="BP36455" s="48"/>
    </row>
    <row r="36456" spans="68:68" x14ac:dyDescent="0.2">
      <c r="BP36456" s="48"/>
    </row>
    <row r="36457" spans="68:68" x14ac:dyDescent="0.2">
      <c r="BP36457" s="48"/>
    </row>
    <row r="36458" spans="68:68" x14ac:dyDescent="0.2">
      <c r="BP36458" s="48"/>
    </row>
    <row r="36459" spans="68:68" x14ac:dyDescent="0.2">
      <c r="BP36459" s="48"/>
    </row>
    <row r="36460" spans="68:68" x14ac:dyDescent="0.2">
      <c r="BP36460" s="48"/>
    </row>
    <row r="36461" spans="68:68" x14ac:dyDescent="0.2">
      <c r="BP36461" s="48"/>
    </row>
    <row r="36462" spans="68:68" x14ac:dyDescent="0.2">
      <c r="BP36462" s="48"/>
    </row>
    <row r="36463" spans="68:68" x14ac:dyDescent="0.2">
      <c r="BP36463" s="48"/>
    </row>
    <row r="36464" spans="68:68" x14ac:dyDescent="0.2">
      <c r="BP36464" s="48"/>
    </row>
    <row r="36465" spans="68:68" x14ac:dyDescent="0.2">
      <c r="BP36465" s="48"/>
    </row>
    <row r="36466" spans="68:68" x14ac:dyDescent="0.2">
      <c r="BP36466" s="48"/>
    </row>
    <row r="36467" spans="68:68" x14ac:dyDescent="0.2">
      <c r="BP36467" s="48"/>
    </row>
    <row r="36468" spans="68:68" x14ac:dyDescent="0.2">
      <c r="BP36468" s="48"/>
    </row>
    <row r="36469" spans="68:68" x14ac:dyDescent="0.2">
      <c r="BP36469" s="48"/>
    </row>
    <row r="36470" spans="68:68" x14ac:dyDescent="0.2">
      <c r="BP36470" s="48"/>
    </row>
    <row r="36471" spans="68:68" x14ac:dyDescent="0.2">
      <c r="BP36471" s="48"/>
    </row>
    <row r="36472" spans="68:68" x14ac:dyDescent="0.2">
      <c r="BP36472" s="48"/>
    </row>
    <row r="36473" spans="68:68" x14ac:dyDescent="0.2">
      <c r="BP36473" s="48"/>
    </row>
    <row r="36474" spans="68:68" x14ac:dyDescent="0.2">
      <c r="BP36474" s="48"/>
    </row>
    <row r="36475" spans="68:68" x14ac:dyDescent="0.2">
      <c r="BP36475" s="48"/>
    </row>
    <row r="36476" spans="68:68" x14ac:dyDescent="0.2">
      <c r="BP36476" s="48"/>
    </row>
    <row r="36477" spans="68:68" x14ac:dyDescent="0.2">
      <c r="BP36477" s="48"/>
    </row>
    <row r="36478" spans="68:68" x14ac:dyDescent="0.2">
      <c r="BP36478" s="48"/>
    </row>
    <row r="36479" spans="68:68" x14ac:dyDescent="0.2">
      <c r="BP36479" s="48"/>
    </row>
    <row r="36480" spans="68:68" x14ac:dyDescent="0.2">
      <c r="BP36480" s="48"/>
    </row>
    <row r="36481" spans="68:68" x14ac:dyDescent="0.2">
      <c r="BP36481" s="48"/>
    </row>
    <row r="36482" spans="68:68" x14ac:dyDescent="0.2">
      <c r="BP36482" s="48"/>
    </row>
    <row r="36483" spans="68:68" x14ac:dyDescent="0.2">
      <c r="BP36483" s="48"/>
    </row>
    <row r="36484" spans="68:68" x14ac:dyDescent="0.2">
      <c r="BP36484" s="48"/>
    </row>
    <row r="36485" spans="68:68" x14ac:dyDescent="0.2">
      <c r="BP36485" s="48"/>
    </row>
    <row r="36486" spans="68:68" x14ac:dyDescent="0.2">
      <c r="BP36486" s="48"/>
    </row>
    <row r="36487" spans="68:68" x14ac:dyDescent="0.2">
      <c r="BP36487" s="48"/>
    </row>
    <row r="36488" spans="68:68" x14ac:dyDescent="0.2">
      <c r="BP36488" s="48"/>
    </row>
    <row r="36489" spans="68:68" x14ac:dyDescent="0.2">
      <c r="BP36489" s="48"/>
    </row>
    <row r="36490" spans="68:68" x14ac:dyDescent="0.2">
      <c r="BP36490" s="48"/>
    </row>
    <row r="36491" spans="68:68" x14ac:dyDescent="0.2">
      <c r="BP36491" s="48"/>
    </row>
    <row r="36492" spans="68:68" x14ac:dyDescent="0.2">
      <c r="BP36492" s="48"/>
    </row>
    <row r="36493" spans="68:68" x14ac:dyDescent="0.2">
      <c r="BP36493" s="48"/>
    </row>
    <row r="36494" spans="68:68" x14ac:dyDescent="0.2">
      <c r="BP36494" s="48"/>
    </row>
    <row r="36495" spans="68:68" x14ac:dyDescent="0.2">
      <c r="BP36495" s="48"/>
    </row>
    <row r="36496" spans="68:68" x14ac:dyDescent="0.2">
      <c r="BP36496" s="48"/>
    </row>
    <row r="36497" spans="68:68" x14ac:dyDescent="0.2">
      <c r="BP36497" s="48"/>
    </row>
    <row r="36498" spans="68:68" x14ac:dyDescent="0.2">
      <c r="BP36498" s="48"/>
    </row>
    <row r="36499" spans="68:68" x14ac:dyDescent="0.2">
      <c r="BP36499" s="48"/>
    </row>
    <row r="36500" spans="68:68" x14ac:dyDescent="0.2">
      <c r="BP36500" s="48"/>
    </row>
    <row r="36501" spans="68:68" x14ac:dyDescent="0.2">
      <c r="BP36501" s="48"/>
    </row>
    <row r="36502" spans="68:68" x14ac:dyDescent="0.2">
      <c r="BP36502" s="48"/>
    </row>
    <row r="36503" spans="68:68" x14ac:dyDescent="0.2">
      <c r="BP36503" s="48"/>
    </row>
    <row r="36504" spans="68:68" x14ac:dyDescent="0.2">
      <c r="BP36504" s="48"/>
    </row>
    <row r="36505" spans="68:68" x14ac:dyDescent="0.2">
      <c r="BP36505" s="48"/>
    </row>
    <row r="36506" spans="68:68" x14ac:dyDescent="0.2">
      <c r="BP36506" s="48"/>
    </row>
    <row r="36507" spans="68:68" x14ac:dyDescent="0.2">
      <c r="BP36507" s="48"/>
    </row>
    <row r="36508" spans="68:68" x14ac:dyDescent="0.2">
      <c r="BP36508" s="48"/>
    </row>
    <row r="36509" spans="68:68" x14ac:dyDescent="0.2">
      <c r="BP36509" s="48"/>
    </row>
    <row r="36510" spans="68:68" x14ac:dyDescent="0.2">
      <c r="BP36510" s="48"/>
    </row>
    <row r="36511" spans="68:68" x14ac:dyDescent="0.2">
      <c r="BP36511" s="48"/>
    </row>
    <row r="36512" spans="68:68" x14ac:dyDescent="0.2">
      <c r="BP36512" s="48"/>
    </row>
    <row r="36513" spans="68:68" x14ac:dyDescent="0.2">
      <c r="BP36513" s="48"/>
    </row>
    <row r="36514" spans="68:68" x14ac:dyDescent="0.2">
      <c r="BP36514" s="48"/>
    </row>
    <row r="36515" spans="68:68" x14ac:dyDescent="0.2">
      <c r="BP36515" s="48"/>
    </row>
    <row r="36516" spans="68:68" x14ac:dyDescent="0.2">
      <c r="BP36516" s="48"/>
    </row>
    <row r="36517" spans="68:68" x14ac:dyDescent="0.2">
      <c r="BP36517" s="48"/>
    </row>
    <row r="36518" spans="68:68" x14ac:dyDescent="0.2">
      <c r="BP36518" s="48"/>
    </row>
    <row r="36519" spans="68:68" x14ac:dyDescent="0.2">
      <c r="BP36519" s="48"/>
    </row>
    <row r="36520" spans="68:68" x14ac:dyDescent="0.2">
      <c r="BP36520" s="48"/>
    </row>
    <row r="36521" spans="68:68" x14ac:dyDescent="0.2">
      <c r="BP36521" s="48"/>
    </row>
    <row r="36522" spans="68:68" x14ac:dyDescent="0.2">
      <c r="BP36522" s="48"/>
    </row>
    <row r="36523" spans="68:68" x14ac:dyDescent="0.2">
      <c r="BP36523" s="48"/>
    </row>
    <row r="36524" spans="68:68" x14ac:dyDescent="0.2">
      <c r="BP36524" s="48"/>
    </row>
    <row r="36525" spans="68:68" x14ac:dyDescent="0.2">
      <c r="BP36525" s="48"/>
    </row>
    <row r="36526" spans="68:68" x14ac:dyDescent="0.2">
      <c r="BP36526" s="48"/>
    </row>
    <row r="36527" spans="68:68" x14ac:dyDescent="0.2">
      <c r="BP36527" s="48"/>
    </row>
    <row r="36528" spans="68:68" x14ac:dyDescent="0.2">
      <c r="BP36528" s="48"/>
    </row>
    <row r="36529" spans="68:68" x14ac:dyDescent="0.2">
      <c r="BP36529" s="48"/>
    </row>
    <row r="36530" spans="68:68" x14ac:dyDescent="0.2">
      <c r="BP36530" s="48"/>
    </row>
    <row r="36531" spans="68:68" x14ac:dyDescent="0.2">
      <c r="BP36531" s="48"/>
    </row>
    <row r="36532" spans="68:68" x14ac:dyDescent="0.2">
      <c r="BP36532" s="48"/>
    </row>
    <row r="36533" spans="68:68" x14ac:dyDescent="0.2">
      <c r="BP36533" s="48"/>
    </row>
    <row r="36534" spans="68:68" x14ac:dyDescent="0.2">
      <c r="BP36534" s="48"/>
    </row>
    <row r="36535" spans="68:68" x14ac:dyDescent="0.2">
      <c r="BP36535" s="48"/>
    </row>
    <row r="36536" spans="68:68" x14ac:dyDescent="0.2">
      <c r="BP36536" s="48"/>
    </row>
    <row r="36537" spans="68:68" x14ac:dyDescent="0.2">
      <c r="BP36537" s="48"/>
    </row>
    <row r="36538" spans="68:68" x14ac:dyDescent="0.2">
      <c r="BP36538" s="48"/>
    </row>
    <row r="36539" spans="68:68" x14ac:dyDescent="0.2">
      <c r="BP36539" s="48"/>
    </row>
    <row r="36540" spans="68:68" x14ac:dyDescent="0.2">
      <c r="BP36540" s="48"/>
    </row>
    <row r="36541" spans="68:68" x14ac:dyDescent="0.2">
      <c r="BP36541" s="48"/>
    </row>
    <row r="36542" spans="68:68" x14ac:dyDescent="0.2">
      <c r="BP36542" s="48"/>
    </row>
    <row r="36543" spans="68:68" x14ac:dyDescent="0.2">
      <c r="BP36543" s="48"/>
    </row>
    <row r="36544" spans="68:68" x14ac:dyDescent="0.2">
      <c r="BP36544" s="48"/>
    </row>
    <row r="36545" spans="68:68" x14ac:dyDescent="0.2">
      <c r="BP36545" s="48"/>
    </row>
    <row r="36546" spans="68:68" x14ac:dyDescent="0.2">
      <c r="BP36546" s="48"/>
    </row>
    <row r="36547" spans="68:68" x14ac:dyDescent="0.2">
      <c r="BP36547" s="48"/>
    </row>
    <row r="36548" spans="68:68" x14ac:dyDescent="0.2">
      <c r="BP36548" s="48"/>
    </row>
    <row r="36549" spans="68:68" x14ac:dyDescent="0.2">
      <c r="BP36549" s="48"/>
    </row>
    <row r="36550" spans="68:68" x14ac:dyDescent="0.2">
      <c r="BP36550" s="48"/>
    </row>
    <row r="36551" spans="68:68" x14ac:dyDescent="0.2">
      <c r="BP36551" s="48"/>
    </row>
    <row r="36552" spans="68:68" x14ac:dyDescent="0.2">
      <c r="BP36552" s="48"/>
    </row>
    <row r="36553" spans="68:68" x14ac:dyDescent="0.2">
      <c r="BP36553" s="48"/>
    </row>
    <row r="36554" spans="68:68" x14ac:dyDescent="0.2">
      <c r="BP36554" s="48"/>
    </row>
    <row r="36555" spans="68:68" x14ac:dyDescent="0.2">
      <c r="BP36555" s="48"/>
    </row>
    <row r="36556" spans="68:68" x14ac:dyDescent="0.2">
      <c r="BP36556" s="48"/>
    </row>
    <row r="36557" spans="68:68" x14ac:dyDescent="0.2">
      <c r="BP36557" s="48"/>
    </row>
    <row r="36558" spans="68:68" x14ac:dyDescent="0.2">
      <c r="BP36558" s="48"/>
    </row>
    <row r="36559" spans="68:68" x14ac:dyDescent="0.2">
      <c r="BP36559" s="48"/>
    </row>
    <row r="36560" spans="68:68" x14ac:dyDescent="0.2">
      <c r="BP36560" s="48"/>
    </row>
    <row r="36561" spans="68:68" x14ac:dyDescent="0.2">
      <c r="BP36561" s="48"/>
    </row>
    <row r="36562" spans="68:68" x14ac:dyDescent="0.2">
      <c r="BP36562" s="48"/>
    </row>
    <row r="36563" spans="68:68" x14ac:dyDescent="0.2">
      <c r="BP36563" s="48"/>
    </row>
    <row r="36564" spans="68:68" x14ac:dyDescent="0.2">
      <c r="BP36564" s="48"/>
    </row>
    <row r="36565" spans="68:68" x14ac:dyDescent="0.2">
      <c r="BP36565" s="48"/>
    </row>
    <row r="36566" spans="68:68" x14ac:dyDescent="0.2">
      <c r="BP36566" s="48"/>
    </row>
    <row r="36567" spans="68:68" x14ac:dyDescent="0.2">
      <c r="BP36567" s="48"/>
    </row>
    <row r="36568" spans="68:68" x14ac:dyDescent="0.2">
      <c r="BP36568" s="48"/>
    </row>
    <row r="36569" spans="68:68" x14ac:dyDescent="0.2">
      <c r="BP36569" s="48"/>
    </row>
    <row r="36570" spans="68:68" x14ac:dyDescent="0.2">
      <c r="BP36570" s="48"/>
    </row>
    <row r="36571" spans="68:68" x14ac:dyDescent="0.2">
      <c r="BP36571" s="48"/>
    </row>
    <row r="36572" spans="68:68" x14ac:dyDescent="0.2">
      <c r="BP36572" s="48"/>
    </row>
    <row r="36573" spans="68:68" x14ac:dyDescent="0.2">
      <c r="BP36573" s="48"/>
    </row>
    <row r="36574" spans="68:68" x14ac:dyDescent="0.2">
      <c r="BP36574" s="48"/>
    </row>
    <row r="36575" spans="68:68" x14ac:dyDescent="0.2">
      <c r="BP36575" s="48"/>
    </row>
    <row r="36576" spans="68:68" x14ac:dyDescent="0.2">
      <c r="BP36576" s="48"/>
    </row>
    <row r="36577" spans="68:68" x14ac:dyDescent="0.2">
      <c r="BP36577" s="48"/>
    </row>
    <row r="36578" spans="68:68" x14ac:dyDescent="0.2">
      <c r="BP36578" s="48"/>
    </row>
    <row r="36579" spans="68:68" x14ac:dyDescent="0.2">
      <c r="BP36579" s="48"/>
    </row>
    <row r="36580" spans="68:68" x14ac:dyDescent="0.2">
      <c r="BP36580" s="48"/>
    </row>
    <row r="36581" spans="68:68" x14ac:dyDescent="0.2">
      <c r="BP36581" s="48"/>
    </row>
    <row r="36582" spans="68:68" x14ac:dyDescent="0.2">
      <c r="BP36582" s="48"/>
    </row>
    <row r="36583" spans="68:68" x14ac:dyDescent="0.2">
      <c r="BP36583" s="48"/>
    </row>
    <row r="36584" spans="68:68" x14ac:dyDescent="0.2">
      <c r="BP36584" s="48"/>
    </row>
    <row r="36585" spans="68:68" x14ac:dyDescent="0.2">
      <c r="BP36585" s="48"/>
    </row>
    <row r="36586" spans="68:68" x14ac:dyDescent="0.2">
      <c r="BP36586" s="48"/>
    </row>
    <row r="36587" spans="68:68" x14ac:dyDescent="0.2">
      <c r="BP36587" s="48"/>
    </row>
    <row r="36588" spans="68:68" x14ac:dyDescent="0.2">
      <c r="BP36588" s="48"/>
    </row>
    <row r="36589" spans="68:68" x14ac:dyDescent="0.2">
      <c r="BP36589" s="48"/>
    </row>
    <row r="36590" spans="68:68" x14ac:dyDescent="0.2">
      <c r="BP36590" s="48"/>
    </row>
    <row r="36591" spans="68:68" x14ac:dyDescent="0.2">
      <c r="BP36591" s="48"/>
    </row>
    <row r="36592" spans="68:68" x14ac:dyDescent="0.2">
      <c r="BP36592" s="48"/>
    </row>
    <row r="36593" spans="68:68" x14ac:dyDescent="0.2">
      <c r="BP36593" s="48"/>
    </row>
    <row r="36594" spans="68:68" x14ac:dyDescent="0.2">
      <c r="BP36594" s="48"/>
    </row>
    <row r="36595" spans="68:68" x14ac:dyDescent="0.2">
      <c r="BP36595" s="48"/>
    </row>
    <row r="36596" spans="68:68" x14ac:dyDescent="0.2">
      <c r="BP36596" s="48"/>
    </row>
    <row r="36597" spans="68:68" x14ac:dyDescent="0.2">
      <c r="BP36597" s="48"/>
    </row>
    <row r="36598" spans="68:68" x14ac:dyDescent="0.2">
      <c r="BP36598" s="48"/>
    </row>
    <row r="36599" spans="68:68" x14ac:dyDescent="0.2">
      <c r="BP36599" s="48"/>
    </row>
    <row r="36600" spans="68:68" x14ac:dyDescent="0.2">
      <c r="BP36600" s="48"/>
    </row>
    <row r="36601" spans="68:68" x14ac:dyDescent="0.2">
      <c r="BP36601" s="48"/>
    </row>
    <row r="36602" spans="68:68" x14ac:dyDescent="0.2">
      <c r="BP36602" s="48"/>
    </row>
    <row r="36603" spans="68:68" x14ac:dyDescent="0.2">
      <c r="BP36603" s="48"/>
    </row>
    <row r="36604" spans="68:68" x14ac:dyDescent="0.2">
      <c r="BP36604" s="48"/>
    </row>
    <row r="36605" spans="68:68" x14ac:dyDescent="0.2">
      <c r="BP36605" s="48"/>
    </row>
    <row r="36606" spans="68:68" x14ac:dyDescent="0.2">
      <c r="BP36606" s="48"/>
    </row>
    <row r="36607" spans="68:68" x14ac:dyDescent="0.2">
      <c r="BP36607" s="48"/>
    </row>
    <row r="36608" spans="68:68" x14ac:dyDescent="0.2">
      <c r="BP36608" s="48"/>
    </row>
    <row r="36609" spans="68:68" x14ac:dyDescent="0.2">
      <c r="BP36609" s="48"/>
    </row>
    <row r="36610" spans="68:68" x14ac:dyDescent="0.2">
      <c r="BP36610" s="48"/>
    </row>
    <row r="36611" spans="68:68" x14ac:dyDescent="0.2">
      <c r="BP36611" s="48"/>
    </row>
    <row r="36612" spans="68:68" x14ac:dyDescent="0.2">
      <c r="BP36612" s="48"/>
    </row>
    <row r="36613" spans="68:68" x14ac:dyDescent="0.2">
      <c r="BP36613" s="48"/>
    </row>
    <row r="36614" spans="68:68" x14ac:dyDescent="0.2">
      <c r="BP36614" s="48"/>
    </row>
    <row r="36615" spans="68:68" x14ac:dyDescent="0.2">
      <c r="BP36615" s="48"/>
    </row>
    <row r="36616" spans="68:68" x14ac:dyDescent="0.2">
      <c r="BP36616" s="48"/>
    </row>
    <row r="36617" spans="68:68" x14ac:dyDescent="0.2">
      <c r="BP36617" s="48"/>
    </row>
    <row r="36618" spans="68:68" x14ac:dyDescent="0.2">
      <c r="BP36618" s="48"/>
    </row>
    <row r="36619" spans="68:68" x14ac:dyDescent="0.2">
      <c r="BP36619" s="48"/>
    </row>
    <row r="36620" spans="68:68" x14ac:dyDescent="0.2">
      <c r="BP36620" s="48"/>
    </row>
    <row r="36621" spans="68:68" x14ac:dyDescent="0.2">
      <c r="BP36621" s="48"/>
    </row>
    <row r="36622" spans="68:68" x14ac:dyDescent="0.2">
      <c r="BP36622" s="48"/>
    </row>
    <row r="36623" spans="68:68" x14ac:dyDescent="0.2">
      <c r="BP36623" s="48"/>
    </row>
    <row r="36624" spans="68:68" x14ac:dyDescent="0.2">
      <c r="BP36624" s="48"/>
    </row>
    <row r="36625" spans="68:68" x14ac:dyDescent="0.2">
      <c r="BP36625" s="48"/>
    </row>
    <row r="36626" spans="68:68" x14ac:dyDescent="0.2">
      <c r="BP36626" s="48"/>
    </row>
    <row r="36627" spans="68:68" x14ac:dyDescent="0.2">
      <c r="BP36627" s="48"/>
    </row>
    <row r="36628" spans="68:68" x14ac:dyDescent="0.2">
      <c r="BP36628" s="48"/>
    </row>
    <row r="36629" spans="68:68" x14ac:dyDescent="0.2">
      <c r="BP36629" s="48"/>
    </row>
    <row r="36630" spans="68:68" x14ac:dyDescent="0.2">
      <c r="BP36630" s="48"/>
    </row>
    <row r="36631" spans="68:68" x14ac:dyDescent="0.2">
      <c r="BP36631" s="48"/>
    </row>
    <row r="36632" spans="68:68" x14ac:dyDescent="0.2">
      <c r="BP36632" s="48"/>
    </row>
    <row r="36633" spans="68:68" x14ac:dyDescent="0.2">
      <c r="BP36633" s="48"/>
    </row>
    <row r="36634" spans="68:68" x14ac:dyDescent="0.2">
      <c r="BP36634" s="48"/>
    </row>
    <row r="36635" spans="68:68" x14ac:dyDescent="0.2">
      <c r="BP36635" s="48"/>
    </row>
    <row r="36636" spans="68:68" x14ac:dyDescent="0.2">
      <c r="BP36636" s="48"/>
    </row>
    <row r="36637" spans="68:68" x14ac:dyDescent="0.2">
      <c r="BP36637" s="48"/>
    </row>
    <row r="36638" spans="68:68" x14ac:dyDescent="0.2">
      <c r="BP36638" s="48"/>
    </row>
    <row r="36639" spans="68:68" x14ac:dyDescent="0.2">
      <c r="BP36639" s="48"/>
    </row>
    <row r="36640" spans="68:68" x14ac:dyDescent="0.2">
      <c r="BP36640" s="48"/>
    </row>
    <row r="36641" spans="68:68" x14ac:dyDescent="0.2">
      <c r="BP36641" s="48"/>
    </row>
    <row r="36642" spans="68:68" x14ac:dyDescent="0.2">
      <c r="BP36642" s="48"/>
    </row>
    <row r="36643" spans="68:68" x14ac:dyDescent="0.2">
      <c r="BP36643" s="48"/>
    </row>
    <row r="36644" spans="68:68" x14ac:dyDescent="0.2">
      <c r="BP36644" s="48"/>
    </row>
    <row r="36645" spans="68:68" x14ac:dyDescent="0.2">
      <c r="BP36645" s="48"/>
    </row>
    <row r="36646" spans="68:68" x14ac:dyDescent="0.2">
      <c r="BP36646" s="48"/>
    </row>
    <row r="36647" spans="68:68" x14ac:dyDescent="0.2">
      <c r="BP36647" s="48"/>
    </row>
    <row r="36648" spans="68:68" x14ac:dyDescent="0.2">
      <c r="BP36648" s="48"/>
    </row>
    <row r="36649" spans="68:68" x14ac:dyDescent="0.2">
      <c r="BP36649" s="48"/>
    </row>
    <row r="36650" spans="68:68" x14ac:dyDescent="0.2">
      <c r="BP36650" s="48"/>
    </row>
    <row r="36651" spans="68:68" x14ac:dyDescent="0.2">
      <c r="BP36651" s="48"/>
    </row>
    <row r="36652" spans="68:68" x14ac:dyDescent="0.2">
      <c r="BP36652" s="48"/>
    </row>
    <row r="36653" spans="68:68" x14ac:dyDescent="0.2">
      <c r="BP36653" s="48"/>
    </row>
    <row r="36654" spans="68:68" x14ac:dyDescent="0.2">
      <c r="BP36654" s="48"/>
    </row>
    <row r="36655" spans="68:68" x14ac:dyDescent="0.2">
      <c r="BP36655" s="48"/>
    </row>
    <row r="36656" spans="68:68" x14ac:dyDescent="0.2">
      <c r="BP36656" s="48"/>
    </row>
    <row r="36657" spans="68:68" x14ac:dyDescent="0.2">
      <c r="BP36657" s="48"/>
    </row>
    <row r="36658" spans="68:68" x14ac:dyDescent="0.2">
      <c r="BP36658" s="48"/>
    </row>
    <row r="36659" spans="68:68" x14ac:dyDescent="0.2">
      <c r="BP36659" s="48"/>
    </row>
    <row r="36660" spans="68:68" x14ac:dyDescent="0.2">
      <c r="BP36660" s="48"/>
    </row>
    <row r="36661" spans="68:68" x14ac:dyDescent="0.2">
      <c r="BP36661" s="48"/>
    </row>
    <row r="36662" spans="68:68" x14ac:dyDescent="0.2">
      <c r="BP36662" s="48"/>
    </row>
    <row r="36663" spans="68:68" x14ac:dyDescent="0.2">
      <c r="BP36663" s="48"/>
    </row>
    <row r="36664" spans="68:68" x14ac:dyDescent="0.2">
      <c r="BP36664" s="48"/>
    </row>
    <row r="36665" spans="68:68" x14ac:dyDescent="0.2">
      <c r="BP36665" s="48"/>
    </row>
    <row r="36666" spans="68:68" x14ac:dyDescent="0.2">
      <c r="BP36666" s="48"/>
    </row>
    <row r="36667" spans="68:68" x14ac:dyDescent="0.2">
      <c r="BP36667" s="48"/>
    </row>
    <row r="36668" spans="68:68" x14ac:dyDescent="0.2">
      <c r="BP36668" s="48"/>
    </row>
    <row r="36669" spans="68:68" x14ac:dyDescent="0.2">
      <c r="BP36669" s="48"/>
    </row>
    <row r="36670" spans="68:68" x14ac:dyDescent="0.2">
      <c r="BP36670" s="48"/>
    </row>
    <row r="36671" spans="68:68" x14ac:dyDescent="0.2">
      <c r="BP36671" s="48"/>
    </row>
    <row r="36672" spans="68:68" x14ac:dyDescent="0.2">
      <c r="BP36672" s="48"/>
    </row>
    <row r="36673" spans="68:68" x14ac:dyDescent="0.2">
      <c r="BP36673" s="48"/>
    </row>
    <row r="36674" spans="68:68" x14ac:dyDescent="0.2">
      <c r="BP36674" s="48"/>
    </row>
    <row r="36675" spans="68:68" x14ac:dyDescent="0.2">
      <c r="BP36675" s="48"/>
    </row>
    <row r="36676" spans="68:68" x14ac:dyDescent="0.2">
      <c r="BP36676" s="48"/>
    </row>
    <row r="36677" spans="68:68" x14ac:dyDescent="0.2">
      <c r="BP36677" s="48"/>
    </row>
    <row r="36678" spans="68:68" x14ac:dyDescent="0.2">
      <c r="BP36678" s="48"/>
    </row>
    <row r="36679" spans="68:68" x14ac:dyDescent="0.2">
      <c r="BP36679" s="48"/>
    </row>
    <row r="36680" spans="68:68" x14ac:dyDescent="0.2">
      <c r="BP36680" s="48"/>
    </row>
    <row r="36681" spans="68:68" x14ac:dyDescent="0.2">
      <c r="BP36681" s="48"/>
    </row>
    <row r="36682" spans="68:68" x14ac:dyDescent="0.2">
      <c r="BP36682" s="48"/>
    </row>
    <row r="36683" spans="68:68" x14ac:dyDescent="0.2">
      <c r="BP36683" s="48"/>
    </row>
    <row r="36684" spans="68:68" x14ac:dyDescent="0.2">
      <c r="BP36684" s="48"/>
    </row>
    <row r="36685" spans="68:68" x14ac:dyDescent="0.2">
      <c r="BP36685" s="48"/>
    </row>
    <row r="36686" spans="68:68" x14ac:dyDescent="0.2">
      <c r="BP36686" s="48"/>
    </row>
    <row r="36687" spans="68:68" x14ac:dyDescent="0.2">
      <c r="BP36687" s="48"/>
    </row>
    <row r="36688" spans="68:68" x14ac:dyDescent="0.2">
      <c r="BP36688" s="48"/>
    </row>
    <row r="36689" spans="68:68" x14ac:dyDescent="0.2">
      <c r="BP36689" s="48"/>
    </row>
    <row r="36690" spans="68:68" x14ac:dyDescent="0.2">
      <c r="BP36690" s="48"/>
    </row>
    <row r="36691" spans="68:68" x14ac:dyDescent="0.2">
      <c r="BP36691" s="48"/>
    </row>
    <row r="36692" spans="68:68" x14ac:dyDescent="0.2">
      <c r="BP36692" s="48"/>
    </row>
    <row r="36693" spans="68:68" x14ac:dyDescent="0.2">
      <c r="BP36693" s="48"/>
    </row>
    <row r="36694" spans="68:68" x14ac:dyDescent="0.2">
      <c r="BP36694" s="48"/>
    </row>
    <row r="36695" spans="68:68" x14ac:dyDescent="0.2">
      <c r="BP36695" s="48"/>
    </row>
    <row r="36696" spans="68:68" x14ac:dyDescent="0.2">
      <c r="BP36696" s="48"/>
    </row>
    <row r="36697" spans="68:68" x14ac:dyDescent="0.2">
      <c r="BP36697" s="48"/>
    </row>
    <row r="36698" spans="68:68" x14ac:dyDescent="0.2">
      <c r="BP36698" s="48"/>
    </row>
    <row r="36699" spans="68:68" x14ac:dyDescent="0.2">
      <c r="BP36699" s="48"/>
    </row>
    <row r="36700" spans="68:68" x14ac:dyDescent="0.2">
      <c r="BP36700" s="48"/>
    </row>
    <row r="36701" spans="68:68" x14ac:dyDescent="0.2">
      <c r="BP36701" s="48"/>
    </row>
    <row r="36702" spans="68:68" x14ac:dyDescent="0.2">
      <c r="BP36702" s="48"/>
    </row>
    <row r="36703" spans="68:68" x14ac:dyDescent="0.2">
      <c r="BP36703" s="48"/>
    </row>
    <row r="36704" spans="68:68" x14ac:dyDescent="0.2">
      <c r="BP36704" s="48"/>
    </row>
    <row r="36705" spans="68:68" x14ac:dyDescent="0.2">
      <c r="BP36705" s="48"/>
    </row>
    <row r="36706" spans="68:68" x14ac:dyDescent="0.2">
      <c r="BP36706" s="48"/>
    </row>
    <row r="36707" spans="68:68" x14ac:dyDescent="0.2">
      <c r="BP36707" s="48"/>
    </row>
    <row r="36708" spans="68:68" x14ac:dyDescent="0.2">
      <c r="BP36708" s="48"/>
    </row>
    <row r="36709" spans="68:68" x14ac:dyDescent="0.2">
      <c r="BP36709" s="48"/>
    </row>
    <row r="36710" spans="68:68" x14ac:dyDescent="0.2">
      <c r="BP36710" s="48"/>
    </row>
    <row r="36711" spans="68:68" x14ac:dyDescent="0.2">
      <c r="BP36711" s="48"/>
    </row>
    <row r="36712" spans="68:68" x14ac:dyDescent="0.2">
      <c r="BP36712" s="48"/>
    </row>
    <row r="36713" spans="68:68" x14ac:dyDescent="0.2">
      <c r="BP36713" s="48"/>
    </row>
    <row r="36714" spans="68:68" x14ac:dyDescent="0.2">
      <c r="BP36714" s="48"/>
    </row>
    <row r="36715" spans="68:68" x14ac:dyDescent="0.2">
      <c r="BP36715" s="48"/>
    </row>
    <row r="36716" spans="68:68" x14ac:dyDescent="0.2">
      <c r="BP36716" s="48"/>
    </row>
    <row r="36717" spans="68:68" x14ac:dyDescent="0.2">
      <c r="BP36717" s="48"/>
    </row>
    <row r="36718" spans="68:68" x14ac:dyDescent="0.2">
      <c r="BP36718" s="48"/>
    </row>
    <row r="36719" spans="68:68" x14ac:dyDescent="0.2">
      <c r="BP36719" s="48"/>
    </row>
    <row r="36720" spans="68:68" x14ac:dyDescent="0.2">
      <c r="BP36720" s="48"/>
    </row>
    <row r="36721" spans="68:68" x14ac:dyDescent="0.2">
      <c r="BP36721" s="48"/>
    </row>
    <row r="36722" spans="68:68" x14ac:dyDescent="0.2">
      <c r="BP36722" s="48"/>
    </row>
    <row r="36723" spans="68:68" x14ac:dyDescent="0.2">
      <c r="BP36723" s="48"/>
    </row>
    <row r="36724" spans="68:68" x14ac:dyDescent="0.2">
      <c r="BP36724" s="48"/>
    </row>
    <row r="36725" spans="68:68" x14ac:dyDescent="0.2">
      <c r="BP36725" s="48"/>
    </row>
    <row r="36726" spans="68:68" x14ac:dyDescent="0.2">
      <c r="BP36726" s="48"/>
    </row>
    <row r="36727" spans="68:68" x14ac:dyDescent="0.2">
      <c r="BP36727" s="48"/>
    </row>
    <row r="36728" spans="68:68" x14ac:dyDescent="0.2">
      <c r="BP36728" s="48"/>
    </row>
    <row r="36729" spans="68:68" x14ac:dyDescent="0.2">
      <c r="BP36729" s="48"/>
    </row>
    <row r="36730" spans="68:68" x14ac:dyDescent="0.2">
      <c r="BP36730" s="48"/>
    </row>
    <row r="36731" spans="68:68" x14ac:dyDescent="0.2">
      <c r="BP36731" s="48"/>
    </row>
    <row r="36732" spans="68:68" x14ac:dyDescent="0.2">
      <c r="BP36732" s="48"/>
    </row>
    <row r="36733" spans="68:68" x14ac:dyDescent="0.2">
      <c r="BP36733" s="48"/>
    </row>
    <row r="36734" spans="68:68" x14ac:dyDescent="0.2">
      <c r="BP36734" s="48"/>
    </row>
    <row r="36735" spans="68:68" x14ac:dyDescent="0.2">
      <c r="BP36735" s="48"/>
    </row>
    <row r="36736" spans="68:68" x14ac:dyDescent="0.2">
      <c r="BP36736" s="48"/>
    </row>
    <row r="36737" spans="68:68" x14ac:dyDescent="0.2">
      <c r="BP36737" s="48"/>
    </row>
    <row r="36738" spans="68:68" x14ac:dyDescent="0.2">
      <c r="BP36738" s="48"/>
    </row>
    <row r="36739" spans="68:68" x14ac:dyDescent="0.2">
      <c r="BP36739" s="48"/>
    </row>
    <row r="36740" spans="68:68" x14ac:dyDescent="0.2">
      <c r="BP36740" s="48"/>
    </row>
    <row r="36741" spans="68:68" x14ac:dyDescent="0.2">
      <c r="BP36741" s="48"/>
    </row>
    <row r="36742" spans="68:68" x14ac:dyDescent="0.2">
      <c r="BP36742" s="48"/>
    </row>
    <row r="36743" spans="68:68" x14ac:dyDescent="0.2">
      <c r="BP36743" s="48"/>
    </row>
    <row r="36744" spans="68:68" x14ac:dyDescent="0.2">
      <c r="BP36744" s="48"/>
    </row>
    <row r="36745" spans="68:68" x14ac:dyDescent="0.2">
      <c r="BP36745" s="48"/>
    </row>
    <row r="36746" spans="68:68" x14ac:dyDescent="0.2">
      <c r="BP36746" s="48"/>
    </row>
    <row r="36747" spans="68:68" x14ac:dyDescent="0.2">
      <c r="BP36747" s="48"/>
    </row>
    <row r="36748" spans="68:68" x14ac:dyDescent="0.2">
      <c r="BP36748" s="48"/>
    </row>
    <row r="36749" spans="68:68" x14ac:dyDescent="0.2">
      <c r="BP36749" s="48"/>
    </row>
    <row r="36750" spans="68:68" x14ac:dyDescent="0.2">
      <c r="BP36750" s="48"/>
    </row>
    <row r="36751" spans="68:68" x14ac:dyDescent="0.2">
      <c r="BP36751" s="48"/>
    </row>
    <row r="36752" spans="68:68" x14ac:dyDescent="0.2">
      <c r="BP36752" s="48"/>
    </row>
    <row r="36753" spans="68:68" x14ac:dyDescent="0.2">
      <c r="BP36753" s="48"/>
    </row>
    <row r="36754" spans="68:68" x14ac:dyDescent="0.2">
      <c r="BP36754" s="48"/>
    </row>
    <row r="36755" spans="68:68" x14ac:dyDescent="0.2">
      <c r="BP36755" s="48"/>
    </row>
    <row r="36756" spans="68:68" x14ac:dyDescent="0.2">
      <c r="BP36756" s="48"/>
    </row>
    <row r="36757" spans="68:68" x14ac:dyDescent="0.2">
      <c r="BP36757" s="48"/>
    </row>
    <row r="36758" spans="68:68" x14ac:dyDescent="0.2">
      <c r="BP36758" s="48"/>
    </row>
    <row r="36759" spans="68:68" x14ac:dyDescent="0.2">
      <c r="BP36759" s="48"/>
    </row>
    <row r="36760" spans="68:68" x14ac:dyDescent="0.2">
      <c r="BP36760" s="48"/>
    </row>
    <row r="36761" spans="68:68" x14ac:dyDescent="0.2">
      <c r="BP36761" s="48"/>
    </row>
    <row r="36762" spans="68:68" x14ac:dyDescent="0.2">
      <c r="BP36762" s="48"/>
    </row>
    <row r="36763" spans="68:68" x14ac:dyDescent="0.2">
      <c r="BP36763" s="48"/>
    </row>
    <row r="36764" spans="68:68" x14ac:dyDescent="0.2">
      <c r="BP36764" s="48"/>
    </row>
    <row r="36765" spans="68:68" x14ac:dyDescent="0.2">
      <c r="BP36765" s="48"/>
    </row>
    <row r="36766" spans="68:68" x14ac:dyDescent="0.2">
      <c r="BP36766" s="48"/>
    </row>
    <row r="36767" spans="68:68" x14ac:dyDescent="0.2">
      <c r="BP36767" s="48"/>
    </row>
    <row r="36768" spans="68:68" x14ac:dyDescent="0.2">
      <c r="BP36768" s="48"/>
    </row>
    <row r="36769" spans="68:68" x14ac:dyDescent="0.2">
      <c r="BP36769" s="48"/>
    </row>
    <row r="36770" spans="68:68" x14ac:dyDescent="0.2">
      <c r="BP36770" s="48"/>
    </row>
    <row r="36771" spans="68:68" x14ac:dyDescent="0.2">
      <c r="BP36771" s="48"/>
    </row>
    <row r="36772" spans="68:68" x14ac:dyDescent="0.2">
      <c r="BP36772" s="48"/>
    </row>
    <row r="36773" spans="68:68" x14ac:dyDescent="0.2">
      <c r="BP36773" s="48"/>
    </row>
    <row r="36774" spans="68:68" x14ac:dyDescent="0.2">
      <c r="BP36774" s="48"/>
    </row>
    <row r="36775" spans="68:68" x14ac:dyDescent="0.2">
      <c r="BP36775" s="48"/>
    </row>
    <row r="36776" spans="68:68" x14ac:dyDescent="0.2">
      <c r="BP36776" s="48"/>
    </row>
    <row r="36777" spans="68:68" x14ac:dyDescent="0.2">
      <c r="BP36777" s="48"/>
    </row>
    <row r="36778" spans="68:68" x14ac:dyDescent="0.2">
      <c r="BP36778" s="48"/>
    </row>
    <row r="36779" spans="68:68" x14ac:dyDescent="0.2">
      <c r="BP36779" s="48"/>
    </row>
    <row r="36780" spans="68:68" x14ac:dyDescent="0.2">
      <c r="BP36780" s="48"/>
    </row>
    <row r="36781" spans="68:68" x14ac:dyDescent="0.2">
      <c r="BP36781" s="48"/>
    </row>
    <row r="36782" spans="68:68" x14ac:dyDescent="0.2">
      <c r="BP36782" s="48"/>
    </row>
    <row r="36783" spans="68:68" x14ac:dyDescent="0.2">
      <c r="BP36783" s="48"/>
    </row>
    <row r="36784" spans="68:68" x14ac:dyDescent="0.2">
      <c r="BP36784" s="48"/>
    </row>
    <row r="36785" spans="68:68" x14ac:dyDescent="0.2">
      <c r="BP36785" s="48"/>
    </row>
    <row r="36786" spans="68:68" x14ac:dyDescent="0.2">
      <c r="BP36786" s="48"/>
    </row>
    <row r="36787" spans="68:68" x14ac:dyDescent="0.2">
      <c r="BP36787" s="48"/>
    </row>
    <row r="36788" spans="68:68" x14ac:dyDescent="0.2">
      <c r="BP36788" s="48"/>
    </row>
    <row r="36789" spans="68:68" x14ac:dyDescent="0.2">
      <c r="BP36789" s="48"/>
    </row>
    <row r="36790" spans="68:68" x14ac:dyDescent="0.2">
      <c r="BP36790" s="48"/>
    </row>
    <row r="36791" spans="68:68" x14ac:dyDescent="0.2">
      <c r="BP36791" s="48"/>
    </row>
    <row r="36792" spans="68:68" x14ac:dyDescent="0.2">
      <c r="BP36792" s="48"/>
    </row>
    <row r="36793" spans="68:68" x14ac:dyDescent="0.2">
      <c r="BP36793" s="48"/>
    </row>
    <row r="36794" spans="68:68" x14ac:dyDescent="0.2">
      <c r="BP36794" s="48"/>
    </row>
    <row r="36795" spans="68:68" x14ac:dyDescent="0.2">
      <c r="BP36795" s="48"/>
    </row>
    <row r="36796" spans="68:68" x14ac:dyDescent="0.2">
      <c r="BP36796" s="48"/>
    </row>
    <row r="36797" spans="68:68" x14ac:dyDescent="0.2">
      <c r="BP36797" s="48"/>
    </row>
    <row r="36798" spans="68:68" x14ac:dyDescent="0.2">
      <c r="BP36798" s="48"/>
    </row>
    <row r="36799" spans="68:68" x14ac:dyDescent="0.2">
      <c r="BP36799" s="48"/>
    </row>
    <row r="36800" spans="68:68" x14ac:dyDescent="0.2">
      <c r="BP36800" s="48"/>
    </row>
    <row r="36801" spans="68:68" x14ac:dyDescent="0.2">
      <c r="BP36801" s="48"/>
    </row>
    <row r="36802" spans="68:68" x14ac:dyDescent="0.2">
      <c r="BP36802" s="48"/>
    </row>
    <row r="36803" spans="68:68" x14ac:dyDescent="0.2">
      <c r="BP36803" s="48"/>
    </row>
    <row r="36804" spans="68:68" x14ac:dyDescent="0.2">
      <c r="BP36804" s="48"/>
    </row>
    <row r="36805" spans="68:68" x14ac:dyDescent="0.2">
      <c r="BP36805" s="48"/>
    </row>
    <row r="36806" spans="68:68" x14ac:dyDescent="0.2">
      <c r="BP36806" s="48"/>
    </row>
    <row r="36807" spans="68:68" x14ac:dyDescent="0.2">
      <c r="BP36807" s="48"/>
    </row>
    <row r="36808" spans="68:68" x14ac:dyDescent="0.2">
      <c r="BP36808" s="48"/>
    </row>
    <row r="36809" spans="68:68" x14ac:dyDescent="0.2">
      <c r="BP36809" s="48"/>
    </row>
    <row r="36810" spans="68:68" x14ac:dyDescent="0.2">
      <c r="BP36810" s="48"/>
    </row>
    <row r="36811" spans="68:68" x14ac:dyDescent="0.2">
      <c r="BP36811" s="48"/>
    </row>
    <row r="36812" spans="68:68" x14ac:dyDescent="0.2">
      <c r="BP36812" s="48"/>
    </row>
    <row r="36813" spans="68:68" x14ac:dyDescent="0.2">
      <c r="BP36813" s="48"/>
    </row>
    <row r="36814" spans="68:68" x14ac:dyDescent="0.2">
      <c r="BP36814" s="48"/>
    </row>
    <row r="36815" spans="68:68" x14ac:dyDescent="0.2">
      <c r="BP36815" s="48"/>
    </row>
    <row r="36816" spans="68:68" x14ac:dyDescent="0.2">
      <c r="BP36816" s="48"/>
    </row>
    <row r="36817" spans="68:68" x14ac:dyDescent="0.2">
      <c r="BP36817" s="48"/>
    </row>
    <row r="36818" spans="68:68" x14ac:dyDescent="0.2">
      <c r="BP36818" s="48"/>
    </row>
    <row r="36819" spans="68:68" x14ac:dyDescent="0.2">
      <c r="BP36819" s="48"/>
    </row>
    <row r="36820" spans="68:68" x14ac:dyDescent="0.2">
      <c r="BP36820" s="48"/>
    </row>
    <row r="36821" spans="68:68" x14ac:dyDescent="0.2">
      <c r="BP36821" s="48"/>
    </row>
    <row r="36822" spans="68:68" x14ac:dyDescent="0.2">
      <c r="BP36822" s="48"/>
    </row>
    <row r="36823" spans="68:68" x14ac:dyDescent="0.2">
      <c r="BP36823" s="48"/>
    </row>
    <row r="36824" spans="68:68" x14ac:dyDescent="0.2">
      <c r="BP36824" s="48"/>
    </row>
    <row r="36825" spans="68:68" x14ac:dyDescent="0.2">
      <c r="BP36825" s="48"/>
    </row>
    <row r="36826" spans="68:68" x14ac:dyDescent="0.2">
      <c r="BP36826" s="48"/>
    </row>
    <row r="36827" spans="68:68" x14ac:dyDescent="0.2">
      <c r="BP36827" s="48"/>
    </row>
    <row r="36828" spans="68:68" x14ac:dyDescent="0.2">
      <c r="BP36828" s="48"/>
    </row>
    <row r="36829" spans="68:68" x14ac:dyDescent="0.2">
      <c r="BP36829" s="48"/>
    </row>
    <row r="36830" spans="68:68" x14ac:dyDescent="0.2">
      <c r="BP36830" s="48"/>
    </row>
    <row r="36831" spans="68:68" x14ac:dyDescent="0.2">
      <c r="BP36831" s="48"/>
    </row>
    <row r="36832" spans="68:68" x14ac:dyDescent="0.2">
      <c r="BP36832" s="48"/>
    </row>
    <row r="36833" spans="68:68" x14ac:dyDescent="0.2">
      <c r="BP36833" s="48"/>
    </row>
    <row r="36834" spans="68:68" x14ac:dyDescent="0.2">
      <c r="BP36834" s="48"/>
    </row>
    <row r="36835" spans="68:68" x14ac:dyDescent="0.2">
      <c r="BP36835" s="48"/>
    </row>
    <row r="36836" spans="68:68" x14ac:dyDescent="0.2">
      <c r="BP36836" s="48"/>
    </row>
    <row r="36837" spans="68:68" x14ac:dyDescent="0.2">
      <c r="BP36837" s="48"/>
    </row>
    <row r="36838" spans="68:68" x14ac:dyDescent="0.2">
      <c r="BP36838" s="48"/>
    </row>
    <row r="36839" spans="68:68" x14ac:dyDescent="0.2">
      <c r="BP36839" s="48"/>
    </row>
    <row r="36840" spans="68:68" x14ac:dyDescent="0.2">
      <c r="BP36840" s="48"/>
    </row>
    <row r="36841" spans="68:68" x14ac:dyDescent="0.2">
      <c r="BP36841" s="48"/>
    </row>
    <row r="36842" spans="68:68" x14ac:dyDescent="0.2">
      <c r="BP36842" s="48"/>
    </row>
    <row r="36843" spans="68:68" x14ac:dyDescent="0.2">
      <c r="BP36843" s="48"/>
    </row>
    <row r="36844" spans="68:68" x14ac:dyDescent="0.2">
      <c r="BP36844" s="48"/>
    </row>
    <row r="36845" spans="68:68" x14ac:dyDescent="0.2">
      <c r="BP36845" s="48"/>
    </row>
    <row r="36846" spans="68:68" x14ac:dyDescent="0.2">
      <c r="BP36846" s="48"/>
    </row>
    <row r="36847" spans="68:68" x14ac:dyDescent="0.2">
      <c r="BP36847" s="48"/>
    </row>
    <row r="36848" spans="68:68" x14ac:dyDescent="0.2">
      <c r="BP36848" s="48"/>
    </row>
    <row r="36849" spans="68:68" x14ac:dyDescent="0.2">
      <c r="BP36849" s="48"/>
    </row>
    <row r="36850" spans="68:68" x14ac:dyDescent="0.2">
      <c r="BP36850" s="48"/>
    </row>
    <row r="36851" spans="68:68" x14ac:dyDescent="0.2">
      <c r="BP36851" s="48"/>
    </row>
    <row r="36852" spans="68:68" x14ac:dyDescent="0.2">
      <c r="BP36852" s="48"/>
    </row>
    <row r="36853" spans="68:68" x14ac:dyDescent="0.2">
      <c r="BP36853" s="48"/>
    </row>
    <row r="36854" spans="68:68" x14ac:dyDescent="0.2">
      <c r="BP36854" s="48"/>
    </row>
    <row r="36855" spans="68:68" x14ac:dyDescent="0.2">
      <c r="BP36855" s="48"/>
    </row>
    <row r="36856" spans="68:68" x14ac:dyDescent="0.2">
      <c r="BP36856" s="48"/>
    </row>
    <row r="36857" spans="68:68" x14ac:dyDescent="0.2">
      <c r="BP36857" s="48"/>
    </row>
    <row r="36858" spans="68:68" x14ac:dyDescent="0.2">
      <c r="BP36858" s="48"/>
    </row>
    <row r="36859" spans="68:68" x14ac:dyDescent="0.2">
      <c r="BP36859" s="48"/>
    </row>
    <row r="36860" spans="68:68" x14ac:dyDescent="0.2">
      <c r="BP36860" s="48"/>
    </row>
    <row r="36861" spans="68:68" x14ac:dyDescent="0.2">
      <c r="BP36861" s="48"/>
    </row>
    <row r="36862" spans="68:68" x14ac:dyDescent="0.2">
      <c r="BP36862" s="48"/>
    </row>
    <row r="36863" spans="68:68" x14ac:dyDescent="0.2">
      <c r="BP36863" s="48"/>
    </row>
    <row r="36864" spans="68:68" x14ac:dyDescent="0.2">
      <c r="BP36864" s="48"/>
    </row>
    <row r="36865" spans="68:68" x14ac:dyDescent="0.2">
      <c r="BP36865" s="48"/>
    </row>
    <row r="36866" spans="68:68" x14ac:dyDescent="0.2">
      <c r="BP36866" s="48"/>
    </row>
    <row r="36867" spans="68:68" x14ac:dyDescent="0.2">
      <c r="BP36867" s="48"/>
    </row>
    <row r="36868" spans="68:68" x14ac:dyDescent="0.2">
      <c r="BP36868" s="48"/>
    </row>
    <row r="36869" spans="68:68" x14ac:dyDescent="0.2">
      <c r="BP36869" s="48"/>
    </row>
    <row r="36870" spans="68:68" x14ac:dyDescent="0.2">
      <c r="BP36870" s="48"/>
    </row>
    <row r="36871" spans="68:68" x14ac:dyDescent="0.2">
      <c r="BP36871" s="48"/>
    </row>
    <row r="36872" spans="68:68" x14ac:dyDescent="0.2">
      <c r="BP36872" s="48"/>
    </row>
    <row r="36873" spans="68:68" x14ac:dyDescent="0.2">
      <c r="BP36873" s="48"/>
    </row>
    <row r="36874" spans="68:68" x14ac:dyDescent="0.2">
      <c r="BP36874" s="48"/>
    </row>
    <row r="36875" spans="68:68" x14ac:dyDescent="0.2">
      <c r="BP36875" s="48"/>
    </row>
    <row r="36876" spans="68:68" x14ac:dyDescent="0.2">
      <c r="BP36876" s="48"/>
    </row>
    <row r="36877" spans="68:68" x14ac:dyDescent="0.2">
      <c r="BP36877" s="48"/>
    </row>
    <row r="36878" spans="68:68" x14ac:dyDescent="0.2">
      <c r="BP36878" s="48"/>
    </row>
    <row r="36879" spans="68:68" x14ac:dyDescent="0.2">
      <c r="BP36879" s="48"/>
    </row>
    <row r="36880" spans="68:68" x14ac:dyDescent="0.2">
      <c r="BP36880" s="48"/>
    </row>
    <row r="36881" spans="68:68" x14ac:dyDescent="0.2">
      <c r="BP36881" s="48"/>
    </row>
    <row r="36882" spans="68:68" x14ac:dyDescent="0.2">
      <c r="BP36882" s="48"/>
    </row>
    <row r="36883" spans="68:68" x14ac:dyDescent="0.2">
      <c r="BP36883" s="48"/>
    </row>
    <row r="36884" spans="68:68" x14ac:dyDescent="0.2">
      <c r="BP36884" s="48"/>
    </row>
    <row r="36885" spans="68:68" x14ac:dyDescent="0.2">
      <c r="BP36885" s="48"/>
    </row>
    <row r="36886" spans="68:68" x14ac:dyDescent="0.2">
      <c r="BP36886" s="48"/>
    </row>
    <row r="36887" spans="68:68" x14ac:dyDescent="0.2">
      <c r="BP36887" s="48"/>
    </row>
    <row r="36888" spans="68:68" x14ac:dyDescent="0.2">
      <c r="BP36888" s="48"/>
    </row>
    <row r="36889" spans="68:68" x14ac:dyDescent="0.2">
      <c r="BP36889" s="48"/>
    </row>
    <row r="36890" spans="68:68" x14ac:dyDescent="0.2">
      <c r="BP36890" s="48"/>
    </row>
    <row r="36891" spans="68:68" x14ac:dyDescent="0.2">
      <c r="BP36891" s="48"/>
    </row>
    <row r="36892" spans="68:68" x14ac:dyDescent="0.2">
      <c r="BP36892" s="48"/>
    </row>
    <row r="36893" spans="68:68" x14ac:dyDescent="0.2">
      <c r="BP36893" s="48"/>
    </row>
    <row r="36894" spans="68:68" x14ac:dyDescent="0.2">
      <c r="BP36894" s="48"/>
    </row>
    <row r="36895" spans="68:68" x14ac:dyDescent="0.2">
      <c r="BP36895" s="48"/>
    </row>
    <row r="36896" spans="68:68" x14ac:dyDescent="0.2">
      <c r="BP36896" s="48"/>
    </row>
    <row r="36897" spans="68:68" x14ac:dyDescent="0.2">
      <c r="BP36897" s="48"/>
    </row>
    <row r="36898" spans="68:68" x14ac:dyDescent="0.2">
      <c r="BP36898" s="48"/>
    </row>
    <row r="36899" spans="68:68" x14ac:dyDescent="0.2">
      <c r="BP36899" s="48"/>
    </row>
    <row r="36900" spans="68:68" x14ac:dyDescent="0.2">
      <c r="BP36900" s="48"/>
    </row>
    <row r="36901" spans="68:68" x14ac:dyDescent="0.2">
      <c r="BP36901" s="48"/>
    </row>
    <row r="36902" spans="68:68" x14ac:dyDescent="0.2">
      <c r="BP36902" s="48"/>
    </row>
    <row r="36903" spans="68:68" x14ac:dyDescent="0.2">
      <c r="BP36903" s="48"/>
    </row>
    <row r="36904" spans="68:68" x14ac:dyDescent="0.2">
      <c r="BP36904" s="48"/>
    </row>
    <row r="36905" spans="68:68" x14ac:dyDescent="0.2">
      <c r="BP36905" s="48"/>
    </row>
    <row r="36906" spans="68:68" x14ac:dyDescent="0.2">
      <c r="BP36906" s="48"/>
    </row>
    <row r="36907" spans="68:68" x14ac:dyDescent="0.2">
      <c r="BP36907" s="48"/>
    </row>
    <row r="36908" spans="68:68" x14ac:dyDescent="0.2">
      <c r="BP36908" s="48"/>
    </row>
    <row r="36909" spans="68:68" x14ac:dyDescent="0.2">
      <c r="BP36909" s="48"/>
    </row>
    <row r="36910" spans="68:68" x14ac:dyDescent="0.2">
      <c r="BP36910" s="48"/>
    </row>
    <row r="36911" spans="68:68" x14ac:dyDescent="0.2">
      <c r="BP36911" s="48"/>
    </row>
    <row r="36912" spans="68:68" x14ac:dyDescent="0.2">
      <c r="BP36912" s="48"/>
    </row>
    <row r="36913" spans="68:68" x14ac:dyDescent="0.2">
      <c r="BP36913" s="48"/>
    </row>
    <row r="36914" spans="68:68" x14ac:dyDescent="0.2">
      <c r="BP36914" s="48"/>
    </row>
    <row r="36915" spans="68:68" x14ac:dyDescent="0.2">
      <c r="BP36915" s="48"/>
    </row>
    <row r="36916" spans="68:68" x14ac:dyDescent="0.2">
      <c r="BP36916" s="48"/>
    </row>
    <row r="36917" spans="68:68" x14ac:dyDescent="0.2">
      <c r="BP36917" s="48"/>
    </row>
    <row r="36918" spans="68:68" x14ac:dyDescent="0.2">
      <c r="BP36918" s="48"/>
    </row>
    <row r="36919" spans="68:68" x14ac:dyDescent="0.2">
      <c r="BP36919" s="48"/>
    </row>
    <row r="36920" spans="68:68" x14ac:dyDescent="0.2">
      <c r="BP36920" s="48"/>
    </row>
    <row r="36921" spans="68:68" x14ac:dyDescent="0.2">
      <c r="BP36921" s="48"/>
    </row>
    <row r="36922" spans="68:68" x14ac:dyDescent="0.2">
      <c r="BP36922" s="48"/>
    </row>
    <row r="36923" spans="68:68" x14ac:dyDescent="0.2">
      <c r="BP36923" s="48"/>
    </row>
    <row r="36924" spans="68:68" x14ac:dyDescent="0.2">
      <c r="BP36924" s="48"/>
    </row>
    <row r="36925" spans="68:68" x14ac:dyDescent="0.2">
      <c r="BP36925" s="48"/>
    </row>
    <row r="36926" spans="68:68" x14ac:dyDescent="0.2">
      <c r="BP36926" s="48"/>
    </row>
    <row r="36927" spans="68:68" x14ac:dyDescent="0.2">
      <c r="BP36927" s="48"/>
    </row>
    <row r="36928" spans="68:68" x14ac:dyDescent="0.2">
      <c r="BP36928" s="48"/>
    </row>
    <row r="36929" spans="68:68" x14ac:dyDescent="0.2">
      <c r="BP36929" s="48"/>
    </row>
    <row r="36930" spans="68:68" x14ac:dyDescent="0.2">
      <c r="BP36930" s="48"/>
    </row>
    <row r="36931" spans="68:68" x14ac:dyDescent="0.2">
      <c r="BP36931" s="48"/>
    </row>
    <row r="36932" spans="68:68" x14ac:dyDescent="0.2">
      <c r="BP36932" s="48"/>
    </row>
    <row r="36933" spans="68:68" x14ac:dyDescent="0.2">
      <c r="BP36933" s="48"/>
    </row>
    <row r="36934" spans="68:68" x14ac:dyDescent="0.2">
      <c r="BP36934" s="48"/>
    </row>
    <row r="36935" spans="68:68" x14ac:dyDescent="0.2">
      <c r="BP36935" s="48"/>
    </row>
    <row r="36936" spans="68:68" x14ac:dyDescent="0.2">
      <c r="BP36936" s="48"/>
    </row>
    <row r="36937" spans="68:68" x14ac:dyDescent="0.2">
      <c r="BP36937" s="48"/>
    </row>
    <row r="36938" spans="68:68" x14ac:dyDescent="0.2">
      <c r="BP36938" s="48"/>
    </row>
    <row r="36939" spans="68:68" x14ac:dyDescent="0.2">
      <c r="BP36939" s="48"/>
    </row>
    <row r="36940" spans="68:68" x14ac:dyDescent="0.2">
      <c r="BP36940" s="48"/>
    </row>
    <row r="36941" spans="68:68" x14ac:dyDescent="0.2">
      <c r="BP36941" s="48"/>
    </row>
    <row r="36942" spans="68:68" x14ac:dyDescent="0.2">
      <c r="BP36942" s="48"/>
    </row>
    <row r="36943" spans="68:68" x14ac:dyDescent="0.2">
      <c r="BP36943" s="48"/>
    </row>
    <row r="36944" spans="68:68" x14ac:dyDescent="0.2">
      <c r="BP36944" s="48"/>
    </row>
    <row r="36945" spans="68:68" x14ac:dyDescent="0.2">
      <c r="BP36945" s="48"/>
    </row>
    <row r="36946" spans="68:68" x14ac:dyDescent="0.2">
      <c r="BP36946" s="48"/>
    </row>
    <row r="36947" spans="68:68" x14ac:dyDescent="0.2">
      <c r="BP36947" s="48"/>
    </row>
    <row r="36948" spans="68:68" x14ac:dyDescent="0.2">
      <c r="BP36948" s="48"/>
    </row>
    <row r="36949" spans="68:68" x14ac:dyDescent="0.2">
      <c r="BP36949" s="48"/>
    </row>
    <row r="36950" spans="68:68" x14ac:dyDescent="0.2">
      <c r="BP36950" s="48"/>
    </row>
    <row r="36951" spans="68:68" x14ac:dyDescent="0.2">
      <c r="BP36951" s="48"/>
    </row>
    <row r="36952" spans="68:68" x14ac:dyDescent="0.2">
      <c r="BP36952" s="48"/>
    </row>
    <row r="36953" spans="68:68" x14ac:dyDescent="0.2">
      <c r="BP36953" s="48"/>
    </row>
    <row r="36954" spans="68:68" x14ac:dyDescent="0.2">
      <c r="BP36954" s="48"/>
    </row>
    <row r="36955" spans="68:68" x14ac:dyDescent="0.2">
      <c r="BP36955" s="48"/>
    </row>
    <row r="36956" spans="68:68" x14ac:dyDescent="0.2">
      <c r="BP36956" s="48"/>
    </row>
    <row r="36957" spans="68:68" x14ac:dyDescent="0.2">
      <c r="BP36957" s="48"/>
    </row>
    <row r="36958" spans="68:68" x14ac:dyDescent="0.2">
      <c r="BP36958" s="48"/>
    </row>
    <row r="36959" spans="68:68" x14ac:dyDescent="0.2">
      <c r="BP36959" s="48"/>
    </row>
    <row r="36960" spans="68:68" x14ac:dyDescent="0.2">
      <c r="BP36960" s="48"/>
    </row>
    <row r="36961" spans="68:68" x14ac:dyDescent="0.2">
      <c r="BP36961" s="48"/>
    </row>
    <row r="36962" spans="68:68" x14ac:dyDescent="0.2">
      <c r="BP36962" s="48"/>
    </row>
    <row r="36963" spans="68:68" x14ac:dyDescent="0.2">
      <c r="BP36963" s="48"/>
    </row>
    <row r="36964" spans="68:68" x14ac:dyDescent="0.2">
      <c r="BP36964" s="48"/>
    </row>
    <row r="36965" spans="68:68" x14ac:dyDescent="0.2">
      <c r="BP36965" s="48"/>
    </row>
    <row r="36966" spans="68:68" x14ac:dyDescent="0.2">
      <c r="BP36966" s="48"/>
    </row>
    <row r="36967" spans="68:68" x14ac:dyDescent="0.2">
      <c r="BP36967" s="48"/>
    </row>
    <row r="36968" spans="68:68" x14ac:dyDescent="0.2">
      <c r="BP36968" s="48"/>
    </row>
    <row r="36969" spans="68:68" x14ac:dyDescent="0.2">
      <c r="BP36969" s="48"/>
    </row>
    <row r="36970" spans="68:68" x14ac:dyDescent="0.2">
      <c r="BP36970" s="48"/>
    </row>
    <row r="36971" spans="68:68" x14ac:dyDescent="0.2">
      <c r="BP36971" s="48"/>
    </row>
    <row r="36972" spans="68:68" x14ac:dyDescent="0.2">
      <c r="BP36972" s="48"/>
    </row>
    <row r="36973" spans="68:68" x14ac:dyDescent="0.2">
      <c r="BP36973" s="48"/>
    </row>
    <row r="36974" spans="68:68" x14ac:dyDescent="0.2">
      <c r="BP36974" s="48"/>
    </row>
    <row r="36975" spans="68:68" x14ac:dyDescent="0.2">
      <c r="BP36975" s="48"/>
    </row>
    <row r="36976" spans="68:68" x14ac:dyDescent="0.2">
      <c r="BP36976" s="48"/>
    </row>
    <row r="36977" spans="68:68" x14ac:dyDescent="0.2">
      <c r="BP36977" s="48"/>
    </row>
    <row r="36978" spans="68:68" x14ac:dyDescent="0.2">
      <c r="BP36978" s="48"/>
    </row>
    <row r="36979" spans="68:68" x14ac:dyDescent="0.2">
      <c r="BP36979" s="48"/>
    </row>
    <row r="36980" spans="68:68" x14ac:dyDescent="0.2">
      <c r="BP36980" s="48"/>
    </row>
    <row r="36981" spans="68:68" x14ac:dyDescent="0.2">
      <c r="BP36981" s="48"/>
    </row>
    <row r="36982" spans="68:68" x14ac:dyDescent="0.2">
      <c r="BP36982" s="48"/>
    </row>
    <row r="36983" spans="68:68" x14ac:dyDescent="0.2">
      <c r="BP36983" s="48"/>
    </row>
    <row r="36984" spans="68:68" x14ac:dyDescent="0.2">
      <c r="BP36984" s="48"/>
    </row>
    <row r="36985" spans="68:68" x14ac:dyDescent="0.2">
      <c r="BP36985" s="48"/>
    </row>
    <row r="36986" spans="68:68" x14ac:dyDescent="0.2">
      <c r="BP36986" s="48"/>
    </row>
    <row r="36987" spans="68:68" x14ac:dyDescent="0.2">
      <c r="BP36987" s="48"/>
    </row>
    <row r="36988" spans="68:68" x14ac:dyDescent="0.2">
      <c r="BP36988" s="48"/>
    </row>
    <row r="36989" spans="68:68" x14ac:dyDescent="0.2">
      <c r="BP36989" s="48"/>
    </row>
    <row r="36990" spans="68:68" x14ac:dyDescent="0.2">
      <c r="BP36990" s="48"/>
    </row>
    <row r="36991" spans="68:68" x14ac:dyDescent="0.2">
      <c r="BP36991" s="48"/>
    </row>
    <row r="36992" spans="68:68" x14ac:dyDescent="0.2">
      <c r="BP36992" s="48"/>
    </row>
    <row r="36993" spans="68:68" x14ac:dyDescent="0.2">
      <c r="BP36993" s="48"/>
    </row>
    <row r="36994" spans="68:68" x14ac:dyDescent="0.2">
      <c r="BP36994" s="48"/>
    </row>
    <row r="36995" spans="68:68" x14ac:dyDescent="0.2">
      <c r="BP36995" s="48"/>
    </row>
    <row r="36996" spans="68:68" x14ac:dyDescent="0.2">
      <c r="BP36996" s="48"/>
    </row>
    <row r="36997" spans="68:68" x14ac:dyDescent="0.2">
      <c r="BP36997" s="48"/>
    </row>
    <row r="36998" spans="68:68" x14ac:dyDescent="0.2">
      <c r="BP36998" s="48"/>
    </row>
    <row r="36999" spans="68:68" x14ac:dyDescent="0.2">
      <c r="BP36999" s="48"/>
    </row>
    <row r="37000" spans="68:68" x14ac:dyDescent="0.2">
      <c r="BP37000" s="48"/>
    </row>
    <row r="37001" spans="68:68" x14ac:dyDescent="0.2">
      <c r="BP37001" s="48"/>
    </row>
    <row r="37002" spans="68:68" x14ac:dyDescent="0.2">
      <c r="BP37002" s="48"/>
    </row>
    <row r="37003" spans="68:68" x14ac:dyDescent="0.2">
      <c r="BP37003" s="48"/>
    </row>
    <row r="37004" spans="68:68" x14ac:dyDescent="0.2">
      <c r="BP37004" s="48"/>
    </row>
    <row r="37005" spans="68:68" x14ac:dyDescent="0.2">
      <c r="BP37005" s="48"/>
    </row>
    <row r="37006" spans="68:68" x14ac:dyDescent="0.2">
      <c r="BP37006" s="48"/>
    </row>
    <row r="37007" spans="68:68" x14ac:dyDescent="0.2">
      <c r="BP37007" s="48"/>
    </row>
    <row r="37008" spans="68:68" x14ac:dyDescent="0.2">
      <c r="BP37008" s="48"/>
    </row>
    <row r="37009" spans="68:68" x14ac:dyDescent="0.2">
      <c r="BP37009" s="48"/>
    </row>
    <row r="37010" spans="68:68" x14ac:dyDescent="0.2">
      <c r="BP37010" s="48"/>
    </row>
    <row r="37011" spans="68:68" x14ac:dyDescent="0.2">
      <c r="BP37011" s="48"/>
    </row>
    <row r="37012" spans="68:68" x14ac:dyDescent="0.2">
      <c r="BP37012" s="48"/>
    </row>
    <row r="37013" spans="68:68" x14ac:dyDescent="0.2">
      <c r="BP37013" s="48"/>
    </row>
    <row r="37014" spans="68:68" x14ac:dyDescent="0.2">
      <c r="BP37014" s="48"/>
    </row>
    <row r="37015" spans="68:68" x14ac:dyDescent="0.2">
      <c r="BP37015" s="48"/>
    </row>
    <row r="37016" spans="68:68" x14ac:dyDescent="0.2">
      <c r="BP37016" s="48"/>
    </row>
    <row r="37017" spans="68:68" x14ac:dyDescent="0.2">
      <c r="BP37017" s="48"/>
    </row>
    <row r="37018" spans="68:68" x14ac:dyDescent="0.2">
      <c r="BP37018" s="48"/>
    </row>
    <row r="37019" spans="68:68" x14ac:dyDescent="0.2">
      <c r="BP37019" s="48"/>
    </row>
    <row r="37020" spans="68:68" x14ac:dyDescent="0.2">
      <c r="BP37020" s="48"/>
    </row>
    <row r="37021" spans="68:68" x14ac:dyDescent="0.2">
      <c r="BP37021" s="48"/>
    </row>
    <row r="37022" spans="68:68" x14ac:dyDescent="0.2">
      <c r="BP37022" s="48"/>
    </row>
    <row r="37023" spans="68:68" x14ac:dyDescent="0.2">
      <c r="BP37023" s="48"/>
    </row>
    <row r="37024" spans="68:68" x14ac:dyDescent="0.2">
      <c r="BP37024" s="48"/>
    </row>
    <row r="37025" spans="68:68" x14ac:dyDescent="0.2">
      <c r="BP37025" s="48"/>
    </row>
    <row r="37026" spans="68:68" x14ac:dyDescent="0.2">
      <c r="BP37026" s="48"/>
    </row>
    <row r="37027" spans="68:68" x14ac:dyDescent="0.2">
      <c r="BP37027" s="48"/>
    </row>
    <row r="37028" spans="68:68" x14ac:dyDescent="0.2">
      <c r="BP37028" s="48"/>
    </row>
    <row r="37029" spans="68:68" x14ac:dyDescent="0.2">
      <c r="BP37029" s="48"/>
    </row>
    <row r="37030" spans="68:68" x14ac:dyDescent="0.2">
      <c r="BP37030" s="48"/>
    </row>
    <row r="37031" spans="68:68" x14ac:dyDescent="0.2">
      <c r="BP37031" s="48"/>
    </row>
    <row r="37032" spans="68:68" x14ac:dyDescent="0.2">
      <c r="BP37032" s="48"/>
    </row>
    <row r="37033" spans="68:68" x14ac:dyDescent="0.2">
      <c r="BP37033" s="48"/>
    </row>
    <row r="37034" spans="68:68" x14ac:dyDescent="0.2">
      <c r="BP37034" s="48"/>
    </row>
    <row r="37035" spans="68:68" x14ac:dyDescent="0.2">
      <c r="BP37035" s="48"/>
    </row>
    <row r="37036" spans="68:68" x14ac:dyDescent="0.2">
      <c r="BP37036" s="48"/>
    </row>
    <row r="37037" spans="68:68" x14ac:dyDescent="0.2">
      <c r="BP37037" s="48"/>
    </row>
    <row r="37038" spans="68:68" x14ac:dyDescent="0.2">
      <c r="BP37038" s="48"/>
    </row>
    <row r="37039" spans="68:68" x14ac:dyDescent="0.2">
      <c r="BP37039" s="48"/>
    </row>
    <row r="37040" spans="68:68" x14ac:dyDescent="0.2">
      <c r="BP37040" s="48"/>
    </row>
    <row r="37041" spans="68:68" x14ac:dyDescent="0.2">
      <c r="BP37041" s="48"/>
    </row>
    <row r="37042" spans="68:68" x14ac:dyDescent="0.2">
      <c r="BP37042" s="48"/>
    </row>
    <row r="37043" spans="68:68" x14ac:dyDescent="0.2">
      <c r="BP37043" s="48"/>
    </row>
    <row r="37044" spans="68:68" x14ac:dyDescent="0.2">
      <c r="BP37044" s="48"/>
    </row>
    <row r="37045" spans="68:68" x14ac:dyDescent="0.2">
      <c r="BP37045" s="48"/>
    </row>
    <row r="37046" spans="68:68" x14ac:dyDescent="0.2">
      <c r="BP37046" s="48"/>
    </row>
    <row r="37047" spans="68:68" x14ac:dyDescent="0.2">
      <c r="BP37047" s="48"/>
    </row>
    <row r="37048" spans="68:68" x14ac:dyDescent="0.2">
      <c r="BP37048" s="48"/>
    </row>
    <row r="37049" spans="68:68" x14ac:dyDescent="0.2">
      <c r="BP37049" s="48"/>
    </row>
    <row r="37050" spans="68:68" x14ac:dyDescent="0.2">
      <c r="BP37050" s="48"/>
    </row>
    <row r="37051" spans="68:68" x14ac:dyDescent="0.2">
      <c r="BP37051" s="48"/>
    </row>
    <row r="37052" spans="68:68" x14ac:dyDescent="0.2">
      <c r="BP37052" s="48"/>
    </row>
    <row r="37053" spans="68:68" x14ac:dyDescent="0.2">
      <c r="BP37053" s="48"/>
    </row>
    <row r="37054" spans="68:68" x14ac:dyDescent="0.2">
      <c r="BP37054" s="48"/>
    </row>
    <row r="37055" spans="68:68" x14ac:dyDescent="0.2">
      <c r="BP37055" s="48"/>
    </row>
    <row r="37056" spans="68:68" x14ac:dyDescent="0.2">
      <c r="BP37056" s="48"/>
    </row>
    <row r="37057" spans="68:68" x14ac:dyDescent="0.2">
      <c r="BP37057" s="48"/>
    </row>
    <row r="37058" spans="68:68" x14ac:dyDescent="0.2">
      <c r="BP37058" s="48"/>
    </row>
    <row r="37059" spans="68:68" x14ac:dyDescent="0.2">
      <c r="BP37059" s="48"/>
    </row>
    <row r="37060" spans="68:68" x14ac:dyDescent="0.2">
      <c r="BP37060" s="48"/>
    </row>
    <row r="37061" spans="68:68" x14ac:dyDescent="0.2">
      <c r="BP37061" s="48"/>
    </row>
    <row r="37062" spans="68:68" x14ac:dyDescent="0.2">
      <c r="BP37062" s="48"/>
    </row>
    <row r="37063" spans="68:68" x14ac:dyDescent="0.2">
      <c r="BP37063" s="48"/>
    </row>
    <row r="37064" spans="68:68" x14ac:dyDescent="0.2">
      <c r="BP37064" s="48"/>
    </row>
    <row r="37065" spans="68:68" x14ac:dyDescent="0.2">
      <c r="BP37065" s="48"/>
    </row>
    <row r="37066" spans="68:68" x14ac:dyDescent="0.2">
      <c r="BP37066" s="48"/>
    </row>
    <row r="37067" spans="68:68" x14ac:dyDescent="0.2">
      <c r="BP37067" s="48"/>
    </row>
    <row r="37068" spans="68:68" x14ac:dyDescent="0.2">
      <c r="BP37068" s="48"/>
    </row>
    <row r="37069" spans="68:68" x14ac:dyDescent="0.2">
      <c r="BP37069" s="48"/>
    </row>
    <row r="37070" spans="68:68" x14ac:dyDescent="0.2">
      <c r="BP37070" s="48"/>
    </row>
    <row r="37071" spans="68:68" x14ac:dyDescent="0.2">
      <c r="BP37071" s="48"/>
    </row>
    <row r="37072" spans="68:68" x14ac:dyDescent="0.2">
      <c r="BP37072" s="48"/>
    </row>
    <row r="37073" spans="68:68" x14ac:dyDescent="0.2">
      <c r="BP37073" s="48"/>
    </row>
    <row r="37074" spans="68:68" x14ac:dyDescent="0.2">
      <c r="BP37074" s="48"/>
    </row>
    <row r="37075" spans="68:68" x14ac:dyDescent="0.2">
      <c r="BP37075" s="48"/>
    </row>
    <row r="37076" spans="68:68" x14ac:dyDescent="0.2">
      <c r="BP37076" s="48"/>
    </row>
    <row r="37077" spans="68:68" x14ac:dyDescent="0.2">
      <c r="BP37077" s="48"/>
    </row>
    <row r="37078" spans="68:68" x14ac:dyDescent="0.2">
      <c r="BP37078" s="48"/>
    </row>
    <row r="37079" spans="68:68" x14ac:dyDescent="0.2">
      <c r="BP37079" s="48"/>
    </row>
    <row r="37080" spans="68:68" x14ac:dyDescent="0.2">
      <c r="BP37080" s="48"/>
    </row>
    <row r="37081" spans="68:68" x14ac:dyDescent="0.2">
      <c r="BP37081" s="48"/>
    </row>
    <row r="37082" spans="68:68" x14ac:dyDescent="0.2">
      <c r="BP37082" s="48"/>
    </row>
    <row r="37083" spans="68:68" x14ac:dyDescent="0.2">
      <c r="BP37083" s="48"/>
    </row>
    <row r="37084" spans="68:68" x14ac:dyDescent="0.2">
      <c r="BP37084" s="48"/>
    </row>
    <row r="37085" spans="68:68" x14ac:dyDescent="0.2">
      <c r="BP37085" s="48"/>
    </row>
    <row r="37086" spans="68:68" x14ac:dyDescent="0.2">
      <c r="BP37086" s="48"/>
    </row>
    <row r="37087" spans="68:68" x14ac:dyDescent="0.2">
      <c r="BP37087" s="48"/>
    </row>
    <row r="37088" spans="68:68" x14ac:dyDescent="0.2">
      <c r="BP37088" s="48"/>
    </row>
    <row r="37089" spans="68:68" x14ac:dyDescent="0.2">
      <c r="BP37089" s="48"/>
    </row>
    <row r="37090" spans="68:68" x14ac:dyDescent="0.2">
      <c r="BP37090" s="48"/>
    </row>
    <row r="37091" spans="68:68" x14ac:dyDescent="0.2">
      <c r="BP37091" s="48"/>
    </row>
    <row r="37092" spans="68:68" x14ac:dyDescent="0.2">
      <c r="BP37092" s="48"/>
    </row>
    <row r="37093" spans="68:68" x14ac:dyDescent="0.2">
      <c r="BP37093" s="48"/>
    </row>
    <row r="37094" spans="68:68" x14ac:dyDescent="0.2">
      <c r="BP37094" s="48"/>
    </row>
    <row r="37095" spans="68:68" x14ac:dyDescent="0.2">
      <c r="BP37095" s="48"/>
    </row>
    <row r="37096" spans="68:68" x14ac:dyDescent="0.2">
      <c r="BP37096" s="48"/>
    </row>
    <row r="37097" spans="68:68" x14ac:dyDescent="0.2">
      <c r="BP37097" s="48"/>
    </row>
    <row r="37098" spans="68:68" x14ac:dyDescent="0.2">
      <c r="BP37098" s="48"/>
    </row>
    <row r="37099" spans="68:68" x14ac:dyDescent="0.2">
      <c r="BP37099" s="48"/>
    </row>
    <row r="37100" spans="68:68" x14ac:dyDescent="0.2">
      <c r="BP37100" s="48"/>
    </row>
    <row r="37101" spans="68:68" x14ac:dyDescent="0.2">
      <c r="BP37101" s="48"/>
    </row>
    <row r="37102" spans="68:68" x14ac:dyDescent="0.2">
      <c r="BP37102" s="48"/>
    </row>
    <row r="37103" spans="68:68" x14ac:dyDescent="0.2">
      <c r="BP37103" s="48"/>
    </row>
    <row r="37104" spans="68:68" x14ac:dyDescent="0.2">
      <c r="BP37104" s="48"/>
    </row>
    <row r="37105" spans="68:68" x14ac:dyDescent="0.2">
      <c r="BP37105" s="48"/>
    </row>
    <row r="37106" spans="68:68" x14ac:dyDescent="0.2">
      <c r="BP37106" s="48"/>
    </row>
    <row r="37107" spans="68:68" x14ac:dyDescent="0.2">
      <c r="BP37107" s="48"/>
    </row>
    <row r="37108" spans="68:68" x14ac:dyDescent="0.2">
      <c r="BP37108" s="48"/>
    </row>
    <row r="37109" spans="68:68" x14ac:dyDescent="0.2">
      <c r="BP37109" s="48"/>
    </row>
    <row r="37110" spans="68:68" x14ac:dyDescent="0.2">
      <c r="BP37110" s="48"/>
    </row>
    <row r="37111" spans="68:68" x14ac:dyDescent="0.2">
      <c r="BP37111" s="48"/>
    </row>
    <row r="37112" spans="68:68" x14ac:dyDescent="0.2">
      <c r="BP37112" s="48"/>
    </row>
    <row r="37113" spans="68:68" x14ac:dyDescent="0.2">
      <c r="BP37113" s="48"/>
    </row>
    <row r="37114" spans="68:68" x14ac:dyDescent="0.2">
      <c r="BP37114" s="48"/>
    </row>
    <row r="37115" spans="68:68" x14ac:dyDescent="0.2">
      <c r="BP37115" s="48"/>
    </row>
    <row r="37116" spans="68:68" x14ac:dyDescent="0.2">
      <c r="BP37116" s="48"/>
    </row>
    <row r="37117" spans="68:68" x14ac:dyDescent="0.2">
      <c r="BP37117" s="48"/>
    </row>
    <row r="37118" spans="68:68" x14ac:dyDescent="0.2">
      <c r="BP37118" s="48"/>
    </row>
    <row r="37119" spans="68:68" x14ac:dyDescent="0.2">
      <c r="BP37119" s="48"/>
    </row>
    <row r="37120" spans="68:68" x14ac:dyDescent="0.2">
      <c r="BP37120" s="48"/>
    </row>
    <row r="37121" spans="68:68" x14ac:dyDescent="0.2">
      <c r="BP37121" s="48"/>
    </row>
    <row r="37122" spans="68:68" x14ac:dyDescent="0.2">
      <c r="BP37122" s="48"/>
    </row>
    <row r="37123" spans="68:68" x14ac:dyDescent="0.2">
      <c r="BP37123" s="48"/>
    </row>
    <row r="37124" spans="68:68" x14ac:dyDescent="0.2">
      <c r="BP37124" s="48"/>
    </row>
    <row r="37125" spans="68:68" x14ac:dyDescent="0.2">
      <c r="BP37125" s="48"/>
    </row>
    <row r="37126" spans="68:68" x14ac:dyDescent="0.2">
      <c r="BP37126" s="48"/>
    </row>
    <row r="37127" spans="68:68" x14ac:dyDescent="0.2">
      <c r="BP37127" s="48"/>
    </row>
    <row r="37128" spans="68:68" x14ac:dyDescent="0.2">
      <c r="BP37128" s="48"/>
    </row>
    <row r="37129" spans="68:68" x14ac:dyDescent="0.2">
      <c r="BP37129" s="48"/>
    </row>
    <row r="37130" spans="68:68" x14ac:dyDescent="0.2">
      <c r="BP37130" s="48"/>
    </row>
    <row r="37131" spans="68:68" x14ac:dyDescent="0.2">
      <c r="BP37131" s="48"/>
    </row>
    <row r="37132" spans="68:68" x14ac:dyDescent="0.2">
      <c r="BP37132" s="48"/>
    </row>
    <row r="37133" spans="68:68" x14ac:dyDescent="0.2">
      <c r="BP37133" s="48"/>
    </row>
    <row r="37134" spans="68:68" x14ac:dyDescent="0.2">
      <c r="BP37134" s="48"/>
    </row>
    <row r="37135" spans="68:68" x14ac:dyDescent="0.2">
      <c r="BP37135" s="48"/>
    </row>
    <row r="37136" spans="68:68" x14ac:dyDescent="0.2">
      <c r="BP37136" s="48"/>
    </row>
    <row r="37137" spans="68:68" x14ac:dyDescent="0.2">
      <c r="BP37137" s="48"/>
    </row>
    <row r="37138" spans="68:68" x14ac:dyDescent="0.2">
      <c r="BP37138" s="48"/>
    </row>
    <row r="37139" spans="68:68" x14ac:dyDescent="0.2">
      <c r="BP37139" s="48"/>
    </row>
    <row r="37140" spans="68:68" x14ac:dyDescent="0.2">
      <c r="BP37140" s="48"/>
    </row>
    <row r="37141" spans="68:68" x14ac:dyDescent="0.2">
      <c r="BP37141" s="48"/>
    </row>
    <row r="37142" spans="68:68" x14ac:dyDescent="0.2">
      <c r="BP37142" s="48"/>
    </row>
    <row r="37143" spans="68:68" x14ac:dyDescent="0.2">
      <c r="BP37143" s="48"/>
    </row>
    <row r="37144" spans="68:68" x14ac:dyDescent="0.2">
      <c r="BP37144" s="48"/>
    </row>
    <row r="37145" spans="68:68" x14ac:dyDescent="0.2">
      <c r="BP37145" s="48"/>
    </row>
    <row r="37146" spans="68:68" x14ac:dyDescent="0.2">
      <c r="BP37146" s="48"/>
    </row>
    <row r="37147" spans="68:68" x14ac:dyDescent="0.2">
      <c r="BP37147" s="48"/>
    </row>
    <row r="37148" spans="68:68" x14ac:dyDescent="0.2">
      <c r="BP37148" s="48"/>
    </row>
    <row r="37149" spans="68:68" x14ac:dyDescent="0.2">
      <c r="BP37149" s="48"/>
    </row>
    <row r="37150" spans="68:68" x14ac:dyDescent="0.2">
      <c r="BP37150" s="48"/>
    </row>
    <row r="37151" spans="68:68" x14ac:dyDescent="0.2">
      <c r="BP37151" s="48"/>
    </row>
    <row r="37152" spans="68:68" x14ac:dyDescent="0.2">
      <c r="BP37152" s="48"/>
    </row>
    <row r="37153" spans="68:68" x14ac:dyDescent="0.2">
      <c r="BP37153" s="48"/>
    </row>
    <row r="37154" spans="68:68" x14ac:dyDescent="0.2">
      <c r="BP37154" s="48"/>
    </row>
    <row r="37155" spans="68:68" x14ac:dyDescent="0.2">
      <c r="BP37155" s="48"/>
    </row>
    <row r="37156" spans="68:68" x14ac:dyDescent="0.2">
      <c r="BP37156" s="48"/>
    </row>
    <row r="37157" spans="68:68" x14ac:dyDescent="0.2">
      <c r="BP37157" s="48"/>
    </row>
    <row r="37158" spans="68:68" x14ac:dyDescent="0.2">
      <c r="BP37158" s="48"/>
    </row>
    <row r="37159" spans="68:68" x14ac:dyDescent="0.2">
      <c r="BP37159" s="48"/>
    </row>
    <row r="37160" spans="68:68" x14ac:dyDescent="0.2">
      <c r="BP37160" s="48"/>
    </row>
    <row r="37161" spans="68:68" x14ac:dyDescent="0.2">
      <c r="BP37161" s="48"/>
    </row>
    <row r="37162" spans="68:68" x14ac:dyDescent="0.2">
      <c r="BP37162" s="48"/>
    </row>
    <row r="37163" spans="68:68" x14ac:dyDescent="0.2">
      <c r="BP37163" s="48"/>
    </row>
    <row r="37164" spans="68:68" x14ac:dyDescent="0.2">
      <c r="BP37164" s="48"/>
    </row>
    <row r="37165" spans="68:68" x14ac:dyDescent="0.2">
      <c r="BP37165" s="48"/>
    </row>
    <row r="37166" spans="68:68" x14ac:dyDescent="0.2">
      <c r="BP37166" s="48"/>
    </row>
    <row r="37167" spans="68:68" x14ac:dyDescent="0.2">
      <c r="BP37167" s="48"/>
    </row>
    <row r="37168" spans="68:68" x14ac:dyDescent="0.2">
      <c r="BP37168" s="48"/>
    </row>
    <row r="37169" spans="68:68" x14ac:dyDescent="0.2">
      <c r="BP37169" s="48"/>
    </row>
    <row r="37170" spans="68:68" x14ac:dyDescent="0.2">
      <c r="BP37170" s="48"/>
    </row>
    <row r="37171" spans="68:68" x14ac:dyDescent="0.2">
      <c r="BP37171" s="48"/>
    </row>
    <row r="37172" spans="68:68" x14ac:dyDescent="0.2">
      <c r="BP37172" s="48"/>
    </row>
    <row r="37173" spans="68:68" x14ac:dyDescent="0.2">
      <c r="BP37173" s="48"/>
    </row>
    <row r="37174" spans="68:68" x14ac:dyDescent="0.2">
      <c r="BP37174" s="48"/>
    </row>
    <row r="37175" spans="68:68" x14ac:dyDescent="0.2">
      <c r="BP37175" s="48"/>
    </row>
    <row r="37176" spans="68:68" x14ac:dyDescent="0.2">
      <c r="BP37176" s="48"/>
    </row>
    <row r="37177" spans="68:68" x14ac:dyDescent="0.2">
      <c r="BP37177" s="48"/>
    </row>
    <row r="37178" spans="68:68" x14ac:dyDescent="0.2">
      <c r="BP37178" s="48"/>
    </row>
    <row r="37179" spans="68:68" x14ac:dyDescent="0.2">
      <c r="BP37179" s="48"/>
    </row>
    <row r="37180" spans="68:68" x14ac:dyDescent="0.2">
      <c r="BP37180" s="48"/>
    </row>
    <row r="37181" spans="68:68" x14ac:dyDescent="0.2">
      <c r="BP37181" s="48"/>
    </row>
    <row r="37182" spans="68:68" x14ac:dyDescent="0.2">
      <c r="BP37182" s="48"/>
    </row>
    <row r="37183" spans="68:68" x14ac:dyDescent="0.2">
      <c r="BP37183" s="48"/>
    </row>
    <row r="37184" spans="68:68" x14ac:dyDescent="0.2">
      <c r="BP37184" s="48"/>
    </row>
    <row r="37185" spans="68:68" x14ac:dyDescent="0.2">
      <c r="BP37185" s="48"/>
    </row>
    <row r="37186" spans="68:68" x14ac:dyDescent="0.2">
      <c r="BP37186" s="48"/>
    </row>
    <row r="37187" spans="68:68" x14ac:dyDescent="0.2">
      <c r="BP37187" s="48"/>
    </row>
    <row r="37188" spans="68:68" x14ac:dyDescent="0.2">
      <c r="BP37188" s="48"/>
    </row>
    <row r="37189" spans="68:68" x14ac:dyDescent="0.2">
      <c r="BP37189" s="48"/>
    </row>
    <row r="37190" spans="68:68" x14ac:dyDescent="0.2">
      <c r="BP37190" s="48"/>
    </row>
    <row r="37191" spans="68:68" x14ac:dyDescent="0.2">
      <c r="BP37191" s="48"/>
    </row>
    <row r="37192" spans="68:68" x14ac:dyDescent="0.2">
      <c r="BP37192" s="48"/>
    </row>
    <row r="37193" spans="68:68" x14ac:dyDescent="0.2">
      <c r="BP37193" s="48"/>
    </row>
    <row r="37194" spans="68:68" x14ac:dyDescent="0.2">
      <c r="BP37194" s="48"/>
    </row>
    <row r="37195" spans="68:68" x14ac:dyDescent="0.2">
      <c r="BP37195" s="48"/>
    </row>
    <row r="37196" spans="68:68" x14ac:dyDescent="0.2">
      <c r="BP37196" s="48"/>
    </row>
    <row r="37197" spans="68:68" x14ac:dyDescent="0.2">
      <c r="BP37197" s="48"/>
    </row>
    <row r="37198" spans="68:68" x14ac:dyDescent="0.2">
      <c r="BP37198" s="48"/>
    </row>
    <row r="37199" spans="68:68" x14ac:dyDescent="0.2">
      <c r="BP37199" s="48"/>
    </row>
    <row r="37200" spans="68:68" x14ac:dyDescent="0.2">
      <c r="BP37200" s="48"/>
    </row>
    <row r="37201" spans="68:68" x14ac:dyDescent="0.2">
      <c r="BP37201" s="48"/>
    </row>
    <row r="37202" spans="68:68" x14ac:dyDescent="0.2">
      <c r="BP37202" s="48"/>
    </row>
    <row r="37203" spans="68:68" x14ac:dyDescent="0.2">
      <c r="BP37203" s="48"/>
    </row>
    <row r="37204" spans="68:68" x14ac:dyDescent="0.2">
      <c r="BP37204" s="48"/>
    </row>
    <row r="37205" spans="68:68" x14ac:dyDescent="0.2">
      <c r="BP37205" s="48"/>
    </row>
    <row r="37206" spans="68:68" x14ac:dyDescent="0.2">
      <c r="BP37206" s="48"/>
    </row>
    <row r="37207" spans="68:68" x14ac:dyDescent="0.2">
      <c r="BP37207" s="48"/>
    </row>
    <row r="37208" spans="68:68" x14ac:dyDescent="0.2">
      <c r="BP37208" s="48"/>
    </row>
    <row r="37209" spans="68:68" x14ac:dyDescent="0.2">
      <c r="BP37209" s="48"/>
    </row>
    <row r="37210" spans="68:68" x14ac:dyDescent="0.2">
      <c r="BP37210" s="48"/>
    </row>
    <row r="37211" spans="68:68" x14ac:dyDescent="0.2">
      <c r="BP37211" s="48"/>
    </row>
    <row r="37212" spans="68:68" x14ac:dyDescent="0.2">
      <c r="BP37212" s="48"/>
    </row>
    <row r="37213" spans="68:68" x14ac:dyDescent="0.2">
      <c r="BP37213" s="48"/>
    </row>
    <row r="37214" spans="68:68" x14ac:dyDescent="0.2">
      <c r="BP37214" s="48"/>
    </row>
    <row r="37215" spans="68:68" x14ac:dyDescent="0.2">
      <c r="BP37215" s="48"/>
    </row>
    <row r="37216" spans="68:68" x14ac:dyDescent="0.2">
      <c r="BP37216" s="48"/>
    </row>
    <row r="37217" spans="68:68" x14ac:dyDescent="0.2">
      <c r="BP37217" s="48"/>
    </row>
    <row r="37218" spans="68:68" x14ac:dyDescent="0.2">
      <c r="BP37218" s="48"/>
    </row>
    <row r="37219" spans="68:68" x14ac:dyDescent="0.2">
      <c r="BP37219" s="48"/>
    </row>
    <row r="37220" spans="68:68" x14ac:dyDescent="0.2">
      <c r="BP37220" s="48"/>
    </row>
    <row r="37221" spans="68:68" x14ac:dyDescent="0.2">
      <c r="BP37221" s="48"/>
    </row>
    <row r="37222" spans="68:68" x14ac:dyDescent="0.2">
      <c r="BP37222" s="48"/>
    </row>
    <row r="37223" spans="68:68" x14ac:dyDescent="0.2">
      <c r="BP37223" s="48"/>
    </row>
    <row r="37224" spans="68:68" x14ac:dyDescent="0.2">
      <c r="BP37224" s="48"/>
    </row>
    <row r="37225" spans="68:68" x14ac:dyDescent="0.2">
      <c r="BP37225" s="48"/>
    </row>
    <row r="37226" spans="68:68" x14ac:dyDescent="0.2">
      <c r="BP37226" s="48"/>
    </row>
    <row r="37227" spans="68:68" x14ac:dyDescent="0.2">
      <c r="BP37227" s="48"/>
    </row>
    <row r="37228" spans="68:68" x14ac:dyDescent="0.2">
      <c r="BP37228" s="48"/>
    </row>
    <row r="37229" spans="68:68" x14ac:dyDescent="0.2">
      <c r="BP37229" s="48"/>
    </row>
    <row r="37230" spans="68:68" x14ac:dyDescent="0.2">
      <c r="BP37230" s="48"/>
    </row>
    <row r="37231" spans="68:68" x14ac:dyDescent="0.2">
      <c r="BP37231" s="48"/>
    </row>
    <row r="37232" spans="68:68" x14ac:dyDescent="0.2">
      <c r="BP37232" s="48"/>
    </row>
    <row r="37233" spans="68:68" x14ac:dyDescent="0.2">
      <c r="BP37233" s="48"/>
    </row>
    <row r="37234" spans="68:68" x14ac:dyDescent="0.2">
      <c r="BP37234" s="48"/>
    </row>
    <row r="37235" spans="68:68" x14ac:dyDescent="0.2">
      <c r="BP37235" s="48"/>
    </row>
    <row r="37236" spans="68:68" x14ac:dyDescent="0.2">
      <c r="BP37236" s="48"/>
    </row>
    <row r="37237" spans="68:68" x14ac:dyDescent="0.2">
      <c r="BP37237" s="48"/>
    </row>
    <row r="37238" spans="68:68" x14ac:dyDescent="0.2">
      <c r="BP37238" s="48"/>
    </row>
    <row r="37239" spans="68:68" x14ac:dyDescent="0.2">
      <c r="BP37239" s="48"/>
    </row>
    <row r="37240" spans="68:68" x14ac:dyDescent="0.2">
      <c r="BP37240" s="48"/>
    </row>
    <row r="37241" spans="68:68" x14ac:dyDescent="0.2">
      <c r="BP37241" s="48"/>
    </row>
    <row r="37242" spans="68:68" x14ac:dyDescent="0.2">
      <c r="BP37242" s="48"/>
    </row>
    <row r="37243" spans="68:68" x14ac:dyDescent="0.2">
      <c r="BP37243" s="48"/>
    </row>
    <row r="37244" spans="68:68" x14ac:dyDescent="0.2">
      <c r="BP37244" s="48"/>
    </row>
    <row r="37245" spans="68:68" x14ac:dyDescent="0.2">
      <c r="BP37245" s="48"/>
    </row>
    <row r="37246" spans="68:68" x14ac:dyDescent="0.2">
      <c r="BP37246" s="48"/>
    </row>
    <row r="37247" spans="68:68" x14ac:dyDescent="0.2">
      <c r="BP37247" s="48"/>
    </row>
    <row r="37248" spans="68:68" x14ac:dyDescent="0.2">
      <c r="BP37248" s="48"/>
    </row>
    <row r="37249" spans="68:68" x14ac:dyDescent="0.2">
      <c r="BP37249" s="48"/>
    </row>
    <row r="37250" spans="68:68" x14ac:dyDescent="0.2">
      <c r="BP37250" s="48"/>
    </row>
    <row r="37251" spans="68:68" x14ac:dyDescent="0.2">
      <c r="BP37251" s="48"/>
    </row>
    <row r="37252" spans="68:68" x14ac:dyDescent="0.2">
      <c r="BP37252" s="48"/>
    </row>
    <row r="37253" spans="68:68" x14ac:dyDescent="0.2">
      <c r="BP37253" s="48"/>
    </row>
    <row r="37254" spans="68:68" x14ac:dyDescent="0.2">
      <c r="BP37254" s="48"/>
    </row>
    <row r="37255" spans="68:68" x14ac:dyDescent="0.2">
      <c r="BP37255" s="48"/>
    </row>
    <row r="37256" spans="68:68" x14ac:dyDescent="0.2">
      <c r="BP37256" s="48"/>
    </row>
    <row r="37257" spans="68:68" x14ac:dyDescent="0.2">
      <c r="BP37257" s="48"/>
    </row>
    <row r="37258" spans="68:68" x14ac:dyDescent="0.2">
      <c r="BP37258" s="48"/>
    </row>
    <row r="37259" spans="68:68" x14ac:dyDescent="0.2">
      <c r="BP37259" s="48"/>
    </row>
    <row r="37260" spans="68:68" x14ac:dyDescent="0.2">
      <c r="BP37260" s="48"/>
    </row>
    <row r="37261" spans="68:68" x14ac:dyDescent="0.2">
      <c r="BP37261" s="48"/>
    </row>
    <row r="37262" spans="68:68" x14ac:dyDescent="0.2">
      <c r="BP37262" s="48"/>
    </row>
    <row r="37263" spans="68:68" x14ac:dyDescent="0.2">
      <c r="BP37263" s="48"/>
    </row>
    <row r="37264" spans="68:68" x14ac:dyDescent="0.2">
      <c r="BP37264" s="48"/>
    </row>
    <row r="37265" spans="68:68" x14ac:dyDescent="0.2">
      <c r="BP37265" s="48"/>
    </row>
    <row r="37266" spans="68:68" x14ac:dyDescent="0.2">
      <c r="BP37266" s="48"/>
    </row>
    <row r="37267" spans="68:68" x14ac:dyDescent="0.2">
      <c r="BP37267" s="48"/>
    </row>
    <row r="37268" spans="68:68" x14ac:dyDescent="0.2">
      <c r="BP37268" s="48"/>
    </row>
    <row r="37269" spans="68:68" x14ac:dyDescent="0.2">
      <c r="BP37269" s="48"/>
    </row>
    <row r="37270" spans="68:68" x14ac:dyDescent="0.2">
      <c r="BP37270" s="48"/>
    </row>
    <row r="37271" spans="68:68" x14ac:dyDescent="0.2">
      <c r="BP37271" s="48"/>
    </row>
    <row r="37272" spans="68:68" x14ac:dyDescent="0.2">
      <c r="BP37272" s="48"/>
    </row>
    <row r="37273" spans="68:68" x14ac:dyDescent="0.2">
      <c r="BP37273" s="48"/>
    </row>
    <row r="37274" spans="68:68" x14ac:dyDescent="0.2">
      <c r="BP37274" s="48"/>
    </row>
    <row r="37275" spans="68:68" x14ac:dyDescent="0.2">
      <c r="BP37275" s="48"/>
    </row>
    <row r="37276" spans="68:68" x14ac:dyDescent="0.2">
      <c r="BP37276" s="48"/>
    </row>
    <row r="37277" spans="68:68" x14ac:dyDescent="0.2">
      <c r="BP37277" s="48"/>
    </row>
    <row r="37278" spans="68:68" x14ac:dyDescent="0.2">
      <c r="BP37278" s="48"/>
    </row>
    <row r="37279" spans="68:68" x14ac:dyDescent="0.2">
      <c r="BP37279" s="48"/>
    </row>
    <row r="37280" spans="68:68" x14ac:dyDescent="0.2">
      <c r="BP37280" s="48"/>
    </row>
    <row r="37281" spans="68:68" x14ac:dyDescent="0.2">
      <c r="BP37281" s="48"/>
    </row>
    <row r="37282" spans="68:68" x14ac:dyDescent="0.2">
      <c r="BP37282" s="48"/>
    </row>
    <row r="37283" spans="68:68" x14ac:dyDescent="0.2">
      <c r="BP37283" s="48"/>
    </row>
    <row r="37284" spans="68:68" x14ac:dyDescent="0.2">
      <c r="BP37284" s="48"/>
    </row>
    <row r="37285" spans="68:68" x14ac:dyDescent="0.2">
      <c r="BP37285" s="48"/>
    </row>
    <row r="37286" spans="68:68" x14ac:dyDescent="0.2">
      <c r="BP37286" s="48"/>
    </row>
    <row r="37287" spans="68:68" x14ac:dyDescent="0.2">
      <c r="BP37287" s="48"/>
    </row>
    <row r="37288" spans="68:68" x14ac:dyDescent="0.2">
      <c r="BP37288" s="48"/>
    </row>
    <row r="37289" spans="68:68" x14ac:dyDescent="0.2">
      <c r="BP37289" s="48"/>
    </row>
    <row r="37290" spans="68:68" x14ac:dyDescent="0.2">
      <c r="BP37290" s="48"/>
    </row>
    <row r="37291" spans="68:68" x14ac:dyDescent="0.2">
      <c r="BP37291" s="48"/>
    </row>
    <row r="37292" spans="68:68" x14ac:dyDescent="0.2">
      <c r="BP37292" s="48"/>
    </row>
    <row r="37293" spans="68:68" x14ac:dyDescent="0.2">
      <c r="BP37293" s="48"/>
    </row>
    <row r="37294" spans="68:68" x14ac:dyDescent="0.2">
      <c r="BP37294" s="48"/>
    </row>
    <row r="37295" spans="68:68" x14ac:dyDescent="0.2">
      <c r="BP37295" s="48"/>
    </row>
    <row r="37296" spans="68:68" x14ac:dyDescent="0.2">
      <c r="BP37296" s="48"/>
    </row>
    <row r="37297" spans="68:68" x14ac:dyDescent="0.2">
      <c r="BP37297" s="48"/>
    </row>
    <row r="37298" spans="68:68" x14ac:dyDescent="0.2">
      <c r="BP37298" s="48"/>
    </row>
    <row r="37299" spans="68:68" x14ac:dyDescent="0.2">
      <c r="BP37299" s="48"/>
    </row>
    <row r="37300" spans="68:68" x14ac:dyDescent="0.2">
      <c r="BP37300" s="48"/>
    </row>
    <row r="37301" spans="68:68" x14ac:dyDescent="0.2">
      <c r="BP37301" s="48"/>
    </row>
    <row r="37302" spans="68:68" x14ac:dyDescent="0.2">
      <c r="BP37302" s="48"/>
    </row>
    <row r="37303" spans="68:68" x14ac:dyDescent="0.2">
      <c r="BP37303" s="48"/>
    </row>
    <row r="37304" spans="68:68" x14ac:dyDescent="0.2">
      <c r="BP37304" s="48"/>
    </row>
    <row r="37305" spans="68:68" x14ac:dyDescent="0.2">
      <c r="BP37305" s="48"/>
    </row>
    <row r="37306" spans="68:68" x14ac:dyDescent="0.2">
      <c r="BP37306" s="48"/>
    </row>
    <row r="37307" spans="68:68" x14ac:dyDescent="0.2">
      <c r="BP37307" s="48"/>
    </row>
    <row r="37308" spans="68:68" x14ac:dyDescent="0.2">
      <c r="BP37308" s="48"/>
    </row>
    <row r="37309" spans="68:68" x14ac:dyDescent="0.2">
      <c r="BP37309" s="48"/>
    </row>
    <row r="37310" spans="68:68" x14ac:dyDescent="0.2">
      <c r="BP37310" s="48"/>
    </row>
    <row r="37311" spans="68:68" x14ac:dyDescent="0.2">
      <c r="BP37311" s="48"/>
    </row>
    <row r="37312" spans="68:68" x14ac:dyDescent="0.2">
      <c r="BP37312" s="48"/>
    </row>
    <row r="37313" spans="68:68" x14ac:dyDescent="0.2">
      <c r="BP37313" s="48"/>
    </row>
    <row r="37314" spans="68:68" x14ac:dyDescent="0.2">
      <c r="BP37314" s="48"/>
    </row>
    <row r="37315" spans="68:68" x14ac:dyDescent="0.2">
      <c r="BP37315" s="48"/>
    </row>
    <row r="37316" spans="68:68" x14ac:dyDescent="0.2">
      <c r="BP37316" s="48"/>
    </row>
    <row r="37317" spans="68:68" x14ac:dyDescent="0.2">
      <c r="BP37317" s="48"/>
    </row>
    <row r="37318" spans="68:68" x14ac:dyDescent="0.2">
      <c r="BP37318" s="48"/>
    </row>
    <row r="37319" spans="68:68" x14ac:dyDescent="0.2">
      <c r="BP37319" s="48"/>
    </row>
    <row r="37320" spans="68:68" x14ac:dyDescent="0.2">
      <c r="BP37320" s="48"/>
    </row>
    <row r="37321" spans="68:68" x14ac:dyDescent="0.2">
      <c r="BP37321" s="48"/>
    </row>
    <row r="37322" spans="68:68" x14ac:dyDescent="0.2">
      <c r="BP37322" s="48"/>
    </row>
    <row r="37323" spans="68:68" x14ac:dyDescent="0.2">
      <c r="BP37323" s="48"/>
    </row>
    <row r="37324" spans="68:68" x14ac:dyDescent="0.2">
      <c r="BP37324" s="48"/>
    </row>
    <row r="37325" spans="68:68" x14ac:dyDescent="0.2">
      <c r="BP37325" s="48"/>
    </row>
    <row r="37326" spans="68:68" x14ac:dyDescent="0.2">
      <c r="BP37326" s="48"/>
    </row>
    <row r="37327" spans="68:68" x14ac:dyDescent="0.2">
      <c r="BP37327" s="48"/>
    </row>
    <row r="37328" spans="68:68" x14ac:dyDescent="0.2">
      <c r="BP37328" s="48"/>
    </row>
    <row r="37329" spans="68:68" x14ac:dyDescent="0.2">
      <c r="BP37329" s="48"/>
    </row>
    <row r="37330" spans="68:68" x14ac:dyDescent="0.2">
      <c r="BP37330" s="48"/>
    </row>
    <row r="37331" spans="68:68" x14ac:dyDescent="0.2">
      <c r="BP37331" s="48"/>
    </row>
    <row r="37332" spans="68:68" x14ac:dyDescent="0.2">
      <c r="BP37332" s="48"/>
    </row>
    <row r="37333" spans="68:68" x14ac:dyDescent="0.2">
      <c r="BP37333" s="48"/>
    </row>
    <row r="37334" spans="68:68" x14ac:dyDescent="0.2">
      <c r="BP37334" s="48"/>
    </row>
    <row r="37335" spans="68:68" x14ac:dyDescent="0.2">
      <c r="BP37335" s="48"/>
    </row>
    <row r="37336" spans="68:68" x14ac:dyDescent="0.2">
      <c r="BP37336" s="48"/>
    </row>
    <row r="37337" spans="68:68" x14ac:dyDescent="0.2">
      <c r="BP37337" s="48"/>
    </row>
    <row r="37338" spans="68:68" x14ac:dyDescent="0.2">
      <c r="BP37338" s="48"/>
    </row>
    <row r="37339" spans="68:68" x14ac:dyDescent="0.2">
      <c r="BP37339" s="48"/>
    </row>
    <row r="37340" spans="68:68" x14ac:dyDescent="0.2">
      <c r="BP37340" s="48"/>
    </row>
    <row r="37341" spans="68:68" x14ac:dyDescent="0.2">
      <c r="BP37341" s="48"/>
    </row>
    <row r="37342" spans="68:68" x14ac:dyDescent="0.2">
      <c r="BP37342" s="48"/>
    </row>
    <row r="37343" spans="68:68" x14ac:dyDescent="0.2">
      <c r="BP37343" s="48"/>
    </row>
    <row r="37344" spans="68:68" x14ac:dyDescent="0.2">
      <c r="BP37344" s="48"/>
    </row>
    <row r="37345" spans="68:68" x14ac:dyDescent="0.2">
      <c r="BP37345" s="48"/>
    </row>
    <row r="37346" spans="68:68" x14ac:dyDescent="0.2">
      <c r="BP37346" s="48"/>
    </row>
    <row r="37347" spans="68:68" x14ac:dyDescent="0.2">
      <c r="BP37347" s="48"/>
    </row>
    <row r="37348" spans="68:68" x14ac:dyDescent="0.2">
      <c r="BP37348" s="48"/>
    </row>
    <row r="37349" spans="68:68" x14ac:dyDescent="0.2">
      <c r="BP37349" s="48"/>
    </row>
    <row r="37350" spans="68:68" x14ac:dyDescent="0.2">
      <c r="BP37350" s="48"/>
    </row>
    <row r="37351" spans="68:68" x14ac:dyDescent="0.2">
      <c r="BP37351" s="48"/>
    </row>
    <row r="37352" spans="68:68" x14ac:dyDescent="0.2">
      <c r="BP37352" s="48"/>
    </row>
    <row r="37353" spans="68:68" x14ac:dyDescent="0.2">
      <c r="BP37353" s="48"/>
    </row>
    <row r="37354" spans="68:68" x14ac:dyDescent="0.2">
      <c r="BP37354" s="48"/>
    </row>
    <row r="37355" spans="68:68" x14ac:dyDescent="0.2">
      <c r="BP37355" s="48"/>
    </row>
    <row r="37356" spans="68:68" x14ac:dyDescent="0.2">
      <c r="BP37356" s="48"/>
    </row>
    <row r="37357" spans="68:68" x14ac:dyDescent="0.2">
      <c r="BP37357" s="48"/>
    </row>
    <row r="37358" spans="68:68" x14ac:dyDescent="0.2">
      <c r="BP37358" s="48"/>
    </row>
    <row r="37359" spans="68:68" x14ac:dyDescent="0.2">
      <c r="BP37359" s="48"/>
    </row>
    <row r="37360" spans="68:68" x14ac:dyDescent="0.2">
      <c r="BP37360" s="48"/>
    </row>
    <row r="37361" spans="68:68" x14ac:dyDescent="0.2">
      <c r="BP37361" s="48"/>
    </row>
    <row r="37362" spans="68:68" x14ac:dyDescent="0.2">
      <c r="BP37362" s="48"/>
    </row>
    <row r="37363" spans="68:68" x14ac:dyDescent="0.2">
      <c r="BP37363" s="48"/>
    </row>
    <row r="37364" spans="68:68" x14ac:dyDescent="0.2">
      <c r="BP37364" s="48"/>
    </row>
    <row r="37365" spans="68:68" x14ac:dyDescent="0.2">
      <c r="BP37365" s="48"/>
    </row>
    <row r="37366" spans="68:68" x14ac:dyDescent="0.2">
      <c r="BP37366" s="48"/>
    </row>
    <row r="37367" spans="68:68" x14ac:dyDescent="0.2">
      <c r="BP37367" s="48"/>
    </row>
    <row r="37368" spans="68:68" x14ac:dyDescent="0.2">
      <c r="BP37368" s="48"/>
    </row>
    <row r="37369" spans="68:68" x14ac:dyDescent="0.2">
      <c r="BP37369" s="48"/>
    </row>
    <row r="37370" spans="68:68" x14ac:dyDescent="0.2">
      <c r="BP37370" s="48"/>
    </row>
    <row r="37371" spans="68:68" x14ac:dyDescent="0.2">
      <c r="BP37371" s="48"/>
    </row>
    <row r="37372" spans="68:68" x14ac:dyDescent="0.2">
      <c r="BP37372" s="48"/>
    </row>
    <row r="37373" spans="68:68" x14ac:dyDescent="0.2">
      <c r="BP37373" s="48"/>
    </row>
    <row r="37374" spans="68:68" x14ac:dyDescent="0.2">
      <c r="BP37374" s="48"/>
    </row>
    <row r="37375" spans="68:68" x14ac:dyDescent="0.2">
      <c r="BP37375" s="48"/>
    </row>
    <row r="37376" spans="68:68" x14ac:dyDescent="0.2">
      <c r="BP37376" s="48"/>
    </row>
    <row r="37377" spans="68:68" x14ac:dyDescent="0.2">
      <c r="BP37377" s="48"/>
    </row>
    <row r="37378" spans="68:68" x14ac:dyDescent="0.2">
      <c r="BP37378" s="48"/>
    </row>
    <row r="37379" spans="68:68" x14ac:dyDescent="0.2">
      <c r="BP37379" s="48"/>
    </row>
    <row r="37380" spans="68:68" x14ac:dyDescent="0.2">
      <c r="BP37380" s="48"/>
    </row>
    <row r="37381" spans="68:68" x14ac:dyDescent="0.2">
      <c r="BP37381" s="48"/>
    </row>
    <row r="37382" spans="68:68" x14ac:dyDescent="0.2">
      <c r="BP37382" s="48"/>
    </row>
    <row r="37383" spans="68:68" x14ac:dyDescent="0.2">
      <c r="BP37383" s="48"/>
    </row>
    <row r="37384" spans="68:68" x14ac:dyDescent="0.2">
      <c r="BP37384" s="48"/>
    </row>
    <row r="37385" spans="68:68" x14ac:dyDescent="0.2">
      <c r="BP37385" s="48"/>
    </row>
    <row r="37386" spans="68:68" x14ac:dyDescent="0.2">
      <c r="BP37386" s="48"/>
    </row>
    <row r="37387" spans="68:68" x14ac:dyDescent="0.2">
      <c r="BP37387" s="48"/>
    </row>
    <row r="37388" spans="68:68" x14ac:dyDescent="0.2">
      <c r="BP37388" s="48"/>
    </row>
    <row r="37389" spans="68:68" x14ac:dyDescent="0.2">
      <c r="BP37389" s="48"/>
    </row>
    <row r="37390" spans="68:68" x14ac:dyDescent="0.2">
      <c r="BP37390" s="48"/>
    </row>
    <row r="37391" spans="68:68" x14ac:dyDescent="0.2">
      <c r="BP37391" s="48"/>
    </row>
    <row r="37392" spans="68:68" x14ac:dyDescent="0.2">
      <c r="BP37392" s="48"/>
    </row>
    <row r="37393" spans="68:68" x14ac:dyDescent="0.2">
      <c r="BP37393" s="48"/>
    </row>
    <row r="37394" spans="68:68" x14ac:dyDescent="0.2">
      <c r="BP37394" s="48"/>
    </row>
    <row r="37395" spans="68:68" x14ac:dyDescent="0.2">
      <c r="BP37395" s="48"/>
    </row>
    <row r="37396" spans="68:68" x14ac:dyDescent="0.2">
      <c r="BP37396" s="48"/>
    </row>
    <row r="37397" spans="68:68" x14ac:dyDescent="0.2">
      <c r="BP37397" s="48"/>
    </row>
    <row r="37398" spans="68:68" x14ac:dyDescent="0.2">
      <c r="BP37398" s="48"/>
    </row>
    <row r="37399" spans="68:68" x14ac:dyDescent="0.2">
      <c r="BP37399" s="48"/>
    </row>
    <row r="37400" spans="68:68" x14ac:dyDescent="0.2">
      <c r="BP37400" s="48"/>
    </row>
    <row r="37401" spans="68:68" x14ac:dyDescent="0.2">
      <c r="BP37401" s="48"/>
    </row>
    <row r="37402" spans="68:68" x14ac:dyDescent="0.2">
      <c r="BP37402" s="48"/>
    </row>
    <row r="37403" spans="68:68" x14ac:dyDescent="0.2">
      <c r="BP37403" s="48"/>
    </row>
    <row r="37404" spans="68:68" x14ac:dyDescent="0.2">
      <c r="BP37404" s="48"/>
    </row>
    <row r="37405" spans="68:68" x14ac:dyDescent="0.2">
      <c r="BP37405" s="48"/>
    </row>
    <row r="37406" spans="68:68" x14ac:dyDescent="0.2">
      <c r="BP37406" s="48"/>
    </row>
    <row r="37407" spans="68:68" x14ac:dyDescent="0.2">
      <c r="BP37407" s="48"/>
    </row>
    <row r="37408" spans="68:68" x14ac:dyDescent="0.2">
      <c r="BP37408" s="48"/>
    </row>
    <row r="37409" spans="68:68" x14ac:dyDescent="0.2">
      <c r="BP37409" s="48"/>
    </row>
    <row r="37410" spans="68:68" x14ac:dyDescent="0.2">
      <c r="BP37410" s="48"/>
    </row>
    <row r="37411" spans="68:68" x14ac:dyDescent="0.2">
      <c r="BP37411" s="48"/>
    </row>
    <row r="37412" spans="68:68" x14ac:dyDescent="0.2">
      <c r="BP37412" s="48"/>
    </row>
    <row r="37413" spans="68:68" x14ac:dyDescent="0.2">
      <c r="BP37413" s="48"/>
    </row>
    <row r="37414" spans="68:68" x14ac:dyDescent="0.2">
      <c r="BP37414" s="48"/>
    </row>
    <row r="37415" spans="68:68" x14ac:dyDescent="0.2">
      <c r="BP37415" s="48"/>
    </row>
    <row r="37416" spans="68:68" x14ac:dyDescent="0.2">
      <c r="BP37416" s="48"/>
    </row>
    <row r="37417" spans="68:68" x14ac:dyDescent="0.2">
      <c r="BP37417" s="48"/>
    </row>
    <row r="37418" spans="68:68" x14ac:dyDescent="0.2">
      <c r="BP37418" s="48"/>
    </row>
    <row r="37419" spans="68:68" x14ac:dyDescent="0.2">
      <c r="BP37419" s="48"/>
    </row>
    <row r="37420" spans="68:68" x14ac:dyDescent="0.2">
      <c r="BP37420" s="48"/>
    </row>
    <row r="37421" spans="68:68" x14ac:dyDescent="0.2">
      <c r="BP37421" s="48"/>
    </row>
    <row r="37422" spans="68:68" x14ac:dyDescent="0.2">
      <c r="BP37422" s="48"/>
    </row>
    <row r="37423" spans="68:68" x14ac:dyDescent="0.2">
      <c r="BP37423" s="48"/>
    </row>
    <row r="37424" spans="68:68" x14ac:dyDescent="0.2">
      <c r="BP37424" s="48"/>
    </row>
    <row r="37425" spans="68:68" x14ac:dyDescent="0.2">
      <c r="BP37425" s="48"/>
    </row>
    <row r="37426" spans="68:68" x14ac:dyDescent="0.2">
      <c r="BP37426" s="48"/>
    </row>
    <row r="37427" spans="68:68" x14ac:dyDescent="0.2">
      <c r="BP37427" s="48"/>
    </row>
    <row r="37428" spans="68:68" x14ac:dyDescent="0.2">
      <c r="BP37428" s="48"/>
    </row>
    <row r="37429" spans="68:68" x14ac:dyDescent="0.2">
      <c r="BP37429" s="48"/>
    </row>
    <row r="37430" spans="68:68" x14ac:dyDescent="0.2">
      <c r="BP37430" s="48"/>
    </row>
    <row r="37431" spans="68:68" x14ac:dyDescent="0.2">
      <c r="BP37431" s="48"/>
    </row>
    <row r="37432" spans="68:68" x14ac:dyDescent="0.2">
      <c r="BP37432" s="48"/>
    </row>
    <row r="37433" spans="68:68" x14ac:dyDescent="0.2">
      <c r="BP37433" s="48"/>
    </row>
    <row r="37434" spans="68:68" x14ac:dyDescent="0.2">
      <c r="BP37434" s="48"/>
    </row>
    <row r="37435" spans="68:68" x14ac:dyDescent="0.2">
      <c r="BP37435" s="48"/>
    </row>
    <row r="37436" spans="68:68" x14ac:dyDescent="0.2">
      <c r="BP37436" s="48"/>
    </row>
    <row r="37437" spans="68:68" x14ac:dyDescent="0.2">
      <c r="BP37437" s="48"/>
    </row>
    <row r="37438" spans="68:68" x14ac:dyDescent="0.2">
      <c r="BP37438" s="48"/>
    </row>
    <row r="37439" spans="68:68" x14ac:dyDescent="0.2">
      <c r="BP37439" s="48"/>
    </row>
    <row r="37440" spans="68:68" x14ac:dyDescent="0.2">
      <c r="BP37440" s="48"/>
    </row>
    <row r="37441" spans="68:68" x14ac:dyDescent="0.2">
      <c r="BP37441" s="48"/>
    </row>
    <row r="37442" spans="68:68" x14ac:dyDescent="0.2">
      <c r="BP37442" s="48"/>
    </row>
    <row r="37443" spans="68:68" x14ac:dyDescent="0.2">
      <c r="BP37443" s="48"/>
    </row>
    <row r="37444" spans="68:68" x14ac:dyDescent="0.2">
      <c r="BP37444" s="48"/>
    </row>
    <row r="37445" spans="68:68" x14ac:dyDescent="0.2">
      <c r="BP37445" s="48"/>
    </row>
    <row r="37446" spans="68:68" x14ac:dyDescent="0.2">
      <c r="BP37446" s="48"/>
    </row>
    <row r="37447" spans="68:68" x14ac:dyDescent="0.2">
      <c r="BP37447" s="48"/>
    </row>
    <row r="37448" spans="68:68" x14ac:dyDescent="0.2">
      <c r="BP37448" s="48"/>
    </row>
    <row r="37449" spans="68:68" x14ac:dyDescent="0.2">
      <c r="BP37449" s="48"/>
    </row>
    <row r="37450" spans="68:68" x14ac:dyDescent="0.2">
      <c r="BP37450" s="48"/>
    </row>
    <row r="37451" spans="68:68" x14ac:dyDescent="0.2">
      <c r="BP37451" s="48"/>
    </row>
    <row r="37452" spans="68:68" x14ac:dyDescent="0.2">
      <c r="BP37452" s="48"/>
    </row>
    <row r="37453" spans="68:68" x14ac:dyDescent="0.2">
      <c r="BP37453" s="48"/>
    </row>
    <row r="37454" spans="68:68" x14ac:dyDescent="0.2">
      <c r="BP37454" s="48"/>
    </row>
    <row r="37455" spans="68:68" x14ac:dyDescent="0.2">
      <c r="BP37455" s="48"/>
    </row>
    <row r="37456" spans="68:68" x14ac:dyDescent="0.2">
      <c r="BP37456" s="48"/>
    </row>
    <row r="37457" spans="68:68" x14ac:dyDescent="0.2">
      <c r="BP37457" s="48"/>
    </row>
    <row r="37458" spans="68:68" x14ac:dyDescent="0.2">
      <c r="BP37458" s="48"/>
    </row>
    <row r="37459" spans="68:68" x14ac:dyDescent="0.2">
      <c r="BP37459" s="48"/>
    </row>
    <row r="37460" spans="68:68" x14ac:dyDescent="0.2">
      <c r="BP37460" s="48"/>
    </row>
    <row r="37461" spans="68:68" x14ac:dyDescent="0.2">
      <c r="BP37461" s="48"/>
    </row>
    <row r="37462" spans="68:68" x14ac:dyDescent="0.2">
      <c r="BP37462" s="48"/>
    </row>
    <row r="37463" spans="68:68" x14ac:dyDescent="0.2">
      <c r="BP37463" s="48"/>
    </row>
    <row r="37464" spans="68:68" x14ac:dyDescent="0.2">
      <c r="BP37464" s="48"/>
    </row>
    <row r="37465" spans="68:68" x14ac:dyDescent="0.2">
      <c r="BP37465" s="48"/>
    </row>
    <row r="37466" spans="68:68" x14ac:dyDescent="0.2">
      <c r="BP37466" s="48"/>
    </row>
    <row r="37467" spans="68:68" x14ac:dyDescent="0.2">
      <c r="BP37467" s="48"/>
    </row>
    <row r="37468" spans="68:68" x14ac:dyDescent="0.2">
      <c r="BP37468" s="48"/>
    </row>
    <row r="37469" spans="68:68" x14ac:dyDescent="0.2">
      <c r="BP37469" s="48"/>
    </row>
    <row r="37470" spans="68:68" x14ac:dyDescent="0.2">
      <c r="BP37470" s="48"/>
    </row>
    <row r="37471" spans="68:68" x14ac:dyDescent="0.2">
      <c r="BP37471" s="48"/>
    </row>
    <row r="37472" spans="68:68" x14ac:dyDescent="0.2">
      <c r="BP37472" s="48"/>
    </row>
    <row r="37473" spans="68:68" x14ac:dyDescent="0.2">
      <c r="BP37473" s="48"/>
    </row>
    <row r="37474" spans="68:68" x14ac:dyDescent="0.2">
      <c r="BP37474" s="48"/>
    </row>
    <row r="37475" spans="68:68" x14ac:dyDescent="0.2">
      <c r="BP37475" s="48"/>
    </row>
    <row r="37476" spans="68:68" x14ac:dyDescent="0.2">
      <c r="BP37476" s="48"/>
    </row>
    <row r="37477" spans="68:68" x14ac:dyDescent="0.2">
      <c r="BP37477" s="48"/>
    </row>
    <row r="37478" spans="68:68" x14ac:dyDescent="0.2">
      <c r="BP37478" s="48"/>
    </row>
    <row r="37479" spans="68:68" x14ac:dyDescent="0.2">
      <c r="BP37479" s="48"/>
    </row>
    <row r="37480" spans="68:68" x14ac:dyDescent="0.2">
      <c r="BP37480" s="48"/>
    </row>
    <row r="37481" spans="68:68" x14ac:dyDescent="0.2">
      <c r="BP37481" s="48"/>
    </row>
    <row r="37482" spans="68:68" x14ac:dyDescent="0.2">
      <c r="BP37482" s="48"/>
    </row>
    <row r="37483" spans="68:68" x14ac:dyDescent="0.2">
      <c r="BP37483" s="48"/>
    </row>
    <row r="37484" spans="68:68" x14ac:dyDescent="0.2">
      <c r="BP37484" s="48"/>
    </row>
    <row r="37485" spans="68:68" x14ac:dyDescent="0.2">
      <c r="BP37485" s="48"/>
    </row>
    <row r="37486" spans="68:68" x14ac:dyDescent="0.2">
      <c r="BP37486" s="48"/>
    </row>
    <row r="37487" spans="68:68" x14ac:dyDescent="0.2">
      <c r="BP37487" s="48"/>
    </row>
    <row r="37488" spans="68:68" x14ac:dyDescent="0.2">
      <c r="BP37488" s="48"/>
    </row>
    <row r="37489" spans="68:68" x14ac:dyDescent="0.2">
      <c r="BP37489" s="48"/>
    </row>
    <row r="37490" spans="68:68" x14ac:dyDescent="0.2">
      <c r="BP37490" s="48"/>
    </row>
    <row r="37491" spans="68:68" x14ac:dyDescent="0.2">
      <c r="BP37491" s="48"/>
    </row>
    <row r="37492" spans="68:68" x14ac:dyDescent="0.2">
      <c r="BP37492" s="48"/>
    </row>
    <row r="37493" spans="68:68" x14ac:dyDescent="0.2">
      <c r="BP37493" s="48"/>
    </row>
    <row r="37494" spans="68:68" x14ac:dyDescent="0.2">
      <c r="BP37494" s="48"/>
    </row>
    <row r="37495" spans="68:68" x14ac:dyDescent="0.2">
      <c r="BP37495" s="48"/>
    </row>
    <row r="37496" spans="68:68" x14ac:dyDescent="0.2">
      <c r="BP37496" s="48"/>
    </row>
    <row r="37497" spans="68:68" x14ac:dyDescent="0.2">
      <c r="BP37497" s="48"/>
    </row>
    <row r="37498" spans="68:68" x14ac:dyDescent="0.2">
      <c r="BP37498" s="48"/>
    </row>
    <row r="37499" spans="68:68" x14ac:dyDescent="0.2">
      <c r="BP37499" s="48"/>
    </row>
    <row r="37500" spans="68:68" x14ac:dyDescent="0.2">
      <c r="BP37500" s="48"/>
    </row>
    <row r="37501" spans="68:68" x14ac:dyDescent="0.2">
      <c r="BP37501" s="48"/>
    </row>
    <row r="37502" spans="68:68" x14ac:dyDescent="0.2">
      <c r="BP37502" s="48"/>
    </row>
    <row r="37503" spans="68:68" x14ac:dyDescent="0.2">
      <c r="BP37503" s="48"/>
    </row>
    <row r="37504" spans="68:68" x14ac:dyDescent="0.2">
      <c r="BP37504" s="48"/>
    </row>
    <row r="37505" spans="68:68" x14ac:dyDescent="0.2">
      <c r="BP37505" s="48"/>
    </row>
    <row r="37506" spans="68:68" x14ac:dyDescent="0.2">
      <c r="BP37506" s="48"/>
    </row>
    <row r="37507" spans="68:68" x14ac:dyDescent="0.2">
      <c r="BP37507" s="48"/>
    </row>
    <row r="37508" spans="68:68" x14ac:dyDescent="0.2">
      <c r="BP37508" s="48"/>
    </row>
    <row r="37509" spans="68:68" x14ac:dyDescent="0.2">
      <c r="BP37509" s="48"/>
    </row>
    <row r="37510" spans="68:68" x14ac:dyDescent="0.2">
      <c r="BP37510" s="48"/>
    </row>
    <row r="37511" spans="68:68" x14ac:dyDescent="0.2">
      <c r="BP37511" s="48"/>
    </row>
    <row r="37512" spans="68:68" x14ac:dyDescent="0.2">
      <c r="BP37512" s="48"/>
    </row>
    <row r="37513" spans="68:68" x14ac:dyDescent="0.2">
      <c r="BP37513" s="48"/>
    </row>
    <row r="37514" spans="68:68" x14ac:dyDescent="0.2">
      <c r="BP37514" s="48"/>
    </row>
    <row r="37515" spans="68:68" x14ac:dyDescent="0.2">
      <c r="BP37515" s="48"/>
    </row>
    <row r="37516" spans="68:68" x14ac:dyDescent="0.2">
      <c r="BP37516" s="48"/>
    </row>
    <row r="37517" spans="68:68" x14ac:dyDescent="0.2">
      <c r="BP37517" s="48"/>
    </row>
    <row r="37518" spans="68:68" x14ac:dyDescent="0.2">
      <c r="BP37518" s="48"/>
    </row>
    <row r="37519" spans="68:68" x14ac:dyDescent="0.2">
      <c r="BP37519" s="48"/>
    </row>
    <row r="37520" spans="68:68" x14ac:dyDescent="0.2">
      <c r="BP37520" s="48"/>
    </row>
    <row r="37521" spans="68:68" x14ac:dyDescent="0.2">
      <c r="BP37521" s="48"/>
    </row>
    <row r="37522" spans="68:68" x14ac:dyDescent="0.2">
      <c r="BP37522" s="48"/>
    </row>
    <row r="37523" spans="68:68" x14ac:dyDescent="0.2">
      <c r="BP37523" s="48"/>
    </row>
    <row r="37524" spans="68:68" x14ac:dyDescent="0.2">
      <c r="BP37524" s="48"/>
    </row>
    <row r="37525" spans="68:68" x14ac:dyDescent="0.2">
      <c r="BP37525" s="48"/>
    </row>
    <row r="37526" spans="68:68" x14ac:dyDescent="0.2">
      <c r="BP37526" s="48"/>
    </row>
    <row r="37527" spans="68:68" x14ac:dyDescent="0.2">
      <c r="BP37527" s="48"/>
    </row>
    <row r="37528" spans="68:68" x14ac:dyDescent="0.2">
      <c r="BP37528" s="48"/>
    </row>
    <row r="37529" spans="68:68" x14ac:dyDescent="0.2">
      <c r="BP37529" s="48"/>
    </row>
    <row r="37530" spans="68:68" x14ac:dyDescent="0.2">
      <c r="BP37530" s="48"/>
    </row>
    <row r="37531" spans="68:68" x14ac:dyDescent="0.2">
      <c r="BP37531" s="48"/>
    </row>
    <row r="37532" spans="68:68" x14ac:dyDescent="0.2">
      <c r="BP37532" s="48"/>
    </row>
    <row r="37533" spans="68:68" x14ac:dyDescent="0.2">
      <c r="BP37533" s="48"/>
    </row>
    <row r="37534" spans="68:68" x14ac:dyDescent="0.2">
      <c r="BP37534" s="48"/>
    </row>
    <row r="37535" spans="68:68" x14ac:dyDescent="0.2">
      <c r="BP37535" s="48"/>
    </row>
    <row r="37536" spans="68:68" x14ac:dyDescent="0.2">
      <c r="BP37536" s="48"/>
    </row>
    <row r="37537" spans="68:68" x14ac:dyDescent="0.2">
      <c r="BP37537" s="48"/>
    </row>
    <row r="37538" spans="68:68" x14ac:dyDescent="0.2">
      <c r="BP37538" s="48"/>
    </row>
    <row r="37539" spans="68:68" x14ac:dyDescent="0.2">
      <c r="BP37539" s="48"/>
    </row>
    <row r="37540" spans="68:68" x14ac:dyDescent="0.2">
      <c r="BP37540" s="48"/>
    </row>
    <row r="37541" spans="68:68" x14ac:dyDescent="0.2">
      <c r="BP37541" s="48"/>
    </row>
    <row r="37542" spans="68:68" x14ac:dyDescent="0.2">
      <c r="BP37542" s="48"/>
    </row>
    <row r="37543" spans="68:68" x14ac:dyDescent="0.2">
      <c r="BP37543" s="48"/>
    </row>
    <row r="37544" spans="68:68" x14ac:dyDescent="0.2">
      <c r="BP37544" s="48"/>
    </row>
    <row r="37545" spans="68:68" x14ac:dyDescent="0.2">
      <c r="BP37545" s="48"/>
    </row>
    <row r="37546" spans="68:68" x14ac:dyDescent="0.2">
      <c r="BP37546" s="48"/>
    </row>
    <row r="37547" spans="68:68" x14ac:dyDescent="0.2">
      <c r="BP37547" s="48"/>
    </row>
    <row r="37548" spans="68:68" x14ac:dyDescent="0.2">
      <c r="BP37548" s="48"/>
    </row>
    <row r="37549" spans="68:68" x14ac:dyDescent="0.2">
      <c r="BP37549" s="48"/>
    </row>
    <row r="37550" spans="68:68" x14ac:dyDescent="0.2">
      <c r="BP37550" s="48"/>
    </row>
    <row r="37551" spans="68:68" x14ac:dyDescent="0.2">
      <c r="BP37551" s="48"/>
    </row>
    <row r="37552" spans="68:68" x14ac:dyDescent="0.2">
      <c r="BP37552" s="48"/>
    </row>
    <row r="37553" spans="68:68" x14ac:dyDescent="0.2">
      <c r="BP37553" s="48"/>
    </row>
    <row r="37554" spans="68:68" x14ac:dyDescent="0.2">
      <c r="BP37554" s="48"/>
    </row>
    <row r="37555" spans="68:68" x14ac:dyDescent="0.2">
      <c r="BP37555" s="48"/>
    </row>
    <row r="37556" spans="68:68" x14ac:dyDescent="0.2">
      <c r="BP37556" s="48"/>
    </row>
    <row r="37557" spans="68:68" x14ac:dyDescent="0.2">
      <c r="BP37557" s="48"/>
    </row>
    <row r="37558" spans="68:68" x14ac:dyDescent="0.2">
      <c r="BP37558" s="48"/>
    </row>
    <row r="37559" spans="68:68" x14ac:dyDescent="0.2">
      <c r="BP37559" s="48"/>
    </row>
    <row r="37560" spans="68:68" x14ac:dyDescent="0.2">
      <c r="BP37560" s="48"/>
    </row>
    <row r="37561" spans="68:68" x14ac:dyDescent="0.2">
      <c r="BP37561" s="48"/>
    </row>
    <row r="37562" spans="68:68" x14ac:dyDescent="0.2">
      <c r="BP37562" s="48"/>
    </row>
    <row r="37563" spans="68:68" x14ac:dyDescent="0.2">
      <c r="BP37563" s="48"/>
    </row>
    <row r="37564" spans="68:68" x14ac:dyDescent="0.2">
      <c r="BP37564" s="48"/>
    </row>
    <row r="37565" spans="68:68" x14ac:dyDescent="0.2">
      <c r="BP37565" s="48"/>
    </row>
    <row r="37566" spans="68:68" x14ac:dyDescent="0.2">
      <c r="BP37566" s="48"/>
    </row>
    <row r="37567" spans="68:68" x14ac:dyDescent="0.2">
      <c r="BP37567" s="48"/>
    </row>
    <row r="37568" spans="68:68" x14ac:dyDescent="0.2">
      <c r="BP37568" s="48"/>
    </row>
    <row r="37569" spans="68:68" x14ac:dyDescent="0.2">
      <c r="BP37569" s="48"/>
    </row>
    <row r="37570" spans="68:68" x14ac:dyDescent="0.2">
      <c r="BP37570" s="48"/>
    </row>
    <row r="37571" spans="68:68" x14ac:dyDescent="0.2">
      <c r="BP37571" s="48"/>
    </row>
    <row r="37572" spans="68:68" x14ac:dyDescent="0.2">
      <c r="BP37572" s="48"/>
    </row>
    <row r="37573" spans="68:68" x14ac:dyDescent="0.2">
      <c r="BP37573" s="48"/>
    </row>
    <row r="37574" spans="68:68" x14ac:dyDescent="0.2">
      <c r="BP37574" s="48"/>
    </row>
    <row r="37575" spans="68:68" x14ac:dyDescent="0.2">
      <c r="BP37575" s="48"/>
    </row>
    <row r="37576" spans="68:68" x14ac:dyDescent="0.2">
      <c r="BP37576" s="48"/>
    </row>
    <row r="37577" spans="68:68" x14ac:dyDescent="0.2">
      <c r="BP37577" s="48"/>
    </row>
    <row r="37578" spans="68:68" x14ac:dyDescent="0.2">
      <c r="BP37578" s="48"/>
    </row>
    <row r="37579" spans="68:68" x14ac:dyDescent="0.2">
      <c r="BP37579" s="48"/>
    </row>
    <row r="37580" spans="68:68" x14ac:dyDescent="0.2">
      <c r="BP37580" s="48"/>
    </row>
    <row r="37581" spans="68:68" x14ac:dyDescent="0.2">
      <c r="BP37581" s="48"/>
    </row>
    <row r="37582" spans="68:68" x14ac:dyDescent="0.2">
      <c r="BP37582" s="48"/>
    </row>
    <row r="37583" spans="68:68" x14ac:dyDescent="0.2">
      <c r="BP37583" s="48"/>
    </row>
    <row r="37584" spans="68:68" x14ac:dyDescent="0.2">
      <c r="BP37584" s="48"/>
    </row>
    <row r="37585" spans="68:68" x14ac:dyDescent="0.2">
      <c r="BP37585" s="48"/>
    </row>
    <row r="37586" spans="68:68" x14ac:dyDescent="0.2">
      <c r="BP37586" s="48"/>
    </row>
    <row r="37587" spans="68:68" x14ac:dyDescent="0.2">
      <c r="BP37587" s="48"/>
    </row>
    <row r="37588" spans="68:68" x14ac:dyDescent="0.2">
      <c r="BP37588" s="48"/>
    </row>
    <row r="37589" spans="68:68" x14ac:dyDescent="0.2">
      <c r="BP37589" s="48"/>
    </row>
    <row r="37590" spans="68:68" x14ac:dyDescent="0.2">
      <c r="BP37590" s="48"/>
    </row>
    <row r="37591" spans="68:68" x14ac:dyDescent="0.2">
      <c r="BP37591" s="48"/>
    </row>
    <row r="37592" spans="68:68" x14ac:dyDescent="0.2">
      <c r="BP37592" s="48"/>
    </row>
    <row r="37593" spans="68:68" x14ac:dyDescent="0.2">
      <c r="BP37593" s="48"/>
    </row>
    <row r="37594" spans="68:68" x14ac:dyDescent="0.2">
      <c r="BP37594" s="48"/>
    </row>
    <row r="37595" spans="68:68" x14ac:dyDescent="0.2">
      <c r="BP37595" s="48"/>
    </row>
    <row r="37596" spans="68:68" x14ac:dyDescent="0.2">
      <c r="BP37596" s="48"/>
    </row>
    <row r="37597" spans="68:68" x14ac:dyDescent="0.2">
      <c r="BP37597" s="48"/>
    </row>
    <row r="37598" spans="68:68" x14ac:dyDescent="0.2">
      <c r="BP37598" s="48"/>
    </row>
    <row r="37599" spans="68:68" x14ac:dyDescent="0.2">
      <c r="BP37599" s="48"/>
    </row>
    <row r="37600" spans="68:68" x14ac:dyDescent="0.2">
      <c r="BP37600" s="48"/>
    </row>
    <row r="37601" spans="68:68" x14ac:dyDescent="0.2">
      <c r="BP37601" s="48"/>
    </row>
    <row r="37602" spans="68:68" x14ac:dyDescent="0.2">
      <c r="BP37602" s="48"/>
    </row>
    <row r="37603" spans="68:68" x14ac:dyDescent="0.2">
      <c r="BP37603" s="48"/>
    </row>
    <row r="37604" spans="68:68" x14ac:dyDescent="0.2">
      <c r="BP37604" s="48"/>
    </row>
    <row r="37605" spans="68:68" x14ac:dyDescent="0.2">
      <c r="BP37605" s="48"/>
    </row>
    <row r="37606" spans="68:68" x14ac:dyDescent="0.2">
      <c r="BP37606" s="48"/>
    </row>
    <row r="37607" spans="68:68" x14ac:dyDescent="0.2">
      <c r="BP37607" s="48"/>
    </row>
    <row r="37608" spans="68:68" x14ac:dyDescent="0.2">
      <c r="BP37608" s="48"/>
    </row>
    <row r="37609" spans="68:68" x14ac:dyDescent="0.2">
      <c r="BP37609" s="48"/>
    </row>
    <row r="37610" spans="68:68" x14ac:dyDescent="0.2">
      <c r="BP37610" s="48"/>
    </row>
    <row r="37611" spans="68:68" x14ac:dyDescent="0.2">
      <c r="BP37611" s="48"/>
    </row>
    <row r="37612" spans="68:68" x14ac:dyDescent="0.2">
      <c r="BP37612" s="48"/>
    </row>
    <row r="37613" spans="68:68" x14ac:dyDescent="0.2">
      <c r="BP37613" s="48"/>
    </row>
    <row r="37614" spans="68:68" x14ac:dyDescent="0.2">
      <c r="BP37614" s="48"/>
    </row>
    <row r="37615" spans="68:68" x14ac:dyDescent="0.2">
      <c r="BP37615" s="48"/>
    </row>
    <row r="37616" spans="68:68" x14ac:dyDescent="0.2">
      <c r="BP37616" s="48"/>
    </row>
    <row r="37617" spans="68:68" x14ac:dyDescent="0.2">
      <c r="BP37617" s="48"/>
    </row>
    <row r="37618" spans="68:68" x14ac:dyDescent="0.2">
      <c r="BP37618" s="48"/>
    </row>
    <row r="37619" spans="68:68" x14ac:dyDescent="0.2">
      <c r="BP37619" s="48"/>
    </row>
    <row r="37620" spans="68:68" x14ac:dyDescent="0.2">
      <c r="BP37620" s="48"/>
    </row>
    <row r="37621" spans="68:68" x14ac:dyDescent="0.2">
      <c r="BP37621" s="48"/>
    </row>
    <row r="37622" spans="68:68" x14ac:dyDescent="0.2">
      <c r="BP37622" s="48"/>
    </row>
    <row r="37623" spans="68:68" x14ac:dyDescent="0.2">
      <c r="BP37623" s="48"/>
    </row>
    <row r="37624" spans="68:68" x14ac:dyDescent="0.2">
      <c r="BP37624" s="48"/>
    </row>
    <row r="37625" spans="68:68" x14ac:dyDescent="0.2">
      <c r="BP37625" s="48"/>
    </row>
    <row r="37626" spans="68:68" x14ac:dyDescent="0.2">
      <c r="BP37626" s="48"/>
    </row>
    <row r="37627" spans="68:68" x14ac:dyDescent="0.2">
      <c r="BP37627" s="48"/>
    </row>
    <row r="37628" spans="68:68" x14ac:dyDescent="0.2">
      <c r="BP37628" s="48"/>
    </row>
    <row r="37629" spans="68:68" x14ac:dyDescent="0.2">
      <c r="BP37629" s="48"/>
    </row>
    <row r="37630" spans="68:68" x14ac:dyDescent="0.2">
      <c r="BP37630" s="48"/>
    </row>
    <row r="37631" spans="68:68" x14ac:dyDescent="0.2">
      <c r="BP37631" s="48"/>
    </row>
    <row r="37632" spans="68:68" x14ac:dyDescent="0.2">
      <c r="BP37632" s="48"/>
    </row>
    <row r="37633" spans="68:68" x14ac:dyDescent="0.2">
      <c r="BP37633" s="48"/>
    </row>
    <row r="37634" spans="68:68" x14ac:dyDescent="0.2">
      <c r="BP37634" s="48"/>
    </row>
    <row r="37635" spans="68:68" x14ac:dyDescent="0.2">
      <c r="BP37635" s="48"/>
    </row>
    <row r="37636" spans="68:68" x14ac:dyDescent="0.2">
      <c r="BP37636" s="48"/>
    </row>
    <row r="37637" spans="68:68" x14ac:dyDescent="0.2">
      <c r="BP37637" s="48"/>
    </row>
    <row r="37638" spans="68:68" x14ac:dyDescent="0.2">
      <c r="BP37638" s="48"/>
    </row>
    <row r="37639" spans="68:68" x14ac:dyDescent="0.2">
      <c r="BP37639" s="48"/>
    </row>
    <row r="37640" spans="68:68" x14ac:dyDescent="0.2">
      <c r="BP37640" s="48"/>
    </row>
    <row r="37641" spans="68:68" x14ac:dyDescent="0.2">
      <c r="BP37641" s="48"/>
    </row>
    <row r="37642" spans="68:68" x14ac:dyDescent="0.2">
      <c r="BP37642" s="48"/>
    </row>
    <row r="37643" spans="68:68" x14ac:dyDescent="0.2">
      <c r="BP37643" s="48"/>
    </row>
    <row r="37644" spans="68:68" x14ac:dyDescent="0.2">
      <c r="BP37644" s="48"/>
    </row>
    <row r="37645" spans="68:68" x14ac:dyDescent="0.2">
      <c r="BP37645" s="48"/>
    </row>
    <row r="37646" spans="68:68" x14ac:dyDescent="0.2">
      <c r="BP37646" s="48"/>
    </row>
    <row r="37647" spans="68:68" x14ac:dyDescent="0.2">
      <c r="BP37647" s="48"/>
    </row>
    <row r="37648" spans="68:68" x14ac:dyDescent="0.2">
      <c r="BP37648" s="48"/>
    </row>
    <row r="37649" spans="68:68" x14ac:dyDescent="0.2">
      <c r="BP37649" s="48"/>
    </row>
    <row r="37650" spans="68:68" x14ac:dyDescent="0.2">
      <c r="BP37650" s="48"/>
    </row>
    <row r="37651" spans="68:68" x14ac:dyDescent="0.2">
      <c r="BP37651" s="48"/>
    </row>
    <row r="37652" spans="68:68" x14ac:dyDescent="0.2">
      <c r="BP37652" s="48"/>
    </row>
    <row r="37653" spans="68:68" x14ac:dyDescent="0.2">
      <c r="BP37653" s="48"/>
    </row>
    <row r="37654" spans="68:68" x14ac:dyDescent="0.2">
      <c r="BP37654" s="48"/>
    </row>
    <row r="37655" spans="68:68" x14ac:dyDescent="0.2">
      <c r="BP37655" s="48"/>
    </row>
    <row r="37656" spans="68:68" x14ac:dyDescent="0.2">
      <c r="BP37656" s="48"/>
    </row>
    <row r="37657" spans="68:68" x14ac:dyDescent="0.2">
      <c r="BP37657" s="48"/>
    </row>
    <row r="37658" spans="68:68" x14ac:dyDescent="0.2">
      <c r="BP37658" s="48"/>
    </row>
    <row r="37659" spans="68:68" x14ac:dyDescent="0.2">
      <c r="BP37659" s="48"/>
    </row>
    <row r="37660" spans="68:68" x14ac:dyDescent="0.2">
      <c r="BP37660" s="48"/>
    </row>
    <row r="37661" spans="68:68" x14ac:dyDescent="0.2">
      <c r="BP37661" s="48"/>
    </row>
    <row r="37662" spans="68:68" x14ac:dyDescent="0.2">
      <c r="BP37662" s="48"/>
    </row>
    <row r="37663" spans="68:68" x14ac:dyDescent="0.2">
      <c r="BP37663" s="48"/>
    </row>
    <row r="37664" spans="68:68" x14ac:dyDescent="0.2">
      <c r="BP37664" s="48"/>
    </row>
    <row r="37665" spans="68:68" x14ac:dyDescent="0.2">
      <c r="BP37665" s="48"/>
    </row>
    <row r="37666" spans="68:68" x14ac:dyDescent="0.2">
      <c r="BP37666" s="48"/>
    </row>
    <row r="37667" spans="68:68" x14ac:dyDescent="0.2">
      <c r="BP37667" s="48"/>
    </row>
    <row r="37668" spans="68:68" x14ac:dyDescent="0.2">
      <c r="BP37668" s="48"/>
    </row>
    <row r="37669" spans="68:68" x14ac:dyDescent="0.2">
      <c r="BP37669" s="48"/>
    </row>
    <row r="37670" spans="68:68" x14ac:dyDescent="0.2">
      <c r="BP37670" s="48"/>
    </row>
    <row r="37671" spans="68:68" x14ac:dyDescent="0.2">
      <c r="BP37671" s="48"/>
    </row>
    <row r="37672" spans="68:68" x14ac:dyDescent="0.2">
      <c r="BP37672" s="48"/>
    </row>
    <row r="37673" spans="68:68" x14ac:dyDescent="0.2">
      <c r="BP37673" s="48"/>
    </row>
    <row r="37674" spans="68:68" x14ac:dyDescent="0.2">
      <c r="BP37674" s="48"/>
    </row>
    <row r="37675" spans="68:68" x14ac:dyDescent="0.2">
      <c r="BP37675" s="48"/>
    </row>
    <row r="37676" spans="68:68" x14ac:dyDescent="0.2">
      <c r="BP37676" s="48"/>
    </row>
    <row r="37677" spans="68:68" x14ac:dyDescent="0.2">
      <c r="BP37677" s="48"/>
    </row>
    <row r="37678" spans="68:68" x14ac:dyDescent="0.2">
      <c r="BP37678" s="48"/>
    </row>
    <row r="37679" spans="68:68" x14ac:dyDescent="0.2">
      <c r="BP37679" s="48"/>
    </row>
    <row r="37680" spans="68:68" x14ac:dyDescent="0.2">
      <c r="BP37680" s="48"/>
    </row>
    <row r="37681" spans="68:68" x14ac:dyDescent="0.2">
      <c r="BP37681" s="48"/>
    </row>
    <row r="37682" spans="68:68" x14ac:dyDescent="0.2">
      <c r="BP37682" s="48"/>
    </row>
    <row r="37683" spans="68:68" x14ac:dyDescent="0.2">
      <c r="BP37683" s="48"/>
    </row>
    <row r="37684" spans="68:68" x14ac:dyDescent="0.2">
      <c r="BP37684" s="48"/>
    </row>
    <row r="37685" spans="68:68" x14ac:dyDescent="0.2">
      <c r="BP37685" s="48"/>
    </row>
    <row r="37686" spans="68:68" x14ac:dyDescent="0.2">
      <c r="BP37686" s="48"/>
    </row>
    <row r="37687" spans="68:68" x14ac:dyDescent="0.2">
      <c r="BP37687" s="48"/>
    </row>
    <row r="37688" spans="68:68" x14ac:dyDescent="0.2">
      <c r="BP37688" s="48"/>
    </row>
    <row r="37689" spans="68:68" x14ac:dyDescent="0.2">
      <c r="BP37689" s="48"/>
    </row>
    <row r="37690" spans="68:68" x14ac:dyDescent="0.2">
      <c r="BP37690" s="48"/>
    </row>
    <row r="37691" spans="68:68" x14ac:dyDescent="0.2">
      <c r="BP37691" s="48"/>
    </row>
    <row r="37692" spans="68:68" x14ac:dyDescent="0.2">
      <c r="BP37692" s="48"/>
    </row>
    <row r="37693" spans="68:68" x14ac:dyDescent="0.2">
      <c r="BP37693" s="48"/>
    </row>
    <row r="37694" spans="68:68" x14ac:dyDescent="0.2">
      <c r="BP37694" s="48"/>
    </row>
    <row r="37695" spans="68:68" x14ac:dyDescent="0.2">
      <c r="BP37695" s="48"/>
    </row>
    <row r="37696" spans="68:68" x14ac:dyDescent="0.2">
      <c r="BP37696" s="48"/>
    </row>
    <row r="37697" spans="68:68" x14ac:dyDescent="0.2">
      <c r="BP37697" s="48"/>
    </row>
    <row r="37698" spans="68:68" x14ac:dyDescent="0.2">
      <c r="BP37698" s="48"/>
    </row>
    <row r="37699" spans="68:68" x14ac:dyDescent="0.2">
      <c r="BP37699" s="48"/>
    </row>
    <row r="37700" spans="68:68" x14ac:dyDescent="0.2">
      <c r="BP37700" s="48"/>
    </row>
    <row r="37701" spans="68:68" x14ac:dyDescent="0.2">
      <c r="BP37701" s="48"/>
    </row>
    <row r="37702" spans="68:68" x14ac:dyDescent="0.2">
      <c r="BP37702" s="48"/>
    </row>
    <row r="37703" spans="68:68" x14ac:dyDescent="0.2">
      <c r="BP37703" s="48"/>
    </row>
    <row r="37704" spans="68:68" x14ac:dyDescent="0.2">
      <c r="BP37704" s="48"/>
    </row>
    <row r="37705" spans="68:68" x14ac:dyDescent="0.2">
      <c r="BP37705" s="48"/>
    </row>
    <row r="37706" spans="68:68" x14ac:dyDescent="0.2">
      <c r="BP37706" s="48"/>
    </row>
    <row r="37707" spans="68:68" x14ac:dyDescent="0.2">
      <c r="BP37707" s="48"/>
    </row>
    <row r="37708" spans="68:68" x14ac:dyDescent="0.2">
      <c r="BP37708" s="48"/>
    </row>
    <row r="37709" spans="68:68" x14ac:dyDescent="0.2">
      <c r="BP37709" s="48"/>
    </row>
    <row r="37710" spans="68:68" x14ac:dyDescent="0.2">
      <c r="BP37710" s="48"/>
    </row>
    <row r="37711" spans="68:68" x14ac:dyDescent="0.2">
      <c r="BP37711" s="48"/>
    </row>
    <row r="37712" spans="68:68" x14ac:dyDescent="0.2">
      <c r="BP37712" s="48"/>
    </row>
    <row r="37713" spans="68:68" x14ac:dyDescent="0.2">
      <c r="BP37713" s="48"/>
    </row>
    <row r="37714" spans="68:68" x14ac:dyDescent="0.2">
      <c r="BP37714" s="48"/>
    </row>
    <row r="37715" spans="68:68" x14ac:dyDescent="0.2">
      <c r="BP37715" s="48"/>
    </row>
    <row r="37716" spans="68:68" x14ac:dyDescent="0.2">
      <c r="BP37716" s="48"/>
    </row>
    <row r="37717" spans="68:68" x14ac:dyDescent="0.2">
      <c r="BP37717" s="48"/>
    </row>
    <row r="37718" spans="68:68" x14ac:dyDescent="0.2">
      <c r="BP37718" s="48"/>
    </row>
    <row r="37719" spans="68:68" x14ac:dyDescent="0.2">
      <c r="BP37719" s="48"/>
    </row>
    <row r="37720" spans="68:68" x14ac:dyDescent="0.2">
      <c r="BP37720" s="48"/>
    </row>
    <row r="37721" spans="68:68" x14ac:dyDescent="0.2">
      <c r="BP37721" s="48"/>
    </row>
    <row r="37722" spans="68:68" x14ac:dyDescent="0.2">
      <c r="BP37722" s="48"/>
    </row>
    <row r="37723" spans="68:68" x14ac:dyDescent="0.2">
      <c r="BP37723" s="48"/>
    </row>
    <row r="37724" spans="68:68" x14ac:dyDescent="0.2">
      <c r="BP37724" s="48"/>
    </row>
    <row r="37725" spans="68:68" x14ac:dyDescent="0.2">
      <c r="BP37725" s="48"/>
    </row>
    <row r="37726" spans="68:68" x14ac:dyDescent="0.2">
      <c r="BP37726" s="48"/>
    </row>
    <row r="37727" spans="68:68" x14ac:dyDescent="0.2">
      <c r="BP37727" s="48"/>
    </row>
    <row r="37728" spans="68:68" x14ac:dyDescent="0.2">
      <c r="BP37728" s="48"/>
    </row>
    <row r="37729" spans="68:68" x14ac:dyDescent="0.2">
      <c r="BP37729" s="48"/>
    </row>
    <row r="37730" spans="68:68" x14ac:dyDescent="0.2">
      <c r="BP37730" s="48"/>
    </row>
    <row r="37731" spans="68:68" x14ac:dyDescent="0.2">
      <c r="BP37731" s="48"/>
    </row>
    <row r="37732" spans="68:68" x14ac:dyDescent="0.2">
      <c r="BP37732" s="48"/>
    </row>
    <row r="37733" spans="68:68" x14ac:dyDescent="0.2">
      <c r="BP37733" s="48"/>
    </row>
    <row r="37734" spans="68:68" x14ac:dyDescent="0.2">
      <c r="BP37734" s="48"/>
    </row>
    <row r="37735" spans="68:68" x14ac:dyDescent="0.2">
      <c r="BP37735" s="48"/>
    </row>
    <row r="37736" spans="68:68" x14ac:dyDescent="0.2">
      <c r="BP37736" s="48"/>
    </row>
    <row r="37737" spans="68:68" x14ac:dyDescent="0.2">
      <c r="BP37737" s="48"/>
    </row>
    <row r="37738" spans="68:68" x14ac:dyDescent="0.2">
      <c r="BP37738" s="48"/>
    </row>
    <row r="37739" spans="68:68" x14ac:dyDescent="0.2">
      <c r="BP37739" s="48"/>
    </row>
    <row r="37740" spans="68:68" x14ac:dyDescent="0.2">
      <c r="BP37740" s="48"/>
    </row>
    <row r="37741" spans="68:68" x14ac:dyDescent="0.2">
      <c r="BP37741" s="48"/>
    </row>
    <row r="37742" spans="68:68" x14ac:dyDescent="0.2">
      <c r="BP37742" s="48"/>
    </row>
    <row r="37743" spans="68:68" x14ac:dyDescent="0.2">
      <c r="BP37743" s="48"/>
    </row>
    <row r="37744" spans="68:68" x14ac:dyDescent="0.2">
      <c r="BP37744" s="48"/>
    </row>
    <row r="37745" spans="68:68" x14ac:dyDescent="0.2">
      <c r="BP37745" s="48"/>
    </row>
    <row r="37746" spans="68:68" x14ac:dyDescent="0.2">
      <c r="BP37746" s="48"/>
    </row>
    <row r="37747" spans="68:68" x14ac:dyDescent="0.2">
      <c r="BP37747" s="48"/>
    </row>
    <row r="37748" spans="68:68" x14ac:dyDescent="0.2">
      <c r="BP37748" s="48"/>
    </row>
    <row r="37749" spans="68:68" x14ac:dyDescent="0.2">
      <c r="BP37749" s="48"/>
    </row>
    <row r="37750" spans="68:68" x14ac:dyDescent="0.2">
      <c r="BP37750" s="48"/>
    </row>
    <row r="37751" spans="68:68" x14ac:dyDescent="0.2">
      <c r="BP37751" s="48"/>
    </row>
    <row r="37752" spans="68:68" x14ac:dyDescent="0.2">
      <c r="BP37752" s="48"/>
    </row>
    <row r="37753" spans="68:68" x14ac:dyDescent="0.2">
      <c r="BP37753" s="48"/>
    </row>
    <row r="37754" spans="68:68" x14ac:dyDescent="0.2">
      <c r="BP37754" s="48"/>
    </row>
    <row r="37755" spans="68:68" x14ac:dyDescent="0.2">
      <c r="BP37755" s="48"/>
    </row>
    <row r="37756" spans="68:68" x14ac:dyDescent="0.2">
      <c r="BP37756" s="48"/>
    </row>
    <row r="37757" spans="68:68" x14ac:dyDescent="0.2">
      <c r="BP37757" s="48"/>
    </row>
    <row r="37758" spans="68:68" x14ac:dyDescent="0.2">
      <c r="BP37758" s="48"/>
    </row>
    <row r="37759" spans="68:68" x14ac:dyDescent="0.2">
      <c r="BP37759" s="48"/>
    </row>
    <row r="37760" spans="68:68" x14ac:dyDescent="0.2">
      <c r="BP37760" s="48"/>
    </row>
    <row r="37761" spans="68:68" x14ac:dyDescent="0.2">
      <c r="BP37761" s="48"/>
    </row>
    <row r="37762" spans="68:68" x14ac:dyDescent="0.2">
      <c r="BP37762" s="48"/>
    </row>
    <row r="37763" spans="68:68" x14ac:dyDescent="0.2">
      <c r="BP37763" s="48"/>
    </row>
    <row r="37764" spans="68:68" x14ac:dyDescent="0.2">
      <c r="BP37764" s="48"/>
    </row>
    <row r="37765" spans="68:68" x14ac:dyDescent="0.2">
      <c r="BP37765" s="48"/>
    </row>
    <row r="37766" spans="68:68" x14ac:dyDescent="0.2">
      <c r="BP37766" s="48"/>
    </row>
    <row r="37767" spans="68:68" x14ac:dyDescent="0.2">
      <c r="BP37767" s="48"/>
    </row>
    <row r="37768" spans="68:68" x14ac:dyDescent="0.2">
      <c r="BP37768" s="48"/>
    </row>
    <row r="37769" spans="68:68" x14ac:dyDescent="0.2">
      <c r="BP37769" s="48"/>
    </row>
    <row r="37770" spans="68:68" x14ac:dyDescent="0.2">
      <c r="BP37770" s="48"/>
    </row>
    <row r="37771" spans="68:68" x14ac:dyDescent="0.2">
      <c r="BP37771" s="48"/>
    </row>
    <row r="37772" spans="68:68" x14ac:dyDescent="0.2">
      <c r="BP37772" s="48"/>
    </row>
    <row r="37773" spans="68:68" x14ac:dyDescent="0.2">
      <c r="BP37773" s="48"/>
    </row>
    <row r="37774" spans="68:68" x14ac:dyDescent="0.2">
      <c r="BP37774" s="48"/>
    </row>
    <row r="37775" spans="68:68" x14ac:dyDescent="0.2">
      <c r="BP37775" s="48"/>
    </row>
    <row r="37776" spans="68:68" x14ac:dyDescent="0.2">
      <c r="BP37776" s="48"/>
    </row>
    <row r="37777" spans="68:68" x14ac:dyDescent="0.2">
      <c r="BP37777" s="48"/>
    </row>
    <row r="37778" spans="68:68" x14ac:dyDescent="0.2">
      <c r="BP37778" s="48"/>
    </row>
    <row r="37779" spans="68:68" x14ac:dyDescent="0.2">
      <c r="BP37779" s="48"/>
    </row>
    <row r="37780" spans="68:68" x14ac:dyDescent="0.2">
      <c r="BP37780" s="48"/>
    </row>
    <row r="37781" spans="68:68" x14ac:dyDescent="0.2">
      <c r="BP37781" s="48"/>
    </row>
    <row r="37782" spans="68:68" x14ac:dyDescent="0.2">
      <c r="BP37782" s="48"/>
    </row>
    <row r="37783" spans="68:68" x14ac:dyDescent="0.2">
      <c r="BP37783" s="48"/>
    </row>
    <row r="37784" spans="68:68" x14ac:dyDescent="0.2">
      <c r="BP37784" s="48"/>
    </row>
    <row r="37785" spans="68:68" x14ac:dyDescent="0.2">
      <c r="BP37785" s="48"/>
    </row>
    <row r="37786" spans="68:68" x14ac:dyDescent="0.2">
      <c r="BP37786" s="48"/>
    </row>
    <row r="37787" spans="68:68" x14ac:dyDescent="0.2">
      <c r="BP37787" s="48"/>
    </row>
    <row r="37788" spans="68:68" x14ac:dyDescent="0.2">
      <c r="BP37788" s="48"/>
    </row>
    <row r="37789" spans="68:68" x14ac:dyDescent="0.2">
      <c r="BP37789" s="48"/>
    </row>
    <row r="37790" spans="68:68" x14ac:dyDescent="0.2">
      <c r="BP37790" s="48"/>
    </row>
    <row r="37791" spans="68:68" x14ac:dyDescent="0.2">
      <c r="BP37791" s="48"/>
    </row>
    <row r="37792" spans="68:68" x14ac:dyDescent="0.2">
      <c r="BP37792" s="48"/>
    </row>
    <row r="37793" spans="68:68" x14ac:dyDescent="0.2">
      <c r="BP37793" s="48"/>
    </row>
    <row r="37794" spans="68:68" x14ac:dyDescent="0.2">
      <c r="BP37794" s="48"/>
    </row>
    <row r="37795" spans="68:68" x14ac:dyDescent="0.2">
      <c r="BP37795" s="48"/>
    </row>
    <row r="37796" spans="68:68" x14ac:dyDescent="0.2">
      <c r="BP37796" s="48"/>
    </row>
    <row r="37797" spans="68:68" x14ac:dyDescent="0.2">
      <c r="BP37797" s="48"/>
    </row>
    <row r="37798" spans="68:68" x14ac:dyDescent="0.2">
      <c r="BP37798" s="48"/>
    </row>
    <row r="37799" spans="68:68" x14ac:dyDescent="0.2">
      <c r="BP37799" s="48"/>
    </row>
    <row r="37800" spans="68:68" x14ac:dyDescent="0.2">
      <c r="BP37800" s="48"/>
    </row>
    <row r="37801" spans="68:68" x14ac:dyDescent="0.2">
      <c r="BP37801" s="48"/>
    </row>
    <row r="37802" spans="68:68" x14ac:dyDescent="0.2">
      <c r="BP37802" s="48"/>
    </row>
    <row r="37803" spans="68:68" x14ac:dyDescent="0.2">
      <c r="BP37803" s="48"/>
    </row>
    <row r="37804" spans="68:68" x14ac:dyDescent="0.2">
      <c r="BP37804" s="48"/>
    </row>
    <row r="37805" spans="68:68" x14ac:dyDescent="0.2">
      <c r="BP37805" s="48"/>
    </row>
    <row r="37806" spans="68:68" x14ac:dyDescent="0.2">
      <c r="BP37806" s="48"/>
    </row>
    <row r="37807" spans="68:68" x14ac:dyDescent="0.2">
      <c r="BP37807" s="48"/>
    </row>
    <row r="37808" spans="68:68" x14ac:dyDescent="0.2">
      <c r="BP37808" s="48"/>
    </row>
    <row r="37809" spans="68:68" x14ac:dyDescent="0.2">
      <c r="BP37809" s="48"/>
    </row>
    <row r="37810" spans="68:68" x14ac:dyDescent="0.2">
      <c r="BP37810" s="48"/>
    </row>
    <row r="37811" spans="68:68" x14ac:dyDescent="0.2">
      <c r="BP37811" s="48"/>
    </row>
    <row r="37812" spans="68:68" x14ac:dyDescent="0.2">
      <c r="BP37812" s="48"/>
    </row>
    <row r="37813" spans="68:68" x14ac:dyDescent="0.2">
      <c r="BP37813" s="48"/>
    </row>
    <row r="37814" spans="68:68" x14ac:dyDescent="0.2">
      <c r="BP37814" s="48"/>
    </row>
    <row r="37815" spans="68:68" x14ac:dyDescent="0.2">
      <c r="BP37815" s="48"/>
    </row>
    <row r="37816" spans="68:68" x14ac:dyDescent="0.2">
      <c r="BP37816" s="48"/>
    </row>
    <row r="37817" spans="68:68" x14ac:dyDescent="0.2">
      <c r="BP37817" s="48"/>
    </row>
    <row r="37818" spans="68:68" x14ac:dyDescent="0.2">
      <c r="BP37818" s="48"/>
    </row>
    <row r="37819" spans="68:68" x14ac:dyDescent="0.2">
      <c r="BP37819" s="48"/>
    </row>
    <row r="37820" spans="68:68" x14ac:dyDescent="0.2">
      <c r="BP37820" s="48"/>
    </row>
    <row r="37821" spans="68:68" x14ac:dyDescent="0.2">
      <c r="BP37821" s="48"/>
    </row>
    <row r="37822" spans="68:68" x14ac:dyDescent="0.2">
      <c r="BP37822" s="48"/>
    </row>
    <row r="37823" spans="68:68" x14ac:dyDescent="0.2">
      <c r="BP37823" s="48"/>
    </row>
    <row r="37824" spans="68:68" x14ac:dyDescent="0.2">
      <c r="BP37824" s="48"/>
    </row>
    <row r="37825" spans="68:68" x14ac:dyDescent="0.2">
      <c r="BP37825" s="48"/>
    </row>
    <row r="37826" spans="68:68" x14ac:dyDescent="0.2">
      <c r="BP37826" s="48"/>
    </row>
    <row r="37827" spans="68:68" x14ac:dyDescent="0.2">
      <c r="BP37827" s="48"/>
    </row>
    <row r="37828" spans="68:68" x14ac:dyDescent="0.2">
      <c r="BP37828" s="48"/>
    </row>
    <row r="37829" spans="68:68" x14ac:dyDescent="0.2">
      <c r="BP37829" s="48"/>
    </row>
    <row r="37830" spans="68:68" x14ac:dyDescent="0.2">
      <c r="BP37830" s="48"/>
    </row>
    <row r="37831" spans="68:68" x14ac:dyDescent="0.2">
      <c r="BP37831" s="48"/>
    </row>
    <row r="37832" spans="68:68" x14ac:dyDescent="0.2">
      <c r="BP37832" s="48"/>
    </row>
    <row r="37833" spans="68:68" x14ac:dyDescent="0.2">
      <c r="BP37833" s="48"/>
    </row>
    <row r="37834" spans="68:68" x14ac:dyDescent="0.2">
      <c r="BP37834" s="48"/>
    </row>
    <row r="37835" spans="68:68" x14ac:dyDescent="0.2">
      <c r="BP37835" s="48"/>
    </row>
    <row r="37836" spans="68:68" x14ac:dyDescent="0.2">
      <c r="BP37836" s="48"/>
    </row>
    <row r="37837" spans="68:68" x14ac:dyDescent="0.2">
      <c r="BP37837" s="48"/>
    </row>
    <row r="37838" spans="68:68" x14ac:dyDescent="0.2">
      <c r="BP37838" s="48"/>
    </row>
    <row r="37839" spans="68:68" x14ac:dyDescent="0.2">
      <c r="BP37839" s="48"/>
    </row>
    <row r="37840" spans="68:68" x14ac:dyDescent="0.2">
      <c r="BP37840" s="48"/>
    </row>
    <row r="37841" spans="68:68" x14ac:dyDescent="0.2">
      <c r="BP37841" s="48"/>
    </row>
    <row r="37842" spans="68:68" x14ac:dyDescent="0.2">
      <c r="BP37842" s="48"/>
    </row>
    <row r="37843" spans="68:68" x14ac:dyDescent="0.2">
      <c r="BP37843" s="48"/>
    </row>
    <row r="37844" spans="68:68" x14ac:dyDescent="0.2">
      <c r="BP37844" s="48"/>
    </row>
    <row r="37845" spans="68:68" x14ac:dyDescent="0.2">
      <c r="BP37845" s="48"/>
    </row>
    <row r="37846" spans="68:68" x14ac:dyDescent="0.2">
      <c r="BP37846" s="48"/>
    </row>
    <row r="37847" spans="68:68" x14ac:dyDescent="0.2">
      <c r="BP37847" s="48"/>
    </row>
    <row r="37848" spans="68:68" x14ac:dyDescent="0.2">
      <c r="BP37848" s="48"/>
    </row>
    <row r="37849" spans="68:68" x14ac:dyDescent="0.2">
      <c r="BP37849" s="48"/>
    </row>
    <row r="37850" spans="68:68" x14ac:dyDescent="0.2">
      <c r="BP37850" s="48"/>
    </row>
    <row r="37851" spans="68:68" x14ac:dyDescent="0.2">
      <c r="BP37851" s="48"/>
    </row>
    <row r="37852" spans="68:68" x14ac:dyDescent="0.2">
      <c r="BP37852" s="48"/>
    </row>
    <row r="37853" spans="68:68" x14ac:dyDescent="0.2">
      <c r="BP37853" s="48"/>
    </row>
    <row r="37854" spans="68:68" x14ac:dyDescent="0.2">
      <c r="BP37854" s="48"/>
    </row>
    <row r="37855" spans="68:68" x14ac:dyDescent="0.2">
      <c r="BP37855" s="48"/>
    </row>
    <row r="37856" spans="68:68" x14ac:dyDescent="0.2">
      <c r="BP37856" s="48"/>
    </row>
    <row r="37857" spans="68:68" x14ac:dyDescent="0.2">
      <c r="BP37857" s="48"/>
    </row>
    <row r="37858" spans="68:68" x14ac:dyDescent="0.2">
      <c r="BP37858" s="48"/>
    </row>
    <row r="37859" spans="68:68" x14ac:dyDescent="0.2">
      <c r="BP37859" s="48"/>
    </row>
    <row r="37860" spans="68:68" x14ac:dyDescent="0.2">
      <c r="BP37860" s="48"/>
    </row>
    <row r="37861" spans="68:68" x14ac:dyDescent="0.2">
      <c r="BP37861" s="48"/>
    </row>
    <row r="37862" spans="68:68" x14ac:dyDescent="0.2">
      <c r="BP37862" s="48"/>
    </row>
    <row r="37863" spans="68:68" x14ac:dyDescent="0.2">
      <c r="BP37863" s="48"/>
    </row>
    <row r="37864" spans="68:68" x14ac:dyDescent="0.2">
      <c r="BP37864" s="48"/>
    </row>
    <row r="37865" spans="68:68" x14ac:dyDescent="0.2">
      <c r="BP37865" s="48"/>
    </row>
    <row r="37866" spans="68:68" x14ac:dyDescent="0.2">
      <c r="BP37866" s="48"/>
    </row>
    <row r="37867" spans="68:68" x14ac:dyDescent="0.2">
      <c r="BP37867" s="48"/>
    </row>
    <row r="37868" spans="68:68" x14ac:dyDescent="0.2">
      <c r="BP37868" s="48"/>
    </row>
    <row r="37869" spans="68:68" x14ac:dyDescent="0.2">
      <c r="BP37869" s="48"/>
    </row>
    <row r="37870" spans="68:68" x14ac:dyDescent="0.2">
      <c r="BP37870" s="48"/>
    </row>
    <row r="37871" spans="68:68" x14ac:dyDescent="0.2">
      <c r="BP37871" s="48"/>
    </row>
    <row r="37872" spans="68:68" x14ac:dyDescent="0.2">
      <c r="BP37872" s="48"/>
    </row>
    <row r="37873" spans="68:68" x14ac:dyDescent="0.2">
      <c r="BP37873" s="48"/>
    </row>
    <row r="37874" spans="68:68" x14ac:dyDescent="0.2">
      <c r="BP37874" s="48"/>
    </row>
    <row r="37875" spans="68:68" x14ac:dyDescent="0.2">
      <c r="BP37875" s="48"/>
    </row>
    <row r="37876" spans="68:68" x14ac:dyDescent="0.2">
      <c r="BP37876" s="48"/>
    </row>
    <row r="37877" spans="68:68" x14ac:dyDescent="0.2">
      <c r="BP37877" s="48"/>
    </row>
    <row r="37878" spans="68:68" x14ac:dyDescent="0.2">
      <c r="BP37878" s="48"/>
    </row>
    <row r="37879" spans="68:68" x14ac:dyDescent="0.2">
      <c r="BP37879" s="48"/>
    </row>
    <row r="37880" spans="68:68" x14ac:dyDescent="0.2">
      <c r="BP37880" s="48"/>
    </row>
    <row r="37881" spans="68:68" x14ac:dyDescent="0.2">
      <c r="BP37881" s="48"/>
    </row>
    <row r="37882" spans="68:68" x14ac:dyDescent="0.2">
      <c r="BP37882" s="48"/>
    </row>
    <row r="37883" spans="68:68" x14ac:dyDescent="0.2">
      <c r="BP37883" s="48"/>
    </row>
    <row r="37884" spans="68:68" x14ac:dyDescent="0.2">
      <c r="BP37884" s="48"/>
    </row>
    <row r="37885" spans="68:68" x14ac:dyDescent="0.2">
      <c r="BP37885" s="48"/>
    </row>
    <row r="37886" spans="68:68" x14ac:dyDescent="0.2">
      <c r="BP37886" s="48"/>
    </row>
    <row r="37887" spans="68:68" x14ac:dyDescent="0.2">
      <c r="BP37887" s="48"/>
    </row>
    <row r="37888" spans="68:68" x14ac:dyDescent="0.2">
      <c r="BP37888" s="48"/>
    </row>
    <row r="37889" spans="68:68" x14ac:dyDescent="0.2">
      <c r="BP37889" s="48"/>
    </row>
    <row r="37890" spans="68:68" x14ac:dyDescent="0.2">
      <c r="BP37890" s="48"/>
    </row>
    <row r="37891" spans="68:68" x14ac:dyDescent="0.2">
      <c r="BP37891" s="48"/>
    </row>
    <row r="37892" spans="68:68" x14ac:dyDescent="0.2">
      <c r="BP37892" s="48"/>
    </row>
    <row r="37893" spans="68:68" x14ac:dyDescent="0.2">
      <c r="BP37893" s="48"/>
    </row>
    <row r="37894" spans="68:68" x14ac:dyDescent="0.2">
      <c r="BP37894" s="48"/>
    </row>
    <row r="37895" spans="68:68" x14ac:dyDescent="0.2">
      <c r="BP37895" s="48"/>
    </row>
    <row r="37896" spans="68:68" x14ac:dyDescent="0.2">
      <c r="BP37896" s="48"/>
    </row>
    <row r="37897" spans="68:68" x14ac:dyDescent="0.2">
      <c r="BP37897" s="48"/>
    </row>
    <row r="37898" spans="68:68" x14ac:dyDescent="0.2">
      <c r="BP37898" s="48"/>
    </row>
    <row r="37899" spans="68:68" x14ac:dyDescent="0.2">
      <c r="BP37899" s="48"/>
    </row>
    <row r="37900" spans="68:68" x14ac:dyDescent="0.2">
      <c r="BP37900" s="48"/>
    </row>
    <row r="37901" spans="68:68" x14ac:dyDescent="0.2">
      <c r="BP37901" s="48"/>
    </row>
    <row r="37902" spans="68:68" x14ac:dyDescent="0.2">
      <c r="BP37902" s="48"/>
    </row>
    <row r="37903" spans="68:68" x14ac:dyDescent="0.2">
      <c r="BP37903" s="48"/>
    </row>
    <row r="37904" spans="68:68" x14ac:dyDescent="0.2">
      <c r="BP37904" s="48"/>
    </row>
    <row r="37905" spans="68:68" x14ac:dyDescent="0.2">
      <c r="BP37905" s="48"/>
    </row>
    <row r="37906" spans="68:68" x14ac:dyDescent="0.2">
      <c r="BP37906" s="48"/>
    </row>
    <row r="37907" spans="68:68" x14ac:dyDescent="0.2">
      <c r="BP37907" s="48"/>
    </row>
    <row r="37908" spans="68:68" x14ac:dyDescent="0.2">
      <c r="BP37908" s="48"/>
    </row>
    <row r="37909" spans="68:68" x14ac:dyDescent="0.2">
      <c r="BP37909" s="48"/>
    </row>
    <row r="37910" spans="68:68" x14ac:dyDescent="0.2">
      <c r="BP37910" s="48"/>
    </row>
    <row r="37911" spans="68:68" x14ac:dyDescent="0.2">
      <c r="BP37911" s="48"/>
    </row>
    <row r="37912" spans="68:68" x14ac:dyDescent="0.2">
      <c r="BP37912" s="48"/>
    </row>
    <row r="37913" spans="68:68" x14ac:dyDescent="0.2">
      <c r="BP37913" s="48"/>
    </row>
    <row r="37914" spans="68:68" x14ac:dyDescent="0.2">
      <c r="BP37914" s="48"/>
    </row>
    <row r="37915" spans="68:68" x14ac:dyDescent="0.2">
      <c r="BP37915" s="48"/>
    </row>
    <row r="37916" spans="68:68" x14ac:dyDescent="0.2">
      <c r="BP37916" s="48"/>
    </row>
    <row r="37917" spans="68:68" x14ac:dyDescent="0.2">
      <c r="BP37917" s="48"/>
    </row>
    <row r="37918" spans="68:68" x14ac:dyDescent="0.2">
      <c r="BP37918" s="48"/>
    </row>
    <row r="37919" spans="68:68" x14ac:dyDescent="0.2">
      <c r="BP37919" s="48"/>
    </row>
    <row r="37920" spans="68:68" x14ac:dyDescent="0.2">
      <c r="BP37920" s="48"/>
    </row>
    <row r="37921" spans="68:68" x14ac:dyDescent="0.2">
      <c r="BP37921" s="48"/>
    </row>
    <row r="37922" spans="68:68" x14ac:dyDescent="0.2">
      <c r="BP37922" s="48"/>
    </row>
    <row r="37923" spans="68:68" x14ac:dyDescent="0.2">
      <c r="BP37923" s="48"/>
    </row>
    <row r="37924" spans="68:68" x14ac:dyDescent="0.2">
      <c r="BP37924" s="48"/>
    </row>
    <row r="37925" spans="68:68" x14ac:dyDescent="0.2">
      <c r="BP37925" s="48"/>
    </row>
    <row r="37926" spans="68:68" x14ac:dyDescent="0.2">
      <c r="BP37926" s="48"/>
    </row>
    <row r="37927" spans="68:68" x14ac:dyDescent="0.2">
      <c r="BP37927" s="48"/>
    </row>
    <row r="37928" spans="68:68" x14ac:dyDescent="0.2">
      <c r="BP37928" s="48"/>
    </row>
    <row r="37929" spans="68:68" x14ac:dyDescent="0.2">
      <c r="BP37929" s="48"/>
    </row>
    <row r="37930" spans="68:68" x14ac:dyDescent="0.2">
      <c r="BP37930" s="48"/>
    </row>
    <row r="37931" spans="68:68" x14ac:dyDescent="0.2">
      <c r="BP37931" s="48"/>
    </row>
    <row r="37932" spans="68:68" x14ac:dyDescent="0.2">
      <c r="BP37932" s="48"/>
    </row>
    <row r="37933" spans="68:68" x14ac:dyDescent="0.2">
      <c r="BP37933" s="48"/>
    </row>
    <row r="37934" spans="68:68" x14ac:dyDescent="0.2">
      <c r="BP37934" s="48"/>
    </row>
    <row r="37935" spans="68:68" x14ac:dyDescent="0.2">
      <c r="BP37935" s="48"/>
    </row>
    <row r="37936" spans="68:68" x14ac:dyDescent="0.2">
      <c r="BP37936" s="48"/>
    </row>
    <row r="37937" spans="68:68" x14ac:dyDescent="0.2">
      <c r="BP37937" s="48"/>
    </row>
    <row r="37938" spans="68:68" x14ac:dyDescent="0.2">
      <c r="BP37938" s="48"/>
    </row>
    <row r="37939" spans="68:68" x14ac:dyDescent="0.2">
      <c r="BP37939" s="48"/>
    </row>
    <row r="37940" spans="68:68" x14ac:dyDescent="0.2">
      <c r="BP37940" s="48"/>
    </row>
    <row r="37941" spans="68:68" x14ac:dyDescent="0.2">
      <c r="BP37941" s="48"/>
    </row>
    <row r="37942" spans="68:68" x14ac:dyDescent="0.2">
      <c r="BP37942" s="48"/>
    </row>
    <row r="37943" spans="68:68" x14ac:dyDescent="0.2">
      <c r="BP37943" s="48"/>
    </row>
    <row r="37944" spans="68:68" x14ac:dyDescent="0.2">
      <c r="BP37944" s="48"/>
    </row>
    <row r="37945" spans="68:68" x14ac:dyDescent="0.2">
      <c r="BP37945" s="48"/>
    </row>
    <row r="37946" spans="68:68" x14ac:dyDescent="0.2">
      <c r="BP37946" s="48"/>
    </row>
    <row r="37947" spans="68:68" x14ac:dyDescent="0.2">
      <c r="BP37947" s="48"/>
    </row>
    <row r="37948" spans="68:68" x14ac:dyDescent="0.2">
      <c r="BP37948" s="48"/>
    </row>
    <row r="37949" spans="68:68" x14ac:dyDescent="0.2">
      <c r="BP37949" s="48"/>
    </row>
    <row r="37950" spans="68:68" x14ac:dyDescent="0.2">
      <c r="BP37950" s="48"/>
    </row>
    <row r="37951" spans="68:68" x14ac:dyDescent="0.2">
      <c r="BP37951" s="48"/>
    </row>
    <row r="37952" spans="68:68" x14ac:dyDescent="0.2">
      <c r="BP37952" s="48"/>
    </row>
    <row r="37953" spans="68:68" x14ac:dyDescent="0.2">
      <c r="BP37953" s="48"/>
    </row>
    <row r="37954" spans="68:68" x14ac:dyDescent="0.2">
      <c r="BP37954" s="48"/>
    </row>
    <row r="37955" spans="68:68" x14ac:dyDescent="0.2">
      <c r="BP37955" s="48"/>
    </row>
    <row r="37956" spans="68:68" x14ac:dyDescent="0.2">
      <c r="BP37956" s="48"/>
    </row>
    <row r="37957" spans="68:68" x14ac:dyDescent="0.2">
      <c r="BP37957" s="48"/>
    </row>
    <row r="37958" spans="68:68" x14ac:dyDescent="0.2">
      <c r="BP37958" s="48"/>
    </row>
    <row r="37959" spans="68:68" x14ac:dyDescent="0.2">
      <c r="BP37959" s="48"/>
    </row>
    <row r="37960" spans="68:68" x14ac:dyDescent="0.2">
      <c r="BP37960" s="48"/>
    </row>
    <row r="37961" spans="68:68" x14ac:dyDescent="0.2">
      <c r="BP37961" s="48"/>
    </row>
    <row r="37962" spans="68:68" x14ac:dyDescent="0.2">
      <c r="BP37962" s="48"/>
    </row>
    <row r="37963" spans="68:68" x14ac:dyDescent="0.2">
      <c r="BP37963" s="48"/>
    </row>
    <row r="37964" spans="68:68" x14ac:dyDescent="0.2">
      <c r="BP37964" s="48"/>
    </row>
    <row r="37965" spans="68:68" x14ac:dyDescent="0.2">
      <c r="BP37965" s="48"/>
    </row>
    <row r="37966" spans="68:68" x14ac:dyDescent="0.2">
      <c r="BP37966" s="48"/>
    </row>
    <row r="37967" spans="68:68" x14ac:dyDescent="0.2">
      <c r="BP37967" s="48"/>
    </row>
    <row r="37968" spans="68:68" x14ac:dyDescent="0.2">
      <c r="BP37968" s="48"/>
    </row>
    <row r="37969" spans="68:68" x14ac:dyDescent="0.2">
      <c r="BP37969" s="48"/>
    </row>
    <row r="37970" spans="68:68" x14ac:dyDescent="0.2">
      <c r="BP37970" s="48"/>
    </row>
    <row r="37971" spans="68:68" x14ac:dyDescent="0.2">
      <c r="BP37971" s="48"/>
    </row>
    <row r="37972" spans="68:68" x14ac:dyDescent="0.2">
      <c r="BP37972" s="48"/>
    </row>
    <row r="37973" spans="68:68" x14ac:dyDescent="0.2">
      <c r="BP37973" s="48"/>
    </row>
    <row r="37974" spans="68:68" x14ac:dyDescent="0.2">
      <c r="BP37974" s="48"/>
    </row>
    <row r="37975" spans="68:68" x14ac:dyDescent="0.2">
      <c r="BP37975" s="48"/>
    </row>
    <row r="37976" spans="68:68" x14ac:dyDescent="0.2">
      <c r="BP37976" s="48"/>
    </row>
    <row r="37977" spans="68:68" x14ac:dyDescent="0.2">
      <c r="BP37977" s="48"/>
    </row>
    <row r="37978" spans="68:68" x14ac:dyDescent="0.2">
      <c r="BP37978" s="48"/>
    </row>
    <row r="37979" spans="68:68" x14ac:dyDescent="0.2">
      <c r="BP37979" s="48"/>
    </row>
    <row r="37980" spans="68:68" x14ac:dyDescent="0.2">
      <c r="BP37980" s="48"/>
    </row>
    <row r="37981" spans="68:68" x14ac:dyDescent="0.2">
      <c r="BP37981" s="48"/>
    </row>
    <row r="37982" spans="68:68" x14ac:dyDescent="0.2">
      <c r="BP37982" s="48"/>
    </row>
    <row r="37983" spans="68:68" x14ac:dyDescent="0.2">
      <c r="BP37983" s="48"/>
    </row>
    <row r="37984" spans="68:68" x14ac:dyDescent="0.2">
      <c r="BP37984" s="48"/>
    </row>
    <row r="37985" spans="68:68" x14ac:dyDescent="0.2">
      <c r="BP37985" s="48"/>
    </row>
    <row r="37986" spans="68:68" x14ac:dyDescent="0.2">
      <c r="BP37986" s="48"/>
    </row>
    <row r="37987" spans="68:68" x14ac:dyDescent="0.2">
      <c r="BP37987" s="48"/>
    </row>
    <row r="37988" spans="68:68" x14ac:dyDescent="0.2">
      <c r="BP37988" s="48"/>
    </row>
    <row r="37989" spans="68:68" x14ac:dyDescent="0.2">
      <c r="BP37989" s="48"/>
    </row>
    <row r="37990" spans="68:68" x14ac:dyDescent="0.2">
      <c r="BP37990" s="48"/>
    </row>
    <row r="37991" spans="68:68" x14ac:dyDescent="0.2">
      <c r="BP37991" s="48"/>
    </row>
    <row r="37992" spans="68:68" x14ac:dyDescent="0.2">
      <c r="BP37992" s="48"/>
    </row>
    <row r="37993" spans="68:68" x14ac:dyDescent="0.2">
      <c r="BP37993" s="48"/>
    </row>
    <row r="37994" spans="68:68" x14ac:dyDescent="0.2">
      <c r="BP37994" s="48"/>
    </row>
    <row r="37995" spans="68:68" x14ac:dyDescent="0.2">
      <c r="BP37995" s="48"/>
    </row>
    <row r="37996" spans="68:68" x14ac:dyDescent="0.2">
      <c r="BP37996" s="48"/>
    </row>
    <row r="37997" spans="68:68" x14ac:dyDescent="0.2">
      <c r="BP37997" s="48"/>
    </row>
    <row r="37998" spans="68:68" x14ac:dyDescent="0.2">
      <c r="BP37998" s="48"/>
    </row>
    <row r="37999" spans="68:68" x14ac:dyDescent="0.2">
      <c r="BP37999" s="48"/>
    </row>
    <row r="38000" spans="68:68" x14ac:dyDescent="0.2">
      <c r="BP38000" s="48"/>
    </row>
    <row r="38001" spans="68:68" x14ac:dyDescent="0.2">
      <c r="BP38001" s="48"/>
    </row>
    <row r="38002" spans="68:68" x14ac:dyDescent="0.2">
      <c r="BP38002" s="48"/>
    </row>
    <row r="38003" spans="68:68" x14ac:dyDescent="0.2">
      <c r="BP38003" s="48"/>
    </row>
    <row r="38004" spans="68:68" x14ac:dyDescent="0.2">
      <c r="BP38004" s="48"/>
    </row>
    <row r="38005" spans="68:68" x14ac:dyDescent="0.2">
      <c r="BP38005" s="48"/>
    </row>
    <row r="38006" spans="68:68" x14ac:dyDescent="0.2">
      <c r="BP38006" s="48"/>
    </row>
    <row r="38007" spans="68:68" x14ac:dyDescent="0.2">
      <c r="BP38007" s="48"/>
    </row>
    <row r="38008" spans="68:68" x14ac:dyDescent="0.2">
      <c r="BP38008" s="48"/>
    </row>
    <row r="38009" spans="68:68" x14ac:dyDescent="0.2">
      <c r="BP38009" s="48"/>
    </row>
    <row r="38010" spans="68:68" x14ac:dyDescent="0.2">
      <c r="BP38010" s="48"/>
    </row>
    <row r="38011" spans="68:68" x14ac:dyDescent="0.2">
      <c r="BP38011" s="48"/>
    </row>
    <row r="38012" spans="68:68" x14ac:dyDescent="0.2">
      <c r="BP38012" s="48"/>
    </row>
    <row r="38013" spans="68:68" x14ac:dyDescent="0.2">
      <c r="BP38013" s="48"/>
    </row>
    <row r="38014" spans="68:68" x14ac:dyDescent="0.2">
      <c r="BP38014" s="48"/>
    </row>
    <row r="38015" spans="68:68" x14ac:dyDescent="0.2">
      <c r="BP38015" s="48"/>
    </row>
    <row r="38016" spans="68:68" x14ac:dyDescent="0.2">
      <c r="BP38016" s="48"/>
    </row>
    <row r="38017" spans="68:68" x14ac:dyDescent="0.2">
      <c r="BP38017" s="48"/>
    </row>
    <row r="38018" spans="68:68" x14ac:dyDescent="0.2">
      <c r="BP38018" s="48"/>
    </row>
    <row r="38019" spans="68:68" x14ac:dyDescent="0.2">
      <c r="BP38019" s="48"/>
    </row>
    <row r="38020" spans="68:68" x14ac:dyDescent="0.2">
      <c r="BP38020" s="48"/>
    </row>
    <row r="38021" spans="68:68" x14ac:dyDescent="0.2">
      <c r="BP38021" s="48"/>
    </row>
    <row r="38022" spans="68:68" x14ac:dyDescent="0.2">
      <c r="BP38022" s="48"/>
    </row>
    <row r="38023" spans="68:68" x14ac:dyDescent="0.2">
      <c r="BP38023" s="48"/>
    </row>
    <row r="38024" spans="68:68" x14ac:dyDescent="0.2">
      <c r="BP38024" s="48"/>
    </row>
    <row r="38025" spans="68:68" x14ac:dyDescent="0.2">
      <c r="BP38025" s="48"/>
    </row>
    <row r="38026" spans="68:68" x14ac:dyDescent="0.2">
      <c r="BP38026" s="48"/>
    </row>
    <row r="38027" spans="68:68" x14ac:dyDescent="0.2">
      <c r="BP38027" s="48"/>
    </row>
    <row r="38028" spans="68:68" x14ac:dyDescent="0.2">
      <c r="BP38028" s="48"/>
    </row>
    <row r="38029" spans="68:68" x14ac:dyDescent="0.2">
      <c r="BP38029" s="48"/>
    </row>
    <row r="38030" spans="68:68" x14ac:dyDescent="0.2">
      <c r="BP38030" s="48"/>
    </row>
    <row r="38031" spans="68:68" x14ac:dyDescent="0.2">
      <c r="BP38031" s="48"/>
    </row>
    <row r="38032" spans="68:68" x14ac:dyDescent="0.2">
      <c r="BP38032" s="48"/>
    </row>
    <row r="38033" spans="68:68" x14ac:dyDescent="0.2">
      <c r="BP38033" s="48"/>
    </row>
    <row r="38034" spans="68:68" x14ac:dyDescent="0.2">
      <c r="BP38034" s="48"/>
    </row>
    <row r="38035" spans="68:68" x14ac:dyDescent="0.2">
      <c r="BP38035" s="48"/>
    </row>
    <row r="38036" spans="68:68" x14ac:dyDescent="0.2">
      <c r="BP38036" s="48"/>
    </row>
    <row r="38037" spans="68:68" x14ac:dyDescent="0.2">
      <c r="BP38037" s="48"/>
    </row>
    <row r="38038" spans="68:68" x14ac:dyDescent="0.2">
      <c r="BP38038" s="48"/>
    </row>
    <row r="38039" spans="68:68" x14ac:dyDescent="0.2">
      <c r="BP38039" s="48"/>
    </row>
    <row r="38040" spans="68:68" x14ac:dyDescent="0.2">
      <c r="BP38040" s="48"/>
    </row>
    <row r="38041" spans="68:68" x14ac:dyDescent="0.2">
      <c r="BP38041" s="48"/>
    </row>
    <row r="38042" spans="68:68" x14ac:dyDescent="0.2">
      <c r="BP38042" s="48"/>
    </row>
    <row r="38043" spans="68:68" x14ac:dyDescent="0.2">
      <c r="BP38043" s="48"/>
    </row>
    <row r="38044" spans="68:68" x14ac:dyDescent="0.2">
      <c r="BP38044" s="48"/>
    </row>
    <row r="38045" spans="68:68" x14ac:dyDescent="0.2">
      <c r="BP38045" s="48"/>
    </row>
    <row r="38046" spans="68:68" x14ac:dyDescent="0.2">
      <c r="BP38046" s="48"/>
    </row>
    <row r="38047" spans="68:68" x14ac:dyDescent="0.2">
      <c r="BP38047" s="48"/>
    </row>
    <row r="38048" spans="68:68" x14ac:dyDescent="0.2">
      <c r="BP38048" s="48"/>
    </row>
    <row r="38049" spans="68:68" x14ac:dyDescent="0.2">
      <c r="BP38049" s="48"/>
    </row>
    <row r="38050" spans="68:68" x14ac:dyDescent="0.2">
      <c r="BP38050" s="48"/>
    </row>
    <row r="38051" spans="68:68" x14ac:dyDescent="0.2">
      <c r="BP38051" s="48"/>
    </row>
    <row r="38052" spans="68:68" x14ac:dyDescent="0.2">
      <c r="BP38052" s="48"/>
    </row>
    <row r="38053" spans="68:68" x14ac:dyDescent="0.2">
      <c r="BP38053" s="48"/>
    </row>
    <row r="38054" spans="68:68" x14ac:dyDescent="0.2">
      <c r="BP38054" s="48"/>
    </row>
    <row r="38055" spans="68:68" x14ac:dyDescent="0.2">
      <c r="BP38055" s="48"/>
    </row>
    <row r="38056" spans="68:68" x14ac:dyDescent="0.2">
      <c r="BP38056" s="48"/>
    </row>
    <row r="38057" spans="68:68" x14ac:dyDescent="0.2">
      <c r="BP38057" s="48"/>
    </row>
    <row r="38058" spans="68:68" x14ac:dyDescent="0.2">
      <c r="BP38058" s="48"/>
    </row>
    <row r="38059" spans="68:68" x14ac:dyDescent="0.2">
      <c r="BP38059" s="48"/>
    </row>
    <row r="38060" spans="68:68" x14ac:dyDescent="0.2">
      <c r="BP38060" s="48"/>
    </row>
    <row r="38061" spans="68:68" x14ac:dyDescent="0.2">
      <c r="BP38061" s="48"/>
    </row>
    <row r="38062" spans="68:68" x14ac:dyDescent="0.2">
      <c r="BP38062" s="48"/>
    </row>
    <row r="38063" spans="68:68" x14ac:dyDescent="0.2">
      <c r="BP38063" s="48"/>
    </row>
    <row r="38064" spans="68:68" x14ac:dyDescent="0.2">
      <c r="BP38064" s="48"/>
    </row>
    <row r="38065" spans="68:68" x14ac:dyDescent="0.2">
      <c r="BP38065" s="48"/>
    </row>
    <row r="38066" spans="68:68" x14ac:dyDescent="0.2">
      <c r="BP38066" s="48"/>
    </row>
    <row r="38067" spans="68:68" x14ac:dyDescent="0.2">
      <c r="BP38067" s="48"/>
    </row>
    <row r="38068" spans="68:68" x14ac:dyDescent="0.2">
      <c r="BP38068" s="48"/>
    </row>
    <row r="38069" spans="68:68" x14ac:dyDescent="0.2">
      <c r="BP38069" s="48"/>
    </row>
    <row r="38070" spans="68:68" x14ac:dyDescent="0.2">
      <c r="BP38070" s="48"/>
    </row>
    <row r="38071" spans="68:68" x14ac:dyDescent="0.2">
      <c r="BP38071" s="48"/>
    </row>
    <row r="38072" spans="68:68" x14ac:dyDescent="0.2">
      <c r="BP38072" s="48"/>
    </row>
    <row r="38073" spans="68:68" x14ac:dyDescent="0.2">
      <c r="BP38073" s="48"/>
    </row>
    <row r="38074" spans="68:68" x14ac:dyDescent="0.2">
      <c r="BP38074" s="48"/>
    </row>
    <row r="38075" spans="68:68" x14ac:dyDescent="0.2">
      <c r="BP38075" s="48"/>
    </row>
    <row r="38076" spans="68:68" x14ac:dyDescent="0.2">
      <c r="BP38076" s="48"/>
    </row>
    <row r="38077" spans="68:68" x14ac:dyDescent="0.2">
      <c r="BP38077" s="48"/>
    </row>
    <row r="38078" spans="68:68" x14ac:dyDescent="0.2">
      <c r="BP38078" s="48"/>
    </row>
    <row r="38079" spans="68:68" x14ac:dyDescent="0.2">
      <c r="BP38079" s="48"/>
    </row>
    <row r="38080" spans="68:68" x14ac:dyDescent="0.2">
      <c r="BP38080" s="48"/>
    </row>
    <row r="38081" spans="68:68" x14ac:dyDescent="0.2">
      <c r="BP38081" s="48"/>
    </row>
    <row r="38082" spans="68:68" x14ac:dyDescent="0.2">
      <c r="BP38082" s="48"/>
    </row>
    <row r="38083" spans="68:68" x14ac:dyDescent="0.2">
      <c r="BP38083" s="48"/>
    </row>
    <row r="38084" spans="68:68" x14ac:dyDescent="0.2">
      <c r="BP38084" s="48"/>
    </row>
    <row r="38085" spans="68:68" x14ac:dyDescent="0.2">
      <c r="BP38085" s="48"/>
    </row>
    <row r="38086" spans="68:68" x14ac:dyDescent="0.2">
      <c r="BP38086" s="48"/>
    </row>
    <row r="38087" spans="68:68" x14ac:dyDescent="0.2">
      <c r="BP38087" s="48"/>
    </row>
    <row r="38088" spans="68:68" x14ac:dyDescent="0.2">
      <c r="BP38088" s="48"/>
    </row>
    <row r="38089" spans="68:68" x14ac:dyDescent="0.2">
      <c r="BP38089" s="48"/>
    </row>
    <row r="38090" spans="68:68" x14ac:dyDescent="0.2">
      <c r="BP38090" s="48"/>
    </row>
    <row r="38091" spans="68:68" x14ac:dyDescent="0.2">
      <c r="BP38091" s="48"/>
    </row>
    <row r="38092" spans="68:68" x14ac:dyDescent="0.2">
      <c r="BP38092" s="48"/>
    </row>
    <row r="38093" spans="68:68" x14ac:dyDescent="0.2">
      <c r="BP38093" s="48"/>
    </row>
    <row r="38094" spans="68:68" x14ac:dyDescent="0.2">
      <c r="BP38094" s="48"/>
    </row>
    <row r="38095" spans="68:68" x14ac:dyDescent="0.2">
      <c r="BP38095" s="48"/>
    </row>
    <row r="38096" spans="68:68" x14ac:dyDescent="0.2">
      <c r="BP38096" s="48"/>
    </row>
    <row r="38097" spans="68:68" x14ac:dyDescent="0.2">
      <c r="BP38097" s="48"/>
    </row>
    <row r="38098" spans="68:68" x14ac:dyDescent="0.2">
      <c r="BP38098" s="48"/>
    </row>
    <row r="38099" spans="68:68" x14ac:dyDescent="0.2">
      <c r="BP38099" s="48"/>
    </row>
    <row r="38100" spans="68:68" x14ac:dyDescent="0.2">
      <c r="BP38100" s="48"/>
    </row>
    <row r="38101" spans="68:68" x14ac:dyDescent="0.2">
      <c r="BP38101" s="48"/>
    </row>
    <row r="38102" spans="68:68" x14ac:dyDescent="0.2">
      <c r="BP38102" s="48"/>
    </row>
    <row r="38103" spans="68:68" x14ac:dyDescent="0.2">
      <c r="BP38103" s="48"/>
    </row>
    <row r="38104" spans="68:68" x14ac:dyDescent="0.2">
      <c r="BP38104" s="48"/>
    </row>
    <row r="38105" spans="68:68" x14ac:dyDescent="0.2">
      <c r="BP38105" s="48"/>
    </row>
    <row r="38106" spans="68:68" x14ac:dyDescent="0.2">
      <c r="BP38106" s="48"/>
    </row>
    <row r="38107" spans="68:68" x14ac:dyDescent="0.2">
      <c r="BP38107" s="48"/>
    </row>
    <row r="38108" spans="68:68" x14ac:dyDescent="0.2">
      <c r="BP38108" s="48"/>
    </row>
    <row r="38109" spans="68:68" x14ac:dyDescent="0.2">
      <c r="BP38109" s="48"/>
    </row>
    <row r="38110" spans="68:68" x14ac:dyDescent="0.2">
      <c r="BP38110" s="48"/>
    </row>
    <row r="38111" spans="68:68" x14ac:dyDescent="0.2">
      <c r="BP38111" s="48"/>
    </row>
    <row r="38112" spans="68:68" x14ac:dyDescent="0.2">
      <c r="BP38112" s="48"/>
    </row>
    <row r="38113" spans="68:68" x14ac:dyDescent="0.2">
      <c r="BP38113" s="48"/>
    </row>
    <row r="38114" spans="68:68" x14ac:dyDescent="0.2">
      <c r="BP38114" s="48"/>
    </row>
    <row r="38115" spans="68:68" x14ac:dyDescent="0.2">
      <c r="BP38115" s="48"/>
    </row>
    <row r="38116" spans="68:68" x14ac:dyDescent="0.2">
      <c r="BP38116" s="48"/>
    </row>
    <row r="38117" spans="68:68" x14ac:dyDescent="0.2">
      <c r="BP38117" s="48"/>
    </row>
    <row r="38118" spans="68:68" x14ac:dyDescent="0.2">
      <c r="BP38118" s="48"/>
    </row>
    <row r="38119" spans="68:68" x14ac:dyDescent="0.2">
      <c r="BP38119" s="48"/>
    </row>
    <row r="38120" spans="68:68" x14ac:dyDescent="0.2">
      <c r="BP38120" s="48"/>
    </row>
    <row r="38121" spans="68:68" x14ac:dyDescent="0.2">
      <c r="BP38121" s="48"/>
    </row>
    <row r="38122" spans="68:68" x14ac:dyDescent="0.2">
      <c r="BP38122" s="48"/>
    </row>
    <row r="38123" spans="68:68" x14ac:dyDescent="0.2">
      <c r="BP38123" s="48"/>
    </row>
    <row r="38124" spans="68:68" x14ac:dyDescent="0.2">
      <c r="BP38124" s="48"/>
    </row>
    <row r="38125" spans="68:68" x14ac:dyDescent="0.2">
      <c r="BP38125" s="48"/>
    </row>
    <row r="38126" spans="68:68" x14ac:dyDescent="0.2">
      <c r="BP38126" s="48"/>
    </row>
    <row r="38127" spans="68:68" x14ac:dyDescent="0.2">
      <c r="BP38127" s="48"/>
    </row>
    <row r="38128" spans="68:68" x14ac:dyDescent="0.2">
      <c r="BP38128" s="48"/>
    </row>
    <row r="38129" spans="68:68" x14ac:dyDescent="0.2">
      <c r="BP38129" s="48"/>
    </row>
    <row r="38130" spans="68:68" x14ac:dyDescent="0.2">
      <c r="BP38130" s="48"/>
    </row>
    <row r="38131" spans="68:68" x14ac:dyDescent="0.2">
      <c r="BP38131" s="48"/>
    </row>
    <row r="38132" spans="68:68" x14ac:dyDescent="0.2">
      <c r="BP38132" s="48"/>
    </row>
    <row r="38133" spans="68:68" x14ac:dyDescent="0.2">
      <c r="BP38133" s="48"/>
    </row>
    <row r="38134" spans="68:68" x14ac:dyDescent="0.2">
      <c r="BP38134" s="48"/>
    </row>
    <row r="38135" spans="68:68" x14ac:dyDescent="0.2">
      <c r="BP38135" s="48"/>
    </row>
    <row r="38136" spans="68:68" x14ac:dyDescent="0.2">
      <c r="BP38136" s="48"/>
    </row>
    <row r="38137" spans="68:68" x14ac:dyDescent="0.2">
      <c r="BP38137" s="48"/>
    </row>
    <row r="38138" spans="68:68" x14ac:dyDescent="0.2">
      <c r="BP38138" s="48"/>
    </row>
    <row r="38139" spans="68:68" x14ac:dyDescent="0.2">
      <c r="BP38139" s="48"/>
    </row>
    <row r="38140" spans="68:68" x14ac:dyDescent="0.2">
      <c r="BP38140" s="48"/>
    </row>
    <row r="38141" spans="68:68" x14ac:dyDescent="0.2">
      <c r="BP38141" s="48"/>
    </row>
    <row r="38142" spans="68:68" x14ac:dyDescent="0.2">
      <c r="BP38142" s="48"/>
    </row>
    <row r="38143" spans="68:68" x14ac:dyDescent="0.2">
      <c r="BP38143" s="48"/>
    </row>
    <row r="38144" spans="68:68" x14ac:dyDescent="0.2">
      <c r="BP38144" s="48"/>
    </row>
    <row r="38145" spans="68:68" x14ac:dyDescent="0.2">
      <c r="BP38145" s="48"/>
    </row>
    <row r="38146" spans="68:68" x14ac:dyDescent="0.2">
      <c r="BP38146" s="48"/>
    </row>
    <row r="38147" spans="68:68" x14ac:dyDescent="0.2">
      <c r="BP38147" s="48"/>
    </row>
    <row r="38148" spans="68:68" x14ac:dyDescent="0.2">
      <c r="BP38148" s="48"/>
    </row>
    <row r="38149" spans="68:68" x14ac:dyDescent="0.2">
      <c r="BP38149" s="48"/>
    </row>
    <row r="38150" spans="68:68" x14ac:dyDescent="0.2">
      <c r="BP38150" s="48"/>
    </row>
    <row r="38151" spans="68:68" x14ac:dyDescent="0.2">
      <c r="BP38151" s="48"/>
    </row>
    <row r="38152" spans="68:68" x14ac:dyDescent="0.2">
      <c r="BP38152" s="48"/>
    </row>
    <row r="38153" spans="68:68" x14ac:dyDescent="0.2">
      <c r="BP38153" s="48"/>
    </row>
    <row r="38154" spans="68:68" x14ac:dyDescent="0.2">
      <c r="BP38154" s="48"/>
    </row>
    <row r="38155" spans="68:68" x14ac:dyDescent="0.2">
      <c r="BP38155" s="48"/>
    </row>
    <row r="38156" spans="68:68" x14ac:dyDescent="0.2">
      <c r="BP38156" s="48"/>
    </row>
    <row r="38157" spans="68:68" x14ac:dyDescent="0.2">
      <c r="BP38157" s="48"/>
    </row>
    <row r="38158" spans="68:68" x14ac:dyDescent="0.2">
      <c r="BP38158" s="48"/>
    </row>
    <row r="38159" spans="68:68" x14ac:dyDescent="0.2">
      <c r="BP38159" s="48"/>
    </row>
    <row r="38160" spans="68:68" x14ac:dyDescent="0.2">
      <c r="BP38160" s="48"/>
    </row>
    <row r="38161" spans="68:68" x14ac:dyDescent="0.2">
      <c r="BP38161" s="48"/>
    </row>
    <row r="38162" spans="68:68" x14ac:dyDescent="0.2">
      <c r="BP38162" s="48"/>
    </row>
    <row r="38163" spans="68:68" x14ac:dyDescent="0.2">
      <c r="BP38163" s="48"/>
    </row>
    <row r="38164" spans="68:68" x14ac:dyDescent="0.2">
      <c r="BP38164" s="48"/>
    </row>
    <row r="38165" spans="68:68" x14ac:dyDescent="0.2">
      <c r="BP38165" s="48"/>
    </row>
    <row r="38166" spans="68:68" x14ac:dyDescent="0.2">
      <c r="BP38166" s="48"/>
    </row>
    <row r="38167" spans="68:68" x14ac:dyDescent="0.2">
      <c r="BP38167" s="48"/>
    </row>
    <row r="38168" spans="68:68" x14ac:dyDescent="0.2">
      <c r="BP38168" s="48"/>
    </row>
    <row r="38169" spans="68:68" x14ac:dyDescent="0.2">
      <c r="BP38169" s="48"/>
    </row>
    <row r="38170" spans="68:68" x14ac:dyDescent="0.2">
      <c r="BP38170" s="48"/>
    </row>
    <row r="38171" spans="68:68" x14ac:dyDescent="0.2">
      <c r="BP38171" s="48"/>
    </row>
    <row r="38172" spans="68:68" x14ac:dyDescent="0.2">
      <c r="BP38172" s="48"/>
    </row>
    <row r="38173" spans="68:68" x14ac:dyDescent="0.2">
      <c r="BP38173" s="48"/>
    </row>
    <row r="38174" spans="68:68" x14ac:dyDescent="0.2">
      <c r="BP38174" s="48"/>
    </row>
    <row r="38175" spans="68:68" x14ac:dyDescent="0.2">
      <c r="BP38175" s="48"/>
    </row>
    <row r="38176" spans="68:68" x14ac:dyDescent="0.2">
      <c r="BP38176" s="48"/>
    </row>
    <row r="38177" spans="68:68" x14ac:dyDescent="0.2">
      <c r="BP38177" s="48"/>
    </row>
    <row r="38178" spans="68:68" x14ac:dyDescent="0.2">
      <c r="BP38178" s="48"/>
    </row>
    <row r="38179" spans="68:68" x14ac:dyDescent="0.2">
      <c r="BP38179" s="48"/>
    </row>
    <row r="38180" spans="68:68" x14ac:dyDescent="0.2">
      <c r="BP38180" s="48"/>
    </row>
    <row r="38181" spans="68:68" x14ac:dyDescent="0.2">
      <c r="BP38181" s="48"/>
    </row>
    <row r="38182" spans="68:68" x14ac:dyDescent="0.2">
      <c r="BP38182" s="48"/>
    </row>
    <row r="38183" spans="68:68" x14ac:dyDescent="0.2">
      <c r="BP38183" s="48"/>
    </row>
    <row r="38184" spans="68:68" x14ac:dyDescent="0.2">
      <c r="BP38184" s="48"/>
    </row>
    <row r="38185" spans="68:68" x14ac:dyDescent="0.2">
      <c r="BP38185" s="48"/>
    </row>
    <row r="38186" spans="68:68" x14ac:dyDescent="0.2">
      <c r="BP38186" s="48"/>
    </row>
    <row r="38187" spans="68:68" x14ac:dyDescent="0.2">
      <c r="BP38187" s="48"/>
    </row>
    <row r="38188" spans="68:68" x14ac:dyDescent="0.2">
      <c r="BP38188" s="48"/>
    </row>
    <row r="38189" spans="68:68" x14ac:dyDescent="0.2">
      <c r="BP38189" s="48"/>
    </row>
    <row r="38190" spans="68:68" x14ac:dyDescent="0.2">
      <c r="BP38190" s="48"/>
    </row>
    <row r="38191" spans="68:68" x14ac:dyDescent="0.2">
      <c r="BP38191" s="48"/>
    </row>
    <row r="38192" spans="68:68" x14ac:dyDescent="0.2">
      <c r="BP38192" s="48"/>
    </row>
    <row r="38193" spans="68:68" x14ac:dyDescent="0.2">
      <c r="BP38193" s="48"/>
    </row>
    <row r="38194" spans="68:68" x14ac:dyDescent="0.2">
      <c r="BP38194" s="48"/>
    </row>
    <row r="38195" spans="68:68" x14ac:dyDescent="0.2">
      <c r="BP38195" s="48"/>
    </row>
    <row r="38196" spans="68:68" x14ac:dyDescent="0.2">
      <c r="BP38196" s="48"/>
    </row>
    <row r="38197" spans="68:68" x14ac:dyDescent="0.2">
      <c r="BP38197" s="48"/>
    </row>
    <row r="38198" spans="68:68" x14ac:dyDescent="0.2">
      <c r="BP38198" s="48"/>
    </row>
    <row r="38199" spans="68:68" x14ac:dyDescent="0.2">
      <c r="BP38199" s="48"/>
    </row>
    <row r="38200" spans="68:68" x14ac:dyDescent="0.2">
      <c r="BP38200" s="48"/>
    </row>
    <row r="38201" spans="68:68" x14ac:dyDescent="0.2">
      <c r="BP38201" s="48"/>
    </row>
    <row r="38202" spans="68:68" x14ac:dyDescent="0.2">
      <c r="BP38202" s="48"/>
    </row>
    <row r="38203" spans="68:68" x14ac:dyDescent="0.2">
      <c r="BP38203" s="48"/>
    </row>
    <row r="38204" spans="68:68" x14ac:dyDescent="0.2">
      <c r="BP38204" s="48"/>
    </row>
    <row r="38205" spans="68:68" x14ac:dyDescent="0.2">
      <c r="BP38205" s="48"/>
    </row>
    <row r="38206" spans="68:68" x14ac:dyDescent="0.2">
      <c r="BP38206" s="48"/>
    </row>
    <row r="38207" spans="68:68" x14ac:dyDescent="0.2">
      <c r="BP38207" s="48"/>
    </row>
    <row r="38208" spans="68:68" x14ac:dyDescent="0.2">
      <c r="BP38208" s="48"/>
    </row>
    <row r="38209" spans="68:68" x14ac:dyDescent="0.2">
      <c r="BP38209" s="48"/>
    </row>
    <row r="38210" spans="68:68" x14ac:dyDescent="0.2">
      <c r="BP38210" s="48"/>
    </row>
    <row r="38211" spans="68:68" x14ac:dyDescent="0.2">
      <c r="BP38211" s="48"/>
    </row>
    <row r="38212" spans="68:68" x14ac:dyDescent="0.2">
      <c r="BP38212" s="48"/>
    </row>
    <row r="38213" spans="68:68" x14ac:dyDescent="0.2">
      <c r="BP38213" s="48"/>
    </row>
    <row r="38214" spans="68:68" x14ac:dyDescent="0.2">
      <c r="BP38214" s="48"/>
    </row>
    <row r="38215" spans="68:68" x14ac:dyDescent="0.2">
      <c r="BP38215" s="48"/>
    </row>
    <row r="38216" spans="68:68" x14ac:dyDescent="0.2">
      <c r="BP38216" s="48"/>
    </row>
    <row r="38217" spans="68:68" x14ac:dyDescent="0.2">
      <c r="BP38217" s="48"/>
    </row>
    <row r="38218" spans="68:68" x14ac:dyDescent="0.2">
      <c r="BP38218" s="48"/>
    </row>
    <row r="38219" spans="68:68" x14ac:dyDescent="0.2">
      <c r="BP38219" s="48"/>
    </row>
    <row r="38220" spans="68:68" x14ac:dyDescent="0.2">
      <c r="BP38220" s="48"/>
    </row>
    <row r="38221" spans="68:68" x14ac:dyDescent="0.2">
      <c r="BP38221" s="48"/>
    </row>
    <row r="38222" spans="68:68" x14ac:dyDescent="0.2">
      <c r="BP38222" s="48"/>
    </row>
    <row r="38223" spans="68:68" x14ac:dyDescent="0.2">
      <c r="BP38223" s="48"/>
    </row>
    <row r="38224" spans="68:68" x14ac:dyDescent="0.2">
      <c r="BP38224" s="48"/>
    </row>
    <row r="38225" spans="68:68" x14ac:dyDescent="0.2">
      <c r="BP38225" s="48"/>
    </row>
    <row r="38226" spans="68:68" x14ac:dyDescent="0.2">
      <c r="BP38226" s="48"/>
    </row>
    <row r="38227" spans="68:68" x14ac:dyDescent="0.2">
      <c r="BP38227" s="48"/>
    </row>
    <row r="38228" spans="68:68" x14ac:dyDescent="0.2">
      <c r="BP38228" s="48"/>
    </row>
    <row r="38229" spans="68:68" x14ac:dyDescent="0.2">
      <c r="BP38229" s="48"/>
    </row>
    <row r="38230" spans="68:68" x14ac:dyDescent="0.2">
      <c r="BP38230" s="48"/>
    </row>
    <row r="38231" spans="68:68" x14ac:dyDescent="0.2">
      <c r="BP38231" s="48"/>
    </row>
    <row r="38232" spans="68:68" x14ac:dyDescent="0.2">
      <c r="BP38232" s="48"/>
    </row>
    <row r="38233" spans="68:68" x14ac:dyDescent="0.2">
      <c r="BP38233" s="48"/>
    </row>
    <row r="38234" spans="68:68" x14ac:dyDescent="0.2">
      <c r="BP38234" s="48"/>
    </row>
    <row r="38235" spans="68:68" x14ac:dyDescent="0.2">
      <c r="BP38235" s="48"/>
    </row>
    <row r="38236" spans="68:68" x14ac:dyDescent="0.2">
      <c r="BP38236" s="48"/>
    </row>
    <row r="38237" spans="68:68" x14ac:dyDescent="0.2">
      <c r="BP38237" s="48"/>
    </row>
    <row r="38238" spans="68:68" x14ac:dyDescent="0.2">
      <c r="BP38238" s="48"/>
    </row>
    <row r="38239" spans="68:68" x14ac:dyDescent="0.2">
      <c r="BP38239" s="48"/>
    </row>
    <row r="38240" spans="68:68" x14ac:dyDescent="0.2">
      <c r="BP38240" s="48"/>
    </row>
    <row r="38241" spans="68:68" x14ac:dyDescent="0.2">
      <c r="BP38241" s="48"/>
    </row>
    <row r="38242" spans="68:68" x14ac:dyDescent="0.2">
      <c r="BP38242" s="48"/>
    </row>
    <row r="38243" spans="68:68" x14ac:dyDescent="0.2">
      <c r="BP38243" s="48"/>
    </row>
    <row r="38244" spans="68:68" x14ac:dyDescent="0.2">
      <c r="BP38244" s="48"/>
    </row>
    <row r="38245" spans="68:68" x14ac:dyDescent="0.2">
      <c r="BP38245" s="48"/>
    </row>
    <row r="38246" spans="68:68" x14ac:dyDescent="0.2">
      <c r="BP38246" s="48"/>
    </row>
    <row r="38247" spans="68:68" x14ac:dyDescent="0.2">
      <c r="BP38247" s="48"/>
    </row>
    <row r="38248" spans="68:68" x14ac:dyDescent="0.2">
      <c r="BP38248" s="48"/>
    </row>
    <row r="38249" spans="68:68" x14ac:dyDescent="0.2">
      <c r="BP38249" s="48"/>
    </row>
    <row r="38250" spans="68:68" x14ac:dyDescent="0.2">
      <c r="BP38250" s="48"/>
    </row>
    <row r="38251" spans="68:68" x14ac:dyDescent="0.2">
      <c r="BP38251" s="48"/>
    </row>
    <row r="38252" spans="68:68" x14ac:dyDescent="0.2">
      <c r="BP38252" s="48"/>
    </row>
    <row r="38253" spans="68:68" x14ac:dyDescent="0.2">
      <c r="BP38253" s="48"/>
    </row>
    <row r="38254" spans="68:68" x14ac:dyDescent="0.2">
      <c r="BP38254" s="48"/>
    </row>
    <row r="38255" spans="68:68" x14ac:dyDescent="0.2">
      <c r="BP38255" s="48"/>
    </row>
    <row r="38256" spans="68:68" x14ac:dyDescent="0.2">
      <c r="BP38256" s="48"/>
    </row>
    <row r="38257" spans="68:68" x14ac:dyDescent="0.2">
      <c r="BP38257" s="48"/>
    </row>
    <row r="38258" spans="68:68" x14ac:dyDescent="0.2">
      <c r="BP38258" s="48"/>
    </row>
    <row r="38259" spans="68:68" x14ac:dyDescent="0.2">
      <c r="BP38259" s="48"/>
    </row>
    <row r="38260" spans="68:68" x14ac:dyDescent="0.2">
      <c r="BP38260" s="48"/>
    </row>
    <row r="38261" spans="68:68" x14ac:dyDescent="0.2">
      <c r="BP38261" s="48"/>
    </row>
    <row r="38262" spans="68:68" x14ac:dyDescent="0.2">
      <c r="BP38262" s="48"/>
    </row>
    <row r="38263" spans="68:68" x14ac:dyDescent="0.2">
      <c r="BP38263" s="48"/>
    </row>
    <row r="38264" spans="68:68" x14ac:dyDescent="0.2">
      <c r="BP38264" s="48"/>
    </row>
    <row r="38265" spans="68:68" x14ac:dyDescent="0.2">
      <c r="BP38265" s="48"/>
    </row>
    <row r="38266" spans="68:68" x14ac:dyDescent="0.2">
      <c r="BP38266" s="48"/>
    </row>
    <row r="38267" spans="68:68" x14ac:dyDescent="0.2">
      <c r="BP38267" s="48"/>
    </row>
    <row r="38268" spans="68:68" x14ac:dyDescent="0.2">
      <c r="BP38268" s="48"/>
    </row>
    <row r="38269" spans="68:68" x14ac:dyDescent="0.2">
      <c r="BP38269" s="48"/>
    </row>
    <row r="38270" spans="68:68" x14ac:dyDescent="0.2">
      <c r="BP38270" s="48"/>
    </row>
    <row r="38271" spans="68:68" x14ac:dyDescent="0.2">
      <c r="BP38271" s="48"/>
    </row>
    <row r="38272" spans="68:68" x14ac:dyDescent="0.2">
      <c r="BP38272" s="48"/>
    </row>
    <row r="38273" spans="68:68" x14ac:dyDescent="0.2">
      <c r="BP38273" s="48"/>
    </row>
    <row r="38274" spans="68:68" x14ac:dyDescent="0.2">
      <c r="BP38274" s="48"/>
    </row>
    <row r="38275" spans="68:68" x14ac:dyDescent="0.2">
      <c r="BP38275" s="48"/>
    </row>
    <row r="38276" spans="68:68" x14ac:dyDescent="0.2">
      <c r="BP38276" s="48"/>
    </row>
    <row r="38277" spans="68:68" x14ac:dyDescent="0.2">
      <c r="BP38277" s="48"/>
    </row>
    <row r="38278" spans="68:68" x14ac:dyDescent="0.2">
      <c r="BP38278" s="48"/>
    </row>
    <row r="38279" spans="68:68" x14ac:dyDescent="0.2">
      <c r="BP38279" s="48"/>
    </row>
    <row r="38280" spans="68:68" x14ac:dyDescent="0.2">
      <c r="BP38280" s="48"/>
    </row>
    <row r="38281" spans="68:68" x14ac:dyDescent="0.2">
      <c r="BP38281" s="48"/>
    </row>
    <row r="38282" spans="68:68" x14ac:dyDescent="0.2">
      <c r="BP38282" s="48"/>
    </row>
    <row r="38283" spans="68:68" x14ac:dyDescent="0.2">
      <c r="BP38283" s="48"/>
    </row>
    <row r="38284" spans="68:68" x14ac:dyDescent="0.2">
      <c r="BP38284" s="48"/>
    </row>
    <row r="38285" spans="68:68" x14ac:dyDescent="0.2">
      <c r="BP38285" s="48"/>
    </row>
    <row r="38286" spans="68:68" x14ac:dyDescent="0.2">
      <c r="BP38286" s="48"/>
    </row>
    <row r="38287" spans="68:68" x14ac:dyDescent="0.2">
      <c r="BP38287" s="48"/>
    </row>
    <row r="38288" spans="68:68" x14ac:dyDescent="0.2">
      <c r="BP38288" s="48"/>
    </row>
    <row r="38289" spans="68:68" x14ac:dyDescent="0.2">
      <c r="BP38289" s="48"/>
    </row>
    <row r="38290" spans="68:68" x14ac:dyDescent="0.2">
      <c r="BP38290" s="48"/>
    </row>
    <row r="38291" spans="68:68" x14ac:dyDescent="0.2">
      <c r="BP38291" s="48"/>
    </row>
    <row r="38292" spans="68:68" x14ac:dyDescent="0.2">
      <c r="BP38292" s="48"/>
    </row>
    <row r="38293" spans="68:68" x14ac:dyDescent="0.2">
      <c r="BP38293" s="48"/>
    </row>
    <row r="38294" spans="68:68" x14ac:dyDescent="0.2">
      <c r="BP38294" s="48"/>
    </row>
    <row r="38295" spans="68:68" x14ac:dyDescent="0.2">
      <c r="BP38295" s="48"/>
    </row>
    <row r="38296" spans="68:68" x14ac:dyDescent="0.2">
      <c r="BP38296" s="48"/>
    </row>
    <row r="38297" spans="68:68" x14ac:dyDescent="0.2">
      <c r="BP38297" s="48"/>
    </row>
    <row r="38298" spans="68:68" x14ac:dyDescent="0.2">
      <c r="BP38298" s="48"/>
    </row>
    <row r="38299" spans="68:68" x14ac:dyDescent="0.2">
      <c r="BP38299" s="48"/>
    </row>
    <row r="38300" spans="68:68" x14ac:dyDescent="0.2">
      <c r="BP38300" s="48"/>
    </row>
    <row r="38301" spans="68:68" x14ac:dyDescent="0.2">
      <c r="BP38301" s="48"/>
    </row>
    <row r="38302" spans="68:68" x14ac:dyDescent="0.2">
      <c r="BP38302" s="48"/>
    </row>
    <row r="38303" spans="68:68" x14ac:dyDescent="0.2">
      <c r="BP38303" s="48"/>
    </row>
    <row r="38304" spans="68:68" x14ac:dyDescent="0.2">
      <c r="BP38304" s="48"/>
    </row>
    <row r="38305" spans="68:68" x14ac:dyDescent="0.2">
      <c r="BP38305" s="48"/>
    </row>
    <row r="38306" spans="68:68" x14ac:dyDescent="0.2">
      <c r="BP38306" s="48"/>
    </row>
    <row r="38307" spans="68:68" x14ac:dyDescent="0.2">
      <c r="BP38307" s="48"/>
    </row>
    <row r="38308" spans="68:68" x14ac:dyDescent="0.2">
      <c r="BP38308" s="48"/>
    </row>
    <row r="38309" spans="68:68" x14ac:dyDescent="0.2">
      <c r="BP38309" s="48"/>
    </row>
    <row r="38310" spans="68:68" x14ac:dyDescent="0.2">
      <c r="BP38310" s="48"/>
    </row>
    <row r="38311" spans="68:68" x14ac:dyDescent="0.2">
      <c r="BP38311" s="48"/>
    </row>
    <row r="38312" spans="68:68" x14ac:dyDescent="0.2">
      <c r="BP38312" s="48"/>
    </row>
    <row r="38313" spans="68:68" x14ac:dyDescent="0.2">
      <c r="BP38313" s="48"/>
    </row>
    <row r="38314" spans="68:68" x14ac:dyDescent="0.2">
      <c r="BP38314" s="48"/>
    </row>
    <row r="38315" spans="68:68" x14ac:dyDescent="0.2">
      <c r="BP38315" s="48"/>
    </row>
    <row r="38316" spans="68:68" x14ac:dyDescent="0.2">
      <c r="BP38316" s="48"/>
    </row>
    <row r="38317" spans="68:68" x14ac:dyDescent="0.2">
      <c r="BP38317" s="48"/>
    </row>
    <row r="38318" spans="68:68" x14ac:dyDescent="0.2">
      <c r="BP38318" s="48"/>
    </row>
    <row r="38319" spans="68:68" x14ac:dyDescent="0.2">
      <c r="BP38319" s="48"/>
    </row>
    <row r="38320" spans="68:68" x14ac:dyDescent="0.2">
      <c r="BP38320" s="48"/>
    </row>
    <row r="38321" spans="68:68" x14ac:dyDescent="0.2">
      <c r="BP38321" s="48"/>
    </row>
    <row r="38322" spans="68:68" x14ac:dyDescent="0.2">
      <c r="BP38322" s="48"/>
    </row>
    <row r="38323" spans="68:68" x14ac:dyDescent="0.2">
      <c r="BP38323" s="48"/>
    </row>
    <row r="38324" spans="68:68" x14ac:dyDescent="0.2">
      <c r="BP38324" s="48"/>
    </row>
    <row r="38325" spans="68:68" x14ac:dyDescent="0.2">
      <c r="BP38325" s="48"/>
    </row>
    <row r="38326" spans="68:68" x14ac:dyDescent="0.2">
      <c r="BP38326" s="48"/>
    </row>
    <row r="38327" spans="68:68" x14ac:dyDescent="0.2">
      <c r="BP38327" s="48"/>
    </row>
    <row r="38328" spans="68:68" x14ac:dyDescent="0.2">
      <c r="BP38328" s="48"/>
    </row>
    <row r="38329" spans="68:68" x14ac:dyDescent="0.2">
      <c r="BP38329" s="48"/>
    </row>
    <row r="38330" spans="68:68" x14ac:dyDescent="0.2">
      <c r="BP38330" s="48"/>
    </row>
    <row r="38331" spans="68:68" x14ac:dyDescent="0.2">
      <c r="BP38331" s="48"/>
    </row>
    <row r="38332" spans="68:68" x14ac:dyDescent="0.2">
      <c r="BP38332" s="48"/>
    </row>
    <row r="38333" spans="68:68" x14ac:dyDescent="0.2">
      <c r="BP38333" s="48"/>
    </row>
    <row r="38334" spans="68:68" x14ac:dyDescent="0.2">
      <c r="BP38334" s="48"/>
    </row>
    <row r="38335" spans="68:68" x14ac:dyDescent="0.2">
      <c r="BP38335" s="48"/>
    </row>
    <row r="38336" spans="68:68" x14ac:dyDescent="0.2">
      <c r="BP38336" s="48"/>
    </row>
    <row r="38337" spans="68:68" x14ac:dyDescent="0.2">
      <c r="BP38337" s="48"/>
    </row>
    <row r="38338" spans="68:68" x14ac:dyDescent="0.2">
      <c r="BP38338" s="48"/>
    </row>
    <row r="38339" spans="68:68" x14ac:dyDescent="0.2">
      <c r="BP38339" s="48"/>
    </row>
    <row r="38340" spans="68:68" x14ac:dyDescent="0.2">
      <c r="BP38340" s="48"/>
    </row>
    <row r="38341" spans="68:68" x14ac:dyDescent="0.2">
      <c r="BP38341" s="48"/>
    </row>
    <row r="38342" spans="68:68" x14ac:dyDescent="0.2">
      <c r="BP38342" s="48"/>
    </row>
    <row r="38343" spans="68:68" x14ac:dyDescent="0.2">
      <c r="BP38343" s="48"/>
    </row>
    <row r="38344" spans="68:68" x14ac:dyDescent="0.2">
      <c r="BP38344" s="48"/>
    </row>
    <row r="38345" spans="68:68" x14ac:dyDescent="0.2">
      <c r="BP38345" s="48"/>
    </row>
    <row r="38346" spans="68:68" x14ac:dyDescent="0.2">
      <c r="BP38346" s="48"/>
    </row>
    <row r="38347" spans="68:68" x14ac:dyDescent="0.2">
      <c r="BP38347" s="48"/>
    </row>
    <row r="38348" spans="68:68" x14ac:dyDescent="0.2">
      <c r="BP38348" s="48"/>
    </row>
    <row r="38349" spans="68:68" x14ac:dyDescent="0.2">
      <c r="BP38349" s="48"/>
    </row>
    <row r="38350" spans="68:68" x14ac:dyDescent="0.2">
      <c r="BP38350" s="48"/>
    </row>
    <row r="38351" spans="68:68" x14ac:dyDescent="0.2">
      <c r="BP38351" s="48"/>
    </row>
    <row r="38352" spans="68:68" x14ac:dyDescent="0.2">
      <c r="BP38352" s="48"/>
    </row>
    <row r="38353" spans="68:68" x14ac:dyDescent="0.2">
      <c r="BP38353" s="48"/>
    </row>
    <row r="38354" spans="68:68" x14ac:dyDescent="0.2">
      <c r="BP38354" s="48"/>
    </row>
    <row r="38355" spans="68:68" x14ac:dyDescent="0.2">
      <c r="BP38355" s="48"/>
    </row>
    <row r="38356" spans="68:68" x14ac:dyDescent="0.2">
      <c r="BP38356" s="48"/>
    </row>
    <row r="38357" spans="68:68" x14ac:dyDescent="0.2">
      <c r="BP38357" s="48"/>
    </row>
    <row r="38358" spans="68:68" x14ac:dyDescent="0.2">
      <c r="BP38358" s="48"/>
    </row>
    <row r="38359" spans="68:68" x14ac:dyDescent="0.2">
      <c r="BP38359" s="48"/>
    </row>
    <row r="38360" spans="68:68" x14ac:dyDescent="0.2">
      <c r="BP38360" s="48"/>
    </row>
    <row r="38361" spans="68:68" x14ac:dyDescent="0.2">
      <c r="BP38361" s="48"/>
    </row>
    <row r="38362" spans="68:68" x14ac:dyDescent="0.2">
      <c r="BP38362" s="48"/>
    </row>
    <row r="38363" spans="68:68" x14ac:dyDescent="0.2">
      <c r="BP38363" s="48"/>
    </row>
    <row r="38364" spans="68:68" x14ac:dyDescent="0.2">
      <c r="BP38364" s="48"/>
    </row>
    <row r="38365" spans="68:68" x14ac:dyDescent="0.2">
      <c r="BP38365" s="48"/>
    </row>
    <row r="38366" spans="68:68" x14ac:dyDescent="0.2">
      <c r="BP38366" s="48"/>
    </row>
    <row r="38367" spans="68:68" x14ac:dyDescent="0.2">
      <c r="BP38367" s="48"/>
    </row>
    <row r="38368" spans="68:68" x14ac:dyDescent="0.2">
      <c r="BP38368" s="48"/>
    </row>
    <row r="38369" spans="68:68" x14ac:dyDescent="0.2">
      <c r="BP38369" s="48"/>
    </row>
    <row r="38370" spans="68:68" x14ac:dyDescent="0.2">
      <c r="BP38370" s="48"/>
    </row>
    <row r="38371" spans="68:68" x14ac:dyDescent="0.2">
      <c r="BP38371" s="48"/>
    </row>
    <row r="38372" spans="68:68" x14ac:dyDescent="0.2">
      <c r="BP38372" s="48"/>
    </row>
    <row r="38373" spans="68:68" x14ac:dyDescent="0.2">
      <c r="BP38373" s="48"/>
    </row>
    <row r="38374" spans="68:68" x14ac:dyDescent="0.2">
      <c r="BP38374" s="48"/>
    </row>
    <row r="38375" spans="68:68" x14ac:dyDescent="0.2">
      <c r="BP38375" s="48"/>
    </row>
    <row r="38376" spans="68:68" x14ac:dyDescent="0.2">
      <c r="BP38376" s="48"/>
    </row>
    <row r="38377" spans="68:68" x14ac:dyDescent="0.2">
      <c r="BP38377" s="48"/>
    </row>
    <row r="38378" spans="68:68" x14ac:dyDescent="0.2">
      <c r="BP38378" s="48"/>
    </row>
    <row r="38379" spans="68:68" x14ac:dyDescent="0.2">
      <c r="BP38379" s="48"/>
    </row>
    <row r="38380" spans="68:68" x14ac:dyDescent="0.2">
      <c r="BP38380" s="48"/>
    </row>
    <row r="38381" spans="68:68" x14ac:dyDescent="0.2">
      <c r="BP38381" s="48"/>
    </row>
    <row r="38382" spans="68:68" x14ac:dyDescent="0.2">
      <c r="BP38382" s="48"/>
    </row>
    <row r="38383" spans="68:68" x14ac:dyDescent="0.2">
      <c r="BP38383" s="48"/>
    </row>
    <row r="38384" spans="68:68" x14ac:dyDescent="0.2">
      <c r="BP38384" s="48"/>
    </row>
    <row r="38385" spans="68:68" x14ac:dyDescent="0.2">
      <c r="BP38385" s="48"/>
    </row>
    <row r="38386" spans="68:68" x14ac:dyDescent="0.2">
      <c r="BP38386" s="48"/>
    </row>
    <row r="38387" spans="68:68" x14ac:dyDescent="0.2">
      <c r="BP38387" s="48"/>
    </row>
    <row r="38388" spans="68:68" x14ac:dyDescent="0.2">
      <c r="BP38388" s="48"/>
    </row>
    <row r="38389" spans="68:68" x14ac:dyDescent="0.2">
      <c r="BP38389" s="48"/>
    </row>
    <row r="38390" spans="68:68" x14ac:dyDescent="0.2">
      <c r="BP38390" s="48"/>
    </row>
    <row r="38391" spans="68:68" x14ac:dyDescent="0.2">
      <c r="BP38391" s="48"/>
    </row>
    <row r="38392" spans="68:68" x14ac:dyDescent="0.2">
      <c r="BP38392" s="48"/>
    </row>
    <row r="38393" spans="68:68" x14ac:dyDescent="0.2">
      <c r="BP38393" s="48"/>
    </row>
    <row r="38394" spans="68:68" x14ac:dyDescent="0.2">
      <c r="BP38394" s="48"/>
    </row>
    <row r="38395" spans="68:68" x14ac:dyDescent="0.2">
      <c r="BP38395" s="48"/>
    </row>
    <row r="38396" spans="68:68" x14ac:dyDescent="0.2">
      <c r="BP38396" s="48"/>
    </row>
    <row r="38397" spans="68:68" x14ac:dyDescent="0.2">
      <c r="BP38397" s="48"/>
    </row>
    <row r="38398" spans="68:68" x14ac:dyDescent="0.2">
      <c r="BP38398" s="48"/>
    </row>
    <row r="38399" spans="68:68" x14ac:dyDescent="0.2">
      <c r="BP38399" s="48"/>
    </row>
    <row r="38400" spans="68:68" x14ac:dyDescent="0.2">
      <c r="BP38400" s="48"/>
    </row>
    <row r="38401" spans="68:68" x14ac:dyDescent="0.2">
      <c r="BP38401" s="48"/>
    </row>
    <row r="38402" spans="68:68" x14ac:dyDescent="0.2">
      <c r="BP38402" s="48"/>
    </row>
    <row r="38403" spans="68:68" x14ac:dyDescent="0.2">
      <c r="BP38403" s="48"/>
    </row>
    <row r="38404" spans="68:68" x14ac:dyDescent="0.2">
      <c r="BP38404" s="48"/>
    </row>
    <row r="38405" spans="68:68" x14ac:dyDescent="0.2">
      <c r="BP38405" s="48"/>
    </row>
    <row r="38406" spans="68:68" x14ac:dyDescent="0.2">
      <c r="BP38406" s="48"/>
    </row>
    <row r="38407" spans="68:68" x14ac:dyDescent="0.2">
      <c r="BP38407" s="48"/>
    </row>
    <row r="38408" spans="68:68" x14ac:dyDescent="0.2">
      <c r="BP38408" s="48"/>
    </row>
    <row r="38409" spans="68:68" x14ac:dyDescent="0.2">
      <c r="BP38409" s="48"/>
    </row>
    <row r="38410" spans="68:68" x14ac:dyDescent="0.2">
      <c r="BP38410" s="48"/>
    </row>
    <row r="38411" spans="68:68" x14ac:dyDescent="0.2">
      <c r="BP38411" s="48"/>
    </row>
    <row r="38412" spans="68:68" x14ac:dyDescent="0.2">
      <c r="BP38412" s="48"/>
    </row>
    <row r="38413" spans="68:68" x14ac:dyDescent="0.2">
      <c r="BP38413" s="48"/>
    </row>
    <row r="38414" spans="68:68" x14ac:dyDescent="0.2">
      <c r="BP38414" s="48"/>
    </row>
    <row r="38415" spans="68:68" x14ac:dyDescent="0.2">
      <c r="BP38415" s="48"/>
    </row>
    <row r="38416" spans="68:68" x14ac:dyDescent="0.2">
      <c r="BP38416" s="48"/>
    </row>
    <row r="38417" spans="68:68" x14ac:dyDescent="0.2">
      <c r="BP38417" s="48"/>
    </row>
    <row r="38418" spans="68:68" x14ac:dyDescent="0.2">
      <c r="BP38418" s="48"/>
    </row>
    <row r="38419" spans="68:68" x14ac:dyDescent="0.2">
      <c r="BP38419" s="48"/>
    </row>
    <row r="38420" spans="68:68" x14ac:dyDescent="0.2">
      <c r="BP38420" s="48"/>
    </row>
    <row r="38421" spans="68:68" x14ac:dyDescent="0.2">
      <c r="BP38421" s="48"/>
    </row>
    <row r="38422" spans="68:68" x14ac:dyDescent="0.2">
      <c r="BP38422" s="48"/>
    </row>
    <row r="38423" spans="68:68" x14ac:dyDescent="0.2">
      <c r="BP38423" s="48"/>
    </row>
    <row r="38424" spans="68:68" x14ac:dyDescent="0.2">
      <c r="BP38424" s="48"/>
    </row>
    <row r="38425" spans="68:68" x14ac:dyDescent="0.2">
      <c r="BP38425" s="48"/>
    </row>
    <row r="38426" spans="68:68" x14ac:dyDescent="0.2">
      <c r="BP38426" s="48"/>
    </row>
    <row r="38427" spans="68:68" x14ac:dyDescent="0.2">
      <c r="BP38427" s="48"/>
    </row>
    <row r="38428" spans="68:68" x14ac:dyDescent="0.2">
      <c r="BP38428" s="48"/>
    </row>
    <row r="38429" spans="68:68" x14ac:dyDescent="0.2">
      <c r="BP38429" s="48"/>
    </row>
    <row r="38430" spans="68:68" x14ac:dyDescent="0.2">
      <c r="BP38430" s="48"/>
    </row>
    <row r="38431" spans="68:68" x14ac:dyDescent="0.2">
      <c r="BP38431" s="48"/>
    </row>
    <row r="38432" spans="68:68" x14ac:dyDescent="0.2">
      <c r="BP38432" s="48"/>
    </row>
    <row r="38433" spans="68:68" x14ac:dyDescent="0.2">
      <c r="BP38433" s="48"/>
    </row>
    <row r="38434" spans="68:68" x14ac:dyDescent="0.2">
      <c r="BP38434" s="48"/>
    </row>
    <row r="38435" spans="68:68" x14ac:dyDescent="0.2">
      <c r="BP38435" s="48"/>
    </row>
    <row r="38436" spans="68:68" x14ac:dyDescent="0.2">
      <c r="BP38436" s="48"/>
    </row>
    <row r="38437" spans="68:68" x14ac:dyDescent="0.2">
      <c r="BP38437" s="48"/>
    </row>
    <row r="38438" spans="68:68" x14ac:dyDescent="0.2">
      <c r="BP38438" s="48"/>
    </row>
    <row r="38439" spans="68:68" x14ac:dyDescent="0.2">
      <c r="BP38439" s="48"/>
    </row>
    <row r="38440" spans="68:68" x14ac:dyDescent="0.2">
      <c r="BP38440" s="48"/>
    </row>
    <row r="38441" spans="68:68" x14ac:dyDescent="0.2">
      <c r="BP38441" s="48"/>
    </row>
    <row r="38442" spans="68:68" x14ac:dyDescent="0.2">
      <c r="BP38442" s="48"/>
    </row>
    <row r="38443" spans="68:68" x14ac:dyDescent="0.2">
      <c r="BP38443" s="48"/>
    </row>
    <row r="38444" spans="68:68" x14ac:dyDescent="0.2">
      <c r="BP38444" s="48"/>
    </row>
    <row r="38445" spans="68:68" x14ac:dyDescent="0.2">
      <c r="BP38445" s="48"/>
    </row>
    <row r="38446" spans="68:68" x14ac:dyDescent="0.2">
      <c r="BP38446" s="48"/>
    </row>
    <row r="38447" spans="68:68" x14ac:dyDescent="0.2">
      <c r="BP38447" s="48"/>
    </row>
    <row r="38448" spans="68:68" x14ac:dyDescent="0.2">
      <c r="BP38448" s="48"/>
    </row>
    <row r="38449" spans="68:68" x14ac:dyDescent="0.2">
      <c r="BP38449" s="48"/>
    </row>
    <row r="38450" spans="68:68" x14ac:dyDescent="0.2">
      <c r="BP38450" s="48"/>
    </row>
    <row r="38451" spans="68:68" x14ac:dyDescent="0.2">
      <c r="BP38451" s="48"/>
    </row>
    <row r="38452" spans="68:68" x14ac:dyDescent="0.2">
      <c r="BP38452" s="48"/>
    </row>
    <row r="38453" spans="68:68" x14ac:dyDescent="0.2">
      <c r="BP38453" s="48"/>
    </row>
    <row r="38454" spans="68:68" x14ac:dyDescent="0.2">
      <c r="BP38454" s="48"/>
    </row>
    <row r="38455" spans="68:68" x14ac:dyDescent="0.2">
      <c r="BP38455" s="48"/>
    </row>
    <row r="38456" spans="68:68" x14ac:dyDescent="0.2">
      <c r="BP38456" s="48"/>
    </row>
    <row r="38457" spans="68:68" x14ac:dyDescent="0.2">
      <c r="BP38457" s="48"/>
    </row>
    <row r="38458" spans="68:68" x14ac:dyDescent="0.2">
      <c r="BP38458" s="48"/>
    </row>
    <row r="38459" spans="68:68" x14ac:dyDescent="0.2">
      <c r="BP38459" s="48"/>
    </row>
    <row r="38460" spans="68:68" x14ac:dyDescent="0.2">
      <c r="BP38460" s="48"/>
    </row>
    <row r="38461" spans="68:68" x14ac:dyDescent="0.2">
      <c r="BP38461" s="48"/>
    </row>
    <row r="38462" spans="68:68" x14ac:dyDescent="0.2">
      <c r="BP38462" s="48"/>
    </row>
    <row r="38463" spans="68:68" x14ac:dyDescent="0.2">
      <c r="BP38463" s="48"/>
    </row>
    <row r="38464" spans="68:68" x14ac:dyDescent="0.2">
      <c r="BP38464" s="48"/>
    </row>
    <row r="38465" spans="68:68" x14ac:dyDescent="0.2">
      <c r="BP38465" s="48"/>
    </row>
    <row r="38466" spans="68:68" x14ac:dyDescent="0.2">
      <c r="BP38466" s="48"/>
    </row>
    <row r="38467" spans="68:68" x14ac:dyDescent="0.2">
      <c r="BP38467" s="48"/>
    </row>
    <row r="38468" spans="68:68" x14ac:dyDescent="0.2">
      <c r="BP38468" s="48"/>
    </row>
    <row r="38469" spans="68:68" x14ac:dyDescent="0.2">
      <c r="BP38469" s="48"/>
    </row>
    <row r="38470" spans="68:68" x14ac:dyDescent="0.2">
      <c r="BP38470" s="48"/>
    </row>
    <row r="38471" spans="68:68" x14ac:dyDescent="0.2">
      <c r="BP38471" s="48"/>
    </row>
    <row r="38472" spans="68:68" x14ac:dyDescent="0.2">
      <c r="BP38472" s="48"/>
    </row>
    <row r="38473" spans="68:68" x14ac:dyDescent="0.2">
      <c r="BP38473" s="48"/>
    </row>
    <row r="38474" spans="68:68" x14ac:dyDescent="0.2">
      <c r="BP38474" s="48"/>
    </row>
    <row r="38475" spans="68:68" x14ac:dyDescent="0.2">
      <c r="BP38475" s="48"/>
    </row>
    <row r="38476" spans="68:68" x14ac:dyDescent="0.2">
      <c r="BP38476" s="48"/>
    </row>
    <row r="38477" spans="68:68" x14ac:dyDescent="0.2">
      <c r="BP38477" s="48"/>
    </row>
    <row r="38478" spans="68:68" x14ac:dyDescent="0.2">
      <c r="BP38478" s="48"/>
    </row>
    <row r="38479" spans="68:68" x14ac:dyDescent="0.2">
      <c r="BP38479" s="48"/>
    </row>
    <row r="38480" spans="68:68" x14ac:dyDescent="0.2">
      <c r="BP38480" s="48"/>
    </row>
    <row r="38481" spans="68:68" x14ac:dyDescent="0.2">
      <c r="BP38481" s="48"/>
    </row>
    <row r="38482" spans="68:68" x14ac:dyDescent="0.2">
      <c r="BP38482" s="48"/>
    </row>
    <row r="38483" spans="68:68" x14ac:dyDescent="0.2">
      <c r="BP38483" s="48"/>
    </row>
    <row r="38484" spans="68:68" x14ac:dyDescent="0.2">
      <c r="BP38484" s="48"/>
    </row>
    <row r="38485" spans="68:68" x14ac:dyDescent="0.2">
      <c r="BP38485" s="48"/>
    </row>
    <row r="38486" spans="68:68" x14ac:dyDescent="0.2">
      <c r="BP38486" s="48"/>
    </row>
    <row r="38487" spans="68:68" x14ac:dyDescent="0.2">
      <c r="BP38487" s="48"/>
    </row>
    <row r="38488" spans="68:68" x14ac:dyDescent="0.2">
      <c r="BP38488" s="48"/>
    </row>
    <row r="38489" spans="68:68" x14ac:dyDescent="0.2">
      <c r="BP38489" s="48"/>
    </row>
    <row r="38490" spans="68:68" x14ac:dyDescent="0.2">
      <c r="BP38490" s="48"/>
    </row>
    <row r="38491" spans="68:68" x14ac:dyDescent="0.2">
      <c r="BP38491" s="48"/>
    </row>
    <row r="38492" spans="68:68" x14ac:dyDescent="0.2">
      <c r="BP38492" s="48"/>
    </row>
    <row r="38493" spans="68:68" x14ac:dyDescent="0.2">
      <c r="BP38493" s="48"/>
    </row>
    <row r="38494" spans="68:68" x14ac:dyDescent="0.2">
      <c r="BP38494" s="48"/>
    </row>
    <row r="38495" spans="68:68" x14ac:dyDescent="0.2">
      <c r="BP38495" s="48"/>
    </row>
    <row r="38496" spans="68:68" x14ac:dyDescent="0.2">
      <c r="BP38496" s="48"/>
    </row>
    <row r="38497" spans="68:68" x14ac:dyDescent="0.2">
      <c r="BP38497" s="48"/>
    </row>
    <row r="38498" spans="68:68" x14ac:dyDescent="0.2">
      <c r="BP38498" s="48"/>
    </row>
    <row r="38499" spans="68:68" x14ac:dyDescent="0.2">
      <c r="BP38499" s="48"/>
    </row>
    <row r="38500" spans="68:68" x14ac:dyDescent="0.2">
      <c r="BP38500" s="48"/>
    </row>
    <row r="38501" spans="68:68" x14ac:dyDescent="0.2">
      <c r="BP38501" s="48"/>
    </row>
    <row r="38502" spans="68:68" x14ac:dyDescent="0.2">
      <c r="BP38502" s="48"/>
    </row>
    <row r="38503" spans="68:68" x14ac:dyDescent="0.2">
      <c r="BP38503" s="48"/>
    </row>
    <row r="38504" spans="68:68" x14ac:dyDescent="0.2">
      <c r="BP38504" s="48"/>
    </row>
    <row r="38505" spans="68:68" x14ac:dyDescent="0.2">
      <c r="BP38505" s="48"/>
    </row>
    <row r="38506" spans="68:68" x14ac:dyDescent="0.2">
      <c r="BP38506" s="48"/>
    </row>
    <row r="38507" spans="68:68" x14ac:dyDescent="0.2">
      <c r="BP38507" s="48"/>
    </row>
    <row r="38508" spans="68:68" x14ac:dyDescent="0.2">
      <c r="BP38508" s="48"/>
    </row>
    <row r="38509" spans="68:68" x14ac:dyDescent="0.2">
      <c r="BP38509" s="48"/>
    </row>
    <row r="38510" spans="68:68" x14ac:dyDescent="0.2">
      <c r="BP38510" s="48"/>
    </row>
    <row r="38511" spans="68:68" x14ac:dyDescent="0.2">
      <c r="BP38511" s="48"/>
    </row>
    <row r="38512" spans="68:68" x14ac:dyDescent="0.2">
      <c r="BP38512" s="48"/>
    </row>
    <row r="38513" spans="68:68" x14ac:dyDescent="0.2">
      <c r="BP38513" s="48"/>
    </row>
    <row r="38514" spans="68:68" x14ac:dyDescent="0.2">
      <c r="BP38514" s="48"/>
    </row>
    <row r="38515" spans="68:68" x14ac:dyDescent="0.2">
      <c r="BP38515" s="48"/>
    </row>
    <row r="38516" spans="68:68" x14ac:dyDescent="0.2">
      <c r="BP38516" s="48"/>
    </row>
    <row r="38517" spans="68:68" x14ac:dyDescent="0.2">
      <c r="BP38517" s="48"/>
    </row>
    <row r="38518" spans="68:68" x14ac:dyDescent="0.2">
      <c r="BP38518" s="48"/>
    </row>
    <row r="38519" spans="68:68" x14ac:dyDescent="0.2">
      <c r="BP38519" s="48"/>
    </row>
    <row r="38520" spans="68:68" x14ac:dyDescent="0.2">
      <c r="BP38520" s="48"/>
    </row>
    <row r="38521" spans="68:68" x14ac:dyDescent="0.2">
      <c r="BP38521" s="48"/>
    </row>
    <row r="38522" spans="68:68" x14ac:dyDescent="0.2">
      <c r="BP38522" s="48"/>
    </row>
    <row r="38523" spans="68:68" x14ac:dyDescent="0.2">
      <c r="BP38523" s="48"/>
    </row>
    <row r="38524" spans="68:68" x14ac:dyDescent="0.2">
      <c r="BP38524" s="48"/>
    </row>
    <row r="38525" spans="68:68" x14ac:dyDescent="0.2">
      <c r="BP38525" s="48"/>
    </row>
    <row r="38526" spans="68:68" x14ac:dyDescent="0.2">
      <c r="BP38526" s="48"/>
    </row>
    <row r="38527" spans="68:68" x14ac:dyDescent="0.2">
      <c r="BP38527" s="48"/>
    </row>
    <row r="38528" spans="68:68" x14ac:dyDescent="0.2">
      <c r="BP38528" s="48"/>
    </row>
    <row r="38529" spans="68:68" x14ac:dyDescent="0.2">
      <c r="BP38529" s="48"/>
    </row>
    <row r="38530" spans="68:68" x14ac:dyDescent="0.2">
      <c r="BP38530" s="48"/>
    </row>
    <row r="38531" spans="68:68" x14ac:dyDescent="0.2">
      <c r="BP38531" s="48"/>
    </row>
    <row r="38532" spans="68:68" x14ac:dyDescent="0.2">
      <c r="BP38532" s="48"/>
    </row>
    <row r="38533" spans="68:68" x14ac:dyDescent="0.2">
      <c r="BP38533" s="48"/>
    </row>
    <row r="38534" spans="68:68" x14ac:dyDescent="0.2">
      <c r="BP38534" s="48"/>
    </row>
    <row r="38535" spans="68:68" x14ac:dyDescent="0.2">
      <c r="BP38535" s="48"/>
    </row>
    <row r="38536" spans="68:68" x14ac:dyDescent="0.2">
      <c r="BP38536" s="48"/>
    </row>
    <row r="38537" spans="68:68" x14ac:dyDescent="0.2">
      <c r="BP38537" s="48"/>
    </row>
    <row r="38538" spans="68:68" x14ac:dyDescent="0.2">
      <c r="BP38538" s="48"/>
    </row>
    <row r="38539" spans="68:68" x14ac:dyDescent="0.2">
      <c r="BP38539" s="48"/>
    </row>
    <row r="38540" spans="68:68" x14ac:dyDescent="0.2">
      <c r="BP38540" s="48"/>
    </row>
    <row r="38541" spans="68:68" x14ac:dyDescent="0.2">
      <c r="BP38541" s="48"/>
    </row>
    <row r="38542" spans="68:68" x14ac:dyDescent="0.2">
      <c r="BP38542" s="48"/>
    </row>
    <row r="38543" spans="68:68" x14ac:dyDescent="0.2">
      <c r="BP38543" s="48"/>
    </row>
    <row r="38544" spans="68:68" x14ac:dyDescent="0.2">
      <c r="BP38544" s="48"/>
    </row>
    <row r="38545" spans="68:68" x14ac:dyDescent="0.2">
      <c r="BP38545" s="48"/>
    </row>
    <row r="38546" spans="68:68" x14ac:dyDescent="0.2">
      <c r="BP38546" s="48"/>
    </row>
    <row r="38547" spans="68:68" x14ac:dyDescent="0.2">
      <c r="BP38547" s="48"/>
    </row>
    <row r="38548" spans="68:68" x14ac:dyDescent="0.2">
      <c r="BP38548" s="48"/>
    </row>
    <row r="38549" spans="68:68" x14ac:dyDescent="0.2">
      <c r="BP38549" s="48"/>
    </row>
    <row r="38550" spans="68:68" x14ac:dyDescent="0.2">
      <c r="BP38550" s="48"/>
    </row>
    <row r="38551" spans="68:68" x14ac:dyDescent="0.2">
      <c r="BP38551" s="48"/>
    </row>
    <row r="38552" spans="68:68" x14ac:dyDescent="0.2">
      <c r="BP38552" s="48"/>
    </row>
    <row r="38553" spans="68:68" x14ac:dyDescent="0.2">
      <c r="BP38553" s="48"/>
    </row>
    <row r="38554" spans="68:68" x14ac:dyDescent="0.2">
      <c r="BP38554" s="48"/>
    </row>
    <row r="38555" spans="68:68" x14ac:dyDescent="0.2">
      <c r="BP38555" s="48"/>
    </row>
    <row r="38556" spans="68:68" x14ac:dyDescent="0.2">
      <c r="BP38556" s="48"/>
    </row>
    <row r="38557" spans="68:68" x14ac:dyDescent="0.2">
      <c r="BP38557" s="48"/>
    </row>
    <row r="38558" spans="68:68" x14ac:dyDescent="0.2">
      <c r="BP38558" s="48"/>
    </row>
    <row r="38559" spans="68:68" x14ac:dyDescent="0.2">
      <c r="BP38559" s="48"/>
    </row>
    <row r="38560" spans="68:68" x14ac:dyDescent="0.2">
      <c r="BP38560" s="48"/>
    </row>
    <row r="38561" spans="68:68" x14ac:dyDescent="0.2">
      <c r="BP38561" s="48"/>
    </row>
    <row r="38562" spans="68:68" x14ac:dyDescent="0.2">
      <c r="BP38562" s="48"/>
    </row>
    <row r="38563" spans="68:68" x14ac:dyDescent="0.2">
      <c r="BP38563" s="48"/>
    </row>
    <row r="38564" spans="68:68" x14ac:dyDescent="0.2">
      <c r="BP38564" s="48"/>
    </row>
    <row r="38565" spans="68:68" x14ac:dyDescent="0.2">
      <c r="BP38565" s="48"/>
    </row>
    <row r="38566" spans="68:68" x14ac:dyDescent="0.2">
      <c r="BP38566" s="48"/>
    </row>
    <row r="38567" spans="68:68" x14ac:dyDescent="0.2">
      <c r="BP38567" s="48"/>
    </row>
    <row r="38568" spans="68:68" x14ac:dyDescent="0.2">
      <c r="BP38568" s="48"/>
    </row>
    <row r="38569" spans="68:68" x14ac:dyDescent="0.2">
      <c r="BP38569" s="48"/>
    </row>
    <row r="38570" spans="68:68" x14ac:dyDescent="0.2">
      <c r="BP38570" s="48"/>
    </row>
    <row r="38571" spans="68:68" x14ac:dyDescent="0.2">
      <c r="BP38571" s="48"/>
    </row>
    <row r="38572" spans="68:68" x14ac:dyDescent="0.2">
      <c r="BP38572" s="48"/>
    </row>
    <row r="38573" spans="68:68" x14ac:dyDescent="0.2">
      <c r="BP38573" s="48"/>
    </row>
    <row r="38574" spans="68:68" x14ac:dyDescent="0.2">
      <c r="BP38574" s="48"/>
    </row>
    <row r="38575" spans="68:68" x14ac:dyDescent="0.2">
      <c r="BP38575" s="48"/>
    </row>
    <row r="38576" spans="68:68" x14ac:dyDescent="0.2">
      <c r="BP38576" s="48"/>
    </row>
    <row r="38577" spans="68:68" x14ac:dyDescent="0.2">
      <c r="BP38577" s="48"/>
    </row>
    <row r="38578" spans="68:68" x14ac:dyDescent="0.2">
      <c r="BP38578" s="48"/>
    </row>
    <row r="38579" spans="68:68" x14ac:dyDescent="0.2">
      <c r="BP38579" s="48"/>
    </row>
    <row r="38580" spans="68:68" x14ac:dyDescent="0.2">
      <c r="BP38580" s="48"/>
    </row>
    <row r="38581" spans="68:68" x14ac:dyDescent="0.2">
      <c r="BP38581" s="48"/>
    </row>
    <row r="38582" spans="68:68" x14ac:dyDescent="0.2">
      <c r="BP38582" s="48"/>
    </row>
    <row r="38583" spans="68:68" x14ac:dyDescent="0.2">
      <c r="BP38583" s="48"/>
    </row>
    <row r="38584" spans="68:68" x14ac:dyDescent="0.2">
      <c r="BP38584" s="48"/>
    </row>
    <row r="38585" spans="68:68" x14ac:dyDescent="0.2">
      <c r="BP38585" s="48"/>
    </row>
    <row r="38586" spans="68:68" x14ac:dyDescent="0.2">
      <c r="BP38586" s="48"/>
    </row>
    <row r="38587" spans="68:68" x14ac:dyDescent="0.2">
      <c r="BP38587" s="48"/>
    </row>
    <row r="38588" spans="68:68" x14ac:dyDescent="0.2">
      <c r="BP38588" s="48"/>
    </row>
    <row r="38589" spans="68:68" x14ac:dyDescent="0.2">
      <c r="BP38589" s="48"/>
    </row>
    <row r="38590" spans="68:68" x14ac:dyDescent="0.2">
      <c r="BP38590" s="48"/>
    </row>
    <row r="38591" spans="68:68" x14ac:dyDescent="0.2">
      <c r="BP38591" s="48"/>
    </row>
    <row r="38592" spans="68:68" x14ac:dyDescent="0.2">
      <c r="BP38592" s="48"/>
    </row>
    <row r="38593" spans="68:68" x14ac:dyDescent="0.2">
      <c r="BP38593" s="48"/>
    </row>
    <row r="38594" spans="68:68" x14ac:dyDescent="0.2">
      <c r="BP38594" s="48"/>
    </row>
    <row r="38595" spans="68:68" x14ac:dyDescent="0.2">
      <c r="BP38595" s="48"/>
    </row>
    <row r="38596" spans="68:68" x14ac:dyDescent="0.2">
      <c r="BP38596" s="48"/>
    </row>
    <row r="38597" spans="68:68" x14ac:dyDescent="0.2">
      <c r="BP38597" s="48"/>
    </row>
    <row r="38598" spans="68:68" x14ac:dyDescent="0.2">
      <c r="BP38598" s="48"/>
    </row>
    <row r="38599" spans="68:68" x14ac:dyDescent="0.2">
      <c r="BP38599" s="48"/>
    </row>
    <row r="38600" spans="68:68" x14ac:dyDescent="0.2">
      <c r="BP38600" s="48"/>
    </row>
    <row r="38601" spans="68:68" x14ac:dyDescent="0.2">
      <c r="BP38601" s="48"/>
    </row>
    <row r="38602" spans="68:68" x14ac:dyDescent="0.2">
      <c r="BP38602" s="48"/>
    </row>
    <row r="38603" spans="68:68" x14ac:dyDescent="0.2">
      <c r="BP38603" s="48"/>
    </row>
    <row r="38604" spans="68:68" x14ac:dyDescent="0.2">
      <c r="BP38604" s="48"/>
    </row>
    <row r="38605" spans="68:68" x14ac:dyDescent="0.2">
      <c r="BP38605" s="48"/>
    </row>
    <row r="38606" spans="68:68" x14ac:dyDescent="0.2">
      <c r="BP38606" s="48"/>
    </row>
    <row r="38607" spans="68:68" x14ac:dyDescent="0.2">
      <c r="BP38607" s="48"/>
    </row>
    <row r="38608" spans="68:68" x14ac:dyDescent="0.2">
      <c r="BP38608" s="48"/>
    </row>
    <row r="38609" spans="68:68" x14ac:dyDescent="0.2">
      <c r="BP38609" s="48"/>
    </row>
    <row r="38610" spans="68:68" x14ac:dyDescent="0.2">
      <c r="BP38610" s="48"/>
    </row>
    <row r="38611" spans="68:68" x14ac:dyDescent="0.2">
      <c r="BP38611" s="48"/>
    </row>
    <row r="38612" spans="68:68" x14ac:dyDescent="0.2">
      <c r="BP38612" s="48"/>
    </row>
    <row r="38613" spans="68:68" x14ac:dyDescent="0.2">
      <c r="BP38613" s="48"/>
    </row>
    <row r="38614" spans="68:68" x14ac:dyDescent="0.2">
      <c r="BP38614" s="48"/>
    </row>
    <row r="38615" spans="68:68" x14ac:dyDescent="0.2">
      <c r="BP38615" s="48"/>
    </row>
    <row r="38616" spans="68:68" x14ac:dyDescent="0.2">
      <c r="BP38616" s="48"/>
    </row>
    <row r="38617" spans="68:68" x14ac:dyDescent="0.2">
      <c r="BP38617" s="48"/>
    </row>
    <row r="38618" spans="68:68" x14ac:dyDescent="0.2">
      <c r="BP38618" s="48"/>
    </row>
    <row r="38619" spans="68:68" x14ac:dyDescent="0.2">
      <c r="BP38619" s="48"/>
    </row>
    <row r="38620" spans="68:68" x14ac:dyDescent="0.2">
      <c r="BP38620" s="48"/>
    </row>
    <row r="38621" spans="68:68" x14ac:dyDescent="0.2">
      <c r="BP38621" s="48"/>
    </row>
    <row r="38622" spans="68:68" x14ac:dyDescent="0.2">
      <c r="BP38622" s="48"/>
    </row>
    <row r="38623" spans="68:68" x14ac:dyDescent="0.2">
      <c r="BP38623" s="48"/>
    </row>
    <row r="38624" spans="68:68" x14ac:dyDescent="0.2">
      <c r="BP38624" s="48"/>
    </row>
    <row r="38625" spans="68:68" x14ac:dyDescent="0.2">
      <c r="BP38625" s="48"/>
    </row>
    <row r="38626" spans="68:68" x14ac:dyDescent="0.2">
      <c r="BP38626" s="48"/>
    </row>
    <row r="38627" spans="68:68" x14ac:dyDescent="0.2">
      <c r="BP38627" s="48"/>
    </row>
    <row r="38628" spans="68:68" x14ac:dyDescent="0.2">
      <c r="BP38628" s="48"/>
    </row>
    <row r="38629" spans="68:68" x14ac:dyDescent="0.2">
      <c r="BP38629" s="48"/>
    </row>
    <row r="38630" spans="68:68" x14ac:dyDescent="0.2">
      <c r="BP38630" s="48"/>
    </row>
    <row r="38631" spans="68:68" x14ac:dyDescent="0.2">
      <c r="BP38631" s="48"/>
    </row>
    <row r="38632" spans="68:68" x14ac:dyDescent="0.2">
      <c r="BP38632" s="48"/>
    </row>
    <row r="38633" spans="68:68" x14ac:dyDescent="0.2">
      <c r="BP38633" s="48"/>
    </row>
    <row r="38634" spans="68:68" x14ac:dyDescent="0.2">
      <c r="BP38634" s="48"/>
    </row>
    <row r="38635" spans="68:68" x14ac:dyDescent="0.2">
      <c r="BP38635" s="48"/>
    </row>
    <row r="38636" spans="68:68" x14ac:dyDescent="0.2">
      <c r="BP38636" s="48"/>
    </row>
    <row r="38637" spans="68:68" x14ac:dyDescent="0.2">
      <c r="BP38637" s="48"/>
    </row>
    <row r="38638" spans="68:68" x14ac:dyDescent="0.2">
      <c r="BP38638" s="48"/>
    </row>
    <row r="38639" spans="68:68" x14ac:dyDescent="0.2">
      <c r="BP38639" s="48"/>
    </row>
    <row r="38640" spans="68:68" x14ac:dyDescent="0.2">
      <c r="BP38640" s="48"/>
    </row>
    <row r="38641" spans="68:68" x14ac:dyDescent="0.2">
      <c r="BP38641" s="48"/>
    </row>
    <row r="38642" spans="68:68" x14ac:dyDescent="0.2">
      <c r="BP38642" s="48"/>
    </row>
    <row r="38643" spans="68:68" x14ac:dyDescent="0.2">
      <c r="BP38643" s="48"/>
    </row>
    <row r="38644" spans="68:68" x14ac:dyDescent="0.2">
      <c r="BP38644" s="48"/>
    </row>
    <row r="38645" spans="68:68" x14ac:dyDescent="0.2">
      <c r="BP38645" s="48"/>
    </row>
    <row r="38646" spans="68:68" x14ac:dyDescent="0.2">
      <c r="BP38646" s="48"/>
    </row>
    <row r="38647" spans="68:68" x14ac:dyDescent="0.2">
      <c r="BP38647" s="48"/>
    </row>
    <row r="38648" spans="68:68" x14ac:dyDescent="0.2">
      <c r="BP38648" s="48"/>
    </row>
    <row r="38649" spans="68:68" x14ac:dyDescent="0.2">
      <c r="BP38649" s="48"/>
    </row>
    <row r="38650" spans="68:68" x14ac:dyDescent="0.2">
      <c r="BP38650" s="48"/>
    </row>
    <row r="38651" spans="68:68" x14ac:dyDescent="0.2">
      <c r="BP38651" s="48"/>
    </row>
    <row r="38652" spans="68:68" x14ac:dyDescent="0.2">
      <c r="BP38652" s="48"/>
    </row>
    <row r="38653" spans="68:68" x14ac:dyDescent="0.2">
      <c r="BP38653" s="48"/>
    </row>
    <row r="38654" spans="68:68" x14ac:dyDescent="0.2">
      <c r="BP38654" s="48"/>
    </row>
    <row r="38655" spans="68:68" x14ac:dyDescent="0.2">
      <c r="BP38655" s="48"/>
    </row>
    <row r="38656" spans="68:68" x14ac:dyDescent="0.2">
      <c r="BP38656" s="48"/>
    </row>
    <row r="38657" spans="68:68" x14ac:dyDescent="0.2">
      <c r="BP38657" s="48"/>
    </row>
    <row r="38658" spans="68:68" x14ac:dyDescent="0.2">
      <c r="BP38658" s="48"/>
    </row>
    <row r="38659" spans="68:68" x14ac:dyDescent="0.2">
      <c r="BP38659" s="48"/>
    </row>
    <row r="38660" spans="68:68" x14ac:dyDescent="0.2">
      <c r="BP38660" s="48"/>
    </row>
    <row r="38661" spans="68:68" x14ac:dyDescent="0.2">
      <c r="BP38661" s="48"/>
    </row>
    <row r="38662" spans="68:68" x14ac:dyDescent="0.2">
      <c r="BP38662" s="48"/>
    </row>
    <row r="38663" spans="68:68" x14ac:dyDescent="0.2">
      <c r="BP38663" s="48"/>
    </row>
    <row r="38664" spans="68:68" x14ac:dyDescent="0.2">
      <c r="BP38664" s="48"/>
    </row>
    <row r="38665" spans="68:68" x14ac:dyDescent="0.2">
      <c r="BP38665" s="48"/>
    </row>
    <row r="38666" spans="68:68" x14ac:dyDescent="0.2">
      <c r="BP38666" s="48"/>
    </row>
    <row r="38667" spans="68:68" x14ac:dyDescent="0.2">
      <c r="BP38667" s="48"/>
    </row>
    <row r="38668" spans="68:68" x14ac:dyDescent="0.2">
      <c r="BP38668" s="48"/>
    </row>
    <row r="38669" spans="68:68" x14ac:dyDescent="0.2">
      <c r="BP38669" s="48"/>
    </row>
    <row r="38670" spans="68:68" x14ac:dyDescent="0.2">
      <c r="BP38670" s="48"/>
    </row>
    <row r="38671" spans="68:68" x14ac:dyDescent="0.2">
      <c r="BP38671" s="48"/>
    </row>
    <row r="38672" spans="68:68" x14ac:dyDescent="0.2">
      <c r="BP38672" s="48"/>
    </row>
    <row r="38673" spans="68:68" x14ac:dyDescent="0.2">
      <c r="BP38673" s="48"/>
    </row>
    <row r="38674" spans="68:68" x14ac:dyDescent="0.2">
      <c r="BP38674" s="48"/>
    </row>
    <row r="38675" spans="68:68" x14ac:dyDescent="0.2">
      <c r="BP38675" s="48"/>
    </row>
    <row r="38676" spans="68:68" x14ac:dyDescent="0.2">
      <c r="BP38676" s="48"/>
    </row>
    <row r="38677" spans="68:68" x14ac:dyDescent="0.2">
      <c r="BP38677" s="48"/>
    </row>
    <row r="38678" spans="68:68" x14ac:dyDescent="0.2">
      <c r="BP38678" s="48"/>
    </row>
    <row r="38679" spans="68:68" x14ac:dyDescent="0.2">
      <c r="BP38679" s="48"/>
    </row>
    <row r="38680" spans="68:68" x14ac:dyDescent="0.2">
      <c r="BP38680" s="48"/>
    </row>
    <row r="38681" spans="68:68" x14ac:dyDescent="0.2">
      <c r="BP38681" s="48"/>
    </row>
    <row r="38682" spans="68:68" x14ac:dyDescent="0.2">
      <c r="BP38682" s="48"/>
    </row>
    <row r="38683" spans="68:68" x14ac:dyDescent="0.2">
      <c r="BP38683" s="48"/>
    </row>
    <row r="38684" spans="68:68" x14ac:dyDescent="0.2">
      <c r="BP38684" s="48"/>
    </row>
    <row r="38685" spans="68:68" x14ac:dyDescent="0.2">
      <c r="BP38685" s="48"/>
    </row>
    <row r="38686" spans="68:68" x14ac:dyDescent="0.2">
      <c r="BP38686" s="48"/>
    </row>
    <row r="38687" spans="68:68" x14ac:dyDescent="0.2">
      <c r="BP38687" s="48"/>
    </row>
    <row r="38688" spans="68:68" x14ac:dyDescent="0.2">
      <c r="BP38688" s="48"/>
    </row>
    <row r="38689" spans="68:68" x14ac:dyDescent="0.2">
      <c r="BP38689" s="48"/>
    </row>
    <row r="38690" spans="68:68" x14ac:dyDescent="0.2">
      <c r="BP38690" s="48"/>
    </row>
    <row r="38691" spans="68:68" x14ac:dyDescent="0.2">
      <c r="BP38691" s="48"/>
    </row>
    <row r="38692" spans="68:68" x14ac:dyDescent="0.2">
      <c r="BP38692" s="48"/>
    </row>
    <row r="38693" spans="68:68" x14ac:dyDescent="0.2">
      <c r="BP38693" s="48"/>
    </row>
    <row r="38694" spans="68:68" x14ac:dyDescent="0.2">
      <c r="BP38694" s="48"/>
    </row>
    <row r="38695" spans="68:68" x14ac:dyDescent="0.2">
      <c r="BP38695" s="48"/>
    </row>
    <row r="38696" spans="68:68" x14ac:dyDescent="0.2">
      <c r="BP38696" s="48"/>
    </row>
    <row r="38697" spans="68:68" x14ac:dyDescent="0.2">
      <c r="BP38697" s="48"/>
    </row>
    <row r="38698" spans="68:68" x14ac:dyDescent="0.2">
      <c r="BP38698" s="48"/>
    </row>
    <row r="38699" spans="68:68" x14ac:dyDescent="0.2">
      <c r="BP38699" s="48"/>
    </row>
    <row r="38700" spans="68:68" x14ac:dyDescent="0.2">
      <c r="BP38700" s="48"/>
    </row>
    <row r="38701" spans="68:68" x14ac:dyDescent="0.2">
      <c r="BP38701" s="48"/>
    </row>
    <row r="38702" spans="68:68" x14ac:dyDescent="0.2">
      <c r="BP38702" s="48"/>
    </row>
    <row r="38703" spans="68:68" x14ac:dyDescent="0.2">
      <c r="BP38703" s="48"/>
    </row>
    <row r="38704" spans="68:68" x14ac:dyDescent="0.2">
      <c r="BP38704" s="48"/>
    </row>
    <row r="38705" spans="68:68" x14ac:dyDescent="0.2">
      <c r="BP38705" s="48"/>
    </row>
    <row r="38706" spans="68:68" x14ac:dyDescent="0.2">
      <c r="BP38706" s="48"/>
    </row>
    <row r="38707" spans="68:68" x14ac:dyDescent="0.2">
      <c r="BP38707" s="48"/>
    </row>
    <row r="38708" spans="68:68" x14ac:dyDescent="0.2">
      <c r="BP38708" s="48"/>
    </row>
    <row r="38709" spans="68:68" x14ac:dyDescent="0.2">
      <c r="BP38709" s="48"/>
    </row>
    <row r="38710" spans="68:68" x14ac:dyDescent="0.2">
      <c r="BP38710" s="48"/>
    </row>
    <row r="38711" spans="68:68" x14ac:dyDescent="0.2">
      <c r="BP38711" s="48"/>
    </row>
    <row r="38712" spans="68:68" x14ac:dyDescent="0.2">
      <c r="BP38712" s="48"/>
    </row>
    <row r="38713" spans="68:68" x14ac:dyDescent="0.2">
      <c r="BP38713" s="48"/>
    </row>
    <row r="38714" spans="68:68" x14ac:dyDescent="0.2">
      <c r="BP38714" s="48"/>
    </row>
    <row r="38715" spans="68:68" x14ac:dyDescent="0.2">
      <c r="BP38715" s="48"/>
    </row>
    <row r="38716" spans="68:68" x14ac:dyDescent="0.2">
      <c r="BP38716" s="48"/>
    </row>
    <row r="38717" spans="68:68" x14ac:dyDescent="0.2">
      <c r="BP38717" s="48"/>
    </row>
    <row r="38718" spans="68:68" x14ac:dyDescent="0.2">
      <c r="BP38718" s="48"/>
    </row>
    <row r="38719" spans="68:68" x14ac:dyDescent="0.2">
      <c r="BP38719" s="48"/>
    </row>
    <row r="38720" spans="68:68" x14ac:dyDescent="0.2">
      <c r="BP38720" s="48"/>
    </row>
    <row r="38721" spans="68:68" x14ac:dyDescent="0.2">
      <c r="BP38721" s="48"/>
    </row>
    <row r="38722" spans="68:68" x14ac:dyDescent="0.2">
      <c r="BP38722" s="48"/>
    </row>
    <row r="38723" spans="68:68" x14ac:dyDescent="0.2">
      <c r="BP38723" s="48"/>
    </row>
    <row r="38724" spans="68:68" x14ac:dyDescent="0.2">
      <c r="BP38724" s="48"/>
    </row>
    <row r="38725" spans="68:68" x14ac:dyDescent="0.2">
      <c r="BP38725" s="48"/>
    </row>
    <row r="38726" spans="68:68" x14ac:dyDescent="0.2">
      <c r="BP38726" s="48"/>
    </row>
    <row r="38727" spans="68:68" x14ac:dyDescent="0.2">
      <c r="BP38727" s="48"/>
    </row>
    <row r="38728" spans="68:68" x14ac:dyDescent="0.2">
      <c r="BP38728" s="48"/>
    </row>
    <row r="38729" spans="68:68" x14ac:dyDescent="0.2">
      <c r="BP38729" s="48"/>
    </row>
    <row r="38730" spans="68:68" x14ac:dyDescent="0.2">
      <c r="BP38730" s="48"/>
    </row>
    <row r="38731" spans="68:68" x14ac:dyDescent="0.2">
      <c r="BP38731" s="48"/>
    </row>
    <row r="38732" spans="68:68" x14ac:dyDescent="0.2">
      <c r="BP38732" s="48"/>
    </row>
    <row r="38733" spans="68:68" x14ac:dyDescent="0.2">
      <c r="BP38733" s="48"/>
    </row>
    <row r="38734" spans="68:68" x14ac:dyDescent="0.2">
      <c r="BP38734" s="48"/>
    </row>
    <row r="38735" spans="68:68" x14ac:dyDescent="0.2">
      <c r="BP38735" s="48"/>
    </row>
    <row r="38736" spans="68:68" x14ac:dyDescent="0.2">
      <c r="BP38736" s="48"/>
    </row>
    <row r="38737" spans="68:68" x14ac:dyDescent="0.2">
      <c r="BP38737" s="48"/>
    </row>
    <row r="38738" spans="68:68" x14ac:dyDescent="0.2">
      <c r="BP38738" s="48"/>
    </row>
    <row r="38739" spans="68:68" x14ac:dyDescent="0.2">
      <c r="BP38739" s="48"/>
    </row>
    <row r="38740" spans="68:68" x14ac:dyDescent="0.2">
      <c r="BP38740" s="48"/>
    </row>
    <row r="38741" spans="68:68" x14ac:dyDescent="0.2">
      <c r="BP38741" s="48"/>
    </row>
    <row r="38742" spans="68:68" x14ac:dyDescent="0.2">
      <c r="BP38742" s="48"/>
    </row>
    <row r="38743" spans="68:68" x14ac:dyDescent="0.2">
      <c r="BP38743" s="48"/>
    </row>
    <row r="38744" spans="68:68" x14ac:dyDescent="0.2">
      <c r="BP38744" s="48"/>
    </row>
    <row r="38745" spans="68:68" x14ac:dyDescent="0.2">
      <c r="BP38745" s="48"/>
    </row>
    <row r="38746" spans="68:68" x14ac:dyDescent="0.2">
      <c r="BP38746" s="48"/>
    </row>
    <row r="38747" spans="68:68" x14ac:dyDescent="0.2">
      <c r="BP38747" s="48"/>
    </row>
    <row r="38748" spans="68:68" x14ac:dyDescent="0.2">
      <c r="BP38748" s="48"/>
    </row>
    <row r="38749" spans="68:68" x14ac:dyDescent="0.2">
      <c r="BP38749" s="48"/>
    </row>
    <row r="38750" spans="68:68" x14ac:dyDescent="0.2">
      <c r="BP38750" s="48"/>
    </row>
    <row r="38751" spans="68:68" x14ac:dyDescent="0.2">
      <c r="BP38751" s="48"/>
    </row>
    <row r="38752" spans="68:68" x14ac:dyDescent="0.2">
      <c r="BP38752" s="48"/>
    </row>
    <row r="38753" spans="68:68" x14ac:dyDescent="0.2">
      <c r="BP38753" s="48"/>
    </row>
    <row r="38754" spans="68:68" x14ac:dyDescent="0.2">
      <c r="BP38754" s="48"/>
    </row>
    <row r="38755" spans="68:68" x14ac:dyDescent="0.2">
      <c r="BP38755" s="48"/>
    </row>
    <row r="38756" spans="68:68" x14ac:dyDescent="0.2">
      <c r="BP38756" s="48"/>
    </row>
    <row r="38757" spans="68:68" x14ac:dyDescent="0.2">
      <c r="BP38757" s="48"/>
    </row>
    <row r="38758" spans="68:68" x14ac:dyDescent="0.2">
      <c r="BP38758" s="48"/>
    </row>
    <row r="38759" spans="68:68" x14ac:dyDescent="0.2">
      <c r="BP38759" s="48"/>
    </row>
    <row r="38760" spans="68:68" x14ac:dyDescent="0.2">
      <c r="BP38760" s="48"/>
    </row>
    <row r="38761" spans="68:68" x14ac:dyDescent="0.2">
      <c r="BP38761" s="48"/>
    </row>
    <row r="38762" spans="68:68" x14ac:dyDescent="0.2">
      <c r="BP38762" s="48"/>
    </row>
    <row r="38763" spans="68:68" x14ac:dyDescent="0.2">
      <c r="BP38763" s="48"/>
    </row>
    <row r="38764" spans="68:68" x14ac:dyDescent="0.2">
      <c r="BP38764" s="48"/>
    </row>
    <row r="38765" spans="68:68" x14ac:dyDescent="0.2">
      <c r="BP38765" s="48"/>
    </row>
    <row r="38766" spans="68:68" x14ac:dyDescent="0.2">
      <c r="BP38766" s="48"/>
    </row>
    <row r="38767" spans="68:68" x14ac:dyDescent="0.2">
      <c r="BP38767" s="48"/>
    </row>
    <row r="38768" spans="68:68" x14ac:dyDescent="0.2">
      <c r="BP38768" s="48"/>
    </row>
    <row r="38769" spans="68:68" x14ac:dyDescent="0.2">
      <c r="BP38769" s="48"/>
    </row>
    <row r="38770" spans="68:68" x14ac:dyDescent="0.2">
      <c r="BP38770" s="48"/>
    </row>
    <row r="38771" spans="68:68" x14ac:dyDescent="0.2">
      <c r="BP38771" s="48"/>
    </row>
    <row r="38772" spans="68:68" x14ac:dyDescent="0.2">
      <c r="BP38772" s="48"/>
    </row>
    <row r="38773" spans="68:68" x14ac:dyDescent="0.2">
      <c r="BP38773" s="48"/>
    </row>
    <row r="38774" spans="68:68" x14ac:dyDescent="0.2">
      <c r="BP38774" s="48"/>
    </row>
    <row r="38775" spans="68:68" x14ac:dyDescent="0.2">
      <c r="BP38775" s="48"/>
    </row>
    <row r="38776" spans="68:68" x14ac:dyDescent="0.2">
      <c r="BP38776" s="48"/>
    </row>
    <row r="38777" spans="68:68" x14ac:dyDescent="0.2">
      <c r="BP38777" s="48"/>
    </row>
    <row r="38778" spans="68:68" x14ac:dyDescent="0.2">
      <c r="BP38778" s="48"/>
    </row>
    <row r="38779" spans="68:68" x14ac:dyDescent="0.2">
      <c r="BP38779" s="48"/>
    </row>
    <row r="38780" spans="68:68" x14ac:dyDescent="0.2">
      <c r="BP38780" s="48"/>
    </row>
    <row r="38781" spans="68:68" x14ac:dyDescent="0.2">
      <c r="BP38781" s="48"/>
    </row>
    <row r="38782" spans="68:68" x14ac:dyDescent="0.2">
      <c r="BP38782" s="48"/>
    </row>
    <row r="38783" spans="68:68" x14ac:dyDescent="0.2">
      <c r="BP38783" s="48"/>
    </row>
    <row r="38784" spans="68:68" x14ac:dyDescent="0.2">
      <c r="BP38784" s="48"/>
    </row>
    <row r="38785" spans="68:68" x14ac:dyDescent="0.2">
      <c r="BP38785" s="48"/>
    </row>
    <row r="38786" spans="68:68" x14ac:dyDescent="0.2">
      <c r="BP38786" s="48"/>
    </row>
    <row r="38787" spans="68:68" x14ac:dyDescent="0.2">
      <c r="BP38787" s="48"/>
    </row>
    <row r="38788" spans="68:68" x14ac:dyDescent="0.2">
      <c r="BP38788" s="48"/>
    </row>
    <row r="38789" spans="68:68" x14ac:dyDescent="0.2">
      <c r="BP38789" s="48"/>
    </row>
    <row r="38790" spans="68:68" x14ac:dyDescent="0.2">
      <c r="BP38790" s="48"/>
    </row>
    <row r="38791" spans="68:68" x14ac:dyDescent="0.2">
      <c r="BP38791" s="48"/>
    </row>
    <row r="38792" spans="68:68" x14ac:dyDescent="0.2">
      <c r="BP38792" s="48"/>
    </row>
    <row r="38793" spans="68:68" x14ac:dyDescent="0.2">
      <c r="BP38793" s="48"/>
    </row>
    <row r="38794" spans="68:68" x14ac:dyDescent="0.2">
      <c r="BP38794" s="48"/>
    </row>
    <row r="38795" spans="68:68" x14ac:dyDescent="0.2">
      <c r="BP38795" s="48"/>
    </row>
    <row r="38796" spans="68:68" x14ac:dyDescent="0.2">
      <c r="BP38796" s="48"/>
    </row>
    <row r="38797" spans="68:68" x14ac:dyDescent="0.2">
      <c r="BP38797" s="48"/>
    </row>
    <row r="38798" spans="68:68" x14ac:dyDescent="0.2">
      <c r="BP38798" s="48"/>
    </row>
    <row r="38799" spans="68:68" x14ac:dyDescent="0.2">
      <c r="BP38799" s="48"/>
    </row>
    <row r="38800" spans="68:68" x14ac:dyDescent="0.2">
      <c r="BP38800" s="48"/>
    </row>
    <row r="38801" spans="68:68" x14ac:dyDescent="0.2">
      <c r="BP38801" s="48"/>
    </row>
    <row r="38802" spans="68:68" x14ac:dyDescent="0.2">
      <c r="BP38802" s="48"/>
    </row>
    <row r="38803" spans="68:68" x14ac:dyDescent="0.2">
      <c r="BP38803" s="48"/>
    </row>
    <row r="38804" spans="68:68" x14ac:dyDescent="0.2">
      <c r="BP38804" s="48"/>
    </row>
    <row r="38805" spans="68:68" x14ac:dyDescent="0.2">
      <c r="BP38805" s="48"/>
    </row>
    <row r="38806" spans="68:68" x14ac:dyDescent="0.2">
      <c r="BP38806" s="48"/>
    </row>
    <row r="38807" spans="68:68" x14ac:dyDescent="0.2">
      <c r="BP38807" s="48"/>
    </row>
    <row r="38808" spans="68:68" x14ac:dyDescent="0.2">
      <c r="BP38808" s="48"/>
    </row>
    <row r="38809" spans="68:68" x14ac:dyDescent="0.2">
      <c r="BP38809" s="48"/>
    </row>
    <row r="38810" spans="68:68" x14ac:dyDescent="0.2">
      <c r="BP38810" s="48"/>
    </row>
    <row r="38811" spans="68:68" x14ac:dyDescent="0.2">
      <c r="BP38811" s="48"/>
    </row>
    <row r="38812" spans="68:68" x14ac:dyDescent="0.2">
      <c r="BP38812" s="48"/>
    </row>
    <row r="38813" spans="68:68" x14ac:dyDescent="0.2">
      <c r="BP38813" s="48"/>
    </row>
    <row r="38814" spans="68:68" x14ac:dyDescent="0.2">
      <c r="BP38814" s="48"/>
    </row>
    <row r="38815" spans="68:68" x14ac:dyDescent="0.2">
      <c r="BP38815" s="48"/>
    </row>
    <row r="38816" spans="68:68" x14ac:dyDescent="0.2">
      <c r="BP38816" s="48"/>
    </row>
    <row r="38817" spans="68:68" x14ac:dyDescent="0.2">
      <c r="BP38817" s="48"/>
    </row>
    <row r="38818" spans="68:68" x14ac:dyDescent="0.2">
      <c r="BP38818" s="48"/>
    </row>
    <row r="38819" spans="68:68" x14ac:dyDescent="0.2">
      <c r="BP38819" s="48"/>
    </row>
    <row r="38820" spans="68:68" x14ac:dyDescent="0.2">
      <c r="BP38820" s="48"/>
    </row>
    <row r="38821" spans="68:68" x14ac:dyDescent="0.2">
      <c r="BP38821" s="48"/>
    </row>
    <row r="38822" spans="68:68" x14ac:dyDescent="0.2">
      <c r="BP38822" s="48"/>
    </row>
    <row r="38823" spans="68:68" x14ac:dyDescent="0.2">
      <c r="BP38823" s="48"/>
    </row>
    <row r="38824" spans="68:68" x14ac:dyDescent="0.2">
      <c r="BP38824" s="48"/>
    </row>
    <row r="38825" spans="68:68" x14ac:dyDescent="0.2">
      <c r="BP38825" s="48"/>
    </row>
    <row r="38826" spans="68:68" x14ac:dyDescent="0.2">
      <c r="BP38826" s="48"/>
    </row>
    <row r="38827" spans="68:68" x14ac:dyDescent="0.2">
      <c r="BP38827" s="48"/>
    </row>
    <row r="38828" spans="68:68" x14ac:dyDescent="0.2">
      <c r="BP38828" s="48"/>
    </row>
    <row r="38829" spans="68:68" x14ac:dyDescent="0.2">
      <c r="BP38829" s="48"/>
    </row>
    <row r="38830" spans="68:68" x14ac:dyDescent="0.2">
      <c r="BP38830" s="48"/>
    </row>
    <row r="38831" spans="68:68" x14ac:dyDescent="0.2">
      <c r="BP38831" s="48"/>
    </row>
    <row r="38832" spans="68:68" x14ac:dyDescent="0.2">
      <c r="BP38832" s="48"/>
    </row>
    <row r="38833" spans="68:68" x14ac:dyDescent="0.2">
      <c r="BP38833" s="48"/>
    </row>
    <row r="38834" spans="68:68" x14ac:dyDescent="0.2">
      <c r="BP38834" s="48"/>
    </row>
    <row r="38835" spans="68:68" x14ac:dyDescent="0.2">
      <c r="BP38835" s="48"/>
    </row>
    <row r="38836" spans="68:68" x14ac:dyDescent="0.2">
      <c r="BP38836" s="48"/>
    </row>
    <row r="38837" spans="68:68" x14ac:dyDescent="0.2">
      <c r="BP38837" s="48"/>
    </row>
    <row r="38838" spans="68:68" x14ac:dyDescent="0.2">
      <c r="BP38838" s="48"/>
    </row>
    <row r="38839" spans="68:68" x14ac:dyDescent="0.2">
      <c r="BP38839" s="48"/>
    </row>
    <row r="38840" spans="68:68" x14ac:dyDescent="0.2">
      <c r="BP38840" s="48"/>
    </row>
    <row r="38841" spans="68:68" x14ac:dyDescent="0.2">
      <c r="BP38841" s="48"/>
    </row>
    <row r="38842" spans="68:68" x14ac:dyDescent="0.2">
      <c r="BP38842" s="48"/>
    </row>
    <row r="38843" spans="68:68" x14ac:dyDescent="0.2">
      <c r="BP38843" s="48"/>
    </row>
    <row r="38844" spans="68:68" x14ac:dyDescent="0.2">
      <c r="BP38844" s="48"/>
    </row>
    <row r="38845" spans="68:68" x14ac:dyDescent="0.2">
      <c r="BP38845" s="48"/>
    </row>
    <row r="38846" spans="68:68" x14ac:dyDescent="0.2">
      <c r="BP38846" s="48"/>
    </row>
    <row r="38847" spans="68:68" x14ac:dyDescent="0.2">
      <c r="BP38847" s="48"/>
    </row>
    <row r="38848" spans="68:68" x14ac:dyDescent="0.2">
      <c r="BP38848" s="48"/>
    </row>
    <row r="38849" spans="68:68" x14ac:dyDescent="0.2">
      <c r="BP38849" s="48"/>
    </row>
    <row r="38850" spans="68:68" x14ac:dyDescent="0.2">
      <c r="BP38850" s="48"/>
    </row>
    <row r="38851" spans="68:68" x14ac:dyDescent="0.2">
      <c r="BP38851" s="48"/>
    </row>
    <row r="38852" spans="68:68" x14ac:dyDescent="0.2">
      <c r="BP38852" s="48"/>
    </row>
    <row r="38853" spans="68:68" x14ac:dyDescent="0.2">
      <c r="BP38853" s="48"/>
    </row>
    <row r="38854" spans="68:68" x14ac:dyDescent="0.2">
      <c r="BP38854" s="48"/>
    </row>
    <row r="38855" spans="68:68" x14ac:dyDescent="0.2">
      <c r="BP38855" s="48"/>
    </row>
    <row r="38856" spans="68:68" x14ac:dyDescent="0.2">
      <c r="BP38856" s="48"/>
    </row>
    <row r="38857" spans="68:68" x14ac:dyDescent="0.2">
      <c r="BP38857" s="48"/>
    </row>
    <row r="38858" spans="68:68" x14ac:dyDescent="0.2">
      <c r="BP38858" s="48"/>
    </row>
    <row r="38859" spans="68:68" x14ac:dyDescent="0.2">
      <c r="BP38859" s="48"/>
    </row>
    <row r="38860" spans="68:68" x14ac:dyDescent="0.2">
      <c r="BP38860" s="48"/>
    </row>
    <row r="38861" spans="68:68" x14ac:dyDescent="0.2">
      <c r="BP38861" s="48"/>
    </row>
    <row r="38862" spans="68:68" x14ac:dyDescent="0.2">
      <c r="BP38862" s="48"/>
    </row>
    <row r="38863" spans="68:68" x14ac:dyDescent="0.2">
      <c r="BP38863" s="48"/>
    </row>
    <row r="38864" spans="68:68" x14ac:dyDescent="0.2">
      <c r="BP38864" s="48"/>
    </row>
    <row r="38865" spans="68:68" x14ac:dyDescent="0.2">
      <c r="BP38865" s="48"/>
    </row>
    <row r="38866" spans="68:68" x14ac:dyDescent="0.2">
      <c r="BP38866" s="48"/>
    </row>
    <row r="38867" spans="68:68" x14ac:dyDescent="0.2">
      <c r="BP38867" s="48"/>
    </row>
    <row r="38868" spans="68:68" x14ac:dyDescent="0.2">
      <c r="BP38868" s="48"/>
    </row>
    <row r="38869" spans="68:68" x14ac:dyDescent="0.2">
      <c r="BP38869" s="48"/>
    </row>
    <row r="38870" spans="68:68" x14ac:dyDescent="0.2">
      <c r="BP38870" s="48"/>
    </row>
    <row r="38871" spans="68:68" x14ac:dyDescent="0.2">
      <c r="BP38871" s="48"/>
    </row>
    <row r="38872" spans="68:68" x14ac:dyDescent="0.2">
      <c r="BP38872" s="48"/>
    </row>
    <row r="38873" spans="68:68" x14ac:dyDescent="0.2">
      <c r="BP38873" s="48"/>
    </row>
    <row r="38874" spans="68:68" x14ac:dyDescent="0.2">
      <c r="BP38874" s="48"/>
    </row>
    <row r="38875" spans="68:68" x14ac:dyDescent="0.2">
      <c r="BP38875" s="48"/>
    </row>
    <row r="38876" spans="68:68" x14ac:dyDescent="0.2">
      <c r="BP38876" s="48"/>
    </row>
    <row r="38877" spans="68:68" x14ac:dyDescent="0.2">
      <c r="BP38877" s="48"/>
    </row>
    <row r="38878" spans="68:68" x14ac:dyDescent="0.2">
      <c r="BP38878" s="48"/>
    </row>
    <row r="38879" spans="68:68" x14ac:dyDescent="0.2">
      <c r="BP38879" s="48"/>
    </row>
    <row r="38880" spans="68:68" x14ac:dyDescent="0.2">
      <c r="BP38880" s="48"/>
    </row>
    <row r="38881" spans="68:68" x14ac:dyDescent="0.2">
      <c r="BP38881" s="48"/>
    </row>
    <row r="38882" spans="68:68" x14ac:dyDescent="0.2">
      <c r="BP38882" s="48"/>
    </row>
    <row r="38883" spans="68:68" x14ac:dyDescent="0.2">
      <c r="BP38883" s="48"/>
    </row>
    <row r="38884" spans="68:68" x14ac:dyDescent="0.2">
      <c r="BP38884" s="48"/>
    </row>
    <row r="38885" spans="68:68" x14ac:dyDescent="0.2">
      <c r="BP38885" s="48"/>
    </row>
    <row r="38886" spans="68:68" x14ac:dyDescent="0.2">
      <c r="BP38886" s="48"/>
    </row>
    <row r="38887" spans="68:68" x14ac:dyDescent="0.2">
      <c r="BP38887" s="48"/>
    </row>
    <row r="38888" spans="68:68" x14ac:dyDescent="0.2">
      <c r="BP38888" s="48"/>
    </row>
    <row r="38889" spans="68:68" x14ac:dyDescent="0.2">
      <c r="BP38889" s="48"/>
    </row>
    <row r="38890" spans="68:68" x14ac:dyDescent="0.2">
      <c r="BP38890" s="48"/>
    </row>
    <row r="38891" spans="68:68" x14ac:dyDescent="0.2">
      <c r="BP38891" s="48"/>
    </row>
    <row r="38892" spans="68:68" x14ac:dyDescent="0.2">
      <c r="BP38892" s="48"/>
    </row>
    <row r="38893" spans="68:68" x14ac:dyDescent="0.2">
      <c r="BP38893" s="48"/>
    </row>
    <row r="38894" spans="68:68" x14ac:dyDescent="0.2">
      <c r="BP38894" s="48"/>
    </row>
    <row r="38895" spans="68:68" x14ac:dyDescent="0.2">
      <c r="BP38895" s="48"/>
    </row>
    <row r="38896" spans="68:68" x14ac:dyDescent="0.2">
      <c r="BP38896" s="48"/>
    </row>
    <row r="38897" spans="68:68" x14ac:dyDescent="0.2">
      <c r="BP38897" s="48"/>
    </row>
    <row r="38898" spans="68:68" x14ac:dyDescent="0.2">
      <c r="BP38898" s="48"/>
    </row>
    <row r="38899" spans="68:68" x14ac:dyDescent="0.2">
      <c r="BP38899" s="48"/>
    </row>
    <row r="38900" spans="68:68" x14ac:dyDescent="0.2">
      <c r="BP38900" s="48"/>
    </row>
    <row r="38901" spans="68:68" x14ac:dyDescent="0.2">
      <c r="BP38901" s="48"/>
    </row>
    <row r="38902" spans="68:68" x14ac:dyDescent="0.2">
      <c r="BP38902" s="48"/>
    </row>
    <row r="38903" spans="68:68" x14ac:dyDescent="0.2">
      <c r="BP38903" s="48"/>
    </row>
    <row r="38904" spans="68:68" x14ac:dyDescent="0.2">
      <c r="BP38904" s="48"/>
    </row>
    <row r="38905" spans="68:68" x14ac:dyDescent="0.2">
      <c r="BP38905" s="48"/>
    </row>
    <row r="38906" spans="68:68" x14ac:dyDescent="0.2">
      <c r="BP38906" s="48"/>
    </row>
    <row r="38907" spans="68:68" x14ac:dyDescent="0.2">
      <c r="BP38907" s="48"/>
    </row>
    <row r="38908" spans="68:68" x14ac:dyDescent="0.2">
      <c r="BP38908" s="48"/>
    </row>
    <row r="38909" spans="68:68" x14ac:dyDescent="0.2">
      <c r="BP38909" s="48"/>
    </row>
    <row r="38910" spans="68:68" x14ac:dyDescent="0.2">
      <c r="BP38910" s="48"/>
    </row>
    <row r="38911" spans="68:68" x14ac:dyDescent="0.2">
      <c r="BP38911" s="48"/>
    </row>
    <row r="38912" spans="68:68" x14ac:dyDescent="0.2">
      <c r="BP38912" s="48"/>
    </row>
    <row r="38913" spans="68:68" x14ac:dyDescent="0.2">
      <c r="BP38913" s="48"/>
    </row>
    <row r="38914" spans="68:68" x14ac:dyDescent="0.2">
      <c r="BP38914" s="48"/>
    </row>
    <row r="38915" spans="68:68" x14ac:dyDescent="0.2">
      <c r="BP38915" s="48"/>
    </row>
    <row r="38916" spans="68:68" x14ac:dyDescent="0.2">
      <c r="BP38916" s="48"/>
    </row>
    <row r="38917" spans="68:68" x14ac:dyDescent="0.2">
      <c r="BP38917" s="48"/>
    </row>
    <row r="38918" spans="68:68" x14ac:dyDescent="0.2">
      <c r="BP38918" s="48"/>
    </row>
    <row r="38919" spans="68:68" x14ac:dyDescent="0.2">
      <c r="BP38919" s="48"/>
    </row>
    <row r="38920" spans="68:68" x14ac:dyDescent="0.2">
      <c r="BP38920" s="48"/>
    </row>
    <row r="38921" spans="68:68" x14ac:dyDescent="0.2">
      <c r="BP38921" s="48"/>
    </row>
    <row r="38922" spans="68:68" x14ac:dyDescent="0.2">
      <c r="BP38922" s="48"/>
    </row>
    <row r="38923" spans="68:68" x14ac:dyDescent="0.2">
      <c r="BP38923" s="48"/>
    </row>
    <row r="38924" spans="68:68" x14ac:dyDescent="0.2">
      <c r="BP38924" s="48"/>
    </row>
    <row r="38925" spans="68:68" x14ac:dyDescent="0.2">
      <c r="BP38925" s="48"/>
    </row>
    <row r="38926" spans="68:68" x14ac:dyDescent="0.2">
      <c r="BP38926" s="48"/>
    </row>
    <row r="38927" spans="68:68" x14ac:dyDescent="0.2">
      <c r="BP38927" s="48"/>
    </row>
    <row r="38928" spans="68:68" x14ac:dyDescent="0.2">
      <c r="BP38928" s="48"/>
    </row>
    <row r="38929" spans="68:68" x14ac:dyDescent="0.2">
      <c r="BP38929" s="48"/>
    </row>
    <row r="38930" spans="68:68" x14ac:dyDescent="0.2">
      <c r="BP38930" s="48"/>
    </row>
    <row r="38931" spans="68:68" x14ac:dyDescent="0.2">
      <c r="BP38931" s="48"/>
    </row>
    <row r="38932" spans="68:68" x14ac:dyDescent="0.2">
      <c r="BP38932" s="48"/>
    </row>
    <row r="38933" spans="68:68" x14ac:dyDescent="0.2">
      <c r="BP38933" s="48"/>
    </row>
    <row r="38934" spans="68:68" x14ac:dyDescent="0.2">
      <c r="BP38934" s="48"/>
    </row>
    <row r="38935" spans="68:68" x14ac:dyDescent="0.2">
      <c r="BP38935" s="48"/>
    </row>
    <row r="38936" spans="68:68" x14ac:dyDescent="0.2">
      <c r="BP38936" s="48"/>
    </row>
    <row r="38937" spans="68:68" x14ac:dyDescent="0.2">
      <c r="BP38937" s="48"/>
    </row>
    <row r="38938" spans="68:68" x14ac:dyDescent="0.2">
      <c r="BP38938" s="48"/>
    </row>
    <row r="38939" spans="68:68" x14ac:dyDescent="0.2">
      <c r="BP38939" s="48"/>
    </row>
    <row r="38940" spans="68:68" x14ac:dyDescent="0.2">
      <c r="BP38940" s="48"/>
    </row>
    <row r="38941" spans="68:68" x14ac:dyDescent="0.2">
      <c r="BP38941" s="48"/>
    </row>
    <row r="38942" spans="68:68" x14ac:dyDescent="0.2">
      <c r="BP38942" s="48"/>
    </row>
    <row r="38943" spans="68:68" x14ac:dyDescent="0.2">
      <c r="BP38943" s="48"/>
    </row>
    <row r="38944" spans="68:68" x14ac:dyDescent="0.2">
      <c r="BP38944" s="48"/>
    </row>
    <row r="38945" spans="68:68" x14ac:dyDescent="0.2">
      <c r="BP38945" s="48"/>
    </row>
    <row r="38946" spans="68:68" x14ac:dyDescent="0.2">
      <c r="BP38946" s="48"/>
    </row>
    <row r="38947" spans="68:68" x14ac:dyDescent="0.2">
      <c r="BP38947" s="48"/>
    </row>
    <row r="38948" spans="68:68" x14ac:dyDescent="0.2">
      <c r="BP38948" s="48"/>
    </row>
    <row r="38949" spans="68:68" x14ac:dyDescent="0.2">
      <c r="BP38949" s="48"/>
    </row>
    <row r="38950" spans="68:68" x14ac:dyDescent="0.2">
      <c r="BP38950" s="48"/>
    </row>
    <row r="38951" spans="68:68" x14ac:dyDescent="0.2">
      <c r="BP38951" s="48"/>
    </row>
    <row r="38952" spans="68:68" x14ac:dyDescent="0.2">
      <c r="BP38952" s="48"/>
    </row>
    <row r="38953" spans="68:68" x14ac:dyDescent="0.2">
      <c r="BP38953" s="48"/>
    </row>
    <row r="38954" spans="68:68" x14ac:dyDescent="0.2">
      <c r="BP38954" s="48"/>
    </row>
    <row r="38955" spans="68:68" x14ac:dyDescent="0.2">
      <c r="BP38955" s="48"/>
    </row>
    <row r="38956" spans="68:68" x14ac:dyDescent="0.2">
      <c r="BP38956" s="48"/>
    </row>
    <row r="38957" spans="68:68" x14ac:dyDescent="0.2">
      <c r="BP38957" s="48"/>
    </row>
    <row r="38958" spans="68:68" x14ac:dyDescent="0.2">
      <c r="BP38958" s="48"/>
    </row>
    <row r="38959" spans="68:68" x14ac:dyDescent="0.2">
      <c r="BP38959" s="48"/>
    </row>
    <row r="38960" spans="68:68" x14ac:dyDescent="0.2">
      <c r="BP38960" s="48"/>
    </row>
    <row r="38961" spans="68:68" x14ac:dyDescent="0.2">
      <c r="BP38961" s="48"/>
    </row>
    <row r="38962" spans="68:68" x14ac:dyDescent="0.2">
      <c r="BP38962" s="48"/>
    </row>
    <row r="38963" spans="68:68" x14ac:dyDescent="0.2">
      <c r="BP38963" s="48"/>
    </row>
    <row r="38964" spans="68:68" x14ac:dyDescent="0.2">
      <c r="BP38964" s="48"/>
    </row>
    <row r="38965" spans="68:68" x14ac:dyDescent="0.2">
      <c r="BP38965" s="48"/>
    </row>
    <row r="38966" spans="68:68" x14ac:dyDescent="0.2">
      <c r="BP38966" s="48"/>
    </row>
    <row r="38967" spans="68:68" x14ac:dyDescent="0.2">
      <c r="BP38967" s="48"/>
    </row>
    <row r="38968" spans="68:68" x14ac:dyDescent="0.2">
      <c r="BP38968" s="48"/>
    </row>
    <row r="38969" spans="68:68" x14ac:dyDescent="0.2">
      <c r="BP38969" s="48"/>
    </row>
    <row r="38970" spans="68:68" x14ac:dyDescent="0.2">
      <c r="BP38970" s="48"/>
    </row>
    <row r="38971" spans="68:68" x14ac:dyDescent="0.2">
      <c r="BP38971" s="48"/>
    </row>
    <row r="38972" spans="68:68" x14ac:dyDescent="0.2">
      <c r="BP38972" s="48"/>
    </row>
    <row r="38973" spans="68:68" x14ac:dyDescent="0.2">
      <c r="BP38973" s="48"/>
    </row>
    <row r="38974" spans="68:68" x14ac:dyDescent="0.2">
      <c r="BP38974" s="48"/>
    </row>
    <row r="38975" spans="68:68" x14ac:dyDescent="0.2">
      <c r="BP38975" s="48"/>
    </row>
    <row r="38976" spans="68:68" x14ac:dyDescent="0.2">
      <c r="BP38976" s="48"/>
    </row>
    <row r="38977" spans="68:68" x14ac:dyDescent="0.2">
      <c r="BP38977" s="48"/>
    </row>
    <row r="38978" spans="68:68" x14ac:dyDescent="0.2">
      <c r="BP38978" s="48"/>
    </row>
    <row r="38979" spans="68:68" x14ac:dyDescent="0.2">
      <c r="BP38979" s="48"/>
    </row>
    <row r="38980" spans="68:68" x14ac:dyDescent="0.2">
      <c r="BP38980" s="48"/>
    </row>
    <row r="38981" spans="68:68" x14ac:dyDescent="0.2">
      <c r="BP38981" s="48"/>
    </row>
    <row r="38982" spans="68:68" x14ac:dyDescent="0.2">
      <c r="BP38982" s="48"/>
    </row>
    <row r="38983" spans="68:68" x14ac:dyDescent="0.2">
      <c r="BP38983" s="48"/>
    </row>
    <row r="38984" spans="68:68" x14ac:dyDescent="0.2">
      <c r="BP38984" s="48"/>
    </row>
    <row r="38985" spans="68:68" x14ac:dyDescent="0.2">
      <c r="BP38985" s="48"/>
    </row>
    <row r="38986" spans="68:68" x14ac:dyDescent="0.2">
      <c r="BP38986" s="48"/>
    </row>
    <row r="38987" spans="68:68" x14ac:dyDescent="0.2">
      <c r="BP38987" s="48"/>
    </row>
    <row r="38988" spans="68:68" x14ac:dyDescent="0.2">
      <c r="BP38988" s="48"/>
    </row>
    <row r="38989" spans="68:68" x14ac:dyDescent="0.2">
      <c r="BP38989" s="48"/>
    </row>
    <row r="38990" spans="68:68" x14ac:dyDescent="0.2">
      <c r="BP38990" s="48"/>
    </row>
    <row r="38991" spans="68:68" x14ac:dyDescent="0.2">
      <c r="BP38991" s="48"/>
    </row>
    <row r="38992" spans="68:68" x14ac:dyDescent="0.2">
      <c r="BP38992" s="48"/>
    </row>
    <row r="38993" spans="68:68" x14ac:dyDescent="0.2">
      <c r="BP38993" s="48"/>
    </row>
    <row r="38994" spans="68:68" x14ac:dyDescent="0.2">
      <c r="BP38994" s="48"/>
    </row>
    <row r="38995" spans="68:68" x14ac:dyDescent="0.2">
      <c r="BP38995" s="48"/>
    </row>
    <row r="38996" spans="68:68" x14ac:dyDescent="0.2">
      <c r="BP38996" s="48"/>
    </row>
    <row r="38997" spans="68:68" x14ac:dyDescent="0.2">
      <c r="BP38997" s="48"/>
    </row>
    <row r="38998" spans="68:68" x14ac:dyDescent="0.2">
      <c r="BP38998" s="48"/>
    </row>
    <row r="38999" spans="68:68" x14ac:dyDescent="0.2">
      <c r="BP38999" s="48"/>
    </row>
    <row r="39000" spans="68:68" x14ac:dyDescent="0.2">
      <c r="BP39000" s="48"/>
    </row>
    <row r="39001" spans="68:68" x14ac:dyDescent="0.2">
      <c r="BP39001" s="48"/>
    </row>
    <row r="39002" spans="68:68" x14ac:dyDescent="0.2">
      <c r="BP39002" s="48"/>
    </row>
    <row r="39003" spans="68:68" x14ac:dyDescent="0.2">
      <c r="BP39003" s="48"/>
    </row>
    <row r="39004" spans="68:68" x14ac:dyDescent="0.2">
      <c r="BP39004" s="48"/>
    </row>
    <row r="39005" spans="68:68" x14ac:dyDescent="0.2">
      <c r="BP39005" s="48"/>
    </row>
    <row r="39006" spans="68:68" x14ac:dyDescent="0.2">
      <c r="BP39006" s="48"/>
    </row>
    <row r="39007" spans="68:68" x14ac:dyDescent="0.2">
      <c r="BP39007" s="48"/>
    </row>
    <row r="39008" spans="68:68" x14ac:dyDescent="0.2">
      <c r="BP39008" s="48"/>
    </row>
    <row r="39009" spans="68:68" x14ac:dyDescent="0.2">
      <c r="BP39009" s="48"/>
    </row>
    <row r="39010" spans="68:68" x14ac:dyDescent="0.2">
      <c r="BP39010" s="48"/>
    </row>
    <row r="39011" spans="68:68" x14ac:dyDescent="0.2">
      <c r="BP39011" s="48"/>
    </row>
    <row r="39012" spans="68:68" x14ac:dyDescent="0.2">
      <c r="BP39012" s="48"/>
    </row>
    <row r="39013" spans="68:68" x14ac:dyDescent="0.2">
      <c r="BP39013" s="48"/>
    </row>
    <row r="39014" spans="68:68" x14ac:dyDescent="0.2">
      <c r="BP39014" s="48"/>
    </row>
    <row r="39015" spans="68:68" x14ac:dyDescent="0.2">
      <c r="BP39015" s="48"/>
    </row>
    <row r="39016" spans="68:68" x14ac:dyDescent="0.2">
      <c r="BP39016" s="48"/>
    </row>
    <row r="39017" spans="68:68" x14ac:dyDescent="0.2">
      <c r="BP39017" s="48"/>
    </row>
    <row r="39018" spans="68:68" x14ac:dyDescent="0.2">
      <c r="BP39018" s="48"/>
    </row>
    <row r="39019" spans="68:68" x14ac:dyDescent="0.2">
      <c r="BP39019" s="48"/>
    </row>
    <row r="39020" spans="68:68" x14ac:dyDescent="0.2">
      <c r="BP39020" s="48"/>
    </row>
    <row r="39021" spans="68:68" x14ac:dyDescent="0.2">
      <c r="BP39021" s="48"/>
    </row>
    <row r="39022" spans="68:68" x14ac:dyDescent="0.2">
      <c r="BP39022" s="48"/>
    </row>
    <row r="39023" spans="68:68" x14ac:dyDescent="0.2">
      <c r="BP39023" s="48"/>
    </row>
    <row r="39024" spans="68:68" x14ac:dyDescent="0.2">
      <c r="BP39024" s="48"/>
    </row>
    <row r="39025" spans="68:68" x14ac:dyDescent="0.2">
      <c r="BP39025" s="48"/>
    </row>
    <row r="39026" spans="68:68" x14ac:dyDescent="0.2">
      <c r="BP39026" s="48"/>
    </row>
    <row r="39027" spans="68:68" x14ac:dyDescent="0.2">
      <c r="BP39027" s="48"/>
    </row>
    <row r="39028" spans="68:68" x14ac:dyDescent="0.2">
      <c r="BP39028" s="48"/>
    </row>
    <row r="39029" spans="68:68" x14ac:dyDescent="0.2">
      <c r="BP39029" s="48"/>
    </row>
    <row r="39030" spans="68:68" x14ac:dyDescent="0.2">
      <c r="BP39030" s="48"/>
    </row>
    <row r="39031" spans="68:68" x14ac:dyDescent="0.2">
      <c r="BP39031" s="48"/>
    </row>
    <row r="39032" spans="68:68" x14ac:dyDescent="0.2">
      <c r="BP39032" s="48"/>
    </row>
    <row r="39033" spans="68:68" x14ac:dyDescent="0.2">
      <c r="BP39033" s="48"/>
    </row>
    <row r="39034" spans="68:68" x14ac:dyDescent="0.2">
      <c r="BP39034" s="48"/>
    </row>
    <row r="39035" spans="68:68" x14ac:dyDescent="0.2">
      <c r="BP39035" s="48"/>
    </row>
    <row r="39036" spans="68:68" x14ac:dyDescent="0.2">
      <c r="BP39036" s="48"/>
    </row>
    <row r="39037" spans="68:68" x14ac:dyDescent="0.2">
      <c r="BP39037" s="48"/>
    </row>
    <row r="39038" spans="68:68" x14ac:dyDescent="0.2">
      <c r="BP39038" s="48"/>
    </row>
    <row r="39039" spans="68:68" x14ac:dyDescent="0.2">
      <c r="BP39039" s="48"/>
    </row>
    <row r="39040" spans="68:68" x14ac:dyDescent="0.2">
      <c r="BP39040" s="48"/>
    </row>
    <row r="39041" spans="68:68" x14ac:dyDescent="0.2">
      <c r="BP39041" s="48"/>
    </row>
    <row r="39042" spans="68:68" x14ac:dyDescent="0.2">
      <c r="BP39042" s="48"/>
    </row>
    <row r="39043" spans="68:68" x14ac:dyDescent="0.2">
      <c r="BP39043" s="48"/>
    </row>
    <row r="39044" spans="68:68" x14ac:dyDescent="0.2">
      <c r="BP39044" s="48"/>
    </row>
    <row r="39045" spans="68:68" x14ac:dyDescent="0.2">
      <c r="BP39045" s="48"/>
    </row>
    <row r="39046" spans="68:68" x14ac:dyDescent="0.2">
      <c r="BP39046" s="48"/>
    </row>
    <row r="39047" spans="68:68" x14ac:dyDescent="0.2">
      <c r="BP39047" s="48"/>
    </row>
    <row r="39048" spans="68:68" x14ac:dyDescent="0.2">
      <c r="BP39048" s="48"/>
    </row>
    <row r="39049" spans="68:68" x14ac:dyDescent="0.2">
      <c r="BP39049" s="48"/>
    </row>
    <row r="39050" spans="68:68" x14ac:dyDescent="0.2">
      <c r="BP39050" s="48"/>
    </row>
    <row r="39051" spans="68:68" x14ac:dyDescent="0.2">
      <c r="BP39051" s="48"/>
    </row>
    <row r="39052" spans="68:68" x14ac:dyDescent="0.2">
      <c r="BP39052" s="48"/>
    </row>
    <row r="39053" spans="68:68" x14ac:dyDescent="0.2">
      <c r="BP39053" s="48"/>
    </row>
    <row r="39054" spans="68:68" x14ac:dyDescent="0.2">
      <c r="BP39054" s="48"/>
    </row>
    <row r="39055" spans="68:68" x14ac:dyDescent="0.2">
      <c r="BP39055" s="48"/>
    </row>
    <row r="39056" spans="68:68" x14ac:dyDescent="0.2">
      <c r="BP39056" s="48"/>
    </row>
    <row r="39057" spans="68:68" x14ac:dyDescent="0.2">
      <c r="BP39057" s="48"/>
    </row>
    <row r="39058" spans="68:68" x14ac:dyDescent="0.2">
      <c r="BP39058" s="48"/>
    </row>
    <row r="39059" spans="68:68" x14ac:dyDescent="0.2">
      <c r="BP39059" s="48"/>
    </row>
    <row r="39060" spans="68:68" x14ac:dyDescent="0.2">
      <c r="BP39060" s="48"/>
    </row>
    <row r="39061" spans="68:68" x14ac:dyDescent="0.2">
      <c r="BP39061" s="48"/>
    </row>
    <row r="39062" spans="68:68" x14ac:dyDescent="0.2">
      <c r="BP39062" s="48"/>
    </row>
    <row r="39063" spans="68:68" x14ac:dyDescent="0.2">
      <c r="BP39063" s="48"/>
    </row>
    <row r="39064" spans="68:68" x14ac:dyDescent="0.2">
      <c r="BP39064" s="48"/>
    </row>
    <row r="39065" spans="68:68" x14ac:dyDescent="0.2">
      <c r="BP39065" s="48"/>
    </row>
    <row r="39066" spans="68:68" x14ac:dyDescent="0.2">
      <c r="BP39066" s="48"/>
    </row>
    <row r="39067" spans="68:68" x14ac:dyDescent="0.2">
      <c r="BP39067" s="48"/>
    </row>
    <row r="39068" spans="68:68" x14ac:dyDescent="0.2">
      <c r="BP39068" s="48"/>
    </row>
    <row r="39069" spans="68:68" x14ac:dyDescent="0.2">
      <c r="BP39069" s="48"/>
    </row>
    <row r="39070" spans="68:68" x14ac:dyDescent="0.2">
      <c r="BP39070" s="48"/>
    </row>
    <row r="39071" spans="68:68" x14ac:dyDescent="0.2">
      <c r="BP39071" s="48"/>
    </row>
    <row r="39072" spans="68:68" x14ac:dyDescent="0.2">
      <c r="BP39072" s="48"/>
    </row>
    <row r="39073" spans="68:68" x14ac:dyDescent="0.2">
      <c r="BP39073" s="48"/>
    </row>
    <row r="39074" spans="68:68" x14ac:dyDescent="0.2">
      <c r="BP39074" s="48"/>
    </row>
    <row r="39075" spans="68:68" x14ac:dyDescent="0.2">
      <c r="BP39075" s="48"/>
    </row>
    <row r="39076" spans="68:68" x14ac:dyDescent="0.2">
      <c r="BP39076" s="48"/>
    </row>
    <row r="39077" spans="68:68" x14ac:dyDescent="0.2">
      <c r="BP39077" s="48"/>
    </row>
    <row r="39078" spans="68:68" x14ac:dyDescent="0.2">
      <c r="BP39078" s="48"/>
    </row>
    <row r="39079" spans="68:68" x14ac:dyDescent="0.2">
      <c r="BP39079" s="48"/>
    </row>
    <row r="39080" spans="68:68" x14ac:dyDescent="0.2">
      <c r="BP39080" s="48"/>
    </row>
    <row r="39081" spans="68:68" x14ac:dyDescent="0.2">
      <c r="BP39081" s="48"/>
    </row>
    <row r="39082" spans="68:68" x14ac:dyDescent="0.2">
      <c r="BP39082" s="48"/>
    </row>
    <row r="39083" spans="68:68" x14ac:dyDescent="0.2">
      <c r="BP39083" s="48"/>
    </row>
    <row r="39084" spans="68:68" x14ac:dyDescent="0.2">
      <c r="BP39084" s="48"/>
    </row>
    <row r="39085" spans="68:68" x14ac:dyDescent="0.2">
      <c r="BP39085" s="48"/>
    </row>
    <row r="39086" spans="68:68" x14ac:dyDescent="0.2">
      <c r="BP39086" s="48"/>
    </row>
    <row r="39087" spans="68:68" x14ac:dyDescent="0.2">
      <c r="BP39087" s="48"/>
    </row>
    <row r="39088" spans="68:68" x14ac:dyDescent="0.2">
      <c r="BP39088" s="48"/>
    </row>
    <row r="39089" spans="68:68" x14ac:dyDescent="0.2">
      <c r="BP39089" s="48"/>
    </row>
    <row r="39090" spans="68:68" x14ac:dyDescent="0.2">
      <c r="BP39090" s="48"/>
    </row>
    <row r="39091" spans="68:68" x14ac:dyDescent="0.2">
      <c r="BP39091" s="48"/>
    </row>
    <row r="39092" spans="68:68" x14ac:dyDescent="0.2">
      <c r="BP39092" s="48"/>
    </row>
    <row r="39093" spans="68:68" x14ac:dyDescent="0.2">
      <c r="BP39093" s="48"/>
    </row>
    <row r="39094" spans="68:68" x14ac:dyDescent="0.2">
      <c r="BP39094" s="48"/>
    </row>
    <row r="39095" spans="68:68" x14ac:dyDescent="0.2">
      <c r="BP39095" s="48"/>
    </row>
    <row r="39096" spans="68:68" x14ac:dyDescent="0.2">
      <c r="BP39096" s="48"/>
    </row>
    <row r="39097" spans="68:68" x14ac:dyDescent="0.2">
      <c r="BP39097" s="48"/>
    </row>
    <row r="39098" spans="68:68" x14ac:dyDescent="0.2">
      <c r="BP39098" s="48"/>
    </row>
    <row r="39099" spans="68:68" x14ac:dyDescent="0.2">
      <c r="BP39099" s="48"/>
    </row>
    <row r="39100" spans="68:68" x14ac:dyDescent="0.2">
      <c r="BP39100" s="48"/>
    </row>
    <row r="39101" spans="68:68" x14ac:dyDescent="0.2">
      <c r="BP39101" s="48"/>
    </row>
    <row r="39102" spans="68:68" x14ac:dyDescent="0.2">
      <c r="BP39102" s="48"/>
    </row>
    <row r="39103" spans="68:68" x14ac:dyDescent="0.2">
      <c r="BP39103" s="48"/>
    </row>
    <row r="39104" spans="68:68" x14ac:dyDescent="0.2">
      <c r="BP39104" s="48"/>
    </row>
    <row r="39105" spans="68:68" x14ac:dyDescent="0.2">
      <c r="BP39105" s="48"/>
    </row>
    <row r="39106" spans="68:68" x14ac:dyDescent="0.2">
      <c r="BP39106" s="48"/>
    </row>
    <row r="39107" spans="68:68" x14ac:dyDescent="0.2">
      <c r="BP39107" s="48"/>
    </row>
    <row r="39108" spans="68:68" x14ac:dyDescent="0.2">
      <c r="BP39108" s="48"/>
    </row>
    <row r="39109" spans="68:68" x14ac:dyDescent="0.2">
      <c r="BP39109" s="48"/>
    </row>
    <row r="39110" spans="68:68" x14ac:dyDescent="0.2">
      <c r="BP39110" s="48"/>
    </row>
    <row r="39111" spans="68:68" x14ac:dyDescent="0.2">
      <c r="BP39111" s="48"/>
    </row>
    <row r="39112" spans="68:68" x14ac:dyDescent="0.2">
      <c r="BP39112" s="48"/>
    </row>
    <row r="39113" spans="68:68" x14ac:dyDescent="0.2">
      <c r="BP39113" s="48"/>
    </row>
    <row r="39114" spans="68:68" x14ac:dyDescent="0.2">
      <c r="BP39114" s="48"/>
    </row>
    <row r="39115" spans="68:68" x14ac:dyDescent="0.2">
      <c r="BP39115" s="48"/>
    </row>
    <row r="39116" spans="68:68" x14ac:dyDescent="0.2">
      <c r="BP39116" s="48"/>
    </row>
    <row r="39117" spans="68:68" x14ac:dyDescent="0.2">
      <c r="BP39117" s="48"/>
    </row>
    <row r="39118" spans="68:68" x14ac:dyDescent="0.2">
      <c r="BP39118" s="48"/>
    </row>
    <row r="39119" spans="68:68" x14ac:dyDescent="0.2">
      <c r="BP39119" s="48"/>
    </row>
    <row r="39120" spans="68:68" x14ac:dyDescent="0.2">
      <c r="BP39120" s="48"/>
    </row>
    <row r="39121" spans="68:68" x14ac:dyDescent="0.2">
      <c r="BP39121" s="48"/>
    </row>
    <row r="39122" spans="68:68" x14ac:dyDescent="0.2">
      <c r="BP39122" s="48"/>
    </row>
    <row r="39123" spans="68:68" x14ac:dyDescent="0.2">
      <c r="BP39123" s="48"/>
    </row>
    <row r="39124" spans="68:68" x14ac:dyDescent="0.2">
      <c r="BP39124" s="48"/>
    </row>
    <row r="39125" spans="68:68" x14ac:dyDescent="0.2">
      <c r="BP39125" s="48"/>
    </row>
    <row r="39126" spans="68:68" x14ac:dyDescent="0.2">
      <c r="BP39126" s="48"/>
    </row>
    <row r="39127" spans="68:68" x14ac:dyDescent="0.2">
      <c r="BP39127" s="48"/>
    </row>
    <row r="39128" spans="68:68" x14ac:dyDescent="0.2">
      <c r="BP39128" s="48"/>
    </row>
    <row r="39129" spans="68:68" x14ac:dyDescent="0.2">
      <c r="BP39129" s="48"/>
    </row>
    <row r="39130" spans="68:68" x14ac:dyDescent="0.2">
      <c r="BP39130" s="48"/>
    </row>
    <row r="39131" spans="68:68" x14ac:dyDescent="0.2">
      <c r="BP39131" s="48"/>
    </row>
    <row r="39132" spans="68:68" x14ac:dyDescent="0.2">
      <c r="BP39132" s="48"/>
    </row>
    <row r="39133" spans="68:68" x14ac:dyDescent="0.2">
      <c r="BP39133" s="48"/>
    </row>
    <row r="39134" spans="68:68" x14ac:dyDescent="0.2">
      <c r="BP39134" s="48"/>
    </row>
    <row r="39135" spans="68:68" x14ac:dyDescent="0.2">
      <c r="BP39135" s="48"/>
    </row>
    <row r="39136" spans="68:68" x14ac:dyDescent="0.2">
      <c r="BP39136" s="48"/>
    </row>
    <row r="39137" spans="68:68" x14ac:dyDescent="0.2">
      <c r="BP39137" s="48"/>
    </row>
    <row r="39138" spans="68:68" x14ac:dyDescent="0.2">
      <c r="BP39138" s="48"/>
    </row>
    <row r="39139" spans="68:68" x14ac:dyDescent="0.2">
      <c r="BP39139" s="48"/>
    </row>
    <row r="39140" spans="68:68" x14ac:dyDescent="0.2">
      <c r="BP39140" s="48"/>
    </row>
    <row r="39141" spans="68:68" x14ac:dyDescent="0.2">
      <c r="BP39141" s="48"/>
    </row>
    <row r="39142" spans="68:68" x14ac:dyDescent="0.2">
      <c r="BP39142" s="48"/>
    </row>
    <row r="39143" spans="68:68" x14ac:dyDescent="0.2">
      <c r="BP39143" s="48"/>
    </row>
    <row r="39144" spans="68:68" x14ac:dyDescent="0.2">
      <c r="BP39144" s="48"/>
    </row>
    <row r="39145" spans="68:68" x14ac:dyDescent="0.2">
      <c r="BP39145" s="48"/>
    </row>
    <row r="39146" spans="68:68" x14ac:dyDescent="0.2">
      <c r="BP39146" s="48"/>
    </row>
    <row r="39147" spans="68:68" x14ac:dyDescent="0.2">
      <c r="BP39147" s="48"/>
    </row>
    <row r="39148" spans="68:68" x14ac:dyDescent="0.2">
      <c r="BP39148" s="48"/>
    </row>
    <row r="39149" spans="68:68" x14ac:dyDescent="0.2">
      <c r="BP39149" s="48"/>
    </row>
    <row r="39150" spans="68:68" x14ac:dyDescent="0.2">
      <c r="BP39150" s="48"/>
    </row>
    <row r="39151" spans="68:68" x14ac:dyDescent="0.2">
      <c r="BP39151" s="48"/>
    </row>
    <row r="39152" spans="68:68" x14ac:dyDescent="0.2">
      <c r="BP39152" s="48"/>
    </row>
    <row r="39153" spans="68:68" x14ac:dyDescent="0.2">
      <c r="BP39153" s="48"/>
    </row>
    <row r="39154" spans="68:68" x14ac:dyDescent="0.2">
      <c r="BP39154" s="48"/>
    </row>
    <row r="39155" spans="68:68" x14ac:dyDescent="0.2">
      <c r="BP39155" s="48"/>
    </row>
    <row r="39156" spans="68:68" x14ac:dyDescent="0.2">
      <c r="BP39156" s="48"/>
    </row>
    <row r="39157" spans="68:68" x14ac:dyDescent="0.2">
      <c r="BP39157" s="48"/>
    </row>
    <row r="39158" spans="68:68" x14ac:dyDescent="0.2">
      <c r="BP39158" s="48"/>
    </row>
    <row r="39159" spans="68:68" x14ac:dyDescent="0.2">
      <c r="BP39159" s="48"/>
    </row>
    <row r="39160" spans="68:68" x14ac:dyDescent="0.2">
      <c r="BP39160" s="48"/>
    </row>
    <row r="39161" spans="68:68" x14ac:dyDescent="0.2">
      <c r="BP39161" s="48"/>
    </row>
    <row r="39162" spans="68:68" x14ac:dyDescent="0.2">
      <c r="BP39162" s="48"/>
    </row>
    <row r="39163" spans="68:68" x14ac:dyDescent="0.2">
      <c r="BP39163" s="48"/>
    </row>
    <row r="39164" spans="68:68" x14ac:dyDescent="0.2">
      <c r="BP39164" s="48"/>
    </row>
    <row r="39165" spans="68:68" x14ac:dyDescent="0.2">
      <c r="BP39165" s="48"/>
    </row>
    <row r="39166" spans="68:68" x14ac:dyDescent="0.2">
      <c r="BP39166" s="48"/>
    </row>
    <row r="39167" spans="68:68" x14ac:dyDescent="0.2">
      <c r="BP39167" s="48"/>
    </row>
    <row r="39168" spans="68:68" x14ac:dyDescent="0.2">
      <c r="BP39168" s="48"/>
    </row>
    <row r="39169" spans="68:68" x14ac:dyDescent="0.2">
      <c r="BP39169" s="48"/>
    </row>
    <row r="39170" spans="68:68" x14ac:dyDescent="0.2">
      <c r="BP39170" s="48"/>
    </row>
    <row r="39171" spans="68:68" x14ac:dyDescent="0.2">
      <c r="BP39171" s="48"/>
    </row>
    <row r="39172" spans="68:68" x14ac:dyDescent="0.2">
      <c r="BP39172" s="48"/>
    </row>
    <row r="39173" spans="68:68" x14ac:dyDescent="0.2">
      <c r="BP39173" s="48"/>
    </row>
    <row r="39174" spans="68:68" x14ac:dyDescent="0.2">
      <c r="BP39174" s="48"/>
    </row>
    <row r="39175" spans="68:68" x14ac:dyDescent="0.2">
      <c r="BP39175" s="48"/>
    </row>
    <row r="39176" spans="68:68" x14ac:dyDescent="0.2">
      <c r="BP39176" s="48"/>
    </row>
    <row r="39177" spans="68:68" x14ac:dyDescent="0.2">
      <c r="BP39177" s="48"/>
    </row>
    <row r="39178" spans="68:68" x14ac:dyDescent="0.2">
      <c r="BP39178" s="48"/>
    </row>
    <row r="39179" spans="68:68" x14ac:dyDescent="0.2">
      <c r="BP39179" s="48"/>
    </row>
    <row r="39180" spans="68:68" x14ac:dyDescent="0.2">
      <c r="BP39180" s="48"/>
    </row>
    <row r="39181" spans="68:68" x14ac:dyDescent="0.2">
      <c r="BP39181" s="48"/>
    </row>
    <row r="39182" spans="68:68" x14ac:dyDescent="0.2">
      <c r="BP39182" s="48"/>
    </row>
    <row r="39183" spans="68:68" x14ac:dyDescent="0.2">
      <c r="BP39183" s="48"/>
    </row>
    <row r="39184" spans="68:68" x14ac:dyDescent="0.2">
      <c r="BP39184" s="48"/>
    </row>
    <row r="39185" spans="68:68" x14ac:dyDescent="0.2">
      <c r="BP39185" s="48"/>
    </row>
    <row r="39186" spans="68:68" x14ac:dyDescent="0.2">
      <c r="BP39186" s="48"/>
    </row>
    <row r="39187" spans="68:68" x14ac:dyDescent="0.2">
      <c r="BP39187" s="48"/>
    </row>
    <row r="39188" spans="68:68" x14ac:dyDescent="0.2">
      <c r="BP39188" s="48"/>
    </row>
    <row r="39189" spans="68:68" x14ac:dyDescent="0.2">
      <c r="BP39189" s="48"/>
    </row>
    <row r="39190" spans="68:68" x14ac:dyDescent="0.2">
      <c r="BP39190" s="48"/>
    </row>
    <row r="39191" spans="68:68" x14ac:dyDescent="0.2">
      <c r="BP39191" s="48"/>
    </row>
    <row r="39192" spans="68:68" x14ac:dyDescent="0.2">
      <c r="BP39192" s="48"/>
    </row>
    <row r="39193" spans="68:68" x14ac:dyDescent="0.2">
      <c r="BP39193" s="48"/>
    </row>
    <row r="39194" spans="68:68" x14ac:dyDescent="0.2">
      <c r="BP39194" s="48"/>
    </row>
    <row r="39195" spans="68:68" x14ac:dyDescent="0.2">
      <c r="BP39195" s="48"/>
    </row>
    <row r="39196" spans="68:68" x14ac:dyDescent="0.2">
      <c r="BP39196" s="48"/>
    </row>
    <row r="39197" spans="68:68" x14ac:dyDescent="0.2">
      <c r="BP39197" s="48"/>
    </row>
    <row r="39198" spans="68:68" x14ac:dyDescent="0.2">
      <c r="BP39198" s="48"/>
    </row>
    <row r="39199" spans="68:68" x14ac:dyDescent="0.2">
      <c r="BP39199" s="48"/>
    </row>
    <row r="39200" spans="68:68" x14ac:dyDescent="0.2">
      <c r="BP39200" s="48"/>
    </row>
    <row r="39201" spans="68:68" x14ac:dyDescent="0.2">
      <c r="BP39201" s="48"/>
    </row>
    <row r="39202" spans="68:68" x14ac:dyDescent="0.2">
      <c r="BP39202" s="48"/>
    </row>
    <row r="39203" spans="68:68" x14ac:dyDescent="0.2">
      <c r="BP39203" s="48"/>
    </row>
    <row r="39204" spans="68:68" x14ac:dyDescent="0.2">
      <c r="BP39204" s="48"/>
    </row>
    <row r="39205" spans="68:68" x14ac:dyDescent="0.2">
      <c r="BP39205" s="48"/>
    </row>
    <row r="39206" spans="68:68" x14ac:dyDescent="0.2">
      <c r="BP39206" s="48"/>
    </row>
    <row r="39207" spans="68:68" x14ac:dyDescent="0.2">
      <c r="BP39207" s="48"/>
    </row>
    <row r="39208" spans="68:68" x14ac:dyDescent="0.2">
      <c r="BP39208" s="48"/>
    </row>
    <row r="39209" spans="68:68" x14ac:dyDescent="0.2">
      <c r="BP39209" s="48"/>
    </row>
    <row r="39210" spans="68:68" x14ac:dyDescent="0.2">
      <c r="BP39210" s="48"/>
    </row>
    <row r="39211" spans="68:68" x14ac:dyDescent="0.2">
      <c r="BP39211" s="48"/>
    </row>
    <row r="39212" spans="68:68" x14ac:dyDescent="0.2">
      <c r="BP39212" s="48"/>
    </row>
    <row r="39213" spans="68:68" x14ac:dyDescent="0.2">
      <c r="BP39213" s="48"/>
    </row>
    <row r="39214" spans="68:68" x14ac:dyDescent="0.2">
      <c r="BP39214" s="48"/>
    </row>
    <row r="39215" spans="68:68" x14ac:dyDescent="0.2">
      <c r="BP39215" s="48"/>
    </row>
    <row r="39216" spans="68:68" x14ac:dyDescent="0.2">
      <c r="BP39216" s="48"/>
    </row>
    <row r="39217" spans="68:68" x14ac:dyDescent="0.2">
      <c r="BP39217" s="48"/>
    </row>
    <row r="39218" spans="68:68" x14ac:dyDescent="0.2">
      <c r="BP39218" s="48"/>
    </row>
    <row r="39219" spans="68:68" x14ac:dyDescent="0.2">
      <c r="BP39219" s="48"/>
    </row>
    <row r="39220" spans="68:68" x14ac:dyDescent="0.2">
      <c r="BP39220" s="48"/>
    </row>
    <row r="39221" spans="68:68" x14ac:dyDescent="0.2">
      <c r="BP39221" s="48"/>
    </row>
    <row r="39222" spans="68:68" x14ac:dyDescent="0.2">
      <c r="BP39222" s="48"/>
    </row>
    <row r="39223" spans="68:68" x14ac:dyDescent="0.2">
      <c r="BP39223" s="48"/>
    </row>
    <row r="39224" spans="68:68" x14ac:dyDescent="0.2">
      <c r="BP39224" s="48"/>
    </row>
    <row r="39225" spans="68:68" x14ac:dyDescent="0.2">
      <c r="BP39225" s="48"/>
    </row>
    <row r="39226" spans="68:68" x14ac:dyDescent="0.2">
      <c r="BP39226" s="48"/>
    </row>
    <row r="39227" spans="68:68" x14ac:dyDescent="0.2">
      <c r="BP39227" s="48"/>
    </row>
    <row r="39228" spans="68:68" x14ac:dyDescent="0.2">
      <c r="BP39228" s="48"/>
    </row>
    <row r="39229" spans="68:68" x14ac:dyDescent="0.2">
      <c r="BP39229" s="48"/>
    </row>
    <row r="39230" spans="68:68" x14ac:dyDescent="0.2">
      <c r="BP39230" s="48"/>
    </row>
    <row r="39231" spans="68:68" x14ac:dyDescent="0.2">
      <c r="BP39231" s="48"/>
    </row>
    <row r="39232" spans="68:68" x14ac:dyDescent="0.2">
      <c r="BP39232" s="48"/>
    </row>
    <row r="39233" spans="68:68" x14ac:dyDescent="0.2">
      <c r="BP39233" s="48"/>
    </row>
    <row r="39234" spans="68:68" x14ac:dyDescent="0.2">
      <c r="BP39234" s="48"/>
    </row>
    <row r="39235" spans="68:68" x14ac:dyDescent="0.2">
      <c r="BP39235" s="48"/>
    </row>
    <row r="39236" spans="68:68" x14ac:dyDescent="0.2">
      <c r="BP39236" s="48"/>
    </row>
    <row r="39237" spans="68:68" x14ac:dyDescent="0.2">
      <c r="BP39237" s="48"/>
    </row>
    <row r="39238" spans="68:68" x14ac:dyDescent="0.2">
      <c r="BP39238" s="48"/>
    </row>
    <row r="39239" spans="68:68" x14ac:dyDescent="0.2">
      <c r="BP39239" s="48"/>
    </row>
    <row r="39240" spans="68:68" x14ac:dyDescent="0.2">
      <c r="BP39240" s="48"/>
    </row>
    <row r="39241" spans="68:68" x14ac:dyDescent="0.2">
      <c r="BP39241" s="48"/>
    </row>
    <row r="39242" spans="68:68" x14ac:dyDescent="0.2">
      <c r="BP39242" s="48"/>
    </row>
    <row r="39243" spans="68:68" x14ac:dyDescent="0.2">
      <c r="BP39243" s="48"/>
    </row>
    <row r="39244" spans="68:68" x14ac:dyDescent="0.2">
      <c r="BP39244" s="48"/>
    </row>
    <row r="39245" spans="68:68" x14ac:dyDescent="0.2">
      <c r="BP39245" s="48"/>
    </row>
    <row r="39246" spans="68:68" x14ac:dyDescent="0.2">
      <c r="BP39246" s="48"/>
    </row>
    <row r="39247" spans="68:68" x14ac:dyDescent="0.2">
      <c r="BP39247" s="48"/>
    </row>
    <row r="39248" spans="68:68" x14ac:dyDescent="0.2">
      <c r="BP39248" s="48"/>
    </row>
    <row r="39249" spans="68:68" x14ac:dyDescent="0.2">
      <c r="BP39249" s="48"/>
    </row>
    <row r="39250" spans="68:68" x14ac:dyDescent="0.2">
      <c r="BP39250" s="48"/>
    </row>
    <row r="39251" spans="68:68" x14ac:dyDescent="0.2">
      <c r="BP39251" s="48"/>
    </row>
    <row r="39252" spans="68:68" x14ac:dyDescent="0.2">
      <c r="BP39252" s="48"/>
    </row>
    <row r="39253" spans="68:68" x14ac:dyDescent="0.2">
      <c r="BP39253" s="48"/>
    </row>
    <row r="39254" spans="68:68" x14ac:dyDescent="0.2">
      <c r="BP39254" s="48"/>
    </row>
    <row r="39255" spans="68:68" x14ac:dyDescent="0.2">
      <c r="BP39255" s="48"/>
    </row>
    <row r="39256" spans="68:68" x14ac:dyDescent="0.2">
      <c r="BP39256" s="48"/>
    </row>
    <row r="39257" spans="68:68" x14ac:dyDescent="0.2">
      <c r="BP39257" s="48"/>
    </row>
    <row r="39258" spans="68:68" x14ac:dyDescent="0.2">
      <c r="BP39258" s="48"/>
    </row>
    <row r="39259" spans="68:68" x14ac:dyDescent="0.2">
      <c r="BP39259" s="48"/>
    </row>
    <row r="39260" spans="68:68" x14ac:dyDescent="0.2">
      <c r="BP39260" s="48"/>
    </row>
    <row r="39261" spans="68:68" x14ac:dyDescent="0.2">
      <c r="BP39261" s="48"/>
    </row>
    <row r="39262" spans="68:68" x14ac:dyDescent="0.2">
      <c r="BP39262" s="48"/>
    </row>
    <row r="39263" spans="68:68" x14ac:dyDescent="0.2">
      <c r="BP39263" s="48"/>
    </row>
    <row r="39264" spans="68:68" x14ac:dyDescent="0.2">
      <c r="BP39264" s="48"/>
    </row>
    <row r="39265" spans="68:68" x14ac:dyDescent="0.2">
      <c r="BP39265" s="48"/>
    </row>
    <row r="39266" spans="68:68" x14ac:dyDescent="0.2">
      <c r="BP39266" s="48"/>
    </row>
    <row r="39267" spans="68:68" x14ac:dyDescent="0.2">
      <c r="BP39267" s="48"/>
    </row>
    <row r="39268" spans="68:68" x14ac:dyDescent="0.2">
      <c r="BP39268" s="48"/>
    </row>
    <row r="39269" spans="68:68" x14ac:dyDescent="0.2">
      <c r="BP39269" s="48"/>
    </row>
    <row r="39270" spans="68:68" x14ac:dyDescent="0.2">
      <c r="BP39270" s="48"/>
    </row>
    <row r="39271" spans="68:68" x14ac:dyDescent="0.2">
      <c r="BP39271" s="48"/>
    </row>
    <row r="39272" spans="68:68" x14ac:dyDescent="0.2">
      <c r="BP39272" s="48"/>
    </row>
    <row r="39273" spans="68:68" x14ac:dyDescent="0.2">
      <c r="BP39273" s="48"/>
    </row>
    <row r="39274" spans="68:68" x14ac:dyDescent="0.2">
      <c r="BP39274" s="48"/>
    </row>
    <row r="39275" spans="68:68" x14ac:dyDescent="0.2">
      <c r="BP39275" s="48"/>
    </row>
    <row r="39276" spans="68:68" x14ac:dyDescent="0.2">
      <c r="BP39276" s="48"/>
    </row>
    <row r="39277" spans="68:68" x14ac:dyDescent="0.2">
      <c r="BP39277" s="48"/>
    </row>
    <row r="39278" spans="68:68" x14ac:dyDescent="0.2">
      <c r="BP39278" s="48"/>
    </row>
    <row r="39279" spans="68:68" x14ac:dyDescent="0.2">
      <c r="BP39279" s="48"/>
    </row>
    <row r="39280" spans="68:68" x14ac:dyDescent="0.2">
      <c r="BP39280" s="48"/>
    </row>
    <row r="39281" spans="68:68" x14ac:dyDescent="0.2">
      <c r="BP39281" s="48"/>
    </row>
    <row r="39282" spans="68:68" x14ac:dyDescent="0.2">
      <c r="BP39282" s="48"/>
    </row>
    <row r="39283" spans="68:68" x14ac:dyDescent="0.2">
      <c r="BP39283" s="48"/>
    </row>
    <row r="39284" spans="68:68" x14ac:dyDescent="0.2">
      <c r="BP39284" s="48"/>
    </row>
    <row r="39285" spans="68:68" x14ac:dyDescent="0.2">
      <c r="BP39285" s="48"/>
    </row>
    <row r="39286" spans="68:68" x14ac:dyDescent="0.2">
      <c r="BP39286" s="48"/>
    </row>
    <row r="39287" spans="68:68" x14ac:dyDescent="0.2">
      <c r="BP39287" s="48"/>
    </row>
    <row r="39288" spans="68:68" x14ac:dyDescent="0.2">
      <c r="BP39288" s="48"/>
    </row>
    <row r="39289" spans="68:68" x14ac:dyDescent="0.2">
      <c r="BP39289" s="48"/>
    </row>
    <row r="39290" spans="68:68" x14ac:dyDescent="0.2">
      <c r="BP39290" s="48"/>
    </row>
    <row r="39291" spans="68:68" x14ac:dyDescent="0.2">
      <c r="BP39291" s="48"/>
    </row>
    <row r="39292" spans="68:68" x14ac:dyDescent="0.2">
      <c r="BP39292" s="48"/>
    </row>
    <row r="39293" spans="68:68" x14ac:dyDescent="0.2">
      <c r="BP39293" s="48"/>
    </row>
    <row r="39294" spans="68:68" x14ac:dyDescent="0.2">
      <c r="BP39294" s="48"/>
    </row>
    <row r="39295" spans="68:68" x14ac:dyDescent="0.2">
      <c r="BP39295" s="48"/>
    </row>
    <row r="39296" spans="68:68" x14ac:dyDescent="0.2">
      <c r="BP39296" s="48"/>
    </row>
    <row r="39297" spans="68:68" x14ac:dyDescent="0.2">
      <c r="BP39297" s="48"/>
    </row>
    <row r="39298" spans="68:68" x14ac:dyDescent="0.2">
      <c r="BP39298" s="48"/>
    </row>
    <row r="39299" spans="68:68" x14ac:dyDescent="0.2">
      <c r="BP39299" s="48"/>
    </row>
    <row r="39300" spans="68:68" x14ac:dyDescent="0.2">
      <c r="BP39300" s="48"/>
    </row>
    <row r="39301" spans="68:68" x14ac:dyDescent="0.2">
      <c r="BP39301" s="48"/>
    </row>
    <row r="39302" spans="68:68" x14ac:dyDescent="0.2">
      <c r="BP39302" s="48"/>
    </row>
    <row r="39303" spans="68:68" x14ac:dyDescent="0.2">
      <c r="BP39303" s="48"/>
    </row>
    <row r="39304" spans="68:68" x14ac:dyDescent="0.2">
      <c r="BP39304" s="48"/>
    </row>
    <row r="39305" spans="68:68" x14ac:dyDescent="0.2">
      <c r="BP39305" s="48"/>
    </row>
    <row r="39306" spans="68:68" x14ac:dyDescent="0.2">
      <c r="BP39306" s="48"/>
    </row>
    <row r="39307" spans="68:68" x14ac:dyDescent="0.2">
      <c r="BP39307" s="48"/>
    </row>
    <row r="39308" spans="68:68" x14ac:dyDescent="0.2">
      <c r="BP39308" s="48"/>
    </row>
    <row r="39309" spans="68:68" x14ac:dyDescent="0.2">
      <c r="BP39309" s="48"/>
    </row>
    <row r="39310" spans="68:68" x14ac:dyDescent="0.2">
      <c r="BP39310" s="48"/>
    </row>
    <row r="39311" spans="68:68" x14ac:dyDescent="0.2">
      <c r="BP39311" s="48"/>
    </row>
    <row r="39312" spans="68:68" x14ac:dyDescent="0.2">
      <c r="BP39312" s="48"/>
    </row>
    <row r="39313" spans="68:68" x14ac:dyDescent="0.2">
      <c r="BP39313" s="48"/>
    </row>
    <row r="39314" spans="68:68" x14ac:dyDescent="0.2">
      <c r="BP39314" s="48"/>
    </row>
    <row r="39315" spans="68:68" x14ac:dyDescent="0.2">
      <c r="BP39315" s="48"/>
    </row>
    <row r="39316" spans="68:68" x14ac:dyDescent="0.2">
      <c r="BP39316" s="48"/>
    </row>
    <row r="39317" spans="68:68" x14ac:dyDescent="0.2">
      <c r="BP39317" s="48"/>
    </row>
    <row r="39318" spans="68:68" x14ac:dyDescent="0.2">
      <c r="BP39318" s="48"/>
    </row>
    <row r="39319" spans="68:68" x14ac:dyDescent="0.2">
      <c r="BP39319" s="48"/>
    </row>
    <row r="39320" spans="68:68" x14ac:dyDescent="0.2">
      <c r="BP39320" s="48"/>
    </row>
    <row r="39321" spans="68:68" x14ac:dyDescent="0.2">
      <c r="BP39321" s="48"/>
    </row>
    <row r="39322" spans="68:68" x14ac:dyDescent="0.2">
      <c r="BP39322" s="48"/>
    </row>
    <row r="39323" spans="68:68" x14ac:dyDescent="0.2">
      <c r="BP39323" s="48"/>
    </row>
    <row r="39324" spans="68:68" x14ac:dyDescent="0.2">
      <c r="BP39324" s="48"/>
    </row>
    <row r="39325" spans="68:68" x14ac:dyDescent="0.2">
      <c r="BP39325" s="48"/>
    </row>
    <row r="39326" spans="68:68" x14ac:dyDescent="0.2">
      <c r="BP39326" s="48"/>
    </row>
    <row r="39327" spans="68:68" x14ac:dyDescent="0.2">
      <c r="BP39327" s="48"/>
    </row>
    <row r="39328" spans="68:68" x14ac:dyDescent="0.2">
      <c r="BP39328" s="48"/>
    </row>
    <row r="39329" spans="68:68" x14ac:dyDescent="0.2">
      <c r="BP39329" s="48"/>
    </row>
    <row r="39330" spans="68:68" x14ac:dyDescent="0.2">
      <c r="BP39330" s="48"/>
    </row>
    <row r="39331" spans="68:68" x14ac:dyDescent="0.2">
      <c r="BP39331" s="48"/>
    </row>
    <row r="39332" spans="68:68" x14ac:dyDescent="0.2">
      <c r="BP39332" s="48"/>
    </row>
    <row r="39333" spans="68:68" x14ac:dyDescent="0.2">
      <c r="BP39333" s="48"/>
    </row>
    <row r="39334" spans="68:68" x14ac:dyDescent="0.2">
      <c r="BP39334" s="48"/>
    </row>
    <row r="39335" spans="68:68" x14ac:dyDescent="0.2">
      <c r="BP39335" s="48"/>
    </row>
    <row r="39336" spans="68:68" x14ac:dyDescent="0.2">
      <c r="BP39336" s="48"/>
    </row>
    <row r="39337" spans="68:68" x14ac:dyDescent="0.2">
      <c r="BP39337" s="48"/>
    </row>
    <row r="39338" spans="68:68" x14ac:dyDescent="0.2">
      <c r="BP39338" s="48"/>
    </row>
    <row r="39339" spans="68:68" x14ac:dyDescent="0.2">
      <c r="BP39339" s="48"/>
    </row>
    <row r="39340" spans="68:68" x14ac:dyDescent="0.2">
      <c r="BP39340" s="48"/>
    </row>
    <row r="39341" spans="68:68" x14ac:dyDescent="0.2">
      <c r="BP39341" s="48"/>
    </row>
    <row r="39342" spans="68:68" x14ac:dyDescent="0.2">
      <c r="BP39342" s="48"/>
    </row>
    <row r="39343" spans="68:68" x14ac:dyDescent="0.2">
      <c r="BP39343" s="48"/>
    </row>
    <row r="39344" spans="68:68" x14ac:dyDescent="0.2">
      <c r="BP39344" s="48"/>
    </row>
    <row r="39345" spans="68:68" x14ac:dyDescent="0.2">
      <c r="BP39345" s="48"/>
    </row>
    <row r="39346" spans="68:68" x14ac:dyDescent="0.2">
      <c r="BP39346" s="48"/>
    </row>
    <row r="39347" spans="68:68" x14ac:dyDescent="0.2">
      <c r="BP39347" s="48"/>
    </row>
    <row r="39348" spans="68:68" x14ac:dyDescent="0.2">
      <c r="BP39348" s="48"/>
    </row>
    <row r="39349" spans="68:68" x14ac:dyDescent="0.2">
      <c r="BP39349" s="48"/>
    </row>
    <row r="39350" spans="68:68" x14ac:dyDescent="0.2">
      <c r="BP39350" s="48"/>
    </row>
    <row r="39351" spans="68:68" x14ac:dyDescent="0.2">
      <c r="BP39351" s="48"/>
    </row>
    <row r="39352" spans="68:68" x14ac:dyDescent="0.2">
      <c r="BP39352" s="48"/>
    </row>
    <row r="39353" spans="68:68" x14ac:dyDescent="0.2">
      <c r="BP39353" s="48"/>
    </row>
    <row r="39354" spans="68:68" x14ac:dyDescent="0.2">
      <c r="BP39354" s="48"/>
    </row>
    <row r="39355" spans="68:68" x14ac:dyDescent="0.2">
      <c r="BP39355" s="48"/>
    </row>
    <row r="39356" spans="68:68" x14ac:dyDescent="0.2">
      <c r="BP39356" s="48"/>
    </row>
    <row r="39357" spans="68:68" x14ac:dyDescent="0.2">
      <c r="BP39357" s="48"/>
    </row>
    <row r="39358" spans="68:68" x14ac:dyDescent="0.2">
      <c r="BP39358" s="48"/>
    </row>
    <row r="39359" spans="68:68" x14ac:dyDescent="0.2">
      <c r="BP39359" s="48"/>
    </row>
    <row r="39360" spans="68:68" x14ac:dyDescent="0.2">
      <c r="BP39360" s="48"/>
    </row>
    <row r="39361" spans="68:68" x14ac:dyDescent="0.2">
      <c r="BP39361" s="48"/>
    </row>
    <row r="39362" spans="68:68" x14ac:dyDescent="0.2">
      <c r="BP39362" s="48"/>
    </row>
    <row r="39363" spans="68:68" x14ac:dyDescent="0.2">
      <c r="BP39363" s="48"/>
    </row>
    <row r="39364" spans="68:68" x14ac:dyDescent="0.2">
      <c r="BP39364" s="48"/>
    </row>
    <row r="39365" spans="68:68" x14ac:dyDescent="0.2">
      <c r="BP39365" s="48"/>
    </row>
    <row r="39366" spans="68:68" x14ac:dyDescent="0.2">
      <c r="BP39366" s="48"/>
    </row>
    <row r="39367" spans="68:68" x14ac:dyDescent="0.2">
      <c r="BP39367" s="48"/>
    </row>
    <row r="39368" spans="68:68" x14ac:dyDescent="0.2">
      <c r="BP39368" s="48"/>
    </row>
    <row r="39369" spans="68:68" x14ac:dyDescent="0.2">
      <c r="BP39369" s="48"/>
    </row>
    <row r="39370" spans="68:68" x14ac:dyDescent="0.2">
      <c r="BP39370" s="48"/>
    </row>
    <row r="39371" spans="68:68" x14ac:dyDescent="0.2">
      <c r="BP39371" s="48"/>
    </row>
    <row r="39372" spans="68:68" x14ac:dyDescent="0.2">
      <c r="BP39372" s="48"/>
    </row>
    <row r="39373" spans="68:68" x14ac:dyDescent="0.2">
      <c r="BP39373" s="48"/>
    </row>
    <row r="39374" spans="68:68" x14ac:dyDescent="0.2">
      <c r="BP39374" s="48"/>
    </row>
    <row r="39375" spans="68:68" x14ac:dyDescent="0.2">
      <c r="BP39375" s="48"/>
    </row>
    <row r="39376" spans="68:68" x14ac:dyDescent="0.2">
      <c r="BP39376" s="48"/>
    </row>
    <row r="39377" spans="68:68" x14ac:dyDescent="0.2">
      <c r="BP39377" s="48"/>
    </row>
    <row r="39378" spans="68:68" x14ac:dyDescent="0.2">
      <c r="BP39378" s="48"/>
    </row>
    <row r="39379" spans="68:68" x14ac:dyDescent="0.2">
      <c r="BP39379" s="48"/>
    </row>
    <row r="39380" spans="68:68" x14ac:dyDescent="0.2">
      <c r="BP39380" s="48"/>
    </row>
    <row r="39381" spans="68:68" x14ac:dyDescent="0.2">
      <c r="BP39381" s="48"/>
    </row>
    <row r="39382" spans="68:68" x14ac:dyDescent="0.2">
      <c r="BP39382" s="48"/>
    </row>
    <row r="39383" spans="68:68" x14ac:dyDescent="0.2">
      <c r="BP39383" s="48"/>
    </row>
    <row r="39384" spans="68:68" x14ac:dyDescent="0.2">
      <c r="BP39384" s="48"/>
    </row>
    <row r="39385" spans="68:68" x14ac:dyDescent="0.2">
      <c r="BP39385" s="48"/>
    </row>
    <row r="39386" spans="68:68" x14ac:dyDescent="0.2">
      <c r="BP39386" s="48"/>
    </row>
    <row r="39387" spans="68:68" x14ac:dyDescent="0.2">
      <c r="BP39387" s="48"/>
    </row>
    <row r="39388" spans="68:68" x14ac:dyDescent="0.2">
      <c r="BP39388" s="48"/>
    </row>
    <row r="39389" spans="68:68" x14ac:dyDescent="0.2">
      <c r="BP39389" s="48"/>
    </row>
    <row r="39390" spans="68:68" x14ac:dyDescent="0.2">
      <c r="BP39390" s="48"/>
    </row>
    <row r="39391" spans="68:68" x14ac:dyDescent="0.2">
      <c r="BP39391" s="48"/>
    </row>
    <row r="39392" spans="68:68" x14ac:dyDescent="0.2">
      <c r="BP39392" s="48"/>
    </row>
    <row r="39393" spans="68:68" x14ac:dyDescent="0.2">
      <c r="BP39393" s="48"/>
    </row>
    <row r="39394" spans="68:68" x14ac:dyDescent="0.2">
      <c r="BP39394" s="48"/>
    </row>
    <row r="39395" spans="68:68" x14ac:dyDescent="0.2">
      <c r="BP39395" s="48"/>
    </row>
    <row r="39396" spans="68:68" x14ac:dyDescent="0.2">
      <c r="BP39396" s="48"/>
    </row>
    <row r="39397" spans="68:68" x14ac:dyDescent="0.2">
      <c r="BP39397" s="48"/>
    </row>
    <row r="39398" spans="68:68" x14ac:dyDescent="0.2">
      <c r="BP39398" s="48"/>
    </row>
    <row r="39399" spans="68:68" x14ac:dyDescent="0.2">
      <c r="BP39399" s="48"/>
    </row>
    <row r="39400" spans="68:68" x14ac:dyDescent="0.2">
      <c r="BP39400" s="48"/>
    </row>
    <row r="39401" spans="68:68" x14ac:dyDescent="0.2">
      <c r="BP39401" s="48"/>
    </row>
    <row r="39402" spans="68:68" x14ac:dyDescent="0.2">
      <c r="BP39402" s="48"/>
    </row>
    <row r="39403" spans="68:68" x14ac:dyDescent="0.2">
      <c r="BP39403" s="48"/>
    </row>
    <row r="39404" spans="68:68" x14ac:dyDescent="0.2">
      <c r="BP39404" s="48"/>
    </row>
    <row r="39405" spans="68:68" x14ac:dyDescent="0.2">
      <c r="BP39405" s="48"/>
    </row>
    <row r="39406" spans="68:68" x14ac:dyDescent="0.2">
      <c r="BP39406" s="48"/>
    </row>
    <row r="39407" spans="68:68" x14ac:dyDescent="0.2">
      <c r="BP39407" s="48"/>
    </row>
    <row r="39408" spans="68:68" x14ac:dyDescent="0.2">
      <c r="BP39408" s="48"/>
    </row>
    <row r="39409" spans="68:68" x14ac:dyDescent="0.2">
      <c r="BP39409" s="48"/>
    </row>
    <row r="39410" spans="68:68" x14ac:dyDescent="0.2">
      <c r="BP39410" s="48"/>
    </row>
    <row r="39411" spans="68:68" x14ac:dyDescent="0.2">
      <c r="BP39411" s="48"/>
    </row>
    <row r="39412" spans="68:68" x14ac:dyDescent="0.2">
      <c r="BP39412" s="48"/>
    </row>
    <row r="39413" spans="68:68" x14ac:dyDescent="0.2">
      <c r="BP39413" s="48"/>
    </row>
    <row r="39414" spans="68:68" x14ac:dyDescent="0.2">
      <c r="BP39414" s="48"/>
    </row>
    <row r="39415" spans="68:68" x14ac:dyDescent="0.2">
      <c r="BP39415" s="48"/>
    </row>
    <row r="39416" spans="68:68" x14ac:dyDescent="0.2">
      <c r="BP39416" s="48"/>
    </row>
    <row r="39417" spans="68:68" x14ac:dyDescent="0.2">
      <c r="BP39417" s="48"/>
    </row>
    <row r="39418" spans="68:68" x14ac:dyDescent="0.2">
      <c r="BP39418" s="48"/>
    </row>
    <row r="39419" spans="68:68" x14ac:dyDescent="0.2">
      <c r="BP39419" s="48"/>
    </row>
    <row r="39420" spans="68:68" x14ac:dyDescent="0.2">
      <c r="BP39420" s="48"/>
    </row>
    <row r="39421" spans="68:68" x14ac:dyDescent="0.2">
      <c r="BP39421" s="48"/>
    </row>
    <row r="39422" spans="68:68" x14ac:dyDescent="0.2">
      <c r="BP39422" s="48"/>
    </row>
    <row r="39423" spans="68:68" x14ac:dyDescent="0.2">
      <c r="BP39423" s="48"/>
    </row>
    <row r="39424" spans="68:68" x14ac:dyDescent="0.2">
      <c r="BP39424" s="48"/>
    </row>
    <row r="39425" spans="68:68" x14ac:dyDescent="0.2">
      <c r="BP39425" s="48"/>
    </row>
    <row r="39426" spans="68:68" x14ac:dyDescent="0.2">
      <c r="BP39426" s="48"/>
    </row>
    <row r="39427" spans="68:68" x14ac:dyDescent="0.2">
      <c r="BP39427" s="48"/>
    </row>
    <row r="39428" spans="68:68" x14ac:dyDescent="0.2">
      <c r="BP39428" s="48"/>
    </row>
    <row r="39429" spans="68:68" x14ac:dyDescent="0.2">
      <c r="BP39429" s="48"/>
    </row>
    <row r="39430" spans="68:68" x14ac:dyDescent="0.2">
      <c r="BP39430" s="48"/>
    </row>
    <row r="39431" spans="68:68" x14ac:dyDescent="0.2">
      <c r="BP39431" s="48"/>
    </row>
    <row r="39432" spans="68:68" x14ac:dyDescent="0.2">
      <c r="BP39432" s="48"/>
    </row>
    <row r="39433" spans="68:68" x14ac:dyDescent="0.2">
      <c r="BP39433" s="48"/>
    </row>
    <row r="39434" spans="68:68" x14ac:dyDescent="0.2">
      <c r="BP39434" s="48"/>
    </row>
    <row r="39435" spans="68:68" x14ac:dyDescent="0.2">
      <c r="BP39435" s="48"/>
    </row>
    <row r="39436" spans="68:68" x14ac:dyDescent="0.2">
      <c r="BP39436" s="48"/>
    </row>
    <row r="39437" spans="68:68" x14ac:dyDescent="0.2">
      <c r="BP39437" s="48"/>
    </row>
    <row r="39438" spans="68:68" x14ac:dyDescent="0.2">
      <c r="BP39438" s="48"/>
    </row>
    <row r="39439" spans="68:68" x14ac:dyDescent="0.2">
      <c r="BP39439" s="48"/>
    </row>
    <row r="39440" spans="68:68" x14ac:dyDescent="0.2">
      <c r="BP39440" s="48"/>
    </row>
    <row r="39441" spans="68:68" x14ac:dyDescent="0.2">
      <c r="BP39441" s="48"/>
    </row>
    <row r="39442" spans="68:68" x14ac:dyDescent="0.2">
      <c r="BP39442" s="48"/>
    </row>
    <row r="39443" spans="68:68" x14ac:dyDescent="0.2">
      <c r="BP39443" s="48"/>
    </row>
    <row r="39444" spans="68:68" x14ac:dyDescent="0.2">
      <c r="BP39444" s="48"/>
    </row>
    <row r="39445" spans="68:68" x14ac:dyDescent="0.2">
      <c r="BP39445" s="48"/>
    </row>
    <row r="39446" spans="68:68" x14ac:dyDescent="0.2">
      <c r="BP39446" s="48"/>
    </row>
    <row r="39447" spans="68:68" x14ac:dyDescent="0.2">
      <c r="BP39447" s="48"/>
    </row>
    <row r="39448" spans="68:68" x14ac:dyDescent="0.2">
      <c r="BP39448" s="48"/>
    </row>
    <row r="39449" spans="68:68" x14ac:dyDescent="0.2">
      <c r="BP39449" s="48"/>
    </row>
    <row r="39450" spans="68:68" x14ac:dyDescent="0.2">
      <c r="BP39450" s="48"/>
    </row>
    <row r="39451" spans="68:68" x14ac:dyDescent="0.2">
      <c r="BP39451" s="48"/>
    </row>
    <row r="39452" spans="68:68" x14ac:dyDescent="0.2">
      <c r="BP39452" s="48"/>
    </row>
    <row r="39453" spans="68:68" x14ac:dyDescent="0.2">
      <c r="BP39453" s="48"/>
    </row>
    <row r="39454" spans="68:68" x14ac:dyDescent="0.2">
      <c r="BP39454" s="48"/>
    </row>
    <row r="39455" spans="68:68" x14ac:dyDescent="0.2">
      <c r="BP39455" s="48"/>
    </row>
    <row r="39456" spans="68:68" x14ac:dyDescent="0.2">
      <c r="BP39456" s="48"/>
    </row>
    <row r="39457" spans="68:68" x14ac:dyDescent="0.2">
      <c r="BP39457" s="48"/>
    </row>
    <row r="39458" spans="68:68" x14ac:dyDescent="0.2">
      <c r="BP39458" s="48"/>
    </row>
    <row r="39459" spans="68:68" x14ac:dyDescent="0.2">
      <c r="BP39459" s="48"/>
    </row>
    <row r="39460" spans="68:68" x14ac:dyDescent="0.2">
      <c r="BP39460" s="48"/>
    </row>
    <row r="39461" spans="68:68" x14ac:dyDescent="0.2">
      <c r="BP39461" s="48"/>
    </row>
    <row r="39462" spans="68:68" x14ac:dyDescent="0.2">
      <c r="BP39462" s="48"/>
    </row>
    <row r="39463" spans="68:68" x14ac:dyDescent="0.2">
      <c r="BP39463" s="48"/>
    </row>
    <row r="39464" spans="68:68" x14ac:dyDescent="0.2">
      <c r="BP39464" s="48"/>
    </row>
    <row r="39465" spans="68:68" x14ac:dyDescent="0.2">
      <c r="BP39465" s="48"/>
    </row>
    <row r="39466" spans="68:68" x14ac:dyDescent="0.2">
      <c r="BP39466" s="48"/>
    </row>
    <row r="39467" spans="68:68" x14ac:dyDescent="0.2">
      <c r="BP39467" s="48"/>
    </row>
    <row r="39468" spans="68:68" x14ac:dyDescent="0.2">
      <c r="BP39468" s="48"/>
    </row>
    <row r="39469" spans="68:68" x14ac:dyDescent="0.2">
      <c r="BP39469" s="48"/>
    </row>
    <row r="39470" spans="68:68" x14ac:dyDescent="0.2">
      <c r="BP39470" s="48"/>
    </row>
    <row r="39471" spans="68:68" x14ac:dyDescent="0.2">
      <c r="BP39471" s="48"/>
    </row>
    <row r="39472" spans="68:68" x14ac:dyDescent="0.2">
      <c r="BP39472" s="48"/>
    </row>
    <row r="39473" spans="68:68" x14ac:dyDescent="0.2">
      <c r="BP39473" s="48"/>
    </row>
    <row r="39474" spans="68:68" x14ac:dyDescent="0.2">
      <c r="BP39474" s="48"/>
    </row>
    <row r="39475" spans="68:68" x14ac:dyDescent="0.2">
      <c r="BP39475" s="48"/>
    </row>
    <row r="39476" spans="68:68" x14ac:dyDescent="0.2">
      <c r="BP39476" s="48"/>
    </row>
    <row r="39477" spans="68:68" x14ac:dyDescent="0.2">
      <c r="BP39477" s="48"/>
    </row>
    <row r="39478" spans="68:68" x14ac:dyDescent="0.2">
      <c r="BP39478" s="48"/>
    </row>
    <row r="39479" spans="68:68" x14ac:dyDescent="0.2">
      <c r="BP39479" s="48"/>
    </row>
    <row r="39480" spans="68:68" x14ac:dyDescent="0.2">
      <c r="BP39480" s="48"/>
    </row>
    <row r="39481" spans="68:68" x14ac:dyDescent="0.2">
      <c r="BP39481" s="48"/>
    </row>
    <row r="39482" spans="68:68" x14ac:dyDescent="0.2">
      <c r="BP39482" s="48"/>
    </row>
    <row r="39483" spans="68:68" x14ac:dyDescent="0.2">
      <c r="BP39483" s="48"/>
    </row>
    <row r="39484" spans="68:68" x14ac:dyDescent="0.2">
      <c r="BP39484" s="48"/>
    </row>
    <row r="39485" spans="68:68" x14ac:dyDescent="0.2">
      <c r="BP39485" s="48"/>
    </row>
    <row r="39486" spans="68:68" x14ac:dyDescent="0.2">
      <c r="BP39486" s="48"/>
    </row>
    <row r="39487" spans="68:68" x14ac:dyDescent="0.2">
      <c r="BP39487" s="48"/>
    </row>
    <row r="39488" spans="68:68" x14ac:dyDescent="0.2">
      <c r="BP39488" s="48"/>
    </row>
    <row r="39489" spans="68:68" x14ac:dyDescent="0.2">
      <c r="BP39489" s="48"/>
    </row>
    <row r="39490" spans="68:68" x14ac:dyDescent="0.2">
      <c r="BP39490" s="48"/>
    </row>
    <row r="39491" spans="68:68" x14ac:dyDescent="0.2">
      <c r="BP39491" s="48"/>
    </row>
    <row r="39492" spans="68:68" x14ac:dyDescent="0.2">
      <c r="BP39492" s="48"/>
    </row>
    <row r="39493" spans="68:68" x14ac:dyDescent="0.2">
      <c r="BP39493" s="48"/>
    </row>
    <row r="39494" spans="68:68" x14ac:dyDescent="0.2">
      <c r="BP39494" s="48"/>
    </row>
    <row r="39495" spans="68:68" x14ac:dyDescent="0.2">
      <c r="BP39495" s="48"/>
    </row>
    <row r="39496" spans="68:68" x14ac:dyDescent="0.2">
      <c r="BP39496" s="48"/>
    </row>
    <row r="39497" spans="68:68" x14ac:dyDescent="0.2">
      <c r="BP39497" s="48"/>
    </row>
    <row r="39498" spans="68:68" x14ac:dyDescent="0.2">
      <c r="BP39498" s="48"/>
    </row>
    <row r="39499" spans="68:68" x14ac:dyDescent="0.2">
      <c r="BP39499" s="48"/>
    </row>
    <row r="39500" spans="68:68" x14ac:dyDescent="0.2">
      <c r="BP39500" s="48"/>
    </row>
    <row r="39501" spans="68:68" x14ac:dyDescent="0.2">
      <c r="BP39501" s="48"/>
    </row>
    <row r="39502" spans="68:68" x14ac:dyDescent="0.2">
      <c r="BP39502" s="48"/>
    </row>
    <row r="39503" spans="68:68" x14ac:dyDescent="0.2">
      <c r="BP39503" s="48"/>
    </row>
    <row r="39504" spans="68:68" x14ac:dyDescent="0.2">
      <c r="BP39504" s="48"/>
    </row>
    <row r="39505" spans="68:68" x14ac:dyDescent="0.2">
      <c r="BP39505" s="48"/>
    </row>
    <row r="39506" spans="68:68" x14ac:dyDescent="0.2">
      <c r="BP39506" s="48"/>
    </row>
    <row r="39507" spans="68:68" x14ac:dyDescent="0.2">
      <c r="BP39507" s="48"/>
    </row>
    <row r="39508" spans="68:68" x14ac:dyDescent="0.2">
      <c r="BP39508" s="48"/>
    </row>
    <row r="39509" spans="68:68" x14ac:dyDescent="0.2">
      <c r="BP39509" s="48"/>
    </row>
    <row r="39510" spans="68:68" x14ac:dyDescent="0.2">
      <c r="BP39510" s="48"/>
    </row>
    <row r="39511" spans="68:68" x14ac:dyDescent="0.2">
      <c r="BP39511" s="48"/>
    </row>
    <row r="39512" spans="68:68" x14ac:dyDescent="0.2">
      <c r="BP39512" s="48"/>
    </row>
    <row r="39513" spans="68:68" x14ac:dyDescent="0.2">
      <c r="BP39513" s="48"/>
    </row>
    <row r="39514" spans="68:68" x14ac:dyDescent="0.2">
      <c r="BP39514" s="48"/>
    </row>
    <row r="39515" spans="68:68" x14ac:dyDescent="0.2">
      <c r="BP39515" s="48"/>
    </row>
    <row r="39516" spans="68:68" x14ac:dyDescent="0.2">
      <c r="BP39516" s="48"/>
    </row>
    <row r="39517" spans="68:68" x14ac:dyDescent="0.2">
      <c r="BP39517" s="48"/>
    </row>
    <row r="39518" spans="68:68" x14ac:dyDescent="0.2">
      <c r="BP39518" s="48"/>
    </row>
    <row r="39519" spans="68:68" x14ac:dyDescent="0.2">
      <c r="BP39519" s="48"/>
    </row>
    <row r="39520" spans="68:68" x14ac:dyDescent="0.2">
      <c r="BP39520" s="48"/>
    </row>
    <row r="39521" spans="68:68" x14ac:dyDescent="0.2">
      <c r="BP39521" s="48"/>
    </row>
    <row r="39522" spans="68:68" x14ac:dyDescent="0.2">
      <c r="BP39522" s="48"/>
    </row>
    <row r="39523" spans="68:68" x14ac:dyDescent="0.2">
      <c r="BP39523" s="48"/>
    </row>
    <row r="39524" spans="68:68" x14ac:dyDescent="0.2">
      <c r="BP39524" s="48"/>
    </row>
    <row r="39525" spans="68:68" x14ac:dyDescent="0.2">
      <c r="BP39525" s="48"/>
    </row>
    <row r="39526" spans="68:68" x14ac:dyDescent="0.2">
      <c r="BP39526" s="48"/>
    </row>
    <row r="39527" spans="68:68" x14ac:dyDescent="0.2">
      <c r="BP39527" s="48"/>
    </row>
    <row r="39528" spans="68:68" x14ac:dyDescent="0.2">
      <c r="BP39528" s="48"/>
    </row>
    <row r="39529" spans="68:68" x14ac:dyDescent="0.2">
      <c r="BP39529" s="48"/>
    </row>
    <row r="39530" spans="68:68" x14ac:dyDescent="0.2">
      <c r="BP39530" s="48"/>
    </row>
    <row r="39531" spans="68:68" x14ac:dyDescent="0.2">
      <c r="BP39531" s="48"/>
    </row>
    <row r="39532" spans="68:68" x14ac:dyDescent="0.2">
      <c r="BP39532" s="48"/>
    </row>
    <row r="39533" spans="68:68" x14ac:dyDescent="0.2">
      <c r="BP39533" s="48"/>
    </row>
    <row r="39534" spans="68:68" x14ac:dyDescent="0.2">
      <c r="BP39534" s="48"/>
    </row>
    <row r="39535" spans="68:68" x14ac:dyDescent="0.2">
      <c r="BP39535" s="48"/>
    </row>
    <row r="39536" spans="68:68" x14ac:dyDescent="0.2">
      <c r="BP39536" s="48"/>
    </row>
    <row r="39537" spans="68:68" x14ac:dyDescent="0.2">
      <c r="BP39537" s="48"/>
    </row>
    <row r="39538" spans="68:68" x14ac:dyDescent="0.2">
      <c r="BP39538" s="48"/>
    </row>
    <row r="39539" spans="68:68" x14ac:dyDescent="0.2">
      <c r="BP39539" s="48"/>
    </row>
    <row r="39540" spans="68:68" x14ac:dyDescent="0.2">
      <c r="BP39540" s="48"/>
    </row>
    <row r="39541" spans="68:68" x14ac:dyDescent="0.2">
      <c r="BP39541" s="48"/>
    </row>
    <row r="39542" spans="68:68" x14ac:dyDescent="0.2">
      <c r="BP39542" s="48"/>
    </row>
    <row r="39543" spans="68:68" x14ac:dyDescent="0.2">
      <c r="BP39543" s="48"/>
    </row>
    <row r="39544" spans="68:68" x14ac:dyDescent="0.2">
      <c r="BP39544" s="48"/>
    </row>
    <row r="39545" spans="68:68" x14ac:dyDescent="0.2">
      <c r="BP39545" s="48"/>
    </row>
    <row r="39546" spans="68:68" x14ac:dyDescent="0.2">
      <c r="BP39546" s="48"/>
    </row>
    <row r="39547" spans="68:68" x14ac:dyDescent="0.2">
      <c r="BP39547" s="48"/>
    </row>
    <row r="39548" spans="68:68" x14ac:dyDescent="0.2">
      <c r="BP39548" s="48"/>
    </row>
    <row r="39549" spans="68:68" x14ac:dyDescent="0.2">
      <c r="BP39549" s="48"/>
    </row>
    <row r="39550" spans="68:68" x14ac:dyDescent="0.2">
      <c r="BP39550" s="48"/>
    </row>
    <row r="39551" spans="68:68" x14ac:dyDescent="0.2">
      <c r="BP39551" s="48"/>
    </row>
    <row r="39552" spans="68:68" x14ac:dyDescent="0.2">
      <c r="BP39552" s="48"/>
    </row>
    <row r="39553" spans="68:68" x14ac:dyDescent="0.2">
      <c r="BP39553" s="48"/>
    </row>
    <row r="39554" spans="68:68" x14ac:dyDescent="0.2">
      <c r="BP39554" s="48"/>
    </row>
    <row r="39555" spans="68:68" x14ac:dyDescent="0.2">
      <c r="BP39555" s="48"/>
    </row>
    <row r="39556" spans="68:68" x14ac:dyDescent="0.2">
      <c r="BP39556" s="48"/>
    </row>
    <row r="39557" spans="68:68" x14ac:dyDescent="0.2">
      <c r="BP39557" s="48"/>
    </row>
    <row r="39558" spans="68:68" x14ac:dyDescent="0.2">
      <c r="BP39558" s="48"/>
    </row>
    <row r="39559" spans="68:68" x14ac:dyDescent="0.2">
      <c r="BP39559" s="48"/>
    </row>
    <row r="39560" spans="68:68" x14ac:dyDescent="0.2">
      <c r="BP39560" s="48"/>
    </row>
    <row r="39561" spans="68:68" x14ac:dyDescent="0.2">
      <c r="BP39561" s="48"/>
    </row>
    <row r="39562" spans="68:68" x14ac:dyDescent="0.2">
      <c r="BP39562" s="48"/>
    </row>
    <row r="39563" spans="68:68" x14ac:dyDescent="0.2">
      <c r="BP39563" s="48"/>
    </row>
    <row r="39564" spans="68:68" x14ac:dyDescent="0.2">
      <c r="BP39564" s="48"/>
    </row>
    <row r="39565" spans="68:68" x14ac:dyDescent="0.2">
      <c r="BP39565" s="48"/>
    </row>
    <row r="39566" spans="68:68" x14ac:dyDescent="0.2">
      <c r="BP39566" s="48"/>
    </row>
    <row r="39567" spans="68:68" x14ac:dyDescent="0.2">
      <c r="BP39567" s="48"/>
    </row>
    <row r="39568" spans="68:68" x14ac:dyDescent="0.2">
      <c r="BP39568" s="48"/>
    </row>
    <row r="39569" spans="68:68" x14ac:dyDescent="0.2">
      <c r="BP39569" s="48"/>
    </row>
    <row r="39570" spans="68:68" x14ac:dyDescent="0.2">
      <c r="BP39570" s="48"/>
    </row>
    <row r="39571" spans="68:68" x14ac:dyDescent="0.2">
      <c r="BP39571" s="48"/>
    </row>
    <row r="39572" spans="68:68" x14ac:dyDescent="0.2">
      <c r="BP39572" s="48"/>
    </row>
    <row r="39573" spans="68:68" x14ac:dyDescent="0.2">
      <c r="BP39573" s="48"/>
    </row>
    <row r="39574" spans="68:68" x14ac:dyDescent="0.2">
      <c r="BP39574" s="48"/>
    </row>
    <row r="39575" spans="68:68" x14ac:dyDescent="0.2">
      <c r="BP39575" s="48"/>
    </row>
    <row r="39576" spans="68:68" x14ac:dyDescent="0.2">
      <c r="BP39576" s="48"/>
    </row>
    <row r="39577" spans="68:68" x14ac:dyDescent="0.2">
      <c r="BP39577" s="48"/>
    </row>
    <row r="39578" spans="68:68" x14ac:dyDescent="0.2">
      <c r="BP39578" s="48"/>
    </row>
    <row r="39579" spans="68:68" x14ac:dyDescent="0.2">
      <c r="BP39579" s="48"/>
    </row>
    <row r="39580" spans="68:68" x14ac:dyDescent="0.2">
      <c r="BP39580" s="48"/>
    </row>
    <row r="39581" spans="68:68" x14ac:dyDescent="0.2">
      <c r="BP39581" s="48"/>
    </row>
    <row r="39582" spans="68:68" x14ac:dyDescent="0.2">
      <c r="BP39582" s="48"/>
    </row>
    <row r="39583" spans="68:68" x14ac:dyDescent="0.2">
      <c r="BP39583" s="48"/>
    </row>
    <row r="39584" spans="68:68" x14ac:dyDescent="0.2">
      <c r="BP39584" s="48"/>
    </row>
    <row r="39585" spans="68:68" x14ac:dyDescent="0.2">
      <c r="BP39585" s="48"/>
    </row>
    <row r="39586" spans="68:68" x14ac:dyDescent="0.2">
      <c r="BP39586" s="48"/>
    </row>
    <row r="39587" spans="68:68" x14ac:dyDescent="0.2">
      <c r="BP39587" s="48"/>
    </row>
    <row r="39588" spans="68:68" x14ac:dyDescent="0.2">
      <c r="BP39588" s="48"/>
    </row>
    <row r="39589" spans="68:68" x14ac:dyDescent="0.2">
      <c r="BP39589" s="48"/>
    </row>
    <row r="39590" spans="68:68" x14ac:dyDescent="0.2">
      <c r="BP39590" s="48"/>
    </row>
    <row r="39591" spans="68:68" x14ac:dyDescent="0.2">
      <c r="BP39591" s="48"/>
    </row>
    <row r="39592" spans="68:68" x14ac:dyDescent="0.2">
      <c r="BP39592" s="48"/>
    </row>
    <row r="39593" spans="68:68" x14ac:dyDescent="0.2">
      <c r="BP39593" s="48"/>
    </row>
    <row r="39594" spans="68:68" x14ac:dyDescent="0.2">
      <c r="BP39594" s="48"/>
    </row>
    <row r="39595" spans="68:68" x14ac:dyDescent="0.2">
      <c r="BP39595" s="48"/>
    </row>
    <row r="39596" spans="68:68" x14ac:dyDescent="0.2">
      <c r="BP39596" s="48"/>
    </row>
    <row r="39597" spans="68:68" x14ac:dyDescent="0.2">
      <c r="BP39597" s="48"/>
    </row>
    <row r="39598" spans="68:68" x14ac:dyDescent="0.2">
      <c r="BP39598" s="48"/>
    </row>
    <row r="39599" spans="68:68" x14ac:dyDescent="0.2">
      <c r="BP39599" s="48"/>
    </row>
    <row r="39600" spans="68:68" x14ac:dyDescent="0.2">
      <c r="BP39600" s="48"/>
    </row>
    <row r="39601" spans="68:68" x14ac:dyDescent="0.2">
      <c r="BP39601" s="48"/>
    </row>
    <row r="39602" spans="68:68" x14ac:dyDescent="0.2">
      <c r="BP39602" s="48"/>
    </row>
    <row r="39603" spans="68:68" x14ac:dyDescent="0.2">
      <c r="BP39603" s="48"/>
    </row>
    <row r="39604" spans="68:68" x14ac:dyDescent="0.2">
      <c r="BP39604" s="48"/>
    </row>
    <row r="39605" spans="68:68" x14ac:dyDescent="0.2">
      <c r="BP39605" s="48"/>
    </row>
    <row r="39606" spans="68:68" x14ac:dyDescent="0.2">
      <c r="BP39606" s="48"/>
    </row>
    <row r="39607" spans="68:68" x14ac:dyDescent="0.2">
      <c r="BP39607" s="48"/>
    </row>
    <row r="39608" spans="68:68" x14ac:dyDescent="0.2">
      <c r="BP39608" s="48"/>
    </row>
    <row r="39609" spans="68:68" x14ac:dyDescent="0.2">
      <c r="BP39609" s="48"/>
    </row>
    <row r="39610" spans="68:68" x14ac:dyDescent="0.2">
      <c r="BP39610" s="48"/>
    </row>
    <row r="39611" spans="68:68" x14ac:dyDescent="0.2">
      <c r="BP39611" s="48"/>
    </row>
    <row r="39612" spans="68:68" x14ac:dyDescent="0.2">
      <c r="BP39612" s="48"/>
    </row>
    <row r="39613" spans="68:68" x14ac:dyDescent="0.2">
      <c r="BP39613" s="48"/>
    </row>
    <row r="39614" spans="68:68" x14ac:dyDescent="0.2">
      <c r="BP39614" s="48"/>
    </row>
    <row r="39615" spans="68:68" x14ac:dyDescent="0.2">
      <c r="BP39615" s="48"/>
    </row>
    <row r="39616" spans="68:68" x14ac:dyDescent="0.2">
      <c r="BP39616" s="48"/>
    </row>
    <row r="39617" spans="68:68" x14ac:dyDescent="0.2">
      <c r="BP39617" s="48"/>
    </row>
    <row r="39618" spans="68:68" x14ac:dyDescent="0.2">
      <c r="BP39618" s="48"/>
    </row>
    <row r="39619" spans="68:68" x14ac:dyDescent="0.2">
      <c r="BP39619" s="48"/>
    </row>
    <row r="39620" spans="68:68" x14ac:dyDescent="0.2">
      <c r="BP39620" s="48"/>
    </row>
    <row r="39621" spans="68:68" x14ac:dyDescent="0.2">
      <c r="BP39621" s="48"/>
    </row>
    <row r="39622" spans="68:68" x14ac:dyDescent="0.2">
      <c r="BP39622" s="48"/>
    </row>
    <row r="39623" spans="68:68" x14ac:dyDescent="0.2">
      <c r="BP39623" s="48"/>
    </row>
    <row r="39624" spans="68:68" x14ac:dyDescent="0.2">
      <c r="BP39624" s="48"/>
    </row>
    <row r="39625" spans="68:68" x14ac:dyDescent="0.2">
      <c r="BP39625" s="48"/>
    </row>
    <row r="39626" spans="68:68" x14ac:dyDescent="0.2">
      <c r="BP39626" s="48"/>
    </row>
    <row r="39627" spans="68:68" x14ac:dyDescent="0.2">
      <c r="BP39627" s="48"/>
    </row>
    <row r="39628" spans="68:68" x14ac:dyDescent="0.2">
      <c r="BP39628" s="48"/>
    </row>
    <row r="39629" spans="68:68" x14ac:dyDescent="0.2">
      <c r="BP39629" s="48"/>
    </row>
    <row r="39630" spans="68:68" x14ac:dyDescent="0.2">
      <c r="BP39630" s="48"/>
    </row>
    <row r="39631" spans="68:68" x14ac:dyDescent="0.2">
      <c r="BP39631" s="48"/>
    </row>
    <row r="39632" spans="68:68" x14ac:dyDescent="0.2">
      <c r="BP39632" s="48"/>
    </row>
    <row r="39633" spans="68:68" x14ac:dyDescent="0.2">
      <c r="BP39633" s="48"/>
    </row>
    <row r="39634" spans="68:68" x14ac:dyDescent="0.2">
      <c r="BP39634" s="48"/>
    </row>
    <row r="39635" spans="68:68" x14ac:dyDescent="0.2">
      <c r="BP39635" s="48"/>
    </row>
    <row r="39636" spans="68:68" x14ac:dyDescent="0.2">
      <c r="BP39636" s="48"/>
    </row>
    <row r="39637" spans="68:68" x14ac:dyDescent="0.2">
      <c r="BP39637" s="48"/>
    </row>
    <row r="39638" spans="68:68" x14ac:dyDescent="0.2">
      <c r="BP39638" s="48"/>
    </row>
    <row r="39639" spans="68:68" x14ac:dyDescent="0.2">
      <c r="BP39639" s="48"/>
    </row>
    <row r="39640" spans="68:68" x14ac:dyDescent="0.2">
      <c r="BP39640" s="48"/>
    </row>
    <row r="39641" spans="68:68" x14ac:dyDescent="0.2">
      <c r="BP39641" s="48"/>
    </row>
    <row r="39642" spans="68:68" x14ac:dyDescent="0.2">
      <c r="BP39642" s="48"/>
    </row>
    <row r="39643" spans="68:68" x14ac:dyDescent="0.2">
      <c r="BP39643" s="48"/>
    </row>
    <row r="39644" spans="68:68" x14ac:dyDescent="0.2">
      <c r="BP39644" s="48"/>
    </row>
    <row r="39645" spans="68:68" x14ac:dyDescent="0.2">
      <c r="BP39645" s="48"/>
    </row>
    <row r="39646" spans="68:68" x14ac:dyDescent="0.2">
      <c r="BP39646" s="48"/>
    </row>
    <row r="39647" spans="68:68" x14ac:dyDescent="0.2">
      <c r="BP39647" s="48"/>
    </row>
    <row r="39648" spans="68:68" x14ac:dyDescent="0.2">
      <c r="BP39648" s="48"/>
    </row>
    <row r="39649" spans="68:68" x14ac:dyDescent="0.2">
      <c r="BP39649" s="48"/>
    </row>
    <row r="39650" spans="68:68" x14ac:dyDescent="0.2">
      <c r="BP39650" s="48"/>
    </row>
    <row r="39651" spans="68:68" x14ac:dyDescent="0.2">
      <c r="BP39651" s="48"/>
    </row>
    <row r="39652" spans="68:68" x14ac:dyDescent="0.2">
      <c r="BP39652" s="48"/>
    </row>
    <row r="39653" spans="68:68" x14ac:dyDescent="0.2">
      <c r="BP39653" s="48"/>
    </row>
    <row r="39654" spans="68:68" x14ac:dyDescent="0.2">
      <c r="BP39654" s="48"/>
    </row>
    <row r="39655" spans="68:68" x14ac:dyDescent="0.2">
      <c r="BP39655" s="48"/>
    </row>
    <row r="39656" spans="68:68" x14ac:dyDescent="0.2">
      <c r="BP39656" s="48"/>
    </row>
    <row r="39657" spans="68:68" x14ac:dyDescent="0.2">
      <c r="BP39657" s="48"/>
    </row>
    <row r="39658" spans="68:68" x14ac:dyDescent="0.2">
      <c r="BP39658" s="48"/>
    </row>
    <row r="39659" spans="68:68" x14ac:dyDescent="0.2">
      <c r="BP39659" s="48"/>
    </row>
    <row r="39660" spans="68:68" x14ac:dyDescent="0.2">
      <c r="BP39660" s="48"/>
    </row>
    <row r="39661" spans="68:68" x14ac:dyDescent="0.2">
      <c r="BP39661" s="48"/>
    </row>
    <row r="39662" spans="68:68" x14ac:dyDescent="0.2">
      <c r="BP39662" s="48"/>
    </row>
    <row r="39663" spans="68:68" x14ac:dyDescent="0.2">
      <c r="BP39663" s="48"/>
    </row>
    <row r="39664" spans="68:68" x14ac:dyDescent="0.2">
      <c r="BP39664" s="48"/>
    </row>
    <row r="39665" spans="68:68" x14ac:dyDescent="0.2">
      <c r="BP39665" s="48"/>
    </row>
    <row r="39666" spans="68:68" x14ac:dyDescent="0.2">
      <c r="BP39666" s="48"/>
    </row>
    <row r="39667" spans="68:68" x14ac:dyDescent="0.2">
      <c r="BP39667" s="48"/>
    </row>
    <row r="39668" spans="68:68" x14ac:dyDescent="0.2">
      <c r="BP39668" s="48"/>
    </row>
    <row r="39669" spans="68:68" x14ac:dyDescent="0.2">
      <c r="BP39669" s="48"/>
    </row>
    <row r="39670" spans="68:68" x14ac:dyDescent="0.2">
      <c r="BP39670" s="48"/>
    </row>
    <row r="39671" spans="68:68" x14ac:dyDescent="0.2">
      <c r="BP39671" s="48"/>
    </row>
    <row r="39672" spans="68:68" x14ac:dyDescent="0.2">
      <c r="BP39672" s="48"/>
    </row>
    <row r="39673" spans="68:68" x14ac:dyDescent="0.2">
      <c r="BP39673" s="48"/>
    </row>
    <row r="39674" spans="68:68" x14ac:dyDescent="0.2">
      <c r="BP39674" s="48"/>
    </row>
    <row r="39675" spans="68:68" x14ac:dyDescent="0.2">
      <c r="BP39675" s="48"/>
    </row>
    <row r="39676" spans="68:68" x14ac:dyDescent="0.2">
      <c r="BP39676" s="48"/>
    </row>
    <row r="39677" spans="68:68" x14ac:dyDescent="0.2">
      <c r="BP39677" s="48"/>
    </row>
    <row r="39678" spans="68:68" x14ac:dyDescent="0.2">
      <c r="BP39678" s="48"/>
    </row>
    <row r="39679" spans="68:68" x14ac:dyDescent="0.2">
      <c r="BP39679" s="48"/>
    </row>
    <row r="39680" spans="68:68" x14ac:dyDescent="0.2">
      <c r="BP39680" s="48"/>
    </row>
    <row r="39681" spans="68:68" x14ac:dyDescent="0.2">
      <c r="BP39681" s="48"/>
    </row>
    <row r="39682" spans="68:68" x14ac:dyDescent="0.2">
      <c r="BP39682" s="48"/>
    </row>
    <row r="39683" spans="68:68" x14ac:dyDescent="0.2">
      <c r="BP39683" s="48"/>
    </row>
    <row r="39684" spans="68:68" x14ac:dyDescent="0.2">
      <c r="BP39684" s="48"/>
    </row>
    <row r="39685" spans="68:68" x14ac:dyDescent="0.2">
      <c r="BP39685" s="48"/>
    </row>
    <row r="39686" spans="68:68" x14ac:dyDescent="0.2">
      <c r="BP39686" s="48"/>
    </row>
    <row r="39687" spans="68:68" x14ac:dyDescent="0.2">
      <c r="BP39687" s="48"/>
    </row>
    <row r="39688" spans="68:68" x14ac:dyDescent="0.2">
      <c r="BP39688" s="48"/>
    </row>
    <row r="39689" spans="68:68" x14ac:dyDescent="0.2">
      <c r="BP39689" s="48"/>
    </row>
    <row r="39690" spans="68:68" x14ac:dyDescent="0.2">
      <c r="BP39690" s="48"/>
    </row>
    <row r="39691" spans="68:68" x14ac:dyDescent="0.2">
      <c r="BP39691" s="48"/>
    </row>
    <row r="39692" spans="68:68" x14ac:dyDescent="0.2">
      <c r="BP39692" s="48"/>
    </row>
    <row r="39693" spans="68:68" x14ac:dyDescent="0.2">
      <c r="BP39693" s="48"/>
    </row>
    <row r="39694" spans="68:68" x14ac:dyDescent="0.2">
      <c r="BP39694" s="48"/>
    </row>
    <row r="39695" spans="68:68" x14ac:dyDescent="0.2">
      <c r="BP39695" s="48"/>
    </row>
    <row r="39696" spans="68:68" x14ac:dyDescent="0.2">
      <c r="BP39696" s="48"/>
    </row>
    <row r="39697" spans="68:68" x14ac:dyDescent="0.2">
      <c r="BP39697" s="48"/>
    </row>
    <row r="39698" spans="68:68" x14ac:dyDescent="0.2">
      <c r="BP39698" s="48"/>
    </row>
    <row r="39699" spans="68:68" x14ac:dyDescent="0.2">
      <c r="BP39699" s="48"/>
    </row>
    <row r="39700" spans="68:68" x14ac:dyDescent="0.2">
      <c r="BP39700" s="48"/>
    </row>
    <row r="39701" spans="68:68" x14ac:dyDescent="0.2">
      <c r="BP39701" s="48"/>
    </row>
    <row r="39702" spans="68:68" x14ac:dyDescent="0.2">
      <c r="BP39702" s="48"/>
    </row>
    <row r="39703" spans="68:68" x14ac:dyDescent="0.2">
      <c r="BP39703" s="48"/>
    </row>
    <row r="39704" spans="68:68" x14ac:dyDescent="0.2">
      <c r="BP39704" s="48"/>
    </row>
    <row r="39705" spans="68:68" x14ac:dyDescent="0.2">
      <c r="BP39705" s="48"/>
    </row>
    <row r="39706" spans="68:68" x14ac:dyDescent="0.2">
      <c r="BP39706" s="48"/>
    </row>
    <row r="39707" spans="68:68" x14ac:dyDescent="0.2">
      <c r="BP39707" s="48"/>
    </row>
    <row r="39708" spans="68:68" x14ac:dyDescent="0.2">
      <c r="BP39708" s="48"/>
    </row>
    <row r="39709" spans="68:68" x14ac:dyDescent="0.2">
      <c r="BP39709" s="48"/>
    </row>
    <row r="39710" spans="68:68" x14ac:dyDescent="0.2">
      <c r="BP39710" s="48"/>
    </row>
    <row r="39711" spans="68:68" x14ac:dyDescent="0.2">
      <c r="BP39711" s="48"/>
    </row>
    <row r="39712" spans="68:68" x14ac:dyDescent="0.2">
      <c r="BP39712" s="48"/>
    </row>
    <row r="39713" spans="68:68" x14ac:dyDescent="0.2">
      <c r="BP39713" s="48"/>
    </row>
    <row r="39714" spans="68:68" x14ac:dyDescent="0.2">
      <c r="BP39714" s="48"/>
    </row>
    <row r="39715" spans="68:68" x14ac:dyDescent="0.2">
      <c r="BP39715" s="48"/>
    </row>
    <row r="39716" spans="68:68" x14ac:dyDescent="0.2">
      <c r="BP39716" s="48"/>
    </row>
    <row r="39717" spans="68:68" x14ac:dyDescent="0.2">
      <c r="BP39717" s="48"/>
    </row>
    <row r="39718" spans="68:68" x14ac:dyDescent="0.2">
      <c r="BP39718" s="48"/>
    </row>
    <row r="39719" spans="68:68" x14ac:dyDescent="0.2">
      <c r="BP39719" s="48"/>
    </row>
    <row r="39720" spans="68:68" x14ac:dyDescent="0.2">
      <c r="BP39720" s="48"/>
    </row>
    <row r="39721" spans="68:68" x14ac:dyDescent="0.2">
      <c r="BP39721" s="48"/>
    </row>
    <row r="39722" spans="68:68" x14ac:dyDescent="0.2">
      <c r="BP39722" s="48"/>
    </row>
    <row r="39723" spans="68:68" x14ac:dyDescent="0.2">
      <c r="BP39723" s="48"/>
    </row>
    <row r="39724" spans="68:68" x14ac:dyDescent="0.2">
      <c r="BP39724" s="48"/>
    </row>
    <row r="39725" spans="68:68" x14ac:dyDescent="0.2">
      <c r="BP39725" s="48"/>
    </row>
    <row r="39726" spans="68:68" x14ac:dyDescent="0.2">
      <c r="BP39726" s="48"/>
    </row>
    <row r="39727" spans="68:68" x14ac:dyDescent="0.2">
      <c r="BP39727" s="48"/>
    </row>
    <row r="39728" spans="68:68" x14ac:dyDescent="0.2">
      <c r="BP39728" s="48"/>
    </row>
    <row r="39729" spans="68:68" x14ac:dyDescent="0.2">
      <c r="BP39729" s="48"/>
    </row>
    <row r="39730" spans="68:68" x14ac:dyDescent="0.2">
      <c r="BP39730" s="48"/>
    </row>
    <row r="39731" spans="68:68" x14ac:dyDescent="0.2">
      <c r="BP39731" s="48"/>
    </row>
    <row r="39732" spans="68:68" x14ac:dyDescent="0.2">
      <c r="BP39732" s="48"/>
    </row>
    <row r="39733" spans="68:68" x14ac:dyDescent="0.2">
      <c r="BP39733" s="48"/>
    </row>
    <row r="39734" spans="68:68" x14ac:dyDescent="0.2">
      <c r="BP39734" s="48"/>
    </row>
    <row r="39735" spans="68:68" x14ac:dyDescent="0.2">
      <c r="BP39735" s="48"/>
    </row>
    <row r="39736" spans="68:68" x14ac:dyDescent="0.2">
      <c r="BP39736" s="48"/>
    </row>
    <row r="39737" spans="68:68" x14ac:dyDescent="0.2">
      <c r="BP39737" s="48"/>
    </row>
    <row r="39738" spans="68:68" x14ac:dyDescent="0.2">
      <c r="BP39738" s="48"/>
    </row>
    <row r="39739" spans="68:68" x14ac:dyDescent="0.2">
      <c r="BP39739" s="48"/>
    </row>
    <row r="39740" spans="68:68" x14ac:dyDescent="0.2">
      <c r="BP39740" s="48"/>
    </row>
    <row r="39741" spans="68:68" x14ac:dyDescent="0.2">
      <c r="BP39741" s="48"/>
    </row>
    <row r="39742" spans="68:68" x14ac:dyDescent="0.2">
      <c r="BP39742" s="48"/>
    </row>
    <row r="39743" spans="68:68" x14ac:dyDescent="0.2">
      <c r="BP39743" s="48"/>
    </row>
    <row r="39744" spans="68:68" x14ac:dyDescent="0.2">
      <c r="BP39744" s="48"/>
    </row>
    <row r="39745" spans="68:68" x14ac:dyDescent="0.2">
      <c r="BP39745" s="48"/>
    </row>
    <row r="39746" spans="68:68" x14ac:dyDescent="0.2">
      <c r="BP39746" s="48"/>
    </row>
    <row r="39747" spans="68:68" x14ac:dyDescent="0.2">
      <c r="BP39747" s="48"/>
    </row>
    <row r="39748" spans="68:68" x14ac:dyDescent="0.2">
      <c r="BP39748" s="48"/>
    </row>
    <row r="39749" spans="68:68" x14ac:dyDescent="0.2">
      <c r="BP39749" s="48"/>
    </row>
    <row r="39750" spans="68:68" x14ac:dyDescent="0.2">
      <c r="BP39750" s="48"/>
    </row>
    <row r="39751" spans="68:68" x14ac:dyDescent="0.2">
      <c r="BP39751" s="48"/>
    </row>
    <row r="39752" spans="68:68" x14ac:dyDescent="0.2">
      <c r="BP39752" s="48"/>
    </row>
    <row r="39753" spans="68:68" x14ac:dyDescent="0.2">
      <c r="BP39753" s="48"/>
    </row>
    <row r="39754" spans="68:68" x14ac:dyDescent="0.2">
      <c r="BP39754" s="48"/>
    </row>
    <row r="39755" spans="68:68" x14ac:dyDescent="0.2">
      <c r="BP39755" s="48"/>
    </row>
    <row r="39756" spans="68:68" x14ac:dyDescent="0.2">
      <c r="BP39756" s="48"/>
    </row>
    <row r="39757" spans="68:68" x14ac:dyDescent="0.2">
      <c r="BP39757" s="48"/>
    </row>
    <row r="39758" spans="68:68" x14ac:dyDescent="0.2">
      <c r="BP39758" s="48"/>
    </row>
    <row r="39759" spans="68:68" x14ac:dyDescent="0.2">
      <c r="BP39759" s="48"/>
    </row>
    <row r="39760" spans="68:68" x14ac:dyDescent="0.2">
      <c r="BP39760" s="48"/>
    </row>
    <row r="39761" spans="68:68" x14ac:dyDescent="0.2">
      <c r="BP39761" s="48"/>
    </row>
    <row r="39762" spans="68:68" x14ac:dyDescent="0.2">
      <c r="BP39762" s="48"/>
    </row>
    <row r="39763" spans="68:68" x14ac:dyDescent="0.2">
      <c r="BP39763" s="48"/>
    </row>
    <row r="39764" spans="68:68" x14ac:dyDescent="0.2">
      <c r="BP39764" s="48"/>
    </row>
    <row r="39765" spans="68:68" x14ac:dyDescent="0.2">
      <c r="BP39765" s="48"/>
    </row>
    <row r="39766" spans="68:68" x14ac:dyDescent="0.2">
      <c r="BP39766" s="48"/>
    </row>
    <row r="39767" spans="68:68" x14ac:dyDescent="0.2">
      <c r="BP39767" s="48"/>
    </row>
    <row r="39768" spans="68:68" x14ac:dyDescent="0.2">
      <c r="BP39768" s="48"/>
    </row>
    <row r="39769" spans="68:68" x14ac:dyDescent="0.2">
      <c r="BP39769" s="48"/>
    </row>
    <row r="39770" spans="68:68" x14ac:dyDescent="0.2">
      <c r="BP39770" s="48"/>
    </row>
    <row r="39771" spans="68:68" x14ac:dyDescent="0.2">
      <c r="BP39771" s="48"/>
    </row>
    <row r="39772" spans="68:68" x14ac:dyDescent="0.2">
      <c r="BP39772" s="48"/>
    </row>
    <row r="39773" spans="68:68" x14ac:dyDescent="0.2">
      <c r="BP39773" s="48"/>
    </row>
    <row r="39774" spans="68:68" x14ac:dyDescent="0.2">
      <c r="BP39774" s="48"/>
    </row>
    <row r="39775" spans="68:68" x14ac:dyDescent="0.2">
      <c r="BP39775" s="48"/>
    </row>
    <row r="39776" spans="68:68" x14ac:dyDescent="0.2">
      <c r="BP39776" s="48"/>
    </row>
    <row r="39777" spans="68:68" x14ac:dyDescent="0.2">
      <c r="BP39777" s="48"/>
    </row>
    <row r="39778" spans="68:68" x14ac:dyDescent="0.2">
      <c r="BP39778" s="48"/>
    </row>
    <row r="39779" spans="68:68" x14ac:dyDescent="0.2">
      <c r="BP39779" s="48"/>
    </row>
    <row r="39780" spans="68:68" x14ac:dyDescent="0.2">
      <c r="BP39780" s="48"/>
    </row>
    <row r="39781" spans="68:68" x14ac:dyDescent="0.2">
      <c r="BP39781" s="48"/>
    </row>
    <row r="39782" spans="68:68" x14ac:dyDescent="0.2">
      <c r="BP39782" s="48"/>
    </row>
    <row r="39783" spans="68:68" x14ac:dyDescent="0.2">
      <c r="BP39783" s="48"/>
    </row>
    <row r="39784" spans="68:68" x14ac:dyDescent="0.2">
      <c r="BP39784" s="48"/>
    </row>
    <row r="39785" spans="68:68" x14ac:dyDescent="0.2">
      <c r="BP39785" s="48"/>
    </row>
    <row r="39786" spans="68:68" x14ac:dyDescent="0.2">
      <c r="BP39786" s="48"/>
    </row>
    <row r="39787" spans="68:68" x14ac:dyDescent="0.2">
      <c r="BP39787" s="48"/>
    </row>
    <row r="39788" spans="68:68" x14ac:dyDescent="0.2">
      <c r="BP39788" s="48"/>
    </row>
    <row r="39789" spans="68:68" x14ac:dyDescent="0.2">
      <c r="BP39789" s="48"/>
    </row>
    <row r="39790" spans="68:68" x14ac:dyDescent="0.2">
      <c r="BP39790" s="48"/>
    </row>
    <row r="39791" spans="68:68" x14ac:dyDescent="0.2">
      <c r="BP39791" s="48"/>
    </row>
    <row r="39792" spans="68:68" x14ac:dyDescent="0.2">
      <c r="BP39792" s="48"/>
    </row>
    <row r="39793" spans="68:68" x14ac:dyDescent="0.2">
      <c r="BP39793" s="48"/>
    </row>
    <row r="39794" spans="68:68" x14ac:dyDescent="0.2">
      <c r="BP39794" s="48"/>
    </row>
    <row r="39795" spans="68:68" x14ac:dyDescent="0.2">
      <c r="BP39795" s="48"/>
    </row>
    <row r="39796" spans="68:68" x14ac:dyDescent="0.2">
      <c r="BP39796" s="48"/>
    </row>
    <row r="39797" spans="68:68" x14ac:dyDescent="0.2">
      <c r="BP39797" s="48"/>
    </row>
    <row r="39798" spans="68:68" x14ac:dyDescent="0.2">
      <c r="BP39798" s="48"/>
    </row>
    <row r="39799" spans="68:68" x14ac:dyDescent="0.2">
      <c r="BP39799" s="48"/>
    </row>
    <row r="39800" spans="68:68" x14ac:dyDescent="0.2">
      <c r="BP39800" s="48"/>
    </row>
    <row r="39801" spans="68:68" x14ac:dyDescent="0.2">
      <c r="BP39801" s="48"/>
    </row>
    <row r="39802" spans="68:68" x14ac:dyDescent="0.2">
      <c r="BP39802" s="48"/>
    </row>
    <row r="39803" spans="68:68" x14ac:dyDescent="0.2">
      <c r="BP39803" s="48"/>
    </row>
    <row r="39804" spans="68:68" x14ac:dyDescent="0.2">
      <c r="BP39804" s="48"/>
    </row>
    <row r="39805" spans="68:68" x14ac:dyDescent="0.2">
      <c r="BP39805" s="48"/>
    </row>
    <row r="39806" spans="68:68" x14ac:dyDescent="0.2">
      <c r="BP39806" s="48"/>
    </row>
    <row r="39807" spans="68:68" x14ac:dyDescent="0.2">
      <c r="BP39807" s="48"/>
    </row>
    <row r="39808" spans="68:68" x14ac:dyDescent="0.2">
      <c r="BP39808" s="48"/>
    </row>
    <row r="39809" spans="68:68" x14ac:dyDescent="0.2">
      <c r="BP39809" s="48"/>
    </row>
    <row r="39810" spans="68:68" x14ac:dyDescent="0.2">
      <c r="BP39810" s="48"/>
    </row>
    <row r="39811" spans="68:68" x14ac:dyDescent="0.2">
      <c r="BP39811" s="48"/>
    </row>
    <row r="39812" spans="68:68" x14ac:dyDescent="0.2">
      <c r="BP39812" s="48"/>
    </row>
    <row r="39813" spans="68:68" x14ac:dyDescent="0.2">
      <c r="BP39813" s="48"/>
    </row>
    <row r="39814" spans="68:68" x14ac:dyDescent="0.2">
      <c r="BP39814" s="48"/>
    </row>
    <row r="39815" spans="68:68" x14ac:dyDescent="0.2">
      <c r="BP39815" s="48"/>
    </row>
    <row r="39816" spans="68:68" x14ac:dyDescent="0.2">
      <c r="BP39816" s="48"/>
    </row>
    <row r="39817" spans="68:68" x14ac:dyDescent="0.2">
      <c r="BP39817" s="48"/>
    </row>
    <row r="39818" spans="68:68" x14ac:dyDescent="0.2">
      <c r="BP39818" s="48"/>
    </row>
    <row r="39819" spans="68:68" x14ac:dyDescent="0.2">
      <c r="BP39819" s="48"/>
    </row>
    <row r="39820" spans="68:68" x14ac:dyDescent="0.2">
      <c r="BP39820" s="48"/>
    </row>
    <row r="39821" spans="68:68" x14ac:dyDescent="0.2">
      <c r="BP39821" s="48"/>
    </row>
    <row r="39822" spans="68:68" x14ac:dyDescent="0.2">
      <c r="BP39822" s="48"/>
    </row>
    <row r="39823" spans="68:68" x14ac:dyDescent="0.2">
      <c r="BP39823" s="48"/>
    </row>
    <row r="39824" spans="68:68" x14ac:dyDescent="0.2">
      <c r="BP39824" s="48"/>
    </row>
    <row r="39825" spans="68:68" x14ac:dyDescent="0.2">
      <c r="BP39825" s="48"/>
    </row>
    <row r="39826" spans="68:68" x14ac:dyDescent="0.2">
      <c r="BP39826" s="48"/>
    </row>
    <row r="39827" spans="68:68" x14ac:dyDescent="0.2">
      <c r="BP39827" s="48"/>
    </row>
    <row r="39828" spans="68:68" x14ac:dyDescent="0.2">
      <c r="BP39828" s="48"/>
    </row>
    <row r="39829" spans="68:68" x14ac:dyDescent="0.2">
      <c r="BP39829" s="48"/>
    </row>
    <row r="39830" spans="68:68" x14ac:dyDescent="0.2">
      <c r="BP39830" s="48"/>
    </row>
    <row r="39831" spans="68:68" x14ac:dyDescent="0.2">
      <c r="BP39831" s="48"/>
    </row>
    <row r="39832" spans="68:68" x14ac:dyDescent="0.2">
      <c r="BP39832" s="48"/>
    </row>
    <row r="39833" spans="68:68" x14ac:dyDescent="0.2">
      <c r="BP39833" s="48"/>
    </row>
    <row r="39834" spans="68:68" x14ac:dyDescent="0.2">
      <c r="BP39834" s="48"/>
    </row>
    <row r="39835" spans="68:68" x14ac:dyDescent="0.2">
      <c r="BP39835" s="48"/>
    </row>
    <row r="39836" spans="68:68" x14ac:dyDescent="0.2">
      <c r="BP39836" s="48"/>
    </row>
    <row r="39837" spans="68:68" x14ac:dyDescent="0.2">
      <c r="BP39837" s="48"/>
    </row>
    <row r="39838" spans="68:68" x14ac:dyDescent="0.2">
      <c r="BP39838" s="48"/>
    </row>
    <row r="39839" spans="68:68" x14ac:dyDescent="0.2">
      <c r="BP39839" s="48"/>
    </row>
    <row r="39840" spans="68:68" x14ac:dyDescent="0.2">
      <c r="BP39840" s="48"/>
    </row>
    <row r="39841" spans="68:68" x14ac:dyDescent="0.2">
      <c r="BP39841" s="48"/>
    </row>
    <row r="39842" spans="68:68" x14ac:dyDescent="0.2">
      <c r="BP39842" s="48"/>
    </row>
    <row r="39843" spans="68:68" x14ac:dyDescent="0.2">
      <c r="BP39843" s="48"/>
    </row>
    <row r="39844" spans="68:68" x14ac:dyDescent="0.2">
      <c r="BP39844" s="48"/>
    </row>
    <row r="39845" spans="68:68" x14ac:dyDescent="0.2">
      <c r="BP39845" s="48"/>
    </row>
    <row r="39846" spans="68:68" x14ac:dyDescent="0.2">
      <c r="BP39846" s="48"/>
    </row>
    <row r="39847" spans="68:68" x14ac:dyDescent="0.2">
      <c r="BP39847" s="48"/>
    </row>
    <row r="39848" spans="68:68" x14ac:dyDescent="0.2">
      <c r="BP39848" s="48"/>
    </row>
    <row r="39849" spans="68:68" x14ac:dyDescent="0.2">
      <c r="BP39849" s="48"/>
    </row>
    <row r="39850" spans="68:68" x14ac:dyDescent="0.2">
      <c r="BP39850" s="48"/>
    </row>
    <row r="39851" spans="68:68" x14ac:dyDescent="0.2">
      <c r="BP39851" s="48"/>
    </row>
    <row r="39852" spans="68:68" x14ac:dyDescent="0.2">
      <c r="BP39852" s="48"/>
    </row>
    <row r="39853" spans="68:68" x14ac:dyDescent="0.2">
      <c r="BP39853" s="48"/>
    </row>
    <row r="39854" spans="68:68" x14ac:dyDescent="0.2">
      <c r="BP39854" s="48"/>
    </row>
    <row r="39855" spans="68:68" x14ac:dyDescent="0.2">
      <c r="BP39855" s="48"/>
    </row>
    <row r="39856" spans="68:68" x14ac:dyDescent="0.2">
      <c r="BP39856" s="48"/>
    </row>
    <row r="39857" spans="68:68" x14ac:dyDescent="0.2">
      <c r="BP39857" s="48"/>
    </row>
    <row r="39858" spans="68:68" x14ac:dyDescent="0.2">
      <c r="BP39858" s="48"/>
    </row>
    <row r="39859" spans="68:68" x14ac:dyDescent="0.2">
      <c r="BP39859" s="48"/>
    </row>
    <row r="39860" spans="68:68" x14ac:dyDescent="0.2">
      <c r="BP39860" s="48"/>
    </row>
    <row r="39861" spans="68:68" x14ac:dyDescent="0.2">
      <c r="BP39861" s="48"/>
    </row>
    <row r="39862" spans="68:68" x14ac:dyDescent="0.2">
      <c r="BP39862" s="48"/>
    </row>
    <row r="39863" spans="68:68" x14ac:dyDescent="0.2">
      <c r="BP39863" s="48"/>
    </row>
    <row r="39864" spans="68:68" x14ac:dyDescent="0.2">
      <c r="BP39864" s="48"/>
    </row>
    <row r="39865" spans="68:68" x14ac:dyDescent="0.2">
      <c r="BP39865" s="48"/>
    </row>
    <row r="39866" spans="68:68" x14ac:dyDescent="0.2">
      <c r="BP39866" s="48"/>
    </row>
    <row r="39867" spans="68:68" x14ac:dyDescent="0.2">
      <c r="BP39867" s="48"/>
    </row>
    <row r="39868" spans="68:68" x14ac:dyDescent="0.2">
      <c r="BP39868" s="48"/>
    </row>
    <row r="39869" spans="68:68" x14ac:dyDescent="0.2">
      <c r="BP39869" s="48"/>
    </row>
    <row r="39870" spans="68:68" x14ac:dyDescent="0.2">
      <c r="BP39870" s="48"/>
    </row>
    <row r="39871" spans="68:68" x14ac:dyDescent="0.2">
      <c r="BP39871" s="48"/>
    </row>
    <row r="39872" spans="68:68" x14ac:dyDescent="0.2">
      <c r="BP39872" s="48"/>
    </row>
    <row r="39873" spans="68:68" x14ac:dyDescent="0.2">
      <c r="BP39873" s="48"/>
    </row>
    <row r="39874" spans="68:68" x14ac:dyDescent="0.2">
      <c r="BP39874" s="48"/>
    </row>
    <row r="39875" spans="68:68" x14ac:dyDescent="0.2">
      <c r="BP39875" s="48"/>
    </row>
    <row r="39876" spans="68:68" x14ac:dyDescent="0.2">
      <c r="BP39876" s="48"/>
    </row>
    <row r="39877" spans="68:68" x14ac:dyDescent="0.2">
      <c r="BP39877" s="48"/>
    </row>
    <row r="39878" spans="68:68" x14ac:dyDescent="0.2">
      <c r="BP39878" s="48"/>
    </row>
    <row r="39879" spans="68:68" x14ac:dyDescent="0.2">
      <c r="BP39879" s="48"/>
    </row>
    <row r="39880" spans="68:68" x14ac:dyDescent="0.2">
      <c r="BP39880" s="48"/>
    </row>
    <row r="39881" spans="68:68" x14ac:dyDescent="0.2">
      <c r="BP39881" s="48"/>
    </row>
    <row r="39882" spans="68:68" x14ac:dyDescent="0.2">
      <c r="BP39882" s="48"/>
    </row>
    <row r="39883" spans="68:68" x14ac:dyDescent="0.2">
      <c r="BP39883" s="48"/>
    </row>
    <row r="39884" spans="68:68" x14ac:dyDescent="0.2">
      <c r="BP39884" s="48"/>
    </row>
    <row r="39885" spans="68:68" x14ac:dyDescent="0.2">
      <c r="BP39885" s="48"/>
    </row>
    <row r="39886" spans="68:68" x14ac:dyDescent="0.2">
      <c r="BP39886" s="48"/>
    </row>
    <row r="39887" spans="68:68" x14ac:dyDescent="0.2">
      <c r="BP39887" s="48"/>
    </row>
    <row r="39888" spans="68:68" x14ac:dyDescent="0.2">
      <c r="BP39888" s="48"/>
    </row>
    <row r="39889" spans="68:68" x14ac:dyDescent="0.2">
      <c r="BP39889" s="48"/>
    </row>
    <row r="39890" spans="68:68" x14ac:dyDescent="0.2">
      <c r="BP39890" s="48"/>
    </row>
    <row r="39891" spans="68:68" x14ac:dyDescent="0.2">
      <c r="BP39891" s="48"/>
    </row>
    <row r="39892" spans="68:68" x14ac:dyDescent="0.2">
      <c r="BP39892" s="48"/>
    </row>
    <row r="39893" spans="68:68" x14ac:dyDescent="0.2">
      <c r="BP39893" s="48"/>
    </row>
    <row r="39894" spans="68:68" x14ac:dyDescent="0.2">
      <c r="BP39894" s="48"/>
    </row>
    <row r="39895" spans="68:68" x14ac:dyDescent="0.2">
      <c r="BP39895" s="48"/>
    </row>
    <row r="39896" spans="68:68" x14ac:dyDescent="0.2">
      <c r="BP39896" s="48"/>
    </row>
    <row r="39897" spans="68:68" x14ac:dyDescent="0.2">
      <c r="BP39897" s="48"/>
    </row>
    <row r="39898" spans="68:68" x14ac:dyDescent="0.2">
      <c r="BP39898" s="48"/>
    </row>
    <row r="39899" spans="68:68" x14ac:dyDescent="0.2">
      <c r="BP39899" s="48"/>
    </row>
    <row r="39900" spans="68:68" x14ac:dyDescent="0.2">
      <c r="BP39900" s="48"/>
    </row>
    <row r="39901" spans="68:68" x14ac:dyDescent="0.2">
      <c r="BP39901" s="48"/>
    </row>
    <row r="39902" spans="68:68" x14ac:dyDescent="0.2">
      <c r="BP39902" s="48"/>
    </row>
    <row r="39903" spans="68:68" x14ac:dyDescent="0.2">
      <c r="BP39903" s="48"/>
    </row>
    <row r="39904" spans="68:68" x14ac:dyDescent="0.2">
      <c r="BP39904" s="48"/>
    </row>
    <row r="39905" spans="68:68" x14ac:dyDescent="0.2">
      <c r="BP39905" s="48"/>
    </row>
    <row r="39906" spans="68:68" x14ac:dyDescent="0.2">
      <c r="BP39906" s="48"/>
    </row>
    <row r="39907" spans="68:68" x14ac:dyDescent="0.2">
      <c r="BP39907" s="48"/>
    </row>
    <row r="39908" spans="68:68" x14ac:dyDescent="0.2">
      <c r="BP39908" s="48"/>
    </row>
    <row r="39909" spans="68:68" x14ac:dyDescent="0.2">
      <c r="BP39909" s="48"/>
    </row>
    <row r="39910" spans="68:68" x14ac:dyDescent="0.2">
      <c r="BP39910" s="48"/>
    </row>
    <row r="39911" spans="68:68" x14ac:dyDescent="0.2">
      <c r="BP39911" s="48"/>
    </row>
    <row r="39912" spans="68:68" x14ac:dyDescent="0.2">
      <c r="BP39912" s="48"/>
    </row>
    <row r="39913" spans="68:68" x14ac:dyDescent="0.2">
      <c r="BP39913" s="48"/>
    </row>
    <row r="39914" spans="68:68" x14ac:dyDescent="0.2">
      <c r="BP39914" s="48"/>
    </row>
    <row r="39915" spans="68:68" x14ac:dyDescent="0.2">
      <c r="BP39915" s="48"/>
    </row>
    <row r="39916" spans="68:68" x14ac:dyDescent="0.2">
      <c r="BP39916" s="48"/>
    </row>
    <row r="39917" spans="68:68" x14ac:dyDescent="0.2">
      <c r="BP39917" s="48"/>
    </row>
    <row r="39918" spans="68:68" x14ac:dyDescent="0.2">
      <c r="BP39918" s="48"/>
    </row>
    <row r="39919" spans="68:68" x14ac:dyDescent="0.2">
      <c r="BP39919" s="48"/>
    </row>
    <row r="39920" spans="68:68" x14ac:dyDescent="0.2">
      <c r="BP39920" s="48"/>
    </row>
    <row r="39921" spans="68:68" x14ac:dyDescent="0.2">
      <c r="BP39921" s="48"/>
    </row>
    <row r="39922" spans="68:68" x14ac:dyDescent="0.2">
      <c r="BP39922" s="48"/>
    </row>
    <row r="39923" spans="68:68" x14ac:dyDescent="0.2">
      <c r="BP39923" s="48"/>
    </row>
    <row r="39924" spans="68:68" x14ac:dyDescent="0.2">
      <c r="BP39924" s="48"/>
    </row>
    <row r="39925" spans="68:68" x14ac:dyDescent="0.2">
      <c r="BP39925" s="48"/>
    </row>
    <row r="39926" spans="68:68" x14ac:dyDescent="0.2">
      <c r="BP39926" s="48"/>
    </row>
    <row r="39927" spans="68:68" x14ac:dyDescent="0.2">
      <c r="BP39927" s="48"/>
    </row>
    <row r="39928" spans="68:68" x14ac:dyDescent="0.2">
      <c r="BP39928" s="48"/>
    </row>
    <row r="39929" spans="68:68" x14ac:dyDescent="0.2">
      <c r="BP39929" s="48"/>
    </row>
    <row r="39930" spans="68:68" x14ac:dyDescent="0.2">
      <c r="BP39930" s="48"/>
    </row>
    <row r="39931" spans="68:68" x14ac:dyDescent="0.2">
      <c r="BP39931" s="48"/>
    </row>
    <row r="39932" spans="68:68" x14ac:dyDescent="0.2">
      <c r="BP39932" s="48"/>
    </row>
    <row r="39933" spans="68:68" x14ac:dyDescent="0.2">
      <c r="BP39933" s="48"/>
    </row>
    <row r="39934" spans="68:68" x14ac:dyDescent="0.2">
      <c r="BP39934" s="48"/>
    </row>
    <row r="39935" spans="68:68" x14ac:dyDescent="0.2">
      <c r="BP39935" s="48"/>
    </row>
    <row r="39936" spans="68:68" x14ac:dyDescent="0.2">
      <c r="BP39936" s="48"/>
    </row>
    <row r="39937" spans="68:68" x14ac:dyDescent="0.2">
      <c r="BP39937" s="48"/>
    </row>
    <row r="39938" spans="68:68" x14ac:dyDescent="0.2">
      <c r="BP39938" s="48"/>
    </row>
    <row r="39939" spans="68:68" x14ac:dyDescent="0.2">
      <c r="BP39939" s="48"/>
    </row>
    <row r="39940" spans="68:68" x14ac:dyDescent="0.2">
      <c r="BP39940" s="48"/>
    </row>
    <row r="39941" spans="68:68" x14ac:dyDescent="0.2">
      <c r="BP39941" s="48"/>
    </row>
    <row r="39942" spans="68:68" x14ac:dyDescent="0.2">
      <c r="BP39942" s="48"/>
    </row>
    <row r="39943" spans="68:68" x14ac:dyDescent="0.2">
      <c r="BP39943" s="48"/>
    </row>
    <row r="39944" spans="68:68" x14ac:dyDescent="0.2">
      <c r="BP39944" s="48"/>
    </row>
    <row r="39945" spans="68:68" x14ac:dyDescent="0.2">
      <c r="BP39945" s="48"/>
    </row>
    <row r="39946" spans="68:68" x14ac:dyDescent="0.2">
      <c r="BP39946" s="48"/>
    </row>
    <row r="39947" spans="68:68" x14ac:dyDescent="0.2">
      <c r="BP39947" s="48"/>
    </row>
    <row r="39948" spans="68:68" x14ac:dyDescent="0.2">
      <c r="BP39948" s="48"/>
    </row>
    <row r="39949" spans="68:68" x14ac:dyDescent="0.2">
      <c r="BP39949" s="48"/>
    </row>
    <row r="39950" spans="68:68" x14ac:dyDescent="0.2">
      <c r="BP39950" s="48"/>
    </row>
    <row r="39951" spans="68:68" x14ac:dyDescent="0.2">
      <c r="BP39951" s="48"/>
    </row>
    <row r="39952" spans="68:68" x14ac:dyDescent="0.2">
      <c r="BP39952" s="48"/>
    </row>
    <row r="39953" spans="68:68" x14ac:dyDescent="0.2">
      <c r="BP39953" s="48"/>
    </row>
    <row r="39954" spans="68:68" x14ac:dyDescent="0.2">
      <c r="BP39954" s="48"/>
    </row>
    <row r="39955" spans="68:68" x14ac:dyDescent="0.2">
      <c r="BP39955" s="48"/>
    </row>
    <row r="39956" spans="68:68" x14ac:dyDescent="0.2">
      <c r="BP39956" s="48"/>
    </row>
    <row r="39957" spans="68:68" x14ac:dyDescent="0.2">
      <c r="BP39957" s="48"/>
    </row>
    <row r="39958" spans="68:68" x14ac:dyDescent="0.2">
      <c r="BP39958" s="48"/>
    </row>
    <row r="39959" spans="68:68" x14ac:dyDescent="0.2">
      <c r="BP39959" s="48"/>
    </row>
    <row r="39960" spans="68:68" x14ac:dyDescent="0.2">
      <c r="BP39960" s="48"/>
    </row>
    <row r="39961" spans="68:68" x14ac:dyDescent="0.2">
      <c r="BP39961" s="48"/>
    </row>
    <row r="39962" spans="68:68" x14ac:dyDescent="0.2">
      <c r="BP39962" s="48"/>
    </row>
    <row r="39963" spans="68:68" x14ac:dyDescent="0.2">
      <c r="BP39963" s="48"/>
    </row>
    <row r="39964" spans="68:68" x14ac:dyDescent="0.2">
      <c r="BP39964" s="48"/>
    </row>
    <row r="39965" spans="68:68" x14ac:dyDescent="0.2">
      <c r="BP39965" s="48"/>
    </row>
    <row r="39966" spans="68:68" x14ac:dyDescent="0.2">
      <c r="BP39966" s="48"/>
    </row>
    <row r="39967" spans="68:68" x14ac:dyDescent="0.2">
      <c r="BP39967" s="48"/>
    </row>
    <row r="39968" spans="68:68" x14ac:dyDescent="0.2">
      <c r="BP39968" s="48"/>
    </row>
    <row r="39969" spans="68:68" x14ac:dyDescent="0.2">
      <c r="BP39969" s="48"/>
    </row>
    <row r="39970" spans="68:68" x14ac:dyDescent="0.2">
      <c r="BP39970" s="48"/>
    </row>
    <row r="39971" spans="68:68" x14ac:dyDescent="0.2">
      <c r="BP39971" s="48"/>
    </row>
    <row r="39972" spans="68:68" x14ac:dyDescent="0.2">
      <c r="BP39972" s="48"/>
    </row>
    <row r="39973" spans="68:68" x14ac:dyDescent="0.2">
      <c r="BP39973" s="48"/>
    </row>
    <row r="39974" spans="68:68" x14ac:dyDescent="0.2">
      <c r="BP39974" s="48"/>
    </row>
    <row r="39975" spans="68:68" x14ac:dyDescent="0.2">
      <c r="BP39975" s="48"/>
    </row>
    <row r="39976" spans="68:68" x14ac:dyDescent="0.2">
      <c r="BP39976" s="48"/>
    </row>
    <row r="39977" spans="68:68" x14ac:dyDescent="0.2">
      <c r="BP39977" s="48"/>
    </row>
    <row r="39978" spans="68:68" x14ac:dyDescent="0.2">
      <c r="BP39978" s="48"/>
    </row>
    <row r="39979" spans="68:68" x14ac:dyDescent="0.2">
      <c r="BP39979" s="48"/>
    </row>
    <row r="39980" spans="68:68" x14ac:dyDescent="0.2">
      <c r="BP39980" s="48"/>
    </row>
    <row r="39981" spans="68:68" x14ac:dyDescent="0.2">
      <c r="BP39981" s="48"/>
    </row>
    <row r="39982" spans="68:68" x14ac:dyDescent="0.2">
      <c r="BP39982" s="48"/>
    </row>
    <row r="39983" spans="68:68" x14ac:dyDescent="0.2">
      <c r="BP39983" s="48"/>
    </row>
    <row r="39984" spans="68:68" x14ac:dyDescent="0.2">
      <c r="BP39984" s="48"/>
    </row>
    <row r="39985" spans="68:68" x14ac:dyDescent="0.2">
      <c r="BP39985" s="48"/>
    </row>
    <row r="39986" spans="68:68" x14ac:dyDescent="0.2">
      <c r="BP39986" s="48"/>
    </row>
    <row r="39987" spans="68:68" x14ac:dyDescent="0.2">
      <c r="BP39987" s="48"/>
    </row>
    <row r="39988" spans="68:68" x14ac:dyDescent="0.2">
      <c r="BP39988" s="48"/>
    </row>
    <row r="39989" spans="68:68" x14ac:dyDescent="0.2">
      <c r="BP39989" s="48"/>
    </row>
    <row r="39990" spans="68:68" x14ac:dyDescent="0.2">
      <c r="BP39990" s="48"/>
    </row>
    <row r="39991" spans="68:68" x14ac:dyDescent="0.2">
      <c r="BP39991" s="48"/>
    </row>
    <row r="39992" spans="68:68" x14ac:dyDescent="0.2">
      <c r="BP39992" s="48"/>
    </row>
    <row r="39993" spans="68:68" x14ac:dyDescent="0.2">
      <c r="BP39993" s="48"/>
    </row>
    <row r="39994" spans="68:68" x14ac:dyDescent="0.2">
      <c r="BP39994" s="48"/>
    </row>
    <row r="39995" spans="68:68" x14ac:dyDescent="0.2">
      <c r="BP39995" s="48"/>
    </row>
    <row r="39996" spans="68:68" x14ac:dyDescent="0.2">
      <c r="BP39996" s="48"/>
    </row>
    <row r="39997" spans="68:68" x14ac:dyDescent="0.2">
      <c r="BP39997" s="48"/>
    </row>
    <row r="39998" spans="68:68" x14ac:dyDescent="0.2">
      <c r="BP39998" s="48"/>
    </row>
    <row r="39999" spans="68:68" x14ac:dyDescent="0.2">
      <c r="BP39999" s="48"/>
    </row>
    <row r="40000" spans="68:68" x14ac:dyDescent="0.2">
      <c r="BP40000" s="48"/>
    </row>
    <row r="40001" spans="68:68" x14ac:dyDescent="0.2">
      <c r="BP40001" s="48"/>
    </row>
    <row r="40002" spans="68:68" x14ac:dyDescent="0.2">
      <c r="BP40002" s="48"/>
    </row>
    <row r="40003" spans="68:68" x14ac:dyDescent="0.2">
      <c r="BP40003" s="48"/>
    </row>
    <row r="40004" spans="68:68" x14ac:dyDescent="0.2">
      <c r="BP40004" s="48"/>
    </row>
    <row r="40005" spans="68:68" x14ac:dyDescent="0.2">
      <c r="BP40005" s="48"/>
    </row>
    <row r="40006" spans="68:68" x14ac:dyDescent="0.2">
      <c r="BP40006" s="48"/>
    </row>
    <row r="40007" spans="68:68" x14ac:dyDescent="0.2">
      <c r="BP40007" s="48"/>
    </row>
    <row r="40008" spans="68:68" x14ac:dyDescent="0.2">
      <c r="BP40008" s="48"/>
    </row>
    <row r="40009" spans="68:68" x14ac:dyDescent="0.2">
      <c r="BP40009" s="48"/>
    </row>
    <row r="40010" spans="68:68" x14ac:dyDescent="0.2">
      <c r="BP40010" s="48"/>
    </row>
    <row r="40011" spans="68:68" x14ac:dyDescent="0.2">
      <c r="BP40011" s="48"/>
    </row>
    <row r="40012" spans="68:68" x14ac:dyDescent="0.2">
      <c r="BP40012" s="48"/>
    </row>
    <row r="40013" spans="68:68" x14ac:dyDescent="0.2">
      <c r="BP40013" s="48"/>
    </row>
    <row r="40014" spans="68:68" x14ac:dyDescent="0.2">
      <c r="BP40014" s="48"/>
    </row>
    <row r="40015" spans="68:68" x14ac:dyDescent="0.2">
      <c r="BP40015" s="48"/>
    </row>
    <row r="40016" spans="68:68" x14ac:dyDescent="0.2">
      <c r="BP40016" s="48"/>
    </row>
    <row r="40017" spans="68:68" x14ac:dyDescent="0.2">
      <c r="BP40017" s="48"/>
    </row>
    <row r="40018" spans="68:68" x14ac:dyDescent="0.2">
      <c r="BP40018" s="48"/>
    </row>
    <row r="40019" spans="68:68" x14ac:dyDescent="0.2">
      <c r="BP40019" s="48"/>
    </row>
    <row r="40020" spans="68:68" x14ac:dyDescent="0.2">
      <c r="BP40020" s="48"/>
    </row>
    <row r="40021" spans="68:68" x14ac:dyDescent="0.2">
      <c r="BP40021" s="48"/>
    </row>
    <row r="40022" spans="68:68" x14ac:dyDescent="0.2">
      <c r="BP40022" s="48"/>
    </row>
    <row r="40023" spans="68:68" x14ac:dyDescent="0.2">
      <c r="BP40023" s="48"/>
    </row>
    <row r="40024" spans="68:68" x14ac:dyDescent="0.2">
      <c r="BP40024" s="48"/>
    </row>
    <row r="40025" spans="68:68" x14ac:dyDescent="0.2">
      <c r="BP40025" s="48"/>
    </row>
    <row r="40026" spans="68:68" x14ac:dyDescent="0.2">
      <c r="BP40026" s="48"/>
    </row>
    <row r="40027" spans="68:68" x14ac:dyDescent="0.2">
      <c r="BP40027" s="48"/>
    </row>
    <row r="40028" spans="68:68" x14ac:dyDescent="0.2">
      <c r="BP40028" s="48"/>
    </row>
    <row r="40029" spans="68:68" x14ac:dyDescent="0.2">
      <c r="BP40029" s="48"/>
    </row>
    <row r="40030" spans="68:68" x14ac:dyDescent="0.2">
      <c r="BP40030" s="48"/>
    </row>
    <row r="40031" spans="68:68" x14ac:dyDescent="0.2">
      <c r="BP40031" s="48"/>
    </row>
    <row r="40032" spans="68:68" x14ac:dyDescent="0.2">
      <c r="BP40032" s="48"/>
    </row>
    <row r="40033" spans="68:68" x14ac:dyDescent="0.2">
      <c r="BP40033" s="48"/>
    </row>
    <row r="40034" spans="68:68" x14ac:dyDescent="0.2">
      <c r="BP40034" s="48"/>
    </row>
    <row r="40035" spans="68:68" x14ac:dyDescent="0.2">
      <c r="BP40035" s="48"/>
    </row>
    <row r="40036" spans="68:68" x14ac:dyDescent="0.2">
      <c r="BP40036" s="48"/>
    </row>
    <row r="40037" spans="68:68" x14ac:dyDescent="0.2">
      <c r="BP40037" s="48"/>
    </row>
    <row r="40038" spans="68:68" x14ac:dyDescent="0.2">
      <c r="BP40038" s="48"/>
    </row>
    <row r="40039" spans="68:68" x14ac:dyDescent="0.2">
      <c r="BP40039" s="48"/>
    </row>
    <row r="40040" spans="68:68" x14ac:dyDescent="0.2">
      <c r="BP40040" s="48"/>
    </row>
    <row r="40041" spans="68:68" x14ac:dyDescent="0.2">
      <c r="BP40041" s="48"/>
    </row>
    <row r="40042" spans="68:68" x14ac:dyDescent="0.2">
      <c r="BP40042" s="48"/>
    </row>
    <row r="40043" spans="68:68" x14ac:dyDescent="0.2">
      <c r="BP40043" s="48"/>
    </row>
    <row r="40044" spans="68:68" x14ac:dyDescent="0.2">
      <c r="BP40044" s="48"/>
    </row>
    <row r="40045" spans="68:68" x14ac:dyDescent="0.2">
      <c r="BP40045" s="48"/>
    </row>
    <row r="40046" spans="68:68" x14ac:dyDescent="0.2">
      <c r="BP40046" s="48"/>
    </row>
    <row r="40047" spans="68:68" x14ac:dyDescent="0.2">
      <c r="BP40047" s="48"/>
    </row>
    <row r="40048" spans="68:68" x14ac:dyDescent="0.2">
      <c r="BP40048" s="48"/>
    </row>
    <row r="40049" spans="68:68" x14ac:dyDescent="0.2">
      <c r="BP40049" s="48"/>
    </row>
    <row r="40050" spans="68:68" x14ac:dyDescent="0.2">
      <c r="BP40050" s="48"/>
    </row>
    <row r="40051" spans="68:68" x14ac:dyDescent="0.2">
      <c r="BP40051" s="48"/>
    </row>
    <row r="40052" spans="68:68" x14ac:dyDescent="0.2">
      <c r="BP40052" s="48"/>
    </row>
    <row r="40053" spans="68:68" x14ac:dyDescent="0.2">
      <c r="BP40053" s="48"/>
    </row>
    <row r="40054" spans="68:68" x14ac:dyDescent="0.2">
      <c r="BP40054" s="48"/>
    </row>
    <row r="40055" spans="68:68" x14ac:dyDescent="0.2">
      <c r="BP40055" s="48"/>
    </row>
    <row r="40056" spans="68:68" x14ac:dyDescent="0.2">
      <c r="BP40056" s="48"/>
    </row>
    <row r="40057" spans="68:68" x14ac:dyDescent="0.2">
      <c r="BP40057" s="48"/>
    </row>
    <row r="40058" spans="68:68" x14ac:dyDescent="0.2">
      <c r="BP40058" s="48"/>
    </row>
    <row r="40059" spans="68:68" x14ac:dyDescent="0.2">
      <c r="BP40059" s="48"/>
    </row>
    <row r="40060" spans="68:68" x14ac:dyDescent="0.2">
      <c r="BP40060" s="48"/>
    </row>
    <row r="40061" spans="68:68" x14ac:dyDescent="0.2">
      <c r="BP40061" s="48"/>
    </row>
    <row r="40062" spans="68:68" x14ac:dyDescent="0.2">
      <c r="BP40062" s="48"/>
    </row>
    <row r="40063" spans="68:68" x14ac:dyDescent="0.2">
      <c r="BP40063" s="48"/>
    </row>
    <row r="40064" spans="68:68" x14ac:dyDescent="0.2">
      <c r="BP40064" s="48"/>
    </row>
    <row r="40065" spans="68:68" x14ac:dyDescent="0.2">
      <c r="BP40065" s="48"/>
    </row>
    <row r="40066" spans="68:68" x14ac:dyDescent="0.2">
      <c r="BP40066" s="48"/>
    </row>
    <row r="40067" spans="68:68" x14ac:dyDescent="0.2">
      <c r="BP40067" s="48"/>
    </row>
    <row r="40068" spans="68:68" x14ac:dyDescent="0.2">
      <c r="BP40068" s="48"/>
    </row>
    <row r="40069" spans="68:68" x14ac:dyDescent="0.2">
      <c r="BP40069" s="48"/>
    </row>
    <row r="40070" spans="68:68" x14ac:dyDescent="0.2">
      <c r="BP40070" s="48"/>
    </row>
    <row r="40071" spans="68:68" x14ac:dyDescent="0.2">
      <c r="BP40071" s="48"/>
    </row>
    <row r="40072" spans="68:68" x14ac:dyDescent="0.2">
      <c r="BP40072" s="48"/>
    </row>
    <row r="40073" spans="68:68" x14ac:dyDescent="0.2">
      <c r="BP40073" s="48"/>
    </row>
    <row r="40074" spans="68:68" x14ac:dyDescent="0.2">
      <c r="BP40074" s="48"/>
    </row>
    <row r="40075" spans="68:68" x14ac:dyDescent="0.2">
      <c r="BP40075" s="48"/>
    </row>
    <row r="40076" spans="68:68" x14ac:dyDescent="0.2">
      <c r="BP40076" s="48"/>
    </row>
    <row r="40077" spans="68:68" x14ac:dyDescent="0.2">
      <c r="BP40077" s="48"/>
    </row>
    <row r="40078" spans="68:68" x14ac:dyDescent="0.2">
      <c r="BP40078" s="48"/>
    </row>
    <row r="40079" spans="68:68" x14ac:dyDescent="0.2">
      <c r="BP40079" s="48"/>
    </row>
    <row r="40080" spans="68:68" x14ac:dyDescent="0.2">
      <c r="BP40080" s="48"/>
    </row>
    <row r="40081" spans="68:68" x14ac:dyDescent="0.2">
      <c r="BP40081" s="48"/>
    </row>
    <row r="40082" spans="68:68" x14ac:dyDescent="0.2">
      <c r="BP40082" s="48"/>
    </row>
    <row r="40083" spans="68:68" x14ac:dyDescent="0.2">
      <c r="BP40083" s="48"/>
    </row>
    <row r="40084" spans="68:68" x14ac:dyDescent="0.2">
      <c r="BP40084" s="48"/>
    </row>
    <row r="40085" spans="68:68" x14ac:dyDescent="0.2">
      <c r="BP40085" s="48"/>
    </row>
    <row r="40086" spans="68:68" x14ac:dyDescent="0.2">
      <c r="BP40086" s="48"/>
    </row>
    <row r="40087" spans="68:68" x14ac:dyDescent="0.2">
      <c r="BP40087" s="48"/>
    </row>
    <row r="40088" spans="68:68" x14ac:dyDescent="0.2">
      <c r="BP40088" s="48"/>
    </row>
    <row r="40089" spans="68:68" x14ac:dyDescent="0.2">
      <c r="BP40089" s="48"/>
    </row>
    <row r="40090" spans="68:68" x14ac:dyDescent="0.2">
      <c r="BP40090" s="48"/>
    </row>
    <row r="40091" spans="68:68" x14ac:dyDescent="0.2">
      <c r="BP40091" s="48"/>
    </row>
    <row r="40092" spans="68:68" x14ac:dyDescent="0.2">
      <c r="BP40092" s="48"/>
    </row>
    <row r="40093" spans="68:68" x14ac:dyDescent="0.2">
      <c r="BP40093" s="48"/>
    </row>
    <row r="40094" spans="68:68" x14ac:dyDescent="0.2">
      <c r="BP40094" s="48"/>
    </row>
    <row r="40095" spans="68:68" x14ac:dyDescent="0.2">
      <c r="BP40095" s="48"/>
    </row>
    <row r="40096" spans="68:68" x14ac:dyDescent="0.2">
      <c r="BP40096" s="48"/>
    </row>
    <row r="40097" spans="68:68" x14ac:dyDescent="0.2">
      <c r="BP40097" s="48"/>
    </row>
    <row r="40098" spans="68:68" x14ac:dyDescent="0.2">
      <c r="BP40098" s="48"/>
    </row>
    <row r="40099" spans="68:68" x14ac:dyDescent="0.2">
      <c r="BP40099" s="48"/>
    </row>
    <row r="40100" spans="68:68" x14ac:dyDescent="0.2">
      <c r="BP40100" s="48"/>
    </row>
    <row r="40101" spans="68:68" x14ac:dyDescent="0.2">
      <c r="BP40101" s="48"/>
    </row>
    <row r="40102" spans="68:68" x14ac:dyDescent="0.2">
      <c r="BP40102" s="48"/>
    </row>
    <row r="40103" spans="68:68" x14ac:dyDescent="0.2">
      <c r="BP40103" s="48"/>
    </row>
    <row r="40104" spans="68:68" x14ac:dyDescent="0.2">
      <c r="BP40104" s="48"/>
    </row>
    <row r="40105" spans="68:68" x14ac:dyDescent="0.2">
      <c r="BP40105" s="48"/>
    </row>
    <row r="40106" spans="68:68" x14ac:dyDescent="0.2">
      <c r="BP40106" s="48"/>
    </row>
    <row r="40107" spans="68:68" x14ac:dyDescent="0.2">
      <c r="BP40107" s="48"/>
    </row>
    <row r="40108" spans="68:68" x14ac:dyDescent="0.2">
      <c r="BP40108" s="48"/>
    </row>
    <row r="40109" spans="68:68" x14ac:dyDescent="0.2">
      <c r="BP40109" s="48"/>
    </row>
    <row r="40110" spans="68:68" x14ac:dyDescent="0.2">
      <c r="BP40110" s="48"/>
    </row>
    <row r="40111" spans="68:68" x14ac:dyDescent="0.2">
      <c r="BP40111" s="48"/>
    </row>
    <row r="40112" spans="68:68" x14ac:dyDescent="0.2">
      <c r="BP40112" s="48"/>
    </row>
    <row r="40113" spans="68:68" x14ac:dyDescent="0.2">
      <c r="BP40113" s="48"/>
    </row>
    <row r="40114" spans="68:68" x14ac:dyDescent="0.2">
      <c r="BP40114" s="48"/>
    </row>
    <row r="40115" spans="68:68" x14ac:dyDescent="0.2">
      <c r="BP40115" s="48"/>
    </row>
    <row r="40116" spans="68:68" x14ac:dyDescent="0.2">
      <c r="BP40116" s="48"/>
    </row>
    <row r="40117" spans="68:68" x14ac:dyDescent="0.2">
      <c r="BP40117" s="48"/>
    </row>
    <row r="40118" spans="68:68" x14ac:dyDescent="0.2">
      <c r="BP40118" s="48"/>
    </row>
    <row r="40119" spans="68:68" x14ac:dyDescent="0.2">
      <c r="BP40119" s="48"/>
    </row>
    <row r="40120" spans="68:68" x14ac:dyDescent="0.2">
      <c r="BP40120" s="48"/>
    </row>
    <row r="40121" spans="68:68" x14ac:dyDescent="0.2">
      <c r="BP40121" s="48"/>
    </row>
    <row r="40122" spans="68:68" x14ac:dyDescent="0.2">
      <c r="BP40122" s="48"/>
    </row>
    <row r="40123" spans="68:68" x14ac:dyDescent="0.2">
      <c r="BP40123" s="48"/>
    </row>
    <row r="40124" spans="68:68" x14ac:dyDescent="0.2">
      <c r="BP40124" s="48"/>
    </row>
    <row r="40125" spans="68:68" x14ac:dyDescent="0.2">
      <c r="BP40125" s="48"/>
    </row>
    <row r="40126" spans="68:68" x14ac:dyDescent="0.2">
      <c r="BP40126" s="48"/>
    </row>
    <row r="40127" spans="68:68" x14ac:dyDescent="0.2">
      <c r="BP40127" s="48"/>
    </row>
    <row r="40128" spans="68:68" x14ac:dyDescent="0.2">
      <c r="BP40128" s="48"/>
    </row>
    <row r="40129" spans="68:68" x14ac:dyDescent="0.2">
      <c r="BP40129" s="48"/>
    </row>
    <row r="40130" spans="68:68" x14ac:dyDescent="0.2">
      <c r="BP40130" s="48"/>
    </row>
    <row r="40131" spans="68:68" x14ac:dyDescent="0.2">
      <c r="BP40131" s="48"/>
    </row>
    <row r="40132" spans="68:68" x14ac:dyDescent="0.2">
      <c r="BP40132" s="48"/>
    </row>
    <row r="40133" spans="68:68" x14ac:dyDescent="0.2">
      <c r="BP40133" s="48"/>
    </row>
    <row r="40134" spans="68:68" x14ac:dyDescent="0.2">
      <c r="BP40134" s="48"/>
    </row>
    <row r="40135" spans="68:68" x14ac:dyDescent="0.2">
      <c r="BP40135" s="48"/>
    </row>
    <row r="40136" spans="68:68" x14ac:dyDescent="0.2">
      <c r="BP40136" s="48"/>
    </row>
    <row r="40137" spans="68:68" x14ac:dyDescent="0.2">
      <c r="BP40137" s="48"/>
    </row>
    <row r="40138" spans="68:68" x14ac:dyDescent="0.2">
      <c r="BP40138" s="48"/>
    </row>
    <row r="40139" spans="68:68" x14ac:dyDescent="0.2">
      <c r="BP40139" s="48"/>
    </row>
    <row r="40140" spans="68:68" x14ac:dyDescent="0.2">
      <c r="BP40140" s="48"/>
    </row>
    <row r="40141" spans="68:68" x14ac:dyDescent="0.2">
      <c r="BP40141" s="48"/>
    </row>
    <row r="40142" spans="68:68" x14ac:dyDescent="0.2">
      <c r="BP40142" s="48"/>
    </row>
    <row r="40143" spans="68:68" x14ac:dyDescent="0.2">
      <c r="BP40143" s="48"/>
    </row>
    <row r="40144" spans="68:68" x14ac:dyDescent="0.2">
      <c r="BP40144" s="48"/>
    </row>
    <row r="40145" spans="68:68" x14ac:dyDescent="0.2">
      <c r="BP40145" s="48"/>
    </row>
    <row r="40146" spans="68:68" x14ac:dyDescent="0.2">
      <c r="BP40146" s="48"/>
    </row>
    <row r="40147" spans="68:68" x14ac:dyDescent="0.2">
      <c r="BP40147" s="48"/>
    </row>
    <row r="40148" spans="68:68" x14ac:dyDescent="0.2">
      <c r="BP40148" s="48"/>
    </row>
    <row r="40149" spans="68:68" x14ac:dyDescent="0.2">
      <c r="BP40149" s="48"/>
    </row>
    <row r="40150" spans="68:68" x14ac:dyDescent="0.2">
      <c r="BP40150" s="48"/>
    </row>
    <row r="40151" spans="68:68" x14ac:dyDescent="0.2">
      <c r="BP40151" s="48"/>
    </row>
    <row r="40152" spans="68:68" x14ac:dyDescent="0.2">
      <c r="BP40152" s="48"/>
    </row>
    <row r="40153" spans="68:68" x14ac:dyDescent="0.2">
      <c r="BP40153" s="48"/>
    </row>
    <row r="40154" spans="68:68" x14ac:dyDescent="0.2">
      <c r="BP40154" s="48"/>
    </row>
    <row r="40155" spans="68:68" x14ac:dyDescent="0.2">
      <c r="BP40155" s="48"/>
    </row>
    <row r="40156" spans="68:68" x14ac:dyDescent="0.2">
      <c r="BP40156" s="48"/>
    </row>
    <row r="40157" spans="68:68" x14ac:dyDescent="0.2">
      <c r="BP40157" s="48"/>
    </row>
    <row r="40158" spans="68:68" x14ac:dyDescent="0.2">
      <c r="BP40158" s="48"/>
    </row>
    <row r="40159" spans="68:68" x14ac:dyDescent="0.2">
      <c r="BP40159" s="48"/>
    </row>
    <row r="40160" spans="68:68" x14ac:dyDescent="0.2">
      <c r="BP40160" s="48"/>
    </row>
    <row r="40161" spans="68:68" x14ac:dyDescent="0.2">
      <c r="BP40161" s="48"/>
    </row>
    <row r="40162" spans="68:68" x14ac:dyDescent="0.2">
      <c r="BP40162" s="48"/>
    </row>
    <row r="40163" spans="68:68" x14ac:dyDescent="0.2">
      <c r="BP40163" s="48"/>
    </row>
    <row r="40164" spans="68:68" x14ac:dyDescent="0.2">
      <c r="BP40164" s="48"/>
    </row>
    <row r="40165" spans="68:68" x14ac:dyDescent="0.2">
      <c r="BP40165" s="48"/>
    </row>
    <row r="40166" spans="68:68" x14ac:dyDescent="0.2">
      <c r="BP40166" s="48"/>
    </row>
    <row r="40167" spans="68:68" x14ac:dyDescent="0.2">
      <c r="BP40167" s="48"/>
    </row>
    <row r="40168" spans="68:68" x14ac:dyDescent="0.2">
      <c r="BP40168" s="48"/>
    </row>
    <row r="40169" spans="68:68" x14ac:dyDescent="0.2">
      <c r="BP40169" s="48"/>
    </row>
    <row r="40170" spans="68:68" x14ac:dyDescent="0.2">
      <c r="BP40170" s="48"/>
    </row>
    <row r="40171" spans="68:68" x14ac:dyDescent="0.2">
      <c r="BP40171" s="48"/>
    </row>
    <row r="40172" spans="68:68" x14ac:dyDescent="0.2">
      <c r="BP40172" s="48"/>
    </row>
    <row r="40173" spans="68:68" x14ac:dyDescent="0.2">
      <c r="BP40173" s="48"/>
    </row>
    <row r="40174" spans="68:68" x14ac:dyDescent="0.2">
      <c r="BP40174" s="48"/>
    </row>
    <row r="40175" spans="68:68" x14ac:dyDescent="0.2">
      <c r="BP40175" s="48"/>
    </row>
    <row r="40176" spans="68:68" x14ac:dyDescent="0.2">
      <c r="BP40176" s="48"/>
    </row>
    <row r="40177" spans="68:68" x14ac:dyDescent="0.2">
      <c r="BP40177" s="48"/>
    </row>
    <row r="40178" spans="68:68" x14ac:dyDescent="0.2">
      <c r="BP40178" s="48"/>
    </row>
    <row r="40179" spans="68:68" x14ac:dyDescent="0.2">
      <c r="BP40179" s="48"/>
    </row>
    <row r="40180" spans="68:68" x14ac:dyDescent="0.2">
      <c r="BP40180" s="48"/>
    </row>
    <row r="40181" spans="68:68" x14ac:dyDescent="0.2">
      <c r="BP40181" s="48"/>
    </row>
    <row r="40182" spans="68:68" x14ac:dyDescent="0.2">
      <c r="BP40182" s="48"/>
    </row>
    <row r="40183" spans="68:68" x14ac:dyDescent="0.2">
      <c r="BP40183" s="48"/>
    </row>
    <row r="40184" spans="68:68" x14ac:dyDescent="0.2">
      <c r="BP40184" s="48"/>
    </row>
    <row r="40185" spans="68:68" x14ac:dyDescent="0.2">
      <c r="BP40185" s="48"/>
    </row>
    <row r="40186" spans="68:68" x14ac:dyDescent="0.2">
      <c r="BP40186" s="48"/>
    </row>
    <row r="40187" spans="68:68" x14ac:dyDescent="0.2">
      <c r="BP40187" s="48"/>
    </row>
    <row r="40188" spans="68:68" x14ac:dyDescent="0.2">
      <c r="BP40188" s="48"/>
    </row>
    <row r="40189" spans="68:68" x14ac:dyDescent="0.2">
      <c r="BP40189" s="48"/>
    </row>
    <row r="40190" spans="68:68" x14ac:dyDescent="0.2">
      <c r="BP40190" s="48"/>
    </row>
    <row r="40191" spans="68:68" x14ac:dyDescent="0.2">
      <c r="BP40191" s="48"/>
    </row>
    <row r="40192" spans="68:68" x14ac:dyDescent="0.2">
      <c r="BP40192" s="48"/>
    </row>
    <row r="40193" spans="68:68" x14ac:dyDescent="0.2">
      <c r="BP40193" s="48"/>
    </row>
    <row r="40194" spans="68:68" x14ac:dyDescent="0.2">
      <c r="BP40194" s="48"/>
    </row>
    <row r="40195" spans="68:68" x14ac:dyDescent="0.2">
      <c r="BP40195" s="48"/>
    </row>
    <row r="40196" spans="68:68" x14ac:dyDescent="0.2">
      <c r="BP40196" s="48"/>
    </row>
    <row r="40197" spans="68:68" x14ac:dyDescent="0.2">
      <c r="BP40197" s="48"/>
    </row>
    <row r="40198" spans="68:68" x14ac:dyDescent="0.2">
      <c r="BP40198" s="48"/>
    </row>
    <row r="40199" spans="68:68" x14ac:dyDescent="0.2">
      <c r="BP40199" s="48"/>
    </row>
    <row r="40200" spans="68:68" x14ac:dyDescent="0.2">
      <c r="BP40200" s="48"/>
    </row>
    <row r="40201" spans="68:68" x14ac:dyDescent="0.2">
      <c r="BP40201" s="48"/>
    </row>
    <row r="40202" spans="68:68" x14ac:dyDescent="0.2">
      <c r="BP40202" s="48"/>
    </row>
    <row r="40203" spans="68:68" x14ac:dyDescent="0.2">
      <c r="BP40203" s="48"/>
    </row>
    <row r="40204" spans="68:68" x14ac:dyDescent="0.2">
      <c r="BP40204" s="48"/>
    </row>
    <row r="40205" spans="68:68" x14ac:dyDescent="0.2">
      <c r="BP40205" s="48"/>
    </row>
    <row r="40206" spans="68:68" x14ac:dyDescent="0.2">
      <c r="BP40206" s="48"/>
    </row>
    <row r="40207" spans="68:68" x14ac:dyDescent="0.2">
      <c r="BP40207" s="48"/>
    </row>
    <row r="40208" spans="68:68" x14ac:dyDescent="0.2">
      <c r="BP40208" s="48"/>
    </row>
    <row r="40209" spans="68:68" x14ac:dyDescent="0.2">
      <c r="BP40209" s="48"/>
    </row>
    <row r="40210" spans="68:68" x14ac:dyDescent="0.2">
      <c r="BP40210" s="48"/>
    </row>
    <row r="40211" spans="68:68" x14ac:dyDescent="0.2">
      <c r="BP40211" s="48"/>
    </row>
    <row r="40212" spans="68:68" x14ac:dyDescent="0.2">
      <c r="BP40212" s="48"/>
    </row>
    <row r="40213" spans="68:68" x14ac:dyDescent="0.2">
      <c r="BP40213" s="48"/>
    </row>
    <row r="40214" spans="68:68" x14ac:dyDescent="0.2">
      <c r="BP40214" s="48"/>
    </row>
    <row r="40215" spans="68:68" x14ac:dyDescent="0.2">
      <c r="BP40215" s="48"/>
    </row>
    <row r="40216" spans="68:68" x14ac:dyDescent="0.2">
      <c r="BP40216" s="48"/>
    </row>
    <row r="40217" spans="68:68" x14ac:dyDescent="0.2">
      <c r="BP40217" s="48"/>
    </row>
    <row r="40218" spans="68:68" x14ac:dyDescent="0.2">
      <c r="BP40218" s="48"/>
    </row>
    <row r="40219" spans="68:68" x14ac:dyDescent="0.2">
      <c r="BP40219" s="48"/>
    </row>
    <row r="40220" spans="68:68" x14ac:dyDescent="0.2">
      <c r="BP40220" s="48"/>
    </row>
    <row r="40221" spans="68:68" x14ac:dyDescent="0.2">
      <c r="BP40221" s="48"/>
    </row>
    <row r="40222" spans="68:68" x14ac:dyDescent="0.2">
      <c r="BP40222" s="48"/>
    </row>
    <row r="40223" spans="68:68" x14ac:dyDescent="0.2">
      <c r="BP40223" s="48"/>
    </row>
    <row r="40224" spans="68:68" x14ac:dyDescent="0.2">
      <c r="BP40224" s="48"/>
    </row>
    <row r="40225" spans="68:68" x14ac:dyDescent="0.2">
      <c r="BP40225" s="48"/>
    </row>
    <row r="40226" spans="68:68" x14ac:dyDescent="0.2">
      <c r="BP40226" s="48"/>
    </row>
    <row r="40227" spans="68:68" x14ac:dyDescent="0.2">
      <c r="BP40227" s="48"/>
    </row>
    <row r="40228" spans="68:68" x14ac:dyDescent="0.2">
      <c r="BP40228" s="48"/>
    </row>
    <row r="40229" spans="68:68" x14ac:dyDescent="0.2">
      <c r="BP40229" s="48"/>
    </row>
    <row r="40230" spans="68:68" x14ac:dyDescent="0.2">
      <c r="BP40230" s="48"/>
    </row>
    <row r="40231" spans="68:68" x14ac:dyDescent="0.2">
      <c r="BP40231" s="48"/>
    </row>
    <row r="40232" spans="68:68" x14ac:dyDescent="0.2">
      <c r="BP40232" s="48"/>
    </row>
    <row r="40233" spans="68:68" x14ac:dyDescent="0.2">
      <c r="BP40233" s="48"/>
    </row>
    <row r="40234" spans="68:68" x14ac:dyDescent="0.2">
      <c r="BP40234" s="48"/>
    </row>
    <row r="40235" spans="68:68" x14ac:dyDescent="0.2">
      <c r="BP40235" s="48"/>
    </row>
    <row r="40236" spans="68:68" x14ac:dyDescent="0.2">
      <c r="BP40236" s="48"/>
    </row>
    <row r="40237" spans="68:68" x14ac:dyDescent="0.2">
      <c r="BP40237" s="48"/>
    </row>
    <row r="40238" spans="68:68" x14ac:dyDescent="0.2">
      <c r="BP40238" s="48"/>
    </row>
    <row r="40239" spans="68:68" x14ac:dyDescent="0.2">
      <c r="BP40239" s="48"/>
    </row>
    <row r="40240" spans="68:68" x14ac:dyDescent="0.2">
      <c r="BP40240" s="48"/>
    </row>
    <row r="40241" spans="68:68" x14ac:dyDescent="0.2">
      <c r="BP40241" s="48"/>
    </row>
    <row r="40242" spans="68:68" x14ac:dyDescent="0.2">
      <c r="BP40242" s="48"/>
    </row>
    <row r="40243" spans="68:68" x14ac:dyDescent="0.2">
      <c r="BP40243" s="48"/>
    </row>
    <row r="40244" spans="68:68" x14ac:dyDescent="0.2">
      <c r="BP40244" s="48"/>
    </row>
    <row r="40245" spans="68:68" x14ac:dyDescent="0.2">
      <c r="BP40245" s="48"/>
    </row>
    <row r="40246" spans="68:68" x14ac:dyDescent="0.2">
      <c r="BP40246" s="48"/>
    </row>
    <row r="40247" spans="68:68" x14ac:dyDescent="0.2">
      <c r="BP40247" s="48"/>
    </row>
    <row r="40248" spans="68:68" x14ac:dyDescent="0.2">
      <c r="BP40248" s="48"/>
    </row>
    <row r="40249" spans="68:68" x14ac:dyDescent="0.2">
      <c r="BP40249" s="48"/>
    </row>
    <row r="40250" spans="68:68" x14ac:dyDescent="0.2">
      <c r="BP40250" s="48"/>
    </row>
    <row r="40251" spans="68:68" x14ac:dyDescent="0.2">
      <c r="BP40251" s="48"/>
    </row>
    <row r="40252" spans="68:68" x14ac:dyDescent="0.2">
      <c r="BP40252" s="48"/>
    </row>
    <row r="40253" spans="68:68" x14ac:dyDescent="0.2">
      <c r="BP40253" s="48"/>
    </row>
    <row r="40254" spans="68:68" x14ac:dyDescent="0.2">
      <c r="BP40254" s="48"/>
    </row>
    <row r="40255" spans="68:68" x14ac:dyDescent="0.2">
      <c r="BP40255" s="48"/>
    </row>
    <row r="40256" spans="68:68" x14ac:dyDescent="0.2">
      <c r="BP40256" s="48"/>
    </row>
    <row r="40257" spans="68:68" x14ac:dyDescent="0.2">
      <c r="BP40257" s="48"/>
    </row>
    <row r="40258" spans="68:68" x14ac:dyDescent="0.2">
      <c r="BP40258" s="48"/>
    </row>
    <row r="40259" spans="68:68" x14ac:dyDescent="0.2">
      <c r="BP40259" s="48"/>
    </row>
    <row r="40260" spans="68:68" x14ac:dyDescent="0.2">
      <c r="BP40260" s="48"/>
    </row>
    <row r="40261" spans="68:68" x14ac:dyDescent="0.2">
      <c r="BP40261" s="48"/>
    </row>
    <row r="40262" spans="68:68" x14ac:dyDescent="0.2">
      <c r="BP40262" s="48"/>
    </row>
    <row r="40263" spans="68:68" x14ac:dyDescent="0.2">
      <c r="BP40263" s="48"/>
    </row>
    <row r="40264" spans="68:68" x14ac:dyDescent="0.2">
      <c r="BP40264" s="48"/>
    </row>
    <row r="40265" spans="68:68" x14ac:dyDescent="0.2">
      <c r="BP40265" s="48"/>
    </row>
    <row r="40266" spans="68:68" x14ac:dyDescent="0.2">
      <c r="BP40266" s="48"/>
    </row>
    <row r="40267" spans="68:68" x14ac:dyDescent="0.2">
      <c r="BP40267" s="48"/>
    </row>
    <row r="40268" spans="68:68" x14ac:dyDescent="0.2">
      <c r="BP40268" s="48"/>
    </row>
    <row r="40269" spans="68:68" x14ac:dyDescent="0.2">
      <c r="BP40269" s="48"/>
    </row>
    <row r="40270" spans="68:68" x14ac:dyDescent="0.2">
      <c r="BP40270" s="48"/>
    </row>
    <row r="40271" spans="68:68" x14ac:dyDescent="0.2">
      <c r="BP40271" s="48"/>
    </row>
    <row r="40272" spans="68:68" x14ac:dyDescent="0.2">
      <c r="BP40272" s="48"/>
    </row>
    <row r="40273" spans="68:68" x14ac:dyDescent="0.2">
      <c r="BP40273" s="48"/>
    </row>
    <row r="40274" spans="68:68" x14ac:dyDescent="0.2">
      <c r="BP40274" s="48"/>
    </row>
    <row r="40275" spans="68:68" x14ac:dyDescent="0.2">
      <c r="BP40275" s="48"/>
    </row>
    <row r="40276" spans="68:68" x14ac:dyDescent="0.2">
      <c r="BP40276" s="48"/>
    </row>
    <row r="40277" spans="68:68" x14ac:dyDescent="0.2">
      <c r="BP40277" s="48"/>
    </row>
    <row r="40278" spans="68:68" x14ac:dyDescent="0.2">
      <c r="BP40278" s="48"/>
    </row>
    <row r="40279" spans="68:68" x14ac:dyDescent="0.2">
      <c r="BP40279" s="48"/>
    </row>
    <row r="40280" spans="68:68" x14ac:dyDescent="0.2">
      <c r="BP40280" s="48"/>
    </row>
    <row r="40281" spans="68:68" x14ac:dyDescent="0.2">
      <c r="BP40281" s="48"/>
    </row>
    <row r="40282" spans="68:68" x14ac:dyDescent="0.2">
      <c r="BP40282" s="48"/>
    </row>
    <row r="40283" spans="68:68" x14ac:dyDescent="0.2">
      <c r="BP40283" s="48"/>
    </row>
    <row r="40284" spans="68:68" x14ac:dyDescent="0.2">
      <c r="BP40284" s="48"/>
    </row>
    <row r="40285" spans="68:68" x14ac:dyDescent="0.2">
      <c r="BP40285" s="48"/>
    </row>
    <row r="40286" spans="68:68" x14ac:dyDescent="0.2">
      <c r="BP40286" s="48"/>
    </row>
    <row r="40287" spans="68:68" x14ac:dyDescent="0.2">
      <c r="BP40287" s="48"/>
    </row>
    <row r="40288" spans="68:68" x14ac:dyDescent="0.2">
      <c r="BP40288" s="48"/>
    </row>
    <row r="40289" spans="68:68" x14ac:dyDescent="0.2">
      <c r="BP40289" s="48"/>
    </row>
    <row r="40290" spans="68:68" x14ac:dyDescent="0.2">
      <c r="BP40290" s="48"/>
    </row>
    <row r="40291" spans="68:68" x14ac:dyDescent="0.2">
      <c r="BP40291" s="48"/>
    </row>
    <row r="40292" spans="68:68" x14ac:dyDescent="0.2">
      <c r="BP40292" s="48"/>
    </row>
    <row r="40293" spans="68:68" x14ac:dyDescent="0.2">
      <c r="BP40293" s="48"/>
    </row>
    <row r="40294" spans="68:68" x14ac:dyDescent="0.2">
      <c r="BP40294" s="48"/>
    </row>
    <row r="40295" spans="68:68" x14ac:dyDescent="0.2">
      <c r="BP40295" s="48"/>
    </row>
    <row r="40296" spans="68:68" x14ac:dyDescent="0.2">
      <c r="BP40296" s="48"/>
    </row>
    <row r="40297" spans="68:68" x14ac:dyDescent="0.2">
      <c r="BP40297" s="48"/>
    </row>
    <row r="40298" spans="68:68" x14ac:dyDescent="0.2">
      <c r="BP40298" s="48"/>
    </row>
    <row r="40299" spans="68:68" x14ac:dyDescent="0.2">
      <c r="BP40299" s="48"/>
    </row>
    <row r="40300" spans="68:68" x14ac:dyDescent="0.2">
      <c r="BP40300" s="48"/>
    </row>
    <row r="40301" spans="68:68" x14ac:dyDescent="0.2">
      <c r="BP40301" s="48"/>
    </row>
    <row r="40302" spans="68:68" x14ac:dyDescent="0.2">
      <c r="BP40302" s="48"/>
    </row>
    <row r="40303" spans="68:68" x14ac:dyDescent="0.2">
      <c r="BP40303" s="48"/>
    </row>
    <row r="40304" spans="68:68" x14ac:dyDescent="0.2">
      <c r="BP40304" s="48"/>
    </row>
    <row r="40305" spans="68:68" x14ac:dyDescent="0.2">
      <c r="BP40305" s="48"/>
    </row>
    <row r="40306" spans="68:68" x14ac:dyDescent="0.2">
      <c r="BP40306" s="48"/>
    </row>
    <row r="40307" spans="68:68" x14ac:dyDescent="0.2">
      <c r="BP40307" s="48"/>
    </row>
    <row r="40308" spans="68:68" x14ac:dyDescent="0.2">
      <c r="BP40308" s="48"/>
    </row>
    <row r="40309" spans="68:68" x14ac:dyDescent="0.2">
      <c r="BP40309" s="48"/>
    </row>
    <row r="40310" spans="68:68" x14ac:dyDescent="0.2">
      <c r="BP40310" s="48"/>
    </row>
    <row r="40311" spans="68:68" x14ac:dyDescent="0.2">
      <c r="BP40311" s="48"/>
    </row>
    <row r="40312" spans="68:68" x14ac:dyDescent="0.2">
      <c r="BP40312" s="48"/>
    </row>
    <row r="40313" spans="68:68" x14ac:dyDescent="0.2">
      <c r="BP40313" s="48"/>
    </row>
    <row r="40314" spans="68:68" x14ac:dyDescent="0.2">
      <c r="BP40314" s="48"/>
    </row>
    <row r="40315" spans="68:68" x14ac:dyDescent="0.2">
      <c r="BP40315" s="48"/>
    </row>
    <row r="40316" spans="68:68" x14ac:dyDescent="0.2">
      <c r="BP40316" s="48"/>
    </row>
    <row r="40317" spans="68:68" x14ac:dyDescent="0.2">
      <c r="BP40317" s="48"/>
    </row>
    <row r="40318" spans="68:68" x14ac:dyDescent="0.2">
      <c r="BP40318" s="48"/>
    </row>
    <row r="40319" spans="68:68" x14ac:dyDescent="0.2">
      <c r="BP40319" s="48"/>
    </row>
    <row r="40320" spans="68:68" x14ac:dyDescent="0.2">
      <c r="BP40320" s="48"/>
    </row>
    <row r="40321" spans="68:68" x14ac:dyDescent="0.2">
      <c r="BP40321" s="48"/>
    </row>
    <row r="40322" spans="68:68" x14ac:dyDescent="0.2">
      <c r="BP40322" s="48"/>
    </row>
    <row r="40323" spans="68:68" x14ac:dyDescent="0.2">
      <c r="BP40323" s="48"/>
    </row>
    <row r="40324" spans="68:68" x14ac:dyDescent="0.2">
      <c r="BP40324" s="48"/>
    </row>
    <row r="40325" spans="68:68" x14ac:dyDescent="0.2">
      <c r="BP40325" s="48"/>
    </row>
    <row r="40326" spans="68:68" x14ac:dyDescent="0.2">
      <c r="BP40326" s="48"/>
    </row>
    <row r="40327" spans="68:68" x14ac:dyDescent="0.2">
      <c r="BP40327" s="48"/>
    </row>
    <row r="40328" spans="68:68" x14ac:dyDescent="0.2">
      <c r="BP40328" s="48"/>
    </row>
    <row r="40329" spans="68:68" x14ac:dyDescent="0.2">
      <c r="BP40329" s="48"/>
    </row>
    <row r="40330" spans="68:68" x14ac:dyDescent="0.2">
      <c r="BP40330" s="48"/>
    </row>
    <row r="40331" spans="68:68" x14ac:dyDescent="0.2">
      <c r="BP40331" s="48"/>
    </row>
    <row r="40332" spans="68:68" x14ac:dyDescent="0.2">
      <c r="BP40332" s="48"/>
    </row>
    <row r="40333" spans="68:68" x14ac:dyDescent="0.2">
      <c r="BP40333" s="48"/>
    </row>
    <row r="40334" spans="68:68" x14ac:dyDescent="0.2">
      <c r="BP40334" s="48"/>
    </row>
    <row r="40335" spans="68:68" x14ac:dyDescent="0.2">
      <c r="BP40335" s="48"/>
    </row>
    <row r="40336" spans="68:68" x14ac:dyDescent="0.2">
      <c r="BP40336" s="48"/>
    </row>
    <row r="40337" spans="68:68" x14ac:dyDescent="0.2">
      <c r="BP40337" s="48"/>
    </row>
    <row r="40338" spans="68:68" x14ac:dyDescent="0.2">
      <c r="BP40338" s="48"/>
    </row>
    <row r="40339" spans="68:68" x14ac:dyDescent="0.2">
      <c r="BP40339" s="48"/>
    </row>
    <row r="40340" spans="68:68" x14ac:dyDescent="0.2">
      <c r="BP40340" s="48"/>
    </row>
    <row r="40341" spans="68:68" x14ac:dyDescent="0.2">
      <c r="BP40341" s="48"/>
    </row>
    <row r="40342" spans="68:68" x14ac:dyDescent="0.2">
      <c r="BP40342" s="48"/>
    </row>
    <row r="40343" spans="68:68" x14ac:dyDescent="0.2">
      <c r="BP40343" s="48"/>
    </row>
    <row r="40344" spans="68:68" x14ac:dyDescent="0.2">
      <c r="BP40344" s="48"/>
    </row>
    <row r="40345" spans="68:68" x14ac:dyDescent="0.2">
      <c r="BP40345" s="48"/>
    </row>
    <row r="40346" spans="68:68" x14ac:dyDescent="0.2">
      <c r="BP40346" s="48"/>
    </row>
    <row r="40347" spans="68:68" x14ac:dyDescent="0.2">
      <c r="BP40347" s="48"/>
    </row>
    <row r="40348" spans="68:68" x14ac:dyDescent="0.2">
      <c r="BP40348" s="48"/>
    </row>
    <row r="40349" spans="68:68" x14ac:dyDescent="0.2">
      <c r="BP40349" s="48"/>
    </row>
    <row r="40350" spans="68:68" x14ac:dyDescent="0.2">
      <c r="BP40350" s="48"/>
    </row>
    <row r="40351" spans="68:68" x14ac:dyDescent="0.2">
      <c r="BP40351" s="48"/>
    </row>
    <row r="40352" spans="68:68" x14ac:dyDescent="0.2">
      <c r="BP40352" s="48"/>
    </row>
    <row r="40353" spans="68:68" x14ac:dyDescent="0.2">
      <c r="BP40353" s="48"/>
    </row>
    <row r="40354" spans="68:68" x14ac:dyDescent="0.2">
      <c r="BP40354" s="48"/>
    </row>
    <row r="40355" spans="68:68" x14ac:dyDescent="0.2">
      <c r="BP40355" s="48"/>
    </row>
    <row r="40356" spans="68:68" x14ac:dyDescent="0.2">
      <c r="BP40356" s="48"/>
    </row>
    <row r="40357" spans="68:68" x14ac:dyDescent="0.2">
      <c r="BP40357" s="48"/>
    </row>
    <row r="40358" spans="68:68" x14ac:dyDescent="0.2">
      <c r="BP40358" s="48"/>
    </row>
    <row r="40359" spans="68:68" x14ac:dyDescent="0.2">
      <c r="BP40359" s="48"/>
    </row>
    <row r="40360" spans="68:68" x14ac:dyDescent="0.2">
      <c r="BP40360" s="48"/>
    </row>
    <row r="40361" spans="68:68" x14ac:dyDescent="0.2">
      <c r="BP40361" s="48"/>
    </row>
    <row r="40362" spans="68:68" x14ac:dyDescent="0.2">
      <c r="BP40362" s="48"/>
    </row>
    <row r="40363" spans="68:68" x14ac:dyDescent="0.2">
      <c r="BP40363" s="48"/>
    </row>
    <row r="40364" spans="68:68" x14ac:dyDescent="0.2">
      <c r="BP40364" s="48"/>
    </row>
    <row r="40365" spans="68:68" x14ac:dyDescent="0.2">
      <c r="BP40365" s="48"/>
    </row>
    <row r="40366" spans="68:68" x14ac:dyDescent="0.2">
      <c r="BP40366" s="48"/>
    </row>
    <row r="40367" spans="68:68" x14ac:dyDescent="0.2">
      <c r="BP40367" s="48"/>
    </row>
    <row r="40368" spans="68:68" x14ac:dyDescent="0.2">
      <c r="BP40368" s="48"/>
    </row>
    <row r="40369" spans="68:68" x14ac:dyDescent="0.2">
      <c r="BP40369" s="48"/>
    </row>
    <row r="40370" spans="68:68" x14ac:dyDescent="0.2">
      <c r="BP40370" s="48"/>
    </row>
    <row r="40371" spans="68:68" x14ac:dyDescent="0.2">
      <c r="BP40371" s="48"/>
    </row>
    <row r="40372" spans="68:68" x14ac:dyDescent="0.2">
      <c r="BP40372" s="48"/>
    </row>
    <row r="40373" spans="68:68" x14ac:dyDescent="0.2">
      <c r="BP40373" s="48"/>
    </row>
    <row r="40374" spans="68:68" x14ac:dyDescent="0.2">
      <c r="BP40374" s="48"/>
    </row>
    <row r="40375" spans="68:68" x14ac:dyDescent="0.2">
      <c r="BP40375" s="48"/>
    </row>
    <row r="40376" spans="68:68" x14ac:dyDescent="0.2">
      <c r="BP40376" s="48"/>
    </row>
    <row r="40377" spans="68:68" x14ac:dyDescent="0.2">
      <c r="BP40377" s="48"/>
    </row>
    <row r="40378" spans="68:68" x14ac:dyDescent="0.2">
      <c r="BP40378" s="48"/>
    </row>
    <row r="40379" spans="68:68" x14ac:dyDescent="0.2">
      <c r="BP40379" s="48"/>
    </row>
    <row r="40380" spans="68:68" x14ac:dyDescent="0.2">
      <c r="BP40380" s="48"/>
    </row>
    <row r="40381" spans="68:68" x14ac:dyDescent="0.2">
      <c r="BP40381" s="48"/>
    </row>
    <row r="40382" spans="68:68" x14ac:dyDescent="0.2">
      <c r="BP40382" s="48"/>
    </row>
    <row r="40383" spans="68:68" x14ac:dyDescent="0.2">
      <c r="BP40383" s="48"/>
    </row>
    <row r="40384" spans="68:68" x14ac:dyDescent="0.2">
      <c r="BP40384" s="48"/>
    </row>
    <row r="40385" spans="68:68" x14ac:dyDescent="0.2">
      <c r="BP40385" s="48"/>
    </row>
    <row r="40386" spans="68:68" x14ac:dyDescent="0.2">
      <c r="BP40386" s="48"/>
    </row>
    <row r="40387" spans="68:68" x14ac:dyDescent="0.2">
      <c r="BP40387" s="48"/>
    </row>
    <row r="40388" spans="68:68" x14ac:dyDescent="0.2">
      <c r="BP40388" s="48"/>
    </row>
    <row r="40389" spans="68:68" x14ac:dyDescent="0.2">
      <c r="BP40389" s="48"/>
    </row>
    <row r="40390" spans="68:68" x14ac:dyDescent="0.2">
      <c r="BP40390" s="48"/>
    </row>
    <row r="40391" spans="68:68" x14ac:dyDescent="0.2">
      <c r="BP40391" s="48"/>
    </row>
    <row r="40392" spans="68:68" x14ac:dyDescent="0.2">
      <c r="BP40392" s="48"/>
    </row>
    <row r="40393" spans="68:68" x14ac:dyDescent="0.2">
      <c r="BP40393" s="48"/>
    </row>
    <row r="40394" spans="68:68" x14ac:dyDescent="0.2">
      <c r="BP40394" s="48"/>
    </row>
    <row r="40395" spans="68:68" x14ac:dyDescent="0.2">
      <c r="BP40395" s="48"/>
    </row>
    <row r="40396" spans="68:68" x14ac:dyDescent="0.2">
      <c r="BP40396" s="48"/>
    </row>
    <row r="40397" spans="68:68" x14ac:dyDescent="0.2">
      <c r="BP40397" s="48"/>
    </row>
    <row r="40398" spans="68:68" x14ac:dyDescent="0.2">
      <c r="BP40398" s="48"/>
    </row>
    <row r="40399" spans="68:68" x14ac:dyDescent="0.2">
      <c r="BP40399" s="48"/>
    </row>
    <row r="40400" spans="68:68" x14ac:dyDescent="0.2">
      <c r="BP40400" s="48"/>
    </row>
    <row r="40401" spans="68:68" x14ac:dyDescent="0.2">
      <c r="BP40401" s="48"/>
    </row>
    <row r="40402" spans="68:68" x14ac:dyDescent="0.2">
      <c r="BP40402" s="48"/>
    </row>
    <row r="40403" spans="68:68" x14ac:dyDescent="0.2">
      <c r="BP40403" s="48"/>
    </row>
    <row r="40404" spans="68:68" x14ac:dyDescent="0.2">
      <c r="BP40404" s="48"/>
    </row>
    <row r="40405" spans="68:68" x14ac:dyDescent="0.2">
      <c r="BP40405" s="48"/>
    </row>
    <row r="40406" spans="68:68" x14ac:dyDescent="0.2">
      <c r="BP40406" s="48"/>
    </row>
    <row r="40407" spans="68:68" x14ac:dyDescent="0.2">
      <c r="BP40407" s="48"/>
    </row>
    <row r="40408" spans="68:68" x14ac:dyDescent="0.2">
      <c r="BP40408" s="48"/>
    </row>
    <row r="40409" spans="68:68" x14ac:dyDescent="0.2">
      <c r="BP40409" s="48"/>
    </row>
    <row r="40410" spans="68:68" x14ac:dyDescent="0.2">
      <c r="BP40410" s="48"/>
    </row>
    <row r="40411" spans="68:68" x14ac:dyDescent="0.2">
      <c r="BP40411" s="48"/>
    </row>
    <row r="40412" spans="68:68" x14ac:dyDescent="0.2">
      <c r="BP40412" s="48"/>
    </row>
    <row r="40413" spans="68:68" x14ac:dyDescent="0.2">
      <c r="BP40413" s="48"/>
    </row>
    <row r="40414" spans="68:68" x14ac:dyDescent="0.2">
      <c r="BP40414" s="48"/>
    </row>
    <row r="40415" spans="68:68" x14ac:dyDescent="0.2">
      <c r="BP40415" s="48"/>
    </row>
    <row r="40416" spans="68:68" x14ac:dyDescent="0.2">
      <c r="BP40416" s="48"/>
    </row>
    <row r="40417" spans="68:68" x14ac:dyDescent="0.2">
      <c r="BP40417" s="48"/>
    </row>
    <row r="40418" spans="68:68" x14ac:dyDescent="0.2">
      <c r="BP40418" s="48"/>
    </row>
    <row r="40419" spans="68:68" x14ac:dyDescent="0.2">
      <c r="BP40419" s="48"/>
    </row>
    <row r="40420" spans="68:68" x14ac:dyDescent="0.2">
      <c r="BP40420" s="48"/>
    </row>
    <row r="40421" spans="68:68" x14ac:dyDescent="0.2">
      <c r="BP40421" s="48"/>
    </row>
    <row r="40422" spans="68:68" x14ac:dyDescent="0.2">
      <c r="BP40422" s="48"/>
    </row>
    <row r="40423" spans="68:68" x14ac:dyDescent="0.2">
      <c r="BP40423" s="48"/>
    </row>
    <row r="40424" spans="68:68" x14ac:dyDescent="0.2">
      <c r="BP40424" s="48"/>
    </row>
    <row r="40425" spans="68:68" x14ac:dyDescent="0.2">
      <c r="BP40425" s="48"/>
    </row>
    <row r="40426" spans="68:68" x14ac:dyDescent="0.2">
      <c r="BP40426" s="48"/>
    </row>
    <row r="40427" spans="68:68" x14ac:dyDescent="0.2">
      <c r="BP40427" s="48"/>
    </row>
    <row r="40428" spans="68:68" x14ac:dyDescent="0.2">
      <c r="BP40428" s="48"/>
    </row>
    <row r="40429" spans="68:68" x14ac:dyDescent="0.2">
      <c r="BP40429" s="48"/>
    </row>
    <row r="40430" spans="68:68" x14ac:dyDescent="0.2">
      <c r="BP40430" s="48"/>
    </row>
    <row r="40431" spans="68:68" x14ac:dyDescent="0.2">
      <c r="BP40431" s="48"/>
    </row>
    <row r="40432" spans="68:68" x14ac:dyDescent="0.2">
      <c r="BP40432" s="48"/>
    </row>
    <row r="40433" spans="68:68" x14ac:dyDescent="0.2">
      <c r="BP40433" s="48"/>
    </row>
    <row r="40434" spans="68:68" x14ac:dyDescent="0.2">
      <c r="BP40434" s="48"/>
    </row>
    <row r="40435" spans="68:68" x14ac:dyDescent="0.2">
      <c r="BP40435" s="48"/>
    </row>
    <row r="40436" spans="68:68" x14ac:dyDescent="0.2">
      <c r="BP40436" s="48"/>
    </row>
    <row r="40437" spans="68:68" x14ac:dyDescent="0.2">
      <c r="BP40437" s="48"/>
    </row>
    <row r="40438" spans="68:68" x14ac:dyDescent="0.2">
      <c r="BP40438" s="48"/>
    </row>
    <row r="40439" spans="68:68" x14ac:dyDescent="0.2">
      <c r="BP40439" s="48"/>
    </row>
    <row r="40440" spans="68:68" x14ac:dyDescent="0.2">
      <c r="BP40440" s="48"/>
    </row>
    <row r="40441" spans="68:68" x14ac:dyDescent="0.2">
      <c r="BP40441" s="48"/>
    </row>
    <row r="40442" spans="68:68" x14ac:dyDescent="0.2">
      <c r="BP40442" s="48"/>
    </row>
    <row r="40443" spans="68:68" x14ac:dyDescent="0.2">
      <c r="BP40443" s="48"/>
    </row>
    <row r="40444" spans="68:68" x14ac:dyDescent="0.2">
      <c r="BP40444" s="48"/>
    </row>
    <row r="40445" spans="68:68" x14ac:dyDescent="0.2">
      <c r="BP40445" s="48"/>
    </row>
    <row r="40446" spans="68:68" x14ac:dyDescent="0.2">
      <c r="BP40446" s="48"/>
    </row>
    <row r="40447" spans="68:68" x14ac:dyDescent="0.2">
      <c r="BP40447" s="48"/>
    </row>
    <row r="40448" spans="68:68" x14ac:dyDescent="0.2">
      <c r="BP40448" s="48"/>
    </row>
    <row r="40449" spans="68:68" x14ac:dyDescent="0.2">
      <c r="BP40449" s="48"/>
    </row>
    <row r="40450" spans="68:68" x14ac:dyDescent="0.2">
      <c r="BP40450" s="48"/>
    </row>
    <row r="40451" spans="68:68" x14ac:dyDescent="0.2">
      <c r="BP40451" s="48"/>
    </row>
    <row r="40452" spans="68:68" x14ac:dyDescent="0.2">
      <c r="BP40452" s="48"/>
    </row>
    <row r="40453" spans="68:68" x14ac:dyDescent="0.2">
      <c r="BP40453" s="48"/>
    </row>
    <row r="40454" spans="68:68" x14ac:dyDescent="0.2">
      <c r="BP40454" s="48"/>
    </row>
    <row r="40455" spans="68:68" x14ac:dyDescent="0.2">
      <c r="BP40455" s="48"/>
    </row>
    <row r="40456" spans="68:68" x14ac:dyDescent="0.2">
      <c r="BP40456" s="48"/>
    </row>
    <row r="40457" spans="68:68" x14ac:dyDescent="0.2">
      <c r="BP40457" s="48"/>
    </row>
    <row r="40458" spans="68:68" x14ac:dyDescent="0.2">
      <c r="BP40458" s="48"/>
    </row>
    <row r="40459" spans="68:68" x14ac:dyDescent="0.2">
      <c r="BP40459" s="48"/>
    </row>
    <row r="40460" spans="68:68" x14ac:dyDescent="0.2">
      <c r="BP40460" s="48"/>
    </row>
    <row r="40461" spans="68:68" x14ac:dyDescent="0.2">
      <c r="BP40461" s="48"/>
    </row>
    <row r="40462" spans="68:68" x14ac:dyDescent="0.2">
      <c r="BP40462" s="48"/>
    </row>
    <row r="40463" spans="68:68" x14ac:dyDescent="0.2">
      <c r="BP40463" s="48"/>
    </row>
    <row r="40464" spans="68:68" x14ac:dyDescent="0.2">
      <c r="BP40464" s="48"/>
    </row>
    <row r="40465" spans="68:68" x14ac:dyDescent="0.2">
      <c r="BP40465" s="48"/>
    </row>
    <row r="40466" spans="68:68" x14ac:dyDescent="0.2">
      <c r="BP40466" s="48"/>
    </row>
    <row r="40467" spans="68:68" x14ac:dyDescent="0.2">
      <c r="BP40467" s="48"/>
    </row>
    <row r="40468" spans="68:68" x14ac:dyDescent="0.2">
      <c r="BP40468" s="48"/>
    </row>
    <row r="40469" spans="68:68" x14ac:dyDescent="0.2">
      <c r="BP40469" s="48"/>
    </row>
    <row r="40470" spans="68:68" x14ac:dyDescent="0.2">
      <c r="BP40470" s="48"/>
    </row>
    <row r="40471" spans="68:68" x14ac:dyDescent="0.2">
      <c r="BP40471" s="48"/>
    </row>
    <row r="40472" spans="68:68" x14ac:dyDescent="0.2">
      <c r="BP40472" s="48"/>
    </row>
    <row r="40473" spans="68:68" x14ac:dyDescent="0.2">
      <c r="BP40473" s="48"/>
    </row>
    <row r="40474" spans="68:68" x14ac:dyDescent="0.2">
      <c r="BP40474" s="48"/>
    </row>
    <row r="40475" spans="68:68" x14ac:dyDescent="0.2">
      <c r="BP40475" s="48"/>
    </row>
    <row r="40476" spans="68:68" x14ac:dyDescent="0.2">
      <c r="BP40476" s="48"/>
    </row>
    <row r="40477" spans="68:68" x14ac:dyDescent="0.2">
      <c r="BP40477" s="48"/>
    </row>
    <row r="40478" spans="68:68" x14ac:dyDescent="0.2">
      <c r="BP40478" s="48"/>
    </row>
    <row r="40479" spans="68:68" x14ac:dyDescent="0.2">
      <c r="BP40479" s="48"/>
    </row>
    <row r="40480" spans="68:68" x14ac:dyDescent="0.2">
      <c r="BP40480" s="48"/>
    </row>
    <row r="40481" spans="68:68" x14ac:dyDescent="0.2">
      <c r="BP40481" s="48"/>
    </row>
    <row r="40482" spans="68:68" x14ac:dyDescent="0.2">
      <c r="BP40482" s="48"/>
    </row>
    <row r="40483" spans="68:68" x14ac:dyDescent="0.2">
      <c r="BP40483" s="48"/>
    </row>
    <row r="40484" spans="68:68" x14ac:dyDescent="0.2">
      <c r="BP40484" s="48"/>
    </row>
    <row r="40485" spans="68:68" x14ac:dyDescent="0.2">
      <c r="BP40485" s="48"/>
    </row>
    <row r="40486" spans="68:68" x14ac:dyDescent="0.2">
      <c r="BP40486" s="48"/>
    </row>
    <row r="40487" spans="68:68" x14ac:dyDescent="0.2">
      <c r="BP40487" s="48"/>
    </row>
    <row r="40488" spans="68:68" x14ac:dyDescent="0.2">
      <c r="BP40488" s="48"/>
    </row>
    <row r="40489" spans="68:68" x14ac:dyDescent="0.2">
      <c r="BP40489" s="48"/>
    </row>
    <row r="40490" spans="68:68" x14ac:dyDescent="0.2">
      <c r="BP40490" s="48"/>
    </row>
    <row r="40491" spans="68:68" x14ac:dyDescent="0.2">
      <c r="BP40491" s="48"/>
    </row>
    <row r="40492" spans="68:68" x14ac:dyDescent="0.2">
      <c r="BP40492" s="48"/>
    </row>
    <row r="40493" spans="68:68" x14ac:dyDescent="0.2">
      <c r="BP40493" s="48"/>
    </row>
    <row r="40494" spans="68:68" x14ac:dyDescent="0.2">
      <c r="BP40494" s="48"/>
    </row>
    <row r="40495" spans="68:68" x14ac:dyDescent="0.2">
      <c r="BP40495" s="48"/>
    </row>
    <row r="40496" spans="68:68" x14ac:dyDescent="0.2">
      <c r="BP40496" s="48"/>
    </row>
    <row r="40497" spans="68:68" x14ac:dyDescent="0.2">
      <c r="BP40497" s="48"/>
    </row>
    <row r="40498" spans="68:68" x14ac:dyDescent="0.2">
      <c r="BP40498" s="48"/>
    </row>
    <row r="40499" spans="68:68" x14ac:dyDescent="0.2">
      <c r="BP40499" s="48"/>
    </row>
    <row r="40500" spans="68:68" x14ac:dyDescent="0.2">
      <c r="BP40500" s="48"/>
    </row>
    <row r="40501" spans="68:68" x14ac:dyDescent="0.2">
      <c r="BP40501" s="48"/>
    </row>
    <row r="40502" spans="68:68" x14ac:dyDescent="0.2">
      <c r="BP40502" s="48"/>
    </row>
    <row r="40503" spans="68:68" x14ac:dyDescent="0.2">
      <c r="BP40503" s="48"/>
    </row>
    <row r="40504" spans="68:68" x14ac:dyDescent="0.2">
      <c r="BP40504" s="48"/>
    </row>
    <row r="40505" spans="68:68" x14ac:dyDescent="0.2">
      <c r="BP40505" s="48"/>
    </row>
    <row r="40506" spans="68:68" x14ac:dyDescent="0.2">
      <c r="BP40506" s="48"/>
    </row>
    <row r="40507" spans="68:68" x14ac:dyDescent="0.2">
      <c r="BP40507" s="48"/>
    </row>
    <row r="40508" spans="68:68" x14ac:dyDescent="0.2">
      <c r="BP40508" s="48"/>
    </row>
    <row r="40509" spans="68:68" x14ac:dyDescent="0.2">
      <c r="BP40509" s="48"/>
    </row>
    <row r="40510" spans="68:68" x14ac:dyDescent="0.2">
      <c r="BP40510" s="48"/>
    </row>
    <row r="40511" spans="68:68" x14ac:dyDescent="0.2">
      <c r="BP40511" s="48"/>
    </row>
    <row r="40512" spans="68:68" x14ac:dyDescent="0.2">
      <c r="BP40512" s="48"/>
    </row>
    <row r="40513" spans="68:68" x14ac:dyDescent="0.2">
      <c r="BP40513" s="48"/>
    </row>
    <row r="40514" spans="68:68" x14ac:dyDescent="0.2">
      <c r="BP40514" s="48"/>
    </row>
    <row r="40515" spans="68:68" x14ac:dyDescent="0.2">
      <c r="BP40515" s="48"/>
    </row>
    <row r="40516" spans="68:68" x14ac:dyDescent="0.2">
      <c r="BP40516" s="48"/>
    </row>
    <row r="40517" spans="68:68" x14ac:dyDescent="0.2">
      <c r="BP40517" s="48"/>
    </row>
    <row r="40518" spans="68:68" x14ac:dyDescent="0.2">
      <c r="BP40518" s="48"/>
    </row>
    <row r="40519" spans="68:68" x14ac:dyDescent="0.2">
      <c r="BP40519" s="48"/>
    </row>
    <row r="40520" spans="68:68" x14ac:dyDescent="0.2">
      <c r="BP40520" s="48"/>
    </row>
    <row r="40521" spans="68:68" x14ac:dyDescent="0.2">
      <c r="BP40521" s="48"/>
    </row>
    <row r="40522" spans="68:68" x14ac:dyDescent="0.2">
      <c r="BP40522" s="48"/>
    </row>
    <row r="40523" spans="68:68" x14ac:dyDescent="0.2">
      <c r="BP40523" s="48"/>
    </row>
    <row r="40524" spans="68:68" x14ac:dyDescent="0.2">
      <c r="BP40524" s="48"/>
    </row>
    <row r="40525" spans="68:68" x14ac:dyDescent="0.2">
      <c r="BP40525" s="48"/>
    </row>
    <row r="40526" spans="68:68" x14ac:dyDescent="0.2">
      <c r="BP40526" s="48"/>
    </row>
    <row r="40527" spans="68:68" x14ac:dyDescent="0.2">
      <c r="BP40527" s="48"/>
    </row>
    <row r="40528" spans="68:68" x14ac:dyDescent="0.2">
      <c r="BP40528" s="48"/>
    </row>
    <row r="40529" spans="68:68" x14ac:dyDescent="0.2">
      <c r="BP40529" s="48"/>
    </row>
    <row r="40530" spans="68:68" x14ac:dyDescent="0.2">
      <c r="BP40530" s="48"/>
    </row>
    <row r="40531" spans="68:68" x14ac:dyDescent="0.2">
      <c r="BP40531" s="48"/>
    </row>
    <row r="40532" spans="68:68" x14ac:dyDescent="0.2">
      <c r="BP40532" s="48"/>
    </row>
    <row r="40533" spans="68:68" x14ac:dyDescent="0.2">
      <c r="BP40533" s="48"/>
    </row>
    <row r="40534" spans="68:68" x14ac:dyDescent="0.2">
      <c r="BP40534" s="48"/>
    </row>
    <row r="40535" spans="68:68" x14ac:dyDescent="0.2">
      <c r="BP40535" s="48"/>
    </row>
    <row r="40536" spans="68:68" x14ac:dyDescent="0.2">
      <c r="BP40536" s="48"/>
    </row>
    <row r="40537" spans="68:68" x14ac:dyDescent="0.2">
      <c r="BP40537" s="48"/>
    </row>
    <row r="40538" spans="68:68" x14ac:dyDescent="0.2">
      <c r="BP40538" s="48"/>
    </row>
    <row r="40539" spans="68:68" x14ac:dyDescent="0.2">
      <c r="BP40539" s="48"/>
    </row>
    <row r="40540" spans="68:68" x14ac:dyDescent="0.2">
      <c r="BP40540" s="48"/>
    </row>
    <row r="40541" spans="68:68" x14ac:dyDescent="0.2">
      <c r="BP40541" s="48"/>
    </row>
    <row r="40542" spans="68:68" x14ac:dyDescent="0.2">
      <c r="BP40542" s="48"/>
    </row>
    <row r="40543" spans="68:68" x14ac:dyDescent="0.2">
      <c r="BP40543" s="48"/>
    </row>
    <row r="40544" spans="68:68" x14ac:dyDescent="0.2">
      <c r="BP40544" s="48"/>
    </row>
    <row r="40545" spans="68:68" x14ac:dyDescent="0.2">
      <c r="BP40545" s="48"/>
    </row>
    <row r="40546" spans="68:68" x14ac:dyDescent="0.2">
      <c r="BP40546" s="48"/>
    </row>
    <row r="40547" spans="68:68" x14ac:dyDescent="0.2">
      <c r="BP40547" s="48"/>
    </row>
    <row r="40548" spans="68:68" x14ac:dyDescent="0.2">
      <c r="BP40548" s="48"/>
    </row>
    <row r="40549" spans="68:68" x14ac:dyDescent="0.2">
      <c r="BP40549" s="48"/>
    </row>
    <row r="40550" spans="68:68" x14ac:dyDescent="0.2">
      <c r="BP40550" s="48"/>
    </row>
    <row r="40551" spans="68:68" x14ac:dyDescent="0.2">
      <c r="BP40551" s="48"/>
    </row>
    <row r="40552" spans="68:68" x14ac:dyDescent="0.2">
      <c r="BP40552" s="48"/>
    </row>
    <row r="40553" spans="68:68" x14ac:dyDescent="0.2">
      <c r="BP40553" s="48"/>
    </row>
    <row r="40554" spans="68:68" x14ac:dyDescent="0.2">
      <c r="BP40554" s="48"/>
    </row>
    <row r="40555" spans="68:68" x14ac:dyDescent="0.2">
      <c r="BP40555" s="48"/>
    </row>
    <row r="40556" spans="68:68" x14ac:dyDescent="0.2">
      <c r="BP40556" s="48"/>
    </row>
    <row r="40557" spans="68:68" x14ac:dyDescent="0.2">
      <c r="BP40557" s="48"/>
    </row>
    <row r="40558" spans="68:68" x14ac:dyDescent="0.2">
      <c r="BP40558" s="48"/>
    </row>
    <row r="40559" spans="68:68" x14ac:dyDescent="0.2">
      <c r="BP40559" s="48"/>
    </row>
    <row r="40560" spans="68:68" x14ac:dyDescent="0.2">
      <c r="BP40560" s="48"/>
    </row>
    <row r="40561" spans="68:68" x14ac:dyDescent="0.2">
      <c r="BP40561" s="48"/>
    </row>
    <row r="40562" spans="68:68" x14ac:dyDescent="0.2">
      <c r="BP40562" s="48"/>
    </row>
    <row r="40563" spans="68:68" x14ac:dyDescent="0.2">
      <c r="BP40563" s="48"/>
    </row>
    <row r="40564" spans="68:68" x14ac:dyDescent="0.2">
      <c r="BP40564" s="48"/>
    </row>
    <row r="40565" spans="68:68" x14ac:dyDescent="0.2">
      <c r="BP40565" s="48"/>
    </row>
    <row r="40566" spans="68:68" x14ac:dyDescent="0.2">
      <c r="BP40566" s="48"/>
    </row>
    <row r="40567" spans="68:68" x14ac:dyDescent="0.2">
      <c r="BP40567" s="48"/>
    </row>
    <row r="40568" spans="68:68" x14ac:dyDescent="0.2">
      <c r="BP40568" s="48"/>
    </row>
    <row r="40569" spans="68:68" x14ac:dyDescent="0.2">
      <c r="BP40569" s="48"/>
    </row>
    <row r="40570" spans="68:68" x14ac:dyDescent="0.2">
      <c r="BP40570" s="48"/>
    </row>
    <row r="40571" spans="68:68" x14ac:dyDescent="0.2">
      <c r="BP40571" s="48"/>
    </row>
    <row r="40572" spans="68:68" x14ac:dyDescent="0.2">
      <c r="BP40572" s="48"/>
    </row>
    <row r="40573" spans="68:68" x14ac:dyDescent="0.2">
      <c r="BP40573" s="48"/>
    </row>
    <row r="40574" spans="68:68" x14ac:dyDescent="0.2">
      <c r="BP40574" s="48"/>
    </row>
    <row r="40575" spans="68:68" x14ac:dyDescent="0.2">
      <c r="BP40575" s="48"/>
    </row>
    <row r="40576" spans="68:68" x14ac:dyDescent="0.2">
      <c r="BP40576" s="48"/>
    </row>
    <row r="40577" spans="68:68" x14ac:dyDescent="0.2">
      <c r="BP40577" s="48"/>
    </row>
    <row r="40578" spans="68:68" x14ac:dyDescent="0.2">
      <c r="BP40578" s="48"/>
    </row>
    <row r="40579" spans="68:68" x14ac:dyDescent="0.2">
      <c r="BP40579" s="48"/>
    </row>
    <row r="40580" spans="68:68" x14ac:dyDescent="0.2">
      <c r="BP40580" s="48"/>
    </row>
    <row r="40581" spans="68:68" x14ac:dyDescent="0.2">
      <c r="BP40581" s="48"/>
    </row>
    <row r="40582" spans="68:68" x14ac:dyDescent="0.2">
      <c r="BP40582" s="48"/>
    </row>
    <row r="40583" spans="68:68" x14ac:dyDescent="0.2">
      <c r="BP40583" s="48"/>
    </row>
    <row r="40584" spans="68:68" x14ac:dyDescent="0.2">
      <c r="BP40584" s="48"/>
    </row>
    <row r="40585" spans="68:68" x14ac:dyDescent="0.2">
      <c r="BP40585" s="48"/>
    </row>
    <row r="40586" spans="68:68" x14ac:dyDescent="0.2">
      <c r="BP40586" s="48"/>
    </row>
    <row r="40587" spans="68:68" x14ac:dyDescent="0.2">
      <c r="BP40587" s="48"/>
    </row>
    <row r="40588" spans="68:68" x14ac:dyDescent="0.2">
      <c r="BP40588" s="48"/>
    </row>
    <row r="40589" spans="68:68" x14ac:dyDescent="0.2">
      <c r="BP40589" s="48"/>
    </row>
    <row r="40590" spans="68:68" x14ac:dyDescent="0.2">
      <c r="BP40590" s="48"/>
    </row>
    <row r="40591" spans="68:68" x14ac:dyDescent="0.2">
      <c r="BP40591" s="48"/>
    </row>
    <row r="40592" spans="68:68" x14ac:dyDescent="0.2">
      <c r="BP40592" s="48"/>
    </row>
    <row r="40593" spans="68:68" x14ac:dyDescent="0.2">
      <c r="BP40593" s="48"/>
    </row>
    <row r="40594" spans="68:68" x14ac:dyDescent="0.2">
      <c r="BP40594" s="48"/>
    </row>
    <row r="40595" spans="68:68" x14ac:dyDescent="0.2">
      <c r="BP40595" s="48"/>
    </row>
    <row r="40596" spans="68:68" x14ac:dyDescent="0.2">
      <c r="BP40596" s="48"/>
    </row>
    <row r="40597" spans="68:68" x14ac:dyDescent="0.2">
      <c r="BP40597" s="48"/>
    </row>
    <row r="40598" spans="68:68" x14ac:dyDescent="0.2">
      <c r="BP40598" s="48"/>
    </row>
    <row r="40599" spans="68:68" x14ac:dyDescent="0.2">
      <c r="BP40599" s="48"/>
    </row>
    <row r="40600" spans="68:68" x14ac:dyDescent="0.2">
      <c r="BP40600" s="48"/>
    </row>
    <row r="40601" spans="68:68" x14ac:dyDescent="0.2">
      <c r="BP40601" s="48"/>
    </row>
    <row r="40602" spans="68:68" x14ac:dyDescent="0.2">
      <c r="BP40602" s="48"/>
    </row>
    <row r="40603" spans="68:68" x14ac:dyDescent="0.2">
      <c r="BP40603" s="48"/>
    </row>
    <row r="40604" spans="68:68" x14ac:dyDescent="0.2">
      <c r="BP40604" s="48"/>
    </row>
    <row r="40605" spans="68:68" x14ac:dyDescent="0.2">
      <c r="BP40605" s="48"/>
    </row>
    <row r="40606" spans="68:68" x14ac:dyDescent="0.2">
      <c r="BP40606" s="48"/>
    </row>
    <row r="40607" spans="68:68" x14ac:dyDescent="0.2">
      <c r="BP40607" s="48"/>
    </row>
    <row r="40608" spans="68:68" x14ac:dyDescent="0.2">
      <c r="BP40608" s="48"/>
    </row>
    <row r="40609" spans="68:68" x14ac:dyDescent="0.2">
      <c r="BP40609" s="48"/>
    </row>
    <row r="40610" spans="68:68" x14ac:dyDescent="0.2">
      <c r="BP40610" s="48"/>
    </row>
    <row r="40611" spans="68:68" x14ac:dyDescent="0.2">
      <c r="BP40611" s="48"/>
    </row>
    <row r="40612" spans="68:68" x14ac:dyDescent="0.2">
      <c r="BP40612" s="48"/>
    </row>
    <row r="40613" spans="68:68" x14ac:dyDescent="0.2">
      <c r="BP40613" s="48"/>
    </row>
    <row r="40614" spans="68:68" x14ac:dyDescent="0.2">
      <c r="BP40614" s="48"/>
    </row>
    <row r="40615" spans="68:68" x14ac:dyDescent="0.2">
      <c r="BP40615" s="48"/>
    </row>
    <row r="40616" spans="68:68" x14ac:dyDescent="0.2">
      <c r="BP40616" s="48"/>
    </row>
    <row r="40617" spans="68:68" x14ac:dyDescent="0.2">
      <c r="BP40617" s="48"/>
    </row>
    <row r="40618" spans="68:68" x14ac:dyDescent="0.2">
      <c r="BP40618" s="48"/>
    </row>
    <row r="40619" spans="68:68" x14ac:dyDescent="0.2">
      <c r="BP40619" s="48"/>
    </row>
    <row r="40620" spans="68:68" x14ac:dyDescent="0.2">
      <c r="BP40620" s="48"/>
    </row>
    <row r="40621" spans="68:68" x14ac:dyDescent="0.2">
      <c r="BP40621" s="48"/>
    </row>
    <row r="40622" spans="68:68" x14ac:dyDescent="0.2">
      <c r="BP40622" s="48"/>
    </row>
    <row r="40623" spans="68:68" x14ac:dyDescent="0.2">
      <c r="BP40623" s="48"/>
    </row>
    <row r="40624" spans="68:68" x14ac:dyDescent="0.2">
      <c r="BP40624" s="48"/>
    </row>
    <row r="40625" spans="68:68" x14ac:dyDescent="0.2">
      <c r="BP40625" s="48"/>
    </row>
    <row r="40626" spans="68:68" x14ac:dyDescent="0.2">
      <c r="BP40626" s="48"/>
    </row>
    <row r="40627" spans="68:68" x14ac:dyDescent="0.2">
      <c r="BP40627" s="48"/>
    </row>
    <row r="40628" spans="68:68" x14ac:dyDescent="0.2">
      <c r="BP40628" s="48"/>
    </row>
    <row r="40629" spans="68:68" x14ac:dyDescent="0.2">
      <c r="BP40629" s="48"/>
    </row>
    <row r="40630" spans="68:68" x14ac:dyDescent="0.2">
      <c r="BP40630" s="48"/>
    </row>
    <row r="40631" spans="68:68" x14ac:dyDescent="0.2">
      <c r="BP40631" s="48"/>
    </row>
    <row r="40632" spans="68:68" x14ac:dyDescent="0.2">
      <c r="BP40632" s="48"/>
    </row>
    <row r="40633" spans="68:68" x14ac:dyDescent="0.2">
      <c r="BP40633" s="48"/>
    </row>
    <row r="40634" spans="68:68" x14ac:dyDescent="0.2">
      <c r="BP40634" s="48"/>
    </row>
    <row r="40635" spans="68:68" x14ac:dyDescent="0.2">
      <c r="BP40635" s="48"/>
    </row>
    <row r="40636" spans="68:68" x14ac:dyDescent="0.2">
      <c r="BP40636" s="48"/>
    </row>
    <row r="40637" spans="68:68" x14ac:dyDescent="0.2">
      <c r="BP40637" s="48"/>
    </row>
    <row r="40638" spans="68:68" x14ac:dyDescent="0.2">
      <c r="BP40638" s="48"/>
    </row>
    <row r="40639" spans="68:68" x14ac:dyDescent="0.2">
      <c r="BP40639" s="48"/>
    </row>
    <row r="40640" spans="68:68" x14ac:dyDescent="0.2">
      <c r="BP40640" s="48"/>
    </row>
    <row r="40641" spans="68:68" x14ac:dyDescent="0.2">
      <c r="BP40641" s="48"/>
    </row>
    <row r="40642" spans="68:68" x14ac:dyDescent="0.2">
      <c r="BP40642" s="48"/>
    </row>
    <row r="40643" spans="68:68" x14ac:dyDescent="0.2">
      <c r="BP40643" s="48"/>
    </row>
    <row r="40644" spans="68:68" x14ac:dyDescent="0.2">
      <c r="BP40644" s="48"/>
    </row>
    <row r="40645" spans="68:68" x14ac:dyDescent="0.2">
      <c r="BP40645" s="48"/>
    </row>
    <row r="40646" spans="68:68" x14ac:dyDescent="0.2">
      <c r="BP40646" s="48"/>
    </row>
    <row r="40647" spans="68:68" x14ac:dyDescent="0.2">
      <c r="BP40647" s="48"/>
    </row>
    <row r="40648" spans="68:68" x14ac:dyDescent="0.2">
      <c r="BP40648" s="48"/>
    </row>
    <row r="40649" spans="68:68" x14ac:dyDescent="0.2">
      <c r="BP40649" s="48"/>
    </row>
    <row r="40650" spans="68:68" x14ac:dyDescent="0.2">
      <c r="BP40650" s="48"/>
    </row>
    <row r="40651" spans="68:68" x14ac:dyDescent="0.2">
      <c r="BP40651" s="48"/>
    </row>
    <row r="40652" spans="68:68" x14ac:dyDescent="0.2">
      <c r="BP40652" s="48"/>
    </row>
    <row r="40653" spans="68:68" x14ac:dyDescent="0.2">
      <c r="BP40653" s="48"/>
    </row>
    <row r="40654" spans="68:68" x14ac:dyDescent="0.2">
      <c r="BP40654" s="48"/>
    </row>
    <row r="40655" spans="68:68" x14ac:dyDescent="0.2">
      <c r="BP40655" s="48"/>
    </row>
    <row r="40656" spans="68:68" x14ac:dyDescent="0.2">
      <c r="BP40656" s="48"/>
    </row>
    <row r="40657" spans="68:68" x14ac:dyDescent="0.2">
      <c r="BP40657" s="48"/>
    </row>
    <row r="40658" spans="68:68" x14ac:dyDescent="0.2">
      <c r="BP40658" s="48"/>
    </row>
    <row r="40659" spans="68:68" x14ac:dyDescent="0.2">
      <c r="BP40659" s="48"/>
    </row>
    <row r="40660" spans="68:68" x14ac:dyDescent="0.2">
      <c r="BP40660" s="48"/>
    </row>
    <row r="40661" spans="68:68" x14ac:dyDescent="0.2">
      <c r="BP40661" s="48"/>
    </row>
    <row r="40662" spans="68:68" x14ac:dyDescent="0.2">
      <c r="BP40662" s="48"/>
    </row>
    <row r="40663" spans="68:68" x14ac:dyDescent="0.2">
      <c r="BP40663" s="48"/>
    </row>
    <row r="40664" spans="68:68" x14ac:dyDescent="0.2">
      <c r="BP40664" s="48"/>
    </row>
    <row r="40665" spans="68:68" x14ac:dyDescent="0.2">
      <c r="BP40665" s="48"/>
    </row>
    <row r="40666" spans="68:68" x14ac:dyDescent="0.2">
      <c r="BP40666" s="48"/>
    </row>
    <row r="40667" spans="68:68" x14ac:dyDescent="0.2">
      <c r="BP40667" s="48"/>
    </row>
    <row r="40668" spans="68:68" x14ac:dyDescent="0.2">
      <c r="BP40668" s="48"/>
    </row>
    <row r="40669" spans="68:68" x14ac:dyDescent="0.2">
      <c r="BP40669" s="48"/>
    </row>
    <row r="40670" spans="68:68" x14ac:dyDescent="0.2">
      <c r="BP40670" s="48"/>
    </row>
    <row r="40671" spans="68:68" x14ac:dyDescent="0.2">
      <c r="BP40671" s="48"/>
    </row>
    <row r="40672" spans="68:68" x14ac:dyDescent="0.2">
      <c r="BP40672" s="48"/>
    </row>
    <row r="40673" spans="68:68" x14ac:dyDescent="0.2">
      <c r="BP40673" s="48"/>
    </row>
    <row r="40674" spans="68:68" x14ac:dyDescent="0.2">
      <c r="BP40674" s="48"/>
    </row>
    <row r="40675" spans="68:68" x14ac:dyDescent="0.2">
      <c r="BP40675" s="48"/>
    </row>
    <row r="40676" spans="68:68" x14ac:dyDescent="0.2">
      <c r="BP40676" s="48"/>
    </row>
    <row r="40677" spans="68:68" x14ac:dyDescent="0.2">
      <c r="BP40677" s="48"/>
    </row>
    <row r="40678" spans="68:68" x14ac:dyDescent="0.2">
      <c r="BP40678" s="48"/>
    </row>
    <row r="40679" spans="68:68" x14ac:dyDescent="0.2">
      <c r="BP40679" s="48"/>
    </row>
    <row r="40680" spans="68:68" x14ac:dyDescent="0.2">
      <c r="BP40680" s="48"/>
    </row>
    <row r="40681" spans="68:68" x14ac:dyDescent="0.2">
      <c r="BP40681" s="48"/>
    </row>
    <row r="40682" spans="68:68" x14ac:dyDescent="0.2">
      <c r="BP40682" s="48"/>
    </row>
    <row r="40683" spans="68:68" x14ac:dyDescent="0.2">
      <c r="BP40683" s="48"/>
    </row>
    <row r="40684" spans="68:68" x14ac:dyDescent="0.2">
      <c r="BP40684" s="48"/>
    </row>
    <row r="40685" spans="68:68" x14ac:dyDescent="0.2">
      <c r="BP40685" s="48"/>
    </row>
    <row r="40686" spans="68:68" x14ac:dyDescent="0.2">
      <c r="BP40686" s="48"/>
    </row>
    <row r="40687" spans="68:68" x14ac:dyDescent="0.2">
      <c r="BP40687" s="48"/>
    </row>
    <row r="40688" spans="68:68" x14ac:dyDescent="0.2">
      <c r="BP40688" s="48"/>
    </row>
    <row r="40689" spans="68:68" x14ac:dyDescent="0.2">
      <c r="BP40689" s="48"/>
    </row>
    <row r="40690" spans="68:68" x14ac:dyDescent="0.2">
      <c r="BP40690" s="48"/>
    </row>
    <row r="40691" spans="68:68" x14ac:dyDescent="0.2">
      <c r="BP40691" s="48"/>
    </row>
    <row r="40692" spans="68:68" x14ac:dyDescent="0.2">
      <c r="BP40692" s="48"/>
    </row>
    <row r="40693" spans="68:68" x14ac:dyDescent="0.2">
      <c r="BP40693" s="48"/>
    </row>
    <row r="40694" spans="68:68" x14ac:dyDescent="0.2">
      <c r="BP40694" s="48"/>
    </row>
    <row r="40695" spans="68:68" x14ac:dyDescent="0.2">
      <c r="BP40695" s="48"/>
    </row>
    <row r="40696" spans="68:68" x14ac:dyDescent="0.2">
      <c r="BP40696" s="48"/>
    </row>
    <row r="40697" spans="68:68" x14ac:dyDescent="0.2">
      <c r="BP40697" s="48"/>
    </row>
    <row r="40698" spans="68:68" x14ac:dyDescent="0.2">
      <c r="BP40698" s="48"/>
    </row>
    <row r="40699" spans="68:68" x14ac:dyDescent="0.2">
      <c r="BP40699" s="48"/>
    </row>
    <row r="40700" spans="68:68" x14ac:dyDescent="0.2">
      <c r="BP40700" s="48"/>
    </row>
    <row r="40701" spans="68:68" x14ac:dyDescent="0.2">
      <c r="BP40701" s="48"/>
    </row>
    <row r="40702" spans="68:68" x14ac:dyDescent="0.2">
      <c r="BP40702" s="48"/>
    </row>
    <row r="40703" spans="68:68" x14ac:dyDescent="0.2">
      <c r="BP40703" s="48"/>
    </row>
    <row r="40704" spans="68:68" x14ac:dyDescent="0.2">
      <c r="BP40704" s="48"/>
    </row>
    <row r="40705" spans="68:68" x14ac:dyDescent="0.2">
      <c r="BP40705" s="48"/>
    </row>
    <row r="40706" spans="68:68" x14ac:dyDescent="0.2">
      <c r="BP40706" s="48"/>
    </row>
    <row r="40707" spans="68:68" x14ac:dyDescent="0.2">
      <c r="BP40707" s="48"/>
    </row>
    <row r="40708" spans="68:68" x14ac:dyDescent="0.2">
      <c r="BP40708" s="48"/>
    </row>
    <row r="40709" spans="68:68" x14ac:dyDescent="0.2">
      <c r="BP40709" s="48"/>
    </row>
    <row r="40710" spans="68:68" x14ac:dyDescent="0.2">
      <c r="BP40710" s="48"/>
    </row>
    <row r="40711" spans="68:68" x14ac:dyDescent="0.2">
      <c r="BP40711" s="48"/>
    </row>
    <row r="40712" spans="68:68" x14ac:dyDescent="0.2">
      <c r="BP40712" s="48"/>
    </row>
    <row r="40713" spans="68:68" x14ac:dyDescent="0.2">
      <c r="BP40713" s="48"/>
    </row>
    <row r="40714" spans="68:68" x14ac:dyDescent="0.2">
      <c r="BP40714" s="48"/>
    </row>
    <row r="40715" spans="68:68" x14ac:dyDescent="0.2">
      <c r="BP40715" s="48"/>
    </row>
    <row r="40716" spans="68:68" x14ac:dyDescent="0.2">
      <c r="BP40716" s="48"/>
    </row>
    <row r="40717" spans="68:68" x14ac:dyDescent="0.2">
      <c r="BP40717" s="48"/>
    </row>
    <row r="40718" spans="68:68" x14ac:dyDescent="0.2">
      <c r="BP40718" s="48"/>
    </row>
    <row r="40719" spans="68:68" x14ac:dyDescent="0.2">
      <c r="BP40719" s="48"/>
    </row>
    <row r="40720" spans="68:68" x14ac:dyDescent="0.2">
      <c r="BP40720" s="48"/>
    </row>
    <row r="40721" spans="68:68" x14ac:dyDescent="0.2">
      <c r="BP40721" s="48"/>
    </row>
    <row r="40722" spans="68:68" x14ac:dyDescent="0.2">
      <c r="BP40722" s="48"/>
    </row>
    <row r="40723" spans="68:68" x14ac:dyDescent="0.2">
      <c r="BP40723" s="48"/>
    </row>
    <row r="40724" spans="68:68" x14ac:dyDescent="0.2">
      <c r="BP40724" s="48"/>
    </row>
    <row r="40725" spans="68:68" x14ac:dyDescent="0.2">
      <c r="BP40725" s="48"/>
    </row>
    <row r="40726" spans="68:68" x14ac:dyDescent="0.2">
      <c r="BP40726" s="48"/>
    </row>
    <row r="40727" spans="68:68" x14ac:dyDescent="0.2">
      <c r="BP40727" s="48"/>
    </row>
    <row r="40728" spans="68:68" x14ac:dyDescent="0.2">
      <c r="BP40728" s="48"/>
    </row>
    <row r="40729" spans="68:68" x14ac:dyDescent="0.2">
      <c r="BP40729" s="48"/>
    </row>
    <row r="40730" spans="68:68" x14ac:dyDescent="0.2">
      <c r="BP40730" s="48"/>
    </row>
    <row r="40731" spans="68:68" x14ac:dyDescent="0.2">
      <c r="BP40731" s="48"/>
    </row>
    <row r="40732" spans="68:68" x14ac:dyDescent="0.2">
      <c r="BP40732" s="48"/>
    </row>
    <row r="40733" spans="68:68" x14ac:dyDescent="0.2">
      <c r="BP40733" s="48"/>
    </row>
    <row r="40734" spans="68:68" x14ac:dyDescent="0.2">
      <c r="BP40734" s="48"/>
    </row>
    <row r="40735" spans="68:68" x14ac:dyDescent="0.2">
      <c r="BP40735" s="48"/>
    </row>
    <row r="40736" spans="68:68" x14ac:dyDescent="0.2">
      <c r="BP40736" s="48"/>
    </row>
    <row r="40737" spans="68:68" x14ac:dyDescent="0.2">
      <c r="BP40737" s="48"/>
    </row>
    <row r="40738" spans="68:68" x14ac:dyDescent="0.2">
      <c r="BP40738" s="48"/>
    </row>
    <row r="40739" spans="68:68" x14ac:dyDescent="0.2">
      <c r="BP40739" s="48"/>
    </row>
    <row r="40740" spans="68:68" x14ac:dyDescent="0.2">
      <c r="BP40740" s="48"/>
    </row>
    <row r="40741" spans="68:68" x14ac:dyDescent="0.2">
      <c r="BP40741" s="48"/>
    </row>
    <row r="40742" spans="68:68" x14ac:dyDescent="0.2">
      <c r="BP40742" s="48"/>
    </row>
    <row r="40743" spans="68:68" x14ac:dyDescent="0.2">
      <c r="BP40743" s="48"/>
    </row>
    <row r="40744" spans="68:68" x14ac:dyDescent="0.2">
      <c r="BP40744" s="48"/>
    </row>
    <row r="40745" spans="68:68" x14ac:dyDescent="0.2">
      <c r="BP40745" s="48"/>
    </row>
    <row r="40746" spans="68:68" x14ac:dyDescent="0.2">
      <c r="BP40746" s="48"/>
    </row>
    <row r="40747" spans="68:68" x14ac:dyDescent="0.2">
      <c r="BP40747" s="48"/>
    </row>
    <row r="40748" spans="68:68" x14ac:dyDescent="0.2">
      <c r="BP40748" s="48"/>
    </row>
    <row r="40749" spans="68:68" x14ac:dyDescent="0.2">
      <c r="BP40749" s="48"/>
    </row>
    <row r="40750" spans="68:68" x14ac:dyDescent="0.2">
      <c r="BP40750" s="48"/>
    </row>
    <row r="40751" spans="68:68" x14ac:dyDescent="0.2">
      <c r="BP40751" s="48"/>
    </row>
    <row r="40752" spans="68:68" x14ac:dyDescent="0.2">
      <c r="BP40752" s="48"/>
    </row>
    <row r="40753" spans="68:68" x14ac:dyDescent="0.2">
      <c r="BP40753" s="48"/>
    </row>
    <row r="40754" spans="68:68" x14ac:dyDescent="0.2">
      <c r="BP40754" s="48"/>
    </row>
    <row r="40755" spans="68:68" x14ac:dyDescent="0.2">
      <c r="BP40755" s="48"/>
    </row>
    <row r="40756" spans="68:68" x14ac:dyDescent="0.2">
      <c r="BP40756" s="48"/>
    </row>
    <row r="40757" spans="68:68" x14ac:dyDescent="0.2">
      <c r="BP40757" s="48"/>
    </row>
    <row r="40758" spans="68:68" x14ac:dyDescent="0.2">
      <c r="BP40758" s="48"/>
    </row>
    <row r="40759" spans="68:68" x14ac:dyDescent="0.2">
      <c r="BP40759" s="48"/>
    </row>
    <row r="40760" spans="68:68" x14ac:dyDescent="0.2">
      <c r="BP40760" s="48"/>
    </row>
    <row r="40761" spans="68:68" x14ac:dyDescent="0.2">
      <c r="BP40761" s="48"/>
    </row>
    <row r="40762" spans="68:68" x14ac:dyDescent="0.2">
      <c r="BP40762" s="48"/>
    </row>
    <row r="40763" spans="68:68" x14ac:dyDescent="0.2">
      <c r="BP40763" s="48"/>
    </row>
    <row r="40764" spans="68:68" x14ac:dyDescent="0.2">
      <c r="BP40764" s="48"/>
    </row>
    <row r="40765" spans="68:68" x14ac:dyDescent="0.2">
      <c r="BP40765" s="48"/>
    </row>
    <row r="40766" spans="68:68" x14ac:dyDescent="0.2">
      <c r="BP40766" s="48"/>
    </row>
    <row r="40767" spans="68:68" x14ac:dyDescent="0.2">
      <c r="BP40767" s="48"/>
    </row>
    <row r="40768" spans="68:68" x14ac:dyDescent="0.2">
      <c r="BP40768" s="48"/>
    </row>
    <row r="40769" spans="68:68" x14ac:dyDescent="0.2">
      <c r="BP40769" s="48"/>
    </row>
    <row r="40770" spans="68:68" x14ac:dyDescent="0.2">
      <c r="BP40770" s="48"/>
    </row>
    <row r="40771" spans="68:68" x14ac:dyDescent="0.2">
      <c r="BP40771" s="48"/>
    </row>
    <row r="40772" spans="68:68" x14ac:dyDescent="0.2">
      <c r="BP40772" s="48"/>
    </row>
    <row r="40773" spans="68:68" x14ac:dyDescent="0.2">
      <c r="BP40773" s="48"/>
    </row>
    <row r="40774" spans="68:68" x14ac:dyDescent="0.2">
      <c r="BP40774" s="48"/>
    </row>
    <row r="40775" spans="68:68" x14ac:dyDescent="0.2">
      <c r="BP40775" s="48"/>
    </row>
    <row r="40776" spans="68:68" x14ac:dyDescent="0.2">
      <c r="BP40776" s="48"/>
    </row>
    <row r="40777" spans="68:68" x14ac:dyDescent="0.2">
      <c r="BP40777" s="48"/>
    </row>
    <row r="40778" spans="68:68" x14ac:dyDescent="0.2">
      <c r="BP40778" s="48"/>
    </row>
    <row r="40779" spans="68:68" x14ac:dyDescent="0.2">
      <c r="BP40779" s="48"/>
    </row>
    <row r="40780" spans="68:68" x14ac:dyDescent="0.2">
      <c r="BP40780" s="48"/>
    </row>
    <row r="40781" spans="68:68" x14ac:dyDescent="0.2">
      <c r="BP40781" s="48"/>
    </row>
    <row r="40782" spans="68:68" x14ac:dyDescent="0.2">
      <c r="BP40782" s="48"/>
    </row>
    <row r="40783" spans="68:68" x14ac:dyDescent="0.2">
      <c r="BP40783" s="48"/>
    </row>
    <row r="40784" spans="68:68" x14ac:dyDescent="0.2">
      <c r="BP40784" s="48"/>
    </row>
    <row r="40785" spans="68:68" x14ac:dyDescent="0.2">
      <c r="BP40785" s="48"/>
    </row>
    <row r="40786" spans="68:68" x14ac:dyDescent="0.2">
      <c r="BP40786" s="48"/>
    </row>
    <row r="40787" spans="68:68" x14ac:dyDescent="0.2">
      <c r="BP40787" s="48"/>
    </row>
    <row r="40788" spans="68:68" x14ac:dyDescent="0.2">
      <c r="BP40788" s="48"/>
    </row>
    <row r="40789" spans="68:68" x14ac:dyDescent="0.2">
      <c r="BP40789" s="48"/>
    </row>
    <row r="40790" spans="68:68" x14ac:dyDescent="0.2">
      <c r="BP40790" s="48"/>
    </row>
    <row r="40791" spans="68:68" x14ac:dyDescent="0.2">
      <c r="BP40791" s="48"/>
    </row>
    <row r="40792" spans="68:68" x14ac:dyDescent="0.2">
      <c r="BP40792" s="48"/>
    </row>
    <row r="40793" spans="68:68" x14ac:dyDescent="0.2">
      <c r="BP40793" s="48"/>
    </row>
    <row r="40794" spans="68:68" x14ac:dyDescent="0.2">
      <c r="BP40794" s="48"/>
    </row>
    <row r="40795" spans="68:68" x14ac:dyDescent="0.2">
      <c r="BP40795" s="48"/>
    </row>
    <row r="40796" spans="68:68" x14ac:dyDescent="0.2">
      <c r="BP40796" s="48"/>
    </row>
    <row r="40797" spans="68:68" x14ac:dyDescent="0.2">
      <c r="BP40797" s="48"/>
    </row>
    <row r="40798" spans="68:68" x14ac:dyDescent="0.2">
      <c r="BP40798" s="48"/>
    </row>
    <row r="40799" spans="68:68" x14ac:dyDescent="0.2">
      <c r="BP40799" s="48"/>
    </row>
    <row r="40800" spans="68:68" x14ac:dyDescent="0.2">
      <c r="BP40800" s="48"/>
    </row>
    <row r="40801" spans="68:68" x14ac:dyDescent="0.2">
      <c r="BP40801" s="48"/>
    </row>
    <row r="40802" spans="68:68" x14ac:dyDescent="0.2">
      <c r="BP40802" s="48"/>
    </row>
    <row r="40803" spans="68:68" x14ac:dyDescent="0.2">
      <c r="BP40803" s="48"/>
    </row>
    <row r="40804" spans="68:68" x14ac:dyDescent="0.2">
      <c r="BP40804" s="48"/>
    </row>
    <row r="40805" spans="68:68" x14ac:dyDescent="0.2">
      <c r="BP40805" s="48"/>
    </row>
    <row r="40806" spans="68:68" x14ac:dyDescent="0.2">
      <c r="BP40806" s="48"/>
    </row>
    <row r="40807" spans="68:68" x14ac:dyDescent="0.2">
      <c r="BP40807" s="48"/>
    </row>
    <row r="40808" spans="68:68" x14ac:dyDescent="0.2">
      <c r="BP40808" s="48"/>
    </row>
    <row r="40809" spans="68:68" x14ac:dyDescent="0.2">
      <c r="BP40809" s="48"/>
    </row>
    <row r="40810" spans="68:68" x14ac:dyDescent="0.2">
      <c r="BP40810" s="48"/>
    </row>
    <row r="40811" spans="68:68" x14ac:dyDescent="0.2">
      <c r="BP40811" s="48"/>
    </row>
    <row r="40812" spans="68:68" x14ac:dyDescent="0.2">
      <c r="BP40812" s="48"/>
    </row>
    <row r="40813" spans="68:68" x14ac:dyDescent="0.2">
      <c r="BP40813" s="48"/>
    </row>
    <row r="40814" spans="68:68" x14ac:dyDescent="0.2">
      <c r="BP40814" s="48"/>
    </row>
    <row r="40815" spans="68:68" x14ac:dyDescent="0.2">
      <c r="BP40815" s="48"/>
    </row>
    <row r="40816" spans="68:68" x14ac:dyDescent="0.2">
      <c r="BP40816" s="48"/>
    </row>
    <row r="40817" spans="68:68" x14ac:dyDescent="0.2">
      <c r="BP40817" s="48"/>
    </row>
    <row r="40818" spans="68:68" x14ac:dyDescent="0.2">
      <c r="BP40818" s="48"/>
    </row>
    <row r="40819" spans="68:68" x14ac:dyDescent="0.2">
      <c r="BP40819" s="48"/>
    </row>
    <row r="40820" spans="68:68" x14ac:dyDescent="0.2">
      <c r="BP40820" s="48"/>
    </row>
    <row r="40821" spans="68:68" x14ac:dyDescent="0.2">
      <c r="BP40821" s="48"/>
    </row>
    <row r="40822" spans="68:68" x14ac:dyDescent="0.2">
      <c r="BP40822" s="48"/>
    </row>
    <row r="40823" spans="68:68" x14ac:dyDescent="0.2">
      <c r="BP40823" s="48"/>
    </row>
    <row r="40824" spans="68:68" x14ac:dyDescent="0.2">
      <c r="BP40824" s="48"/>
    </row>
    <row r="40825" spans="68:68" x14ac:dyDescent="0.2">
      <c r="BP40825" s="48"/>
    </row>
    <row r="40826" spans="68:68" x14ac:dyDescent="0.2">
      <c r="BP40826" s="48"/>
    </row>
    <row r="40827" spans="68:68" x14ac:dyDescent="0.2">
      <c r="BP40827" s="48"/>
    </row>
    <row r="40828" spans="68:68" x14ac:dyDescent="0.2">
      <c r="BP40828" s="48"/>
    </row>
    <row r="40829" spans="68:68" x14ac:dyDescent="0.2">
      <c r="BP40829" s="48"/>
    </row>
    <row r="40830" spans="68:68" x14ac:dyDescent="0.2">
      <c r="BP40830" s="48"/>
    </row>
    <row r="40831" spans="68:68" x14ac:dyDescent="0.2">
      <c r="BP40831" s="48"/>
    </row>
    <row r="40832" spans="68:68" x14ac:dyDescent="0.2">
      <c r="BP40832" s="48"/>
    </row>
    <row r="40833" spans="68:68" x14ac:dyDescent="0.2">
      <c r="BP40833" s="48"/>
    </row>
    <row r="40834" spans="68:68" x14ac:dyDescent="0.2">
      <c r="BP40834" s="48"/>
    </row>
    <row r="40835" spans="68:68" x14ac:dyDescent="0.2">
      <c r="BP40835" s="48"/>
    </row>
    <row r="40836" spans="68:68" x14ac:dyDescent="0.2">
      <c r="BP40836" s="48"/>
    </row>
    <row r="40837" spans="68:68" x14ac:dyDescent="0.2">
      <c r="BP40837" s="48"/>
    </row>
    <row r="40838" spans="68:68" x14ac:dyDescent="0.2">
      <c r="BP40838" s="48"/>
    </row>
    <row r="40839" spans="68:68" x14ac:dyDescent="0.2">
      <c r="BP40839" s="48"/>
    </row>
    <row r="40840" spans="68:68" x14ac:dyDescent="0.2">
      <c r="BP40840" s="48"/>
    </row>
    <row r="40841" spans="68:68" x14ac:dyDescent="0.2">
      <c r="BP40841" s="48"/>
    </row>
    <row r="40842" spans="68:68" x14ac:dyDescent="0.2">
      <c r="BP40842" s="48"/>
    </row>
    <row r="40843" spans="68:68" x14ac:dyDescent="0.2">
      <c r="BP40843" s="48"/>
    </row>
    <row r="40844" spans="68:68" x14ac:dyDescent="0.2">
      <c r="BP40844" s="48"/>
    </row>
    <row r="40845" spans="68:68" x14ac:dyDescent="0.2">
      <c r="BP40845" s="48"/>
    </row>
    <row r="40846" spans="68:68" x14ac:dyDescent="0.2">
      <c r="BP40846" s="48"/>
    </row>
    <row r="40847" spans="68:68" x14ac:dyDescent="0.2">
      <c r="BP40847" s="48"/>
    </row>
    <row r="40848" spans="68:68" x14ac:dyDescent="0.2">
      <c r="BP40848" s="48"/>
    </row>
    <row r="40849" spans="68:68" x14ac:dyDescent="0.2">
      <c r="BP40849" s="48"/>
    </row>
    <row r="40850" spans="68:68" x14ac:dyDescent="0.2">
      <c r="BP40850" s="48"/>
    </row>
    <row r="40851" spans="68:68" x14ac:dyDescent="0.2">
      <c r="BP40851" s="48"/>
    </row>
    <row r="40852" spans="68:68" x14ac:dyDescent="0.2">
      <c r="BP40852" s="48"/>
    </row>
    <row r="40853" spans="68:68" x14ac:dyDescent="0.2">
      <c r="BP40853" s="48"/>
    </row>
    <row r="40854" spans="68:68" x14ac:dyDescent="0.2">
      <c r="BP40854" s="48"/>
    </row>
    <row r="40855" spans="68:68" x14ac:dyDescent="0.2">
      <c r="BP40855" s="48"/>
    </row>
    <row r="40856" spans="68:68" x14ac:dyDescent="0.2">
      <c r="BP40856" s="48"/>
    </row>
    <row r="40857" spans="68:68" x14ac:dyDescent="0.2">
      <c r="BP40857" s="48"/>
    </row>
    <row r="40858" spans="68:68" x14ac:dyDescent="0.2">
      <c r="BP40858" s="48"/>
    </row>
    <row r="40859" spans="68:68" x14ac:dyDescent="0.2">
      <c r="BP40859" s="48"/>
    </row>
    <row r="40860" spans="68:68" x14ac:dyDescent="0.2">
      <c r="BP40860" s="48"/>
    </row>
    <row r="40861" spans="68:68" x14ac:dyDescent="0.2">
      <c r="BP40861" s="48"/>
    </row>
    <row r="40862" spans="68:68" x14ac:dyDescent="0.2">
      <c r="BP40862" s="48"/>
    </row>
    <row r="40863" spans="68:68" x14ac:dyDescent="0.2">
      <c r="BP40863" s="48"/>
    </row>
    <row r="40864" spans="68:68" x14ac:dyDescent="0.2">
      <c r="BP40864" s="48"/>
    </row>
    <row r="40865" spans="68:68" x14ac:dyDescent="0.2">
      <c r="BP40865" s="48"/>
    </row>
    <row r="40866" spans="68:68" x14ac:dyDescent="0.2">
      <c r="BP40866" s="48"/>
    </row>
    <row r="40867" spans="68:68" x14ac:dyDescent="0.2">
      <c r="BP40867" s="48"/>
    </row>
    <row r="40868" spans="68:68" x14ac:dyDescent="0.2">
      <c r="BP40868" s="48"/>
    </row>
    <row r="40869" spans="68:68" x14ac:dyDescent="0.2">
      <c r="BP40869" s="48"/>
    </row>
    <row r="40870" spans="68:68" x14ac:dyDescent="0.2">
      <c r="BP40870" s="48"/>
    </row>
    <row r="40871" spans="68:68" x14ac:dyDescent="0.2">
      <c r="BP40871" s="48"/>
    </row>
    <row r="40872" spans="68:68" x14ac:dyDescent="0.2">
      <c r="BP40872" s="48"/>
    </row>
    <row r="40873" spans="68:68" x14ac:dyDescent="0.2">
      <c r="BP40873" s="48"/>
    </row>
    <row r="40874" spans="68:68" x14ac:dyDescent="0.2">
      <c r="BP40874" s="48"/>
    </row>
    <row r="40875" spans="68:68" x14ac:dyDescent="0.2">
      <c r="BP40875" s="48"/>
    </row>
    <row r="40876" spans="68:68" x14ac:dyDescent="0.2">
      <c r="BP40876" s="48"/>
    </row>
    <row r="40877" spans="68:68" x14ac:dyDescent="0.2">
      <c r="BP40877" s="48"/>
    </row>
    <row r="40878" spans="68:68" x14ac:dyDescent="0.2">
      <c r="BP40878" s="48"/>
    </row>
    <row r="40879" spans="68:68" x14ac:dyDescent="0.2">
      <c r="BP40879" s="48"/>
    </row>
    <row r="40880" spans="68:68" x14ac:dyDescent="0.2">
      <c r="BP40880" s="48"/>
    </row>
    <row r="40881" spans="68:68" x14ac:dyDescent="0.2">
      <c r="BP40881" s="48"/>
    </row>
    <row r="40882" spans="68:68" x14ac:dyDescent="0.2">
      <c r="BP40882" s="48"/>
    </row>
    <row r="40883" spans="68:68" x14ac:dyDescent="0.2">
      <c r="BP40883" s="48"/>
    </row>
    <row r="40884" spans="68:68" x14ac:dyDescent="0.2">
      <c r="BP40884" s="48"/>
    </row>
    <row r="40885" spans="68:68" x14ac:dyDescent="0.2">
      <c r="BP40885" s="48"/>
    </row>
    <row r="40886" spans="68:68" x14ac:dyDescent="0.2">
      <c r="BP40886" s="48"/>
    </row>
    <row r="40887" spans="68:68" x14ac:dyDescent="0.2">
      <c r="BP40887" s="48"/>
    </row>
    <row r="40888" spans="68:68" x14ac:dyDescent="0.2">
      <c r="BP40888" s="48"/>
    </row>
    <row r="40889" spans="68:68" x14ac:dyDescent="0.2">
      <c r="BP40889" s="48"/>
    </row>
    <row r="40890" spans="68:68" x14ac:dyDescent="0.2">
      <c r="BP40890" s="48"/>
    </row>
    <row r="40891" spans="68:68" x14ac:dyDescent="0.2">
      <c r="BP40891" s="48"/>
    </row>
    <row r="40892" spans="68:68" x14ac:dyDescent="0.2">
      <c r="BP40892" s="48"/>
    </row>
    <row r="40893" spans="68:68" x14ac:dyDescent="0.2">
      <c r="BP40893" s="48"/>
    </row>
    <row r="40894" spans="68:68" x14ac:dyDescent="0.2">
      <c r="BP40894" s="48"/>
    </row>
    <row r="40895" spans="68:68" x14ac:dyDescent="0.2">
      <c r="BP40895" s="48"/>
    </row>
    <row r="40896" spans="68:68" x14ac:dyDescent="0.2">
      <c r="BP40896" s="48"/>
    </row>
    <row r="40897" spans="68:68" x14ac:dyDescent="0.2">
      <c r="BP40897" s="48"/>
    </row>
    <row r="40898" spans="68:68" x14ac:dyDescent="0.2">
      <c r="BP40898" s="48"/>
    </row>
    <row r="40899" spans="68:68" x14ac:dyDescent="0.2">
      <c r="BP40899" s="48"/>
    </row>
    <row r="40900" spans="68:68" x14ac:dyDescent="0.2">
      <c r="BP40900" s="48"/>
    </row>
    <row r="40901" spans="68:68" x14ac:dyDescent="0.2">
      <c r="BP40901" s="48"/>
    </row>
    <row r="40902" spans="68:68" x14ac:dyDescent="0.2">
      <c r="BP40902" s="48"/>
    </row>
    <row r="40903" spans="68:68" x14ac:dyDescent="0.2">
      <c r="BP40903" s="48"/>
    </row>
    <row r="40904" spans="68:68" x14ac:dyDescent="0.2">
      <c r="BP40904" s="48"/>
    </row>
    <row r="40905" spans="68:68" x14ac:dyDescent="0.2">
      <c r="BP40905" s="48"/>
    </row>
    <row r="40906" spans="68:68" x14ac:dyDescent="0.2">
      <c r="BP40906" s="48"/>
    </row>
    <row r="40907" spans="68:68" x14ac:dyDescent="0.2">
      <c r="BP40907" s="48"/>
    </row>
    <row r="40908" spans="68:68" x14ac:dyDescent="0.2">
      <c r="BP40908" s="48"/>
    </row>
    <row r="40909" spans="68:68" x14ac:dyDescent="0.2">
      <c r="BP40909" s="48"/>
    </row>
    <row r="40910" spans="68:68" x14ac:dyDescent="0.2">
      <c r="BP40910" s="48"/>
    </row>
    <row r="40911" spans="68:68" x14ac:dyDescent="0.2">
      <c r="BP40911" s="48"/>
    </row>
    <row r="40912" spans="68:68" x14ac:dyDescent="0.2">
      <c r="BP40912" s="48"/>
    </row>
    <row r="40913" spans="68:68" x14ac:dyDescent="0.2">
      <c r="BP40913" s="48"/>
    </row>
    <row r="40914" spans="68:68" x14ac:dyDescent="0.2">
      <c r="BP40914" s="48"/>
    </row>
    <row r="40915" spans="68:68" x14ac:dyDescent="0.2">
      <c r="BP40915" s="48"/>
    </row>
    <row r="40916" spans="68:68" x14ac:dyDescent="0.2">
      <c r="BP40916" s="48"/>
    </row>
    <row r="40917" spans="68:68" x14ac:dyDescent="0.2">
      <c r="BP40917" s="48"/>
    </row>
    <row r="40918" spans="68:68" x14ac:dyDescent="0.2">
      <c r="BP40918" s="48"/>
    </row>
    <row r="40919" spans="68:68" x14ac:dyDescent="0.2">
      <c r="BP40919" s="48"/>
    </row>
    <row r="40920" spans="68:68" x14ac:dyDescent="0.2">
      <c r="BP40920" s="48"/>
    </row>
    <row r="40921" spans="68:68" x14ac:dyDescent="0.2">
      <c r="BP40921" s="48"/>
    </row>
    <row r="40922" spans="68:68" x14ac:dyDescent="0.2">
      <c r="BP40922" s="48"/>
    </row>
    <row r="40923" spans="68:68" x14ac:dyDescent="0.2">
      <c r="BP40923" s="48"/>
    </row>
    <row r="40924" spans="68:68" x14ac:dyDescent="0.2">
      <c r="BP40924" s="48"/>
    </row>
    <row r="40925" spans="68:68" x14ac:dyDescent="0.2">
      <c r="BP40925" s="48"/>
    </row>
    <row r="40926" spans="68:68" x14ac:dyDescent="0.2">
      <c r="BP40926" s="48"/>
    </row>
    <row r="40927" spans="68:68" x14ac:dyDescent="0.2">
      <c r="BP40927" s="48"/>
    </row>
    <row r="40928" spans="68:68" x14ac:dyDescent="0.2">
      <c r="BP40928" s="48"/>
    </row>
    <row r="40929" spans="68:68" x14ac:dyDescent="0.2">
      <c r="BP40929" s="48"/>
    </row>
    <row r="40930" spans="68:68" x14ac:dyDescent="0.2">
      <c r="BP40930" s="48"/>
    </row>
    <row r="40931" spans="68:68" x14ac:dyDescent="0.2">
      <c r="BP40931" s="48"/>
    </row>
    <row r="40932" spans="68:68" x14ac:dyDescent="0.2">
      <c r="BP40932" s="48"/>
    </row>
    <row r="40933" spans="68:68" x14ac:dyDescent="0.2">
      <c r="BP40933" s="48"/>
    </row>
    <row r="40934" spans="68:68" x14ac:dyDescent="0.2">
      <c r="BP40934" s="48"/>
    </row>
    <row r="40935" spans="68:68" x14ac:dyDescent="0.2">
      <c r="BP40935" s="48"/>
    </row>
    <row r="40936" spans="68:68" x14ac:dyDescent="0.2">
      <c r="BP40936" s="48"/>
    </row>
    <row r="40937" spans="68:68" x14ac:dyDescent="0.2">
      <c r="BP40937" s="48"/>
    </row>
    <row r="40938" spans="68:68" x14ac:dyDescent="0.2">
      <c r="BP40938" s="48"/>
    </row>
    <row r="40939" spans="68:68" x14ac:dyDescent="0.2">
      <c r="BP40939" s="48"/>
    </row>
    <row r="40940" spans="68:68" x14ac:dyDescent="0.2">
      <c r="BP40940" s="48"/>
    </row>
    <row r="40941" spans="68:68" x14ac:dyDescent="0.2">
      <c r="BP40941" s="48"/>
    </row>
    <row r="40942" spans="68:68" x14ac:dyDescent="0.2">
      <c r="BP40942" s="48"/>
    </row>
    <row r="40943" spans="68:68" x14ac:dyDescent="0.2">
      <c r="BP40943" s="48"/>
    </row>
    <row r="40944" spans="68:68" x14ac:dyDescent="0.2">
      <c r="BP40944" s="48"/>
    </row>
    <row r="40945" spans="68:68" x14ac:dyDescent="0.2">
      <c r="BP40945" s="48"/>
    </row>
    <row r="40946" spans="68:68" x14ac:dyDescent="0.2">
      <c r="BP40946" s="48"/>
    </row>
    <row r="40947" spans="68:68" x14ac:dyDescent="0.2">
      <c r="BP40947" s="48"/>
    </row>
    <row r="40948" spans="68:68" x14ac:dyDescent="0.2">
      <c r="BP40948" s="48"/>
    </row>
    <row r="40949" spans="68:68" x14ac:dyDescent="0.2">
      <c r="BP40949" s="48"/>
    </row>
    <row r="40950" spans="68:68" x14ac:dyDescent="0.2">
      <c r="BP40950" s="48"/>
    </row>
    <row r="40951" spans="68:68" x14ac:dyDescent="0.2">
      <c r="BP40951" s="48"/>
    </row>
    <row r="40952" spans="68:68" x14ac:dyDescent="0.2">
      <c r="BP40952" s="48"/>
    </row>
    <row r="40953" spans="68:68" x14ac:dyDescent="0.2">
      <c r="BP40953" s="48"/>
    </row>
    <row r="40954" spans="68:68" x14ac:dyDescent="0.2">
      <c r="BP40954" s="48"/>
    </row>
    <row r="40955" spans="68:68" x14ac:dyDescent="0.2">
      <c r="BP40955" s="48"/>
    </row>
    <row r="40956" spans="68:68" x14ac:dyDescent="0.2">
      <c r="BP40956" s="48"/>
    </row>
    <row r="40957" spans="68:68" x14ac:dyDescent="0.2">
      <c r="BP40957" s="48"/>
    </row>
    <row r="40958" spans="68:68" x14ac:dyDescent="0.2">
      <c r="BP40958" s="48"/>
    </row>
    <row r="40959" spans="68:68" x14ac:dyDescent="0.2">
      <c r="BP40959" s="48"/>
    </row>
    <row r="40960" spans="68:68" x14ac:dyDescent="0.2">
      <c r="BP40960" s="48"/>
    </row>
    <row r="40961" spans="68:68" x14ac:dyDescent="0.2">
      <c r="BP40961" s="48"/>
    </row>
    <row r="40962" spans="68:68" x14ac:dyDescent="0.2">
      <c r="BP40962" s="48"/>
    </row>
    <row r="40963" spans="68:68" x14ac:dyDescent="0.2">
      <c r="BP40963" s="48"/>
    </row>
    <row r="40964" spans="68:68" x14ac:dyDescent="0.2">
      <c r="BP40964" s="48"/>
    </row>
    <row r="40965" spans="68:68" x14ac:dyDescent="0.2">
      <c r="BP40965" s="48"/>
    </row>
    <row r="40966" spans="68:68" x14ac:dyDescent="0.2">
      <c r="BP40966" s="48"/>
    </row>
    <row r="40967" spans="68:68" x14ac:dyDescent="0.2">
      <c r="BP40967" s="48"/>
    </row>
    <row r="40968" spans="68:68" x14ac:dyDescent="0.2">
      <c r="BP40968" s="48"/>
    </row>
    <row r="40969" spans="68:68" x14ac:dyDescent="0.2">
      <c r="BP40969" s="48"/>
    </row>
    <row r="40970" spans="68:68" x14ac:dyDescent="0.2">
      <c r="BP40970" s="48"/>
    </row>
    <row r="40971" spans="68:68" x14ac:dyDescent="0.2">
      <c r="BP40971" s="48"/>
    </row>
    <row r="40972" spans="68:68" x14ac:dyDescent="0.2">
      <c r="BP40972" s="48"/>
    </row>
    <row r="40973" spans="68:68" x14ac:dyDescent="0.2">
      <c r="BP40973" s="48"/>
    </row>
    <row r="40974" spans="68:68" x14ac:dyDescent="0.2">
      <c r="BP40974" s="48"/>
    </row>
    <row r="40975" spans="68:68" x14ac:dyDescent="0.2">
      <c r="BP40975" s="48"/>
    </row>
    <row r="40976" spans="68:68" x14ac:dyDescent="0.2">
      <c r="BP40976" s="48"/>
    </row>
    <row r="40977" spans="68:68" x14ac:dyDescent="0.2">
      <c r="BP40977" s="48"/>
    </row>
    <row r="40978" spans="68:68" x14ac:dyDescent="0.2">
      <c r="BP40978" s="48"/>
    </row>
    <row r="40979" spans="68:68" x14ac:dyDescent="0.2">
      <c r="BP40979" s="48"/>
    </row>
    <row r="40980" spans="68:68" x14ac:dyDescent="0.2">
      <c r="BP40980" s="48"/>
    </row>
    <row r="40981" spans="68:68" x14ac:dyDescent="0.2">
      <c r="BP40981" s="48"/>
    </row>
    <row r="40982" spans="68:68" x14ac:dyDescent="0.2">
      <c r="BP40982" s="48"/>
    </row>
    <row r="40983" spans="68:68" x14ac:dyDescent="0.2">
      <c r="BP40983" s="48"/>
    </row>
    <row r="40984" spans="68:68" x14ac:dyDescent="0.2">
      <c r="BP40984" s="48"/>
    </row>
    <row r="40985" spans="68:68" x14ac:dyDescent="0.2">
      <c r="BP40985" s="48"/>
    </row>
    <row r="40986" spans="68:68" x14ac:dyDescent="0.2">
      <c r="BP40986" s="48"/>
    </row>
    <row r="40987" spans="68:68" x14ac:dyDescent="0.2">
      <c r="BP40987" s="48"/>
    </row>
    <row r="40988" spans="68:68" x14ac:dyDescent="0.2">
      <c r="BP40988" s="48"/>
    </row>
    <row r="40989" spans="68:68" x14ac:dyDescent="0.2">
      <c r="BP40989" s="48"/>
    </row>
    <row r="40990" spans="68:68" x14ac:dyDescent="0.2">
      <c r="BP40990" s="48"/>
    </row>
    <row r="40991" spans="68:68" x14ac:dyDescent="0.2">
      <c r="BP40991" s="48"/>
    </row>
    <row r="40992" spans="68:68" x14ac:dyDescent="0.2">
      <c r="BP40992" s="48"/>
    </row>
    <row r="40993" spans="68:68" x14ac:dyDescent="0.2">
      <c r="BP40993" s="48"/>
    </row>
    <row r="40994" spans="68:68" x14ac:dyDescent="0.2">
      <c r="BP40994" s="48"/>
    </row>
    <row r="40995" spans="68:68" x14ac:dyDescent="0.2">
      <c r="BP40995" s="48"/>
    </row>
    <row r="40996" spans="68:68" x14ac:dyDescent="0.2">
      <c r="BP40996" s="48"/>
    </row>
    <row r="40997" spans="68:68" x14ac:dyDescent="0.2">
      <c r="BP40997" s="48"/>
    </row>
    <row r="40998" spans="68:68" x14ac:dyDescent="0.2">
      <c r="BP40998" s="48"/>
    </row>
    <row r="40999" spans="68:68" x14ac:dyDescent="0.2">
      <c r="BP40999" s="48"/>
    </row>
    <row r="41000" spans="68:68" x14ac:dyDescent="0.2">
      <c r="BP41000" s="48"/>
    </row>
    <row r="41001" spans="68:68" x14ac:dyDescent="0.2">
      <c r="BP41001" s="48"/>
    </row>
    <row r="41002" spans="68:68" x14ac:dyDescent="0.2">
      <c r="BP41002" s="48"/>
    </row>
    <row r="41003" spans="68:68" x14ac:dyDescent="0.2">
      <c r="BP41003" s="48"/>
    </row>
    <row r="41004" spans="68:68" x14ac:dyDescent="0.2">
      <c r="BP41004" s="48"/>
    </row>
    <row r="41005" spans="68:68" x14ac:dyDescent="0.2">
      <c r="BP41005" s="48"/>
    </row>
    <row r="41006" spans="68:68" x14ac:dyDescent="0.2">
      <c r="BP41006" s="48"/>
    </row>
    <row r="41007" spans="68:68" x14ac:dyDescent="0.2">
      <c r="BP41007" s="48"/>
    </row>
    <row r="41008" spans="68:68" x14ac:dyDescent="0.2">
      <c r="BP41008" s="48"/>
    </row>
    <row r="41009" spans="68:68" x14ac:dyDescent="0.2">
      <c r="BP41009" s="48"/>
    </row>
    <row r="41010" spans="68:68" x14ac:dyDescent="0.2">
      <c r="BP41010" s="48"/>
    </row>
    <row r="41011" spans="68:68" x14ac:dyDescent="0.2">
      <c r="BP41011" s="48"/>
    </row>
    <row r="41012" spans="68:68" x14ac:dyDescent="0.2">
      <c r="BP41012" s="48"/>
    </row>
    <row r="41013" spans="68:68" x14ac:dyDescent="0.2">
      <c r="BP41013" s="48"/>
    </row>
    <row r="41014" spans="68:68" x14ac:dyDescent="0.2">
      <c r="BP41014" s="48"/>
    </row>
    <row r="41015" spans="68:68" x14ac:dyDescent="0.2">
      <c r="BP41015" s="48"/>
    </row>
    <row r="41016" spans="68:68" x14ac:dyDescent="0.2">
      <c r="BP41016" s="48"/>
    </row>
    <row r="41017" spans="68:68" x14ac:dyDescent="0.2">
      <c r="BP41017" s="48"/>
    </row>
    <row r="41018" spans="68:68" x14ac:dyDescent="0.2">
      <c r="BP41018" s="48"/>
    </row>
    <row r="41019" spans="68:68" x14ac:dyDescent="0.2">
      <c r="BP41019" s="48"/>
    </row>
    <row r="41020" spans="68:68" x14ac:dyDescent="0.2">
      <c r="BP41020" s="48"/>
    </row>
    <row r="41021" spans="68:68" x14ac:dyDescent="0.2">
      <c r="BP41021" s="48"/>
    </row>
    <row r="41022" spans="68:68" x14ac:dyDescent="0.2">
      <c r="BP41022" s="48"/>
    </row>
    <row r="41023" spans="68:68" x14ac:dyDescent="0.2">
      <c r="BP41023" s="48"/>
    </row>
    <row r="41024" spans="68:68" x14ac:dyDescent="0.2">
      <c r="BP41024" s="48"/>
    </row>
    <row r="41025" spans="68:68" x14ac:dyDescent="0.2">
      <c r="BP41025" s="48"/>
    </row>
    <row r="41026" spans="68:68" x14ac:dyDescent="0.2">
      <c r="BP41026" s="48"/>
    </row>
    <row r="41027" spans="68:68" x14ac:dyDescent="0.2">
      <c r="BP41027" s="48"/>
    </row>
    <row r="41028" spans="68:68" x14ac:dyDescent="0.2">
      <c r="BP41028" s="48"/>
    </row>
    <row r="41029" spans="68:68" x14ac:dyDescent="0.2">
      <c r="BP41029" s="48"/>
    </row>
    <row r="41030" spans="68:68" x14ac:dyDescent="0.2">
      <c r="BP41030" s="48"/>
    </row>
    <row r="41031" spans="68:68" x14ac:dyDescent="0.2">
      <c r="BP41031" s="48"/>
    </row>
    <row r="41032" spans="68:68" x14ac:dyDescent="0.2">
      <c r="BP41032" s="48"/>
    </row>
    <row r="41033" spans="68:68" x14ac:dyDescent="0.2">
      <c r="BP41033" s="48"/>
    </row>
    <row r="41034" spans="68:68" x14ac:dyDescent="0.2">
      <c r="BP41034" s="48"/>
    </row>
    <row r="41035" spans="68:68" x14ac:dyDescent="0.2">
      <c r="BP41035" s="48"/>
    </row>
    <row r="41036" spans="68:68" x14ac:dyDescent="0.2">
      <c r="BP41036" s="48"/>
    </row>
    <row r="41037" spans="68:68" x14ac:dyDescent="0.2">
      <c r="BP41037" s="48"/>
    </row>
    <row r="41038" spans="68:68" x14ac:dyDescent="0.2">
      <c r="BP41038" s="48"/>
    </row>
    <row r="41039" spans="68:68" x14ac:dyDescent="0.2">
      <c r="BP41039" s="48"/>
    </row>
    <row r="41040" spans="68:68" x14ac:dyDescent="0.2">
      <c r="BP41040" s="48"/>
    </row>
    <row r="41041" spans="68:68" x14ac:dyDescent="0.2">
      <c r="BP41041" s="48"/>
    </row>
    <row r="41042" spans="68:68" x14ac:dyDescent="0.2">
      <c r="BP41042" s="48"/>
    </row>
    <row r="41043" spans="68:68" x14ac:dyDescent="0.2">
      <c r="BP41043" s="48"/>
    </row>
    <row r="41044" spans="68:68" x14ac:dyDescent="0.2">
      <c r="BP41044" s="48"/>
    </row>
    <row r="41045" spans="68:68" x14ac:dyDescent="0.2">
      <c r="BP41045" s="48"/>
    </row>
    <row r="41046" spans="68:68" x14ac:dyDescent="0.2">
      <c r="BP41046" s="48"/>
    </row>
    <row r="41047" spans="68:68" x14ac:dyDescent="0.2">
      <c r="BP41047" s="48"/>
    </row>
    <row r="41048" spans="68:68" x14ac:dyDescent="0.2">
      <c r="BP41048" s="48"/>
    </row>
    <row r="41049" spans="68:68" x14ac:dyDescent="0.2">
      <c r="BP41049" s="48"/>
    </row>
    <row r="41050" spans="68:68" x14ac:dyDescent="0.2">
      <c r="BP41050" s="48"/>
    </row>
    <row r="41051" spans="68:68" x14ac:dyDescent="0.2">
      <c r="BP41051" s="48"/>
    </row>
    <row r="41052" spans="68:68" x14ac:dyDescent="0.2">
      <c r="BP41052" s="48"/>
    </row>
    <row r="41053" spans="68:68" x14ac:dyDescent="0.2">
      <c r="BP41053" s="48"/>
    </row>
    <row r="41054" spans="68:68" x14ac:dyDescent="0.2">
      <c r="BP41054" s="48"/>
    </row>
    <row r="41055" spans="68:68" x14ac:dyDescent="0.2">
      <c r="BP41055" s="48"/>
    </row>
    <row r="41056" spans="68:68" x14ac:dyDescent="0.2">
      <c r="BP41056" s="48"/>
    </row>
    <row r="41057" spans="68:68" x14ac:dyDescent="0.2">
      <c r="BP41057" s="48"/>
    </row>
    <row r="41058" spans="68:68" x14ac:dyDescent="0.2">
      <c r="BP41058" s="48"/>
    </row>
    <row r="41059" spans="68:68" x14ac:dyDescent="0.2">
      <c r="BP41059" s="48"/>
    </row>
    <row r="41060" spans="68:68" x14ac:dyDescent="0.2">
      <c r="BP41060" s="48"/>
    </row>
    <row r="41061" spans="68:68" x14ac:dyDescent="0.2">
      <c r="BP41061" s="48"/>
    </row>
    <row r="41062" spans="68:68" x14ac:dyDescent="0.2">
      <c r="BP41062" s="48"/>
    </row>
    <row r="41063" spans="68:68" x14ac:dyDescent="0.2">
      <c r="BP41063" s="48"/>
    </row>
    <row r="41064" spans="68:68" x14ac:dyDescent="0.2">
      <c r="BP41064" s="48"/>
    </row>
    <row r="41065" spans="68:68" x14ac:dyDescent="0.2">
      <c r="BP41065" s="48"/>
    </row>
    <row r="41066" spans="68:68" x14ac:dyDescent="0.2">
      <c r="BP41066" s="48"/>
    </row>
    <row r="41067" spans="68:68" x14ac:dyDescent="0.2">
      <c r="BP41067" s="48"/>
    </row>
    <row r="41068" spans="68:68" x14ac:dyDescent="0.2">
      <c r="BP41068" s="48"/>
    </row>
    <row r="41069" spans="68:68" x14ac:dyDescent="0.2">
      <c r="BP41069" s="48"/>
    </row>
    <row r="41070" spans="68:68" x14ac:dyDescent="0.2">
      <c r="BP41070" s="48"/>
    </row>
    <row r="41071" spans="68:68" x14ac:dyDescent="0.2">
      <c r="BP41071" s="48"/>
    </row>
    <row r="41072" spans="68:68" x14ac:dyDescent="0.2">
      <c r="BP41072" s="48"/>
    </row>
    <row r="41073" spans="68:68" x14ac:dyDescent="0.2">
      <c r="BP41073" s="48"/>
    </row>
    <row r="41074" spans="68:68" x14ac:dyDescent="0.2">
      <c r="BP41074" s="48"/>
    </row>
    <row r="41075" spans="68:68" x14ac:dyDescent="0.2">
      <c r="BP41075" s="48"/>
    </row>
    <row r="41076" spans="68:68" x14ac:dyDescent="0.2">
      <c r="BP41076" s="48"/>
    </row>
    <row r="41077" spans="68:68" x14ac:dyDescent="0.2">
      <c r="BP41077" s="48"/>
    </row>
    <row r="41078" spans="68:68" x14ac:dyDescent="0.2">
      <c r="BP41078" s="48"/>
    </row>
    <row r="41079" spans="68:68" x14ac:dyDescent="0.2">
      <c r="BP41079" s="48"/>
    </row>
    <row r="41080" spans="68:68" x14ac:dyDescent="0.2">
      <c r="BP41080" s="48"/>
    </row>
    <row r="41081" spans="68:68" x14ac:dyDescent="0.2">
      <c r="BP41081" s="48"/>
    </row>
    <row r="41082" spans="68:68" x14ac:dyDescent="0.2">
      <c r="BP41082" s="48"/>
    </row>
    <row r="41083" spans="68:68" x14ac:dyDescent="0.2">
      <c r="BP41083" s="48"/>
    </row>
    <row r="41084" spans="68:68" x14ac:dyDescent="0.2">
      <c r="BP41084" s="48"/>
    </row>
    <row r="41085" spans="68:68" x14ac:dyDescent="0.2">
      <c r="BP41085" s="48"/>
    </row>
    <row r="41086" spans="68:68" x14ac:dyDescent="0.2">
      <c r="BP41086" s="48"/>
    </row>
    <row r="41087" spans="68:68" x14ac:dyDescent="0.2">
      <c r="BP41087" s="48"/>
    </row>
    <row r="41088" spans="68:68" x14ac:dyDescent="0.2">
      <c r="BP41088" s="48"/>
    </row>
    <row r="41089" spans="68:68" x14ac:dyDescent="0.2">
      <c r="BP41089" s="48"/>
    </row>
    <row r="41090" spans="68:68" x14ac:dyDescent="0.2">
      <c r="BP41090" s="48"/>
    </row>
    <row r="41091" spans="68:68" x14ac:dyDescent="0.2">
      <c r="BP41091" s="48"/>
    </row>
    <row r="41092" spans="68:68" x14ac:dyDescent="0.2">
      <c r="BP41092" s="48"/>
    </row>
    <row r="41093" spans="68:68" x14ac:dyDescent="0.2">
      <c r="BP41093" s="48"/>
    </row>
    <row r="41094" spans="68:68" x14ac:dyDescent="0.2">
      <c r="BP41094" s="48"/>
    </row>
    <row r="41095" spans="68:68" x14ac:dyDescent="0.2">
      <c r="BP41095" s="48"/>
    </row>
    <row r="41096" spans="68:68" x14ac:dyDescent="0.2">
      <c r="BP41096" s="48"/>
    </row>
    <row r="41097" spans="68:68" x14ac:dyDescent="0.2">
      <c r="BP41097" s="48"/>
    </row>
    <row r="41098" spans="68:68" x14ac:dyDescent="0.2">
      <c r="BP41098" s="48"/>
    </row>
    <row r="41099" spans="68:68" x14ac:dyDescent="0.2">
      <c r="BP41099" s="48"/>
    </row>
    <row r="41100" spans="68:68" x14ac:dyDescent="0.2">
      <c r="BP41100" s="48"/>
    </row>
    <row r="41101" spans="68:68" x14ac:dyDescent="0.2">
      <c r="BP41101" s="48"/>
    </row>
    <row r="41102" spans="68:68" x14ac:dyDescent="0.2">
      <c r="BP41102" s="48"/>
    </row>
    <row r="41103" spans="68:68" x14ac:dyDescent="0.2">
      <c r="BP41103" s="48"/>
    </row>
    <row r="41104" spans="68:68" x14ac:dyDescent="0.2">
      <c r="BP41104" s="48"/>
    </row>
    <row r="41105" spans="68:68" x14ac:dyDescent="0.2">
      <c r="BP41105" s="48"/>
    </row>
    <row r="41106" spans="68:68" x14ac:dyDescent="0.2">
      <c r="BP41106" s="48"/>
    </row>
    <row r="41107" spans="68:68" x14ac:dyDescent="0.2">
      <c r="BP41107" s="48"/>
    </row>
    <row r="41108" spans="68:68" x14ac:dyDescent="0.2">
      <c r="BP41108" s="48"/>
    </row>
    <row r="41109" spans="68:68" x14ac:dyDescent="0.2">
      <c r="BP41109" s="48"/>
    </row>
    <row r="41110" spans="68:68" x14ac:dyDescent="0.2">
      <c r="BP41110" s="48"/>
    </row>
    <row r="41111" spans="68:68" x14ac:dyDescent="0.2">
      <c r="BP41111" s="48"/>
    </row>
    <row r="41112" spans="68:68" x14ac:dyDescent="0.2">
      <c r="BP41112" s="48"/>
    </row>
    <row r="41113" spans="68:68" x14ac:dyDescent="0.2">
      <c r="BP41113" s="48"/>
    </row>
    <row r="41114" spans="68:68" x14ac:dyDescent="0.2">
      <c r="BP41114" s="48"/>
    </row>
    <row r="41115" spans="68:68" x14ac:dyDescent="0.2">
      <c r="BP41115" s="48"/>
    </row>
    <row r="41116" spans="68:68" x14ac:dyDescent="0.2">
      <c r="BP41116" s="48"/>
    </row>
    <row r="41117" spans="68:68" x14ac:dyDescent="0.2">
      <c r="BP41117" s="48"/>
    </row>
    <row r="41118" spans="68:68" x14ac:dyDescent="0.2">
      <c r="BP41118" s="48"/>
    </row>
    <row r="41119" spans="68:68" x14ac:dyDescent="0.2">
      <c r="BP41119" s="48"/>
    </row>
    <row r="41120" spans="68:68" x14ac:dyDescent="0.2">
      <c r="BP41120" s="48"/>
    </row>
    <row r="41121" spans="68:68" x14ac:dyDescent="0.2">
      <c r="BP41121" s="48"/>
    </row>
    <row r="41122" spans="68:68" x14ac:dyDescent="0.2">
      <c r="BP41122" s="48"/>
    </row>
    <row r="41123" spans="68:68" x14ac:dyDescent="0.2">
      <c r="BP41123" s="48"/>
    </row>
    <row r="41124" spans="68:68" x14ac:dyDescent="0.2">
      <c r="BP41124" s="48"/>
    </row>
    <row r="41125" spans="68:68" x14ac:dyDescent="0.2">
      <c r="BP41125" s="48"/>
    </row>
    <row r="41126" spans="68:68" x14ac:dyDescent="0.2">
      <c r="BP41126" s="48"/>
    </row>
    <row r="41127" spans="68:68" x14ac:dyDescent="0.2">
      <c r="BP41127" s="48"/>
    </row>
    <row r="41128" spans="68:68" x14ac:dyDescent="0.2">
      <c r="BP41128" s="48"/>
    </row>
    <row r="41129" spans="68:68" x14ac:dyDescent="0.2">
      <c r="BP41129" s="48"/>
    </row>
    <row r="41130" spans="68:68" x14ac:dyDescent="0.2">
      <c r="BP41130" s="48"/>
    </row>
    <row r="41131" spans="68:68" x14ac:dyDescent="0.2">
      <c r="BP41131" s="48"/>
    </row>
    <row r="41132" spans="68:68" x14ac:dyDescent="0.2">
      <c r="BP41132" s="48"/>
    </row>
    <row r="41133" spans="68:68" x14ac:dyDescent="0.2">
      <c r="BP41133" s="48"/>
    </row>
    <row r="41134" spans="68:68" x14ac:dyDescent="0.2">
      <c r="BP41134" s="48"/>
    </row>
    <row r="41135" spans="68:68" x14ac:dyDescent="0.2">
      <c r="BP41135" s="48"/>
    </row>
    <row r="41136" spans="68:68" x14ac:dyDescent="0.2">
      <c r="BP41136" s="48"/>
    </row>
    <row r="41137" spans="68:68" x14ac:dyDescent="0.2">
      <c r="BP41137" s="48"/>
    </row>
    <row r="41138" spans="68:68" x14ac:dyDescent="0.2">
      <c r="BP41138" s="48"/>
    </row>
    <row r="41139" spans="68:68" x14ac:dyDescent="0.2">
      <c r="BP41139" s="48"/>
    </row>
    <row r="41140" spans="68:68" x14ac:dyDescent="0.2">
      <c r="BP41140" s="48"/>
    </row>
    <row r="41141" spans="68:68" x14ac:dyDescent="0.2">
      <c r="BP41141" s="48"/>
    </row>
    <row r="41142" spans="68:68" x14ac:dyDescent="0.2">
      <c r="BP41142" s="48"/>
    </row>
    <row r="41143" spans="68:68" x14ac:dyDescent="0.2">
      <c r="BP41143" s="48"/>
    </row>
    <row r="41144" spans="68:68" x14ac:dyDescent="0.2">
      <c r="BP41144" s="48"/>
    </row>
    <row r="41145" spans="68:68" x14ac:dyDescent="0.2">
      <c r="BP41145" s="48"/>
    </row>
    <row r="41146" spans="68:68" x14ac:dyDescent="0.2">
      <c r="BP41146" s="48"/>
    </row>
    <row r="41147" spans="68:68" x14ac:dyDescent="0.2">
      <c r="BP41147" s="48"/>
    </row>
    <row r="41148" spans="68:68" x14ac:dyDescent="0.2">
      <c r="BP41148" s="48"/>
    </row>
    <row r="41149" spans="68:68" x14ac:dyDescent="0.2">
      <c r="BP41149" s="48"/>
    </row>
    <row r="41150" spans="68:68" x14ac:dyDescent="0.2">
      <c r="BP41150" s="48"/>
    </row>
    <row r="41151" spans="68:68" x14ac:dyDescent="0.2">
      <c r="BP41151" s="48"/>
    </row>
    <row r="41152" spans="68:68" x14ac:dyDescent="0.2">
      <c r="BP41152" s="48"/>
    </row>
    <row r="41153" spans="68:68" x14ac:dyDescent="0.2">
      <c r="BP41153" s="48"/>
    </row>
    <row r="41154" spans="68:68" x14ac:dyDescent="0.2">
      <c r="BP41154" s="48"/>
    </row>
    <row r="41155" spans="68:68" x14ac:dyDescent="0.2">
      <c r="BP41155" s="48"/>
    </row>
    <row r="41156" spans="68:68" x14ac:dyDescent="0.2">
      <c r="BP41156" s="48"/>
    </row>
    <row r="41157" spans="68:68" x14ac:dyDescent="0.2">
      <c r="BP41157" s="48"/>
    </row>
    <row r="41158" spans="68:68" x14ac:dyDescent="0.2">
      <c r="BP41158" s="48"/>
    </row>
    <row r="41159" spans="68:68" x14ac:dyDescent="0.2">
      <c r="BP41159" s="48"/>
    </row>
    <row r="41160" spans="68:68" x14ac:dyDescent="0.2">
      <c r="BP41160" s="48"/>
    </row>
    <row r="41161" spans="68:68" x14ac:dyDescent="0.2">
      <c r="BP41161" s="48"/>
    </row>
    <row r="41162" spans="68:68" x14ac:dyDescent="0.2">
      <c r="BP41162" s="48"/>
    </row>
    <row r="41163" spans="68:68" x14ac:dyDescent="0.2">
      <c r="BP41163" s="48"/>
    </row>
    <row r="41164" spans="68:68" x14ac:dyDescent="0.2">
      <c r="BP41164" s="48"/>
    </row>
    <row r="41165" spans="68:68" x14ac:dyDescent="0.2">
      <c r="BP41165" s="48"/>
    </row>
    <row r="41166" spans="68:68" x14ac:dyDescent="0.2">
      <c r="BP41166" s="48"/>
    </row>
    <row r="41167" spans="68:68" x14ac:dyDescent="0.2">
      <c r="BP41167" s="48"/>
    </row>
    <row r="41168" spans="68:68" x14ac:dyDescent="0.2">
      <c r="BP41168" s="48"/>
    </row>
    <row r="41169" spans="68:68" x14ac:dyDescent="0.2">
      <c r="BP41169" s="48"/>
    </row>
    <row r="41170" spans="68:68" x14ac:dyDescent="0.2">
      <c r="BP41170" s="48"/>
    </row>
    <row r="41171" spans="68:68" x14ac:dyDescent="0.2">
      <c r="BP41171" s="48"/>
    </row>
    <row r="41172" spans="68:68" x14ac:dyDescent="0.2">
      <c r="BP41172" s="48"/>
    </row>
    <row r="41173" spans="68:68" x14ac:dyDescent="0.2">
      <c r="BP41173" s="48"/>
    </row>
    <row r="41174" spans="68:68" x14ac:dyDescent="0.2">
      <c r="BP41174" s="48"/>
    </row>
    <row r="41175" spans="68:68" x14ac:dyDescent="0.2">
      <c r="BP41175" s="48"/>
    </row>
    <row r="41176" spans="68:68" x14ac:dyDescent="0.2">
      <c r="BP41176" s="48"/>
    </row>
    <row r="41177" spans="68:68" x14ac:dyDescent="0.2">
      <c r="BP41177" s="48"/>
    </row>
    <row r="41178" spans="68:68" x14ac:dyDescent="0.2">
      <c r="BP41178" s="48"/>
    </row>
    <row r="41179" spans="68:68" x14ac:dyDescent="0.2">
      <c r="BP41179" s="48"/>
    </row>
    <row r="41180" spans="68:68" x14ac:dyDescent="0.2">
      <c r="BP41180" s="48"/>
    </row>
    <row r="41181" spans="68:68" x14ac:dyDescent="0.2">
      <c r="BP41181" s="48"/>
    </row>
    <row r="41182" spans="68:68" x14ac:dyDescent="0.2">
      <c r="BP41182" s="48"/>
    </row>
    <row r="41183" spans="68:68" x14ac:dyDescent="0.2">
      <c r="BP41183" s="48"/>
    </row>
    <row r="41184" spans="68:68" x14ac:dyDescent="0.2">
      <c r="BP41184" s="48"/>
    </row>
    <row r="41185" spans="68:68" x14ac:dyDescent="0.2">
      <c r="BP41185" s="48"/>
    </row>
    <row r="41186" spans="68:68" x14ac:dyDescent="0.2">
      <c r="BP41186" s="48"/>
    </row>
    <row r="41187" spans="68:68" x14ac:dyDescent="0.2">
      <c r="BP41187" s="48"/>
    </row>
    <row r="41188" spans="68:68" x14ac:dyDescent="0.2">
      <c r="BP41188" s="48"/>
    </row>
    <row r="41189" spans="68:68" x14ac:dyDescent="0.2">
      <c r="BP41189" s="48"/>
    </row>
    <row r="41190" spans="68:68" x14ac:dyDescent="0.2">
      <c r="BP41190" s="48"/>
    </row>
    <row r="41191" spans="68:68" x14ac:dyDescent="0.2">
      <c r="BP41191" s="48"/>
    </row>
    <row r="41192" spans="68:68" x14ac:dyDescent="0.2">
      <c r="BP41192" s="48"/>
    </row>
    <row r="41193" spans="68:68" x14ac:dyDescent="0.2">
      <c r="BP41193" s="48"/>
    </row>
    <row r="41194" spans="68:68" x14ac:dyDescent="0.2">
      <c r="BP41194" s="48"/>
    </row>
    <row r="41195" spans="68:68" x14ac:dyDescent="0.2">
      <c r="BP41195" s="48"/>
    </row>
    <row r="41196" spans="68:68" x14ac:dyDescent="0.2">
      <c r="BP41196" s="48"/>
    </row>
    <row r="41197" spans="68:68" x14ac:dyDescent="0.2">
      <c r="BP41197" s="48"/>
    </row>
    <row r="41198" spans="68:68" x14ac:dyDescent="0.2">
      <c r="BP41198" s="48"/>
    </row>
    <row r="41199" spans="68:68" x14ac:dyDescent="0.2">
      <c r="BP41199" s="48"/>
    </row>
    <row r="41200" spans="68:68" x14ac:dyDescent="0.2">
      <c r="BP41200" s="48"/>
    </row>
    <row r="41201" spans="68:68" x14ac:dyDescent="0.2">
      <c r="BP41201" s="48"/>
    </row>
    <row r="41202" spans="68:68" x14ac:dyDescent="0.2">
      <c r="BP41202" s="48"/>
    </row>
    <row r="41203" spans="68:68" x14ac:dyDescent="0.2">
      <c r="BP41203" s="48"/>
    </row>
    <row r="41204" spans="68:68" x14ac:dyDescent="0.2">
      <c r="BP41204" s="48"/>
    </row>
    <row r="41205" spans="68:68" x14ac:dyDescent="0.2">
      <c r="BP41205" s="48"/>
    </row>
    <row r="41206" spans="68:68" x14ac:dyDescent="0.2">
      <c r="BP41206" s="48"/>
    </row>
    <row r="41207" spans="68:68" x14ac:dyDescent="0.2">
      <c r="BP41207" s="48"/>
    </row>
    <row r="41208" spans="68:68" x14ac:dyDescent="0.2">
      <c r="BP41208" s="48"/>
    </row>
    <row r="41209" spans="68:68" x14ac:dyDescent="0.2">
      <c r="BP41209" s="48"/>
    </row>
    <row r="41210" spans="68:68" x14ac:dyDescent="0.2">
      <c r="BP41210" s="48"/>
    </row>
    <row r="41211" spans="68:68" x14ac:dyDescent="0.2">
      <c r="BP41211" s="48"/>
    </row>
    <row r="41212" spans="68:68" x14ac:dyDescent="0.2">
      <c r="BP41212" s="48"/>
    </row>
    <row r="41213" spans="68:68" x14ac:dyDescent="0.2">
      <c r="BP41213" s="48"/>
    </row>
    <row r="41214" spans="68:68" x14ac:dyDescent="0.2">
      <c r="BP41214" s="48"/>
    </row>
    <row r="41215" spans="68:68" x14ac:dyDescent="0.2">
      <c r="BP41215" s="48"/>
    </row>
    <row r="41216" spans="68:68" x14ac:dyDescent="0.2">
      <c r="BP41216" s="48"/>
    </row>
    <row r="41217" spans="68:68" x14ac:dyDescent="0.2">
      <c r="BP41217" s="48"/>
    </row>
    <row r="41218" spans="68:68" x14ac:dyDescent="0.2">
      <c r="BP41218" s="48"/>
    </row>
    <row r="41219" spans="68:68" x14ac:dyDescent="0.2">
      <c r="BP41219" s="48"/>
    </row>
    <row r="41220" spans="68:68" x14ac:dyDescent="0.2">
      <c r="BP41220" s="48"/>
    </row>
    <row r="41221" spans="68:68" x14ac:dyDescent="0.2">
      <c r="BP41221" s="48"/>
    </row>
    <row r="41222" spans="68:68" x14ac:dyDescent="0.2">
      <c r="BP41222" s="48"/>
    </row>
    <row r="41223" spans="68:68" x14ac:dyDescent="0.2">
      <c r="BP41223" s="48"/>
    </row>
    <row r="41224" spans="68:68" x14ac:dyDescent="0.2">
      <c r="BP41224" s="48"/>
    </row>
    <row r="41225" spans="68:68" x14ac:dyDescent="0.2">
      <c r="BP41225" s="48"/>
    </row>
    <row r="41226" spans="68:68" x14ac:dyDescent="0.2">
      <c r="BP41226" s="48"/>
    </row>
    <row r="41227" spans="68:68" x14ac:dyDescent="0.2">
      <c r="BP41227" s="48"/>
    </row>
    <row r="41228" spans="68:68" x14ac:dyDescent="0.2">
      <c r="BP41228" s="48"/>
    </row>
    <row r="41229" spans="68:68" x14ac:dyDescent="0.2">
      <c r="BP41229" s="48"/>
    </row>
    <row r="41230" spans="68:68" x14ac:dyDescent="0.2">
      <c r="BP41230" s="48"/>
    </row>
    <row r="41231" spans="68:68" x14ac:dyDescent="0.2">
      <c r="BP41231" s="48"/>
    </row>
    <row r="41232" spans="68:68" x14ac:dyDescent="0.2">
      <c r="BP41232" s="48"/>
    </row>
    <row r="41233" spans="68:68" x14ac:dyDescent="0.2">
      <c r="BP41233" s="48"/>
    </row>
    <row r="41234" spans="68:68" x14ac:dyDescent="0.2">
      <c r="BP41234" s="48"/>
    </row>
    <row r="41235" spans="68:68" x14ac:dyDescent="0.2">
      <c r="BP41235" s="48"/>
    </row>
    <row r="41236" spans="68:68" x14ac:dyDescent="0.2">
      <c r="BP41236" s="48"/>
    </row>
    <row r="41237" spans="68:68" x14ac:dyDescent="0.2">
      <c r="BP41237" s="48"/>
    </row>
    <row r="41238" spans="68:68" x14ac:dyDescent="0.2">
      <c r="BP41238" s="48"/>
    </row>
    <row r="41239" spans="68:68" x14ac:dyDescent="0.2">
      <c r="BP41239" s="48"/>
    </row>
    <row r="41240" spans="68:68" x14ac:dyDescent="0.2">
      <c r="BP41240" s="48"/>
    </row>
    <row r="41241" spans="68:68" x14ac:dyDescent="0.2">
      <c r="BP41241" s="48"/>
    </row>
    <row r="41242" spans="68:68" x14ac:dyDescent="0.2">
      <c r="BP41242" s="48"/>
    </row>
    <row r="41243" spans="68:68" x14ac:dyDescent="0.2">
      <c r="BP41243" s="48"/>
    </row>
    <row r="41244" spans="68:68" x14ac:dyDescent="0.2">
      <c r="BP41244" s="48"/>
    </row>
    <row r="41245" spans="68:68" x14ac:dyDescent="0.2">
      <c r="BP41245" s="48"/>
    </row>
    <row r="41246" spans="68:68" x14ac:dyDescent="0.2">
      <c r="BP41246" s="48"/>
    </row>
    <row r="41247" spans="68:68" x14ac:dyDescent="0.2">
      <c r="BP41247" s="48"/>
    </row>
    <row r="41248" spans="68:68" x14ac:dyDescent="0.2">
      <c r="BP41248" s="48"/>
    </row>
    <row r="41249" spans="68:68" x14ac:dyDescent="0.2">
      <c r="BP41249" s="48"/>
    </row>
    <row r="41250" spans="68:68" x14ac:dyDescent="0.2">
      <c r="BP41250" s="48"/>
    </row>
    <row r="41251" spans="68:68" x14ac:dyDescent="0.2">
      <c r="BP41251" s="48"/>
    </row>
    <row r="41252" spans="68:68" x14ac:dyDescent="0.2">
      <c r="BP41252" s="48"/>
    </row>
    <row r="41253" spans="68:68" x14ac:dyDescent="0.2">
      <c r="BP41253" s="48"/>
    </row>
    <row r="41254" spans="68:68" x14ac:dyDescent="0.2">
      <c r="BP41254" s="48"/>
    </row>
    <row r="41255" spans="68:68" x14ac:dyDescent="0.2">
      <c r="BP41255" s="48"/>
    </row>
    <row r="41256" spans="68:68" x14ac:dyDescent="0.2">
      <c r="BP41256" s="48"/>
    </row>
    <row r="41257" spans="68:68" x14ac:dyDescent="0.2">
      <c r="BP41257" s="48"/>
    </row>
    <row r="41258" spans="68:68" x14ac:dyDescent="0.2">
      <c r="BP41258" s="48"/>
    </row>
    <row r="41259" spans="68:68" x14ac:dyDescent="0.2">
      <c r="BP41259" s="48"/>
    </row>
    <row r="41260" spans="68:68" x14ac:dyDescent="0.2">
      <c r="BP41260" s="48"/>
    </row>
    <row r="41261" spans="68:68" x14ac:dyDescent="0.2">
      <c r="BP41261" s="48"/>
    </row>
    <row r="41262" spans="68:68" x14ac:dyDescent="0.2">
      <c r="BP41262" s="48"/>
    </row>
    <row r="41263" spans="68:68" x14ac:dyDescent="0.2">
      <c r="BP41263" s="48"/>
    </row>
    <row r="41264" spans="68:68" x14ac:dyDescent="0.2">
      <c r="BP41264" s="48"/>
    </row>
    <row r="41265" spans="68:68" x14ac:dyDescent="0.2">
      <c r="BP41265" s="48"/>
    </row>
    <row r="41266" spans="68:68" x14ac:dyDescent="0.2">
      <c r="BP41266" s="48"/>
    </row>
    <row r="41267" spans="68:68" x14ac:dyDescent="0.2">
      <c r="BP41267" s="48"/>
    </row>
    <row r="41268" spans="68:68" x14ac:dyDescent="0.2">
      <c r="BP41268" s="48"/>
    </row>
    <row r="41269" spans="68:68" x14ac:dyDescent="0.2">
      <c r="BP41269" s="48"/>
    </row>
    <row r="41270" spans="68:68" x14ac:dyDescent="0.2">
      <c r="BP41270" s="48"/>
    </row>
    <row r="41271" spans="68:68" x14ac:dyDescent="0.2">
      <c r="BP41271" s="48"/>
    </row>
    <row r="41272" spans="68:68" x14ac:dyDescent="0.2">
      <c r="BP41272" s="48"/>
    </row>
    <row r="41273" spans="68:68" x14ac:dyDescent="0.2">
      <c r="BP41273" s="48"/>
    </row>
    <row r="41274" spans="68:68" x14ac:dyDescent="0.2">
      <c r="BP41274" s="48"/>
    </row>
    <row r="41275" spans="68:68" x14ac:dyDescent="0.2">
      <c r="BP41275" s="48"/>
    </row>
    <row r="41276" spans="68:68" x14ac:dyDescent="0.2">
      <c r="BP41276" s="48"/>
    </row>
    <row r="41277" spans="68:68" x14ac:dyDescent="0.2">
      <c r="BP41277" s="48"/>
    </row>
    <row r="41278" spans="68:68" x14ac:dyDescent="0.2">
      <c r="BP41278" s="48"/>
    </row>
    <row r="41279" spans="68:68" x14ac:dyDescent="0.2">
      <c r="BP41279" s="48"/>
    </row>
    <row r="41280" spans="68:68" x14ac:dyDescent="0.2">
      <c r="BP41280" s="48"/>
    </row>
    <row r="41281" spans="68:68" x14ac:dyDescent="0.2">
      <c r="BP41281" s="48"/>
    </row>
    <row r="41282" spans="68:68" x14ac:dyDescent="0.2">
      <c r="BP41282" s="48"/>
    </row>
    <row r="41283" spans="68:68" x14ac:dyDescent="0.2">
      <c r="BP41283" s="48"/>
    </row>
    <row r="41284" spans="68:68" x14ac:dyDescent="0.2">
      <c r="BP41284" s="48"/>
    </row>
    <row r="41285" spans="68:68" x14ac:dyDescent="0.2">
      <c r="BP41285" s="48"/>
    </row>
    <row r="41286" spans="68:68" x14ac:dyDescent="0.2">
      <c r="BP41286" s="48"/>
    </row>
    <row r="41287" spans="68:68" x14ac:dyDescent="0.2">
      <c r="BP41287" s="48"/>
    </row>
    <row r="41288" spans="68:68" x14ac:dyDescent="0.2">
      <c r="BP41288" s="48"/>
    </row>
    <row r="41289" spans="68:68" x14ac:dyDescent="0.2">
      <c r="BP41289" s="48"/>
    </row>
    <row r="41290" spans="68:68" x14ac:dyDescent="0.2">
      <c r="BP41290" s="48"/>
    </row>
    <row r="41291" spans="68:68" x14ac:dyDescent="0.2">
      <c r="BP41291" s="48"/>
    </row>
    <row r="41292" spans="68:68" x14ac:dyDescent="0.2">
      <c r="BP41292" s="48"/>
    </row>
    <row r="41293" spans="68:68" x14ac:dyDescent="0.2">
      <c r="BP41293" s="48"/>
    </row>
    <row r="41294" spans="68:68" x14ac:dyDescent="0.2">
      <c r="BP41294" s="48"/>
    </row>
    <row r="41295" spans="68:68" x14ac:dyDescent="0.2">
      <c r="BP41295" s="48"/>
    </row>
    <row r="41296" spans="68:68" x14ac:dyDescent="0.2">
      <c r="BP41296" s="48"/>
    </row>
    <row r="41297" spans="68:68" x14ac:dyDescent="0.2">
      <c r="BP41297" s="48"/>
    </row>
    <row r="41298" spans="68:68" x14ac:dyDescent="0.2">
      <c r="BP41298" s="48"/>
    </row>
    <row r="41299" spans="68:68" x14ac:dyDescent="0.2">
      <c r="BP41299" s="48"/>
    </row>
    <row r="41300" spans="68:68" x14ac:dyDescent="0.2">
      <c r="BP41300" s="48"/>
    </row>
    <row r="41301" spans="68:68" x14ac:dyDescent="0.2">
      <c r="BP41301" s="48"/>
    </row>
    <row r="41302" spans="68:68" x14ac:dyDescent="0.2">
      <c r="BP41302" s="48"/>
    </row>
    <row r="41303" spans="68:68" x14ac:dyDescent="0.2">
      <c r="BP41303" s="48"/>
    </row>
    <row r="41304" spans="68:68" x14ac:dyDescent="0.2">
      <c r="BP41304" s="48"/>
    </row>
    <row r="41305" spans="68:68" x14ac:dyDescent="0.2">
      <c r="BP41305" s="48"/>
    </row>
    <row r="41306" spans="68:68" x14ac:dyDescent="0.2">
      <c r="BP41306" s="48"/>
    </row>
    <row r="41307" spans="68:68" x14ac:dyDescent="0.2">
      <c r="BP41307" s="48"/>
    </row>
    <row r="41308" spans="68:68" x14ac:dyDescent="0.2">
      <c r="BP41308" s="48"/>
    </row>
    <row r="41309" spans="68:68" x14ac:dyDescent="0.2">
      <c r="BP41309" s="48"/>
    </row>
    <row r="41310" spans="68:68" x14ac:dyDescent="0.2">
      <c r="BP41310" s="48"/>
    </row>
    <row r="41311" spans="68:68" x14ac:dyDescent="0.2">
      <c r="BP41311" s="48"/>
    </row>
    <row r="41312" spans="68:68" x14ac:dyDescent="0.2">
      <c r="BP41312" s="48"/>
    </row>
    <row r="41313" spans="68:68" x14ac:dyDescent="0.2">
      <c r="BP41313" s="48"/>
    </row>
    <row r="41314" spans="68:68" x14ac:dyDescent="0.2">
      <c r="BP41314" s="48"/>
    </row>
    <row r="41315" spans="68:68" x14ac:dyDescent="0.2">
      <c r="BP41315" s="48"/>
    </row>
    <row r="41316" spans="68:68" x14ac:dyDescent="0.2">
      <c r="BP41316" s="48"/>
    </row>
    <row r="41317" spans="68:68" x14ac:dyDescent="0.2">
      <c r="BP41317" s="48"/>
    </row>
    <row r="41318" spans="68:68" x14ac:dyDescent="0.2">
      <c r="BP41318" s="48"/>
    </row>
    <row r="41319" spans="68:68" x14ac:dyDescent="0.2">
      <c r="BP41319" s="48"/>
    </row>
    <row r="41320" spans="68:68" x14ac:dyDescent="0.2">
      <c r="BP41320" s="48"/>
    </row>
    <row r="41321" spans="68:68" x14ac:dyDescent="0.2">
      <c r="BP41321" s="48"/>
    </row>
    <row r="41322" spans="68:68" x14ac:dyDescent="0.2">
      <c r="BP41322" s="48"/>
    </row>
    <row r="41323" spans="68:68" x14ac:dyDescent="0.2">
      <c r="BP41323" s="48"/>
    </row>
    <row r="41324" spans="68:68" x14ac:dyDescent="0.2">
      <c r="BP41324" s="48"/>
    </row>
    <row r="41325" spans="68:68" x14ac:dyDescent="0.2">
      <c r="BP41325" s="48"/>
    </row>
    <row r="41326" spans="68:68" x14ac:dyDescent="0.2">
      <c r="BP41326" s="48"/>
    </row>
    <row r="41327" spans="68:68" x14ac:dyDescent="0.2">
      <c r="BP41327" s="48"/>
    </row>
    <row r="41328" spans="68:68" x14ac:dyDescent="0.2">
      <c r="BP41328" s="48"/>
    </row>
    <row r="41329" spans="68:68" x14ac:dyDescent="0.2">
      <c r="BP41329" s="48"/>
    </row>
    <row r="41330" spans="68:68" x14ac:dyDescent="0.2">
      <c r="BP41330" s="48"/>
    </row>
    <row r="41331" spans="68:68" x14ac:dyDescent="0.2">
      <c r="BP41331" s="48"/>
    </row>
    <row r="41332" spans="68:68" x14ac:dyDescent="0.2">
      <c r="BP41332" s="48"/>
    </row>
    <row r="41333" spans="68:68" x14ac:dyDescent="0.2">
      <c r="BP41333" s="48"/>
    </row>
    <row r="41334" spans="68:68" x14ac:dyDescent="0.2">
      <c r="BP41334" s="48"/>
    </row>
    <row r="41335" spans="68:68" x14ac:dyDescent="0.2">
      <c r="BP41335" s="48"/>
    </row>
    <row r="41336" spans="68:68" x14ac:dyDescent="0.2">
      <c r="BP41336" s="48"/>
    </row>
    <row r="41337" spans="68:68" x14ac:dyDescent="0.2">
      <c r="BP41337" s="48"/>
    </row>
    <row r="41338" spans="68:68" x14ac:dyDescent="0.2">
      <c r="BP41338" s="48"/>
    </row>
    <row r="41339" spans="68:68" x14ac:dyDescent="0.2">
      <c r="BP41339" s="48"/>
    </row>
    <row r="41340" spans="68:68" x14ac:dyDescent="0.2">
      <c r="BP41340" s="48"/>
    </row>
    <row r="41341" spans="68:68" x14ac:dyDescent="0.2">
      <c r="BP41341" s="48"/>
    </row>
    <row r="41342" spans="68:68" x14ac:dyDescent="0.2">
      <c r="BP41342" s="48"/>
    </row>
    <row r="41343" spans="68:68" x14ac:dyDescent="0.2">
      <c r="BP41343" s="48"/>
    </row>
    <row r="41344" spans="68:68" x14ac:dyDescent="0.2">
      <c r="BP41344" s="48"/>
    </row>
    <row r="41345" spans="68:68" x14ac:dyDescent="0.2">
      <c r="BP41345" s="48"/>
    </row>
    <row r="41346" spans="68:68" x14ac:dyDescent="0.2">
      <c r="BP41346" s="48"/>
    </row>
    <row r="41347" spans="68:68" x14ac:dyDescent="0.2">
      <c r="BP41347" s="48"/>
    </row>
    <row r="41348" spans="68:68" x14ac:dyDescent="0.2">
      <c r="BP41348" s="48"/>
    </row>
    <row r="41349" spans="68:68" x14ac:dyDescent="0.2">
      <c r="BP41349" s="48"/>
    </row>
    <row r="41350" spans="68:68" x14ac:dyDescent="0.2">
      <c r="BP41350" s="48"/>
    </row>
    <row r="41351" spans="68:68" x14ac:dyDescent="0.2">
      <c r="BP41351" s="48"/>
    </row>
    <row r="41352" spans="68:68" x14ac:dyDescent="0.2">
      <c r="BP41352" s="48"/>
    </row>
    <row r="41353" spans="68:68" x14ac:dyDescent="0.2">
      <c r="BP41353" s="48"/>
    </row>
    <row r="41354" spans="68:68" x14ac:dyDescent="0.2">
      <c r="BP41354" s="48"/>
    </row>
    <row r="41355" spans="68:68" x14ac:dyDescent="0.2">
      <c r="BP41355" s="48"/>
    </row>
    <row r="41356" spans="68:68" x14ac:dyDescent="0.2">
      <c r="BP41356" s="48"/>
    </row>
    <row r="41357" spans="68:68" x14ac:dyDescent="0.2">
      <c r="BP41357" s="48"/>
    </row>
    <row r="41358" spans="68:68" x14ac:dyDescent="0.2">
      <c r="BP41358" s="48"/>
    </row>
    <row r="41359" spans="68:68" x14ac:dyDescent="0.2">
      <c r="BP41359" s="48"/>
    </row>
    <row r="41360" spans="68:68" x14ac:dyDescent="0.2">
      <c r="BP41360" s="48"/>
    </row>
    <row r="41361" spans="68:68" x14ac:dyDescent="0.2">
      <c r="BP41361" s="48"/>
    </row>
    <row r="41362" spans="68:68" x14ac:dyDescent="0.2">
      <c r="BP41362" s="48"/>
    </row>
    <row r="41363" spans="68:68" x14ac:dyDescent="0.2">
      <c r="BP41363" s="48"/>
    </row>
    <row r="41364" spans="68:68" x14ac:dyDescent="0.2">
      <c r="BP41364" s="48"/>
    </row>
    <row r="41365" spans="68:68" x14ac:dyDescent="0.2">
      <c r="BP41365" s="48"/>
    </row>
    <row r="41366" spans="68:68" x14ac:dyDescent="0.2">
      <c r="BP41366" s="48"/>
    </row>
    <row r="41367" spans="68:68" x14ac:dyDescent="0.2">
      <c r="BP41367" s="48"/>
    </row>
    <row r="41368" spans="68:68" x14ac:dyDescent="0.2">
      <c r="BP41368" s="48"/>
    </row>
    <row r="41369" spans="68:68" x14ac:dyDescent="0.2">
      <c r="BP41369" s="48"/>
    </row>
    <row r="41370" spans="68:68" x14ac:dyDescent="0.2">
      <c r="BP41370" s="48"/>
    </row>
    <row r="41371" spans="68:68" x14ac:dyDescent="0.2">
      <c r="BP41371" s="48"/>
    </row>
    <row r="41372" spans="68:68" x14ac:dyDescent="0.2">
      <c r="BP41372" s="48"/>
    </row>
    <row r="41373" spans="68:68" x14ac:dyDescent="0.2">
      <c r="BP41373" s="48"/>
    </row>
    <row r="41374" spans="68:68" x14ac:dyDescent="0.2">
      <c r="BP41374" s="48"/>
    </row>
    <row r="41375" spans="68:68" x14ac:dyDescent="0.2">
      <c r="BP41375" s="48"/>
    </row>
    <row r="41376" spans="68:68" x14ac:dyDescent="0.2">
      <c r="BP41376" s="48"/>
    </row>
    <row r="41377" spans="68:68" x14ac:dyDescent="0.2">
      <c r="BP41377" s="48"/>
    </row>
    <row r="41378" spans="68:68" x14ac:dyDescent="0.2">
      <c r="BP41378" s="48"/>
    </row>
    <row r="41379" spans="68:68" x14ac:dyDescent="0.2">
      <c r="BP41379" s="48"/>
    </row>
    <row r="41380" spans="68:68" x14ac:dyDescent="0.2">
      <c r="BP41380" s="48"/>
    </row>
    <row r="41381" spans="68:68" x14ac:dyDescent="0.2">
      <c r="BP41381" s="48"/>
    </row>
    <row r="41382" spans="68:68" x14ac:dyDescent="0.2">
      <c r="BP41382" s="48"/>
    </row>
    <row r="41383" spans="68:68" x14ac:dyDescent="0.2">
      <c r="BP41383" s="48"/>
    </row>
    <row r="41384" spans="68:68" x14ac:dyDescent="0.2">
      <c r="BP41384" s="48"/>
    </row>
    <row r="41385" spans="68:68" x14ac:dyDescent="0.2">
      <c r="BP41385" s="48"/>
    </row>
    <row r="41386" spans="68:68" x14ac:dyDescent="0.2">
      <c r="BP41386" s="48"/>
    </row>
    <row r="41387" spans="68:68" x14ac:dyDescent="0.2">
      <c r="BP41387" s="48"/>
    </row>
    <row r="41388" spans="68:68" x14ac:dyDescent="0.2">
      <c r="BP41388" s="48"/>
    </row>
    <row r="41389" spans="68:68" x14ac:dyDescent="0.2">
      <c r="BP41389" s="48"/>
    </row>
    <row r="41390" spans="68:68" x14ac:dyDescent="0.2">
      <c r="BP41390" s="48"/>
    </row>
    <row r="41391" spans="68:68" x14ac:dyDescent="0.2">
      <c r="BP41391" s="48"/>
    </row>
    <row r="41392" spans="68:68" x14ac:dyDescent="0.2">
      <c r="BP41392" s="48"/>
    </row>
    <row r="41393" spans="68:68" x14ac:dyDescent="0.2">
      <c r="BP41393" s="48"/>
    </row>
    <row r="41394" spans="68:68" x14ac:dyDescent="0.2">
      <c r="BP41394" s="48"/>
    </row>
    <row r="41395" spans="68:68" x14ac:dyDescent="0.2">
      <c r="BP41395" s="48"/>
    </row>
    <row r="41396" spans="68:68" x14ac:dyDescent="0.2">
      <c r="BP41396" s="48"/>
    </row>
    <row r="41397" spans="68:68" x14ac:dyDescent="0.2">
      <c r="BP41397" s="48"/>
    </row>
    <row r="41398" spans="68:68" x14ac:dyDescent="0.2">
      <c r="BP41398" s="48"/>
    </row>
    <row r="41399" spans="68:68" x14ac:dyDescent="0.2">
      <c r="BP41399" s="48"/>
    </row>
    <row r="41400" spans="68:68" x14ac:dyDescent="0.2">
      <c r="BP41400" s="48"/>
    </row>
    <row r="41401" spans="68:68" x14ac:dyDescent="0.2">
      <c r="BP41401" s="48"/>
    </row>
    <row r="41402" spans="68:68" x14ac:dyDescent="0.2">
      <c r="BP41402" s="48"/>
    </row>
    <row r="41403" spans="68:68" x14ac:dyDescent="0.2">
      <c r="BP41403" s="48"/>
    </row>
    <row r="41404" spans="68:68" x14ac:dyDescent="0.2">
      <c r="BP41404" s="48"/>
    </row>
    <row r="41405" spans="68:68" x14ac:dyDescent="0.2">
      <c r="BP41405" s="48"/>
    </row>
    <row r="41406" spans="68:68" x14ac:dyDescent="0.2">
      <c r="BP41406" s="48"/>
    </row>
    <row r="41407" spans="68:68" x14ac:dyDescent="0.2">
      <c r="BP41407" s="48"/>
    </row>
    <row r="41408" spans="68:68" x14ac:dyDescent="0.2">
      <c r="BP41408" s="48"/>
    </row>
    <row r="41409" spans="68:68" x14ac:dyDescent="0.2">
      <c r="BP41409" s="48"/>
    </row>
    <row r="41410" spans="68:68" x14ac:dyDescent="0.2">
      <c r="BP41410" s="48"/>
    </row>
    <row r="41411" spans="68:68" x14ac:dyDescent="0.2">
      <c r="BP41411" s="48"/>
    </row>
    <row r="41412" spans="68:68" x14ac:dyDescent="0.2">
      <c r="BP41412" s="48"/>
    </row>
    <row r="41413" spans="68:68" x14ac:dyDescent="0.2">
      <c r="BP41413" s="48"/>
    </row>
    <row r="41414" spans="68:68" x14ac:dyDescent="0.2">
      <c r="BP41414" s="48"/>
    </row>
    <row r="41415" spans="68:68" x14ac:dyDescent="0.2">
      <c r="BP41415" s="48"/>
    </row>
    <row r="41416" spans="68:68" x14ac:dyDescent="0.2">
      <c r="BP41416" s="48"/>
    </row>
    <row r="41417" spans="68:68" x14ac:dyDescent="0.2">
      <c r="BP41417" s="48"/>
    </row>
    <row r="41418" spans="68:68" x14ac:dyDescent="0.2">
      <c r="BP41418" s="48"/>
    </row>
    <row r="41419" spans="68:68" x14ac:dyDescent="0.2">
      <c r="BP41419" s="48"/>
    </row>
    <row r="41420" spans="68:68" x14ac:dyDescent="0.2">
      <c r="BP41420" s="48"/>
    </row>
    <row r="41421" spans="68:68" x14ac:dyDescent="0.2">
      <c r="BP41421" s="48"/>
    </row>
    <row r="41422" spans="68:68" x14ac:dyDescent="0.2">
      <c r="BP41422" s="48"/>
    </row>
    <row r="41423" spans="68:68" x14ac:dyDescent="0.2">
      <c r="BP41423" s="48"/>
    </row>
    <row r="41424" spans="68:68" x14ac:dyDescent="0.2">
      <c r="BP41424" s="48"/>
    </row>
    <row r="41425" spans="68:68" x14ac:dyDescent="0.2">
      <c r="BP41425" s="48"/>
    </row>
    <row r="41426" spans="68:68" x14ac:dyDescent="0.2">
      <c r="BP41426" s="48"/>
    </row>
    <row r="41427" spans="68:68" x14ac:dyDescent="0.2">
      <c r="BP41427" s="48"/>
    </row>
    <row r="41428" spans="68:68" x14ac:dyDescent="0.2">
      <c r="BP41428" s="48"/>
    </row>
    <row r="41429" spans="68:68" x14ac:dyDescent="0.2">
      <c r="BP41429" s="48"/>
    </row>
    <row r="41430" spans="68:68" x14ac:dyDescent="0.2">
      <c r="BP41430" s="48"/>
    </row>
    <row r="41431" spans="68:68" x14ac:dyDescent="0.2">
      <c r="BP41431" s="48"/>
    </row>
    <row r="41432" spans="68:68" x14ac:dyDescent="0.2">
      <c r="BP41432" s="48"/>
    </row>
    <row r="41433" spans="68:68" x14ac:dyDescent="0.2">
      <c r="BP41433" s="48"/>
    </row>
    <row r="41434" spans="68:68" x14ac:dyDescent="0.2">
      <c r="BP41434" s="48"/>
    </row>
    <row r="41435" spans="68:68" x14ac:dyDescent="0.2">
      <c r="BP41435" s="48"/>
    </row>
    <row r="41436" spans="68:68" x14ac:dyDescent="0.2">
      <c r="BP41436" s="48"/>
    </row>
    <row r="41437" spans="68:68" x14ac:dyDescent="0.2">
      <c r="BP41437" s="48"/>
    </row>
    <row r="41438" spans="68:68" x14ac:dyDescent="0.2">
      <c r="BP41438" s="48"/>
    </row>
    <row r="41439" spans="68:68" x14ac:dyDescent="0.2">
      <c r="BP41439" s="48"/>
    </row>
    <row r="41440" spans="68:68" x14ac:dyDescent="0.2">
      <c r="BP41440" s="48"/>
    </row>
    <row r="41441" spans="68:68" x14ac:dyDescent="0.2">
      <c r="BP41441" s="48"/>
    </row>
    <row r="41442" spans="68:68" x14ac:dyDescent="0.2">
      <c r="BP41442" s="48"/>
    </row>
    <row r="41443" spans="68:68" x14ac:dyDescent="0.2">
      <c r="BP41443" s="48"/>
    </row>
    <row r="41444" spans="68:68" x14ac:dyDescent="0.2">
      <c r="BP41444" s="48"/>
    </row>
    <row r="41445" spans="68:68" x14ac:dyDescent="0.2">
      <c r="BP41445" s="48"/>
    </row>
    <row r="41446" spans="68:68" x14ac:dyDescent="0.2">
      <c r="BP41446" s="48"/>
    </row>
    <row r="41447" spans="68:68" x14ac:dyDescent="0.2">
      <c r="BP41447" s="48"/>
    </row>
    <row r="41448" spans="68:68" x14ac:dyDescent="0.2">
      <c r="BP41448" s="48"/>
    </row>
    <row r="41449" spans="68:68" x14ac:dyDescent="0.2">
      <c r="BP41449" s="48"/>
    </row>
    <row r="41450" spans="68:68" x14ac:dyDescent="0.2">
      <c r="BP41450" s="48"/>
    </row>
    <row r="41451" spans="68:68" x14ac:dyDescent="0.2">
      <c r="BP41451" s="48"/>
    </row>
    <row r="41452" spans="68:68" x14ac:dyDescent="0.2">
      <c r="BP41452" s="48"/>
    </row>
    <row r="41453" spans="68:68" x14ac:dyDescent="0.2">
      <c r="BP41453" s="48"/>
    </row>
    <row r="41454" spans="68:68" x14ac:dyDescent="0.2">
      <c r="BP41454" s="48"/>
    </row>
    <row r="41455" spans="68:68" x14ac:dyDescent="0.2">
      <c r="BP41455" s="48"/>
    </row>
    <row r="41456" spans="68:68" x14ac:dyDescent="0.2">
      <c r="BP41456" s="48"/>
    </row>
    <row r="41457" spans="68:68" x14ac:dyDescent="0.2">
      <c r="BP41457" s="48"/>
    </row>
    <row r="41458" spans="68:68" x14ac:dyDescent="0.2">
      <c r="BP41458" s="48"/>
    </row>
    <row r="41459" spans="68:68" x14ac:dyDescent="0.2">
      <c r="BP41459" s="48"/>
    </row>
    <row r="41460" spans="68:68" x14ac:dyDescent="0.2">
      <c r="BP41460" s="48"/>
    </row>
    <row r="41461" spans="68:68" x14ac:dyDescent="0.2">
      <c r="BP41461" s="48"/>
    </row>
    <row r="41462" spans="68:68" x14ac:dyDescent="0.2">
      <c r="BP41462" s="48"/>
    </row>
    <row r="41463" spans="68:68" x14ac:dyDescent="0.2">
      <c r="BP41463" s="48"/>
    </row>
    <row r="41464" spans="68:68" x14ac:dyDescent="0.2">
      <c r="BP41464" s="48"/>
    </row>
    <row r="41465" spans="68:68" x14ac:dyDescent="0.2">
      <c r="BP41465" s="48"/>
    </row>
    <row r="41466" spans="68:68" x14ac:dyDescent="0.2">
      <c r="BP41466" s="48"/>
    </row>
    <row r="41467" spans="68:68" x14ac:dyDescent="0.2">
      <c r="BP41467" s="48"/>
    </row>
    <row r="41468" spans="68:68" x14ac:dyDescent="0.2">
      <c r="BP41468" s="48"/>
    </row>
    <row r="41469" spans="68:68" x14ac:dyDescent="0.2">
      <c r="BP41469" s="48"/>
    </row>
    <row r="41470" spans="68:68" x14ac:dyDescent="0.2">
      <c r="BP41470" s="48"/>
    </row>
    <row r="41471" spans="68:68" x14ac:dyDescent="0.2">
      <c r="BP41471" s="48"/>
    </row>
    <row r="41472" spans="68:68" x14ac:dyDescent="0.2">
      <c r="BP41472" s="48"/>
    </row>
    <row r="41473" spans="68:68" x14ac:dyDescent="0.2">
      <c r="BP41473" s="48"/>
    </row>
    <row r="41474" spans="68:68" x14ac:dyDescent="0.2">
      <c r="BP41474" s="48"/>
    </row>
    <row r="41475" spans="68:68" x14ac:dyDescent="0.2">
      <c r="BP41475" s="48"/>
    </row>
    <row r="41476" spans="68:68" x14ac:dyDescent="0.2">
      <c r="BP41476" s="48"/>
    </row>
    <row r="41477" spans="68:68" x14ac:dyDescent="0.2">
      <c r="BP41477" s="48"/>
    </row>
    <row r="41478" spans="68:68" x14ac:dyDescent="0.2">
      <c r="BP41478" s="48"/>
    </row>
    <row r="41479" spans="68:68" x14ac:dyDescent="0.2">
      <c r="BP41479" s="48"/>
    </row>
    <row r="41480" spans="68:68" x14ac:dyDescent="0.2">
      <c r="BP41480" s="48"/>
    </row>
    <row r="41481" spans="68:68" x14ac:dyDescent="0.2">
      <c r="BP41481" s="48"/>
    </row>
    <row r="41482" spans="68:68" x14ac:dyDescent="0.2">
      <c r="BP41482" s="48"/>
    </row>
    <row r="41483" spans="68:68" x14ac:dyDescent="0.2">
      <c r="BP41483" s="48"/>
    </row>
    <row r="41484" spans="68:68" x14ac:dyDescent="0.2">
      <c r="BP41484" s="48"/>
    </row>
    <row r="41485" spans="68:68" x14ac:dyDescent="0.2">
      <c r="BP41485" s="48"/>
    </row>
    <row r="41486" spans="68:68" x14ac:dyDescent="0.2">
      <c r="BP41486" s="48"/>
    </row>
    <row r="41487" spans="68:68" x14ac:dyDescent="0.2">
      <c r="BP41487" s="48"/>
    </row>
    <row r="41488" spans="68:68" x14ac:dyDescent="0.2">
      <c r="BP41488" s="48"/>
    </row>
    <row r="41489" spans="68:68" x14ac:dyDescent="0.2">
      <c r="BP41489" s="48"/>
    </row>
    <row r="41490" spans="68:68" x14ac:dyDescent="0.2">
      <c r="BP41490" s="48"/>
    </row>
    <row r="41491" spans="68:68" x14ac:dyDescent="0.2">
      <c r="BP41491" s="48"/>
    </row>
    <row r="41492" spans="68:68" x14ac:dyDescent="0.2">
      <c r="BP41492" s="48"/>
    </row>
    <row r="41493" spans="68:68" x14ac:dyDescent="0.2">
      <c r="BP41493" s="48"/>
    </row>
    <row r="41494" spans="68:68" x14ac:dyDescent="0.2">
      <c r="BP41494" s="48"/>
    </row>
    <row r="41495" spans="68:68" x14ac:dyDescent="0.2">
      <c r="BP41495" s="48"/>
    </row>
    <row r="41496" spans="68:68" x14ac:dyDescent="0.2">
      <c r="BP41496" s="48"/>
    </row>
    <row r="41497" spans="68:68" x14ac:dyDescent="0.2">
      <c r="BP41497" s="48"/>
    </row>
    <row r="41498" spans="68:68" x14ac:dyDescent="0.2">
      <c r="BP41498" s="48"/>
    </row>
    <row r="41499" spans="68:68" x14ac:dyDescent="0.2">
      <c r="BP41499" s="48"/>
    </row>
    <row r="41500" spans="68:68" x14ac:dyDescent="0.2">
      <c r="BP41500" s="48"/>
    </row>
    <row r="41501" spans="68:68" x14ac:dyDescent="0.2">
      <c r="BP41501" s="48"/>
    </row>
    <row r="41502" spans="68:68" x14ac:dyDescent="0.2">
      <c r="BP41502" s="48"/>
    </row>
    <row r="41503" spans="68:68" x14ac:dyDescent="0.2">
      <c r="BP41503" s="48"/>
    </row>
    <row r="41504" spans="68:68" x14ac:dyDescent="0.2">
      <c r="BP41504" s="48"/>
    </row>
    <row r="41505" spans="68:68" x14ac:dyDescent="0.2">
      <c r="BP41505" s="48"/>
    </row>
    <row r="41506" spans="68:68" x14ac:dyDescent="0.2">
      <c r="BP41506" s="48"/>
    </row>
    <row r="41507" spans="68:68" x14ac:dyDescent="0.2">
      <c r="BP41507" s="48"/>
    </row>
    <row r="41508" spans="68:68" x14ac:dyDescent="0.2">
      <c r="BP41508" s="48"/>
    </row>
    <row r="41509" spans="68:68" x14ac:dyDescent="0.2">
      <c r="BP41509" s="48"/>
    </row>
    <row r="41510" spans="68:68" x14ac:dyDescent="0.2">
      <c r="BP41510" s="48"/>
    </row>
    <row r="41511" spans="68:68" x14ac:dyDescent="0.2">
      <c r="BP41511" s="48"/>
    </row>
    <row r="41512" spans="68:68" x14ac:dyDescent="0.2">
      <c r="BP41512" s="48"/>
    </row>
    <row r="41513" spans="68:68" x14ac:dyDescent="0.2">
      <c r="BP41513" s="48"/>
    </row>
    <row r="41514" spans="68:68" x14ac:dyDescent="0.2">
      <c r="BP41514" s="48"/>
    </row>
    <row r="41515" spans="68:68" x14ac:dyDescent="0.2">
      <c r="BP41515" s="48"/>
    </row>
    <row r="41516" spans="68:68" x14ac:dyDescent="0.2">
      <c r="BP41516" s="48"/>
    </row>
    <row r="41517" spans="68:68" x14ac:dyDescent="0.2">
      <c r="BP41517" s="48"/>
    </row>
    <row r="41518" spans="68:68" x14ac:dyDescent="0.2">
      <c r="BP41518" s="48"/>
    </row>
    <row r="41519" spans="68:68" x14ac:dyDescent="0.2">
      <c r="BP41519" s="48"/>
    </row>
    <row r="41520" spans="68:68" x14ac:dyDescent="0.2">
      <c r="BP41520" s="48"/>
    </row>
    <row r="41521" spans="68:68" x14ac:dyDescent="0.2">
      <c r="BP41521" s="48"/>
    </row>
    <row r="41522" spans="68:68" x14ac:dyDescent="0.2">
      <c r="BP41522" s="48"/>
    </row>
    <row r="41523" spans="68:68" x14ac:dyDescent="0.2">
      <c r="BP41523" s="48"/>
    </row>
    <row r="41524" spans="68:68" x14ac:dyDescent="0.2">
      <c r="BP41524" s="48"/>
    </row>
    <row r="41525" spans="68:68" x14ac:dyDescent="0.2">
      <c r="BP41525" s="48"/>
    </row>
    <row r="41526" spans="68:68" x14ac:dyDescent="0.2">
      <c r="BP41526" s="48"/>
    </row>
    <row r="41527" spans="68:68" x14ac:dyDescent="0.2">
      <c r="BP41527" s="48"/>
    </row>
    <row r="41528" spans="68:68" x14ac:dyDescent="0.2">
      <c r="BP41528" s="48"/>
    </row>
    <row r="41529" spans="68:68" x14ac:dyDescent="0.2">
      <c r="BP41529" s="48"/>
    </row>
    <row r="41530" spans="68:68" x14ac:dyDescent="0.2">
      <c r="BP41530" s="48"/>
    </row>
    <row r="41531" spans="68:68" x14ac:dyDescent="0.2">
      <c r="BP41531" s="48"/>
    </row>
    <row r="41532" spans="68:68" x14ac:dyDescent="0.2">
      <c r="BP41532" s="48"/>
    </row>
    <row r="41533" spans="68:68" x14ac:dyDescent="0.2">
      <c r="BP41533" s="48"/>
    </row>
    <row r="41534" spans="68:68" x14ac:dyDescent="0.2">
      <c r="BP41534" s="48"/>
    </row>
    <row r="41535" spans="68:68" x14ac:dyDescent="0.2">
      <c r="BP41535" s="48"/>
    </row>
    <row r="41536" spans="68:68" x14ac:dyDescent="0.2">
      <c r="BP41536" s="48"/>
    </row>
    <row r="41537" spans="68:68" x14ac:dyDescent="0.2">
      <c r="BP41537" s="48"/>
    </row>
    <row r="41538" spans="68:68" x14ac:dyDescent="0.2">
      <c r="BP41538" s="48"/>
    </row>
    <row r="41539" spans="68:68" x14ac:dyDescent="0.2">
      <c r="BP41539" s="48"/>
    </row>
    <row r="41540" spans="68:68" x14ac:dyDescent="0.2">
      <c r="BP41540" s="48"/>
    </row>
    <row r="41541" spans="68:68" x14ac:dyDescent="0.2">
      <c r="BP41541" s="48"/>
    </row>
    <row r="41542" spans="68:68" x14ac:dyDescent="0.2">
      <c r="BP41542" s="48"/>
    </row>
    <row r="41543" spans="68:68" x14ac:dyDescent="0.2">
      <c r="BP41543" s="48"/>
    </row>
    <row r="41544" spans="68:68" x14ac:dyDescent="0.2">
      <c r="BP41544" s="48"/>
    </row>
    <row r="41545" spans="68:68" x14ac:dyDescent="0.2">
      <c r="BP41545" s="48"/>
    </row>
    <row r="41546" spans="68:68" x14ac:dyDescent="0.2">
      <c r="BP41546" s="48"/>
    </row>
    <row r="41547" spans="68:68" x14ac:dyDescent="0.2">
      <c r="BP41547" s="48"/>
    </row>
    <row r="41548" spans="68:68" x14ac:dyDescent="0.2">
      <c r="BP41548" s="48"/>
    </row>
    <row r="41549" spans="68:68" x14ac:dyDescent="0.2">
      <c r="BP41549" s="48"/>
    </row>
    <row r="41550" spans="68:68" x14ac:dyDescent="0.2">
      <c r="BP41550" s="48"/>
    </row>
    <row r="41551" spans="68:68" x14ac:dyDescent="0.2">
      <c r="BP41551" s="48"/>
    </row>
    <row r="41552" spans="68:68" x14ac:dyDescent="0.2">
      <c r="BP41552" s="48"/>
    </row>
    <row r="41553" spans="68:68" x14ac:dyDescent="0.2">
      <c r="BP41553" s="48"/>
    </row>
    <row r="41554" spans="68:68" x14ac:dyDescent="0.2">
      <c r="BP41554" s="48"/>
    </row>
    <row r="41555" spans="68:68" x14ac:dyDescent="0.2">
      <c r="BP41555" s="48"/>
    </row>
    <row r="41556" spans="68:68" x14ac:dyDescent="0.2">
      <c r="BP41556" s="48"/>
    </row>
    <row r="41557" spans="68:68" x14ac:dyDescent="0.2">
      <c r="BP41557" s="48"/>
    </row>
    <row r="41558" spans="68:68" x14ac:dyDescent="0.2">
      <c r="BP41558" s="48"/>
    </row>
    <row r="41559" spans="68:68" x14ac:dyDescent="0.2">
      <c r="BP41559" s="48"/>
    </row>
    <row r="41560" spans="68:68" x14ac:dyDescent="0.2">
      <c r="BP41560" s="48"/>
    </row>
    <row r="41561" spans="68:68" x14ac:dyDescent="0.2">
      <c r="BP41561" s="48"/>
    </row>
    <row r="41562" spans="68:68" x14ac:dyDescent="0.2">
      <c r="BP41562" s="48"/>
    </row>
    <row r="41563" spans="68:68" x14ac:dyDescent="0.2">
      <c r="BP41563" s="48"/>
    </row>
    <row r="41564" spans="68:68" x14ac:dyDescent="0.2">
      <c r="BP41564" s="48"/>
    </row>
    <row r="41565" spans="68:68" x14ac:dyDescent="0.2">
      <c r="BP41565" s="48"/>
    </row>
    <row r="41566" spans="68:68" x14ac:dyDescent="0.2">
      <c r="BP41566" s="48"/>
    </row>
    <row r="41567" spans="68:68" x14ac:dyDescent="0.2">
      <c r="BP41567" s="48"/>
    </row>
    <row r="41568" spans="68:68" x14ac:dyDescent="0.2">
      <c r="BP41568" s="48"/>
    </row>
    <row r="41569" spans="68:68" x14ac:dyDescent="0.2">
      <c r="BP41569" s="48"/>
    </row>
    <row r="41570" spans="68:68" x14ac:dyDescent="0.2">
      <c r="BP41570" s="48"/>
    </row>
    <row r="41571" spans="68:68" x14ac:dyDescent="0.2">
      <c r="BP41571" s="48"/>
    </row>
    <row r="41572" spans="68:68" x14ac:dyDescent="0.2">
      <c r="BP41572" s="48"/>
    </row>
    <row r="41573" spans="68:68" x14ac:dyDescent="0.2">
      <c r="BP41573" s="48"/>
    </row>
    <row r="41574" spans="68:68" x14ac:dyDescent="0.2">
      <c r="BP41574" s="48"/>
    </row>
    <row r="41575" spans="68:68" x14ac:dyDescent="0.2">
      <c r="BP41575" s="48"/>
    </row>
    <row r="41576" spans="68:68" x14ac:dyDescent="0.2">
      <c r="BP41576" s="48"/>
    </row>
    <row r="41577" spans="68:68" x14ac:dyDescent="0.2">
      <c r="BP41577" s="48"/>
    </row>
    <row r="41578" spans="68:68" x14ac:dyDescent="0.2">
      <c r="BP41578" s="48"/>
    </row>
    <row r="41579" spans="68:68" x14ac:dyDescent="0.2">
      <c r="BP41579" s="48"/>
    </row>
    <row r="41580" spans="68:68" x14ac:dyDescent="0.2">
      <c r="BP41580" s="48"/>
    </row>
    <row r="41581" spans="68:68" x14ac:dyDescent="0.2">
      <c r="BP41581" s="48"/>
    </row>
    <row r="41582" spans="68:68" x14ac:dyDescent="0.2">
      <c r="BP41582" s="48"/>
    </row>
    <row r="41583" spans="68:68" x14ac:dyDescent="0.2">
      <c r="BP41583" s="48"/>
    </row>
    <row r="41584" spans="68:68" x14ac:dyDescent="0.2">
      <c r="BP41584" s="48"/>
    </row>
    <row r="41585" spans="68:68" x14ac:dyDescent="0.2">
      <c r="BP41585" s="48"/>
    </row>
    <row r="41586" spans="68:68" x14ac:dyDescent="0.2">
      <c r="BP41586" s="48"/>
    </row>
    <row r="41587" spans="68:68" x14ac:dyDescent="0.2">
      <c r="BP41587" s="48"/>
    </row>
    <row r="41588" spans="68:68" x14ac:dyDescent="0.2">
      <c r="BP41588" s="48"/>
    </row>
    <row r="41589" spans="68:68" x14ac:dyDescent="0.2">
      <c r="BP41589" s="48"/>
    </row>
    <row r="41590" spans="68:68" x14ac:dyDescent="0.2">
      <c r="BP41590" s="48"/>
    </row>
    <row r="41591" spans="68:68" x14ac:dyDescent="0.2">
      <c r="BP41591" s="48"/>
    </row>
    <row r="41592" spans="68:68" x14ac:dyDescent="0.2">
      <c r="BP41592" s="48"/>
    </row>
    <row r="41593" spans="68:68" x14ac:dyDescent="0.2">
      <c r="BP41593" s="48"/>
    </row>
    <row r="41594" spans="68:68" x14ac:dyDescent="0.2">
      <c r="BP41594" s="48"/>
    </row>
    <row r="41595" spans="68:68" x14ac:dyDescent="0.2">
      <c r="BP41595" s="48"/>
    </row>
    <row r="41596" spans="68:68" x14ac:dyDescent="0.2">
      <c r="BP41596" s="48"/>
    </row>
    <row r="41597" spans="68:68" x14ac:dyDescent="0.2">
      <c r="BP41597" s="48"/>
    </row>
    <row r="41598" spans="68:68" x14ac:dyDescent="0.2">
      <c r="BP41598" s="48"/>
    </row>
    <row r="41599" spans="68:68" x14ac:dyDescent="0.2">
      <c r="BP41599" s="48"/>
    </row>
    <row r="41600" spans="68:68" x14ac:dyDescent="0.2">
      <c r="BP41600" s="48"/>
    </row>
    <row r="41601" spans="68:68" x14ac:dyDescent="0.2">
      <c r="BP41601" s="48"/>
    </row>
    <row r="41602" spans="68:68" x14ac:dyDescent="0.2">
      <c r="BP41602" s="48"/>
    </row>
    <row r="41603" spans="68:68" x14ac:dyDescent="0.2">
      <c r="BP41603" s="48"/>
    </row>
    <row r="41604" spans="68:68" x14ac:dyDescent="0.2">
      <c r="BP41604" s="48"/>
    </row>
    <row r="41605" spans="68:68" x14ac:dyDescent="0.2">
      <c r="BP41605" s="48"/>
    </row>
    <row r="41606" spans="68:68" x14ac:dyDescent="0.2">
      <c r="BP41606" s="48"/>
    </row>
    <row r="41607" spans="68:68" x14ac:dyDescent="0.2">
      <c r="BP41607" s="48"/>
    </row>
    <row r="41608" spans="68:68" x14ac:dyDescent="0.2">
      <c r="BP41608" s="48"/>
    </row>
    <row r="41609" spans="68:68" x14ac:dyDescent="0.2">
      <c r="BP41609" s="48"/>
    </row>
    <row r="41610" spans="68:68" x14ac:dyDescent="0.2">
      <c r="BP41610" s="48"/>
    </row>
    <row r="41611" spans="68:68" x14ac:dyDescent="0.2">
      <c r="BP41611" s="48"/>
    </row>
    <row r="41612" spans="68:68" x14ac:dyDescent="0.2">
      <c r="BP41612" s="48"/>
    </row>
    <row r="41613" spans="68:68" x14ac:dyDescent="0.2">
      <c r="BP41613" s="48"/>
    </row>
    <row r="41614" spans="68:68" x14ac:dyDescent="0.2">
      <c r="BP41614" s="48"/>
    </row>
    <row r="41615" spans="68:68" x14ac:dyDescent="0.2">
      <c r="BP41615" s="48"/>
    </row>
    <row r="41616" spans="68:68" x14ac:dyDescent="0.2">
      <c r="BP41616" s="48"/>
    </row>
    <row r="41617" spans="68:68" x14ac:dyDescent="0.2">
      <c r="BP41617" s="48"/>
    </row>
    <row r="41618" spans="68:68" x14ac:dyDescent="0.2">
      <c r="BP41618" s="48"/>
    </row>
    <row r="41619" spans="68:68" x14ac:dyDescent="0.2">
      <c r="BP41619" s="48"/>
    </row>
    <row r="41620" spans="68:68" x14ac:dyDescent="0.2">
      <c r="BP41620" s="48"/>
    </row>
    <row r="41621" spans="68:68" x14ac:dyDescent="0.2">
      <c r="BP41621" s="48"/>
    </row>
    <row r="41622" spans="68:68" x14ac:dyDescent="0.2">
      <c r="BP41622" s="48"/>
    </row>
    <row r="41623" spans="68:68" x14ac:dyDescent="0.2">
      <c r="BP41623" s="48"/>
    </row>
    <row r="41624" spans="68:68" x14ac:dyDescent="0.2">
      <c r="BP41624" s="48"/>
    </row>
    <row r="41625" spans="68:68" x14ac:dyDescent="0.2">
      <c r="BP41625" s="48"/>
    </row>
    <row r="41626" spans="68:68" x14ac:dyDescent="0.2">
      <c r="BP41626" s="48"/>
    </row>
    <row r="41627" spans="68:68" x14ac:dyDescent="0.2">
      <c r="BP41627" s="48"/>
    </row>
    <row r="41628" spans="68:68" x14ac:dyDescent="0.2">
      <c r="BP41628" s="48"/>
    </row>
    <row r="41629" spans="68:68" x14ac:dyDescent="0.2">
      <c r="BP41629" s="48"/>
    </row>
    <row r="41630" spans="68:68" x14ac:dyDescent="0.2">
      <c r="BP41630" s="48"/>
    </row>
    <row r="41631" spans="68:68" x14ac:dyDescent="0.2">
      <c r="BP41631" s="48"/>
    </row>
    <row r="41632" spans="68:68" x14ac:dyDescent="0.2">
      <c r="BP41632" s="48"/>
    </row>
    <row r="41633" spans="68:68" x14ac:dyDescent="0.2">
      <c r="BP41633" s="48"/>
    </row>
    <row r="41634" spans="68:68" x14ac:dyDescent="0.2">
      <c r="BP41634" s="48"/>
    </row>
    <row r="41635" spans="68:68" x14ac:dyDescent="0.2">
      <c r="BP41635" s="48"/>
    </row>
    <row r="41636" spans="68:68" x14ac:dyDescent="0.2">
      <c r="BP41636" s="48"/>
    </row>
    <row r="41637" spans="68:68" x14ac:dyDescent="0.2">
      <c r="BP41637" s="48"/>
    </row>
    <row r="41638" spans="68:68" x14ac:dyDescent="0.2">
      <c r="BP41638" s="48"/>
    </row>
    <row r="41639" spans="68:68" x14ac:dyDescent="0.2">
      <c r="BP41639" s="48"/>
    </row>
    <row r="41640" spans="68:68" x14ac:dyDescent="0.2">
      <c r="BP41640" s="48"/>
    </row>
    <row r="41641" spans="68:68" x14ac:dyDescent="0.2">
      <c r="BP41641" s="48"/>
    </row>
    <row r="41642" spans="68:68" x14ac:dyDescent="0.2">
      <c r="BP41642" s="48"/>
    </row>
    <row r="41643" spans="68:68" x14ac:dyDescent="0.2">
      <c r="BP41643" s="48"/>
    </row>
    <row r="41644" spans="68:68" x14ac:dyDescent="0.2">
      <c r="BP41644" s="48"/>
    </row>
    <row r="41645" spans="68:68" x14ac:dyDescent="0.2">
      <c r="BP41645" s="48"/>
    </row>
    <row r="41646" spans="68:68" x14ac:dyDescent="0.2">
      <c r="BP41646" s="48"/>
    </row>
    <row r="41647" spans="68:68" x14ac:dyDescent="0.2">
      <c r="BP41647" s="48"/>
    </row>
    <row r="41648" spans="68:68" x14ac:dyDescent="0.2">
      <c r="BP41648" s="48"/>
    </row>
    <row r="41649" spans="68:68" x14ac:dyDescent="0.2">
      <c r="BP41649" s="48"/>
    </row>
    <row r="41650" spans="68:68" x14ac:dyDescent="0.2">
      <c r="BP41650" s="48"/>
    </row>
    <row r="41651" spans="68:68" x14ac:dyDescent="0.2">
      <c r="BP41651" s="48"/>
    </row>
    <row r="41652" spans="68:68" x14ac:dyDescent="0.2">
      <c r="BP41652" s="48"/>
    </row>
    <row r="41653" spans="68:68" x14ac:dyDescent="0.2">
      <c r="BP41653" s="48"/>
    </row>
    <row r="41654" spans="68:68" x14ac:dyDescent="0.2">
      <c r="BP41654" s="48"/>
    </row>
    <row r="41655" spans="68:68" x14ac:dyDescent="0.2">
      <c r="BP41655" s="48"/>
    </row>
    <row r="41656" spans="68:68" x14ac:dyDescent="0.2">
      <c r="BP41656" s="48"/>
    </row>
    <row r="41657" spans="68:68" x14ac:dyDescent="0.2">
      <c r="BP41657" s="48"/>
    </row>
    <row r="41658" spans="68:68" x14ac:dyDescent="0.2">
      <c r="BP41658" s="48"/>
    </row>
    <row r="41659" spans="68:68" x14ac:dyDescent="0.2">
      <c r="BP41659" s="48"/>
    </row>
    <row r="41660" spans="68:68" x14ac:dyDescent="0.2">
      <c r="BP41660" s="48"/>
    </row>
    <row r="41661" spans="68:68" x14ac:dyDescent="0.2">
      <c r="BP41661" s="48"/>
    </row>
    <row r="41662" spans="68:68" x14ac:dyDescent="0.2">
      <c r="BP41662" s="48"/>
    </row>
    <row r="41663" spans="68:68" x14ac:dyDescent="0.2">
      <c r="BP41663" s="48"/>
    </row>
    <row r="41664" spans="68:68" x14ac:dyDescent="0.2">
      <c r="BP41664" s="48"/>
    </row>
    <row r="41665" spans="68:68" x14ac:dyDescent="0.2">
      <c r="BP41665" s="48"/>
    </row>
    <row r="41666" spans="68:68" x14ac:dyDescent="0.2">
      <c r="BP41666" s="48"/>
    </row>
    <row r="41667" spans="68:68" x14ac:dyDescent="0.2">
      <c r="BP41667" s="48"/>
    </row>
    <row r="41668" spans="68:68" x14ac:dyDescent="0.2">
      <c r="BP41668" s="48"/>
    </row>
    <row r="41669" spans="68:68" x14ac:dyDescent="0.2">
      <c r="BP41669" s="48"/>
    </row>
    <row r="41670" spans="68:68" x14ac:dyDescent="0.2">
      <c r="BP41670" s="48"/>
    </row>
    <row r="41671" spans="68:68" x14ac:dyDescent="0.2">
      <c r="BP41671" s="48"/>
    </row>
    <row r="41672" spans="68:68" x14ac:dyDescent="0.2">
      <c r="BP41672" s="48"/>
    </row>
    <row r="41673" spans="68:68" x14ac:dyDescent="0.2">
      <c r="BP41673" s="48"/>
    </row>
    <row r="41674" spans="68:68" x14ac:dyDescent="0.2">
      <c r="BP41674" s="48"/>
    </row>
    <row r="41675" spans="68:68" x14ac:dyDescent="0.2">
      <c r="BP41675" s="48"/>
    </row>
    <row r="41676" spans="68:68" x14ac:dyDescent="0.2">
      <c r="BP41676" s="48"/>
    </row>
    <row r="41677" spans="68:68" x14ac:dyDescent="0.2">
      <c r="BP41677" s="48"/>
    </row>
    <row r="41678" spans="68:68" x14ac:dyDescent="0.2">
      <c r="BP41678" s="48"/>
    </row>
    <row r="41679" spans="68:68" x14ac:dyDescent="0.2">
      <c r="BP41679" s="48"/>
    </row>
    <row r="41680" spans="68:68" x14ac:dyDescent="0.2">
      <c r="BP41680" s="48"/>
    </row>
    <row r="41681" spans="68:68" x14ac:dyDescent="0.2">
      <c r="BP41681" s="48"/>
    </row>
    <row r="41682" spans="68:68" x14ac:dyDescent="0.2">
      <c r="BP41682" s="48"/>
    </row>
    <row r="41683" spans="68:68" x14ac:dyDescent="0.2">
      <c r="BP41683" s="48"/>
    </row>
    <row r="41684" spans="68:68" x14ac:dyDescent="0.2">
      <c r="BP41684" s="48"/>
    </row>
    <row r="41685" spans="68:68" x14ac:dyDescent="0.2">
      <c r="BP41685" s="48"/>
    </row>
    <row r="41686" spans="68:68" x14ac:dyDescent="0.2">
      <c r="BP41686" s="48"/>
    </row>
    <row r="41687" spans="68:68" x14ac:dyDescent="0.2">
      <c r="BP41687" s="48"/>
    </row>
    <row r="41688" spans="68:68" x14ac:dyDescent="0.2">
      <c r="BP41688" s="48"/>
    </row>
    <row r="41689" spans="68:68" x14ac:dyDescent="0.2">
      <c r="BP41689" s="48"/>
    </row>
    <row r="41690" spans="68:68" x14ac:dyDescent="0.2">
      <c r="BP41690" s="48"/>
    </row>
    <row r="41691" spans="68:68" x14ac:dyDescent="0.2">
      <c r="BP41691" s="48"/>
    </row>
    <row r="41692" spans="68:68" x14ac:dyDescent="0.2">
      <c r="BP41692" s="48"/>
    </row>
    <row r="41693" spans="68:68" x14ac:dyDescent="0.2">
      <c r="BP41693" s="48"/>
    </row>
    <row r="41694" spans="68:68" x14ac:dyDescent="0.2">
      <c r="BP41694" s="48"/>
    </row>
    <row r="41695" spans="68:68" x14ac:dyDescent="0.2">
      <c r="BP41695" s="48"/>
    </row>
    <row r="41696" spans="68:68" x14ac:dyDescent="0.2">
      <c r="BP41696" s="48"/>
    </row>
    <row r="41697" spans="68:68" x14ac:dyDescent="0.2">
      <c r="BP41697" s="48"/>
    </row>
    <row r="41698" spans="68:68" x14ac:dyDescent="0.2">
      <c r="BP41698" s="48"/>
    </row>
    <row r="41699" spans="68:68" x14ac:dyDescent="0.2">
      <c r="BP41699" s="48"/>
    </row>
    <row r="41700" spans="68:68" x14ac:dyDescent="0.2">
      <c r="BP41700" s="48"/>
    </row>
    <row r="41701" spans="68:68" x14ac:dyDescent="0.2">
      <c r="BP41701" s="48"/>
    </row>
    <row r="41702" spans="68:68" x14ac:dyDescent="0.2">
      <c r="BP41702" s="48"/>
    </row>
    <row r="41703" spans="68:68" x14ac:dyDescent="0.2">
      <c r="BP41703" s="48"/>
    </row>
    <row r="41704" spans="68:68" x14ac:dyDescent="0.2">
      <c r="BP41704" s="48"/>
    </row>
    <row r="41705" spans="68:68" x14ac:dyDescent="0.2">
      <c r="BP41705" s="48"/>
    </row>
    <row r="41706" spans="68:68" x14ac:dyDescent="0.2">
      <c r="BP41706" s="48"/>
    </row>
    <row r="41707" spans="68:68" x14ac:dyDescent="0.2">
      <c r="BP41707" s="48"/>
    </row>
    <row r="41708" spans="68:68" x14ac:dyDescent="0.2">
      <c r="BP41708" s="48"/>
    </row>
    <row r="41709" spans="68:68" x14ac:dyDescent="0.2">
      <c r="BP41709" s="48"/>
    </row>
    <row r="41710" spans="68:68" x14ac:dyDescent="0.2">
      <c r="BP41710" s="48"/>
    </row>
    <row r="41711" spans="68:68" x14ac:dyDescent="0.2">
      <c r="BP41711" s="48"/>
    </row>
    <row r="41712" spans="68:68" x14ac:dyDescent="0.2">
      <c r="BP41712" s="48"/>
    </row>
    <row r="41713" spans="68:68" x14ac:dyDescent="0.2">
      <c r="BP41713" s="48"/>
    </row>
    <row r="41714" spans="68:68" x14ac:dyDescent="0.2">
      <c r="BP41714" s="48"/>
    </row>
    <row r="41715" spans="68:68" x14ac:dyDescent="0.2">
      <c r="BP41715" s="48"/>
    </row>
    <row r="41716" spans="68:68" x14ac:dyDescent="0.2">
      <c r="BP41716" s="48"/>
    </row>
    <row r="41717" spans="68:68" x14ac:dyDescent="0.2">
      <c r="BP41717" s="48"/>
    </row>
    <row r="41718" spans="68:68" x14ac:dyDescent="0.2">
      <c r="BP41718" s="48"/>
    </row>
    <row r="41719" spans="68:68" x14ac:dyDescent="0.2">
      <c r="BP41719" s="48"/>
    </row>
    <row r="41720" spans="68:68" x14ac:dyDescent="0.2">
      <c r="BP41720" s="48"/>
    </row>
    <row r="41721" spans="68:68" x14ac:dyDescent="0.2">
      <c r="BP41721" s="48"/>
    </row>
    <row r="41722" spans="68:68" x14ac:dyDescent="0.2">
      <c r="BP41722" s="48"/>
    </row>
    <row r="41723" spans="68:68" x14ac:dyDescent="0.2">
      <c r="BP41723" s="48"/>
    </row>
    <row r="41724" spans="68:68" x14ac:dyDescent="0.2">
      <c r="BP41724" s="48"/>
    </row>
    <row r="41725" spans="68:68" x14ac:dyDescent="0.2">
      <c r="BP41725" s="48"/>
    </row>
    <row r="41726" spans="68:68" x14ac:dyDescent="0.2">
      <c r="BP41726" s="48"/>
    </row>
    <row r="41727" spans="68:68" x14ac:dyDescent="0.2">
      <c r="BP41727" s="48"/>
    </row>
    <row r="41728" spans="68:68" x14ac:dyDescent="0.2">
      <c r="BP41728" s="48"/>
    </row>
    <row r="41729" spans="68:68" x14ac:dyDescent="0.2">
      <c r="BP41729" s="48"/>
    </row>
    <row r="41730" spans="68:68" x14ac:dyDescent="0.2">
      <c r="BP41730" s="48"/>
    </row>
    <row r="41731" spans="68:68" x14ac:dyDescent="0.2">
      <c r="BP41731" s="48"/>
    </row>
    <row r="41732" spans="68:68" x14ac:dyDescent="0.2">
      <c r="BP41732" s="48"/>
    </row>
    <row r="41733" spans="68:68" x14ac:dyDescent="0.2">
      <c r="BP41733" s="48"/>
    </row>
    <row r="41734" spans="68:68" x14ac:dyDescent="0.2">
      <c r="BP41734" s="48"/>
    </row>
    <row r="41735" spans="68:68" x14ac:dyDescent="0.2">
      <c r="BP41735" s="48"/>
    </row>
    <row r="41736" spans="68:68" x14ac:dyDescent="0.2">
      <c r="BP41736" s="48"/>
    </row>
    <row r="41737" spans="68:68" x14ac:dyDescent="0.2">
      <c r="BP41737" s="48"/>
    </row>
    <row r="41738" spans="68:68" x14ac:dyDescent="0.2">
      <c r="BP41738" s="48"/>
    </row>
    <row r="41739" spans="68:68" x14ac:dyDescent="0.2">
      <c r="BP41739" s="48"/>
    </row>
    <row r="41740" spans="68:68" x14ac:dyDescent="0.2">
      <c r="BP41740" s="48"/>
    </row>
    <row r="41741" spans="68:68" x14ac:dyDescent="0.2">
      <c r="BP41741" s="48"/>
    </row>
    <row r="41742" spans="68:68" x14ac:dyDescent="0.2">
      <c r="BP41742" s="48"/>
    </row>
    <row r="41743" spans="68:68" x14ac:dyDescent="0.2">
      <c r="BP41743" s="48"/>
    </row>
    <row r="41744" spans="68:68" x14ac:dyDescent="0.2">
      <c r="BP41744" s="48"/>
    </row>
    <row r="41745" spans="68:68" x14ac:dyDescent="0.2">
      <c r="BP41745" s="48"/>
    </row>
    <row r="41746" spans="68:68" x14ac:dyDescent="0.2">
      <c r="BP41746" s="48"/>
    </row>
    <row r="41747" spans="68:68" x14ac:dyDescent="0.2">
      <c r="BP41747" s="48"/>
    </row>
    <row r="41748" spans="68:68" x14ac:dyDescent="0.2">
      <c r="BP41748" s="48"/>
    </row>
    <row r="41749" spans="68:68" x14ac:dyDescent="0.2">
      <c r="BP41749" s="48"/>
    </row>
    <row r="41750" spans="68:68" x14ac:dyDescent="0.2">
      <c r="BP41750" s="48"/>
    </row>
    <row r="41751" spans="68:68" x14ac:dyDescent="0.2">
      <c r="BP41751" s="48"/>
    </row>
    <row r="41752" spans="68:68" x14ac:dyDescent="0.2">
      <c r="BP41752" s="48"/>
    </row>
    <row r="41753" spans="68:68" x14ac:dyDescent="0.2">
      <c r="BP41753" s="48"/>
    </row>
    <row r="41754" spans="68:68" x14ac:dyDescent="0.2">
      <c r="BP41754" s="48"/>
    </row>
    <row r="41755" spans="68:68" x14ac:dyDescent="0.2">
      <c r="BP41755" s="48"/>
    </row>
    <row r="41756" spans="68:68" x14ac:dyDescent="0.2">
      <c r="BP41756" s="48"/>
    </row>
    <row r="41757" spans="68:68" x14ac:dyDescent="0.2">
      <c r="BP41757" s="48"/>
    </row>
    <row r="41758" spans="68:68" x14ac:dyDescent="0.2">
      <c r="BP41758" s="48"/>
    </row>
    <row r="41759" spans="68:68" x14ac:dyDescent="0.2">
      <c r="BP41759" s="48"/>
    </row>
    <row r="41760" spans="68:68" x14ac:dyDescent="0.2">
      <c r="BP41760" s="48"/>
    </row>
    <row r="41761" spans="68:68" x14ac:dyDescent="0.2">
      <c r="BP41761" s="48"/>
    </row>
    <row r="41762" spans="68:68" x14ac:dyDescent="0.2">
      <c r="BP41762" s="48"/>
    </row>
    <row r="41763" spans="68:68" x14ac:dyDescent="0.2">
      <c r="BP41763" s="48"/>
    </row>
    <row r="41764" spans="68:68" x14ac:dyDescent="0.2">
      <c r="BP41764" s="48"/>
    </row>
    <row r="41765" spans="68:68" x14ac:dyDescent="0.2">
      <c r="BP41765" s="48"/>
    </row>
    <row r="41766" spans="68:68" x14ac:dyDescent="0.2">
      <c r="BP41766" s="48"/>
    </row>
    <row r="41767" spans="68:68" x14ac:dyDescent="0.2">
      <c r="BP41767" s="48"/>
    </row>
    <row r="41768" spans="68:68" x14ac:dyDescent="0.2">
      <c r="BP41768" s="48"/>
    </row>
    <row r="41769" spans="68:68" x14ac:dyDescent="0.2">
      <c r="BP41769" s="48"/>
    </row>
    <row r="41770" spans="68:68" x14ac:dyDescent="0.2">
      <c r="BP41770" s="48"/>
    </row>
    <row r="41771" spans="68:68" x14ac:dyDescent="0.2">
      <c r="BP41771" s="48"/>
    </row>
    <row r="41772" spans="68:68" x14ac:dyDescent="0.2">
      <c r="BP41772" s="48"/>
    </row>
    <row r="41773" spans="68:68" x14ac:dyDescent="0.2">
      <c r="BP41773" s="48"/>
    </row>
    <row r="41774" spans="68:68" x14ac:dyDescent="0.2">
      <c r="BP41774" s="48"/>
    </row>
    <row r="41775" spans="68:68" x14ac:dyDescent="0.2">
      <c r="BP41775" s="48"/>
    </row>
    <row r="41776" spans="68:68" x14ac:dyDescent="0.2">
      <c r="BP41776" s="48"/>
    </row>
    <row r="41777" spans="68:68" x14ac:dyDescent="0.2">
      <c r="BP41777" s="48"/>
    </row>
    <row r="41778" spans="68:68" x14ac:dyDescent="0.2">
      <c r="BP41778" s="48"/>
    </row>
    <row r="41779" spans="68:68" x14ac:dyDescent="0.2">
      <c r="BP41779" s="48"/>
    </row>
    <row r="41780" spans="68:68" x14ac:dyDescent="0.2">
      <c r="BP41780" s="48"/>
    </row>
    <row r="41781" spans="68:68" x14ac:dyDescent="0.2">
      <c r="BP41781" s="48"/>
    </row>
    <row r="41782" spans="68:68" x14ac:dyDescent="0.2">
      <c r="BP41782" s="48"/>
    </row>
    <row r="41783" spans="68:68" x14ac:dyDescent="0.2">
      <c r="BP41783" s="48"/>
    </row>
    <row r="41784" spans="68:68" x14ac:dyDescent="0.2">
      <c r="BP41784" s="48"/>
    </row>
    <row r="41785" spans="68:68" x14ac:dyDescent="0.2">
      <c r="BP41785" s="48"/>
    </row>
    <row r="41786" spans="68:68" x14ac:dyDescent="0.2">
      <c r="BP41786" s="48"/>
    </row>
    <row r="41787" spans="68:68" x14ac:dyDescent="0.2">
      <c r="BP41787" s="48"/>
    </row>
    <row r="41788" spans="68:68" x14ac:dyDescent="0.2">
      <c r="BP41788" s="48"/>
    </row>
    <row r="41789" spans="68:68" x14ac:dyDescent="0.2">
      <c r="BP41789" s="48"/>
    </row>
    <row r="41790" spans="68:68" x14ac:dyDescent="0.2">
      <c r="BP41790" s="48"/>
    </row>
    <row r="41791" spans="68:68" x14ac:dyDescent="0.2">
      <c r="BP41791" s="48"/>
    </row>
    <row r="41792" spans="68:68" x14ac:dyDescent="0.2">
      <c r="BP41792" s="48"/>
    </row>
    <row r="41793" spans="68:68" x14ac:dyDescent="0.2">
      <c r="BP41793" s="48"/>
    </row>
    <row r="41794" spans="68:68" x14ac:dyDescent="0.2">
      <c r="BP41794" s="48"/>
    </row>
    <row r="41795" spans="68:68" x14ac:dyDescent="0.2">
      <c r="BP41795" s="48"/>
    </row>
    <row r="41796" spans="68:68" x14ac:dyDescent="0.2">
      <c r="BP41796" s="48"/>
    </row>
    <row r="41797" spans="68:68" x14ac:dyDescent="0.2">
      <c r="BP41797" s="48"/>
    </row>
    <row r="41798" spans="68:68" x14ac:dyDescent="0.2">
      <c r="BP41798" s="48"/>
    </row>
    <row r="41799" spans="68:68" x14ac:dyDescent="0.2">
      <c r="BP41799" s="48"/>
    </row>
    <row r="41800" spans="68:68" x14ac:dyDescent="0.2">
      <c r="BP41800" s="48"/>
    </row>
    <row r="41801" spans="68:68" x14ac:dyDescent="0.2">
      <c r="BP41801" s="48"/>
    </row>
    <row r="41802" spans="68:68" x14ac:dyDescent="0.2">
      <c r="BP41802" s="48"/>
    </row>
    <row r="41803" spans="68:68" x14ac:dyDescent="0.2">
      <c r="BP41803" s="48"/>
    </row>
    <row r="41804" spans="68:68" x14ac:dyDescent="0.2">
      <c r="BP41804" s="48"/>
    </row>
    <row r="41805" spans="68:68" x14ac:dyDescent="0.2">
      <c r="BP41805" s="48"/>
    </row>
    <row r="41806" spans="68:68" x14ac:dyDescent="0.2">
      <c r="BP41806" s="48"/>
    </row>
    <row r="41807" spans="68:68" x14ac:dyDescent="0.2">
      <c r="BP41807" s="48"/>
    </row>
    <row r="41808" spans="68:68" x14ac:dyDescent="0.2">
      <c r="BP41808" s="48"/>
    </row>
    <row r="41809" spans="68:68" x14ac:dyDescent="0.2">
      <c r="BP41809" s="48"/>
    </row>
    <row r="41810" spans="68:68" x14ac:dyDescent="0.2">
      <c r="BP41810" s="48"/>
    </row>
    <row r="41811" spans="68:68" x14ac:dyDescent="0.2">
      <c r="BP41811" s="48"/>
    </row>
    <row r="41812" spans="68:68" x14ac:dyDescent="0.2">
      <c r="BP41812" s="48"/>
    </row>
    <row r="41813" spans="68:68" x14ac:dyDescent="0.2">
      <c r="BP41813" s="48"/>
    </row>
    <row r="41814" spans="68:68" x14ac:dyDescent="0.2">
      <c r="BP41814" s="48"/>
    </row>
    <row r="41815" spans="68:68" x14ac:dyDescent="0.2">
      <c r="BP41815" s="48"/>
    </row>
    <row r="41816" spans="68:68" x14ac:dyDescent="0.2">
      <c r="BP41816" s="48"/>
    </row>
    <row r="41817" spans="68:68" x14ac:dyDescent="0.2">
      <c r="BP41817" s="48"/>
    </row>
    <row r="41818" spans="68:68" x14ac:dyDescent="0.2">
      <c r="BP41818" s="48"/>
    </row>
    <row r="41819" spans="68:68" x14ac:dyDescent="0.2">
      <c r="BP41819" s="48"/>
    </row>
    <row r="41820" spans="68:68" x14ac:dyDescent="0.2">
      <c r="BP41820" s="48"/>
    </row>
    <row r="41821" spans="68:68" x14ac:dyDescent="0.2">
      <c r="BP41821" s="48"/>
    </row>
    <row r="41822" spans="68:68" x14ac:dyDescent="0.2">
      <c r="BP41822" s="48"/>
    </row>
    <row r="41823" spans="68:68" x14ac:dyDescent="0.2">
      <c r="BP41823" s="48"/>
    </row>
    <row r="41824" spans="68:68" x14ac:dyDescent="0.2">
      <c r="BP41824" s="48"/>
    </row>
    <row r="41825" spans="68:68" x14ac:dyDescent="0.2">
      <c r="BP41825" s="48"/>
    </row>
    <row r="41826" spans="68:68" x14ac:dyDescent="0.2">
      <c r="BP41826" s="48"/>
    </row>
    <row r="41827" spans="68:68" x14ac:dyDescent="0.2">
      <c r="BP41827" s="48"/>
    </row>
    <row r="41828" spans="68:68" x14ac:dyDescent="0.2">
      <c r="BP41828" s="48"/>
    </row>
    <row r="41829" spans="68:68" x14ac:dyDescent="0.2">
      <c r="BP41829" s="48"/>
    </row>
    <row r="41830" spans="68:68" x14ac:dyDescent="0.2">
      <c r="BP41830" s="48"/>
    </row>
    <row r="41831" spans="68:68" x14ac:dyDescent="0.2">
      <c r="BP41831" s="48"/>
    </row>
    <row r="41832" spans="68:68" x14ac:dyDescent="0.2">
      <c r="BP41832" s="48"/>
    </row>
    <row r="41833" spans="68:68" x14ac:dyDescent="0.2">
      <c r="BP41833" s="48"/>
    </row>
    <row r="41834" spans="68:68" x14ac:dyDescent="0.2">
      <c r="BP41834" s="48"/>
    </row>
    <row r="41835" spans="68:68" x14ac:dyDescent="0.2">
      <c r="BP41835" s="48"/>
    </row>
    <row r="41836" spans="68:68" x14ac:dyDescent="0.2">
      <c r="BP41836" s="48"/>
    </row>
    <row r="41837" spans="68:68" x14ac:dyDescent="0.2">
      <c r="BP41837" s="48"/>
    </row>
    <row r="41838" spans="68:68" x14ac:dyDescent="0.2">
      <c r="BP41838" s="48"/>
    </row>
    <row r="41839" spans="68:68" x14ac:dyDescent="0.2">
      <c r="BP41839" s="48"/>
    </row>
    <row r="41840" spans="68:68" x14ac:dyDescent="0.2">
      <c r="BP41840" s="48"/>
    </row>
    <row r="41841" spans="68:68" x14ac:dyDescent="0.2">
      <c r="BP41841" s="48"/>
    </row>
    <row r="41842" spans="68:68" x14ac:dyDescent="0.2">
      <c r="BP41842" s="48"/>
    </row>
    <row r="41843" spans="68:68" x14ac:dyDescent="0.2">
      <c r="BP41843" s="48"/>
    </row>
    <row r="41844" spans="68:68" x14ac:dyDescent="0.2">
      <c r="BP41844" s="48"/>
    </row>
    <row r="41845" spans="68:68" x14ac:dyDescent="0.2">
      <c r="BP41845" s="48"/>
    </row>
    <row r="41846" spans="68:68" x14ac:dyDescent="0.2">
      <c r="BP41846" s="48"/>
    </row>
    <row r="41847" spans="68:68" x14ac:dyDescent="0.2">
      <c r="BP41847" s="48"/>
    </row>
    <row r="41848" spans="68:68" x14ac:dyDescent="0.2">
      <c r="BP41848" s="48"/>
    </row>
    <row r="41849" spans="68:68" x14ac:dyDescent="0.2">
      <c r="BP41849" s="48"/>
    </row>
    <row r="41850" spans="68:68" x14ac:dyDescent="0.2">
      <c r="BP41850" s="48"/>
    </row>
    <row r="41851" spans="68:68" x14ac:dyDescent="0.2">
      <c r="BP41851" s="48"/>
    </row>
    <row r="41852" spans="68:68" x14ac:dyDescent="0.2">
      <c r="BP41852" s="48"/>
    </row>
    <row r="41853" spans="68:68" x14ac:dyDescent="0.2">
      <c r="BP41853" s="48"/>
    </row>
    <row r="41854" spans="68:68" x14ac:dyDescent="0.2">
      <c r="BP41854" s="48"/>
    </row>
    <row r="41855" spans="68:68" x14ac:dyDescent="0.2">
      <c r="BP41855" s="48"/>
    </row>
    <row r="41856" spans="68:68" x14ac:dyDescent="0.2">
      <c r="BP41856" s="48"/>
    </row>
    <row r="41857" spans="68:68" x14ac:dyDescent="0.2">
      <c r="BP41857" s="48"/>
    </row>
    <row r="41858" spans="68:68" x14ac:dyDescent="0.2">
      <c r="BP41858" s="48"/>
    </row>
    <row r="41859" spans="68:68" x14ac:dyDescent="0.2">
      <c r="BP41859" s="48"/>
    </row>
    <row r="41860" spans="68:68" x14ac:dyDescent="0.2">
      <c r="BP41860" s="48"/>
    </row>
    <row r="41861" spans="68:68" x14ac:dyDescent="0.2">
      <c r="BP41861" s="48"/>
    </row>
    <row r="41862" spans="68:68" x14ac:dyDescent="0.2">
      <c r="BP41862" s="48"/>
    </row>
    <row r="41863" spans="68:68" x14ac:dyDescent="0.2">
      <c r="BP41863" s="48"/>
    </row>
    <row r="41864" spans="68:68" x14ac:dyDescent="0.2">
      <c r="BP41864" s="48"/>
    </row>
    <row r="41865" spans="68:68" x14ac:dyDescent="0.2">
      <c r="BP41865" s="48"/>
    </row>
    <row r="41866" spans="68:68" x14ac:dyDescent="0.2">
      <c r="BP41866" s="48"/>
    </row>
    <row r="41867" spans="68:68" x14ac:dyDescent="0.2">
      <c r="BP41867" s="48"/>
    </row>
    <row r="41868" spans="68:68" x14ac:dyDescent="0.2">
      <c r="BP41868" s="48"/>
    </row>
    <row r="41869" spans="68:68" x14ac:dyDescent="0.2">
      <c r="BP41869" s="48"/>
    </row>
    <row r="41870" spans="68:68" x14ac:dyDescent="0.2">
      <c r="BP41870" s="48"/>
    </row>
    <row r="41871" spans="68:68" x14ac:dyDescent="0.2">
      <c r="BP41871" s="48"/>
    </row>
    <row r="41872" spans="68:68" x14ac:dyDescent="0.2">
      <c r="BP41872" s="48"/>
    </row>
    <row r="41873" spans="68:68" x14ac:dyDescent="0.2">
      <c r="BP41873" s="48"/>
    </row>
    <row r="41874" spans="68:68" x14ac:dyDescent="0.2">
      <c r="BP41874" s="48"/>
    </row>
    <row r="41875" spans="68:68" x14ac:dyDescent="0.2">
      <c r="BP41875" s="48"/>
    </row>
    <row r="41876" spans="68:68" x14ac:dyDescent="0.2">
      <c r="BP41876" s="48"/>
    </row>
    <row r="41877" spans="68:68" x14ac:dyDescent="0.2">
      <c r="BP41877" s="48"/>
    </row>
    <row r="41878" spans="68:68" x14ac:dyDescent="0.2">
      <c r="BP41878" s="48"/>
    </row>
    <row r="41879" spans="68:68" x14ac:dyDescent="0.2">
      <c r="BP41879" s="48"/>
    </row>
    <row r="41880" spans="68:68" x14ac:dyDescent="0.2">
      <c r="BP41880" s="48"/>
    </row>
    <row r="41881" spans="68:68" x14ac:dyDescent="0.2">
      <c r="BP41881" s="48"/>
    </row>
    <row r="41882" spans="68:68" x14ac:dyDescent="0.2">
      <c r="BP41882" s="48"/>
    </row>
    <row r="41883" spans="68:68" x14ac:dyDescent="0.2">
      <c r="BP41883" s="48"/>
    </row>
    <row r="41884" spans="68:68" x14ac:dyDescent="0.2">
      <c r="BP41884" s="48"/>
    </row>
    <row r="41885" spans="68:68" x14ac:dyDescent="0.2">
      <c r="BP41885" s="48"/>
    </row>
    <row r="41886" spans="68:68" x14ac:dyDescent="0.2">
      <c r="BP41886" s="48"/>
    </row>
    <row r="41887" spans="68:68" x14ac:dyDescent="0.2">
      <c r="BP41887" s="48"/>
    </row>
    <row r="41888" spans="68:68" x14ac:dyDescent="0.2">
      <c r="BP41888" s="48"/>
    </row>
    <row r="41889" spans="68:68" x14ac:dyDescent="0.2">
      <c r="BP41889" s="48"/>
    </row>
    <row r="41890" spans="68:68" x14ac:dyDescent="0.2">
      <c r="BP41890" s="48"/>
    </row>
    <row r="41891" spans="68:68" x14ac:dyDescent="0.2">
      <c r="BP41891" s="48"/>
    </row>
    <row r="41892" spans="68:68" x14ac:dyDescent="0.2">
      <c r="BP41892" s="48"/>
    </row>
    <row r="41893" spans="68:68" x14ac:dyDescent="0.2">
      <c r="BP41893" s="48"/>
    </row>
    <row r="41894" spans="68:68" x14ac:dyDescent="0.2">
      <c r="BP41894" s="48"/>
    </row>
    <row r="41895" spans="68:68" x14ac:dyDescent="0.2">
      <c r="BP41895" s="48"/>
    </row>
    <row r="41896" spans="68:68" x14ac:dyDescent="0.2">
      <c r="BP41896" s="48"/>
    </row>
    <row r="41897" spans="68:68" x14ac:dyDescent="0.2">
      <c r="BP41897" s="48"/>
    </row>
    <row r="41898" spans="68:68" x14ac:dyDescent="0.2">
      <c r="BP41898" s="48"/>
    </row>
    <row r="41899" spans="68:68" x14ac:dyDescent="0.2">
      <c r="BP41899" s="48"/>
    </row>
    <row r="41900" spans="68:68" x14ac:dyDescent="0.2">
      <c r="BP41900" s="48"/>
    </row>
    <row r="41901" spans="68:68" x14ac:dyDescent="0.2">
      <c r="BP41901" s="48"/>
    </row>
    <row r="41902" spans="68:68" x14ac:dyDescent="0.2">
      <c r="BP41902" s="48"/>
    </row>
    <row r="41903" spans="68:68" x14ac:dyDescent="0.2">
      <c r="BP41903" s="48"/>
    </row>
    <row r="41904" spans="68:68" x14ac:dyDescent="0.2">
      <c r="BP41904" s="48"/>
    </row>
    <row r="41905" spans="68:68" x14ac:dyDescent="0.2">
      <c r="BP41905" s="48"/>
    </row>
    <row r="41906" spans="68:68" x14ac:dyDescent="0.2">
      <c r="BP41906" s="48"/>
    </row>
    <row r="41907" spans="68:68" x14ac:dyDescent="0.2">
      <c r="BP41907" s="48"/>
    </row>
    <row r="41908" spans="68:68" x14ac:dyDescent="0.2">
      <c r="BP41908" s="48"/>
    </row>
    <row r="41909" spans="68:68" x14ac:dyDescent="0.2">
      <c r="BP41909" s="48"/>
    </row>
    <row r="41910" spans="68:68" x14ac:dyDescent="0.2">
      <c r="BP41910" s="48"/>
    </row>
    <row r="41911" spans="68:68" x14ac:dyDescent="0.2">
      <c r="BP41911" s="48"/>
    </row>
    <row r="41912" spans="68:68" x14ac:dyDescent="0.2">
      <c r="BP41912" s="48"/>
    </row>
    <row r="41913" spans="68:68" x14ac:dyDescent="0.2">
      <c r="BP41913" s="48"/>
    </row>
    <row r="41914" spans="68:68" x14ac:dyDescent="0.2">
      <c r="BP41914" s="48"/>
    </row>
    <row r="41915" spans="68:68" x14ac:dyDescent="0.2">
      <c r="BP41915" s="48"/>
    </row>
    <row r="41916" spans="68:68" x14ac:dyDescent="0.2">
      <c r="BP41916" s="48"/>
    </row>
    <row r="41917" spans="68:68" x14ac:dyDescent="0.2">
      <c r="BP41917" s="48"/>
    </row>
    <row r="41918" spans="68:68" x14ac:dyDescent="0.2">
      <c r="BP41918" s="48"/>
    </row>
    <row r="41919" spans="68:68" x14ac:dyDescent="0.2">
      <c r="BP41919" s="48"/>
    </row>
    <row r="41920" spans="68:68" x14ac:dyDescent="0.2">
      <c r="BP41920" s="48"/>
    </row>
    <row r="41921" spans="68:68" x14ac:dyDescent="0.2">
      <c r="BP41921" s="48"/>
    </row>
    <row r="41922" spans="68:68" x14ac:dyDescent="0.2">
      <c r="BP41922" s="48"/>
    </row>
    <row r="41923" spans="68:68" x14ac:dyDescent="0.2">
      <c r="BP41923" s="48"/>
    </row>
    <row r="41924" spans="68:68" x14ac:dyDescent="0.2">
      <c r="BP41924" s="48"/>
    </row>
    <row r="41925" spans="68:68" x14ac:dyDescent="0.2">
      <c r="BP41925" s="48"/>
    </row>
    <row r="41926" spans="68:68" x14ac:dyDescent="0.2">
      <c r="BP41926" s="48"/>
    </row>
    <row r="41927" spans="68:68" x14ac:dyDescent="0.2">
      <c r="BP41927" s="48"/>
    </row>
    <row r="41928" spans="68:68" x14ac:dyDescent="0.2">
      <c r="BP41928" s="48"/>
    </row>
    <row r="41929" spans="68:68" x14ac:dyDescent="0.2">
      <c r="BP41929" s="48"/>
    </row>
    <row r="41930" spans="68:68" x14ac:dyDescent="0.2">
      <c r="BP41930" s="48"/>
    </row>
    <row r="41931" spans="68:68" x14ac:dyDescent="0.2">
      <c r="BP41931" s="48"/>
    </row>
    <row r="41932" spans="68:68" x14ac:dyDescent="0.2">
      <c r="BP41932" s="48"/>
    </row>
    <row r="41933" spans="68:68" x14ac:dyDescent="0.2">
      <c r="BP41933" s="48"/>
    </row>
    <row r="41934" spans="68:68" x14ac:dyDescent="0.2">
      <c r="BP41934" s="48"/>
    </row>
    <row r="41935" spans="68:68" x14ac:dyDescent="0.2">
      <c r="BP41935" s="48"/>
    </row>
    <row r="41936" spans="68:68" x14ac:dyDescent="0.2">
      <c r="BP41936" s="48"/>
    </row>
    <row r="41937" spans="68:68" x14ac:dyDescent="0.2">
      <c r="BP41937" s="48"/>
    </row>
    <row r="41938" spans="68:68" x14ac:dyDescent="0.2">
      <c r="BP41938" s="48"/>
    </row>
    <row r="41939" spans="68:68" x14ac:dyDescent="0.2">
      <c r="BP41939" s="48"/>
    </row>
    <row r="41940" spans="68:68" x14ac:dyDescent="0.2">
      <c r="BP41940" s="48"/>
    </row>
    <row r="41941" spans="68:68" x14ac:dyDescent="0.2">
      <c r="BP41941" s="48"/>
    </row>
    <row r="41942" spans="68:68" x14ac:dyDescent="0.2">
      <c r="BP41942" s="48"/>
    </row>
    <row r="41943" spans="68:68" x14ac:dyDescent="0.2">
      <c r="BP41943" s="48"/>
    </row>
    <row r="41944" spans="68:68" x14ac:dyDescent="0.2">
      <c r="BP41944" s="48"/>
    </row>
    <row r="41945" spans="68:68" x14ac:dyDescent="0.2">
      <c r="BP41945" s="48"/>
    </row>
    <row r="41946" spans="68:68" x14ac:dyDescent="0.2">
      <c r="BP41946" s="48"/>
    </row>
    <row r="41947" spans="68:68" x14ac:dyDescent="0.2">
      <c r="BP41947" s="48"/>
    </row>
    <row r="41948" spans="68:68" x14ac:dyDescent="0.2">
      <c r="BP41948" s="48"/>
    </row>
    <row r="41949" spans="68:68" x14ac:dyDescent="0.2">
      <c r="BP41949" s="48"/>
    </row>
    <row r="41950" spans="68:68" x14ac:dyDescent="0.2">
      <c r="BP41950" s="48"/>
    </row>
    <row r="41951" spans="68:68" x14ac:dyDescent="0.2">
      <c r="BP41951" s="48"/>
    </row>
    <row r="41952" spans="68:68" x14ac:dyDescent="0.2">
      <c r="BP41952" s="48"/>
    </row>
    <row r="41953" spans="68:68" x14ac:dyDescent="0.2">
      <c r="BP41953" s="48"/>
    </row>
    <row r="41954" spans="68:68" x14ac:dyDescent="0.2">
      <c r="BP41954" s="48"/>
    </row>
    <row r="41955" spans="68:68" x14ac:dyDescent="0.2">
      <c r="BP41955" s="48"/>
    </row>
    <row r="41956" spans="68:68" x14ac:dyDescent="0.2">
      <c r="BP41956" s="48"/>
    </row>
    <row r="41957" spans="68:68" x14ac:dyDescent="0.2">
      <c r="BP41957" s="48"/>
    </row>
    <row r="41958" spans="68:68" x14ac:dyDescent="0.2">
      <c r="BP41958" s="48"/>
    </row>
    <row r="41959" spans="68:68" x14ac:dyDescent="0.2">
      <c r="BP41959" s="48"/>
    </row>
    <row r="41960" spans="68:68" x14ac:dyDescent="0.2">
      <c r="BP41960" s="48"/>
    </row>
    <row r="41961" spans="68:68" x14ac:dyDescent="0.2">
      <c r="BP41961" s="48"/>
    </row>
    <row r="41962" spans="68:68" x14ac:dyDescent="0.2">
      <c r="BP41962" s="48"/>
    </row>
    <row r="41963" spans="68:68" x14ac:dyDescent="0.2">
      <c r="BP41963" s="48"/>
    </row>
    <row r="41964" spans="68:68" x14ac:dyDescent="0.2">
      <c r="BP41964" s="48"/>
    </row>
    <row r="41965" spans="68:68" x14ac:dyDescent="0.2">
      <c r="BP41965" s="48"/>
    </row>
    <row r="41966" spans="68:68" x14ac:dyDescent="0.2">
      <c r="BP41966" s="48"/>
    </row>
    <row r="41967" spans="68:68" x14ac:dyDescent="0.2">
      <c r="BP41967" s="48"/>
    </row>
    <row r="41968" spans="68:68" x14ac:dyDescent="0.2">
      <c r="BP41968" s="48"/>
    </row>
    <row r="41969" spans="68:68" x14ac:dyDescent="0.2">
      <c r="BP41969" s="48"/>
    </row>
    <row r="41970" spans="68:68" x14ac:dyDescent="0.2">
      <c r="BP41970" s="48"/>
    </row>
    <row r="41971" spans="68:68" x14ac:dyDescent="0.2">
      <c r="BP41971" s="48"/>
    </row>
    <row r="41972" spans="68:68" x14ac:dyDescent="0.2">
      <c r="BP41972" s="48"/>
    </row>
    <row r="41973" spans="68:68" x14ac:dyDescent="0.2">
      <c r="BP41973" s="48"/>
    </row>
    <row r="41974" spans="68:68" x14ac:dyDescent="0.2">
      <c r="BP41974" s="48"/>
    </row>
    <row r="41975" spans="68:68" x14ac:dyDescent="0.2">
      <c r="BP41975" s="48"/>
    </row>
    <row r="41976" spans="68:68" x14ac:dyDescent="0.2">
      <c r="BP41976" s="48"/>
    </row>
    <row r="41977" spans="68:68" x14ac:dyDescent="0.2">
      <c r="BP41977" s="48"/>
    </row>
    <row r="41978" spans="68:68" x14ac:dyDescent="0.2">
      <c r="BP41978" s="48"/>
    </row>
    <row r="41979" spans="68:68" x14ac:dyDescent="0.2">
      <c r="BP41979" s="48"/>
    </row>
    <row r="41980" spans="68:68" x14ac:dyDescent="0.2">
      <c r="BP41980" s="48"/>
    </row>
    <row r="41981" spans="68:68" x14ac:dyDescent="0.2">
      <c r="BP41981" s="48"/>
    </row>
    <row r="41982" spans="68:68" x14ac:dyDescent="0.2">
      <c r="BP41982" s="48"/>
    </row>
    <row r="41983" spans="68:68" x14ac:dyDescent="0.2">
      <c r="BP41983" s="48"/>
    </row>
    <row r="41984" spans="68:68" x14ac:dyDescent="0.2">
      <c r="BP41984" s="48"/>
    </row>
    <row r="41985" spans="68:68" x14ac:dyDescent="0.2">
      <c r="BP41985" s="48"/>
    </row>
    <row r="41986" spans="68:68" x14ac:dyDescent="0.2">
      <c r="BP41986" s="48"/>
    </row>
    <row r="41987" spans="68:68" x14ac:dyDescent="0.2">
      <c r="BP41987" s="48"/>
    </row>
    <row r="41988" spans="68:68" x14ac:dyDescent="0.2">
      <c r="BP41988" s="48"/>
    </row>
    <row r="41989" spans="68:68" x14ac:dyDescent="0.2">
      <c r="BP41989" s="48"/>
    </row>
    <row r="41990" spans="68:68" x14ac:dyDescent="0.2">
      <c r="BP41990" s="48"/>
    </row>
    <row r="41991" spans="68:68" x14ac:dyDescent="0.2">
      <c r="BP41991" s="48"/>
    </row>
    <row r="41992" spans="68:68" x14ac:dyDescent="0.2">
      <c r="BP41992" s="48"/>
    </row>
    <row r="41993" spans="68:68" x14ac:dyDescent="0.2">
      <c r="BP41993" s="48"/>
    </row>
    <row r="41994" spans="68:68" x14ac:dyDescent="0.2">
      <c r="BP41994" s="48"/>
    </row>
    <row r="41995" spans="68:68" x14ac:dyDescent="0.2">
      <c r="BP41995" s="48"/>
    </row>
    <row r="41996" spans="68:68" x14ac:dyDescent="0.2">
      <c r="BP41996" s="48"/>
    </row>
    <row r="41997" spans="68:68" x14ac:dyDescent="0.2">
      <c r="BP41997" s="48"/>
    </row>
    <row r="41998" spans="68:68" x14ac:dyDescent="0.2">
      <c r="BP41998" s="48"/>
    </row>
    <row r="41999" spans="68:68" x14ac:dyDescent="0.2">
      <c r="BP41999" s="48"/>
    </row>
    <row r="42000" spans="68:68" x14ac:dyDescent="0.2">
      <c r="BP42000" s="48"/>
    </row>
    <row r="42001" spans="68:68" x14ac:dyDescent="0.2">
      <c r="BP42001" s="48"/>
    </row>
    <row r="42002" spans="68:68" x14ac:dyDescent="0.2">
      <c r="BP42002" s="48"/>
    </row>
    <row r="42003" spans="68:68" x14ac:dyDescent="0.2">
      <c r="BP42003" s="48"/>
    </row>
    <row r="42004" spans="68:68" x14ac:dyDescent="0.2">
      <c r="BP42004" s="48"/>
    </row>
    <row r="42005" spans="68:68" x14ac:dyDescent="0.2">
      <c r="BP42005" s="48"/>
    </row>
    <row r="42006" spans="68:68" x14ac:dyDescent="0.2">
      <c r="BP42006" s="48"/>
    </row>
    <row r="42007" spans="68:68" x14ac:dyDescent="0.2">
      <c r="BP42007" s="48"/>
    </row>
    <row r="42008" spans="68:68" x14ac:dyDescent="0.2">
      <c r="BP42008" s="48"/>
    </row>
    <row r="42009" spans="68:68" x14ac:dyDescent="0.2">
      <c r="BP42009" s="48"/>
    </row>
    <row r="42010" spans="68:68" x14ac:dyDescent="0.2">
      <c r="BP42010" s="48"/>
    </row>
    <row r="42011" spans="68:68" x14ac:dyDescent="0.2">
      <c r="BP42011" s="48"/>
    </row>
    <row r="42012" spans="68:68" x14ac:dyDescent="0.2">
      <c r="BP42012" s="48"/>
    </row>
    <row r="42013" spans="68:68" x14ac:dyDescent="0.2">
      <c r="BP42013" s="48"/>
    </row>
    <row r="42014" spans="68:68" x14ac:dyDescent="0.2">
      <c r="BP42014" s="48"/>
    </row>
    <row r="42015" spans="68:68" x14ac:dyDescent="0.2">
      <c r="BP42015" s="48"/>
    </row>
    <row r="42016" spans="68:68" x14ac:dyDescent="0.2">
      <c r="BP42016" s="48"/>
    </row>
    <row r="42017" spans="68:68" x14ac:dyDescent="0.2">
      <c r="BP42017" s="48"/>
    </row>
    <row r="42018" spans="68:68" x14ac:dyDescent="0.2">
      <c r="BP42018" s="48"/>
    </row>
    <row r="42019" spans="68:68" x14ac:dyDescent="0.2">
      <c r="BP42019" s="48"/>
    </row>
    <row r="42020" spans="68:68" x14ac:dyDescent="0.2">
      <c r="BP42020" s="48"/>
    </row>
    <row r="42021" spans="68:68" x14ac:dyDescent="0.2">
      <c r="BP42021" s="48"/>
    </row>
    <row r="42022" spans="68:68" x14ac:dyDescent="0.2">
      <c r="BP42022" s="48"/>
    </row>
    <row r="42023" spans="68:68" x14ac:dyDescent="0.2">
      <c r="BP42023" s="48"/>
    </row>
    <row r="42024" spans="68:68" x14ac:dyDescent="0.2">
      <c r="BP42024" s="48"/>
    </row>
    <row r="42025" spans="68:68" x14ac:dyDescent="0.2">
      <c r="BP42025" s="48"/>
    </row>
    <row r="42026" spans="68:68" x14ac:dyDescent="0.2">
      <c r="BP42026" s="48"/>
    </row>
    <row r="42027" spans="68:68" x14ac:dyDescent="0.2">
      <c r="BP42027" s="48"/>
    </row>
    <row r="42028" spans="68:68" x14ac:dyDescent="0.2">
      <c r="BP42028" s="48"/>
    </row>
    <row r="42029" spans="68:68" x14ac:dyDescent="0.2">
      <c r="BP42029" s="48"/>
    </row>
    <row r="42030" spans="68:68" x14ac:dyDescent="0.2">
      <c r="BP42030" s="48"/>
    </row>
    <row r="42031" spans="68:68" x14ac:dyDescent="0.2">
      <c r="BP42031" s="48"/>
    </row>
    <row r="42032" spans="68:68" x14ac:dyDescent="0.2">
      <c r="BP42032" s="48"/>
    </row>
    <row r="42033" spans="68:68" x14ac:dyDescent="0.2">
      <c r="BP42033" s="48"/>
    </row>
    <row r="42034" spans="68:68" x14ac:dyDescent="0.2">
      <c r="BP42034" s="48"/>
    </row>
    <row r="42035" spans="68:68" x14ac:dyDescent="0.2">
      <c r="BP42035" s="48"/>
    </row>
    <row r="42036" spans="68:68" x14ac:dyDescent="0.2">
      <c r="BP42036" s="48"/>
    </row>
    <row r="42037" spans="68:68" x14ac:dyDescent="0.2">
      <c r="BP42037" s="48"/>
    </row>
    <row r="42038" spans="68:68" x14ac:dyDescent="0.2">
      <c r="BP42038" s="48"/>
    </row>
    <row r="42039" spans="68:68" x14ac:dyDescent="0.2">
      <c r="BP42039" s="48"/>
    </row>
    <row r="42040" spans="68:68" x14ac:dyDescent="0.2">
      <c r="BP42040" s="48"/>
    </row>
    <row r="42041" spans="68:68" x14ac:dyDescent="0.2">
      <c r="BP42041" s="48"/>
    </row>
    <row r="42042" spans="68:68" x14ac:dyDescent="0.2">
      <c r="BP42042" s="48"/>
    </row>
    <row r="42043" spans="68:68" x14ac:dyDescent="0.2">
      <c r="BP42043" s="48"/>
    </row>
    <row r="42044" spans="68:68" x14ac:dyDescent="0.2">
      <c r="BP42044" s="48"/>
    </row>
    <row r="42045" spans="68:68" x14ac:dyDescent="0.2">
      <c r="BP42045" s="48"/>
    </row>
    <row r="42046" spans="68:68" x14ac:dyDescent="0.2">
      <c r="BP42046" s="48"/>
    </row>
    <row r="42047" spans="68:68" x14ac:dyDescent="0.2">
      <c r="BP42047" s="48"/>
    </row>
    <row r="42048" spans="68:68" x14ac:dyDescent="0.2">
      <c r="BP42048" s="48"/>
    </row>
    <row r="42049" spans="68:68" x14ac:dyDescent="0.2">
      <c r="BP42049" s="48"/>
    </row>
    <row r="42050" spans="68:68" x14ac:dyDescent="0.2">
      <c r="BP42050" s="48"/>
    </row>
    <row r="42051" spans="68:68" x14ac:dyDescent="0.2">
      <c r="BP42051" s="48"/>
    </row>
    <row r="42052" spans="68:68" x14ac:dyDescent="0.2">
      <c r="BP42052" s="48"/>
    </row>
    <row r="42053" spans="68:68" x14ac:dyDescent="0.2">
      <c r="BP42053" s="48"/>
    </row>
    <row r="42054" spans="68:68" x14ac:dyDescent="0.2">
      <c r="BP42054" s="48"/>
    </row>
    <row r="42055" spans="68:68" x14ac:dyDescent="0.2">
      <c r="BP42055" s="48"/>
    </row>
    <row r="42056" spans="68:68" x14ac:dyDescent="0.2">
      <c r="BP42056" s="48"/>
    </row>
    <row r="42057" spans="68:68" x14ac:dyDescent="0.2">
      <c r="BP42057" s="48"/>
    </row>
    <row r="42058" spans="68:68" x14ac:dyDescent="0.2">
      <c r="BP42058" s="48"/>
    </row>
    <row r="42059" spans="68:68" x14ac:dyDescent="0.2">
      <c r="BP42059" s="48"/>
    </row>
    <row r="42060" spans="68:68" x14ac:dyDescent="0.2">
      <c r="BP42060" s="48"/>
    </row>
    <row r="42061" spans="68:68" x14ac:dyDescent="0.2">
      <c r="BP42061" s="48"/>
    </row>
    <row r="42062" spans="68:68" x14ac:dyDescent="0.2">
      <c r="BP42062" s="48"/>
    </row>
    <row r="42063" spans="68:68" x14ac:dyDescent="0.2">
      <c r="BP42063" s="48"/>
    </row>
    <row r="42064" spans="68:68" x14ac:dyDescent="0.2">
      <c r="BP42064" s="48"/>
    </row>
    <row r="42065" spans="68:68" x14ac:dyDescent="0.2">
      <c r="BP42065" s="48"/>
    </row>
    <row r="42066" spans="68:68" x14ac:dyDescent="0.2">
      <c r="BP42066" s="48"/>
    </row>
    <row r="42067" spans="68:68" x14ac:dyDescent="0.2">
      <c r="BP42067" s="48"/>
    </row>
    <row r="42068" spans="68:68" x14ac:dyDescent="0.2">
      <c r="BP42068" s="48"/>
    </row>
    <row r="42069" spans="68:68" x14ac:dyDescent="0.2">
      <c r="BP42069" s="48"/>
    </row>
    <row r="42070" spans="68:68" x14ac:dyDescent="0.2">
      <c r="BP42070" s="48"/>
    </row>
    <row r="42071" spans="68:68" x14ac:dyDescent="0.2">
      <c r="BP42071" s="48"/>
    </row>
    <row r="42072" spans="68:68" x14ac:dyDescent="0.2">
      <c r="BP42072" s="48"/>
    </row>
    <row r="42073" spans="68:68" x14ac:dyDescent="0.2">
      <c r="BP42073" s="48"/>
    </row>
    <row r="42074" spans="68:68" x14ac:dyDescent="0.2">
      <c r="BP42074" s="48"/>
    </row>
    <row r="42075" spans="68:68" x14ac:dyDescent="0.2">
      <c r="BP42075" s="48"/>
    </row>
    <row r="42076" spans="68:68" x14ac:dyDescent="0.2">
      <c r="BP42076" s="48"/>
    </row>
    <row r="42077" spans="68:68" x14ac:dyDescent="0.2">
      <c r="BP42077" s="48"/>
    </row>
    <row r="42078" spans="68:68" x14ac:dyDescent="0.2">
      <c r="BP42078" s="48"/>
    </row>
    <row r="42079" spans="68:68" x14ac:dyDescent="0.2">
      <c r="BP42079" s="48"/>
    </row>
    <row r="42080" spans="68:68" x14ac:dyDescent="0.2">
      <c r="BP42080" s="48"/>
    </row>
    <row r="42081" spans="68:68" x14ac:dyDescent="0.2">
      <c r="BP42081" s="48"/>
    </row>
    <row r="42082" spans="68:68" x14ac:dyDescent="0.2">
      <c r="BP42082" s="48"/>
    </row>
    <row r="42083" spans="68:68" x14ac:dyDescent="0.2">
      <c r="BP42083" s="48"/>
    </row>
    <row r="42084" spans="68:68" x14ac:dyDescent="0.2">
      <c r="BP42084" s="48"/>
    </row>
    <row r="42085" spans="68:68" x14ac:dyDescent="0.2">
      <c r="BP42085" s="48"/>
    </row>
    <row r="42086" spans="68:68" x14ac:dyDescent="0.2">
      <c r="BP42086" s="48"/>
    </row>
    <row r="42087" spans="68:68" x14ac:dyDescent="0.2">
      <c r="BP42087" s="48"/>
    </row>
    <row r="42088" spans="68:68" x14ac:dyDescent="0.2">
      <c r="BP42088" s="48"/>
    </row>
    <row r="42089" spans="68:68" x14ac:dyDescent="0.2">
      <c r="BP42089" s="48"/>
    </row>
    <row r="42090" spans="68:68" x14ac:dyDescent="0.2">
      <c r="BP42090" s="48"/>
    </row>
    <row r="42091" spans="68:68" x14ac:dyDescent="0.2">
      <c r="BP42091" s="48"/>
    </row>
    <row r="42092" spans="68:68" x14ac:dyDescent="0.2">
      <c r="BP42092" s="48"/>
    </row>
    <row r="42093" spans="68:68" x14ac:dyDescent="0.2">
      <c r="BP42093" s="48"/>
    </row>
    <row r="42094" spans="68:68" x14ac:dyDescent="0.2">
      <c r="BP42094" s="48"/>
    </row>
    <row r="42095" spans="68:68" x14ac:dyDescent="0.2">
      <c r="BP42095" s="48"/>
    </row>
    <row r="42096" spans="68:68" x14ac:dyDescent="0.2">
      <c r="BP42096" s="48"/>
    </row>
    <row r="42097" spans="68:68" x14ac:dyDescent="0.2">
      <c r="BP42097" s="48"/>
    </row>
    <row r="42098" spans="68:68" x14ac:dyDescent="0.2">
      <c r="BP42098" s="48"/>
    </row>
    <row r="42099" spans="68:68" x14ac:dyDescent="0.2">
      <c r="BP42099" s="48"/>
    </row>
    <row r="42100" spans="68:68" x14ac:dyDescent="0.2">
      <c r="BP42100" s="48"/>
    </row>
    <row r="42101" spans="68:68" x14ac:dyDescent="0.2">
      <c r="BP42101" s="48"/>
    </row>
    <row r="42102" spans="68:68" x14ac:dyDescent="0.2">
      <c r="BP42102" s="48"/>
    </row>
    <row r="42103" spans="68:68" x14ac:dyDescent="0.2">
      <c r="BP42103" s="48"/>
    </row>
    <row r="42104" spans="68:68" x14ac:dyDescent="0.2">
      <c r="BP42104" s="48"/>
    </row>
    <row r="42105" spans="68:68" x14ac:dyDescent="0.2">
      <c r="BP42105" s="48"/>
    </row>
    <row r="42106" spans="68:68" x14ac:dyDescent="0.2">
      <c r="BP42106" s="48"/>
    </row>
    <row r="42107" spans="68:68" x14ac:dyDescent="0.2">
      <c r="BP42107" s="48"/>
    </row>
    <row r="42108" spans="68:68" x14ac:dyDescent="0.2">
      <c r="BP42108" s="48"/>
    </row>
    <row r="42109" spans="68:68" x14ac:dyDescent="0.2">
      <c r="BP42109" s="48"/>
    </row>
    <row r="42110" spans="68:68" x14ac:dyDescent="0.2">
      <c r="BP42110" s="48"/>
    </row>
    <row r="42111" spans="68:68" x14ac:dyDescent="0.2">
      <c r="BP42111" s="48"/>
    </row>
    <row r="42112" spans="68:68" x14ac:dyDescent="0.2">
      <c r="BP42112" s="48"/>
    </row>
    <row r="42113" spans="68:68" x14ac:dyDescent="0.2">
      <c r="BP42113" s="48"/>
    </row>
    <row r="42114" spans="68:68" x14ac:dyDescent="0.2">
      <c r="BP42114" s="48"/>
    </row>
    <row r="42115" spans="68:68" x14ac:dyDescent="0.2">
      <c r="BP42115" s="48"/>
    </row>
    <row r="42116" spans="68:68" x14ac:dyDescent="0.2">
      <c r="BP42116" s="48"/>
    </row>
    <row r="42117" spans="68:68" x14ac:dyDescent="0.2">
      <c r="BP42117" s="48"/>
    </row>
    <row r="42118" spans="68:68" x14ac:dyDescent="0.2">
      <c r="BP42118" s="48"/>
    </row>
    <row r="42119" spans="68:68" x14ac:dyDescent="0.2">
      <c r="BP42119" s="48"/>
    </row>
    <row r="42120" spans="68:68" x14ac:dyDescent="0.2">
      <c r="BP42120" s="48"/>
    </row>
    <row r="42121" spans="68:68" x14ac:dyDescent="0.2">
      <c r="BP42121" s="48"/>
    </row>
    <row r="42122" spans="68:68" x14ac:dyDescent="0.2">
      <c r="BP42122" s="48"/>
    </row>
    <row r="42123" spans="68:68" x14ac:dyDescent="0.2">
      <c r="BP42123" s="48"/>
    </row>
    <row r="42124" spans="68:68" x14ac:dyDescent="0.2">
      <c r="BP42124" s="48"/>
    </row>
    <row r="42125" spans="68:68" x14ac:dyDescent="0.2">
      <c r="BP42125" s="48"/>
    </row>
    <row r="42126" spans="68:68" x14ac:dyDescent="0.2">
      <c r="BP42126" s="48"/>
    </row>
    <row r="42127" spans="68:68" x14ac:dyDescent="0.2">
      <c r="BP42127" s="48"/>
    </row>
    <row r="42128" spans="68:68" x14ac:dyDescent="0.2">
      <c r="BP42128" s="48"/>
    </row>
    <row r="42129" spans="68:68" x14ac:dyDescent="0.2">
      <c r="BP42129" s="48"/>
    </row>
    <row r="42130" spans="68:68" x14ac:dyDescent="0.2">
      <c r="BP42130" s="48"/>
    </row>
    <row r="42131" spans="68:68" x14ac:dyDescent="0.2">
      <c r="BP42131" s="48"/>
    </row>
    <row r="42132" spans="68:68" x14ac:dyDescent="0.2">
      <c r="BP42132" s="48"/>
    </row>
    <row r="42133" spans="68:68" x14ac:dyDescent="0.2">
      <c r="BP42133" s="48"/>
    </row>
    <row r="42134" spans="68:68" x14ac:dyDescent="0.2">
      <c r="BP42134" s="48"/>
    </row>
    <row r="42135" spans="68:68" x14ac:dyDescent="0.2">
      <c r="BP42135" s="48"/>
    </row>
    <row r="42136" spans="68:68" x14ac:dyDescent="0.2">
      <c r="BP42136" s="48"/>
    </row>
    <row r="42137" spans="68:68" x14ac:dyDescent="0.2">
      <c r="BP42137" s="48"/>
    </row>
    <row r="42138" spans="68:68" x14ac:dyDescent="0.2">
      <c r="BP42138" s="48"/>
    </row>
    <row r="42139" spans="68:68" x14ac:dyDescent="0.2">
      <c r="BP42139" s="48"/>
    </row>
    <row r="42140" spans="68:68" x14ac:dyDescent="0.2">
      <c r="BP42140" s="48"/>
    </row>
    <row r="42141" spans="68:68" x14ac:dyDescent="0.2">
      <c r="BP42141" s="48"/>
    </row>
    <row r="42142" spans="68:68" x14ac:dyDescent="0.2">
      <c r="BP42142" s="48"/>
    </row>
    <row r="42143" spans="68:68" x14ac:dyDescent="0.2">
      <c r="BP42143" s="48"/>
    </row>
    <row r="42144" spans="68:68" x14ac:dyDescent="0.2">
      <c r="BP42144" s="48"/>
    </row>
    <row r="42145" spans="68:68" x14ac:dyDescent="0.2">
      <c r="BP42145" s="48"/>
    </row>
    <row r="42146" spans="68:68" x14ac:dyDescent="0.2">
      <c r="BP42146" s="48"/>
    </row>
    <row r="42147" spans="68:68" x14ac:dyDescent="0.2">
      <c r="BP42147" s="48"/>
    </row>
    <row r="42148" spans="68:68" x14ac:dyDescent="0.2">
      <c r="BP42148" s="48"/>
    </row>
    <row r="42149" spans="68:68" x14ac:dyDescent="0.2">
      <c r="BP42149" s="48"/>
    </row>
    <row r="42150" spans="68:68" x14ac:dyDescent="0.2">
      <c r="BP42150" s="48"/>
    </row>
    <row r="42151" spans="68:68" x14ac:dyDescent="0.2">
      <c r="BP42151" s="48"/>
    </row>
    <row r="42152" spans="68:68" x14ac:dyDescent="0.2">
      <c r="BP42152" s="48"/>
    </row>
    <row r="42153" spans="68:68" x14ac:dyDescent="0.2">
      <c r="BP42153" s="48"/>
    </row>
    <row r="42154" spans="68:68" x14ac:dyDescent="0.2">
      <c r="BP42154" s="48"/>
    </row>
    <row r="42155" spans="68:68" x14ac:dyDescent="0.2">
      <c r="BP42155" s="48"/>
    </row>
    <row r="42156" spans="68:68" x14ac:dyDescent="0.2">
      <c r="BP42156" s="48"/>
    </row>
    <row r="42157" spans="68:68" x14ac:dyDescent="0.2">
      <c r="BP42157" s="48"/>
    </row>
    <row r="42158" spans="68:68" x14ac:dyDescent="0.2">
      <c r="BP42158" s="48"/>
    </row>
    <row r="42159" spans="68:68" x14ac:dyDescent="0.2">
      <c r="BP42159" s="48"/>
    </row>
    <row r="42160" spans="68:68" x14ac:dyDescent="0.2">
      <c r="BP42160" s="48"/>
    </row>
    <row r="42161" spans="68:68" x14ac:dyDescent="0.2">
      <c r="BP42161" s="48"/>
    </row>
    <row r="42162" spans="68:68" x14ac:dyDescent="0.2">
      <c r="BP42162" s="48"/>
    </row>
    <row r="42163" spans="68:68" x14ac:dyDescent="0.2">
      <c r="BP42163" s="48"/>
    </row>
    <row r="42164" spans="68:68" x14ac:dyDescent="0.2">
      <c r="BP42164" s="48"/>
    </row>
    <row r="42165" spans="68:68" x14ac:dyDescent="0.2">
      <c r="BP42165" s="48"/>
    </row>
    <row r="42166" spans="68:68" x14ac:dyDescent="0.2">
      <c r="BP42166" s="48"/>
    </row>
    <row r="42167" spans="68:68" x14ac:dyDescent="0.2">
      <c r="BP42167" s="48"/>
    </row>
    <row r="42168" spans="68:68" x14ac:dyDescent="0.2">
      <c r="BP42168" s="48"/>
    </row>
    <row r="42169" spans="68:68" x14ac:dyDescent="0.2">
      <c r="BP42169" s="48"/>
    </row>
    <row r="42170" spans="68:68" x14ac:dyDescent="0.2">
      <c r="BP42170" s="48"/>
    </row>
    <row r="42171" spans="68:68" x14ac:dyDescent="0.2">
      <c r="BP42171" s="48"/>
    </row>
    <row r="42172" spans="68:68" x14ac:dyDescent="0.2">
      <c r="BP42172" s="48"/>
    </row>
    <row r="42173" spans="68:68" x14ac:dyDescent="0.2">
      <c r="BP42173" s="48"/>
    </row>
    <row r="42174" spans="68:68" x14ac:dyDescent="0.2">
      <c r="BP42174" s="48"/>
    </row>
    <row r="42175" spans="68:68" x14ac:dyDescent="0.2">
      <c r="BP42175" s="48"/>
    </row>
    <row r="42176" spans="68:68" x14ac:dyDescent="0.2">
      <c r="BP42176" s="48"/>
    </row>
    <row r="42177" spans="68:68" x14ac:dyDescent="0.2">
      <c r="BP42177" s="48"/>
    </row>
    <row r="42178" spans="68:68" x14ac:dyDescent="0.2">
      <c r="BP42178" s="48"/>
    </row>
    <row r="42179" spans="68:68" x14ac:dyDescent="0.2">
      <c r="BP42179" s="48"/>
    </row>
    <row r="42180" spans="68:68" x14ac:dyDescent="0.2">
      <c r="BP42180" s="48"/>
    </row>
    <row r="42181" spans="68:68" x14ac:dyDescent="0.2">
      <c r="BP42181" s="48"/>
    </row>
    <row r="42182" spans="68:68" x14ac:dyDescent="0.2">
      <c r="BP42182" s="48"/>
    </row>
    <row r="42183" spans="68:68" x14ac:dyDescent="0.2">
      <c r="BP42183" s="48"/>
    </row>
    <row r="42184" spans="68:68" x14ac:dyDescent="0.2">
      <c r="BP42184" s="48"/>
    </row>
    <row r="42185" spans="68:68" x14ac:dyDescent="0.2">
      <c r="BP42185" s="48"/>
    </row>
    <row r="42186" spans="68:68" x14ac:dyDescent="0.2">
      <c r="BP42186" s="48"/>
    </row>
    <row r="42187" spans="68:68" x14ac:dyDescent="0.2">
      <c r="BP42187" s="48"/>
    </row>
    <row r="42188" spans="68:68" x14ac:dyDescent="0.2">
      <c r="BP42188" s="48"/>
    </row>
    <row r="42189" spans="68:68" x14ac:dyDescent="0.2">
      <c r="BP42189" s="48"/>
    </row>
    <row r="42190" spans="68:68" x14ac:dyDescent="0.2">
      <c r="BP42190" s="48"/>
    </row>
    <row r="42191" spans="68:68" x14ac:dyDescent="0.2">
      <c r="BP42191" s="48"/>
    </row>
    <row r="42192" spans="68:68" x14ac:dyDescent="0.2">
      <c r="BP42192" s="48"/>
    </row>
    <row r="42193" spans="68:68" x14ac:dyDescent="0.2">
      <c r="BP42193" s="48"/>
    </row>
    <row r="42194" spans="68:68" x14ac:dyDescent="0.2">
      <c r="BP42194" s="48"/>
    </row>
    <row r="42195" spans="68:68" x14ac:dyDescent="0.2">
      <c r="BP42195" s="48"/>
    </row>
    <row r="42196" spans="68:68" x14ac:dyDescent="0.2">
      <c r="BP42196" s="48"/>
    </row>
    <row r="42197" spans="68:68" x14ac:dyDescent="0.2">
      <c r="BP42197" s="48"/>
    </row>
    <row r="42198" spans="68:68" x14ac:dyDescent="0.2">
      <c r="BP42198" s="48"/>
    </row>
    <row r="42199" spans="68:68" x14ac:dyDescent="0.2">
      <c r="BP42199" s="48"/>
    </row>
    <row r="42200" spans="68:68" x14ac:dyDescent="0.2">
      <c r="BP42200" s="48"/>
    </row>
    <row r="42201" spans="68:68" x14ac:dyDescent="0.2">
      <c r="BP42201" s="48"/>
    </row>
    <row r="42202" spans="68:68" x14ac:dyDescent="0.2">
      <c r="BP42202" s="48"/>
    </row>
    <row r="42203" spans="68:68" x14ac:dyDescent="0.2">
      <c r="BP42203" s="48"/>
    </row>
    <row r="42204" spans="68:68" x14ac:dyDescent="0.2">
      <c r="BP42204" s="48"/>
    </row>
    <row r="42205" spans="68:68" x14ac:dyDescent="0.2">
      <c r="BP42205" s="48"/>
    </row>
    <row r="42206" spans="68:68" x14ac:dyDescent="0.2">
      <c r="BP42206" s="48"/>
    </row>
    <row r="42207" spans="68:68" x14ac:dyDescent="0.2">
      <c r="BP42207" s="48"/>
    </row>
    <row r="42208" spans="68:68" x14ac:dyDescent="0.2">
      <c r="BP42208" s="48"/>
    </row>
    <row r="42209" spans="68:68" x14ac:dyDescent="0.2">
      <c r="BP42209" s="48"/>
    </row>
    <row r="42210" spans="68:68" x14ac:dyDescent="0.2">
      <c r="BP42210" s="48"/>
    </row>
    <row r="42211" spans="68:68" x14ac:dyDescent="0.2">
      <c r="BP42211" s="48"/>
    </row>
    <row r="42212" spans="68:68" x14ac:dyDescent="0.2">
      <c r="BP42212" s="48"/>
    </row>
    <row r="42213" spans="68:68" x14ac:dyDescent="0.2">
      <c r="BP42213" s="48"/>
    </row>
    <row r="42214" spans="68:68" x14ac:dyDescent="0.2">
      <c r="BP42214" s="48"/>
    </row>
    <row r="42215" spans="68:68" x14ac:dyDescent="0.2">
      <c r="BP42215" s="48"/>
    </row>
    <row r="42216" spans="68:68" x14ac:dyDescent="0.2">
      <c r="BP42216" s="48"/>
    </row>
    <row r="42217" spans="68:68" x14ac:dyDescent="0.2">
      <c r="BP42217" s="48"/>
    </row>
    <row r="42218" spans="68:68" x14ac:dyDescent="0.2">
      <c r="BP42218" s="48"/>
    </row>
    <row r="42219" spans="68:68" x14ac:dyDescent="0.2">
      <c r="BP42219" s="48"/>
    </row>
    <row r="42220" spans="68:68" x14ac:dyDescent="0.2">
      <c r="BP42220" s="48"/>
    </row>
    <row r="42221" spans="68:68" x14ac:dyDescent="0.2">
      <c r="BP42221" s="48"/>
    </row>
    <row r="42222" spans="68:68" x14ac:dyDescent="0.2">
      <c r="BP42222" s="48"/>
    </row>
    <row r="42223" spans="68:68" x14ac:dyDescent="0.2">
      <c r="BP42223" s="48"/>
    </row>
    <row r="42224" spans="68:68" x14ac:dyDescent="0.2">
      <c r="BP42224" s="48"/>
    </row>
    <row r="42225" spans="68:68" x14ac:dyDescent="0.2">
      <c r="BP42225" s="48"/>
    </row>
    <row r="42226" spans="68:68" x14ac:dyDescent="0.2">
      <c r="BP42226" s="48"/>
    </row>
    <row r="42227" spans="68:68" x14ac:dyDescent="0.2">
      <c r="BP42227" s="48"/>
    </row>
    <row r="42228" spans="68:68" x14ac:dyDescent="0.2">
      <c r="BP42228" s="48"/>
    </row>
    <row r="42229" spans="68:68" x14ac:dyDescent="0.2">
      <c r="BP42229" s="48"/>
    </row>
    <row r="42230" spans="68:68" x14ac:dyDescent="0.2">
      <c r="BP42230" s="48"/>
    </row>
    <row r="42231" spans="68:68" x14ac:dyDescent="0.2">
      <c r="BP42231" s="48"/>
    </row>
    <row r="42232" spans="68:68" x14ac:dyDescent="0.2">
      <c r="BP42232" s="48"/>
    </row>
    <row r="42233" spans="68:68" x14ac:dyDescent="0.2">
      <c r="BP42233" s="48"/>
    </row>
    <row r="42234" spans="68:68" x14ac:dyDescent="0.2">
      <c r="BP42234" s="48"/>
    </row>
    <row r="42235" spans="68:68" x14ac:dyDescent="0.2">
      <c r="BP42235" s="48"/>
    </row>
    <row r="42236" spans="68:68" x14ac:dyDescent="0.2">
      <c r="BP42236" s="48"/>
    </row>
    <row r="42237" spans="68:68" x14ac:dyDescent="0.2">
      <c r="BP42237" s="48"/>
    </row>
    <row r="42238" spans="68:68" x14ac:dyDescent="0.2">
      <c r="BP42238" s="48"/>
    </row>
    <row r="42239" spans="68:68" x14ac:dyDescent="0.2">
      <c r="BP42239" s="48"/>
    </row>
    <row r="42240" spans="68:68" x14ac:dyDescent="0.2">
      <c r="BP42240" s="48"/>
    </row>
    <row r="42241" spans="68:68" x14ac:dyDescent="0.2">
      <c r="BP42241" s="48"/>
    </row>
    <row r="42242" spans="68:68" x14ac:dyDescent="0.2">
      <c r="BP42242" s="48"/>
    </row>
    <row r="42243" spans="68:68" x14ac:dyDescent="0.2">
      <c r="BP42243" s="48"/>
    </row>
    <row r="42244" spans="68:68" x14ac:dyDescent="0.2">
      <c r="BP42244" s="48"/>
    </row>
    <row r="42245" spans="68:68" x14ac:dyDescent="0.2">
      <c r="BP42245" s="48"/>
    </row>
    <row r="42246" spans="68:68" x14ac:dyDescent="0.2">
      <c r="BP42246" s="48"/>
    </row>
    <row r="42247" spans="68:68" x14ac:dyDescent="0.2">
      <c r="BP42247" s="48"/>
    </row>
    <row r="42248" spans="68:68" x14ac:dyDescent="0.2">
      <c r="BP42248" s="48"/>
    </row>
    <row r="42249" spans="68:68" x14ac:dyDescent="0.2">
      <c r="BP42249" s="48"/>
    </row>
    <row r="42250" spans="68:68" x14ac:dyDescent="0.2">
      <c r="BP42250" s="48"/>
    </row>
    <row r="42251" spans="68:68" x14ac:dyDescent="0.2">
      <c r="BP42251" s="48"/>
    </row>
    <row r="42252" spans="68:68" x14ac:dyDescent="0.2">
      <c r="BP42252" s="48"/>
    </row>
    <row r="42253" spans="68:68" x14ac:dyDescent="0.2">
      <c r="BP42253" s="48"/>
    </row>
    <row r="42254" spans="68:68" x14ac:dyDescent="0.2">
      <c r="BP42254" s="48"/>
    </row>
    <row r="42255" spans="68:68" x14ac:dyDescent="0.2">
      <c r="BP42255" s="48"/>
    </row>
    <row r="42256" spans="68:68" x14ac:dyDescent="0.2">
      <c r="BP42256" s="48"/>
    </row>
    <row r="42257" spans="68:68" x14ac:dyDescent="0.2">
      <c r="BP42257" s="48"/>
    </row>
    <row r="42258" spans="68:68" x14ac:dyDescent="0.2">
      <c r="BP42258" s="48"/>
    </row>
    <row r="42259" spans="68:68" x14ac:dyDescent="0.2">
      <c r="BP42259" s="48"/>
    </row>
    <row r="42260" spans="68:68" x14ac:dyDescent="0.2">
      <c r="BP42260" s="48"/>
    </row>
    <row r="42261" spans="68:68" x14ac:dyDescent="0.2">
      <c r="BP42261" s="48"/>
    </row>
    <row r="42262" spans="68:68" x14ac:dyDescent="0.2">
      <c r="BP42262" s="48"/>
    </row>
    <row r="42263" spans="68:68" x14ac:dyDescent="0.2">
      <c r="BP42263" s="48"/>
    </row>
    <row r="42264" spans="68:68" x14ac:dyDescent="0.2">
      <c r="BP42264" s="48"/>
    </row>
    <row r="42265" spans="68:68" x14ac:dyDescent="0.2">
      <c r="BP42265" s="48"/>
    </row>
    <row r="42266" spans="68:68" x14ac:dyDescent="0.2">
      <c r="BP42266" s="48"/>
    </row>
    <row r="42267" spans="68:68" x14ac:dyDescent="0.2">
      <c r="BP42267" s="48"/>
    </row>
    <row r="42268" spans="68:68" x14ac:dyDescent="0.2">
      <c r="BP42268" s="48"/>
    </row>
    <row r="42269" spans="68:68" x14ac:dyDescent="0.2">
      <c r="BP42269" s="48"/>
    </row>
    <row r="42270" spans="68:68" x14ac:dyDescent="0.2">
      <c r="BP42270" s="48"/>
    </row>
    <row r="42271" spans="68:68" x14ac:dyDescent="0.2">
      <c r="BP42271" s="48"/>
    </row>
    <row r="42272" spans="68:68" x14ac:dyDescent="0.2">
      <c r="BP42272" s="48"/>
    </row>
    <row r="42273" spans="68:68" x14ac:dyDescent="0.2">
      <c r="BP42273" s="48"/>
    </row>
    <row r="42274" spans="68:68" x14ac:dyDescent="0.2">
      <c r="BP42274" s="48"/>
    </row>
    <row r="42275" spans="68:68" x14ac:dyDescent="0.2">
      <c r="BP42275" s="48"/>
    </row>
    <row r="42276" spans="68:68" x14ac:dyDescent="0.2">
      <c r="BP42276" s="48"/>
    </row>
    <row r="42277" spans="68:68" x14ac:dyDescent="0.2">
      <c r="BP42277" s="48"/>
    </row>
    <row r="42278" spans="68:68" x14ac:dyDescent="0.2">
      <c r="BP42278" s="48"/>
    </row>
    <row r="42279" spans="68:68" x14ac:dyDescent="0.2">
      <c r="BP42279" s="48"/>
    </row>
    <row r="42280" spans="68:68" x14ac:dyDescent="0.2">
      <c r="BP42280" s="48"/>
    </row>
    <row r="42281" spans="68:68" x14ac:dyDescent="0.2">
      <c r="BP42281" s="48"/>
    </row>
    <row r="42282" spans="68:68" x14ac:dyDescent="0.2">
      <c r="BP42282" s="48"/>
    </row>
    <row r="42283" spans="68:68" x14ac:dyDescent="0.2">
      <c r="BP42283" s="48"/>
    </row>
    <row r="42284" spans="68:68" x14ac:dyDescent="0.2">
      <c r="BP42284" s="48"/>
    </row>
    <row r="42285" spans="68:68" x14ac:dyDescent="0.2">
      <c r="BP42285" s="48"/>
    </row>
    <row r="42286" spans="68:68" x14ac:dyDescent="0.2">
      <c r="BP42286" s="48"/>
    </row>
    <row r="42287" spans="68:68" x14ac:dyDescent="0.2">
      <c r="BP42287" s="48"/>
    </row>
    <row r="42288" spans="68:68" x14ac:dyDescent="0.2">
      <c r="BP42288" s="48"/>
    </row>
    <row r="42289" spans="68:68" x14ac:dyDescent="0.2">
      <c r="BP42289" s="48"/>
    </row>
    <row r="42290" spans="68:68" x14ac:dyDescent="0.2">
      <c r="BP42290" s="48"/>
    </row>
    <row r="42291" spans="68:68" x14ac:dyDescent="0.2">
      <c r="BP42291" s="48"/>
    </row>
    <row r="42292" spans="68:68" x14ac:dyDescent="0.2">
      <c r="BP42292" s="48"/>
    </row>
    <row r="42293" spans="68:68" x14ac:dyDescent="0.2">
      <c r="BP42293" s="48"/>
    </row>
    <row r="42294" spans="68:68" x14ac:dyDescent="0.2">
      <c r="BP42294" s="48"/>
    </row>
    <row r="42295" spans="68:68" x14ac:dyDescent="0.2">
      <c r="BP42295" s="48"/>
    </row>
    <row r="42296" spans="68:68" x14ac:dyDescent="0.2">
      <c r="BP42296" s="48"/>
    </row>
    <row r="42297" spans="68:68" x14ac:dyDescent="0.2">
      <c r="BP42297" s="48"/>
    </row>
    <row r="42298" spans="68:68" x14ac:dyDescent="0.2">
      <c r="BP42298" s="48"/>
    </row>
    <row r="42299" spans="68:68" x14ac:dyDescent="0.2">
      <c r="BP42299" s="48"/>
    </row>
    <row r="42300" spans="68:68" x14ac:dyDescent="0.2">
      <c r="BP42300" s="48"/>
    </row>
    <row r="42301" spans="68:68" x14ac:dyDescent="0.2">
      <c r="BP42301" s="48"/>
    </row>
    <row r="42302" spans="68:68" x14ac:dyDescent="0.2">
      <c r="BP42302" s="48"/>
    </row>
    <row r="42303" spans="68:68" x14ac:dyDescent="0.2">
      <c r="BP42303" s="48"/>
    </row>
    <row r="42304" spans="68:68" x14ac:dyDescent="0.2">
      <c r="BP42304" s="48"/>
    </row>
    <row r="42305" spans="68:68" x14ac:dyDescent="0.2">
      <c r="BP42305" s="48"/>
    </row>
    <row r="42306" spans="68:68" x14ac:dyDescent="0.2">
      <c r="BP42306" s="48"/>
    </row>
    <row r="42307" spans="68:68" x14ac:dyDescent="0.2">
      <c r="BP42307" s="48"/>
    </row>
    <row r="42308" spans="68:68" x14ac:dyDescent="0.2">
      <c r="BP42308" s="48"/>
    </row>
    <row r="42309" spans="68:68" x14ac:dyDescent="0.2">
      <c r="BP42309" s="48"/>
    </row>
    <row r="42310" spans="68:68" x14ac:dyDescent="0.2">
      <c r="BP42310" s="48"/>
    </row>
    <row r="42311" spans="68:68" x14ac:dyDescent="0.2">
      <c r="BP42311" s="48"/>
    </row>
    <row r="42312" spans="68:68" x14ac:dyDescent="0.2">
      <c r="BP42312" s="48"/>
    </row>
    <row r="42313" spans="68:68" x14ac:dyDescent="0.2">
      <c r="BP42313" s="48"/>
    </row>
    <row r="42314" spans="68:68" x14ac:dyDescent="0.2">
      <c r="BP42314" s="48"/>
    </row>
    <row r="42315" spans="68:68" x14ac:dyDescent="0.2">
      <c r="BP42315" s="48"/>
    </row>
    <row r="42316" spans="68:68" x14ac:dyDescent="0.2">
      <c r="BP42316" s="48"/>
    </row>
    <row r="42317" spans="68:68" x14ac:dyDescent="0.2">
      <c r="BP42317" s="48"/>
    </row>
    <row r="42318" spans="68:68" x14ac:dyDescent="0.2">
      <c r="BP42318" s="48"/>
    </row>
    <row r="42319" spans="68:68" x14ac:dyDescent="0.2">
      <c r="BP42319" s="48"/>
    </row>
    <row r="42320" spans="68:68" x14ac:dyDescent="0.2">
      <c r="BP42320" s="48"/>
    </row>
    <row r="42321" spans="68:68" x14ac:dyDescent="0.2">
      <c r="BP42321" s="48"/>
    </row>
    <row r="42322" spans="68:68" x14ac:dyDescent="0.2">
      <c r="BP42322" s="48"/>
    </row>
    <row r="42323" spans="68:68" x14ac:dyDescent="0.2">
      <c r="BP42323" s="48"/>
    </row>
    <row r="42324" spans="68:68" x14ac:dyDescent="0.2">
      <c r="BP42324" s="48"/>
    </row>
    <row r="42325" spans="68:68" x14ac:dyDescent="0.2">
      <c r="BP42325" s="48"/>
    </row>
    <row r="42326" spans="68:68" x14ac:dyDescent="0.2">
      <c r="BP42326" s="48"/>
    </row>
    <row r="42327" spans="68:68" x14ac:dyDescent="0.2">
      <c r="BP42327" s="48"/>
    </row>
    <row r="42328" spans="68:68" x14ac:dyDescent="0.2">
      <c r="BP42328" s="48"/>
    </row>
    <row r="42329" spans="68:68" x14ac:dyDescent="0.2">
      <c r="BP42329" s="48"/>
    </row>
    <row r="42330" spans="68:68" x14ac:dyDescent="0.2">
      <c r="BP42330" s="48"/>
    </row>
    <row r="42331" spans="68:68" x14ac:dyDescent="0.2">
      <c r="BP42331" s="48"/>
    </row>
    <row r="42332" spans="68:68" x14ac:dyDescent="0.2">
      <c r="BP42332" s="48"/>
    </row>
    <row r="42333" spans="68:68" x14ac:dyDescent="0.2">
      <c r="BP42333" s="48"/>
    </row>
    <row r="42334" spans="68:68" x14ac:dyDescent="0.2">
      <c r="BP42334" s="48"/>
    </row>
    <row r="42335" spans="68:68" x14ac:dyDescent="0.2">
      <c r="BP42335" s="48"/>
    </row>
    <row r="42336" spans="68:68" x14ac:dyDescent="0.2">
      <c r="BP42336" s="48"/>
    </row>
    <row r="42337" spans="68:68" x14ac:dyDescent="0.2">
      <c r="BP42337" s="48"/>
    </row>
    <row r="42338" spans="68:68" x14ac:dyDescent="0.2">
      <c r="BP42338" s="48"/>
    </row>
    <row r="42339" spans="68:68" x14ac:dyDescent="0.2">
      <c r="BP42339" s="48"/>
    </row>
    <row r="42340" spans="68:68" x14ac:dyDescent="0.2">
      <c r="BP42340" s="48"/>
    </row>
    <row r="42341" spans="68:68" x14ac:dyDescent="0.2">
      <c r="BP42341" s="48"/>
    </row>
    <row r="42342" spans="68:68" x14ac:dyDescent="0.2">
      <c r="BP42342" s="48"/>
    </row>
    <row r="42343" spans="68:68" x14ac:dyDescent="0.2">
      <c r="BP42343" s="48"/>
    </row>
    <row r="42344" spans="68:68" x14ac:dyDescent="0.2">
      <c r="BP42344" s="48"/>
    </row>
    <row r="42345" spans="68:68" x14ac:dyDescent="0.2">
      <c r="BP42345" s="48"/>
    </row>
    <row r="42346" spans="68:68" x14ac:dyDescent="0.2">
      <c r="BP42346" s="48"/>
    </row>
    <row r="42347" spans="68:68" x14ac:dyDescent="0.2">
      <c r="BP42347" s="48"/>
    </row>
    <row r="42348" spans="68:68" x14ac:dyDescent="0.2">
      <c r="BP42348" s="48"/>
    </row>
    <row r="42349" spans="68:68" x14ac:dyDescent="0.2">
      <c r="BP42349" s="48"/>
    </row>
    <row r="42350" spans="68:68" x14ac:dyDescent="0.2">
      <c r="BP42350" s="48"/>
    </row>
    <row r="42351" spans="68:68" x14ac:dyDescent="0.2">
      <c r="BP42351" s="48"/>
    </row>
    <row r="42352" spans="68:68" x14ac:dyDescent="0.2">
      <c r="BP42352" s="48"/>
    </row>
    <row r="42353" spans="68:68" x14ac:dyDescent="0.2">
      <c r="BP42353" s="48"/>
    </row>
    <row r="42354" spans="68:68" x14ac:dyDescent="0.2">
      <c r="BP42354" s="48"/>
    </row>
    <row r="42355" spans="68:68" x14ac:dyDescent="0.2">
      <c r="BP42355" s="48"/>
    </row>
    <row r="42356" spans="68:68" x14ac:dyDescent="0.2">
      <c r="BP42356" s="48"/>
    </row>
    <row r="42357" spans="68:68" x14ac:dyDescent="0.2">
      <c r="BP42357" s="48"/>
    </row>
    <row r="42358" spans="68:68" x14ac:dyDescent="0.2">
      <c r="BP42358" s="48"/>
    </row>
    <row r="42359" spans="68:68" x14ac:dyDescent="0.2">
      <c r="BP42359" s="48"/>
    </row>
    <row r="42360" spans="68:68" x14ac:dyDescent="0.2">
      <c r="BP42360" s="48"/>
    </row>
    <row r="42361" spans="68:68" x14ac:dyDescent="0.2">
      <c r="BP42361" s="48"/>
    </row>
    <row r="42362" spans="68:68" x14ac:dyDescent="0.2">
      <c r="BP42362" s="48"/>
    </row>
    <row r="42363" spans="68:68" x14ac:dyDescent="0.2">
      <c r="BP42363" s="48"/>
    </row>
    <row r="42364" spans="68:68" x14ac:dyDescent="0.2">
      <c r="BP42364" s="48"/>
    </row>
    <row r="42365" spans="68:68" x14ac:dyDescent="0.2">
      <c r="BP42365" s="48"/>
    </row>
    <row r="42366" spans="68:68" x14ac:dyDescent="0.2">
      <c r="BP42366" s="48"/>
    </row>
    <row r="42367" spans="68:68" x14ac:dyDescent="0.2">
      <c r="BP42367" s="48"/>
    </row>
    <row r="42368" spans="68:68" x14ac:dyDescent="0.2">
      <c r="BP42368" s="48"/>
    </row>
    <row r="42369" spans="68:68" x14ac:dyDescent="0.2">
      <c r="BP42369" s="48"/>
    </row>
    <row r="42370" spans="68:68" x14ac:dyDescent="0.2">
      <c r="BP42370" s="48"/>
    </row>
    <row r="42371" spans="68:68" x14ac:dyDescent="0.2">
      <c r="BP42371" s="48"/>
    </row>
    <row r="42372" spans="68:68" x14ac:dyDescent="0.2">
      <c r="BP42372" s="48"/>
    </row>
    <row r="42373" spans="68:68" x14ac:dyDescent="0.2">
      <c r="BP42373" s="48"/>
    </row>
    <row r="42374" spans="68:68" x14ac:dyDescent="0.2">
      <c r="BP42374" s="48"/>
    </row>
    <row r="42375" spans="68:68" x14ac:dyDescent="0.2">
      <c r="BP42375" s="48"/>
    </row>
    <row r="42376" spans="68:68" x14ac:dyDescent="0.2">
      <c r="BP42376" s="48"/>
    </row>
    <row r="42377" spans="68:68" x14ac:dyDescent="0.2">
      <c r="BP42377" s="48"/>
    </row>
    <row r="42378" spans="68:68" x14ac:dyDescent="0.2">
      <c r="BP42378" s="48"/>
    </row>
    <row r="42379" spans="68:68" x14ac:dyDescent="0.2">
      <c r="BP42379" s="48"/>
    </row>
    <row r="42380" spans="68:68" x14ac:dyDescent="0.2">
      <c r="BP42380" s="48"/>
    </row>
    <row r="42381" spans="68:68" x14ac:dyDescent="0.2">
      <c r="BP42381" s="48"/>
    </row>
    <row r="42382" spans="68:68" x14ac:dyDescent="0.2">
      <c r="BP42382" s="48"/>
    </row>
    <row r="42383" spans="68:68" x14ac:dyDescent="0.2">
      <c r="BP42383" s="48"/>
    </row>
    <row r="42384" spans="68:68" x14ac:dyDescent="0.2">
      <c r="BP42384" s="48"/>
    </row>
    <row r="42385" spans="68:68" x14ac:dyDescent="0.2">
      <c r="BP42385" s="48"/>
    </row>
    <row r="42386" spans="68:68" x14ac:dyDescent="0.2">
      <c r="BP42386" s="48"/>
    </row>
    <row r="42387" spans="68:68" x14ac:dyDescent="0.2">
      <c r="BP42387" s="48"/>
    </row>
    <row r="42388" spans="68:68" x14ac:dyDescent="0.2">
      <c r="BP42388" s="48"/>
    </row>
    <row r="42389" spans="68:68" x14ac:dyDescent="0.2">
      <c r="BP42389" s="48"/>
    </row>
    <row r="42390" spans="68:68" x14ac:dyDescent="0.2">
      <c r="BP42390" s="48"/>
    </row>
    <row r="42391" spans="68:68" x14ac:dyDescent="0.2">
      <c r="BP42391" s="48"/>
    </row>
    <row r="42392" spans="68:68" x14ac:dyDescent="0.2">
      <c r="BP42392" s="48"/>
    </row>
    <row r="42393" spans="68:68" x14ac:dyDescent="0.2">
      <c r="BP42393" s="48"/>
    </row>
    <row r="42394" spans="68:68" x14ac:dyDescent="0.2">
      <c r="BP42394" s="48"/>
    </row>
    <row r="42395" spans="68:68" x14ac:dyDescent="0.2">
      <c r="BP42395" s="48"/>
    </row>
    <row r="42396" spans="68:68" x14ac:dyDescent="0.2">
      <c r="BP42396" s="48"/>
    </row>
    <row r="42397" spans="68:68" x14ac:dyDescent="0.2">
      <c r="BP42397" s="48"/>
    </row>
    <row r="42398" spans="68:68" x14ac:dyDescent="0.2">
      <c r="BP42398" s="48"/>
    </row>
    <row r="42399" spans="68:68" x14ac:dyDescent="0.2">
      <c r="BP42399" s="48"/>
    </row>
    <row r="42400" spans="68:68" x14ac:dyDescent="0.2">
      <c r="BP42400" s="48"/>
    </row>
    <row r="42401" spans="68:68" x14ac:dyDescent="0.2">
      <c r="BP42401" s="48"/>
    </row>
    <row r="42402" spans="68:68" x14ac:dyDescent="0.2">
      <c r="BP42402" s="48"/>
    </row>
    <row r="42403" spans="68:68" x14ac:dyDescent="0.2">
      <c r="BP42403" s="48"/>
    </row>
    <row r="42404" spans="68:68" x14ac:dyDescent="0.2">
      <c r="BP42404" s="48"/>
    </row>
    <row r="42405" spans="68:68" x14ac:dyDescent="0.2">
      <c r="BP42405" s="48"/>
    </row>
    <row r="42406" spans="68:68" x14ac:dyDescent="0.2">
      <c r="BP42406" s="48"/>
    </row>
    <row r="42407" spans="68:68" x14ac:dyDescent="0.2">
      <c r="BP42407" s="48"/>
    </row>
    <row r="42408" spans="68:68" x14ac:dyDescent="0.2">
      <c r="BP42408" s="48"/>
    </row>
    <row r="42409" spans="68:68" x14ac:dyDescent="0.2">
      <c r="BP42409" s="48"/>
    </row>
    <row r="42410" spans="68:68" x14ac:dyDescent="0.2">
      <c r="BP42410" s="48"/>
    </row>
    <row r="42411" spans="68:68" x14ac:dyDescent="0.2">
      <c r="BP42411" s="48"/>
    </row>
    <row r="42412" spans="68:68" x14ac:dyDescent="0.2">
      <c r="BP42412" s="48"/>
    </row>
    <row r="42413" spans="68:68" x14ac:dyDescent="0.2">
      <c r="BP42413" s="48"/>
    </row>
    <row r="42414" spans="68:68" x14ac:dyDescent="0.2">
      <c r="BP42414" s="48"/>
    </row>
    <row r="42415" spans="68:68" x14ac:dyDescent="0.2">
      <c r="BP42415" s="48"/>
    </row>
    <row r="42416" spans="68:68" x14ac:dyDescent="0.2">
      <c r="BP42416" s="48"/>
    </row>
    <row r="42417" spans="68:68" x14ac:dyDescent="0.2">
      <c r="BP42417" s="48"/>
    </row>
    <row r="42418" spans="68:68" x14ac:dyDescent="0.2">
      <c r="BP42418" s="48"/>
    </row>
    <row r="42419" spans="68:68" x14ac:dyDescent="0.2">
      <c r="BP42419" s="48"/>
    </row>
    <row r="42420" spans="68:68" x14ac:dyDescent="0.2">
      <c r="BP42420" s="48"/>
    </row>
    <row r="42421" spans="68:68" x14ac:dyDescent="0.2">
      <c r="BP42421" s="48"/>
    </row>
    <row r="42422" spans="68:68" x14ac:dyDescent="0.2">
      <c r="BP42422" s="48"/>
    </row>
    <row r="42423" spans="68:68" x14ac:dyDescent="0.2">
      <c r="BP42423" s="48"/>
    </row>
    <row r="42424" spans="68:68" x14ac:dyDescent="0.2">
      <c r="BP42424" s="48"/>
    </row>
    <row r="42425" spans="68:68" x14ac:dyDescent="0.2">
      <c r="BP42425" s="48"/>
    </row>
    <row r="42426" spans="68:68" x14ac:dyDescent="0.2">
      <c r="BP42426" s="48"/>
    </row>
    <row r="42427" spans="68:68" x14ac:dyDescent="0.2">
      <c r="BP42427" s="48"/>
    </row>
    <row r="42428" spans="68:68" x14ac:dyDescent="0.2">
      <c r="BP42428" s="48"/>
    </row>
    <row r="42429" spans="68:68" x14ac:dyDescent="0.2">
      <c r="BP42429" s="48"/>
    </row>
    <row r="42430" spans="68:68" x14ac:dyDescent="0.2">
      <c r="BP42430" s="48"/>
    </row>
    <row r="42431" spans="68:68" x14ac:dyDescent="0.2">
      <c r="BP42431" s="48"/>
    </row>
    <row r="42432" spans="68:68" x14ac:dyDescent="0.2">
      <c r="BP42432" s="48"/>
    </row>
    <row r="42433" spans="68:68" x14ac:dyDescent="0.2">
      <c r="BP42433" s="48"/>
    </row>
    <row r="42434" spans="68:68" x14ac:dyDescent="0.2">
      <c r="BP42434" s="48"/>
    </row>
    <row r="42435" spans="68:68" x14ac:dyDescent="0.2">
      <c r="BP42435" s="48"/>
    </row>
    <row r="42436" spans="68:68" x14ac:dyDescent="0.2">
      <c r="BP42436" s="48"/>
    </row>
    <row r="42437" spans="68:68" x14ac:dyDescent="0.2">
      <c r="BP42437" s="48"/>
    </row>
    <row r="42438" spans="68:68" x14ac:dyDescent="0.2">
      <c r="BP42438" s="48"/>
    </row>
    <row r="42439" spans="68:68" x14ac:dyDescent="0.2">
      <c r="BP42439" s="48"/>
    </row>
    <row r="42440" spans="68:68" x14ac:dyDescent="0.2">
      <c r="BP42440" s="48"/>
    </row>
    <row r="42441" spans="68:68" x14ac:dyDescent="0.2">
      <c r="BP42441" s="48"/>
    </row>
    <row r="42442" spans="68:68" x14ac:dyDescent="0.2">
      <c r="BP42442" s="48"/>
    </row>
    <row r="42443" spans="68:68" x14ac:dyDescent="0.2">
      <c r="BP42443" s="48"/>
    </row>
    <row r="42444" spans="68:68" x14ac:dyDescent="0.2">
      <c r="BP42444" s="48"/>
    </row>
    <row r="42445" spans="68:68" x14ac:dyDescent="0.2">
      <c r="BP42445" s="48"/>
    </row>
    <row r="42446" spans="68:68" x14ac:dyDescent="0.2">
      <c r="BP42446" s="48"/>
    </row>
    <row r="42447" spans="68:68" x14ac:dyDescent="0.2">
      <c r="BP42447" s="48"/>
    </row>
    <row r="42448" spans="68:68" x14ac:dyDescent="0.2">
      <c r="BP42448" s="48"/>
    </row>
    <row r="42449" spans="68:68" x14ac:dyDescent="0.2">
      <c r="BP42449" s="48"/>
    </row>
    <row r="42450" spans="68:68" x14ac:dyDescent="0.2">
      <c r="BP42450" s="48"/>
    </row>
    <row r="42451" spans="68:68" x14ac:dyDescent="0.2">
      <c r="BP42451" s="48"/>
    </row>
    <row r="42452" spans="68:68" x14ac:dyDescent="0.2">
      <c r="BP42452" s="48"/>
    </row>
    <row r="42453" spans="68:68" x14ac:dyDescent="0.2">
      <c r="BP42453" s="48"/>
    </row>
    <row r="42454" spans="68:68" x14ac:dyDescent="0.2">
      <c r="BP42454" s="48"/>
    </row>
    <row r="42455" spans="68:68" x14ac:dyDescent="0.2">
      <c r="BP42455" s="48"/>
    </row>
    <row r="42456" spans="68:68" x14ac:dyDescent="0.2">
      <c r="BP42456" s="48"/>
    </row>
    <row r="42457" spans="68:68" x14ac:dyDescent="0.2">
      <c r="BP42457" s="48"/>
    </row>
    <row r="42458" spans="68:68" x14ac:dyDescent="0.2">
      <c r="BP42458" s="48"/>
    </row>
    <row r="42459" spans="68:68" x14ac:dyDescent="0.2">
      <c r="BP42459" s="48"/>
    </row>
    <row r="42460" spans="68:68" x14ac:dyDescent="0.2">
      <c r="BP42460" s="48"/>
    </row>
    <row r="42461" spans="68:68" x14ac:dyDescent="0.2">
      <c r="BP42461" s="48"/>
    </row>
    <row r="42462" spans="68:68" x14ac:dyDescent="0.2">
      <c r="BP42462" s="48"/>
    </row>
    <row r="42463" spans="68:68" x14ac:dyDescent="0.2">
      <c r="BP42463" s="48"/>
    </row>
    <row r="42464" spans="68:68" x14ac:dyDescent="0.2">
      <c r="BP42464" s="48"/>
    </row>
    <row r="42465" spans="68:68" x14ac:dyDescent="0.2">
      <c r="BP42465" s="48"/>
    </row>
    <row r="42466" spans="68:68" x14ac:dyDescent="0.2">
      <c r="BP42466" s="48"/>
    </row>
    <row r="42467" spans="68:68" x14ac:dyDescent="0.2">
      <c r="BP42467" s="48"/>
    </row>
    <row r="42468" spans="68:68" x14ac:dyDescent="0.2">
      <c r="BP42468" s="48"/>
    </row>
    <row r="42469" spans="68:68" x14ac:dyDescent="0.2">
      <c r="BP42469" s="48"/>
    </row>
    <row r="42470" spans="68:68" x14ac:dyDescent="0.2">
      <c r="BP42470" s="48"/>
    </row>
    <row r="42471" spans="68:68" x14ac:dyDescent="0.2">
      <c r="BP42471" s="48"/>
    </row>
    <row r="42472" spans="68:68" x14ac:dyDescent="0.2">
      <c r="BP42472" s="48"/>
    </row>
    <row r="42473" spans="68:68" x14ac:dyDescent="0.2">
      <c r="BP42473" s="48"/>
    </row>
    <row r="42474" spans="68:68" x14ac:dyDescent="0.2">
      <c r="BP42474" s="48"/>
    </row>
    <row r="42475" spans="68:68" x14ac:dyDescent="0.2">
      <c r="BP42475" s="48"/>
    </row>
    <row r="42476" spans="68:68" x14ac:dyDescent="0.2">
      <c r="BP42476" s="48"/>
    </row>
    <row r="42477" spans="68:68" x14ac:dyDescent="0.2">
      <c r="BP42477" s="48"/>
    </row>
    <row r="42478" spans="68:68" x14ac:dyDescent="0.2">
      <c r="BP42478" s="48"/>
    </row>
    <row r="42479" spans="68:68" x14ac:dyDescent="0.2">
      <c r="BP42479" s="48"/>
    </row>
    <row r="42480" spans="68:68" x14ac:dyDescent="0.2">
      <c r="BP42480" s="48"/>
    </row>
    <row r="42481" spans="68:68" x14ac:dyDescent="0.2">
      <c r="BP42481" s="48"/>
    </row>
    <row r="42482" spans="68:68" x14ac:dyDescent="0.2">
      <c r="BP42482" s="48"/>
    </row>
    <row r="42483" spans="68:68" x14ac:dyDescent="0.2">
      <c r="BP42483" s="48"/>
    </row>
    <row r="42484" spans="68:68" x14ac:dyDescent="0.2">
      <c r="BP42484" s="48"/>
    </row>
    <row r="42485" spans="68:68" x14ac:dyDescent="0.2">
      <c r="BP42485" s="48"/>
    </row>
    <row r="42486" spans="68:68" x14ac:dyDescent="0.2">
      <c r="BP42486" s="48"/>
    </row>
    <row r="42487" spans="68:68" x14ac:dyDescent="0.2">
      <c r="BP42487" s="48"/>
    </row>
    <row r="42488" spans="68:68" x14ac:dyDescent="0.2">
      <c r="BP42488" s="48"/>
    </row>
    <row r="42489" spans="68:68" x14ac:dyDescent="0.2">
      <c r="BP42489" s="48"/>
    </row>
    <row r="42490" spans="68:68" x14ac:dyDescent="0.2">
      <c r="BP42490" s="48"/>
    </row>
    <row r="42491" spans="68:68" x14ac:dyDescent="0.2">
      <c r="BP42491" s="48"/>
    </row>
    <row r="42492" spans="68:68" x14ac:dyDescent="0.2">
      <c r="BP42492" s="48"/>
    </row>
    <row r="42493" spans="68:68" x14ac:dyDescent="0.2">
      <c r="BP42493" s="48"/>
    </row>
    <row r="42494" spans="68:68" x14ac:dyDescent="0.2">
      <c r="BP42494" s="48"/>
    </row>
    <row r="42495" spans="68:68" x14ac:dyDescent="0.2">
      <c r="BP42495" s="48"/>
    </row>
    <row r="42496" spans="68:68" x14ac:dyDescent="0.2">
      <c r="BP42496" s="48"/>
    </row>
    <row r="42497" spans="68:68" x14ac:dyDescent="0.2">
      <c r="BP42497" s="48"/>
    </row>
    <row r="42498" spans="68:68" x14ac:dyDescent="0.2">
      <c r="BP42498" s="48"/>
    </row>
    <row r="42499" spans="68:68" x14ac:dyDescent="0.2">
      <c r="BP42499" s="48"/>
    </row>
    <row r="42500" spans="68:68" x14ac:dyDescent="0.2">
      <c r="BP42500" s="48"/>
    </row>
    <row r="42501" spans="68:68" x14ac:dyDescent="0.2">
      <c r="BP42501" s="48"/>
    </row>
    <row r="42502" spans="68:68" x14ac:dyDescent="0.2">
      <c r="BP42502" s="48"/>
    </row>
    <row r="42503" spans="68:68" x14ac:dyDescent="0.2">
      <c r="BP42503" s="48"/>
    </row>
    <row r="42504" spans="68:68" x14ac:dyDescent="0.2">
      <c r="BP42504" s="48"/>
    </row>
    <row r="42505" spans="68:68" x14ac:dyDescent="0.2">
      <c r="BP42505" s="48"/>
    </row>
    <row r="42506" spans="68:68" x14ac:dyDescent="0.2">
      <c r="BP42506" s="48"/>
    </row>
    <row r="42507" spans="68:68" x14ac:dyDescent="0.2">
      <c r="BP42507" s="48"/>
    </row>
    <row r="42508" spans="68:68" x14ac:dyDescent="0.2">
      <c r="BP42508" s="48"/>
    </row>
    <row r="42509" spans="68:68" x14ac:dyDescent="0.2">
      <c r="BP42509" s="48"/>
    </row>
    <row r="42510" spans="68:68" x14ac:dyDescent="0.2">
      <c r="BP42510" s="48"/>
    </row>
    <row r="42511" spans="68:68" x14ac:dyDescent="0.2">
      <c r="BP42511" s="48"/>
    </row>
    <row r="42512" spans="68:68" x14ac:dyDescent="0.2">
      <c r="BP42512" s="48"/>
    </row>
    <row r="42513" spans="68:68" x14ac:dyDescent="0.2">
      <c r="BP42513" s="48"/>
    </row>
    <row r="42514" spans="68:68" x14ac:dyDescent="0.2">
      <c r="BP42514" s="48"/>
    </row>
    <row r="42515" spans="68:68" x14ac:dyDescent="0.2">
      <c r="BP42515" s="48"/>
    </row>
    <row r="42516" spans="68:68" x14ac:dyDescent="0.2">
      <c r="BP42516" s="48"/>
    </row>
    <row r="42517" spans="68:68" x14ac:dyDescent="0.2">
      <c r="BP42517" s="48"/>
    </row>
    <row r="42518" spans="68:68" x14ac:dyDescent="0.2">
      <c r="BP42518" s="48"/>
    </row>
    <row r="42519" spans="68:68" x14ac:dyDescent="0.2">
      <c r="BP42519" s="48"/>
    </row>
    <row r="42520" spans="68:68" x14ac:dyDescent="0.2">
      <c r="BP42520" s="48"/>
    </row>
    <row r="42521" spans="68:68" x14ac:dyDescent="0.2">
      <c r="BP42521" s="48"/>
    </row>
    <row r="42522" spans="68:68" x14ac:dyDescent="0.2">
      <c r="BP42522" s="48"/>
    </row>
    <row r="42523" spans="68:68" x14ac:dyDescent="0.2">
      <c r="BP42523" s="48"/>
    </row>
    <row r="42524" spans="68:68" x14ac:dyDescent="0.2">
      <c r="BP42524" s="48"/>
    </row>
    <row r="42525" spans="68:68" x14ac:dyDescent="0.2">
      <c r="BP42525" s="48"/>
    </row>
    <row r="42526" spans="68:68" x14ac:dyDescent="0.2">
      <c r="BP42526" s="48"/>
    </row>
    <row r="42527" spans="68:68" x14ac:dyDescent="0.2">
      <c r="BP42527" s="48"/>
    </row>
    <row r="42528" spans="68:68" x14ac:dyDescent="0.2">
      <c r="BP42528" s="48"/>
    </row>
    <row r="42529" spans="68:68" x14ac:dyDescent="0.2">
      <c r="BP42529" s="48"/>
    </row>
    <row r="42530" spans="68:68" x14ac:dyDescent="0.2">
      <c r="BP42530" s="48"/>
    </row>
    <row r="42531" spans="68:68" x14ac:dyDescent="0.2">
      <c r="BP42531" s="48"/>
    </row>
    <row r="42532" spans="68:68" x14ac:dyDescent="0.2">
      <c r="BP42532" s="48"/>
    </row>
    <row r="42533" spans="68:68" x14ac:dyDescent="0.2">
      <c r="BP42533" s="48"/>
    </row>
    <row r="42534" spans="68:68" x14ac:dyDescent="0.2">
      <c r="BP42534" s="48"/>
    </row>
    <row r="42535" spans="68:68" x14ac:dyDescent="0.2">
      <c r="BP42535" s="48"/>
    </row>
    <row r="42536" spans="68:68" x14ac:dyDescent="0.2">
      <c r="BP42536" s="48"/>
    </row>
    <row r="42537" spans="68:68" x14ac:dyDescent="0.2">
      <c r="BP42537" s="48"/>
    </row>
    <row r="42538" spans="68:68" x14ac:dyDescent="0.2">
      <c r="BP42538" s="48"/>
    </row>
    <row r="42539" spans="68:68" x14ac:dyDescent="0.2">
      <c r="BP42539" s="48"/>
    </row>
    <row r="42540" spans="68:68" x14ac:dyDescent="0.2">
      <c r="BP42540" s="48"/>
    </row>
    <row r="42541" spans="68:68" x14ac:dyDescent="0.2">
      <c r="BP42541" s="48"/>
    </row>
    <row r="42542" spans="68:68" x14ac:dyDescent="0.2">
      <c r="BP42542" s="48"/>
    </row>
    <row r="42543" spans="68:68" x14ac:dyDescent="0.2">
      <c r="BP42543" s="48"/>
    </row>
    <row r="42544" spans="68:68" x14ac:dyDescent="0.2">
      <c r="BP42544" s="48"/>
    </row>
    <row r="42545" spans="68:68" x14ac:dyDescent="0.2">
      <c r="BP42545" s="48"/>
    </row>
    <row r="42546" spans="68:68" x14ac:dyDescent="0.2">
      <c r="BP42546" s="48"/>
    </row>
    <row r="42547" spans="68:68" x14ac:dyDescent="0.2">
      <c r="BP42547" s="48"/>
    </row>
    <row r="42548" spans="68:68" x14ac:dyDescent="0.2">
      <c r="BP42548" s="48"/>
    </row>
    <row r="42549" spans="68:68" x14ac:dyDescent="0.2">
      <c r="BP42549" s="48"/>
    </row>
    <row r="42550" spans="68:68" x14ac:dyDescent="0.2">
      <c r="BP42550" s="48"/>
    </row>
    <row r="42551" spans="68:68" x14ac:dyDescent="0.2">
      <c r="BP42551" s="48"/>
    </row>
    <row r="42552" spans="68:68" x14ac:dyDescent="0.2">
      <c r="BP42552" s="48"/>
    </row>
    <row r="42553" spans="68:68" x14ac:dyDescent="0.2">
      <c r="BP42553" s="48"/>
    </row>
    <row r="42554" spans="68:68" x14ac:dyDescent="0.2">
      <c r="BP42554" s="48"/>
    </row>
    <row r="42555" spans="68:68" x14ac:dyDescent="0.2">
      <c r="BP42555" s="48"/>
    </row>
    <row r="42556" spans="68:68" x14ac:dyDescent="0.2">
      <c r="BP42556" s="48"/>
    </row>
    <row r="42557" spans="68:68" x14ac:dyDescent="0.2">
      <c r="BP42557" s="48"/>
    </row>
    <row r="42558" spans="68:68" x14ac:dyDescent="0.2">
      <c r="BP42558" s="48"/>
    </row>
    <row r="42559" spans="68:68" x14ac:dyDescent="0.2">
      <c r="BP42559" s="48"/>
    </row>
    <row r="42560" spans="68:68" x14ac:dyDescent="0.2">
      <c r="BP42560" s="48"/>
    </row>
    <row r="42561" spans="68:68" x14ac:dyDescent="0.2">
      <c r="BP42561" s="48"/>
    </row>
    <row r="42562" spans="68:68" x14ac:dyDescent="0.2">
      <c r="BP42562" s="48"/>
    </row>
    <row r="42563" spans="68:68" x14ac:dyDescent="0.2">
      <c r="BP42563" s="48"/>
    </row>
    <row r="42564" spans="68:68" x14ac:dyDescent="0.2">
      <c r="BP42564" s="48"/>
    </row>
    <row r="42565" spans="68:68" x14ac:dyDescent="0.2">
      <c r="BP42565" s="48"/>
    </row>
    <row r="42566" spans="68:68" x14ac:dyDescent="0.2">
      <c r="BP42566" s="48"/>
    </row>
    <row r="42567" spans="68:68" x14ac:dyDescent="0.2">
      <c r="BP42567" s="48"/>
    </row>
    <row r="42568" spans="68:68" x14ac:dyDescent="0.2">
      <c r="BP42568" s="48"/>
    </row>
    <row r="42569" spans="68:68" x14ac:dyDescent="0.2">
      <c r="BP42569" s="48"/>
    </row>
    <row r="42570" spans="68:68" x14ac:dyDescent="0.2">
      <c r="BP42570" s="48"/>
    </row>
    <row r="42571" spans="68:68" x14ac:dyDescent="0.2">
      <c r="BP42571" s="48"/>
    </row>
    <row r="42572" spans="68:68" x14ac:dyDescent="0.2">
      <c r="BP42572" s="48"/>
    </row>
    <row r="42573" spans="68:68" x14ac:dyDescent="0.2">
      <c r="BP42573" s="48"/>
    </row>
    <row r="42574" spans="68:68" x14ac:dyDescent="0.2">
      <c r="BP42574" s="48"/>
    </row>
    <row r="42575" spans="68:68" x14ac:dyDescent="0.2">
      <c r="BP42575" s="48"/>
    </row>
    <row r="42576" spans="68:68" x14ac:dyDescent="0.2">
      <c r="BP42576" s="48"/>
    </row>
    <row r="42577" spans="68:68" x14ac:dyDescent="0.2">
      <c r="BP42577" s="48"/>
    </row>
    <row r="42578" spans="68:68" x14ac:dyDescent="0.2">
      <c r="BP42578" s="48"/>
    </row>
    <row r="42579" spans="68:68" x14ac:dyDescent="0.2">
      <c r="BP42579" s="48"/>
    </row>
    <row r="42580" spans="68:68" x14ac:dyDescent="0.2">
      <c r="BP42580" s="48"/>
    </row>
    <row r="42581" spans="68:68" x14ac:dyDescent="0.2">
      <c r="BP42581" s="48"/>
    </row>
    <row r="42582" spans="68:68" x14ac:dyDescent="0.2">
      <c r="BP42582" s="48"/>
    </row>
    <row r="42583" spans="68:68" x14ac:dyDescent="0.2">
      <c r="BP42583" s="48"/>
    </row>
    <row r="42584" spans="68:68" x14ac:dyDescent="0.2">
      <c r="BP42584" s="48"/>
    </row>
    <row r="42585" spans="68:68" x14ac:dyDescent="0.2">
      <c r="BP42585" s="48"/>
    </row>
    <row r="42586" spans="68:68" x14ac:dyDescent="0.2">
      <c r="BP42586" s="48"/>
    </row>
    <row r="42587" spans="68:68" x14ac:dyDescent="0.2">
      <c r="BP42587" s="48"/>
    </row>
    <row r="42588" spans="68:68" x14ac:dyDescent="0.2">
      <c r="BP42588" s="48"/>
    </row>
    <row r="42589" spans="68:68" x14ac:dyDescent="0.2">
      <c r="BP42589" s="48"/>
    </row>
    <row r="42590" spans="68:68" x14ac:dyDescent="0.2">
      <c r="BP42590" s="48"/>
    </row>
    <row r="42591" spans="68:68" x14ac:dyDescent="0.2">
      <c r="BP42591" s="48"/>
    </row>
    <row r="42592" spans="68:68" x14ac:dyDescent="0.2">
      <c r="BP42592" s="48"/>
    </row>
    <row r="42593" spans="68:68" x14ac:dyDescent="0.2">
      <c r="BP42593" s="48"/>
    </row>
    <row r="42594" spans="68:68" x14ac:dyDescent="0.2">
      <c r="BP42594" s="48"/>
    </row>
    <row r="42595" spans="68:68" x14ac:dyDescent="0.2">
      <c r="BP42595" s="48"/>
    </row>
    <row r="42596" spans="68:68" x14ac:dyDescent="0.2">
      <c r="BP42596" s="48"/>
    </row>
    <row r="42597" spans="68:68" x14ac:dyDescent="0.2">
      <c r="BP42597" s="48"/>
    </row>
    <row r="42598" spans="68:68" x14ac:dyDescent="0.2">
      <c r="BP42598" s="48"/>
    </row>
    <row r="42599" spans="68:68" x14ac:dyDescent="0.2">
      <c r="BP42599" s="48"/>
    </row>
    <row r="42600" spans="68:68" x14ac:dyDescent="0.2">
      <c r="BP42600" s="48"/>
    </row>
    <row r="42601" spans="68:68" x14ac:dyDescent="0.2">
      <c r="BP42601" s="48"/>
    </row>
    <row r="42602" spans="68:68" x14ac:dyDescent="0.2">
      <c r="BP42602" s="48"/>
    </row>
    <row r="42603" spans="68:68" x14ac:dyDescent="0.2">
      <c r="BP42603" s="48"/>
    </row>
    <row r="42604" spans="68:68" x14ac:dyDescent="0.2">
      <c r="BP42604" s="48"/>
    </row>
    <row r="42605" spans="68:68" x14ac:dyDescent="0.2">
      <c r="BP42605" s="48"/>
    </row>
    <row r="42606" spans="68:68" x14ac:dyDescent="0.2">
      <c r="BP42606" s="48"/>
    </row>
    <row r="42607" spans="68:68" x14ac:dyDescent="0.2">
      <c r="BP42607" s="48"/>
    </row>
    <row r="42608" spans="68:68" x14ac:dyDescent="0.2">
      <c r="BP42608" s="48"/>
    </row>
    <row r="42609" spans="68:68" x14ac:dyDescent="0.2">
      <c r="BP42609" s="48"/>
    </row>
    <row r="42610" spans="68:68" x14ac:dyDescent="0.2">
      <c r="BP42610" s="48"/>
    </row>
    <row r="42611" spans="68:68" x14ac:dyDescent="0.2">
      <c r="BP42611" s="48"/>
    </row>
    <row r="42612" spans="68:68" x14ac:dyDescent="0.2">
      <c r="BP42612" s="48"/>
    </row>
    <row r="42613" spans="68:68" x14ac:dyDescent="0.2">
      <c r="BP42613" s="48"/>
    </row>
    <row r="42614" spans="68:68" x14ac:dyDescent="0.2">
      <c r="BP42614" s="48"/>
    </row>
    <row r="42615" spans="68:68" x14ac:dyDescent="0.2">
      <c r="BP42615" s="48"/>
    </row>
    <row r="42616" spans="68:68" x14ac:dyDescent="0.2">
      <c r="BP42616" s="48"/>
    </row>
    <row r="42617" spans="68:68" x14ac:dyDescent="0.2">
      <c r="BP42617" s="48"/>
    </row>
    <row r="42618" spans="68:68" x14ac:dyDescent="0.2">
      <c r="BP42618" s="48"/>
    </row>
    <row r="42619" spans="68:68" x14ac:dyDescent="0.2">
      <c r="BP42619" s="48"/>
    </row>
    <row r="42620" spans="68:68" x14ac:dyDescent="0.2">
      <c r="BP42620" s="48"/>
    </row>
    <row r="42621" spans="68:68" x14ac:dyDescent="0.2">
      <c r="BP42621" s="48"/>
    </row>
    <row r="42622" spans="68:68" x14ac:dyDescent="0.2">
      <c r="BP42622" s="48"/>
    </row>
    <row r="42623" spans="68:68" x14ac:dyDescent="0.2">
      <c r="BP42623" s="48"/>
    </row>
    <row r="42624" spans="68:68" x14ac:dyDescent="0.2">
      <c r="BP42624" s="48"/>
    </row>
    <row r="42625" spans="68:68" x14ac:dyDescent="0.2">
      <c r="BP42625" s="48"/>
    </row>
    <row r="42626" spans="68:68" x14ac:dyDescent="0.2">
      <c r="BP42626" s="48"/>
    </row>
    <row r="42627" spans="68:68" x14ac:dyDescent="0.2">
      <c r="BP42627" s="48"/>
    </row>
    <row r="42628" spans="68:68" x14ac:dyDescent="0.2">
      <c r="BP42628" s="48"/>
    </row>
    <row r="42629" spans="68:68" x14ac:dyDescent="0.2">
      <c r="BP42629" s="48"/>
    </row>
    <row r="42630" spans="68:68" x14ac:dyDescent="0.2">
      <c r="BP42630" s="48"/>
    </row>
    <row r="42631" spans="68:68" x14ac:dyDescent="0.2">
      <c r="BP42631" s="48"/>
    </row>
    <row r="42632" spans="68:68" x14ac:dyDescent="0.2">
      <c r="BP42632" s="48"/>
    </row>
    <row r="42633" spans="68:68" x14ac:dyDescent="0.2">
      <c r="BP42633" s="48"/>
    </row>
    <row r="42634" spans="68:68" x14ac:dyDescent="0.2">
      <c r="BP42634" s="48"/>
    </row>
    <row r="42635" spans="68:68" x14ac:dyDescent="0.2">
      <c r="BP42635" s="48"/>
    </row>
    <row r="42636" spans="68:68" x14ac:dyDescent="0.2">
      <c r="BP42636" s="48"/>
    </row>
    <row r="42637" spans="68:68" x14ac:dyDescent="0.2">
      <c r="BP42637" s="48"/>
    </row>
    <row r="42638" spans="68:68" x14ac:dyDescent="0.2">
      <c r="BP42638" s="48"/>
    </row>
    <row r="42639" spans="68:68" x14ac:dyDescent="0.2">
      <c r="BP42639" s="48"/>
    </row>
    <row r="42640" spans="68:68" x14ac:dyDescent="0.2">
      <c r="BP42640" s="48"/>
    </row>
    <row r="42641" spans="68:68" x14ac:dyDescent="0.2">
      <c r="BP42641" s="48"/>
    </row>
    <row r="42642" spans="68:68" x14ac:dyDescent="0.2">
      <c r="BP42642" s="48"/>
    </row>
    <row r="42643" spans="68:68" x14ac:dyDescent="0.2">
      <c r="BP42643" s="48"/>
    </row>
    <row r="42644" spans="68:68" x14ac:dyDescent="0.2">
      <c r="BP42644" s="48"/>
    </row>
    <row r="42645" spans="68:68" x14ac:dyDescent="0.2">
      <c r="BP42645" s="48"/>
    </row>
    <row r="42646" spans="68:68" x14ac:dyDescent="0.2">
      <c r="BP42646" s="48"/>
    </row>
    <row r="42647" spans="68:68" x14ac:dyDescent="0.2">
      <c r="BP42647" s="48"/>
    </row>
    <row r="42648" spans="68:68" x14ac:dyDescent="0.2">
      <c r="BP42648" s="48"/>
    </row>
    <row r="42649" spans="68:68" x14ac:dyDescent="0.2">
      <c r="BP42649" s="48"/>
    </row>
    <row r="42650" spans="68:68" x14ac:dyDescent="0.2">
      <c r="BP42650" s="48"/>
    </row>
    <row r="42651" spans="68:68" x14ac:dyDescent="0.2">
      <c r="BP42651" s="48"/>
    </row>
    <row r="42652" spans="68:68" x14ac:dyDescent="0.2">
      <c r="BP42652" s="48"/>
    </row>
    <row r="42653" spans="68:68" x14ac:dyDescent="0.2">
      <c r="BP42653" s="48"/>
    </row>
    <row r="42654" spans="68:68" x14ac:dyDescent="0.2">
      <c r="BP42654" s="48"/>
    </row>
    <row r="42655" spans="68:68" x14ac:dyDescent="0.2">
      <c r="BP42655" s="48"/>
    </row>
    <row r="42656" spans="68:68" x14ac:dyDescent="0.2">
      <c r="BP42656" s="48"/>
    </row>
    <row r="42657" spans="68:68" x14ac:dyDescent="0.2">
      <c r="BP42657" s="48"/>
    </row>
    <row r="42658" spans="68:68" x14ac:dyDescent="0.2">
      <c r="BP42658" s="48"/>
    </row>
    <row r="42659" spans="68:68" x14ac:dyDescent="0.2">
      <c r="BP42659" s="48"/>
    </row>
    <row r="42660" spans="68:68" x14ac:dyDescent="0.2">
      <c r="BP42660" s="48"/>
    </row>
    <row r="42661" spans="68:68" x14ac:dyDescent="0.2">
      <c r="BP42661" s="48"/>
    </row>
    <row r="42662" spans="68:68" x14ac:dyDescent="0.2">
      <c r="BP42662" s="48"/>
    </row>
    <row r="42663" spans="68:68" x14ac:dyDescent="0.2">
      <c r="BP42663" s="48"/>
    </row>
    <row r="42664" spans="68:68" x14ac:dyDescent="0.2">
      <c r="BP42664" s="48"/>
    </row>
    <row r="42665" spans="68:68" x14ac:dyDescent="0.2">
      <c r="BP42665" s="48"/>
    </row>
    <row r="42666" spans="68:68" x14ac:dyDescent="0.2">
      <c r="BP42666" s="48"/>
    </row>
    <row r="42667" spans="68:68" x14ac:dyDescent="0.2">
      <c r="BP42667" s="48"/>
    </row>
    <row r="42668" spans="68:68" x14ac:dyDescent="0.2">
      <c r="BP42668" s="48"/>
    </row>
    <row r="42669" spans="68:68" x14ac:dyDescent="0.2">
      <c r="BP42669" s="48"/>
    </row>
    <row r="42670" spans="68:68" x14ac:dyDescent="0.2">
      <c r="BP42670" s="48"/>
    </row>
    <row r="42671" spans="68:68" x14ac:dyDescent="0.2">
      <c r="BP42671" s="48"/>
    </row>
    <row r="42672" spans="68:68" x14ac:dyDescent="0.2">
      <c r="BP42672" s="48"/>
    </row>
    <row r="42673" spans="68:68" x14ac:dyDescent="0.2">
      <c r="BP42673" s="48"/>
    </row>
    <row r="42674" spans="68:68" x14ac:dyDescent="0.2">
      <c r="BP42674" s="48"/>
    </row>
    <row r="42675" spans="68:68" x14ac:dyDescent="0.2">
      <c r="BP42675" s="48"/>
    </row>
    <row r="42676" spans="68:68" x14ac:dyDescent="0.2">
      <c r="BP42676" s="48"/>
    </row>
    <row r="42677" spans="68:68" x14ac:dyDescent="0.2">
      <c r="BP42677" s="48"/>
    </row>
    <row r="42678" spans="68:68" x14ac:dyDescent="0.2">
      <c r="BP42678" s="48"/>
    </row>
    <row r="42679" spans="68:68" x14ac:dyDescent="0.2">
      <c r="BP42679" s="48"/>
    </row>
    <row r="42680" spans="68:68" x14ac:dyDescent="0.2">
      <c r="BP42680" s="48"/>
    </row>
    <row r="42681" spans="68:68" x14ac:dyDescent="0.2">
      <c r="BP42681" s="48"/>
    </row>
    <row r="42682" spans="68:68" x14ac:dyDescent="0.2">
      <c r="BP42682" s="48"/>
    </row>
    <row r="42683" spans="68:68" x14ac:dyDescent="0.2">
      <c r="BP42683" s="48"/>
    </row>
    <row r="42684" spans="68:68" x14ac:dyDescent="0.2">
      <c r="BP42684" s="48"/>
    </row>
    <row r="42685" spans="68:68" x14ac:dyDescent="0.2">
      <c r="BP42685" s="48"/>
    </row>
    <row r="42686" spans="68:68" x14ac:dyDescent="0.2">
      <c r="BP42686" s="48"/>
    </row>
    <row r="42687" spans="68:68" x14ac:dyDescent="0.2">
      <c r="BP42687" s="48"/>
    </row>
    <row r="42688" spans="68:68" x14ac:dyDescent="0.2">
      <c r="BP42688" s="48"/>
    </row>
    <row r="42689" spans="68:68" x14ac:dyDescent="0.2">
      <c r="BP42689" s="48"/>
    </row>
    <row r="42690" spans="68:68" x14ac:dyDescent="0.2">
      <c r="BP42690" s="48"/>
    </row>
    <row r="42691" spans="68:68" x14ac:dyDescent="0.2">
      <c r="BP42691" s="48"/>
    </row>
    <row r="42692" spans="68:68" x14ac:dyDescent="0.2">
      <c r="BP42692" s="48"/>
    </row>
    <row r="42693" spans="68:68" x14ac:dyDescent="0.2">
      <c r="BP42693" s="48"/>
    </row>
    <row r="42694" spans="68:68" x14ac:dyDescent="0.2">
      <c r="BP42694" s="48"/>
    </row>
    <row r="42695" spans="68:68" x14ac:dyDescent="0.2">
      <c r="BP42695" s="48"/>
    </row>
    <row r="42696" spans="68:68" x14ac:dyDescent="0.2">
      <c r="BP42696" s="48"/>
    </row>
    <row r="42697" spans="68:68" x14ac:dyDescent="0.2">
      <c r="BP42697" s="48"/>
    </row>
    <row r="42698" spans="68:68" x14ac:dyDescent="0.2">
      <c r="BP42698" s="48"/>
    </row>
    <row r="42699" spans="68:68" x14ac:dyDescent="0.2">
      <c r="BP42699" s="48"/>
    </row>
    <row r="42700" spans="68:68" x14ac:dyDescent="0.2">
      <c r="BP42700" s="48"/>
    </row>
    <row r="42701" spans="68:68" x14ac:dyDescent="0.2">
      <c r="BP42701" s="48"/>
    </row>
    <row r="42702" spans="68:68" x14ac:dyDescent="0.2">
      <c r="BP42702" s="48"/>
    </row>
    <row r="42703" spans="68:68" x14ac:dyDescent="0.2">
      <c r="BP42703" s="48"/>
    </row>
    <row r="42704" spans="68:68" x14ac:dyDescent="0.2">
      <c r="BP42704" s="48"/>
    </row>
    <row r="42705" spans="68:68" x14ac:dyDescent="0.2">
      <c r="BP42705" s="48"/>
    </row>
    <row r="42706" spans="68:68" x14ac:dyDescent="0.2">
      <c r="BP42706" s="48"/>
    </row>
    <row r="42707" spans="68:68" x14ac:dyDescent="0.2">
      <c r="BP42707" s="48"/>
    </row>
    <row r="42708" spans="68:68" x14ac:dyDescent="0.2">
      <c r="BP42708" s="48"/>
    </row>
    <row r="42709" spans="68:68" x14ac:dyDescent="0.2">
      <c r="BP42709" s="48"/>
    </row>
    <row r="42710" spans="68:68" x14ac:dyDescent="0.2">
      <c r="BP42710" s="48"/>
    </row>
    <row r="42711" spans="68:68" x14ac:dyDescent="0.2">
      <c r="BP42711" s="48"/>
    </row>
    <row r="42712" spans="68:68" x14ac:dyDescent="0.2">
      <c r="BP42712" s="48"/>
    </row>
    <row r="42713" spans="68:68" x14ac:dyDescent="0.2">
      <c r="BP42713" s="48"/>
    </row>
    <row r="42714" spans="68:68" x14ac:dyDescent="0.2">
      <c r="BP42714" s="48"/>
    </row>
    <row r="42715" spans="68:68" x14ac:dyDescent="0.2">
      <c r="BP42715" s="48"/>
    </row>
    <row r="42716" spans="68:68" x14ac:dyDescent="0.2">
      <c r="BP42716" s="48"/>
    </row>
    <row r="42717" spans="68:68" x14ac:dyDescent="0.2">
      <c r="BP42717" s="48"/>
    </row>
    <row r="42718" spans="68:68" x14ac:dyDescent="0.2">
      <c r="BP42718" s="48"/>
    </row>
    <row r="42719" spans="68:68" x14ac:dyDescent="0.2">
      <c r="BP42719" s="48"/>
    </row>
    <row r="42720" spans="68:68" x14ac:dyDescent="0.2">
      <c r="BP42720" s="48"/>
    </row>
    <row r="42721" spans="68:68" x14ac:dyDescent="0.2">
      <c r="BP42721" s="48"/>
    </row>
    <row r="42722" spans="68:68" x14ac:dyDescent="0.2">
      <c r="BP42722" s="48"/>
    </row>
    <row r="42723" spans="68:68" x14ac:dyDescent="0.2">
      <c r="BP42723" s="48"/>
    </row>
    <row r="42724" spans="68:68" x14ac:dyDescent="0.2">
      <c r="BP42724" s="48"/>
    </row>
    <row r="42725" spans="68:68" x14ac:dyDescent="0.2">
      <c r="BP42725" s="48"/>
    </row>
    <row r="42726" spans="68:68" x14ac:dyDescent="0.2">
      <c r="BP42726" s="48"/>
    </row>
    <row r="42727" spans="68:68" x14ac:dyDescent="0.2">
      <c r="BP42727" s="48"/>
    </row>
    <row r="42728" spans="68:68" x14ac:dyDescent="0.2">
      <c r="BP42728" s="48"/>
    </row>
    <row r="42729" spans="68:68" x14ac:dyDescent="0.2">
      <c r="BP42729" s="48"/>
    </row>
    <row r="42730" spans="68:68" x14ac:dyDescent="0.2">
      <c r="BP42730" s="48"/>
    </row>
    <row r="42731" spans="68:68" x14ac:dyDescent="0.2">
      <c r="BP42731" s="48"/>
    </row>
    <row r="42732" spans="68:68" x14ac:dyDescent="0.2">
      <c r="BP42732" s="48"/>
    </row>
    <row r="42733" spans="68:68" x14ac:dyDescent="0.2">
      <c r="BP42733" s="48"/>
    </row>
    <row r="42734" spans="68:68" x14ac:dyDescent="0.2">
      <c r="BP42734" s="48"/>
    </row>
    <row r="42735" spans="68:68" x14ac:dyDescent="0.2">
      <c r="BP42735" s="48"/>
    </row>
    <row r="42736" spans="68:68" x14ac:dyDescent="0.2">
      <c r="BP42736" s="48"/>
    </row>
    <row r="42737" spans="68:68" x14ac:dyDescent="0.2">
      <c r="BP42737" s="48"/>
    </row>
    <row r="42738" spans="68:68" x14ac:dyDescent="0.2">
      <c r="BP42738" s="48"/>
    </row>
    <row r="42739" spans="68:68" x14ac:dyDescent="0.2">
      <c r="BP42739" s="48"/>
    </row>
    <row r="42740" spans="68:68" x14ac:dyDescent="0.2">
      <c r="BP42740" s="48"/>
    </row>
    <row r="42741" spans="68:68" x14ac:dyDescent="0.2">
      <c r="BP42741" s="48"/>
    </row>
    <row r="42742" spans="68:68" x14ac:dyDescent="0.2">
      <c r="BP42742" s="48"/>
    </row>
    <row r="42743" spans="68:68" x14ac:dyDescent="0.2">
      <c r="BP42743" s="48"/>
    </row>
    <row r="42744" spans="68:68" x14ac:dyDescent="0.2">
      <c r="BP42744" s="48"/>
    </row>
    <row r="42745" spans="68:68" x14ac:dyDescent="0.2">
      <c r="BP42745" s="48"/>
    </row>
    <row r="42746" spans="68:68" x14ac:dyDescent="0.2">
      <c r="BP42746" s="48"/>
    </row>
    <row r="42747" spans="68:68" x14ac:dyDescent="0.2">
      <c r="BP42747" s="48"/>
    </row>
    <row r="42748" spans="68:68" x14ac:dyDescent="0.2">
      <c r="BP42748" s="48"/>
    </row>
    <row r="42749" spans="68:68" x14ac:dyDescent="0.2">
      <c r="BP42749" s="48"/>
    </row>
    <row r="42750" spans="68:68" x14ac:dyDescent="0.2">
      <c r="BP42750" s="48"/>
    </row>
    <row r="42751" spans="68:68" x14ac:dyDescent="0.2">
      <c r="BP42751" s="48"/>
    </row>
    <row r="42752" spans="68:68" x14ac:dyDescent="0.2">
      <c r="BP42752" s="48"/>
    </row>
    <row r="42753" spans="68:68" x14ac:dyDescent="0.2">
      <c r="BP42753" s="48"/>
    </row>
    <row r="42754" spans="68:68" x14ac:dyDescent="0.2">
      <c r="BP42754" s="48"/>
    </row>
    <row r="42755" spans="68:68" x14ac:dyDescent="0.2">
      <c r="BP42755" s="48"/>
    </row>
    <row r="42756" spans="68:68" x14ac:dyDescent="0.2">
      <c r="BP42756" s="48"/>
    </row>
    <row r="42757" spans="68:68" x14ac:dyDescent="0.2">
      <c r="BP42757" s="48"/>
    </row>
    <row r="42758" spans="68:68" x14ac:dyDescent="0.2">
      <c r="BP42758" s="48"/>
    </row>
    <row r="42759" spans="68:68" x14ac:dyDescent="0.2">
      <c r="BP42759" s="48"/>
    </row>
    <row r="42760" spans="68:68" x14ac:dyDescent="0.2">
      <c r="BP42760" s="48"/>
    </row>
    <row r="42761" spans="68:68" x14ac:dyDescent="0.2">
      <c r="BP42761" s="48"/>
    </row>
    <row r="42762" spans="68:68" x14ac:dyDescent="0.2">
      <c r="BP42762" s="48"/>
    </row>
    <row r="42763" spans="68:68" x14ac:dyDescent="0.2">
      <c r="BP42763" s="48"/>
    </row>
    <row r="42764" spans="68:68" x14ac:dyDescent="0.2">
      <c r="BP42764" s="48"/>
    </row>
    <row r="42765" spans="68:68" x14ac:dyDescent="0.2">
      <c r="BP42765" s="48"/>
    </row>
    <row r="42766" spans="68:68" x14ac:dyDescent="0.2">
      <c r="BP42766" s="48"/>
    </row>
    <row r="42767" spans="68:68" x14ac:dyDescent="0.2">
      <c r="BP42767" s="48"/>
    </row>
    <row r="42768" spans="68:68" x14ac:dyDescent="0.2">
      <c r="BP42768" s="48"/>
    </row>
    <row r="42769" spans="68:68" x14ac:dyDescent="0.2">
      <c r="BP42769" s="48"/>
    </row>
    <row r="42770" spans="68:68" x14ac:dyDescent="0.2">
      <c r="BP42770" s="48"/>
    </row>
    <row r="42771" spans="68:68" x14ac:dyDescent="0.2">
      <c r="BP42771" s="48"/>
    </row>
    <row r="42772" spans="68:68" x14ac:dyDescent="0.2">
      <c r="BP42772" s="48"/>
    </row>
    <row r="42773" spans="68:68" x14ac:dyDescent="0.2">
      <c r="BP42773" s="48"/>
    </row>
    <row r="42774" spans="68:68" x14ac:dyDescent="0.2">
      <c r="BP42774" s="48"/>
    </row>
    <row r="42775" spans="68:68" x14ac:dyDescent="0.2">
      <c r="BP42775" s="48"/>
    </row>
    <row r="42776" spans="68:68" x14ac:dyDescent="0.2">
      <c r="BP42776" s="48"/>
    </row>
    <row r="42777" spans="68:68" x14ac:dyDescent="0.2">
      <c r="BP42777" s="48"/>
    </row>
    <row r="42778" spans="68:68" x14ac:dyDescent="0.2">
      <c r="BP42778" s="48"/>
    </row>
    <row r="42779" spans="68:68" x14ac:dyDescent="0.2">
      <c r="BP42779" s="48"/>
    </row>
    <row r="42780" spans="68:68" x14ac:dyDescent="0.2">
      <c r="BP42780" s="48"/>
    </row>
    <row r="42781" spans="68:68" x14ac:dyDescent="0.2">
      <c r="BP42781" s="48"/>
    </row>
    <row r="42782" spans="68:68" x14ac:dyDescent="0.2">
      <c r="BP42782" s="48"/>
    </row>
    <row r="42783" spans="68:68" x14ac:dyDescent="0.2">
      <c r="BP42783" s="48"/>
    </row>
    <row r="42784" spans="68:68" x14ac:dyDescent="0.2">
      <c r="BP42784" s="48"/>
    </row>
    <row r="42785" spans="68:68" x14ac:dyDescent="0.2">
      <c r="BP42785" s="48"/>
    </row>
    <row r="42786" spans="68:68" x14ac:dyDescent="0.2">
      <c r="BP42786" s="48"/>
    </row>
    <row r="42787" spans="68:68" x14ac:dyDescent="0.2">
      <c r="BP42787" s="48"/>
    </row>
    <row r="42788" spans="68:68" x14ac:dyDescent="0.2">
      <c r="BP42788" s="48"/>
    </row>
    <row r="42789" spans="68:68" x14ac:dyDescent="0.2">
      <c r="BP42789" s="48"/>
    </row>
    <row r="42790" spans="68:68" x14ac:dyDescent="0.2">
      <c r="BP42790" s="48"/>
    </row>
    <row r="42791" spans="68:68" x14ac:dyDescent="0.2">
      <c r="BP42791" s="48"/>
    </row>
    <row r="42792" spans="68:68" x14ac:dyDescent="0.2">
      <c r="BP42792" s="48"/>
    </row>
    <row r="42793" spans="68:68" x14ac:dyDescent="0.2">
      <c r="BP42793" s="48"/>
    </row>
    <row r="42794" spans="68:68" x14ac:dyDescent="0.2">
      <c r="BP42794" s="48"/>
    </row>
    <row r="42795" spans="68:68" x14ac:dyDescent="0.2">
      <c r="BP42795" s="48"/>
    </row>
    <row r="42796" spans="68:68" x14ac:dyDescent="0.2">
      <c r="BP42796" s="48"/>
    </row>
    <row r="42797" spans="68:68" x14ac:dyDescent="0.2">
      <c r="BP42797" s="48"/>
    </row>
    <row r="42798" spans="68:68" x14ac:dyDescent="0.2">
      <c r="BP42798" s="48"/>
    </row>
    <row r="42799" spans="68:68" x14ac:dyDescent="0.2">
      <c r="BP42799" s="48"/>
    </row>
    <row r="42800" spans="68:68" x14ac:dyDescent="0.2">
      <c r="BP42800" s="48"/>
    </row>
    <row r="42801" spans="68:68" x14ac:dyDescent="0.2">
      <c r="BP42801" s="48"/>
    </row>
    <row r="42802" spans="68:68" x14ac:dyDescent="0.2">
      <c r="BP42802" s="48"/>
    </row>
    <row r="42803" spans="68:68" x14ac:dyDescent="0.2">
      <c r="BP42803" s="48"/>
    </row>
    <row r="42804" spans="68:68" x14ac:dyDescent="0.2">
      <c r="BP42804" s="48"/>
    </row>
    <row r="42805" spans="68:68" x14ac:dyDescent="0.2">
      <c r="BP42805" s="48"/>
    </row>
    <row r="42806" spans="68:68" x14ac:dyDescent="0.2">
      <c r="BP42806" s="48"/>
    </row>
    <row r="42807" spans="68:68" x14ac:dyDescent="0.2">
      <c r="BP42807" s="48"/>
    </row>
    <row r="42808" spans="68:68" x14ac:dyDescent="0.2">
      <c r="BP42808" s="48"/>
    </row>
    <row r="42809" spans="68:68" x14ac:dyDescent="0.2">
      <c r="BP42809" s="48"/>
    </row>
    <row r="42810" spans="68:68" x14ac:dyDescent="0.2">
      <c r="BP42810" s="48"/>
    </row>
    <row r="42811" spans="68:68" x14ac:dyDescent="0.2">
      <c r="BP42811" s="48"/>
    </row>
    <row r="42812" spans="68:68" x14ac:dyDescent="0.2">
      <c r="BP42812" s="48"/>
    </row>
    <row r="42813" spans="68:68" x14ac:dyDescent="0.2">
      <c r="BP42813" s="48"/>
    </row>
    <row r="42814" spans="68:68" x14ac:dyDescent="0.2">
      <c r="BP42814" s="48"/>
    </row>
    <row r="42815" spans="68:68" x14ac:dyDescent="0.2">
      <c r="BP42815" s="48"/>
    </row>
    <row r="42816" spans="68:68" x14ac:dyDescent="0.2">
      <c r="BP42816" s="48"/>
    </row>
    <row r="42817" spans="68:68" x14ac:dyDescent="0.2">
      <c r="BP42817" s="48"/>
    </row>
    <row r="42818" spans="68:68" x14ac:dyDescent="0.2">
      <c r="BP42818" s="48"/>
    </row>
    <row r="42819" spans="68:68" x14ac:dyDescent="0.2">
      <c r="BP42819" s="48"/>
    </row>
    <row r="42820" spans="68:68" x14ac:dyDescent="0.2">
      <c r="BP42820" s="48"/>
    </row>
    <row r="42821" spans="68:68" x14ac:dyDescent="0.2">
      <c r="BP42821" s="48"/>
    </row>
    <row r="42822" spans="68:68" x14ac:dyDescent="0.2">
      <c r="BP42822" s="48"/>
    </row>
    <row r="42823" spans="68:68" x14ac:dyDescent="0.2">
      <c r="BP42823" s="48"/>
    </row>
    <row r="42824" spans="68:68" x14ac:dyDescent="0.2">
      <c r="BP42824" s="48"/>
    </row>
    <row r="42825" spans="68:68" x14ac:dyDescent="0.2">
      <c r="BP42825" s="48"/>
    </row>
    <row r="42826" spans="68:68" x14ac:dyDescent="0.2">
      <c r="BP42826" s="48"/>
    </row>
    <row r="42827" spans="68:68" x14ac:dyDescent="0.2">
      <c r="BP42827" s="48"/>
    </row>
    <row r="42828" spans="68:68" x14ac:dyDescent="0.2">
      <c r="BP42828" s="48"/>
    </row>
    <row r="42829" spans="68:68" x14ac:dyDescent="0.2">
      <c r="BP42829" s="48"/>
    </row>
    <row r="42830" spans="68:68" x14ac:dyDescent="0.2">
      <c r="BP42830" s="48"/>
    </row>
    <row r="42831" spans="68:68" x14ac:dyDescent="0.2">
      <c r="BP42831" s="48"/>
    </row>
    <row r="42832" spans="68:68" x14ac:dyDescent="0.2">
      <c r="BP42832" s="48"/>
    </row>
    <row r="42833" spans="68:68" x14ac:dyDescent="0.2">
      <c r="BP42833" s="48"/>
    </row>
    <row r="42834" spans="68:68" x14ac:dyDescent="0.2">
      <c r="BP42834" s="48"/>
    </row>
    <row r="42835" spans="68:68" x14ac:dyDescent="0.2">
      <c r="BP42835" s="48"/>
    </row>
    <row r="42836" spans="68:68" x14ac:dyDescent="0.2">
      <c r="BP42836" s="48"/>
    </row>
    <row r="42837" spans="68:68" x14ac:dyDescent="0.2">
      <c r="BP42837" s="48"/>
    </row>
    <row r="42838" spans="68:68" x14ac:dyDescent="0.2">
      <c r="BP42838" s="48"/>
    </row>
    <row r="42839" spans="68:68" x14ac:dyDescent="0.2">
      <c r="BP42839" s="48"/>
    </row>
    <row r="42840" spans="68:68" x14ac:dyDescent="0.2">
      <c r="BP42840" s="48"/>
    </row>
    <row r="42841" spans="68:68" x14ac:dyDescent="0.2">
      <c r="BP42841" s="48"/>
    </row>
    <row r="42842" spans="68:68" x14ac:dyDescent="0.2">
      <c r="BP42842" s="48"/>
    </row>
    <row r="42843" spans="68:68" x14ac:dyDescent="0.2">
      <c r="BP42843" s="48"/>
    </row>
    <row r="42844" spans="68:68" x14ac:dyDescent="0.2">
      <c r="BP42844" s="48"/>
    </row>
    <row r="42845" spans="68:68" x14ac:dyDescent="0.2">
      <c r="BP42845" s="48"/>
    </row>
    <row r="42846" spans="68:68" x14ac:dyDescent="0.2">
      <c r="BP42846" s="48"/>
    </row>
    <row r="42847" spans="68:68" x14ac:dyDescent="0.2">
      <c r="BP42847" s="48"/>
    </row>
    <row r="42848" spans="68:68" x14ac:dyDescent="0.2">
      <c r="BP42848" s="48"/>
    </row>
    <row r="42849" spans="68:68" x14ac:dyDescent="0.2">
      <c r="BP42849" s="48"/>
    </row>
    <row r="42850" spans="68:68" x14ac:dyDescent="0.2">
      <c r="BP42850" s="48"/>
    </row>
    <row r="42851" spans="68:68" x14ac:dyDescent="0.2">
      <c r="BP42851" s="48"/>
    </row>
    <row r="42852" spans="68:68" x14ac:dyDescent="0.2">
      <c r="BP42852" s="48"/>
    </row>
    <row r="42853" spans="68:68" x14ac:dyDescent="0.2">
      <c r="BP42853" s="48"/>
    </row>
    <row r="42854" spans="68:68" x14ac:dyDescent="0.2">
      <c r="BP42854" s="48"/>
    </row>
    <row r="42855" spans="68:68" x14ac:dyDescent="0.2">
      <c r="BP42855" s="48"/>
    </row>
    <row r="42856" spans="68:68" x14ac:dyDescent="0.2">
      <c r="BP42856" s="48"/>
    </row>
    <row r="42857" spans="68:68" x14ac:dyDescent="0.2">
      <c r="BP42857" s="48"/>
    </row>
    <row r="42858" spans="68:68" x14ac:dyDescent="0.2">
      <c r="BP42858" s="48"/>
    </row>
    <row r="42859" spans="68:68" x14ac:dyDescent="0.2">
      <c r="BP42859" s="48"/>
    </row>
    <row r="42860" spans="68:68" x14ac:dyDescent="0.2">
      <c r="BP42860" s="48"/>
    </row>
    <row r="42861" spans="68:68" x14ac:dyDescent="0.2">
      <c r="BP42861" s="48"/>
    </row>
    <row r="42862" spans="68:68" x14ac:dyDescent="0.2">
      <c r="BP42862" s="48"/>
    </row>
    <row r="42863" spans="68:68" x14ac:dyDescent="0.2">
      <c r="BP42863" s="48"/>
    </row>
    <row r="42864" spans="68:68" x14ac:dyDescent="0.2">
      <c r="BP42864" s="48"/>
    </row>
    <row r="42865" spans="68:68" x14ac:dyDescent="0.2">
      <c r="BP42865" s="48"/>
    </row>
    <row r="42866" spans="68:68" x14ac:dyDescent="0.2">
      <c r="BP42866" s="48"/>
    </row>
    <row r="42867" spans="68:68" x14ac:dyDescent="0.2">
      <c r="BP42867" s="48"/>
    </row>
    <row r="42868" spans="68:68" x14ac:dyDescent="0.2">
      <c r="BP42868" s="48"/>
    </row>
    <row r="42869" spans="68:68" x14ac:dyDescent="0.2">
      <c r="BP42869" s="48"/>
    </row>
    <row r="42870" spans="68:68" x14ac:dyDescent="0.2">
      <c r="BP42870" s="48"/>
    </row>
    <row r="42871" spans="68:68" x14ac:dyDescent="0.2">
      <c r="BP42871" s="48"/>
    </row>
    <row r="42872" spans="68:68" x14ac:dyDescent="0.2">
      <c r="BP42872" s="48"/>
    </row>
    <row r="42873" spans="68:68" x14ac:dyDescent="0.2">
      <c r="BP42873" s="48"/>
    </row>
    <row r="42874" spans="68:68" x14ac:dyDescent="0.2">
      <c r="BP42874" s="48"/>
    </row>
    <row r="42875" spans="68:68" x14ac:dyDescent="0.2">
      <c r="BP42875" s="48"/>
    </row>
    <row r="42876" spans="68:68" x14ac:dyDescent="0.2">
      <c r="BP42876" s="48"/>
    </row>
    <row r="42877" spans="68:68" x14ac:dyDescent="0.2">
      <c r="BP42877" s="48"/>
    </row>
    <row r="42878" spans="68:68" x14ac:dyDescent="0.2">
      <c r="BP42878" s="48"/>
    </row>
    <row r="42879" spans="68:68" x14ac:dyDescent="0.2">
      <c r="BP42879" s="48"/>
    </row>
    <row r="42880" spans="68:68" x14ac:dyDescent="0.2">
      <c r="BP42880" s="48"/>
    </row>
    <row r="42881" spans="68:68" x14ac:dyDescent="0.2">
      <c r="BP42881" s="48"/>
    </row>
    <row r="42882" spans="68:68" x14ac:dyDescent="0.2">
      <c r="BP42882" s="48"/>
    </row>
    <row r="42883" spans="68:68" x14ac:dyDescent="0.2">
      <c r="BP42883" s="48"/>
    </row>
    <row r="42884" spans="68:68" x14ac:dyDescent="0.2">
      <c r="BP42884" s="48"/>
    </row>
    <row r="42885" spans="68:68" x14ac:dyDescent="0.2">
      <c r="BP42885" s="48"/>
    </row>
    <row r="42886" spans="68:68" x14ac:dyDescent="0.2">
      <c r="BP42886" s="48"/>
    </row>
    <row r="42887" spans="68:68" x14ac:dyDescent="0.2">
      <c r="BP42887" s="48"/>
    </row>
    <row r="42888" spans="68:68" x14ac:dyDescent="0.2">
      <c r="BP42888" s="48"/>
    </row>
    <row r="42889" spans="68:68" x14ac:dyDescent="0.2">
      <c r="BP42889" s="48"/>
    </row>
    <row r="42890" spans="68:68" x14ac:dyDescent="0.2">
      <c r="BP42890" s="48"/>
    </row>
    <row r="42891" spans="68:68" x14ac:dyDescent="0.2">
      <c r="BP42891" s="48"/>
    </row>
    <row r="42892" spans="68:68" x14ac:dyDescent="0.2">
      <c r="BP42892" s="48"/>
    </row>
    <row r="42893" spans="68:68" x14ac:dyDescent="0.2">
      <c r="BP42893" s="48"/>
    </row>
    <row r="42894" spans="68:68" x14ac:dyDescent="0.2">
      <c r="BP42894" s="48"/>
    </row>
    <row r="42895" spans="68:68" x14ac:dyDescent="0.2">
      <c r="BP42895" s="48"/>
    </row>
    <row r="42896" spans="68:68" x14ac:dyDescent="0.2">
      <c r="BP42896" s="48"/>
    </row>
    <row r="42897" spans="68:68" x14ac:dyDescent="0.2">
      <c r="BP42897" s="48"/>
    </row>
    <row r="42898" spans="68:68" x14ac:dyDescent="0.2">
      <c r="BP42898" s="48"/>
    </row>
    <row r="42899" spans="68:68" x14ac:dyDescent="0.2">
      <c r="BP42899" s="48"/>
    </row>
    <row r="42900" spans="68:68" x14ac:dyDescent="0.2">
      <c r="BP42900" s="48"/>
    </row>
    <row r="42901" spans="68:68" x14ac:dyDescent="0.2">
      <c r="BP42901" s="48"/>
    </row>
    <row r="42902" spans="68:68" x14ac:dyDescent="0.2">
      <c r="BP42902" s="48"/>
    </row>
    <row r="42903" spans="68:68" x14ac:dyDescent="0.2">
      <c r="BP42903" s="48"/>
    </row>
    <row r="42904" spans="68:68" x14ac:dyDescent="0.2">
      <c r="BP42904" s="48"/>
    </row>
    <row r="42905" spans="68:68" x14ac:dyDescent="0.2">
      <c r="BP42905" s="48"/>
    </row>
    <row r="42906" spans="68:68" x14ac:dyDescent="0.2">
      <c r="BP42906" s="48"/>
    </row>
    <row r="42907" spans="68:68" x14ac:dyDescent="0.2">
      <c r="BP42907" s="48"/>
    </row>
    <row r="42908" spans="68:68" x14ac:dyDescent="0.2">
      <c r="BP42908" s="48"/>
    </row>
    <row r="42909" spans="68:68" x14ac:dyDescent="0.2">
      <c r="BP42909" s="48"/>
    </row>
    <row r="42910" spans="68:68" x14ac:dyDescent="0.2">
      <c r="BP42910" s="48"/>
    </row>
    <row r="42911" spans="68:68" x14ac:dyDescent="0.2">
      <c r="BP42911" s="48"/>
    </row>
    <row r="42912" spans="68:68" x14ac:dyDescent="0.2">
      <c r="BP42912" s="48"/>
    </row>
    <row r="42913" spans="68:68" x14ac:dyDescent="0.2">
      <c r="BP42913" s="48"/>
    </row>
    <row r="42914" spans="68:68" x14ac:dyDescent="0.2">
      <c r="BP42914" s="48"/>
    </row>
    <row r="42915" spans="68:68" x14ac:dyDescent="0.2">
      <c r="BP42915" s="48"/>
    </row>
    <row r="42916" spans="68:68" x14ac:dyDescent="0.2">
      <c r="BP42916" s="48"/>
    </row>
    <row r="42917" spans="68:68" x14ac:dyDescent="0.2">
      <c r="BP42917" s="48"/>
    </row>
    <row r="42918" spans="68:68" x14ac:dyDescent="0.2">
      <c r="BP42918" s="48"/>
    </row>
    <row r="42919" spans="68:68" x14ac:dyDescent="0.2">
      <c r="BP42919" s="48"/>
    </row>
    <row r="42920" spans="68:68" x14ac:dyDescent="0.2">
      <c r="BP42920" s="48"/>
    </row>
    <row r="42921" spans="68:68" x14ac:dyDescent="0.2">
      <c r="BP42921" s="48"/>
    </row>
    <row r="42922" spans="68:68" x14ac:dyDescent="0.2">
      <c r="BP42922" s="48"/>
    </row>
    <row r="42923" spans="68:68" x14ac:dyDescent="0.2">
      <c r="BP42923" s="48"/>
    </row>
    <row r="42924" spans="68:68" x14ac:dyDescent="0.2">
      <c r="BP42924" s="48"/>
    </row>
    <row r="42925" spans="68:68" x14ac:dyDescent="0.2">
      <c r="BP42925" s="48"/>
    </row>
    <row r="42926" spans="68:68" x14ac:dyDescent="0.2">
      <c r="BP42926" s="48"/>
    </row>
    <row r="42927" spans="68:68" x14ac:dyDescent="0.2">
      <c r="BP42927" s="48"/>
    </row>
    <row r="42928" spans="68:68" x14ac:dyDescent="0.2">
      <c r="BP42928" s="48"/>
    </row>
    <row r="42929" spans="68:68" x14ac:dyDescent="0.2">
      <c r="BP42929" s="48"/>
    </row>
    <row r="42930" spans="68:68" x14ac:dyDescent="0.2">
      <c r="BP42930" s="48"/>
    </row>
    <row r="42931" spans="68:68" x14ac:dyDescent="0.2">
      <c r="BP42931" s="48"/>
    </row>
    <row r="42932" spans="68:68" x14ac:dyDescent="0.2">
      <c r="BP42932" s="48"/>
    </row>
    <row r="42933" spans="68:68" x14ac:dyDescent="0.2">
      <c r="BP42933" s="48"/>
    </row>
    <row r="42934" spans="68:68" x14ac:dyDescent="0.2">
      <c r="BP42934" s="48"/>
    </row>
    <row r="42935" spans="68:68" x14ac:dyDescent="0.2">
      <c r="BP42935" s="48"/>
    </row>
    <row r="42936" spans="68:68" x14ac:dyDescent="0.2">
      <c r="BP42936" s="48"/>
    </row>
    <row r="42937" spans="68:68" x14ac:dyDescent="0.2">
      <c r="BP42937" s="48"/>
    </row>
    <row r="42938" spans="68:68" x14ac:dyDescent="0.2">
      <c r="BP42938" s="48"/>
    </row>
    <row r="42939" spans="68:68" x14ac:dyDescent="0.2">
      <c r="BP42939" s="48"/>
    </row>
    <row r="42940" spans="68:68" x14ac:dyDescent="0.2">
      <c r="BP42940" s="48"/>
    </row>
    <row r="42941" spans="68:68" x14ac:dyDescent="0.2">
      <c r="BP42941" s="48"/>
    </row>
    <row r="42942" spans="68:68" x14ac:dyDescent="0.2">
      <c r="BP42942" s="48"/>
    </row>
    <row r="42943" spans="68:68" x14ac:dyDescent="0.2">
      <c r="BP42943" s="48"/>
    </row>
    <row r="42944" spans="68:68" x14ac:dyDescent="0.2">
      <c r="BP42944" s="48"/>
    </row>
    <row r="42945" spans="68:68" x14ac:dyDescent="0.2">
      <c r="BP42945" s="48"/>
    </row>
    <row r="42946" spans="68:68" x14ac:dyDescent="0.2">
      <c r="BP42946" s="48"/>
    </row>
    <row r="42947" spans="68:68" x14ac:dyDescent="0.2">
      <c r="BP42947" s="48"/>
    </row>
    <row r="42948" spans="68:68" x14ac:dyDescent="0.2">
      <c r="BP42948" s="48"/>
    </row>
    <row r="42949" spans="68:68" x14ac:dyDescent="0.2">
      <c r="BP42949" s="48"/>
    </row>
    <row r="42950" spans="68:68" x14ac:dyDescent="0.2">
      <c r="BP42950" s="48"/>
    </row>
    <row r="42951" spans="68:68" x14ac:dyDescent="0.2">
      <c r="BP42951" s="48"/>
    </row>
    <row r="42952" spans="68:68" x14ac:dyDescent="0.2">
      <c r="BP42952" s="48"/>
    </row>
    <row r="42953" spans="68:68" x14ac:dyDescent="0.2">
      <c r="BP42953" s="48"/>
    </row>
    <row r="42954" spans="68:68" x14ac:dyDescent="0.2">
      <c r="BP42954" s="48"/>
    </row>
    <row r="42955" spans="68:68" x14ac:dyDescent="0.2">
      <c r="BP42955" s="48"/>
    </row>
    <row r="42956" spans="68:68" x14ac:dyDescent="0.2">
      <c r="BP42956" s="48"/>
    </row>
    <row r="42957" spans="68:68" x14ac:dyDescent="0.2">
      <c r="BP42957" s="48"/>
    </row>
    <row r="42958" spans="68:68" x14ac:dyDescent="0.2">
      <c r="BP42958" s="48"/>
    </row>
    <row r="42959" spans="68:68" x14ac:dyDescent="0.2">
      <c r="BP42959" s="48"/>
    </row>
    <row r="42960" spans="68:68" x14ac:dyDescent="0.2">
      <c r="BP42960" s="48"/>
    </row>
    <row r="42961" spans="68:68" x14ac:dyDescent="0.2">
      <c r="BP42961" s="48"/>
    </row>
    <row r="42962" spans="68:68" x14ac:dyDescent="0.2">
      <c r="BP42962" s="48"/>
    </row>
    <row r="42963" spans="68:68" x14ac:dyDescent="0.2">
      <c r="BP42963" s="48"/>
    </row>
    <row r="42964" spans="68:68" x14ac:dyDescent="0.2">
      <c r="BP42964" s="48"/>
    </row>
    <row r="42965" spans="68:68" x14ac:dyDescent="0.2">
      <c r="BP42965" s="48"/>
    </row>
    <row r="42966" spans="68:68" x14ac:dyDescent="0.2">
      <c r="BP42966" s="48"/>
    </row>
    <row r="42967" spans="68:68" x14ac:dyDescent="0.2">
      <c r="BP42967" s="48"/>
    </row>
    <row r="42968" spans="68:68" x14ac:dyDescent="0.2">
      <c r="BP42968" s="48"/>
    </row>
    <row r="42969" spans="68:68" x14ac:dyDescent="0.2">
      <c r="BP42969" s="48"/>
    </row>
    <row r="42970" spans="68:68" x14ac:dyDescent="0.2">
      <c r="BP42970" s="48"/>
    </row>
    <row r="42971" spans="68:68" x14ac:dyDescent="0.2">
      <c r="BP42971" s="48"/>
    </row>
    <row r="42972" spans="68:68" x14ac:dyDescent="0.2">
      <c r="BP42972" s="48"/>
    </row>
    <row r="42973" spans="68:68" x14ac:dyDescent="0.2">
      <c r="BP42973" s="48"/>
    </row>
    <row r="42974" spans="68:68" x14ac:dyDescent="0.2">
      <c r="BP42974" s="48"/>
    </row>
    <row r="42975" spans="68:68" x14ac:dyDescent="0.2">
      <c r="BP42975" s="48"/>
    </row>
    <row r="42976" spans="68:68" x14ac:dyDescent="0.2">
      <c r="BP42976" s="48"/>
    </row>
    <row r="42977" spans="68:68" x14ac:dyDescent="0.2">
      <c r="BP42977" s="48"/>
    </row>
    <row r="42978" spans="68:68" x14ac:dyDescent="0.2">
      <c r="BP42978" s="48"/>
    </row>
    <row r="42979" spans="68:68" x14ac:dyDescent="0.2">
      <c r="BP42979" s="48"/>
    </row>
    <row r="42980" spans="68:68" x14ac:dyDescent="0.2">
      <c r="BP42980" s="48"/>
    </row>
    <row r="42981" spans="68:68" x14ac:dyDescent="0.2">
      <c r="BP42981" s="48"/>
    </row>
    <row r="42982" spans="68:68" x14ac:dyDescent="0.2">
      <c r="BP42982" s="48"/>
    </row>
    <row r="42983" spans="68:68" x14ac:dyDescent="0.2">
      <c r="BP42983" s="48"/>
    </row>
    <row r="42984" spans="68:68" x14ac:dyDescent="0.2">
      <c r="BP42984" s="48"/>
    </row>
    <row r="42985" spans="68:68" x14ac:dyDescent="0.2">
      <c r="BP42985" s="48"/>
    </row>
    <row r="42986" spans="68:68" x14ac:dyDescent="0.2">
      <c r="BP42986" s="48"/>
    </row>
    <row r="42987" spans="68:68" x14ac:dyDescent="0.2">
      <c r="BP42987" s="48"/>
    </row>
    <row r="42988" spans="68:68" x14ac:dyDescent="0.2">
      <c r="BP42988" s="48"/>
    </row>
    <row r="42989" spans="68:68" x14ac:dyDescent="0.2">
      <c r="BP42989" s="48"/>
    </row>
    <row r="42990" spans="68:68" x14ac:dyDescent="0.2">
      <c r="BP42990" s="48"/>
    </row>
    <row r="42991" spans="68:68" x14ac:dyDescent="0.2">
      <c r="BP42991" s="48"/>
    </row>
    <row r="42992" spans="68:68" x14ac:dyDescent="0.2">
      <c r="BP42992" s="48"/>
    </row>
    <row r="42993" spans="68:68" x14ac:dyDescent="0.2">
      <c r="BP42993" s="48"/>
    </row>
    <row r="42994" spans="68:68" x14ac:dyDescent="0.2">
      <c r="BP42994" s="48"/>
    </row>
    <row r="42995" spans="68:68" x14ac:dyDescent="0.2">
      <c r="BP42995" s="48"/>
    </row>
    <row r="42996" spans="68:68" x14ac:dyDescent="0.2">
      <c r="BP42996" s="48"/>
    </row>
    <row r="42997" spans="68:68" x14ac:dyDescent="0.2">
      <c r="BP42997" s="48"/>
    </row>
    <row r="42998" spans="68:68" x14ac:dyDescent="0.2">
      <c r="BP42998" s="48"/>
    </row>
    <row r="42999" spans="68:68" x14ac:dyDescent="0.2">
      <c r="BP42999" s="48"/>
    </row>
    <row r="43000" spans="68:68" x14ac:dyDescent="0.2">
      <c r="BP43000" s="48"/>
    </row>
    <row r="43001" spans="68:68" x14ac:dyDescent="0.2">
      <c r="BP43001" s="48"/>
    </row>
    <row r="43002" spans="68:68" x14ac:dyDescent="0.2">
      <c r="BP43002" s="48"/>
    </row>
    <row r="43003" spans="68:68" x14ac:dyDescent="0.2">
      <c r="BP43003" s="48"/>
    </row>
    <row r="43004" spans="68:68" x14ac:dyDescent="0.2">
      <c r="BP43004" s="48"/>
    </row>
    <row r="43005" spans="68:68" x14ac:dyDescent="0.2">
      <c r="BP43005" s="48"/>
    </row>
    <row r="43006" spans="68:68" x14ac:dyDescent="0.2">
      <c r="BP43006" s="48"/>
    </row>
    <row r="43007" spans="68:68" x14ac:dyDescent="0.2">
      <c r="BP43007" s="48"/>
    </row>
    <row r="43008" spans="68:68" x14ac:dyDescent="0.2">
      <c r="BP43008" s="48"/>
    </row>
    <row r="43009" spans="68:68" x14ac:dyDescent="0.2">
      <c r="BP43009" s="48"/>
    </row>
    <row r="43010" spans="68:68" x14ac:dyDescent="0.2">
      <c r="BP43010" s="48"/>
    </row>
    <row r="43011" spans="68:68" x14ac:dyDescent="0.2">
      <c r="BP43011" s="48"/>
    </row>
    <row r="43012" spans="68:68" x14ac:dyDescent="0.2">
      <c r="BP43012" s="48"/>
    </row>
    <row r="43013" spans="68:68" x14ac:dyDescent="0.2">
      <c r="BP43013" s="48"/>
    </row>
    <row r="43014" spans="68:68" x14ac:dyDescent="0.2">
      <c r="BP43014" s="48"/>
    </row>
    <row r="43015" spans="68:68" x14ac:dyDescent="0.2">
      <c r="BP43015" s="48"/>
    </row>
    <row r="43016" spans="68:68" x14ac:dyDescent="0.2">
      <c r="BP43016" s="48"/>
    </row>
    <row r="43017" spans="68:68" x14ac:dyDescent="0.2">
      <c r="BP43017" s="48"/>
    </row>
    <row r="43018" spans="68:68" x14ac:dyDescent="0.2">
      <c r="BP43018" s="48"/>
    </row>
    <row r="43019" spans="68:68" x14ac:dyDescent="0.2">
      <c r="BP43019" s="48"/>
    </row>
    <row r="43020" spans="68:68" x14ac:dyDescent="0.2">
      <c r="BP43020" s="48"/>
    </row>
    <row r="43021" spans="68:68" x14ac:dyDescent="0.2">
      <c r="BP43021" s="48"/>
    </row>
    <row r="43022" spans="68:68" x14ac:dyDescent="0.2">
      <c r="BP43022" s="48"/>
    </row>
    <row r="43023" spans="68:68" x14ac:dyDescent="0.2">
      <c r="BP43023" s="48"/>
    </row>
    <row r="43024" spans="68:68" x14ac:dyDescent="0.2">
      <c r="BP43024" s="48"/>
    </row>
    <row r="43025" spans="68:68" x14ac:dyDescent="0.2">
      <c r="BP43025" s="48"/>
    </row>
    <row r="43026" spans="68:68" x14ac:dyDescent="0.2">
      <c r="BP43026" s="48"/>
    </row>
    <row r="43027" spans="68:68" x14ac:dyDescent="0.2">
      <c r="BP43027" s="48"/>
    </row>
    <row r="43028" spans="68:68" x14ac:dyDescent="0.2">
      <c r="BP43028" s="48"/>
    </row>
    <row r="43029" spans="68:68" x14ac:dyDescent="0.2">
      <c r="BP43029" s="48"/>
    </row>
    <row r="43030" spans="68:68" x14ac:dyDescent="0.2">
      <c r="BP43030" s="48"/>
    </row>
    <row r="43031" spans="68:68" x14ac:dyDescent="0.2">
      <c r="BP43031" s="48"/>
    </row>
    <row r="43032" spans="68:68" x14ac:dyDescent="0.2">
      <c r="BP43032" s="48"/>
    </row>
    <row r="43033" spans="68:68" x14ac:dyDescent="0.2">
      <c r="BP43033" s="48"/>
    </row>
    <row r="43034" spans="68:68" x14ac:dyDescent="0.2">
      <c r="BP43034" s="48"/>
    </row>
    <row r="43035" spans="68:68" x14ac:dyDescent="0.2">
      <c r="BP43035" s="48"/>
    </row>
    <row r="43036" spans="68:68" x14ac:dyDescent="0.2">
      <c r="BP43036" s="48"/>
    </row>
    <row r="43037" spans="68:68" x14ac:dyDescent="0.2">
      <c r="BP43037" s="48"/>
    </row>
    <row r="43038" spans="68:68" x14ac:dyDescent="0.2">
      <c r="BP43038" s="48"/>
    </row>
    <row r="43039" spans="68:68" x14ac:dyDescent="0.2">
      <c r="BP43039" s="48"/>
    </row>
    <row r="43040" spans="68:68" x14ac:dyDescent="0.2">
      <c r="BP43040" s="48"/>
    </row>
    <row r="43041" spans="68:68" x14ac:dyDescent="0.2">
      <c r="BP43041" s="48"/>
    </row>
    <row r="43042" spans="68:68" x14ac:dyDescent="0.2">
      <c r="BP43042" s="48"/>
    </row>
    <row r="43043" spans="68:68" x14ac:dyDescent="0.2">
      <c r="BP43043" s="48"/>
    </row>
    <row r="43044" spans="68:68" x14ac:dyDescent="0.2">
      <c r="BP43044" s="48"/>
    </row>
    <row r="43045" spans="68:68" x14ac:dyDescent="0.2">
      <c r="BP43045" s="48"/>
    </row>
    <row r="43046" spans="68:68" x14ac:dyDescent="0.2">
      <c r="BP43046" s="48"/>
    </row>
    <row r="43047" spans="68:68" x14ac:dyDescent="0.2">
      <c r="BP43047" s="48"/>
    </row>
    <row r="43048" spans="68:68" x14ac:dyDescent="0.2">
      <c r="BP43048" s="48"/>
    </row>
    <row r="43049" spans="68:68" x14ac:dyDescent="0.2">
      <c r="BP43049" s="48"/>
    </row>
    <row r="43050" spans="68:68" x14ac:dyDescent="0.2">
      <c r="BP43050" s="48"/>
    </row>
    <row r="43051" spans="68:68" x14ac:dyDescent="0.2">
      <c r="BP43051" s="48"/>
    </row>
    <row r="43052" spans="68:68" x14ac:dyDescent="0.2">
      <c r="BP43052" s="48"/>
    </row>
    <row r="43053" spans="68:68" x14ac:dyDescent="0.2">
      <c r="BP43053" s="48"/>
    </row>
    <row r="43054" spans="68:68" x14ac:dyDescent="0.2">
      <c r="BP43054" s="48"/>
    </row>
    <row r="43055" spans="68:68" x14ac:dyDescent="0.2">
      <c r="BP43055" s="48"/>
    </row>
    <row r="43056" spans="68:68" x14ac:dyDescent="0.2">
      <c r="BP43056" s="48"/>
    </row>
    <row r="43057" spans="68:68" x14ac:dyDescent="0.2">
      <c r="BP43057" s="48"/>
    </row>
    <row r="43058" spans="68:68" x14ac:dyDescent="0.2">
      <c r="BP43058" s="48"/>
    </row>
    <row r="43059" spans="68:68" x14ac:dyDescent="0.2">
      <c r="BP43059" s="48"/>
    </row>
    <row r="43060" spans="68:68" x14ac:dyDescent="0.2">
      <c r="BP43060" s="48"/>
    </row>
    <row r="43061" spans="68:68" x14ac:dyDescent="0.2">
      <c r="BP43061" s="48"/>
    </row>
    <row r="43062" spans="68:68" x14ac:dyDescent="0.2">
      <c r="BP43062" s="48"/>
    </row>
    <row r="43063" spans="68:68" x14ac:dyDescent="0.2">
      <c r="BP43063" s="48"/>
    </row>
    <row r="43064" spans="68:68" x14ac:dyDescent="0.2">
      <c r="BP43064" s="48"/>
    </row>
    <row r="43065" spans="68:68" x14ac:dyDescent="0.2">
      <c r="BP43065" s="48"/>
    </row>
    <row r="43066" spans="68:68" x14ac:dyDescent="0.2">
      <c r="BP43066" s="48"/>
    </row>
    <row r="43067" spans="68:68" x14ac:dyDescent="0.2">
      <c r="BP43067" s="48"/>
    </row>
    <row r="43068" spans="68:68" x14ac:dyDescent="0.2">
      <c r="BP43068" s="48"/>
    </row>
    <row r="43069" spans="68:68" x14ac:dyDescent="0.2">
      <c r="BP43069" s="48"/>
    </row>
    <row r="43070" spans="68:68" x14ac:dyDescent="0.2">
      <c r="BP43070" s="48"/>
    </row>
    <row r="43071" spans="68:68" x14ac:dyDescent="0.2">
      <c r="BP43071" s="48"/>
    </row>
    <row r="43072" spans="68:68" x14ac:dyDescent="0.2">
      <c r="BP43072" s="48"/>
    </row>
    <row r="43073" spans="68:68" x14ac:dyDescent="0.2">
      <c r="BP43073" s="48"/>
    </row>
    <row r="43074" spans="68:68" x14ac:dyDescent="0.2">
      <c r="BP43074" s="48"/>
    </row>
    <row r="43075" spans="68:68" x14ac:dyDescent="0.2">
      <c r="BP43075" s="48"/>
    </row>
    <row r="43076" spans="68:68" x14ac:dyDescent="0.2">
      <c r="BP43076" s="48"/>
    </row>
    <row r="43077" spans="68:68" x14ac:dyDescent="0.2">
      <c r="BP43077" s="48"/>
    </row>
    <row r="43078" spans="68:68" x14ac:dyDescent="0.2">
      <c r="BP43078" s="48"/>
    </row>
    <row r="43079" spans="68:68" x14ac:dyDescent="0.2">
      <c r="BP43079" s="48"/>
    </row>
    <row r="43080" spans="68:68" x14ac:dyDescent="0.2">
      <c r="BP43080" s="48"/>
    </row>
    <row r="43081" spans="68:68" x14ac:dyDescent="0.2">
      <c r="BP43081" s="48"/>
    </row>
    <row r="43082" spans="68:68" x14ac:dyDescent="0.2">
      <c r="BP43082" s="48"/>
    </row>
    <row r="43083" spans="68:68" x14ac:dyDescent="0.2">
      <c r="BP43083" s="48"/>
    </row>
    <row r="43084" spans="68:68" x14ac:dyDescent="0.2">
      <c r="BP43084" s="48"/>
    </row>
    <row r="43085" spans="68:68" x14ac:dyDescent="0.2">
      <c r="BP43085" s="48"/>
    </row>
    <row r="43086" spans="68:68" x14ac:dyDescent="0.2">
      <c r="BP43086" s="48"/>
    </row>
    <row r="43087" spans="68:68" x14ac:dyDescent="0.2">
      <c r="BP43087" s="48"/>
    </row>
    <row r="43088" spans="68:68" x14ac:dyDescent="0.2">
      <c r="BP43088" s="48"/>
    </row>
    <row r="43089" spans="68:68" x14ac:dyDescent="0.2">
      <c r="BP43089" s="48"/>
    </row>
    <row r="43090" spans="68:68" x14ac:dyDescent="0.2">
      <c r="BP43090" s="48"/>
    </row>
    <row r="43091" spans="68:68" x14ac:dyDescent="0.2">
      <c r="BP43091" s="48"/>
    </row>
    <row r="43092" spans="68:68" x14ac:dyDescent="0.2">
      <c r="BP43092" s="48"/>
    </row>
    <row r="43093" spans="68:68" x14ac:dyDescent="0.2">
      <c r="BP43093" s="48"/>
    </row>
    <row r="43094" spans="68:68" x14ac:dyDescent="0.2">
      <c r="BP43094" s="48"/>
    </row>
    <row r="43095" spans="68:68" x14ac:dyDescent="0.2">
      <c r="BP43095" s="48"/>
    </row>
    <row r="43096" spans="68:68" x14ac:dyDescent="0.2">
      <c r="BP43096" s="48"/>
    </row>
    <row r="43097" spans="68:68" x14ac:dyDescent="0.2">
      <c r="BP43097" s="48"/>
    </row>
    <row r="43098" spans="68:68" x14ac:dyDescent="0.2">
      <c r="BP43098" s="48"/>
    </row>
    <row r="43099" spans="68:68" x14ac:dyDescent="0.2">
      <c r="BP43099" s="48"/>
    </row>
    <row r="43100" spans="68:68" x14ac:dyDescent="0.2">
      <c r="BP43100" s="48"/>
    </row>
    <row r="43101" spans="68:68" x14ac:dyDescent="0.2">
      <c r="BP43101" s="48"/>
    </row>
    <row r="43102" spans="68:68" x14ac:dyDescent="0.2">
      <c r="BP43102" s="48"/>
    </row>
    <row r="43103" spans="68:68" x14ac:dyDescent="0.2">
      <c r="BP43103" s="48"/>
    </row>
    <row r="43104" spans="68:68" x14ac:dyDescent="0.2">
      <c r="BP43104" s="48"/>
    </row>
    <row r="43105" spans="68:68" x14ac:dyDescent="0.2">
      <c r="BP43105" s="48"/>
    </row>
    <row r="43106" spans="68:68" x14ac:dyDescent="0.2">
      <c r="BP43106" s="48"/>
    </row>
    <row r="43107" spans="68:68" x14ac:dyDescent="0.2">
      <c r="BP43107" s="48"/>
    </row>
    <row r="43108" spans="68:68" x14ac:dyDescent="0.2">
      <c r="BP43108" s="48"/>
    </row>
    <row r="43109" spans="68:68" x14ac:dyDescent="0.2">
      <c r="BP43109" s="48"/>
    </row>
    <row r="43110" spans="68:68" x14ac:dyDescent="0.2">
      <c r="BP43110" s="48"/>
    </row>
    <row r="43111" spans="68:68" x14ac:dyDescent="0.2">
      <c r="BP43111" s="48"/>
    </row>
    <row r="43112" spans="68:68" x14ac:dyDescent="0.2">
      <c r="BP43112" s="48"/>
    </row>
    <row r="43113" spans="68:68" x14ac:dyDescent="0.2">
      <c r="BP43113" s="48"/>
    </row>
    <row r="43114" spans="68:68" x14ac:dyDescent="0.2">
      <c r="BP43114" s="48"/>
    </row>
    <row r="43115" spans="68:68" x14ac:dyDescent="0.2">
      <c r="BP43115" s="48"/>
    </row>
    <row r="43116" spans="68:68" x14ac:dyDescent="0.2">
      <c r="BP43116" s="48"/>
    </row>
    <row r="43117" spans="68:68" x14ac:dyDescent="0.2">
      <c r="BP43117" s="48"/>
    </row>
    <row r="43118" spans="68:68" x14ac:dyDescent="0.2">
      <c r="BP43118" s="48"/>
    </row>
    <row r="43119" spans="68:68" x14ac:dyDescent="0.2">
      <c r="BP43119" s="48"/>
    </row>
    <row r="43120" spans="68:68" x14ac:dyDescent="0.2">
      <c r="BP43120" s="48"/>
    </row>
    <row r="43121" spans="68:68" x14ac:dyDescent="0.2">
      <c r="BP43121" s="48"/>
    </row>
    <row r="43122" spans="68:68" x14ac:dyDescent="0.2">
      <c r="BP43122" s="48"/>
    </row>
    <row r="43123" spans="68:68" x14ac:dyDescent="0.2">
      <c r="BP43123" s="48"/>
    </row>
    <row r="43124" spans="68:68" x14ac:dyDescent="0.2">
      <c r="BP43124" s="48"/>
    </row>
    <row r="43125" spans="68:68" x14ac:dyDescent="0.2">
      <c r="BP43125" s="48"/>
    </row>
    <row r="43126" spans="68:68" x14ac:dyDescent="0.2">
      <c r="BP43126" s="48"/>
    </row>
    <row r="43127" spans="68:68" x14ac:dyDescent="0.2">
      <c r="BP43127" s="48"/>
    </row>
    <row r="43128" spans="68:68" x14ac:dyDescent="0.2">
      <c r="BP43128" s="48"/>
    </row>
    <row r="43129" spans="68:68" x14ac:dyDescent="0.2">
      <c r="BP43129" s="48"/>
    </row>
    <row r="43130" spans="68:68" x14ac:dyDescent="0.2">
      <c r="BP43130" s="48"/>
    </row>
    <row r="43131" spans="68:68" x14ac:dyDescent="0.2">
      <c r="BP43131" s="48"/>
    </row>
    <row r="43132" spans="68:68" x14ac:dyDescent="0.2">
      <c r="BP43132" s="48"/>
    </row>
    <row r="43133" spans="68:68" x14ac:dyDescent="0.2">
      <c r="BP43133" s="48"/>
    </row>
    <row r="43134" spans="68:68" x14ac:dyDescent="0.2">
      <c r="BP43134" s="48"/>
    </row>
    <row r="43135" spans="68:68" x14ac:dyDescent="0.2">
      <c r="BP43135" s="48"/>
    </row>
    <row r="43136" spans="68:68" x14ac:dyDescent="0.2">
      <c r="BP43136" s="48"/>
    </row>
    <row r="43137" spans="68:68" x14ac:dyDescent="0.2">
      <c r="BP43137" s="48"/>
    </row>
    <row r="43138" spans="68:68" x14ac:dyDescent="0.2">
      <c r="BP43138" s="48"/>
    </row>
    <row r="43139" spans="68:68" x14ac:dyDescent="0.2">
      <c r="BP43139" s="48"/>
    </row>
    <row r="43140" spans="68:68" x14ac:dyDescent="0.2">
      <c r="BP43140" s="48"/>
    </row>
    <row r="43141" spans="68:68" x14ac:dyDescent="0.2">
      <c r="BP43141" s="48"/>
    </row>
    <row r="43142" spans="68:68" x14ac:dyDescent="0.2">
      <c r="BP43142" s="48"/>
    </row>
    <row r="43143" spans="68:68" x14ac:dyDescent="0.2">
      <c r="BP43143" s="48"/>
    </row>
    <row r="43144" spans="68:68" x14ac:dyDescent="0.2">
      <c r="BP43144" s="48"/>
    </row>
    <row r="43145" spans="68:68" x14ac:dyDescent="0.2">
      <c r="BP43145" s="48"/>
    </row>
    <row r="43146" spans="68:68" x14ac:dyDescent="0.2">
      <c r="BP43146" s="48"/>
    </row>
    <row r="43147" spans="68:68" x14ac:dyDescent="0.2">
      <c r="BP43147" s="48"/>
    </row>
    <row r="43148" spans="68:68" x14ac:dyDescent="0.2">
      <c r="BP43148" s="48"/>
    </row>
    <row r="43149" spans="68:68" x14ac:dyDescent="0.2">
      <c r="BP43149" s="48"/>
    </row>
    <row r="43150" spans="68:68" x14ac:dyDescent="0.2">
      <c r="BP43150" s="48"/>
    </row>
    <row r="43151" spans="68:68" x14ac:dyDescent="0.2">
      <c r="BP43151" s="48"/>
    </row>
    <row r="43152" spans="68:68" x14ac:dyDescent="0.2">
      <c r="BP43152" s="48"/>
    </row>
    <row r="43153" spans="68:68" x14ac:dyDescent="0.2">
      <c r="BP43153" s="48"/>
    </row>
    <row r="43154" spans="68:68" x14ac:dyDescent="0.2">
      <c r="BP43154" s="48"/>
    </row>
    <row r="43155" spans="68:68" x14ac:dyDescent="0.2">
      <c r="BP43155" s="48"/>
    </row>
    <row r="43156" spans="68:68" x14ac:dyDescent="0.2">
      <c r="BP43156" s="48"/>
    </row>
    <row r="43157" spans="68:68" x14ac:dyDescent="0.2">
      <c r="BP43157" s="48"/>
    </row>
    <row r="43158" spans="68:68" x14ac:dyDescent="0.2">
      <c r="BP43158" s="48"/>
    </row>
    <row r="43159" spans="68:68" x14ac:dyDescent="0.2">
      <c r="BP43159" s="48"/>
    </row>
    <row r="43160" spans="68:68" x14ac:dyDescent="0.2">
      <c r="BP43160" s="48"/>
    </row>
    <row r="43161" spans="68:68" x14ac:dyDescent="0.2">
      <c r="BP43161" s="48"/>
    </row>
    <row r="43162" spans="68:68" x14ac:dyDescent="0.2">
      <c r="BP43162" s="48"/>
    </row>
    <row r="43163" spans="68:68" x14ac:dyDescent="0.2">
      <c r="BP43163" s="48"/>
    </row>
    <row r="43164" spans="68:68" x14ac:dyDescent="0.2">
      <c r="BP43164" s="48"/>
    </row>
    <row r="43165" spans="68:68" x14ac:dyDescent="0.2">
      <c r="BP43165" s="48"/>
    </row>
    <row r="43166" spans="68:68" x14ac:dyDescent="0.2">
      <c r="BP43166" s="48"/>
    </row>
    <row r="43167" spans="68:68" x14ac:dyDescent="0.2">
      <c r="BP43167" s="48"/>
    </row>
    <row r="43168" spans="68:68" x14ac:dyDescent="0.2">
      <c r="BP43168" s="48"/>
    </row>
    <row r="43169" spans="68:68" x14ac:dyDescent="0.2">
      <c r="BP43169" s="48"/>
    </row>
    <row r="43170" spans="68:68" x14ac:dyDescent="0.2">
      <c r="BP43170" s="48"/>
    </row>
    <row r="43171" spans="68:68" x14ac:dyDescent="0.2">
      <c r="BP43171" s="48"/>
    </row>
    <row r="43172" spans="68:68" x14ac:dyDescent="0.2">
      <c r="BP43172" s="48"/>
    </row>
    <row r="43173" spans="68:68" x14ac:dyDescent="0.2">
      <c r="BP43173" s="48"/>
    </row>
    <row r="43174" spans="68:68" x14ac:dyDescent="0.2">
      <c r="BP43174" s="48"/>
    </row>
    <row r="43175" spans="68:68" x14ac:dyDescent="0.2">
      <c r="BP43175" s="48"/>
    </row>
    <row r="43176" spans="68:68" x14ac:dyDescent="0.2">
      <c r="BP43176" s="48"/>
    </row>
    <row r="43177" spans="68:68" x14ac:dyDescent="0.2">
      <c r="BP43177" s="48"/>
    </row>
    <row r="43178" spans="68:68" x14ac:dyDescent="0.2">
      <c r="BP43178" s="48"/>
    </row>
    <row r="43179" spans="68:68" x14ac:dyDescent="0.2">
      <c r="BP43179" s="48"/>
    </row>
    <row r="43180" spans="68:68" x14ac:dyDescent="0.2">
      <c r="BP43180" s="48"/>
    </row>
    <row r="43181" spans="68:68" x14ac:dyDescent="0.2">
      <c r="BP43181" s="48"/>
    </row>
    <row r="43182" spans="68:68" x14ac:dyDescent="0.2">
      <c r="BP43182" s="48"/>
    </row>
    <row r="43183" spans="68:68" x14ac:dyDescent="0.2">
      <c r="BP43183" s="48"/>
    </row>
    <row r="43184" spans="68:68" x14ac:dyDescent="0.2">
      <c r="BP43184" s="48"/>
    </row>
    <row r="43185" spans="68:68" x14ac:dyDescent="0.2">
      <c r="BP43185" s="48"/>
    </row>
    <row r="43186" spans="68:68" x14ac:dyDescent="0.2">
      <c r="BP43186" s="48"/>
    </row>
    <row r="43187" spans="68:68" x14ac:dyDescent="0.2">
      <c r="BP43187" s="48"/>
    </row>
    <row r="43188" spans="68:68" x14ac:dyDescent="0.2">
      <c r="BP43188" s="48"/>
    </row>
    <row r="43189" spans="68:68" x14ac:dyDescent="0.2">
      <c r="BP43189" s="48"/>
    </row>
    <row r="43190" spans="68:68" x14ac:dyDescent="0.2">
      <c r="BP43190" s="48"/>
    </row>
    <row r="43191" spans="68:68" x14ac:dyDescent="0.2">
      <c r="BP43191" s="48"/>
    </row>
    <row r="43192" spans="68:68" x14ac:dyDescent="0.2">
      <c r="BP43192" s="48"/>
    </row>
    <row r="43193" spans="68:68" x14ac:dyDescent="0.2">
      <c r="BP43193" s="48"/>
    </row>
    <row r="43194" spans="68:68" x14ac:dyDescent="0.2">
      <c r="BP43194" s="48"/>
    </row>
    <row r="43195" spans="68:68" x14ac:dyDescent="0.2">
      <c r="BP43195" s="48"/>
    </row>
    <row r="43196" spans="68:68" x14ac:dyDescent="0.2">
      <c r="BP43196" s="48"/>
    </row>
    <row r="43197" spans="68:68" x14ac:dyDescent="0.2">
      <c r="BP43197" s="48"/>
    </row>
    <row r="43198" spans="68:68" x14ac:dyDescent="0.2">
      <c r="BP43198" s="48"/>
    </row>
    <row r="43199" spans="68:68" x14ac:dyDescent="0.2">
      <c r="BP43199" s="48"/>
    </row>
    <row r="43200" spans="68:68" x14ac:dyDescent="0.2">
      <c r="BP43200" s="48"/>
    </row>
    <row r="43201" spans="68:68" x14ac:dyDescent="0.2">
      <c r="BP43201" s="48"/>
    </row>
    <row r="43202" spans="68:68" x14ac:dyDescent="0.2">
      <c r="BP43202" s="48"/>
    </row>
    <row r="43203" spans="68:68" x14ac:dyDescent="0.2">
      <c r="BP43203" s="48"/>
    </row>
    <row r="43204" spans="68:68" x14ac:dyDescent="0.2">
      <c r="BP43204" s="48"/>
    </row>
    <row r="43205" spans="68:68" x14ac:dyDescent="0.2">
      <c r="BP43205" s="48"/>
    </row>
    <row r="43206" spans="68:68" x14ac:dyDescent="0.2">
      <c r="BP43206" s="48"/>
    </row>
    <row r="43207" spans="68:68" x14ac:dyDescent="0.2">
      <c r="BP43207" s="48"/>
    </row>
    <row r="43208" spans="68:68" x14ac:dyDescent="0.2">
      <c r="BP43208" s="48"/>
    </row>
    <row r="43209" spans="68:68" x14ac:dyDescent="0.2">
      <c r="BP43209" s="48"/>
    </row>
    <row r="43210" spans="68:68" x14ac:dyDescent="0.2">
      <c r="BP43210" s="48"/>
    </row>
    <row r="43211" spans="68:68" x14ac:dyDescent="0.2">
      <c r="BP43211" s="48"/>
    </row>
    <row r="43212" spans="68:68" x14ac:dyDescent="0.2">
      <c r="BP43212" s="48"/>
    </row>
    <row r="43213" spans="68:68" x14ac:dyDescent="0.2">
      <c r="BP43213" s="48"/>
    </row>
    <row r="43214" spans="68:68" x14ac:dyDescent="0.2">
      <c r="BP43214" s="48"/>
    </row>
    <row r="43215" spans="68:68" x14ac:dyDescent="0.2">
      <c r="BP43215" s="48"/>
    </row>
    <row r="43216" spans="68:68" x14ac:dyDescent="0.2">
      <c r="BP43216" s="48"/>
    </row>
    <row r="43217" spans="68:68" x14ac:dyDescent="0.2">
      <c r="BP43217" s="48"/>
    </row>
    <row r="43218" spans="68:68" x14ac:dyDescent="0.2">
      <c r="BP43218" s="48"/>
    </row>
    <row r="43219" spans="68:68" x14ac:dyDescent="0.2">
      <c r="BP43219" s="48"/>
    </row>
    <row r="43220" spans="68:68" x14ac:dyDescent="0.2">
      <c r="BP43220" s="48"/>
    </row>
    <row r="43221" spans="68:68" x14ac:dyDescent="0.2">
      <c r="BP43221" s="48"/>
    </row>
    <row r="43222" spans="68:68" x14ac:dyDescent="0.2">
      <c r="BP43222" s="48"/>
    </row>
    <row r="43223" spans="68:68" x14ac:dyDescent="0.2">
      <c r="BP43223" s="48"/>
    </row>
    <row r="43224" spans="68:68" x14ac:dyDescent="0.2">
      <c r="BP43224" s="48"/>
    </row>
    <row r="43225" spans="68:68" x14ac:dyDescent="0.2">
      <c r="BP43225" s="48"/>
    </row>
    <row r="43226" spans="68:68" x14ac:dyDescent="0.2">
      <c r="BP43226" s="48"/>
    </row>
    <row r="43227" spans="68:68" x14ac:dyDescent="0.2">
      <c r="BP43227" s="48"/>
    </row>
    <row r="43228" spans="68:68" x14ac:dyDescent="0.2">
      <c r="BP43228" s="48"/>
    </row>
    <row r="43229" spans="68:68" x14ac:dyDescent="0.2">
      <c r="BP43229" s="48"/>
    </row>
    <row r="43230" spans="68:68" x14ac:dyDescent="0.2">
      <c r="BP43230" s="48"/>
    </row>
    <row r="43231" spans="68:68" x14ac:dyDescent="0.2">
      <c r="BP43231" s="48"/>
    </row>
    <row r="43232" spans="68:68" x14ac:dyDescent="0.2">
      <c r="BP43232" s="48"/>
    </row>
    <row r="43233" spans="68:68" x14ac:dyDescent="0.2">
      <c r="BP43233" s="48"/>
    </row>
    <row r="43234" spans="68:68" x14ac:dyDescent="0.2">
      <c r="BP43234" s="48"/>
    </row>
    <row r="43235" spans="68:68" x14ac:dyDescent="0.2">
      <c r="BP43235" s="48"/>
    </row>
    <row r="43236" spans="68:68" x14ac:dyDescent="0.2">
      <c r="BP43236" s="48"/>
    </row>
    <row r="43237" spans="68:68" x14ac:dyDescent="0.2">
      <c r="BP43237" s="48"/>
    </row>
    <row r="43238" spans="68:68" x14ac:dyDescent="0.2">
      <c r="BP43238" s="48"/>
    </row>
    <row r="43239" spans="68:68" x14ac:dyDescent="0.2">
      <c r="BP43239" s="48"/>
    </row>
    <row r="43240" spans="68:68" x14ac:dyDescent="0.2">
      <c r="BP43240" s="48"/>
    </row>
    <row r="43241" spans="68:68" x14ac:dyDescent="0.2">
      <c r="BP43241" s="48"/>
    </row>
    <row r="43242" spans="68:68" x14ac:dyDescent="0.2">
      <c r="BP43242" s="48"/>
    </row>
    <row r="43243" spans="68:68" x14ac:dyDescent="0.2">
      <c r="BP43243" s="48"/>
    </row>
    <row r="43244" spans="68:68" x14ac:dyDescent="0.2">
      <c r="BP43244" s="48"/>
    </row>
    <row r="43245" spans="68:68" x14ac:dyDescent="0.2">
      <c r="BP43245" s="48"/>
    </row>
    <row r="43246" spans="68:68" x14ac:dyDescent="0.2">
      <c r="BP43246" s="48"/>
    </row>
    <row r="43247" spans="68:68" x14ac:dyDescent="0.2">
      <c r="BP43247" s="48"/>
    </row>
    <row r="43248" spans="68:68" x14ac:dyDescent="0.2">
      <c r="BP43248" s="48"/>
    </row>
    <row r="43249" spans="68:68" x14ac:dyDescent="0.2">
      <c r="BP43249" s="48"/>
    </row>
    <row r="43250" spans="68:68" x14ac:dyDescent="0.2">
      <c r="BP43250" s="48"/>
    </row>
    <row r="43251" spans="68:68" x14ac:dyDescent="0.2">
      <c r="BP43251" s="48"/>
    </row>
    <row r="43252" spans="68:68" x14ac:dyDescent="0.2">
      <c r="BP43252" s="48"/>
    </row>
    <row r="43253" spans="68:68" x14ac:dyDescent="0.2">
      <c r="BP43253" s="48"/>
    </row>
    <row r="43254" spans="68:68" x14ac:dyDescent="0.2">
      <c r="BP43254" s="48"/>
    </row>
    <row r="43255" spans="68:68" x14ac:dyDescent="0.2">
      <c r="BP43255" s="48"/>
    </row>
    <row r="43256" spans="68:68" x14ac:dyDescent="0.2">
      <c r="BP43256" s="48"/>
    </row>
    <row r="43257" spans="68:68" x14ac:dyDescent="0.2">
      <c r="BP43257" s="48"/>
    </row>
    <row r="43258" spans="68:68" x14ac:dyDescent="0.2">
      <c r="BP43258" s="48"/>
    </row>
    <row r="43259" spans="68:68" x14ac:dyDescent="0.2">
      <c r="BP43259" s="48"/>
    </row>
    <row r="43260" spans="68:68" x14ac:dyDescent="0.2">
      <c r="BP43260" s="48"/>
    </row>
    <row r="43261" spans="68:68" x14ac:dyDescent="0.2">
      <c r="BP43261" s="48"/>
    </row>
    <row r="43262" spans="68:68" x14ac:dyDescent="0.2">
      <c r="BP43262" s="48"/>
    </row>
    <row r="43263" spans="68:68" x14ac:dyDescent="0.2">
      <c r="BP43263" s="48"/>
    </row>
    <row r="43264" spans="68:68" x14ac:dyDescent="0.2">
      <c r="BP43264" s="48"/>
    </row>
    <row r="43265" spans="68:68" x14ac:dyDescent="0.2">
      <c r="BP43265" s="48"/>
    </row>
    <row r="43266" spans="68:68" x14ac:dyDescent="0.2">
      <c r="BP43266" s="48"/>
    </row>
    <row r="43267" spans="68:68" x14ac:dyDescent="0.2">
      <c r="BP43267" s="48"/>
    </row>
    <row r="43268" spans="68:68" x14ac:dyDescent="0.2">
      <c r="BP43268" s="48"/>
    </row>
    <row r="43269" spans="68:68" x14ac:dyDescent="0.2">
      <c r="BP43269" s="48"/>
    </row>
    <row r="43270" spans="68:68" x14ac:dyDescent="0.2">
      <c r="BP43270" s="48"/>
    </row>
    <row r="43271" spans="68:68" x14ac:dyDescent="0.2">
      <c r="BP43271" s="48"/>
    </row>
    <row r="43272" spans="68:68" x14ac:dyDescent="0.2">
      <c r="BP43272" s="48"/>
    </row>
    <row r="43273" spans="68:68" x14ac:dyDescent="0.2">
      <c r="BP43273" s="48"/>
    </row>
    <row r="43274" spans="68:68" x14ac:dyDescent="0.2">
      <c r="BP43274" s="48"/>
    </row>
    <row r="43275" spans="68:68" x14ac:dyDescent="0.2">
      <c r="BP43275" s="48"/>
    </row>
    <row r="43276" spans="68:68" x14ac:dyDescent="0.2">
      <c r="BP43276" s="48"/>
    </row>
    <row r="43277" spans="68:68" x14ac:dyDescent="0.2">
      <c r="BP43277" s="48"/>
    </row>
    <row r="43278" spans="68:68" x14ac:dyDescent="0.2">
      <c r="BP43278" s="48"/>
    </row>
    <row r="43279" spans="68:68" x14ac:dyDescent="0.2">
      <c r="BP43279" s="48"/>
    </row>
    <row r="43280" spans="68:68" x14ac:dyDescent="0.2">
      <c r="BP43280" s="48"/>
    </row>
    <row r="43281" spans="68:68" x14ac:dyDescent="0.2">
      <c r="BP43281" s="48"/>
    </row>
    <row r="43282" spans="68:68" x14ac:dyDescent="0.2">
      <c r="BP43282" s="48"/>
    </row>
    <row r="43283" spans="68:68" x14ac:dyDescent="0.2">
      <c r="BP43283" s="48"/>
    </row>
    <row r="43284" spans="68:68" x14ac:dyDescent="0.2">
      <c r="BP43284" s="48"/>
    </row>
    <row r="43285" spans="68:68" x14ac:dyDescent="0.2">
      <c r="BP43285" s="48"/>
    </row>
    <row r="43286" spans="68:68" x14ac:dyDescent="0.2">
      <c r="BP43286" s="48"/>
    </row>
    <row r="43287" spans="68:68" x14ac:dyDescent="0.2">
      <c r="BP43287" s="48"/>
    </row>
    <row r="43288" spans="68:68" x14ac:dyDescent="0.2">
      <c r="BP43288" s="48"/>
    </row>
    <row r="43289" spans="68:68" x14ac:dyDescent="0.2">
      <c r="BP43289" s="48"/>
    </row>
    <row r="43290" spans="68:68" x14ac:dyDescent="0.2">
      <c r="BP43290" s="48"/>
    </row>
    <row r="43291" spans="68:68" x14ac:dyDescent="0.2">
      <c r="BP43291" s="48"/>
    </row>
    <row r="43292" spans="68:68" x14ac:dyDescent="0.2">
      <c r="BP43292" s="48"/>
    </row>
    <row r="43293" spans="68:68" x14ac:dyDescent="0.2">
      <c r="BP43293" s="48"/>
    </row>
    <row r="43294" spans="68:68" x14ac:dyDescent="0.2">
      <c r="BP43294" s="48"/>
    </row>
    <row r="43295" spans="68:68" x14ac:dyDescent="0.2">
      <c r="BP43295" s="48"/>
    </row>
    <row r="43296" spans="68:68" x14ac:dyDescent="0.2">
      <c r="BP43296" s="48"/>
    </row>
    <row r="43297" spans="68:68" x14ac:dyDescent="0.2">
      <c r="BP43297" s="48"/>
    </row>
    <row r="43298" spans="68:68" x14ac:dyDescent="0.2">
      <c r="BP43298" s="48"/>
    </row>
    <row r="43299" spans="68:68" x14ac:dyDescent="0.2">
      <c r="BP43299" s="48"/>
    </row>
    <row r="43300" spans="68:68" x14ac:dyDescent="0.2">
      <c r="BP43300" s="48"/>
    </row>
    <row r="43301" spans="68:68" x14ac:dyDescent="0.2">
      <c r="BP43301" s="48"/>
    </row>
    <row r="43302" spans="68:68" x14ac:dyDescent="0.2">
      <c r="BP43302" s="48"/>
    </row>
    <row r="43303" spans="68:68" x14ac:dyDescent="0.2">
      <c r="BP43303" s="48"/>
    </row>
    <row r="43304" spans="68:68" x14ac:dyDescent="0.2">
      <c r="BP43304" s="48"/>
    </row>
    <row r="43305" spans="68:68" x14ac:dyDescent="0.2">
      <c r="BP43305" s="48"/>
    </row>
    <row r="43306" spans="68:68" x14ac:dyDescent="0.2">
      <c r="BP43306" s="48"/>
    </row>
    <row r="43307" spans="68:68" x14ac:dyDescent="0.2">
      <c r="BP43307" s="48"/>
    </row>
    <row r="43308" spans="68:68" x14ac:dyDescent="0.2">
      <c r="BP43308" s="48"/>
    </row>
    <row r="43309" spans="68:68" x14ac:dyDescent="0.2">
      <c r="BP43309" s="48"/>
    </row>
    <row r="43310" spans="68:68" x14ac:dyDescent="0.2">
      <c r="BP43310" s="48"/>
    </row>
    <row r="43311" spans="68:68" x14ac:dyDescent="0.2">
      <c r="BP43311" s="48"/>
    </row>
    <row r="43312" spans="68:68" x14ac:dyDescent="0.2">
      <c r="BP43312" s="48"/>
    </row>
    <row r="43313" spans="68:68" x14ac:dyDescent="0.2">
      <c r="BP43313" s="48"/>
    </row>
    <row r="43314" spans="68:68" x14ac:dyDescent="0.2">
      <c r="BP43314" s="48"/>
    </row>
    <row r="43315" spans="68:68" x14ac:dyDescent="0.2">
      <c r="BP43315" s="48"/>
    </row>
    <row r="43316" spans="68:68" x14ac:dyDescent="0.2">
      <c r="BP43316" s="48"/>
    </row>
    <row r="43317" spans="68:68" x14ac:dyDescent="0.2">
      <c r="BP43317" s="48"/>
    </row>
    <row r="43318" spans="68:68" x14ac:dyDescent="0.2">
      <c r="BP43318" s="48"/>
    </row>
    <row r="43319" spans="68:68" x14ac:dyDescent="0.2">
      <c r="BP43319" s="48"/>
    </row>
    <row r="43320" spans="68:68" x14ac:dyDescent="0.2">
      <c r="BP43320" s="48"/>
    </row>
    <row r="43321" spans="68:68" x14ac:dyDescent="0.2">
      <c r="BP43321" s="48"/>
    </row>
    <row r="43322" spans="68:68" x14ac:dyDescent="0.2">
      <c r="BP43322" s="48"/>
    </row>
    <row r="43323" spans="68:68" x14ac:dyDescent="0.2">
      <c r="BP43323" s="48"/>
    </row>
    <row r="43324" spans="68:68" x14ac:dyDescent="0.2">
      <c r="BP43324" s="48"/>
    </row>
    <row r="43325" spans="68:68" x14ac:dyDescent="0.2">
      <c r="BP43325" s="48"/>
    </row>
    <row r="43326" spans="68:68" x14ac:dyDescent="0.2">
      <c r="BP43326" s="48"/>
    </row>
    <row r="43327" spans="68:68" x14ac:dyDescent="0.2">
      <c r="BP43327" s="48"/>
    </row>
    <row r="43328" spans="68:68" x14ac:dyDescent="0.2">
      <c r="BP43328" s="48"/>
    </row>
    <row r="43329" spans="68:68" x14ac:dyDescent="0.2">
      <c r="BP43329" s="48"/>
    </row>
    <row r="43330" spans="68:68" x14ac:dyDescent="0.2">
      <c r="BP43330" s="48"/>
    </row>
    <row r="43331" spans="68:68" x14ac:dyDescent="0.2">
      <c r="BP43331" s="48"/>
    </row>
    <row r="43332" spans="68:68" x14ac:dyDescent="0.2">
      <c r="BP43332" s="48"/>
    </row>
    <row r="43333" spans="68:68" x14ac:dyDescent="0.2">
      <c r="BP43333" s="48"/>
    </row>
    <row r="43334" spans="68:68" x14ac:dyDescent="0.2">
      <c r="BP43334" s="48"/>
    </row>
    <row r="43335" spans="68:68" x14ac:dyDescent="0.2">
      <c r="BP43335" s="48"/>
    </row>
    <row r="43336" spans="68:68" x14ac:dyDescent="0.2">
      <c r="BP43336" s="48"/>
    </row>
    <row r="43337" spans="68:68" x14ac:dyDescent="0.2">
      <c r="BP43337" s="48"/>
    </row>
    <row r="43338" spans="68:68" x14ac:dyDescent="0.2">
      <c r="BP43338" s="48"/>
    </row>
    <row r="43339" spans="68:68" x14ac:dyDescent="0.2">
      <c r="BP43339" s="48"/>
    </row>
    <row r="43340" spans="68:68" x14ac:dyDescent="0.2">
      <c r="BP43340" s="48"/>
    </row>
    <row r="43341" spans="68:68" x14ac:dyDescent="0.2">
      <c r="BP43341" s="48"/>
    </row>
    <row r="43342" spans="68:68" x14ac:dyDescent="0.2">
      <c r="BP43342" s="48"/>
    </row>
    <row r="43343" spans="68:68" x14ac:dyDescent="0.2">
      <c r="BP43343" s="48"/>
    </row>
    <row r="43344" spans="68:68" x14ac:dyDescent="0.2">
      <c r="BP43344" s="48"/>
    </row>
    <row r="43345" spans="68:68" x14ac:dyDescent="0.2">
      <c r="BP43345" s="48"/>
    </row>
    <row r="43346" spans="68:68" x14ac:dyDescent="0.2">
      <c r="BP43346" s="48"/>
    </row>
    <row r="43347" spans="68:68" x14ac:dyDescent="0.2">
      <c r="BP43347" s="48"/>
    </row>
    <row r="43348" spans="68:68" x14ac:dyDescent="0.2">
      <c r="BP43348" s="48"/>
    </row>
    <row r="43349" spans="68:68" x14ac:dyDescent="0.2">
      <c r="BP43349" s="48"/>
    </row>
    <row r="43350" spans="68:68" x14ac:dyDescent="0.2">
      <c r="BP43350" s="48"/>
    </row>
    <row r="43351" spans="68:68" x14ac:dyDescent="0.2">
      <c r="BP43351" s="48"/>
    </row>
    <row r="43352" spans="68:68" x14ac:dyDescent="0.2">
      <c r="BP43352" s="48"/>
    </row>
    <row r="43353" spans="68:68" x14ac:dyDescent="0.2">
      <c r="BP43353" s="48"/>
    </row>
    <row r="43354" spans="68:68" x14ac:dyDescent="0.2">
      <c r="BP43354" s="48"/>
    </row>
    <row r="43355" spans="68:68" x14ac:dyDescent="0.2">
      <c r="BP43355" s="48"/>
    </row>
    <row r="43356" spans="68:68" x14ac:dyDescent="0.2">
      <c r="BP43356" s="48"/>
    </row>
    <row r="43357" spans="68:68" x14ac:dyDescent="0.2">
      <c r="BP43357" s="48"/>
    </row>
    <row r="43358" spans="68:68" x14ac:dyDescent="0.2">
      <c r="BP43358" s="48"/>
    </row>
    <row r="43359" spans="68:68" x14ac:dyDescent="0.2">
      <c r="BP43359" s="48"/>
    </row>
    <row r="43360" spans="68:68" x14ac:dyDescent="0.2">
      <c r="BP43360" s="48"/>
    </row>
    <row r="43361" spans="68:68" x14ac:dyDescent="0.2">
      <c r="BP43361" s="48"/>
    </row>
    <row r="43362" spans="68:68" x14ac:dyDescent="0.2">
      <c r="BP43362" s="48"/>
    </row>
    <row r="43363" spans="68:68" x14ac:dyDescent="0.2">
      <c r="BP43363" s="48"/>
    </row>
    <row r="43364" spans="68:68" x14ac:dyDescent="0.2">
      <c r="BP43364" s="48"/>
    </row>
    <row r="43365" spans="68:68" x14ac:dyDescent="0.2">
      <c r="BP43365" s="48"/>
    </row>
    <row r="43366" spans="68:68" x14ac:dyDescent="0.2">
      <c r="BP43366" s="48"/>
    </row>
    <row r="43367" spans="68:68" x14ac:dyDescent="0.2">
      <c r="BP43367" s="48"/>
    </row>
    <row r="43368" spans="68:68" x14ac:dyDescent="0.2">
      <c r="BP43368" s="48"/>
    </row>
    <row r="43369" spans="68:68" x14ac:dyDescent="0.2">
      <c r="BP43369" s="48"/>
    </row>
    <row r="43370" spans="68:68" x14ac:dyDescent="0.2">
      <c r="BP43370" s="48"/>
    </row>
    <row r="43371" spans="68:68" x14ac:dyDescent="0.2">
      <c r="BP43371" s="48"/>
    </row>
    <row r="43372" spans="68:68" x14ac:dyDescent="0.2">
      <c r="BP43372" s="48"/>
    </row>
    <row r="43373" spans="68:68" x14ac:dyDescent="0.2">
      <c r="BP43373" s="48"/>
    </row>
    <row r="43374" spans="68:68" x14ac:dyDescent="0.2">
      <c r="BP43374" s="48"/>
    </row>
    <row r="43375" spans="68:68" x14ac:dyDescent="0.2">
      <c r="BP43375" s="48"/>
    </row>
    <row r="43376" spans="68:68" x14ac:dyDescent="0.2">
      <c r="BP43376" s="48"/>
    </row>
    <row r="43377" spans="68:68" x14ac:dyDescent="0.2">
      <c r="BP43377" s="48"/>
    </row>
    <row r="43378" spans="68:68" x14ac:dyDescent="0.2">
      <c r="BP43378" s="48"/>
    </row>
    <row r="43379" spans="68:68" x14ac:dyDescent="0.2">
      <c r="BP43379" s="48"/>
    </row>
    <row r="43380" spans="68:68" x14ac:dyDescent="0.2">
      <c r="BP43380" s="48"/>
    </row>
    <row r="43381" spans="68:68" x14ac:dyDescent="0.2">
      <c r="BP43381" s="48"/>
    </row>
    <row r="43382" spans="68:68" x14ac:dyDescent="0.2">
      <c r="BP43382" s="48"/>
    </row>
    <row r="43383" spans="68:68" x14ac:dyDescent="0.2">
      <c r="BP43383" s="48"/>
    </row>
    <row r="43384" spans="68:68" x14ac:dyDescent="0.2">
      <c r="BP43384" s="48"/>
    </row>
    <row r="43385" spans="68:68" x14ac:dyDescent="0.2">
      <c r="BP43385" s="48"/>
    </row>
    <row r="43386" spans="68:68" x14ac:dyDescent="0.2">
      <c r="BP43386" s="48"/>
    </row>
    <row r="43387" spans="68:68" x14ac:dyDescent="0.2">
      <c r="BP43387" s="48"/>
    </row>
    <row r="43388" spans="68:68" x14ac:dyDescent="0.2">
      <c r="BP43388" s="48"/>
    </row>
    <row r="43389" spans="68:68" x14ac:dyDescent="0.2">
      <c r="BP43389" s="48"/>
    </row>
    <row r="43390" spans="68:68" x14ac:dyDescent="0.2">
      <c r="BP43390" s="48"/>
    </row>
    <row r="43391" spans="68:68" x14ac:dyDescent="0.2">
      <c r="BP43391" s="48"/>
    </row>
    <row r="43392" spans="68:68" x14ac:dyDescent="0.2">
      <c r="BP43392" s="48"/>
    </row>
    <row r="43393" spans="68:68" x14ac:dyDescent="0.2">
      <c r="BP43393" s="48"/>
    </row>
    <row r="43394" spans="68:68" x14ac:dyDescent="0.2">
      <c r="BP43394" s="48"/>
    </row>
    <row r="43395" spans="68:68" x14ac:dyDescent="0.2">
      <c r="BP43395" s="48"/>
    </row>
    <row r="43396" spans="68:68" x14ac:dyDescent="0.2">
      <c r="BP43396" s="48"/>
    </row>
    <row r="43397" spans="68:68" x14ac:dyDescent="0.2">
      <c r="BP43397" s="48"/>
    </row>
    <row r="43398" spans="68:68" x14ac:dyDescent="0.2">
      <c r="BP43398" s="48"/>
    </row>
    <row r="43399" spans="68:68" x14ac:dyDescent="0.2">
      <c r="BP43399" s="48"/>
    </row>
    <row r="43400" spans="68:68" x14ac:dyDescent="0.2">
      <c r="BP43400" s="48"/>
    </row>
    <row r="43401" spans="68:68" x14ac:dyDescent="0.2">
      <c r="BP43401" s="48"/>
    </row>
    <row r="43402" spans="68:68" x14ac:dyDescent="0.2">
      <c r="BP43402" s="48"/>
    </row>
    <row r="43403" spans="68:68" x14ac:dyDescent="0.2">
      <c r="BP43403" s="48"/>
    </row>
    <row r="43404" spans="68:68" x14ac:dyDescent="0.2">
      <c r="BP43404" s="48"/>
    </row>
    <row r="43405" spans="68:68" x14ac:dyDescent="0.2">
      <c r="BP43405" s="48"/>
    </row>
    <row r="43406" spans="68:68" x14ac:dyDescent="0.2">
      <c r="BP43406" s="48"/>
    </row>
    <row r="43407" spans="68:68" x14ac:dyDescent="0.2">
      <c r="BP43407" s="48"/>
    </row>
    <row r="43408" spans="68:68" x14ac:dyDescent="0.2">
      <c r="BP43408" s="48"/>
    </row>
    <row r="43409" spans="68:68" x14ac:dyDescent="0.2">
      <c r="BP43409" s="48"/>
    </row>
    <row r="43410" spans="68:68" x14ac:dyDescent="0.2">
      <c r="BP43410" s="48"/>
    </row>
    <row r="43411" spans="68:68" x14ac:dyDescent="0.2">
      <c r="BP43411" s="48"/>
    </row>
    <row r="43412" spans="68:68" x14ac:dyDescent="0.2">
      <c r="BP43412" s="48"/>
    </row>
    <row r="43413" spans="68:68" x14ac:dyDescent="0.2">
      <c r="BP43413" s="48"/>
    </row>
    <row r="43414" spans="68:68" x14ac:dyDescent="0.2">
      <c r="BP43414" s="48"/>
    </row>
    <row r="43415" spans="68:68" x14ac:dyDescent="0.2">
      <c r="BP43415" s="48"/>
    </row>
    <row r="43416" spans="68:68" x14ac:dyDescent="0.2">
      <c r="BP43416" s="48"/>
    </row>
    <row r="43417" spans="68:68" x14ac:dyDescent="0.2">
      <c r="BP43417" s="48"/>
    </row>
    <row r="43418" spans="68:68" x14ac:dyDescent="0.2">
      <c r="BP43418" s="48"/>
    </row>
    <row r="43419" spans="68:68" x14ac:dyDescent="0.2">
      <c r="BP43419" s="48"/>
    </row>
    <row r="43420" spans="68:68" x14ac:dyDescent="0.2">
      <c r="BP43420" s="48"/>
    </row>
    <row r="43421" spans="68:68" x14ac:dyDescent="0.2">
      <c r="BP43421" s="48"/>
    </row>
    <row r="43422" spans="68:68" x14ac:dyDescent="0.2">
      <c r="BP43422" s="48"/>
    </row>
    <row r="43423" spans="68:68" x14ac:dyDescent="0.2">
      <c r="BP43423" s="48"/>
    </row>
    <row r="43424" spans="68:68" x14ac:dyDescent="0.2">
      <c r="BP43424" s="48"/>
    </row>
    <row r="43425" spans="68:68" x14ac:dyDescent="0.2">
      <c r="BP43425" s="48"/>
    </row>
    <row r="43426" spans="68:68" x14ac:dyDescent="0.2">
      <c r="BP43426" s="48"/>
    </row>
    <row r="43427" spans="68:68" x14ac:dyDescent="0.2">
      <c r="BP43427" s="48"/>
    </row>
    <row r="43428" spans="68:68" x14ac:dyDescent="0.2">
      <c r="BP43428" s="48"/>
    </row>
    <row r="43429" spans="68:68" x14ac:dyDescent="0.2">
      <c r="BP43429" s="48"/>
    </row>
    <row r="43430" spans="68:68" x14ac:dyDescent="0.2">
      <c r="BP43430" s="48"/>
    </row>
    <row r="43431" spans="68:68" x14ac:dyDescent="0.2">
      <c r="BP43431" s="48"/>
    </row>
    <row r="43432" spans="68:68" x14ac:dyDescent="0.2">
      <c r="BP43432" s="48"/>
    </row>
    <row r="43433" spans="68:68" x14ac:dyDescent="0.2">
      <c r="BP43433" s="48"/>
    </row>
    <row r="43434" spans="68:68" x14ac:dyDescent="0.2">
      <c r="BP43434" s="48"/>
    </row>
    <row r="43435" spans="68:68" x14ac:dyDescent="0.2">
      <c r="BP43435" s="48"/>
    </row>
    <row r="43436" spans="68:68" x14ac:dyDescent="0.2">
      <c r="BP43436" s="48"/>
    </row>
    <row r="43437" spans="68:68" x14ac:dyDescent="0.2">
      <c r="BP43437" s="48"/>
    </row>
    <row r="43438" spans="68:68" x14ac:dyDescent="0.2">
      <c r="BP43438" s="48"/>
    </row>
    <row r="43439" spans="68:68" x14ac:dyDescent="0.2">
      <c r="BP43439" s="48"/>
    </row>
    <row r="43440" spans="68:68" x14ac:dyDescent="0.2">
      <c r="BP43440" s="48"/>
    </row>
    <row r="43441" spans="68:68" x14ac:dyDescent="0.2">
      <c r="BP43441" s="48"/>
    </row>
    <row r="43442" spans="68:68" x14ac:dyDescent="0.2">
      <c r="BP43442" s="48"/>
    </row>
    <row r="43443" spans="68:68" x14ac:dyDescent="0.2">
      <c r="BP43443" s="48"/>
    </row>
    <row r="43444" spans="68:68" x14ac:dyDescent="0.2">
      <c r="BP43444" s="48"/>
    </row>
    <row r="43445" spans="68:68" x14ac:dyDescent="0.2">
      <c r="BP43445" s="48"/>
    </row>
    <row r="43446" spans="68:68" x14ac:dyDescent="0.2">
      <c r="BP43446" s="48"/>
    </row>
    <row r="43447" spans="68:68" x14ac:dyDescent="0.2">
      <c r="BP43447" s="48"/>
    </row>
    <row r="43448" spans="68:68" x14ac:dyDescent="0.2">
      <c r="BP43448" s="48"/>
    </row>
    <row r="43449" spans="68:68" x14ac:dyDescent="0.2">
      <c r="BP43449" s="48"/>
    </row>
    <row r="43450" spans="68:68" x14ac:dyDescent="0.2">
      <c r="BP43450" s="48"/>
    </row>
    <row r="43451" spans="68:68" x14ac:dyDescent="0.2">
      <c r="BP43451" s="48"/>
    </row>
    <row r="43452" spans="68:68" x14ac:dyDescent="0.2">
      <c r="BP43452" s="48"/>
    </row>
    <row r="43453" spans="68:68" x14ac:dyDescent="0.2">
      <c r="BP43453" s="48"/>
    </row>
    <row r="43454" spans="68:68" x14ac:dyDescent="0.2">
      <c r="BP43454" s="48"/>
    </row>
    <row r="43455" spans="68:68" x14ac:dyDescent="0.2">
      <c r="BP43455" s="48"/>
    </row>
    <row r="43456" spans="68:68" x14ac:dyDescent="0.2">
      <c r="BP43456" s="48"/>
    </row>
    <row r="43457" spans="68:68" x14ac:dyDescent="0.2">
      <c r="BP43457" s="48"/>
    </row>
    <row r="43458" spans="68:68" x14ac:dyDescent="0.2">
      <c r="BP43458" s="48"/>
    </row>
    <row r="43459" spans="68:68" x14ac:dyDescent="0.2">
      <c r="BP43459" s="48"/>
    </row>
    <row r="43460" spans="68:68" x14ac:dyDescent="0.2">
      <c r="BP43460" s="48"/>
    </row>
    <row r="43461" spans="68:68" x14ac:dyDescent="0.2">
      <c r="BP43461" s="48"/>
    </row>
    <row r="43462" spans="68:68" x14ac:dyDescent="0.2">
      <c r="BP43462" s="48"/>
    </row>
    <row r="43463" spans="68:68" x14ac:dyDescent="0.2">
      <c r="BP43463" s="48"/>
    </row>
    <row r="43464" spans="68:68" x14ac:dyDescent="0.2">
      <c r="BP43464" s="48"/>
    </row>
    <row r="43465" spans="68:68" x14ac:dyDescent="0.2">
      <c r="BP43465" s="48"/>
    </row>
    <row r="43466" spans="68:68" x14ac:dyDescent="0.2">
      <c r="BP43466" s="48"/>
    </row>
    <row r="43467" spans="68:68" x14ac:dyDescent="0.2">
      <c r="BP43467" s="48"/>
    </row>
    <row r="43468" spans="68:68" x14ac:dyDescent="0.2">
      <c r="BP43468" s="48"/>
    </row>
    <row r="43469" spans="68:68" x14ac:dyDescent="0.2">
      <c r="BP43469" s="48"/>
    </row>
    <row r="43470" spans="68:68" x14ac:dyDescent="0.2">
      <c r="BP43470" s="48"/>
    </row>
    <row r="43471" spans="68:68" x14ac:dyDescent="0.2">
      <c r="BP43471" s="48"/>
    </row>
    <row r="43472" spans="68:68" x14ac:dyDescent="0.2">
      <c r="BP43472" s="48"/>
    </row>
    <row r="43473" spans="68:68" x14ac:dyDescent="0.2">
      <c r="BP43473" s="48"/>
    </row>
    <row r="43474" spans="68:68" x14ac:dyDescent="0.2">
      <c r="BP43474" s="48"/>
    </row>
    <row r="43475" spans="68:68" x14ac:dyDescent="0.2">
      <c r="BP43475" s="48"/>
    </row>
    <row r="43476" spans="68:68" x14ac:dyDescent="0.2">
      <c r="BP43476" s="48"/>
    </row>
    <row r="43477" spans="68:68" x14ac:dyDescent="0.2">
      <c r="BP43477" s="48"/>
    </row>
    <row r="43478" spans="68:68" x14ac:dyDescent="0.2">
      <c r="BP43478" s="48"/>
    </row>
    <row r="43479" spans="68:68" x14ac:dyDescent="0.2">
      <c r="BP43479" s="48"/>
    </row>
    <row r="43480" spans="68:68" x14ac:dyDescent="0.2">
      <c r="BP43480" s="48"/>
    </row>
    <row r="43481" spans="68:68" x14ac:dyDescent="0.2">
      <c r="BP43481" s="48"/>
    </row>
    <row r="43482" spans="68:68" x14ac:dyDescent="0.2">
      <c r="BP43482" s="48"/>
    </row>
    <row r="43483" spans="68:68" x14ac:dyDescent="0.2">
      <c r="BP43483" s="48"/>
    </row>
    <row r="43484" spans="68:68" x14ac:dyDescent="0.2">
      <c r="BP43484" s="48"/>
    </row>
    <row r="43485" spans="68:68" x14ac:dyDescent="0.2">
      <c r="BP43485" s="48"/>
    </row>
    <row r="43486" spans="68:68" x14ac:dyDescent="0.2">
      <c r="BP43486" s="48"/>
    </row>
    <row r="43487" spans="68:68" x14ac:dyDescent="0.2">
      <c r="BP43487" s="48"/>
    </row>
    <row r="43488" spans="68:68" x14ac:dyDescent="0.2">
      <c r="BP43488" s="48"/>
    </row>
    <row r="43489" spans="68:68" x14ac:dyDescent="0.2">
      <c r="BP43489" s="48"/>
    </row>
    <row r="43490" spans="68:68" x14ac:dyDescent="0.2">
      <c r="BP43490" s="48"/>
    </row>
    <row r="43491" spans="68:68" x14ac:dyDescent="0.2">
      <c r="BP43491" s="48"/>
    </row>
    <row r="43492" spans="68:68" x14ac:dyDescent="0.2">
      <c r="BP43492" s="48"/>
    </row>
    <row r="43493" spans="68:68" x14ac:dyDescent="0.2">
      <c r="BP43493" s="48"/>
    </row>
    <row r="43494" spans="68:68" x14ac:dyDescent="0.2">
      <c r="BP43494" s="48"/>
    </row>
    <row r="43495" spans="68:68" x14ac:dyDescent="0.2">
      <c r="BP43495" s="48"/>
    </row>
    <row r="43496" spans="68:68" x14ac:dyDescent="0.2">
      <c r="BP43496" s="48"/>
    </row>
    <row r="43497" spans="68:68" x14ac:dyDescent="0.2">
      <c r="BP43497" s="48"/>
    </row>
    <row r="43498" spans="68:68" x14ac:dyDescent="0.2">
      <c r="BP43498" s="48"/>
    </row>
    <row r="43499" spans="68:68" x14ac:dyDescent="0.2">
      <c r="BP43499" s="48"/>
    </row>
    <row r="43500" spans="68:68" x14ac:dyDescent="0.2">
      <c r="BP43500" s="48"/>
    </row>
    <row r="43501" spans="68:68" x14ac:dyDescent="0.2">
      <c r="BP43501" s="48"/>
    </row>
    <row r="43502" spans="68:68" x14ac:dyDescent="0.2">
      <c r="BP43502" s="48"/>
    </row>
    <row r="43503" spans="68:68" x14ac:dyDescent="0.2">
      <c r="BP43503" s="48"/>
    </row>
    <row r="43504" spans="68:68" x14ac:dyDescent="0.2">
      <c r="BP43504" s="48"/>
    </row>
    <row r="43505" spans="68:68" x14ac:dyDescent="0.2">
      <c r="BP43505" s="48"/>
    </row>
    <row r="43506" spans="68:68" x14ac:dyDescent="0.2">
      <c r="BP43506" s="48"/>
    </row>
    <row r="43507" spans="68:68" x14ac:dyDescent="0.2">
      <c r="BP43507" s="48"/>
    </row>
    <row r="43508" spans="68:68" x14ac:dyDescent="0.2">
      <c r="BP43508" s="48"/>
    </row>
    <row r="43509" spans="68:68" x14ac:dyDescent="0.2">
      <c r="BP43509" s="48"/>
    </row>
    <row r="43510" spans="68:68" x14ac:dyDescent="0.2">
      <c r="BP43510" s="48"/>
    </row>
    <row r="43511" spans="68:68" x14ac:dyDescent="0.2">
      <c r="BP43511" s="48"/>
    </row>
    <row r="43512" spans="68:68" x14ac:dyDescent="0.2">
      <c r="BP43512" s="48"/>
    </row>
    <row r="43513" spans="68:68" x14ac:dyDescent="0.2">
      <c r="BP43513" s="48"/>
    </row>
    <row r="43514" spans="68:68" x14ac:dyDescent="0.2">
      <c r="BP43514" s="48"/>
    </row>
    <row r="43515" spans="68:68" x14ac:dyDescent="0.2">
      <c r="BP43515" s="48"/>
    </row>
    <row r="43516" spans="68:68" x14ac:dyDescent="0.2">
      <c r="BP43516" s="48"/>
    </row>
    <row r="43517" spans="68:68" x14ac:dyDescent="0.2">
      <c r="BP43517" s="48"/>
    </row>
    <row r="43518" spans="68:68" x14ac:dyDescent="0.2">
      <c r="BP43518" s="48"/>
    </row>
    <row r="43519" spans="68:68" x14ac:dyDescent="0.2">
      <c r="BP43519" s="48"/>
    </row>
    <row r="43520" spans="68:68" x14ac:dyDescent="0.2">
      <c r="BP43520" s="48"/>
    </row>
    <row r="43521" spans="68:68" x14ac:dyDescent="0.2">
      <c r="BP43521" s="48"/>
    </row>
    <row r="43522" spans="68:68" x14ac:dyDescent="0.2">
      <c r="BP43522" s="48"/>
    </row>
    <row r="43523" spans="68:68" x14ac:dyDescent="0.2">
      <c r="BP43523" s="48"/>
    </row>
    <row r="43524" spans="68:68" x14ac:dyDescent="0.2">
      <c r="BP43524" s="48"/>
    </row>
    <row r="43525" spans="68:68" x14ac:dyDescent="0.2">
      <c r="BP43525" s="48"/>
    </row>
    <row r="43526" spans="68:68" x14ac:dyDescent="0.2">
      <c r="BP43526" s="48"/>
    </row>
    <row r="43527" spans="68:68" x14ac:dyDescent="0.2">
      <c r="BP43527" s="48"/>
    </row>
    <row r="43528" spans="68:68" x14ac:dyDescent="0.2">
      <c r="BP43528" s="48"/>
    </row>
    <row r="43529" spans="68:68" x14ac:dyDescent="0.2">
      <c r="BP43529" s="48"/>
    </row>
    <row r="43530" spans="68:68" x14ac:dyDescent="0.2">
      <c r="BP43530" s="48"/>
    </row>
    <row r="43531" spans="68:68" x14ac:dyDescent="0.2">
      <c r="BP43531" s="48"/>
    </row>
    <row r="43532" spans="68:68" x14ac:dyDescent="0.2">
      <c r="BP43532" s="48"/>
    </row>
    <row r="43533" spans="68:68" x14ac:dyDescent="0.2">
      <c r="BP43533" s="48"/>
    </row>
    <row r="43534" spans="68:68" x14ac:dyDescent="0.2">
      <c r="BP43534" s="48"/>
    </row>
    <row r="43535" spans="68:68" x14ac:dyDescent="0.2">
      <c r="BP43535" s="48"/>
    </row>
    <row r="43536" spans="68:68" x14ac:dyDescent="0.2">
      <c r="BP43536" s="48"/>
    </row>
    <row r="43537" spans="68:68" x14ac:dyDescent="0.2">
      <c r="BP43537" s="48"/>
    </row>
    <row r="43538" spans="68:68" x14ac:dyDescent="0.2">
      <c r="BP43538" s="48"/>
    </row>
    <row r="43539" spans="68:68" x14ac:dyDescent="0.2">
      <c r="BP43539" s="48"/>
    </row>
    <row r="43540" spans="68:68" x14ac:dyDescent="0.2">
      <c r="BP43540" s="48"/>
    </row>
    <row r="43541" spans="68:68" x14ac:dyDescent="0.2">
      <c r="BP43541" s="48"/>
    </row>
    <row r="43542" spans="68:68" x14ac:dyDescent="0.2">
      <c r="BP43542" s="48"/>
    </row>
    <row r="43543" spans="68:68" x14ac:dyDescent="0.2">
      <c r="BP43543" s="48"/>
    </row>
    <row r="43544" spans="68:68" x14ac:dyDescent="0.2">
      <c r="BP43544" s="48"/>
    </row>
    <row r="43545" spans="68:68" x14ac:dyDescent="0.2">
      <c r="BP43545" s="48"/>
    </row>
    <row r="43546" spans="68:68" x14ac:dyDescent="0.2">
      <c r="BP43546" s="48"/>
    </row>
    <row r="43547" spans="68:68" x14ac:dyDescent="0.2">
      <c r="BP43547" s="48"/>
    </row>
    <row r="43548" spans="68:68" x14ac:dyDescent="0.2">
      <c r="BP43548" s="48"/>
    </row>
    <row r="43549" spans="68:68" x14ac:dyDescent="0.2">
      <c r="BP43549" s="48"/>
    </row>
    <row r="43550" spans="68:68" x14ac:dyDescent="0.2">
      <c r="BP43550" s="48"/>
    </row>
    <row r="43551" spans="68:68" x14ac:dyDescent="0.2">
      <c r="BP43551" s="48"/>
    </row>
    <row r="43552" spans="68:68" x14ac:dyDescent="0.2">
      <c r="BP43552" s="48"/>
    </row>
    <row r="43553" spans="68:68" x14ac:dyDescent="0.2">
      <c r="BP43553" s="48"/>
    </row>
    <row r="43554" spans="68:68" x14ac:dyDescent="0.2">
      <c r="BP43554" s="48"/>
    </row>
    <row r="43555" spans="68:68" x14ac:dyDescent="0.2">
      <c r="BP43555" s="48"/>
    </row>
    <row r="43556" spans="68:68" x14ac:dyDescent="0.2">
      <c r="BP43556" s="48"/>
    </row>
    <row r="43557" spans="68:68" x14ac:dyDescent="0.2">
      <c r="BP43557" s="48"/>
    </row>
    <row r="43558" spans="68:68" x14ac:dyDescent="0.2">
      <c r="BP43558" s="48"/>
    </row>
    <row r="43559" spans="68:68" x14ac:dyDescent="0.2">
      <c r="BP43559" s="48"/>
    </row>
    <row r="43560" spans="68:68" x14ac:dyDescent="0.2">
      <c r="BP43560" s="48"/>
    </row>
    <row r="43561" spans="68:68" x14ac:dyDescent="0.2">
      <c r="BP43561" s="48"/>
    </row>
    <row r="43562" spans="68:68" x14ac:dyDescent="0.2">
      <c r="BP43562" s="48"/>
    </row>
    <row r="43563" spans="68:68" x14ac:dyDescent="0.2">
      <c r="BP43563" s="48"/>
    </row>
    <row r="43564" spans="68:68" x14ac:dyDescent="0.2">
      <c r="BP43564" s="48"/>
    </row>
    <row r="43565" spans="68:68" x14ac:dyDescent="0.2">
      <c r="BP43565" s="48"/>
    </row>
    <row r="43566" spans="68:68" x14ac:dyDescent="0.2">
      <c r="BP43566" s="48"/>
    </row>
    <row r="43567" spans="68:68" x14ac:dyDescent="0.2">
      <c r="BP43567" s="48"/>
    </row>
    <row r="43568" spans="68:68" x14ac:dyDescent="0.2">
      <c r="BP43568" s="48"/>
    </row>
    <row r="43569" spans="68:68" x14ac:dyDescent="0.2">
      <c r="BP43569" s="48"/>
    </row>
    <row r="43570" spans="68:68" x14ac:dyDescent="0.2">
      <c r="BP43570" s="48"/>
    </row>
    <row r="43571" spans="68:68" x14ac:dyDescent="0.2">
      <c r="BP43571" s="48"/>
    </row>
    <row r="43572" spans="68:68" x14ac:dyDescent="0.2">
      <c r="BP43572" s="48"/>
    </row>
    <row r="43573" spans="68:68" x14ac:dyDescent="0.2">
      <c r="BP43573" s="48"/>
    </row>
    <row r="43574" spans="68:68" x14ac:dyDescent="0.2">
      <c r="BP43574" s="48"/>
    </row>
    <row r="43575" spans="68:68" x14ac:dyDescent="0.2">
      <c r="BP43575" s="48"/>
    </row>
    <row r="43576" spans="68:68" x14ac:dyDescent="0.2">
      <c r="BP43576" s="48"/>
    </row>
    <row r="43577" spans="68:68" x14ac:dyDescent="0.2">
      <c r="BP43577" s="48"/>
    </row>
    <row r="43578" spans="68:68" x14ac:dyDescent="0.2">
      <c r="BP43578" s="48"/>
    </row>
    <row r="43579" spans="68:68" x14ac:dyDescent="0.2">
      <c r="BP43579" s="48"/>
    </row>
    <row r="43580" spans="68:68" x14ac:dyDescent="0.2">
      <c r="BP43580" s="48"/>
    </row>
    <row r="43581" spans="68:68" x14ac:dyDescent="0.2">
      <c r="BP43581" s="48"/>
    </row>
    <row r="43582" spans="68:68" x14ac:dyDescent="0.2">
      <c r="BP43582" s="48"/>
    </row>
    <row r="43583" spans="68:68" x14ac:dyDescent="0.2">
      <c r="BP43583" s="48"/>
    </row>
    <row r="43584" spans="68:68" x14ac:dyDescent="0.2">
      <c r="BP43584" s="48"/>
    </row>
    <row r="43585" spans="68:68" x14ac:dyDescent="0.2">
      <c r="BP43585" s="48"/>
    </row>
    <row r="43586" spans="68:68" x14ac:dyDescent="0.2">
      <c r="BP43586" s="48"/>
    </row>
    <row r="43587" spans="68:68" x14ac:dyDescent="0.2">
      <c r="BP43587" s="48"/>
    </row>
    <row r="43588" spans="68:68" x14ac:dyDescent="0.2">
      <c r="BP43588" s="48"/>
    </row>
    <row r="43589" spans="68:68" x14ac:dyDescent="0.2">
      <c r="BP43589" s="48"/>
    </row>
    <row r="43590" spans="68:68" x14ac:dyDescent="0.2">
      <c r="BP43590" s="48"/>
    </row>
    <row r="43591" spans="68:68" x14ac:dyDescent="0.2">
      <c r="BP43591" s="48"/>
    </row>
    <row r="43592" spans="68:68" x14ac:dyDescent="0.2">
      <c r="BP43592" s="48"/>
    </row>
    <row r="43593" spans="68:68" x14ac:dyDescent="0.2">
      <c r="BP43593" s="48"/>
    </row>
    <row r="43594" spans="68:68" x14ac:dyDescent="0.2">
      <c r="BP43594" s="48"/>
    </row>
    <row r="43595" spans="68:68" x14ac:dyDescent="0.2">
      <c r="BP43595" s="48"/>
    </row>
    <row r="43596" spans="68:68" x14ac:dyDescent="0.2">
      <c r="BP43596" s="48"/>
    </row>
    <row r="43597" spans="68:68" x14ac:dyDescent="0.2">
      <c r="BP43597" s="48"/>
    </row>
    <row r="43598" spans="68:68" x14ac:dyDescent="0.2">
      <c r="BP43598" s="48"/>
    </row>
    <row r="43599" spans="68:68" x14ac:dyDescent="0.2">
      <c r="BP43599" s="48"/>
    </row>
    <row r="43600" spans="68:68" x14ac:dyDescent="0.2">
      <c r="BP43600" s="48"/>
    </row>
    <row r="43601" spans="68:68" x14ac:dyDescent="0.2">
      <c r="BP43601" s="48"/>
    </row>
    <row r="43602" spans="68:68" x14ac:dyDescent="0.2">
      <c r="BP43602" s="48"/>
    </row>
    <row r="43603" spans="68:68" x14ac:dyDescent="0.2">
      <c r="BP43603" s="48"/>
    </row>
    <row r="43604" spans="68:68" x14ac:dyDescent="0.2">
      <c r="BP43604" s="48"/>
    </row>
    <row r="43605" spans="68:68" x14ac:dyDescent="0.2">
      <c r="BP43605" s="48"/>
    </row>
    <row r="43606" spans="68:68" x14ac:dyDescent="0.2">
      <c r="BP43606" s="48"/>
    </row>
    <row r="43607" spans="68:68" x14ac:dyDescent="0.2">
      <c r="BP43607" s="48"/>
    </row>
    <row r="43608" spans="68:68" x14ac:dyDescent="0.2">
      <c r="BP43608" s="48"/>
    </row>
    <row r="43609" spans="68:68" x14ac:dyDescent="0.2">
      <c r="BP43609" s="48"/>
    </row>
    <row r="43610" spans="68:68" x14ac:dyDescent="0.2">
      <c r="BP43610" s="48"/>
    </row>
    <row r="43611" spans="68:68" x14ac:dyDescent="0.2">
      <c r="BP43611" s="48"/>
    </row>
    <row r="43612" spans="68:68" x14ac:dyDescent="0.2">
      <c r="BP43612" s="48"/>
    </row>
    <row r="43613" spans="68:68" x14ac:dyDescent="0.2">
      <c r="BP43613" s="48"/>
    </row>
    <row r="43614" spans="68:68" x14ac:dyDescent="0.2">
      <c r="BP43614" s="48"/>
    </row>
    <row r="43615" spans="68:68" x14ac:dyDescent="0.2">
      <c r="BP43615" s="48"/>
    </row>
    <row r="43616" spans="68:68" x14ac:dyDescent="0.2">
      <c r="BP43616" s="48"/>
    </row>
    <row r="43617" spans="68:68" x14ac:dyDescent="0.2">
      <c r="BP43617" s="48"/>
    </row>
    <row r="43618" spans="68:68" x14ac:dyDescent="0.2">
      <c r="BP43618" s="48"/>
    </row>
    <row r="43619" spans="68:68" x14ac:dyDescent="0.2">
      <c r="BP43619" s="48"/>
    </row>
    <row r="43620" spans="68:68" x14ac:dyDescent="0.2">
      <c r="BP43620" s="48"/>
    </row>
    <row r="43621" spans="68:68" x14ac:dyDescent="0.2">
      <c r="BP43621" s="48"/>
    </row>
    <row r="43622" spans="68:68" x14ac:dyDescent="0.2">
      <c r="BP43622" s="48"/>
    </row>
    <row r="43623" spans="68:68" x14ac:dyDescent="0.2">
      <c r="BP43623" s="48"/>
    </row>
    <row r="43624" spans="68:68" x14ac:dyDescent="0.2">
      <c r="BP43624" s="48"/>
    </row>
    <row r="43625" spans="68:68" x14ac:dyDescent="0.2">
      <c r="BP43625" s="48"/>
    </row>
    <row r="43626" spans="68:68" x14ac:dyDescent="0.2">
      <c r="BP43626" s="48"/>
    </row>
    <row r="43627" spans="68:68" x14ac:dyDescent="0.2">
      <c r="BP43627" s="48"/>
    </row>
    <row r="43628" spans="68:68" x14ac:dyDescent="0.2">
      <c r="BP43628" s="48"/>
    </row>
    <row r="43629" spans="68:68" x14ac:dyDescent="0.2">
      <c r="BP43629" s="48"/>
    </row>
    <row r="43630" spans="68:68" x14ac:dyDescent="0.2">
      <c r="BP43630" s="48"/>
    </row>
    <row r="43631" spans="68:68" x14ac:dyDescent="0.2">
      <c r="BP43631" s="48"/>
    </row>
    <row r="43632" spans="68:68" x14ac:dyDescent="0.2">
      <c r="BP43632" s="48"/>
    </row>
    <row r="43633" spans="68:68" x14ac:dyDescent="0.2">
      <c r="BP43633" s="48"/>
    </row>
    <row r="43634" spans="68:68" x14ac:dyDescent="0.2">
      <c r="BP43634" s="48"/>
    </row>
    <row r="43635" spans="68:68" x14ac:dyDescent="0.2">
      <c r="BP43635" s="48"/>
    </row>
    <row r="43636" spans="68:68" x14ac:dyDescent="0.2">
      <c r="BP43636" s="48"/>
    </row>
    <row r="43637" spans="68:68" x14ac:dyDescent="0.2">
      <c r="BP43637" s="48"/>
    </row>
    <row r="43638" spans="68:68" x14ac:dyDescent="0.2">
      <c r="BP43638" s="48"/>
    </row>
    <row r="43639" spans="68:68" x14ac:dyDescent="0.2">
      <c r="BP43639" s="48"/>
    </row>
    <row r="43640" spans="68:68" x14ac:dyDescent="0.2">
      <c r="BP43640" s="48"/>
    </row>
    <row r="43641" spans="68:68" x14ac:dyDescent="0.2">
      <c r="BP43641" s="48"/>
    </row>
    <row r="43642" spans="68:68" x14ac:dyDescent="0.2">
      <c r="BP43642" s="48"/>
    </row>
    <row r="43643" spans="68:68" x14ac:dyDescent="0.2">
      <c r="BP43643" s="48"/>
    </row>
    <row r="43644" spans="68:68" x14ac:dyDescent="0.2">
      <c r="BP43644" s="48"/>
    </row>
    <row r="43645" spans="68:68" x14ac:dyDescent="0.2">
      <c r="BP43645" s="48"/>
    </row>
    <row r="43646" spans="68:68" x14ac:dyDescent="0.2">
      <c r="BP43646" s="48"/>
    </row>
    <row r="43647" spans="68:68" x14ac:dyDescent="0.2">
      <c r="BP43647" s="48"/>
    </row>
    <row r="43648" spans="68:68" x14ac:dyDescent="0.2">
      <c r="BP43648" s="48"/>
    </row>
    <row r="43649" spans="68:68" x14ac:dyDescent="0.2">
      <c r="BP43649" s="48"/>
    </row>
    <row r="43650" spans="68:68" x14ac:dyDescent="0.2">
      <c r="BP43650" s="48"/>
    </row>
    <row r="43651" spans="68:68" x14ac:dyDescent="0.2">
      <c r="BP43651" s="48"/>
    </row>
    <row r="43652" spans="68:68" x14ac:dyDescent="0.2">
      <c r="BP43652" s="48"/>
    </row>
    <row r="43653" spans="68:68" x14ac:dyDescent="0.2">
      <c r="BP43653" s="48"/>
    </row>
    <row r="43654" spans="68:68" x14ac:dyDescent="0.2">
      <c r="BP43654" s="48"/>
    </row>
    <row r="43655" spans="68:68" x14ac:dyDescent="0.2">
      <c r="BP43655" s="48"/>
    </row>
    <row r="43656" spans="68:68" x14ac:dyDescent="0.2">
      <c r="BP43656" s="48"/>
    </row>
    <row r="43657" spans="68:68" x14ac:dyDescent="0.2">
      <c r="BP43657" s="48"/>
    </row>
    <row r="43658" spans="68:68" x14ac:dyDescent="0.2">
      <c r="BP43658" s="48"/>
    </row>
    <row r="43659" spans="68:68" x14ac:dyDescent="0.2">
      <c r="BP43659" s="48"/>
    </row>
    <row r="43660" spans="68:68" x14ac:dyDescent="0.2">
      <c r="BP43660" s="48"/>
    </row>
    <row r="43661" spans="68:68" x14ac:dyDescent="0.2">
      <c r="BP43661" s="48"/>
    </row>
    <row r="43662" spans="68:68" x14ac:dyDescent="0.2">
      <c r="BP43662" s="48"/>
    </row>
    <row r="43663" spans="68:68" x14ac:dyDescent="0.2">
      <c r="BP43663" s="48"/>
    </row>
    <row r="43664" spans="68:68" x14ac:dyDescent="0.2">
      <c r="BP43664" s="48"/>
    </row>
    <row r="43665" spans="68:68" x14ac:dyDescent="0.2">
      <c r="BP43665" s="48"/>
    </row>
    <row r="43666" spans="68:68" x14ac:dyDescent="0.2">
      <c r="BP43666" s="48"/>
    </row>
    <row r="43667" spans="68:68" x14ac:dyDescent="0.2">
      <c r="BP43667" s="48"/>
    </row>
    <row r="43668" spans="68:68" x14ac:dyDescent="0.2">
      <c r="BP43668" s="48"/>
    </row>
    <row r="43669" spans="68:68" x14ac:dyDescent="0.2">
      <c r="BP43669" s="48"/>
    </row>
    <row r="43670" spans="68:68" x14ac:dyDescent="0.2">
      <c r="BP43670" s="48"/>
    </row>
    <row r="43671" spans="68:68" x14ac:dyDescent="0.2">
      <c r="BP43671" s="48"/>
    </row>
    <row r="43672" spans="68:68" x14ac:dyDescent="0.2">
      <c r="BP43672" s="48"/>
    </row>
    <row r="43673" spans="68:68" x14ac:dyDescent="0.2">
      <c r="BP43673" s="48"/>
    </row>
    <row r="43674" spans="68:68" x14ac:dyDescent="0.2">
      <c r="BP43674" s="48"/>
    </row>
    <row r="43675" spans="68:68" x14ac:dyDescent="0.2">
      <c r="BP43675" s="48"/>
    </row>
    <row r="43676" spans="68:68" x14ac:dyDescent="0.2">
      <c r="BP43676" s="48"/>
    </row>
    <row r="43677" spans="68:68" x14ac:dyDescent="0.2">
      <c r="BP43677" s="48"/>
    </row>
    <row r="43678" spans="68:68" x14ac:dyDescent="0.2">
      <c r="BP43678" s="48"/>
    </row>
    <row r="43679" spans="68:68" x14ac:dyDescent="0.2">
      <c r="BP43679" s="48"/>
    </row>
    <row r="43680" spans="68:68" x14ac:dyDescent="0.2">
      <c r="BP43680" s="48"/>
    </row>
    <row r="43681" spans="68:68" x14ac:dyDescent="0.2">
      <c r="BP43681" s="48"/>
    </row>
    <row r="43682" spans="68:68" x14ac:dyDescent="0.2">
      <c r="BP43682" s="48"/>
    </row>
    <row r="43683" spans="68:68" x14ac:dyDescent="0.2">
      <c r="BP43683" s="48"/>
    </row>
    <row r="43684" spans="68:68" x14ac:dyDescent="0.2">
      <c r="BP43684" s="48"/>
    </row>
    <row r="43685" spans="68:68" x14ac:dyDescent="0.2">
      <c r="BP43685" s="48"/>
    </row>
    <row r="43686" spans="68:68" x14ac:dyDescent="0.2">
      <c r="BP43686" s="48"/>
    </row>
    <row r="43687" spans="68:68" x14ac:dyDescent="0.2">
      <c r="BP43687" s="48"/>
    </row>
    <row r="43688" spans="68:68" x14ac:dyDescent="0.2">
      <c r="BP43688" s="48"/>
    </row>
    <row r="43689" spans="68:68" x14ac:dyDescent="0.2">
      <c r="BP43689" s="48"/>
    </row>
    <row r="43690" spans="68:68" x14ac:dyDescent="0.2">
      <c r="BP43690" s="48"/>
    </row>
    <row r="43691" spans="68:68" x14ac:dyDescent="0.2">
      <c r="BP43691" s="48"/>
    </row>
    <row r="43692" spans="68:68" x14ac:dyDescent="0.2">
      <c r="BP43692" s="48"/>
    </row>
    <row r="43693" spans="68:68" x14ac:dyDescent="0.2">
      <c r="BP43693" s="48"/>
    </row>
    <row r="43694" spans="68:68" x14ac:dyDescent="0.2">
      <c r="BP43694" s="48"/>
    </row>
    <row r="43695" spans="68:68" x14ac:dyDescent="0.2">
      <c r="BP43695" s="48"/>
    </row>
    <row r="43696" spans="68:68" x14ac:dyDescent="0.2">
      <c r="BP43696" s="48"/>
    </row>
    <row r="43697" spans="68:68" x14ac:dyDescent="0.2">
      <c r="BP43697" s="48"/>
    </row>
    <row r="43698" spans="68:68" x14ac:dyDescent="0.2">
      <c r="BP43698" s="48"/>
    </row>
    <row r="43699" spans="68:68" x14ac:dyDescent="0.2">
      <c r="BP43699" s="48"/>
    </row>
    <row r="43700" spans="68:68" x14ac:dyDescent="0.2">
      <c r="BP43700" s="48"/>
    </row>
    <row r="43701" spans="68:68" x14ac:dyDescent="0.2">
      <c r="BP43701" s="48"/>
    </row>
    <row r="43702" spans="68:68" x14ac:dyDescent="0.2">
      <c r="BP43702" s="48"/>
    </row>
    <row r="43703" spans="68:68" x14ac:dyDescent="0.2">
      <c r="BP43703" s="48"/>
    </row>
    <row r="43704" spans="68:68" x14ac:dyDescent="0.2">
      <c r="BP43704" s="48"/>
    </row>
    <row r="43705" spans="68:68" x14ac:dyDescent="0.2">
      <c r="BP43705" s="48"/>
    </row>
    <row r="43706" spans="68:68" x14ac:dyDescent="0.2">
      <c r="BP43706" s="48"/>
    </row>
    <row r="43707" spans="68:68" x14ac:dyDescent="0.2">
      <c r="BP43707" s="48"/>
    </row>
    <row r="43708" spans="68:68" x14ac:dyDescent="0.2">
      <c r="BP43708" s="48"/>
    </row>
    <row r="43709" spans="68:68" x14ac:dyDescent="0.2">
      <c r="BP43709" s="48"/>
    </row>
    <row r="43710" spans="68:68" x14ac:dyDescent="0.2">
      <c r="BP43710" s="48"/>
    </row>
    <row r="43711" spans="68:68" x14ac:dyDescent="0.2">
      <c r="BP43711" s="48"/>
    </row>
    <row r="43712" spans="68:68" x14ac:dyDescent="0.2">
      <c r="BP43712" s="48"/>
    </row>
    <row r="43713" spans="68:68" x14ac:dyDescent="0.2">
      <c r="BP43713" s="48"/>
    </row>
    <row r="43714" spans="68:68" x14ac:dyDescent="0.2">
      <c r="BP43714" s="48"/>
    </row>
    <row r="43715" spans="68:68" x14ac:dyDescent="0.2">
      <c r="BP43715" s="48"/>
    </row>
    <row r="43716" spans="68:68" x14ac:dyDescent="0.2">
      <c r="BP43716" s="48"/>
    </row>
    <row r="43717" spans="68:68" x14ac:dyDescent="0.2">
      <c r="BP43717" s="48"/>
    </row>
    <row r="43718" spans="68:68" x14ac:dyDescent="0.2">
      <c r="BP43718" s="48"/>
    </row>
    <row r="43719" spans="68:68" x14ac:dyDescent="0.2">
      <c r="BP43719" s="48"/>
    </row>
    <row r="43720" spans="68:68" x14ac:dyDescent="0.2">
      <c r="BP43720" s="48"/>
    </row>
    <row r="43721" spans="68:68" x14ac:dyDescent="0.2">
      <c r="BP43721" s="48"/>
    </row>
    <row r="43722" spans="68:68" x14ac:dyDescent="0.2">
      <c r="BP43722" s="48"/>
    </row>
    <row r="43723" spans="68:68" x14ac:dyDescent="0.2">
      <c r="BP43723" s="48"/>
    </row>
    <row r="43724" spans="68:68" x14ac:dyDescent="0.2">
      <c r="BP43724" s="48"/>
    </row>
    <row r="43725" spans="68:68" x14ac:dyDescent="0.2">
      <c r="BP43725" s="48"/>
    </row>
    <row r="43726" spans="68:68" x14ac:dyDescent="0.2">
      <c r="BP43726" s="48"/>
    </row>
    <row r="43727" spans="68:68" x14ac:dyDescent="0.2">
      <c r="BP43727" s="48"/>
    </row>
    <row r="43728" spans="68:68" x14ac:dyDescent="0.2">
      <c r="BP43728" s="48"/>
    </row>
    <row r="43729" spans="68:68" x14ac:dyDescent="0.2">
      <c r="BP43729" s="48"/>
    </row>
    <row r="43730" spans="68:68" x14ac:dyDescent="0.2">
      <c r="BP43730" s="48"/>
    </row>
    <row r="43731" spans="68:68" x14ac:dyDescent="0.2">
      <c r="BP43731" s="48"/>
    </row>
    <row r="43732" spans="68:68" x14ac:dyDescent="0.2">
      <c r="BP43732" s="48"/>
    </row>
    <row r="43733" spans="68:68" x14ac:dyDescent="0.2">
      <c r="BP43733" s="48"/>
    </row>
    <row r="43734" spans="68:68" x14ac:dyDescent="0.2">
      <c r="BP43734" s="48"/>
    </row>
    <row r="43735" spans="68:68" x14ac:dyDescent="0.2">
      <c r="BP43735" s="48"/>
    </row>
    <row r="43736" spans="68:68" x14ac:dyDescent="0.2">
      <c r="BP43736" s="48"/>
    </row>
    <row r="43737" spans="68:68" x14ac:dyDescent="0.2">
      <c r="BP43737" s="48"/>
    </row>
    <row r="43738" spans="68:68" x14ac:dyDescent="0.2">
      <c r="BP43738" s="48"/>
    </row>
    <row r="43739" spans="68:68" x14ac:dyDescent="0.2">
      <c r="BP43739" s="48"/>
    </row>
    <row r="43740" spans="68:68" x14ac:dyDescent="0.2">
      <c r="BP43740" s="48"/>
    </row>
    <row r="43741" spans="68:68" x14ac:dyDescent="0.2">
      <c r="BP43741" s="48"/>
    </row>
    <row r="43742" spans="68:68" x14ac:dyDescent="0.2">
      <c r="BP43742" s="48"/>
    </row>
    <row r="43743" spans="68:68" x14ac:dyDescent="0.2">
      <c r="BP43743" s="48"/>
    </row>
    <row r="43744" spans="68:68" x14ac:dyDescent="0.2">
      <c r="BP43744" s="48"/>
    </row>
    <row r="43745" spans="68:68" x14ac:dyDescent="0.2">
      <c r="BP43745" s="48"/>
    </row>
    <row r="43746" spans="68:68" x14ac:dyDescent="0.2">
      <c r="BP43746" s="48"/>
    </row>
    <row r="43747" spans="68:68" x14ac:dyDescent="0.2">
      <c r="BP43747" s="48"/>
    </row>
    <row r="43748" spans="68:68" x14ac:dyDescent="0.2">
      <c r="BP43748" s="48"/>
    </row>
    <row r="43749" spans="68:68" x14ac:dyDescent="0.2">
      <c r="BP43749" s="48"/>
    </row>
    <row r="43750" spans="68:68" x14ac:dyDescent="0.2">
      <c r="BP43750" s="48"/>
    </row>
    <row r="43751" spans="68:68" x14ac:dyDescent="0.2">
      <c r="BP43751" s="48"/>
    </row>
    <row r="43752" spans="68:68" x14ac:dyDescent="0.2">
      <c r="BP43752" s="48"/>
    </row>
    <row r="43753" spans="68:68" x14ac:dyDescent="0.2">
      <c r="BP43753" s="48"/>
    </row>
    <row r="43754" spans="68:68" x14ac:dyDescent="0.2">
      <c r="BP43754" s="48"/>
    </row>
    <row r="43755" spans="68:68" x14ac:dyDescent="0.2">
      <c r="BP43755" s="48"/>
    </row>
    <row r="43756" spans="68:68" x14ac:dyDescent="0.2">
      <c r="BP43756" s="48"/>
    </row>
    <row r="43757" spans="68:68" x14ac:dyDescent="0.2">
      <c r="BP43757" s="48"/>
    </row>
    <row r="43758" spans="68:68" x14ac:dyDescent="0.2">
      <c r="BP43758" s="48"/>
    </row>
    <row r="43759" spans="68:68" x14ac:dyDescent="0.2">
      <c r="BP43759" s="48"/>
    </row>
    <row r="43760" spans="68:68" x14ac:dyDescent="0.2">
      <c r="BP43760" s="48"/>
    </row>
    <row r="43761" spans="68:68" x14ac:dyDescent="0.2">
      <c r="BP43761" s="48"/>
    </row>
    <row r="43762" spans="68:68" x14ac:dyDescent="0.2">
      <c r="BP43762" s="48"/>
    </row>
    <row r="43763" spans="68:68" x14ac:dyDescent="0.2">
      <c r="BP43763" s="48"/>
    </row>
    <row r="43764" spans="68:68" x14ac:dyDescent="0.2">
      <c r="BP43764" s="48"/>
    </row>
    <row r="43765" spans="68:68" x14ac:dyDescent="0.2">
      <c r="BP43765" s="48"/>
    </row>
    <row r="43766" spans="68:68" x14ac:dyDescent="0.2">
      <c r="BP43766" s="48"/>
    </row>
    <row r="43767" spans="68:68" x14ac:dyDescent="0.2">
      <c r="BP43767" s="48"/>
    </row>
    <row r="43768" spans="68:68" x14ac:dyDescent="0.2">
      <c r="BP43768" s="48"/>
    </row>
    <row r="43769" spans="68:68" x14ac:dyDescent="0.2">
      <c r="BP43769" s="48"/>
    </row>
    <row r="43770" spans="68:68" x14ac:dyDescent="0.2">
      <c r="BP43770" s="48"/>
    </row>
    <row r="43771" spans="68:68" x14ac:dyDescent="0.2">
      <c r="BP43771" s="48"/>
    </row>
    <row r="43772" spans="68:68" x14ac:dyDescent="0.2">
      <c r="BP43772" s="48"/>
    </row>
    <row r="43773" spans="68:68" x14ac:dyDescent="0.2">
      <c r="BP43773" s="48"/>
    </row>
    <row r="43774" spans="68:68" x14ac:dyDescent="0.2">
      <c r="BP43774" s="48"/>
    </row>
    <row r="43775" spans="68:68" x14ac:dyDescent="0.2">
      <c r="BP43775" s="48"/>
    </row>
    <row r="43776" spans="68:68" x14ac:dyDescent="0.2">
      <c r="BP43776" s="48"/>
    </row>
    <row r="43777" spans="68:68" x14ac:dyDescent="0.2">
      <c r="BP43777" s="48"/>
    </row>
    <row r="43778" spans="68:68" x14ac:dyDescent="0.2">
      <c r="BP43778" s="48"/>
    </row>
    <row r="43779" spans="68:68" x14ac:dyDescent="0.2">
      <c r="BP43779" s="48"/>
    </row>
    <row r="43780" spans="68:68" x14ac:dyDescent="0.2">
      <c r="BP43780" s="48"/>
    </row>
    <row r="43781" spans="68:68" x14ac:dyDescent="0.2">
      <c r="BP43781" s="48"/>
    </row>
    <row r="43782" spans="68:68" x14ac:dyDescent="0.2">
      <c r="BP43782" s="48"/>
    </row>
    <row r="43783" spans="68:68" x14ac:dyDescent="0.2">
      <c r="BP43783" s="48"/>
    </row>
    <row r="43784" spans="68:68" x14ac:dyDescent="0.2">
      <c r="BP43784" s="48"/>
    </row>
    <row r="43785" spans="68:68" x14ac:dyDescent="0.2">
      <c r="BP43785" s="48"/>
    </row>
    <row r="43786" spans="68:68" x14ac:dyDescent="0.2">
      <c r="BP43786" s="48"/>
    </row>
    <row r="43787" spans="68:68" x14ac:dyDescent="0.2">
      <c r="BP43787" s="48"/>
    </row>
    <row r="43788" spans="68:68" x14ac:dyDescent="0.2">
      <c r="BP43788" s="48"/>
    </row>
    <row r="43789" spans="68:68" x14ac:dyDescent="0.2">
      <c r="BP43789" s="48"/>
    </row>
    <row r="43790" spans="68:68" x14ac:dyDescent="0.2">
      <c r="BP43790" s="48"/>
    </row>
    <row r="43791" spans="68:68" x14ac:dyDescent="0.2">
      <c r="BP43791" s="48"/>
    </row>
    <row r="43792" spans="68:68" x14ac:dyDescent="0.2">
      <c r="BP43792" s="48"/>
    </row>
    <row r="43793" spans="68:68" x14ac:dyDescent="0.2">
      <c r="BP43793" s="48"/>
    </row>
    <row r="43794" spans="68:68" x14ac:dyDescent="0.2">
      <c r="BP43794" s="48"/>
    </row>
    <row r="43795" spans="68:68" x14ac:dyDescent="0.2">
      <c r="BP43795" s="48"/>
    </row>
    <row r="43796" spans="68:68" x14ac:dyDescent="0.2">
      <c r="BP43796" s="48"/>
    </row>
    <row r="43797" spans="68:68" x14ac:dyDescent="0.2">
      <c r="BP43797" s="48"/>
    </row>
    <row r="43798" spans="68:68" x14ac:dyDescent="0.2">
      <c r="BP43798" s="48"/>
    </row>
    <row r="43799" spans="68:68" x14ac:dyDescent="0.2">
      <c r="BP43799" s="48"/>
    </row>
    <row r="43800" spans="68:68" x14ac:dyDescent="0.2">
      <c r="BP43800" s="48"/>
    </row>
    <row r="43801" spans="68:68" x14ac:dyDescent="0.2">
      <c r="BP43801" s="48"/>
    </row>
    <row r="43802" spans="68:68" x14ac:dyDescent="0.2">
      <c r="BP43802" s="48"/>
    </row>
    <row r="43803" spans="68:68" x14ac:dyDescent="0.2">
      <c r="BP43803" s="48"/>
    </row>
    <row r="43804" spans="68:68" x14ac:dyDescent="0.2">
      <c r="BP43804" s="48"/>
    </row>
    <row r="43805" spans="68:68" x14ac:dyDescent="0.2">
      <c r="BP43805" s="48"/>
    </row>
    <row r="43806" spans="68:68" x14ac:dyDescent="0.2">
      <c r="BP43806" s="48"/>
    </row>
    <row r="43807" spans="68:68" x14ac:dyDescent="0.2">
      <c r="BP43807" s="48"/>
    </row>
    <row r="43808" spans="68:68" x14ac:dyDescent="0.2">
      <c r="BP43808" s="48"/>
    </row>
    <row r="43809" spans="68:68" x14ac:dyDescent="0.2">
      <c r="BP43809" s="48"/>
    </row>
    <row r="43810" spans="68:68" x14ac:dyDescent="0.2">
      <c r="BP43810" s="48"/>
    </row>
    <row r="43811" spans="68:68" x14ac:dyDescent="0.2">
      <c r="BP43811" s="48"/>
    </row>
    <row r="43812" spans="68:68" x14ac:dyDescent="0.2">
      <c r="BP43812" s="48"/>
    </row>
    <row r="43813" spans="68:68" x14ac:dyDescent="0.2">
      <c r="BP43813" s="48"/>
    </row>
    <row r="43814" spans="68:68" x14ac:dyDescent="0.2">
      <c r="BP43814" s="48"/>
    </row>
    <row r="43815" spans="68:68" x14ac:dyDescent="0.2">
      <c r="BP43815" s="48"/>
    </row>
    <row r="43816" spans="68:68" x14ac:dyDescent="0.2">
      <c r="BP43816" s="48"/>
    </row>
    <row r="43817" spans="68:68" x14ac:dyDescent="0.2">
      <c r="BP43817" s="48"/>
    </row>
    <row r="43818" spans="68:68" x14ac:dyDescent="0.2">
      <c r="BP43818" s="48"/>
    </row>
    <row r="43819" spans="68:68" x14ac:dyDescent="0.2">
      <c r="BP43819" s="48"/>
    </row>
    <row r="43820" spans="68:68" x14ac:dyDescent="0.2">
      <c r="BP43820" s="48"/>
    </row>
    <row r="43821" spans="68:68" x14ac:dyDescent="0.2">
      <c r="BP43821" s="48"/>
    </row>
    <row r="43822" spans="68:68" x14ac:dyDescent="0.2">
      <c r="BP43822" s="48"/>
    </row>
    <row r="43823" spans="68:68" x14ac:dyDescent="0.2">
      <c r="BP43823" s="48"/>
    </row>
    <row r="43824" spans="68:68" x14ac:dyDescent="0.2">
      <c r="BP43824" s="48"/>
    </row>
    <row r="43825" spans="68:68" x14ac:dyDescent="0.2">
      <c r="BP43825" s="48"/>
    </row>
    <row r="43826" spans="68:68" x14ac:dyDescent="0.2">
      <c r="BP43826" s="48"/>
    </row>
    <row r="43827" spans="68:68" x14ac:dyDescent="0.2">
      <c r="BP43827" s="48"/>
    </row>
    <row r="43828" spans="68:68" x14ac:dyDescent="0.2">
      <c r="BP43828" s="48"/>
    </row>
    <row r="43829" spans="68:68" x14ac:dyDescent="0.2">
      <c r="BP43829" s="48"/>
    </row>
    <row r="43830" spans="68:68" x14ac:dyDescent="0.2">
      <c r="BP43830" s="48"/>
    </row>
    <row r="43831" spans="68:68" x14ac:dyDescent="0.2">
      <c r="BP43831" s="48"/>
    </row>
    <row r="43832" spans="68:68" x14ac:dyDescent="0.2">
      <c r="BP43832" s="48"/>
    </row>
    <row r="43833" spans="68:68" x14ac:dyDescent="0.2">
      <c r="BP43833" s="48"/>
    </row>
    <row r="43834" spans="68:68" x14ac:dyDescent="0.2">
      <c r="BP43834" s="48"/>
    </row>
    <row r="43835" spans="68:68" x14ac:dyDescent="0.2">
      <c r="BP43835" s="48"/>
    </row>
    <row r="43836" spans="68:68" x14ac:dyDescent="0.2">
      <c r="BP43836" s="48"/>
    </row>
    <row r="43837" spans="68:68" x14ac:dyDescent="0.2">
      <c r="BP43837" s="48"/>
    </row>
    <row r="43838" spans="68:68" x14ac:dyDescent="0.2">
      <c r="BP43838" s="48"/>
    </row>
    <row r="43839" spans="68:68" x14ac:dyDescent="0.2">
      <c r="BP43839" s="48"/>
    </row>
    <row r="43840" spans="68:68" x14ac:dyDescent="0.2">
      <c r="BP43840" s="48"/>
    </row>
    <row r="43841" spans="68:68" x14ac:dyDescent="0.2">
      <c r="BP43841" s="48"/>
    </row>
    <row r="43842" spans="68:68" x14ac:dyDescent="0.2">
      <c r="BP43842" s="48"/>
    </row>
    <row r="43843" spans="68:68" x14ac:dyDescent="0.2">
      <c r="BP43843" s="48"/>
    </row>
    <row r="43844" spans="68:68" x14ac:dyDescent="0.2">
      <c r="BP43844" s="48"/>
    </row>
    <row r="43845" spans="68:68" x14ac:dyDescent="0.2">
      <c r="BP43845" s="48"/>
    </row>
    <row r="43846" spans="68:68" x14ac:dyDescent="0.2">
      <c r="BP43846" s="48"/>
    </row>
    <row r="43847" spans="68:68" x14ac:dyDescent="0.2">
      <c r="BP43847" s="48"/>
    </row>
    <row r="43848" spans="68:68" x14ac:dyDescent="0.2">
      <c r="BP43848" s="48"/>
    </row>
    <row r="43849" spans="68:68" x14ac:dyDescent="0.2">
      <c r="BP43849" s="48"/>
    </row>
    <row r="43850" spans="68:68" x14ac:dyDescent="0.2">
      <c r="BP43850" s="48"/>
    </row>
    <row r="43851" spans="68:68" x14ac:dyDescent="0.2">
      <c r="BP43851" s="48"/>
    </row>
    <row r="43852" spans="68:68" x14ac:dyDescent="0.2">
      <c r="BP43852" s="48"/>
    </row>
    <row r="43853" spans="68:68" x14ac:dyDescent="0.2">
      <c r="BP43853" s="48"/>
    </row>
    <row r="43854" spans="68:68" x14ac:dyDescent="0.2">
      <c r="BP43854" s="48"/>
    </row>
    <row r="43855" spans="68:68" x14ac:dyDescent="0.2">
      <c r="BP43855" s="48"/>
    </row>
    <row r="43856" spans="68:68" x14ac:dyDescent="0.2">
      <c r="BP43856" s="48"/>
    </row>
    <row r="43857" spans="68:68" x14ac:dyDescent="0.2">
      <c r="BP43857" s="48"/>
    </row>
    <row r="43858" spans="68:68" x14ac:dyDescent="0.2">
      <c r="BP43858" s="48"/>
    </row>
    <row r="43859" spans="68:68" x14ac:dyDescent="0.2">
      <c r="BP43859" s="48"/>
    </row>
    <row r="43860" spans="68:68" x14ac:dyDescent="0.2">
      <c r="BP43860" s="48"/>
    </row>
    <row r="43861" spans="68:68" x14ac:dyDescent="0.2">
      <c r="BP43861" s="48"/>
    </row>
    <row r="43862" spans="68:68" x14ac:dyDescent="0.2">
      <c r="BP43862" s="48"/>
    </row>
    <row r="43863" spans="68:68" x14ac:dyDescent="0.2">
      <c r="BP43863" s="48"/>
    </row>
    <row r="43864" spans="68:68" x14ac:dyDescent="0.2">
      <c r="BP43864" s="48"/>
    </row>
    <row r="43865" spans="68:68" x14ac:dyDescent="0.2">
      <c r="BP43865" s="48"/>
    </row>
    <row r="43866" spans="68:68" x14ac:dyDescent="0.2">
      <c r="BP43866" s="48"/>
    </row>
    <row r="43867" spans="68:68" x14ac:dyDescent="0.2">
      <c r="BP43867" s="48"/>
    </row>
    <row r="43868" spans="68:68" x14ac:dyDescent="0.2">
      <c r="BP43868" s="48"/>
    </row>
    <row r="43869" spans="68:68" x14ac:dyDescent="0.2">
      <c r="BP43869" s="48"/>
    </row>
    <row r="43870" spans="68:68" x14ac:dyDescent="0.2">
      <c r="BP43870" s="48"/>
    </row>
    <row r="43871" spans="68:68" x14ac:dyDescent="0.2">
      <c r="BP43871" s="48"/>
    </row>
    <row r="43872" spans="68:68" x14ac:dyDescent="0.2">
      <c r="BP43872" s="48"/>
    </row>
    <row r="43873" spans="68:68" x14ac:dyDescent="0.2">
      <c r="BP43873" s="48"/>
    </row>
    <row r="43874" spans="68:68" x14ac:dyDescent="0.2">
      <c r="BP43874" s="48"/>
    </row>
    <row r="43875" spans="68:68" x14ac:dyDescent="0.2">
      <c r="BP43875" s="48"/>
    </row>
    <row r="43876" spans="68:68" x14ac:dyDescent="0.2">
      <c r="BP43876" s="48"/>
    </row>
    <row r="43877" spans="68:68" x14ac:dyDescent="0.2">
      <c r="BP43877" s="48"/>
    </row>
    <row r="43878" spans="68:68" x14ac:dyDescent="0.2">
      <c r="BP43878" s="48"/>
    </row>
    <row r="43879" spans="68:68" x14ac:dyDescent="0.2">
      <c r="BP43879" s="48"/>
    </row>
    <row r="43880" spans="68:68" x14ac:dyDescent="0.2">
      <c r="BP43880" s="48"/>
    </row>
    <row r="43881" spans="68:68" x14ac:dyDescent="0.2">
      <c r="BP43881" s="48"/>
    </row>
    <row r="43882" spans="68:68" x14ac:dyDescent="0.2">
      <c r="BP43882" s="48"/>
    </row>
    <row r="43883" spans="68:68" x14ac:dyDescent="0.2">
      <c r="BP43883" s="48"/>
    </row>
    <row r="43884" spans="68:68" x14ac:dyDescent="0.2">
      <c r="BP43884" s="48"/>
    </row>
    <row r="43885" spans="68:68" x14ac:dyDescent="0.2">
      <c r="BP43885" s="48"/>
    </row>
    <row r="43886" spans="68:68" x14ac:dyDescent="0.2">
      <c r="BP43886" s="48"/>
    </row>
    <row r="43887" spans="68:68" x14ac:dyDescent="0.2">
      <c r="BP43887" s="48"/>
    </row>
    <row r="43888" spans="68:68" x14ac:dyDescent="0.2">
      <c r="BP43888" s="48"/>
    </row>
    <row r="43889" spans="68:68" x14ac:dyDescent="0.2">
      <c r="BP43889" s="48"/>
    </row>
    <row r="43890" spans="68:68" x14ac:dyDescent="0.2">
      <c r="BP43890" s="48"/>
    </row>
    <row r="43891" spans="68:68" x14ac:dyDescent="0.2">
      <c r="BP43891" s="48"/>
    </row>
    <row r="43892" spans="68:68" x14ac:dyDescent="0.2">
      <c r="BP43892" s="48"/>
    </row>
    <row r="43893" spans="68:68" x14ac:dyDescent="0.2">
      <c r="BP43893" s="48"/>
    </row>
    <row r="43894" spans="68:68" x14ac:dyDescent="0.2">
      <c r="BP43894" s="48"/>
    </row>
    <row r="43895" spans="68:68" x14ac:dyDescent="0.2">
      <c r="BP43895" s="48"/>
    </row>
    <row r="43896" spans="68:68" x14ac:dyDescent="0.2">
      <c r="BP43896" s="48"/>
    </row>
    <row r="43897" spans="68:68" x14ac:dyDescent="0.2">
      <c r="BP43897" s="48"/>
    </row>
    <row r="43898" spans="68:68" x14ac:dyDescent="0.2">
      <c r="BP43898" s="48"/>
    </row>
    <row r="43899" spans="68:68" x14ac:dyDescent="0.2">
      <c r="BP43899" s="48"/>
    </row>
    <row r="43900" spans="68:68" x14ac:dyDescent="0.2">
      <c r="BP43900" s="48"/>
    </row>
    <row r="43901" spans="68:68" x14ac:dyDescent="0.2">
      <c r="BP43901" s="48"/>
    </row>
    <row r="43902" spans="68:68" x14ac:dyDescent="0.2">
      <c r="BP43902" s="48"/>
    </row>
    <row r="43903" spans="68:68" x14ac:dyDescent="0.2">
      <c r="BP43903" s="48"/>
    </row>
    <row r="43904" spans="68:68" x14ac:dyDescent="0.2">
      <c r="BP43904" s="48"/>
    </row>
    <row r="43905" spans="68:68" x14ac:dyDescent="0.2">
      <c r="BP43905" s="48"/>
    </row>
    <row r="43906" spans="68:68" x14ac:dyDescent="0.2">
      <c r="BP43906" s="48"/>
    </row>
    <row r="43907" spans="68:68" x14ac:dyDescent="0.2">
      <c r="BP43907" s="48"/>
    </row>
    <row r="43908" spans="68:68" x14ac:dyDescent="0.2">
      <c r="BP43908" s="48"/>
    </row>
    <row r="43909" spans="68:68" x14ac:dyDescent="0.2">
      <c r="BP43909" s="48"/>
    </row>
    <row r="43910" spans="68:68" x14ac:dyDescent="0.2">
      <c r="BP43910" s="48"/>
    </row>
    <row r="43911" spans="68:68" x14ac:dyDescent="0.2">
      <c r="BP43911" s="48"/>
    </row>
    <row r="43912" spans="68:68" x14ac:dyDescent="0.2">
      <c r="BP43912" s="48"/>
    </row>
    <row r="43913" spans="68:68" x14ac:dyDescent="0.2">
      <c r="BP43913" s="48"/>
    </row>
    <row r="43914" spans="68:68" x14ac:dyDescent="0.2">
      <c r="BP43914" s="48"/>
    </row>
    <row r="43915" spans="68:68" x14ac:dyDescent="0.2">
      <c r="BP43915" s="48"/>
    </row>
    <row r="43916" spans="68:68" x14ac:dyDescent="0.2">
      <c r="BP43916" s="48"/>
    </row>
    <row r="43917" spans="68:68" x14ac:dyDescent="0.2">
      <c r="BP43917" s="48"/>
    </row>
    <row r="43918" spans="68:68" x14ac:dyDescent="0.2">
      <c r="BP43918" s="48"/>
    </row>
    <row r="43919" spans="68:68" x14ac:dyDescent="0.2">
      <c r="BP43919" s="48"/>
    </row>
    <row r="43920" spans="68:68" x14ac:dyDescent="0.2">
      <c r="BP43920" s="48"/>
    </row>
    <row r="43921" spans="68:68" x14ac:dyDescent="0.2">
      <c r="BP43921" s="48"/>
    </row>
    <row r="43922" spans="68:68" x14ac:dyDescent="0.2">
      <c r="BP43922" s="48"/>
    </row>
    <row r="43923" spans="68:68" x14ac:dyDescent="0.2">
      <c r="BP43923" s="48"/>
    </row>
    <row r="43924" spans="68:68" x14ac:dyDescent="0.2">
      <c r="BP43924" s="48"/>
    </row>
    <row r="43925" spans="68:68" x14ac:dyDescent="0.2">
      <c r="BP43925" s="48"/>
    </row>
    <row r="43926" spans="68:68" x14ac:dyDescent="0.2">
      <c r="BP43926" s="48"/>
    </row>
    <row r="43927" spans="68:68" x14ac:dyDescent="0.2">
      <c r="BP43927" s="48"/>
    </row>
    <row r="43928" spans="68:68" x14ac:dyDescent="0.2">
      <c r="BP43928" s="48"/>
    </row>
    <row r="43929" spans="68:68" x14ac:dyDescent="0.2">
      <c r="BP43929" s="48"/>
    </row>
    <row r="43930" spans="68:68" x14ac:dyDescent="0.2">
      <c r="BP43930" s="48"/>
    </row>
    <row r="43931" spans="68:68" x14ac:dyDescent="0.2">
      <c r="BP43931" s="48"/>
    </row>
    <row r="43932" spans="68:68" x14ac:dyDescent="0.2">
      <c r="BP43932" s="48"/>
    </row>
    <row r="43933" spans="68:68" x14ac:dyDescent="0.2">
      <c r="BP43933" s="48"/>
    </row>
    <row r="43934" spans="68:68" x14ac:dyDescent="0.2">
      <c r="BP43934" s="48"/>
    </row>
    <row r="43935" spans="68:68" x14ac:dyDescent="0.2">
      <c r="BP43935" s="48"/>
    </row>
    <row r="43936" spans="68:68" x14ac:dyDescent="0.2">
      <c r="BP43936" s="48"/>
    </row>
    <row r="43937" spans="68:68" x14ac:dyDescent="0.2">
      <c r="BP43937" s="48"/>
    </row>
    <row r="43938" spans="68:68" x14ac:dyDescent="0.2">
      <c r="BP43938" s="48"/>
    </row>
    <row r="43939" spans="68:68" x14ac:dyDescent="0.2">
      <c r="BP43939" s="48"/>
    </row>
    <row r="43940" spans="68:68" x14ac:dyDescent="0.2">
      <c r="BP43940" s="48"/>
    </row>
    <row r="43941" spans="68:68" x14ac:dyDescent="0.2">
      <c r="BP43941" s="48"/>
    </row>
    <row r="43942" spans="68:68" x14ac:dyDescent="0.2">
      <c r="BP43942" s="48"/>
    </row>
    <row r="43943" spans="68:68" x14ac:dyDescent="0.2">
      <c r="BP43943" s="48"/>
    </row>
    <row r="43944" spans="68:68" x14ac:dyDescent="0.2">
      <c r="BP43944" s="48"/>
    </row>
    <row r="43945" spans="68:68" x14ac:dyDescent="0.2">
      <c r="BP43945" s="48"/>
    </row>
    <row r="43946" spans="68:68" x14ac:dyDescent="0.2">
      <c r="BP43946" s="48"/>
    </row>
    <row r="43947" spans="68:68" x14ac:dyDescent="0.2">
      <c r="BP43947" s="48"/>
    </row>
    <row r="43948" spans="68:68" x14ac:dyDescent="0.2">
      <c r="BP43948" s="48"/>
    </row>
    <row r="43949" spans="68:68" x14ac:dyDescent="0.2">
      <c r="BP43949" s="48"/>
    </row>
    <row r="43950" spans="68:68" x14ac:dyDescent="0.2">
      <c r="BP43950" s="48"/>
    </row>
    <row r="43951" spans="68:68" x14ac:dyDescent="0.2">
      <c r="BP43951" s="48"/>
    </row>
    <row r="43952" spans="68:68" x14ac:dyDescent="0.2">
      <c r="BP43952" s="48"/>
    </row>
    <row r="43953" spans="68:68" x14ac:dyDescent="0.2">
      <c r="BP43953" s="48"/>
    </row>
    <row r="43954" spans="68:68" x14ac:dyDescent="0.2">
      <c r="BP43954" s="48"/>
    </row>
    <row r="43955" spans="68:68" x14ac:dyDescent="0.2">
      <c r="BP43955" s="48"/>
    </row>
    <row r="43956" spans="68:68" x14ac:dyDescent="0.2">
      <c r="BP43956" s="48"/>
    </row>
    <row r="43957" spans="68:68" x14ac:dyDescent="0.2">
      <c r="BP43957" s="48"/>
    </row>
    <row r="43958" spans="68:68" x14ac:dyDescent="0.2">
      <c r="BP43958" s="48"/>
    </row>
    <row r="43959" spans="68:68" x14ac:dyDescent="0.2">
      <c r="BP43959" s="48"/>
    </row>
    <row r="43960" spans="68:68" x14ac:dyDescent="0.2">
      <c r="BP43960" s="48"/>
    </row>
    <row r="43961" spans="68:68" x14ac:dyDescent="0.2">
      <c r="BP43961" s="48"/>
    </row>
    <row r="43962" spans="68:68" x14ac:dyDescent="0.2">
      <c r="BP43962" s="48"/>
    </row>
    <row r="43963" spans="68:68" x14ac:dyDescent="0.2">
      <c r="BP43963" s="48"/>
    </row>
    <row r="43964" spans="68:68" x14ac:dyDescent="0.2">
      <c r="BP43964" s="48"/>
    </row>
    <row r="43965" spans="68:68" x14ac:dyDescent="0.2">
      <c r="BP43965" s="48"/>
    </row>
    <row r="43966" spans="68:68" x14ac:dyDescent="0.2">
      <c r="BP43966" s="48"/>
    </row>
    <row r="43967" spans="68:68" x14ac:dyDescent="0.2">
      <c r="BP43967" s="48"/>
    </row>
    <row r="43968" spans="68:68" x14ac:dyDescent="0.2">
      <c r="BP43968" s="48"/>
    </row>
    <row r="43969" spans="68:68" x14ac:dyDescent="0.2">
      <c r="BP43969" s="48"/>
    </row>
    <row r="43970" spans="68:68" x14ac:dyDescent="0.2">
      <c r="BP43970" s="48"/>
    </row>
    <row r="43971" spans="68:68" x14ac:dyDescent="0.2">
      <c r="BP43971" s="48"/>
    </row>
    <row r="43972" spans="68:68" x14ac:dyDescent="0.2">
      <c r="BP43972" s="48"/>
    </row>
    <row r="43973" spans="68:68" x14ac:dyDescent="0.2">
      <c r="BP43973" s="48"/>
    </row>
    <row r="43974" spans="68:68" x14ac:dyDescent="0.2">
      <c r="BP43974" s="48"/>
    </row>
    <row r="43975" spans="68:68" x14ac:dyDescent="0.2">
      <c r="BP43975" s="48"/>
    </row>
    <row r="43976" spans="68:68" x14ac:dyDescent="0.2">
      <c r="BP43976" s="48"/>
    </row>
    <row r="43977" spans="68:68" x14ac:dyDescent="0.2">
      <c r="BP43977" s="48"/>
    </row>
    <row r="43978" spans="68:68" x14ac:dyDescent="0.2">
      <c r="BP43978" s="48"/>
    </row>
    <row r="43979" spans="68:68" x14ac:dyDescent="0.2">
      <c r="BP43979" s="48"/>
    </row>
    <row r="43980" spans="68:68" x14ac:dyDescent="0.2">
      <c r="BP43980" s="48"/>
    </row>
    <row r="43981" spans="68:68" x14ac:dyDescent="0.2">
      <c r="BP43981" s="48"/>
    </row>
    <row r="43982" spans="68:68" x14ac:dyDescent="0.2">
      <c r="BP43982" s="48"/>
    </row>
    <row r="43983" spans="68:68" x14ac:dyDescent="0.2">
      <c r="BP43983" s="48"/>
    </row>
    <row r="43984" spans="68:68" x14ac:dyDescent="0.2">
      <c r="BP43984" s="48"/>
    </row>
    <row r="43985" spans="68:68" x14ac:dyDescent="0.2">
      <c r="BP43985" s="48"/>
    </row>
    <row r="43986" spans="68:68" x14ac:dyDescent="0.2">
      <c r="BP43986" s="48"/>
    </row>
    <row r="43987" spans="68:68" x14ac:dyDescent="0.2">
      <c r="BP43987" s="48"/>
    </row>
    <row r="43988" spans="68:68" x14ac:dyDescent="0.2">
      <c r="BP43988" s="48"/>
    </row>
    <row r="43989" spans="68:68" x14ac:dyDescent="0.2">
      <c r="BP43989" s="48"/>
    </row>
    <row r="43990" spans="68:68" x14ac:dyDescent="0.2">
      <c r="BP43990" s="48"/>
    </row>
    <row r="43991" spans="68:68" x14ac:dyDescent="0.2">
      <c r="BP43991" s="48"/>
    </row>
    <row r="43992" spans="68:68" x14ac:dyDescent="0.2">
      <c r="BP43992" s="48"/>
    </row>
    <row r="43993" spans="68:68" x14ac:dyDescent="0.2">
      <c r="BP43993" s="48"/>
    </row>
    <row r="43994" spans="68:68" x14ac:dyDescent="0.2">
      <c r="BP43994" s="48"/>
    </row>
    <row r="43995" spans="68:68" x14ac:dyDescent="0.2">
      <c r="BP43995" s="48"/>
    </row>
    <row r="43996" spans="68:68" x14ac:dyDescent="0.2">
      <c r="BP43996" s="48"/>
    </row>
    <row r="43997" spans="68:68" x14ac:dyDescent="0.2">
      <c r="BP43997" s="48"/>
    </row>
    <row r="43998" spans="68:68" x14ac:dyDescent="0.2">
      <c r="BP43998" s="48"/>
    </row>
    <row r="43999" spans="68:68" x14ac:dyDescent="0.2">
      <c r="BP43999" s="48"/>
    </row>
    <row r="44000" spans="68:68" x14ac:dyDescent="0.2">
      <c r="BP44000" s="48"/>
    </row>
    <row r="44001" spans="68:68" x14ac:dyDescent="0.2">
      <c r="BP44001" s="48"/>
    </row>
    <row r="44002" spans="68:68" x14ac:dyDescent="0.2">
      <c r="BP44002" s="48"/>
    </row>
    <row r="44003" spans="68:68" x14ac:dyDescent="0.2">
      <c r="BP44003" s="48"/>
    </row>
    <row r="44004" spans="68:68" x14ac:dyDescent="0.2">
      <c r="BP44004" s="48"/>
    </row>
    <row r="44005" spans="68:68" x14ac:dyDescent="0.2">
      <c r="BP44005" s="48"/>
    </row>
    <row r="44006" spans="68:68" x14ac:dyDescent="0.2">
      <c r="BP44006" s="48"/>
    </row>
    <row r="44007" spans="68:68" x14ac:dyDescent="0.2">
      <c r="BP44007" s="48"/>
    </row>
    <row r="44008" spans="68:68" x14ac:dyDescent="0.2">
      <c r="BP44008" s="48"/>
    </row>
    <row r="44009" spans="68:68" x14ac:dyDescent="0.2">
      <c r="BP44009" s="48"/>
    </row>
    <row r="44010" spans="68:68" x14ac:dyDescent="0.2">
      <c r="BP44010" s="48"/>
    </row>
    <row r="44011" spans="68:68" x14ac:dyDescent="0.2">
      <c r="BP44011" s="48"/>
    </row>
    <row r="44012" spans="68:68" x14ac:dyDescent="0.2">
      <c r="BP44012" s="48"/>
    </row>
    <row r="44013" spans="68:68" x14ac:dyDescent="0.2">
      <c r="BP44013" s="48"/>
    </row>
    <row r="44014" spans="68:68" x14ac:dyDescent="0.2">
      <c r="BP44014" s="48"/>
    </row>
    <row r="44015" spans="68:68" x14ac:dyDescent="0.2">
      <c r="BP44015" s="48"/>
    </row>
    <row r="44016" spans="68:68" x14ac:dyDescent="0.2">
      <c r="BP44016" s="48"/>
    </row>
    <row r="44017" spans="68:68" x14ac:dyDescent="0.2">
      <c r="BP44017" s="48"/>
    </row>
    <row r="44018" spans="68:68" x14ac:dyDescent="0.2">
      <c r="BP44018" s="48"/>
    </row>
    <row r="44019" spans="68:68" x14ac:dyDescent="0.2">
      <c r="BP44019" s="48"/>
    </row>
    <row r="44020" spans="68:68" x14ac:dyDescent="0.2">
      <c r="BP44020" s="48"/>
    </row>
    <row r="44021" spans="68:68" x14ac:dyDescent="0.2">
      <c r="BP44021" s="48"/>
    </row>
    <row r="44022" spans="68:68" x14ac:dyDescent="0.2">
      <c r="BP44022" s="48"/>
    </row>
    <row r="44023" spans="68:68" x14ac:dyDescent="0.2">
      <c r="BP44023" s="48"/>
    </row>
    <row r="44024" spans="68:68" x14ac:dyDescent="0.2">
      <c r="BP44024" s="48"/>
    </row>
    <row r="44025" spans="68:68" x14ac:dyDescent="0.2">
      <c r="BP44025" s="48"/>
    </row>
    <row r="44026" spans="68:68" x14ac:dyDescent="0.2">
      <c r="BP44026" s="48"/>
    </row>
    <row r="44027" spans="68:68" x14ac:dyDescent="0.2">
      <c r="BP44027" s="48"/>
    </row>
    <row r="44028" spans="68:68" x14ac:dyDescent="0.2">
      <c r="BP44028" s="48"/>
    </row>
    <row r="44029" spans="68:68" x14ac:dyDescent="0.2">
      <c r="BP44029" s="48"/>
    </row>
    <row r="44030" spans="68:68" x14ac:dyDescent="0.2">
      <c r="BP44030" s="48"/>
    </row>
    <row r="44031" spans="68:68" x14ac:dyDescent="0.2">
      <c r="BP44031" s="48"/>
    </row>
    <row r="44032" spans="68:68" x14ac:dyDescent="0.2">
      <c r="BP44032" s="48"/>
    </row>
    <row r="44033" spans="68:68" x14ac:dyDescent="0.2">
      <c r="BP44033" s="48"/>
    </row>
    <row r="44034" spans="68:68" x14ac:dyDescent="0.2">
      <c r="BP44034" s="48"/>
    </row>
    <row r="44035" spans="68:68" x14ac:dyDescent="0.2">
      <c r="BP44035" s="48"/>
    </row>
    <row r="44036" spans="68:68" x14ac:dyDescent="0.2">
      <c r="BP44036" s="48"/>
    </row>
    <row r="44037" spans="68:68" x14ac:dyDescent="0.2">
      <c r="BP44037" s="48"/>
    </row>
    <row r="44038" spans="68:68" x14ac:dyDescent="0.2">
      <c r="BP44038" s="48"/>
    </row>
    <row r="44039" spans="68:68" x14ac:dyDescent="0.2">
      <c r="BP44039" s="48"/>
    </row>
    <row r="44040" spans="68:68" x14ac:dyDescent="0.2">
      <c r="BP44040" s="48"/>
    </row>
    <row r="44041" spans="68:68" x14ac:dyDescent="0.2">
      <c r="BP44041" s="48"/>
    </row>
    <row r="44042" spans="68:68" x14ac:dyDescent="0.2">
      <c r="BP44042" s="48"/>
    </row>
    <row r="44043" spans="68:68" x14ac:dyDescent="0.2">
      <c r="BP44043" s="48"/>
    </row>
    <row r="44044" spans="68:68" x14ac:dyDescent="0.2">
      <c r="BP44044" s="48"/>
    </row>
    <row r="44045" spans="68:68" x14ac:dyDescent="0.2">
      <c r="BP44045" s="48"/>
    </row>
    <row r="44046" spans="68:68" x14ac:dyDescent="0.2">
      <c r="BP44046" s="48"/>
    </row>
    <row r="44047" spans="68:68" x14ac:dyDescent="0.2">
      <c r="BP44047" s="48"/>
    </row>
    <row r="44048" spans="68:68" x14ac:dyDescent="0.2">
      <c r="BP44048" s="48"/>
    </row>
    <row r="44049" spans="68:68" x14ac:dyDescent="0.2">
      <c r="BP44049" s="48"/>
    </row>
    <row r="44050" spans="68:68" x14ac:dyDescent="0.2">
      <c r="BP44050" s="48"/>
    </row>
    <row r="44051" spans="68:68" x14ac:dyDescent="0.2">
      <c r="BP44051" s="48"/>
    </row>
    <row r="44052" spans="68:68" x14ac:dyDescent="0.2">
      <c r="BP44052" s="48"/>
    </row>
    <row r="44053" spans="68:68" x14ac:dyDescent="0.2">
      <c r="BP44053" s="48"/>
    </row>
    <row r="44054" spans="68:68" x14ac:dyDescent="0.2">
      <c r="BP44054" s="48"/>
    </row>
    <row r="44055" spans="68:68" x14ac:dyDescent="0.2">
      <c r="BP44055" s="48"/>
    </row>
    <row r="44056" spans="68:68" x14ac:dyDescent="0.2">
      <c r="BP44056" s="48"/>
    </row>
    <row r="44057" spans="68:68" x14ac:dyDescent="0.2">
      <c r="BP44057" s="48"/>
    </row>
    <row r="44058" spans="68:68" x14ac:dyDescent="0.2">
      <c r="BP44058" s="48"/>
    </row>
    <row r="44059" spans="68:68" x14ac:dyDescent="0.2">
      <c r="BP44059" s="48"/>
    </row>
    <row r="44060" spans="68:68" x14ac:dyDescent="0.2">
      <c r="BP44060" s="48"/>
    </row>
    <row r="44061" spans="68:68" x14ac:dyDescent="0.2">
      <c r="BP44061" s="48"/>
    </row>
    <row r="44062" spans="68:68" x14ac:dyDescent="0.2">
      <c r="BP44062" s="48"/>
    </row>
    <row r="44063" spans="68:68" x14ac:dyDescent="0.2">
      <c r="BP44063" s="48"/>
    </row>
    <row r="44064" spans="68:68" x14ac:dyDescent="0.2">
      <c r="BP44064" s="48"/>
    </row>
    <row r="44065" spans="68:68" x14ac:dyDescent="0.2">
      <c r="BP44065" s="48"/>
    </row>
    <row r="44066" spans="68:68" x14ac:dyDescent="0.2">
      <c r="BP44066" s="48"/>
    </row>
    <row r="44067" spans="68:68" x14ac:dyDescent="0.2">
      <c r="BP44067" s="48"/>
    </row>
    <row r="44068" spans="68:68" x14ac:dyDescent="0.2">
      <c r="BP44068" s="48"/>
    </row>
    <row r="44069" spans="68:68" x14ac:dyDescent="0.2">
      <c r="BP44069" s="48"/>
    </row>
    <row r="44070" spans="68:68" x14ac:dyDescent="0.2">
      <c r="BP44070" s="48"/>
    </row>
    <row r="44071" spans="68:68" x14ac:dyDescent="0.2">
      <c r="BP44071" s="48"/>
    </row>
    <row r="44072" spans="68:68" x14ac:dyDescent="0.2">
      <c r="BP44072" s="48"/>
    </row>
    <row r="44073" spans="68:68" x14ac:dyDescent="0.2">
      <c r="BP44073" s="48"/>
    </row>
    <row r="44074" spans="68:68" x14ac:dyDescent="0.2">
      <c r="BP44074" s="48"/>
    </row>
    <row r="44075" spans="68:68" x14ac:dyDescent="0.2">
      <c r="BP44075" s="48"/>
    </row>
    <row r="44076" spans="68:68" x14ac:dyDescent="0.2">
      <c r="BP44076" s="48"/>
    </row>
    <row r="44077" spans="68:68" x14ac:dyDescent="0.2">
      <c r="BP44077" s="48"/>
    </row>
    <row r="44078" spans="68:68" x14ac:dyDescent="0.2">
      <c r="BP44078" s="48"/>
    </row>
    <row r="44079" spans="68:68" x14ac:dyDescent="0.2">
      <c r="BP44079" s="48"/>
    </row>
    <row r="44080" spans="68:68" x14ac:dyDescent="0.2">
      <c r="BP44080" s="48"/>
    </row>
    <row r="44081" spans="68:68" x14ac:dyDescent="0.2">
      <c r="BP44081" s="48"/>
    </row>
    <row r="44082" spans="68:68" x14ac:dyDescent="0.2">
      <c r="BP44082" s="48"/>
    </row>
    <row r="44083" spans="68:68" x14ac:dyDescent="0.2">
      <c r="BP44083" s="48"/>
    </row>
    <row r="44084" spans="68:68" x14ac:dyDescent="0.2">
      <c r="BP44084" s="48"/>
    </row>
    <row r="44085" spans="68:68" x14ac:dyDescent="0.2">
      <c r="BP44085" s="48"/>
    </row>
    <row r="44086" spans="68:68" x14ac:dyDescent="0.2">
      <c r="BP44086" s="48"/>
    </row>
    <row r="44087" spans="68:68" x14ac:dyDescent="0.2">
      <c r="BP44087" s="48"/>
    </row>
    <row r="44088" spans="68:68" x14ac:dyDescent="0.2">
      <c r="BP44088" s="48"/>
    </row>
    <row r="44089" spans="68:68" x14ac:dyDescent="0.2">
      <c r="BP44089" s="48"/>
    </row>
    <row r="44090" spans="68:68" x14ac:dyDescent="0.2">
      <c r="BP44090" s="48"/>
    </row>
    <row r="44091" spans="68:68" x14ac:dyDescent="0.2">
      <c r="BP44091" s="48"/>
    </row>
    <row r="44092" spans="68:68" x14ac:dyDescent="0.2">
      <c r="BP44092" s="48"/>
    </row>
    <row r="44093" spans="68:68" x14ac:dyDescent="0.2">
      <c r="BP44093" s="48"/>
    </row>
    <row r="44094" spans="68:68" x14ac:dyDescent="0.2">
      <c r="BP44094" s="48"/>
    </row>
    <row r="44095" spans="68:68" x14ac:dyDescent="0.2">
      <c r="BP44095" s="48"/>
    </row>
    <row r="44096" spans="68:68" x14ac:dyDescent="0.2">
      <c r="BP44096" s="48"/>
    </row>
    <row r="44097" spans="68:68" x14ac:dyDescent="0.2">
      <c r="BP44097" s="48"/>
    </row>
    <row r="44098" spans="68:68" x14ac:dyDescent="0.2">
      <c r="BP44098" s="48"/>
    </row>
    <row r="44099" spans="68:68" x14ac:dyDescent="0.2">
      <c r="BP44099" s="48"/>
    </row>
    <row r="44100" spans="68:68" x14ac:dyDescent="0.2">
      <c r="BP44100" s="48"/>
    </row>
    <row r="44101" spans="68:68" x14ac:dyDescent="0.2">
      <c r="BP44101" s="48"/>
    </row>
    <row r="44102" spans="68:68" x14ac:dyDescent="0.2">
      <c r="BP44102" s="48"/>
    </row>
    <row r="44103" spans="68:68" x14ac:dyDescent="0.2">
      <c r="BP44103" s="48"/>
    </row>
    <row r="44104" spans="68:68" x14ac:dyDescent="0.2">
      <c r="BP44104" s="48"/>
    </row>
    <row r="44105" spans="68:68" x14ac:dyDescent="0.2">
      <c r="BP44105" s="48"/>
    </row>
    <row r="44106" spans="68:68" x14ac:dyDescent="0.2">
      <c r="BP44106" s="48"/>
    </row>
    <row r="44107" spans="68:68" x14ac:dyDescent="0.2">
      <c r="BP44107" s="48"/>
    </row>
    <row r="44108" spans="68:68" x14ac:dyDescent="0.2">
      <c r="BP44108" s="48"/>
    </row>
    <row r="44109" spans="68:68" x14ac:dyDescent="0.2">
      <c r="BP44109" s="48"/>
    </row>
    <row r="44110" spans="68:68" x14ac:dyDescent="0.2">
      <c r="BP44110" s="48"/>
    </row>
    <row r="44111" spans="68:68" x14ac:dyDescent="0.2">
      <c r="BP44111" s="48"/>
    </row>
    <row r="44112" spans="68:68" x14ac:dyDescent="0.2">
      <c r="BP44112" s="48"/>
    </row>
    <row r="44113" spans="68:68" x14ac:dyDescent="0.2">
      <c r="BP44113" s="48"/>
    </row>
    <row r="44114" spans="68:68" x14ac:dyDescent="0.2">
      <c r="BP44114" s="48"/>
    </row>
    <row r="44115" spans="68:68" x14ac:dyDescent="0.2">
      <c r="BP44115" s="48"/>
    </row>
    <row r="44116" spans="68:68" x14ac:dyDescent="0.2">
      <c r="BP44116" s="48"/>
    </row>
    <row r="44117" spans="68:68" x14ac:dyDescent="0.2">
      <c r="BP44117" s="48"/>
    </row>
    <row r="44118" spans="68:68" x14ac:dyDescent="0.2">
      <c r="BP44118" s="48"/>
    </row>
    <row r="44119" spans="68:68" x14ac:dyDescent="0.2">
      <c r="BP44119" s="48"/>
    </row>
    <row r="44120" spans="68:68" x14ac:dyDescent="0.2">
      <c r="BP44120" s="48"/>
    </row>
    <row r="44121" spans="68:68" x14ac:dyDescent="0.2">
      <c r="BP44121" s="48"/>
    </row>
    <row r="44122" spans="68:68" x14ac:dyDescent="0.2">
      <c r="BP44122" s="48"/>
    </row>
    <row r="44123" spans="68:68" x14ac:dyDescent="0.2">
      <c r="BP44123" s="48"/>
    </row>
    <row r="44124" spans="68:68" x14ac:dyDescent="0.2">
      <c r="BP44124" s="48"/>
    </row>
    <row r="44125" spans="68:68" x14ac:dyDescent="0.2">
      <c r="BP44125" s="48"/>
    </row>
    <row r="44126" spans="68:68" x14ac:dyDescent="0.2">
      <c r="BP44126" s="48"/>
    </row>
    <row r="44127" spans="68:68" x14ac:dyDescent="0.2">
      <c r="BP44127" s="48"/>
    </row>
    <row r="44128" spans="68:68" x14ac:dyDescent="0.2">
      <c r="BP44128" s="48"/>
    </row>
    <row r="44129" spans="68:68" x14ac:dyDescent="0.2">
      <c r="BP44129" s="48"/>
    </row>
    <row r="44130" spans="68:68" x14ac:dyDescent="0.2">
      <c r="BP44130" s="48"/>
    </row>
    <row r="44131" spans="68:68" x14ac:dyDescent="0.2">
      <c r="BP44131" s="48"/>
    </row>
    <row r="44132" spans="68:68" x14ac:dyDescent="0.2">
      <c r="BP44132" s="48"/>
    </row>
    <row r="44133" spans="68:68" x14ac:dyDescent="0.2">
      <c r="BP44133" s="48"/>
    </row>
    <row r="44134" spans="68:68" x14ac:dyDescent="0.2">
      <c r="BP44134" s="48"/>
    </row>
    <row r="44135" spans="68:68" x14ac:dyDescent="0.2">
      <c r="BP44135" s="48"/>
    </row>
    <row r="44136" spans="68:68" x14ac:dyDescent="0.2">
      <c r="BP44136" s="48"/>
    </row>
    <row r="44137" spans="68:68" x14ac:dyDescent="0.2">
      <c r="BP44137" s="48"/>
    </row>
    <row r="44138" spans="68:68" x14ac:dyDescent="0.2">
      <c r="BP44138" s="48"/>
    </row>
    <row r="44139" spans="68:68" x14ac:dyDescent="0.2">
      <c r="BP44139" s="48"/>
    </row>
    <row r="44140" spans="68:68" x14ac:dyDescent="0.2">
      <c r="BP44140" s="48"/>
    </row>
    <row r="44141" spans="68:68" x14ac:dyDescent="0.2">
      <c r="BP44141" s="48"/>
    </row>
    <row r="44142" spans="68:68" x14ac:dyDescent="0.2">
      <c r="BP44142" s="48"/>
    </row>
    <row r="44143" spans="68:68" x14ac:dyDescent="0.2">
      <c r="BP44143" s="48"/>
    </row>
    <row r="44144" spans="68:68" x14ac:dyDescent="0.2">
      <c r="BP44144" s="48"/>
    </row>
    <row r="44145" spans="68:68" x14ac:dyDescent="0.2">
      <c r="BP44145" s="48"/>
    </row>
    <row r="44146" spans="68:68" x14ac:dyDescent="0.2">
      <c r="BP44146" s="48"/>
    </row>
    <row r="44147" spans="68:68" x14ac:dyDescent="0.2">
      <c r="BP44147" s="48"/>
    </row>
    <row r="44148" spans="68:68" x14ac:dyDescent="0.2">
      <c r="BP44148" s="48"/>
    </row>
    <row r="44149" spans="68:68" x14ac:dyDescent="0.2">
      <c r="BP44149" s="48"/>
    </row>
    <row r="44150" spans="68:68" x14ac:dyDescent="0.2">
      <c r="BP44150" s="48"/>
    </row>
    <row r="44151" spans="68:68" x14ac:dyDescent="0.2">
      <c r="BP44151" s="48"/>
    </row>
    <row r="44152" spans="68:68" x14ac:dyDescent="0.2">
      <c r="BP44152" s="48"/>
    </row>
    <row r="44153" spans="68:68" x14ac:dyDescent="0.2">
      <c r="BP44153" s="48"/>
    </row>
    <row r="44154" spans="68:68" x14ac:dyDescent="0.2">
      <c r="BP44154" s="48"/>
    </row>
    <row r="44155" spans="68:68" x14ac:dyDescent="0.2">
      <c r="BP44155" s="48"/>
    </row>
    <row r="44156" spans="68:68" x14ac:dyDescent="0.2">
      <c r="BP44156" s="48"/>
    </row>
    <row r="44157" spans="68:68" x14ac:dyDescent="0.2">
      <c r="BP44157" s="48"/>
    </row>
    <row r="44158" spans="68:68" x14ac:dyDescent="0.2">
      <c r="BP44158" s="48"/>
    </row>
    <row r="44159" spans="68:68" x14ac:dyDescent="0.2">
      <c r="BP44159" s="48"/>
    </row>
    <row r="44160" spans="68:68" x14ac:dyDescent="0.2">
      <c r="BP44160" s="48"/>
    </row>
    <row r="44161" spans="68:68" x14ac:dyDescent="0.2">
      <c r="BP44161" s="48"/>
    </row>
    <row r="44162" spans="68:68" x14ac:dyDescent="0.2">
      <c r="BP44162" s="48"/>
    </row>
    <row r="44163" spans="68:68" x14ac:dyDescent="0.2">
      <c r="BP44163" s="48"/>
    </row>
    <row r="44164" spans="68:68" x14ac:dyDescent="0.2">
      <c r="BP44164" s="48"/>
    </row>
    <row r="44165" spans="68:68" x14ac:dyDescent="0.2">
      <c r="BP44165" s="48"/>
    </row>
    <row r="44166" spans="68:68" x14ac:dyDescent="0.2">
      <c r="BP44166" s="48"/>
    </row>
    <row r="44167" spans="68:68" x14ac:dyDescent="0.2">
      <c r="BP44167" s="48"/>
    </row>
    <row r="44168" spans="68:68" x14ac:dyDescent="0.2">
      <c r="BP44168" s="48"/>
    </row>
    <row r="44169" spans="68:68" x14ac:dyDescent="0.2">
      <c r="BP44169" s="48"/>
    </row>
    <row r="44170" spans="68:68" x14ac:dyDescent="0.2">
      <c r="BP44170" s="48"/>
    </row>
    <row r="44171" spans="68:68" x14ac:dyDescent="0.2">
      <c r="BP44171" s="48"/>
    </row>
    <row r="44172" spans="68:68" x14ac:dyDescent="0.2">
      <c r="BP44172" s="48"/>
    </row>
    <row r="44173" spans="68:68" x14ac:dyDescent="0.2">
      <c r="BP44173" s="48"/>
    </row>
    <row r="44174" spans="68:68" x14ac:dyDescent="0.2">
      <c r="BP44174" s="48"/>
    </row>
    <row r="44175" spans="68:68" x14ac:dyDescent="0.2">
      <c r="BP44175" s="48"/>
    </row>
    <row r="44176" spans="68:68" x14ac:dyDescent="0.2">
      <c r="BP44176" s="48"/>
    </row>
    <row r="44177" spans="68:68" x14ac:dyDescent="0.2">
      <c r="BP44177" s="48"/>
    </row>
    <row r="44178" spans="68:68" x14ac:dyDescent="0.2">
      <c r="BP44178" s="48"/>
    </row>
    <row r="44179" spans="68:68" x14ac:dyDescent="0.2">
      <c r="BP44179" s="48"/>
    </row>
    <row r="44180" spans="68:68" x14ac:dyDescent="0.2">
      <c r="BP44180" s="48"/>
    </row>
    <row r="44181" spans="68:68" x14ac:dyDescent="0.2">
      <c r="BP44181" s="48"/>
    </row>
    <row r="44182" spans="68:68" x14ac:dyDescent="0.2">
      <c r="BP44182" s="48"/>
    </row>
    <row r="44183" spans="68:68" x14ac:dyDescent="0.2">
      <c r="BP44183" s="48"/>
    </row>
    <row r="44184" spans="68:68" x14ac:dyDescent="0.2">
      <c r="BP44184" s="48"/>
    </row>
    <row r="44185" spans="68:68" x14ac:dyDescent="0.2">
      <c r="BP44185" s="48"/>
    </row>
    <row r="44186" spans="68:68" x14ac:dyDescent="0.2">
      <c r="BP44186" s="48"/>
    </row>
    <row r="44187" spans="68:68" x14ac:dyDescent="0.2">
      <c r="BP44187" s="48"/>
    </row>
    <row r="44188" spans="68:68" x14ac:dyDescent="0.2">
      <c r="BP44188" s="48"/>
    </row>
    <row r="44189" spans="68:68" x14ac:dyDescent="0.2">
      <c r="BP44189" s="48"/>
    </row>
    <row r="44190" spans="68:68" x14ac:dyDescent="0.2">
      <c r="BP44190" s="48"/>
    </row>
    <row r="44191" spans="68:68" x14ac:dyDescent="0.2">
      <c r="BP44191" s="48"/>
    </row>
    <row r="44192" spans="68:68" x14ac:dyDescent="0.2">
      <c r="BP44192" s="48"/>
    </row>
    <row r="44193" spans="68:68" x14ac:dyDescent="0.2">
      <c r="BP44193" s="48"/>
    </row>
    <row r="44194" spans="68:68" x14ac:dyDescent="0.2">
      <c r="BP44194" s="48"/>
    </row>
    <row r="44195" spans="68:68" x14ac:dyDescent="0.2">
      <c r="BP44195" s="48"/>
    </row>
    <row r="44196" spans="68:68" x14ac:dyDescent="0.2">
      <c r="BP44196" s="48"/>
    </row>
    <row r="44197" spans="68:68" x14ac:dyDescent="0.2">
      <c r="BP44197" s="48"/>
    </row>
    <row r="44198" spans="68:68" x14ac:dyDescent="0.2">
      <c r="BP44198" s="48"/>
    </row>
    <row r="44199" spans="68:68" x14ac:dyDescent="0.2">
      <c r="BP44199" s="48"/>
    </row>
    <row r="44200" spans="68:68" x14ac:dyDescent="0.2">
      <c r="BP44200" s="48"/>
    </row>
    <row r="44201" spans="68:68" x14ac:dyDescent="0.2">
      <c r="BP44201" s="48"/>
    </row>
    <row r="44202" spans="68:68" x14ac:dyDescent="0.2">
      <c r="BP44202" s="48"/>
    </row>
    <row r="44203" spans="68:68" x14ac:dyDescent="0.2">
      <c r="BP44203" s="48"/>
    </row>
    <row r="44204" spans="68:68" x14ac:dyDescent="0.2">
      <c r="BP44204" s="48"/>
    </row>
    <row r="44205" spans="68:68" x14ac:dyDescent="0.2">
      <c r="BP44205" s="48"/>
    </row>
    <row r="44206" spans="68:68" x14ac:dyDescent="0.2">
      <c r="BP44206" s="48"/>
    </row>
    <row r="44207" spans="68:68" x14ac:dyDescent="0.2">
      <c r="BP44207" s="48"/>
    </row>
    <row r="44208" spans="68:68" x14ac:dyDescent="0.2">
      <c r="BP44208" s="48"/>
    </row>
    <row r="44209" spans="68:68" x14ac:dyDescent="0.2">
      <c r="BP44209" s="48"/>
    </row>
    <row r="44210" spans="68:68" x14ac:dyDescent="0.2">
      <c r="BP44210" s="48"/>
    </row>
    <row r="44211" spans="68:68" x14ac:dyDescent="0.2">
      <c r="BP44211" s="48"/>
    </row>
    <row r="44212" spans="68:68" x14ac:dyDescent="0.2">
      <c r="BP44212" s="48"/>
    </row>
    <row r="44213" spans="68:68" x14ac:dyDescent="0.2">
      <c r="BP44213" s="48"/>
    </row>
    <row r="44214" spans="68:68" x14ac:dyDescent="0.2">
      <c r="BP44214" s="48"/>
    </row>
    <row r="44215" spans="68:68" x14ac:dyDescent="0.2">
      <c r="BP44215" s="48"/>
    </row>
    <row r="44216" spans="68:68" x14ac:dyDescent="0.2">
      <c r="BP44216" s="48"/>
    </row>
    <row r="44217" spans="68:68" x14ac:dyDescent="0.2">
      <c r="BP44217" s="48"/>
    </row>
    <row r="44218" spans="68:68" x14ac:dyDescent="0.2">
      <c r="BP44218" s="48"/>
    </row>
    <row r="44219" spans="68:68" x14ac:dyDescent="0.2">
      <c r="BP44219" s="48"/>
    </row>
    <row r="44220" spans="68:68" x14ac:dyDescent="0.2">
      <c r="BP44220" s="48"/>
    </row>
    <row r="44221" spans="68:68" x14ac:dyDescent="0.2">
      <c r="BP44221" s="48"/>
    </row>
    <row r="44222" spans="68:68" x14ac:dyDescent="0.2">
      <c r="BP44222" s="48"/>
    </row>
    <row r="44223" spans="68:68" x14ac:dyDescent="0.2">
      <c r="BP44223" s="48"/>
    </row>
    <row r="44224" spans="68:68" x14ac:dyDescent="0.2">
      <c r="BP44224" s="48"/>
    </row>
    <row r="44225" spans="68:68" x14ac:dyDescent="0.2">
      <c r="BP44225" s="48"/>
    </row>
    <row r="44226" spans="68:68" x14ac:dyDescent="0.2">
      <c r="BP44226" s="48"/>
    </row>
    <row r="44227" spans="68:68" x14ac:dyDescent="0.2">
      <c r="BP44227" s="48"/>
    </row>
    <row r="44228" spans="68:68" x14ac:dyDescent="0.2">
      <c r="BP44228" s="48"/>
    </row>
    <row r="44229" spans="68:68" x14ac:dyDescent="0.2">
      <c r="BP44229" s="48"/>
    </row>
    <row r="44230" spans="68:68" x14ac:dyDescent="0.2">
      <c r="BP44230" s="48"/>
    </row>
    <row r="44231" spans="68:68" x14ac:dyDescent="0.2">
      <c r="BP44231" s="48"/>
    </row>
    <row r="44232" spans="68:68" x14ac:dyDescent="0.2">
      <c r="BP44232" s="48"/>
    </row>
    <row r="44233" spans="68:68" x14ac:dyDescent="0.2">
      <c r="BP44233" s="48"/>
    </row>
    <row r="44234" spans="68:68" x14ac:dyDescent="0.2">
      <c r="BP44234" s="48"/>
    </row>
    <row r="44235" spans="68:68" x14ac:dyDescent="0.2">
      <c r="BP44235" s="48"/>
    </row>
    <row r="44236" spans="68:68" x14ac:dyDescent="0.2">
      <c r="BP44236" s="48"/>
    </row>
    <row r="44237" spans="68:68" x14ac:dyDescent="0.2">
      <c r="BP44237" s="48"/>
    </row>
    <row r="44238" spans="68:68" x14ac:dyDescent="0.2">
      <c r="BP44238" s="48"/>
    </row>
    <row r="44239" spans="68:68" x14ac:dyDescent="0.2">
      <c r="BP44239" s="48"/>
    </row>
    <row r="44240" spans="68:68" x14ac:dyDescent="0.2">
      <c r="BP44240" s="48"/>
    </row>
    <row r="44241" spans="68:68" x14ac:dyDescent="0.2">
      <c r="BP44241" s="48"/>
    </row>
    <row r="44242" spans="68:68" x14ac:dyDescent="0.2">
      <c r="BP44242" s="48"/>
    </row>
    <row r="44243" spans="68:68" x14ac:dyDescent="0.2">
      <c r="BP44243" s="48"/>
    </row>
    <row r="44244" spans="68:68" x14ac:dyDescent="0.2">
      <c r="BP44244" s="48"/>
    </row>
    <row r="44245" spans="68:68" x14ac:dyDescent="0.2">
      <c r="BP44245" s="48"/>
    </row>
    <row r="44246" spans="68:68" x14ac:dyDescent="0.2">
      <c r="BP44246" s="48"/>
    </row>
    <row r="44247" spans="68:68" x14ac:dyDescent="0.2">
      <c r="BP44247" s="48"/>
    </row>
    <row r="44248" spans="68:68" x14ac:dyDescent="0.2">
      <c r="BP44248" s="48"/>
    </row>
    <row r="44249" spans="68:68" x14ac:dyDescent="0.2">
      <c r="BP44249" s="48"/>
    </row>
    <row r="44250" spans="68:68" x14ac:dyDescent="0.2">
      <c r="BP44250" s="48"/>
    </row>
    <row r="44251" spans="68:68" x14ac:dyDescent="0.2">
      <c r="BP44251" s="48"/>
    </row>
    <row r="44252" spans="68:68" x14ac:dyDescent="0.2">
      <c r="BP44252" s="48"/>
    </row>
    <row r="44253" spans="68:68" x14ac:dyDescent="0.2">
      <c r="BP44253" s="48"/>
    </row>
    <row r="44254" spans="68:68" x14ac:dyDescent="0.2">
      <c r="BP44254" s="48"/>
    </row>
    <row r="44255" spans="68:68" x14ac:dyDescent="0.2">
      <c r="BP44255" s="48"/>
    </row>
    <row r="44256" spans="68:68" x14ac:dyDescent="0.2">
      <c r="BP44256" s="48"/>
    </row>
    <row r="44257" spans="68:68" x14ac:dyDescent="0.2">
      <c r="BP44257" s="48"/>
    </row>
    <row r="44258" spans="68:68" x14ac:dyDescent="0.2">
      <c r="BP44258" s="48"/>
    </row>
    <row r="44259" spans="68:68" x14ac:dyDescent="0.2">
      <c r="BP44259" s="48"/>
    </row>
    <row r="44260" spans="68:68" x14ac:dyDescent="0.2">
      <c r="BP44260" s="48"/>
    </row>
    <row r="44261" spans="68:68" x14ac:dyDescent="0.2">
      <c r="BP44261" s="48"/>
    </row>
    <row r="44262" spans="68:68" x14ac:dyDescent="0.2">
      <c r="BP44262" s="48"/>
    </row>
    <row r="44263" spans="68:68" x14ac:dyDescent="0.2">
      <c r="BP44263" s="48"/>
    </row>
    <row r="44264" spans="68:68" x14ac:dyDescent="0.2">
      <c r="BP44264" s="48"/>
    </row>
    <row r="44265" spans="68:68" x14ac:dyDescent="0.2">
      <c r="BP44265" s="48"/>
    </row>
    <row r="44266" spans="68:68" x14ac:dyDescent="0.2">
      <c r="BP44266" s="48"/>
    </row>
    <row r="44267" spans="68:68" x14ac:dyDescent="0.2">
      <c r="BP44267" s="48"/>
    </row>
    <row r="44268" spans="68:68" x14ac:dyDescent="0.2">
      <c r="BP44268" s="48"/>
    </row>
    <row r="44269" spans="68:68" x14ac:dyDescent="0.2">
      <c r="BP44269" s="48"/>
    </row>
    <row r="44270" spans="68:68" x14ac:dyDescent="0.2">
      <c r="BP44270" s="48"/>
    </row>
    <row r="44271" spans="68:68" x14ac:dyDescent="0.2">
      <c r="BP44271" s="48"/>
    </row>
    <row r="44272" spans="68:68" x14ac:dyDescent="0.2">
      <c r="BP44272" s="48"/>
    </row>
    <row r="44273" spans="68:68" x14ac:dyDescent="0.2">
      <c r="BP44273" s="48"/>
    </row>
    <row r="44274" spans="68:68" x14ac:dyDescent="0.2">
      <c r="BP44274" s="48"/>
    </row>
    <row r="44275" spans="68:68" x14ac:dyDescent="0.2">
      <c r="BP44275" s="48"/>
    </row>
    <row r="44276" spans="68:68" x14ac:dyDescent="0.2">
      <c r="BP44276" s="48"/>
    </row>
    <row r="44277" spans="68:68" x14ac:dyDescent="0.2">
      <c r="BP44277" s="48"/>
    </row>
    <row r="44278" spans="68:68" x14ac:dyDescent="0.2">
      <c r="BP44278" s="48"/>
    </row>
    <row r="44279" spans="68:68" x14ac:dyDescent="0.2">
      <c r="BP44279" s="48"/>
    </row>
    <row r="44280" spans="68:68" x14ac:dyDescent="0.2">
      <c r="BP44280" s="48"/>
    </row>
    <row r="44281" spans="68:68" x14ac:dyDescent="0.2">
      <c r="BP44281" s="48"/>
    </row>
    <row r="44282" spans="68:68" x14ac:dyDescent="0.2">
      <c r="BP44282" s="48"/>
    </row>
    <row r="44283" spans="68:68" x14ac:dyDescent="0.2">
      <c r="BP44283" s="48"/>
    </row>
    <row r="44284" spans="68:68" x14ac:dyDescent="0.2">
      <c r="BP44284" s="48"/>
    </row>
    <row r="44285" spans="68:68" x14ac:dyDescent="0.2">
      <c r="BP44285" s="48"/>
    </row>
    <row r="44286" spans="68:68" x14ac:dyDescent="0.2">
      <c r="BP44286" s="48"/>
    </row>
    <row r="44287" spans="68:68" x14ac:dyDescent="0.2">
      <c r="BP44287" s="48"/>
    </row>
    <row r="44288" spans="68:68" x14ac:dyDescent="0.2">
      <c r="BP44288" s="48"/>
    </row>
    <row r="44289" spans="68:68" x14ac:dyDescent="0.2">
      <c r="BP44289" s="48"/>
    </row>
    <row r="44290" spans="68:68" x14ac:dyDescent="0.2">
      <c r="BP44290" s="48"/>
    </row>
    <row r="44291" spans="68:68" x14ac:dyDescent="0.2">
      <c r="BP44291" s="48"/>
    </row>
    <row r="44292" spans="68:68" x14ac:dyDescent="0.2">
      <c r="BP44292" s="48"/>
    </row>
    <row r="44293" spans="68:68" x14ac:dyDescent="0.2">
      <c r="BP44293" s="48"/>
    </row>
    <row r="44294" spans="68:68" x14ac:dyDescent="0.2">
      <c r="BP44294" s="48"/>
    </row>
    <row r="44295" spans="68:68" x14ac:dyDescent="0.2">
      <c r="BP44295" s="48"/>
    </row>
    <row r="44296" spans="68:68" x14ac:dyDescent="0.2">
      <c r="BP44296" s="48"/>
    </row>
    <row r="44297" spans="68:68" x14ac:dyDescent="0.2">
      <c r="BP44297" s="48"/>
    </row>
    <row r="44298" spans="68:68" x14ac:dyDescent="0.2">
      <c r="BP44298" s="48"/>
    </row>
    <row r="44299" spans="68:68" x14ac:dyDescent="0.2">
      <c r="BP44299" s="48"/>
    </row>
    <row r="44300" spans="68:68" x14ac:dyDescent="0.2">
      <c r="BP44300" s="48"/>
    </row>
    <row r="44301" spans="68:68" x14ac:dyDescent="0.2">
      <c r="BP44301" s="48"/>
    </row>
    <row r="44302" spans="68:68" x14ac:dyDescent="0.2">
      <c r="BP44302" s="48"/>
    </row>
    <row r="44303" spans="68:68" x14ac:dyDescent="0.2">
      <c r="BP44303" s="48"/>
    </row>
    <row r="44304" spans="68:68" x14ac:dyDescent="0.2">
      <c r="BP44304" s="48"/>
    </row>
    <row r="44305" spans="68:68" x14ac:dyDescent="0.2">
      <c r="BP44305" s="48"/>
    </row>
    <row r="44306" spans="68:68" x14ac:dyDescent="0.2">
      <c r="BP44306" s="48"/>
    </row>
    <row r="44307" spans="68:68" x14ac:dyDescent="0.2">
      <c r="BP44307" s="48"/>
    </row>
    <row r="44308" spans="68:68" x14ac:dyDescent="0.2">
      <c r="BP44308" s="48"/>
    </row>
    <row r="44309" spans="68:68" x14ac:dyDescent="0.2">
      <c r="BP44309" s="48"/>
    </row>
    <row r="44310" spans="68:68" x14ac:dyDescent="0.2">
      <c r="BP44310" s="48"/>
    </row>
    <row r="44311" spans="68:68" x14ac:dyDescent="0.2">
      <c r="BP44311" s="48"/>
    </row>
    <row r="44312" spans="68:68" x14ac:dyDescent="0.2">
      <c r="BP44312" s="48"/>
    </row>
    <row r="44313" spans="68:68" x14ac:dyDescent="0.2">
      <c r="BP44313" s="48"/>
    </row>
    <row r="44314" spans="68:68" x14ac:dyDescent="0.2">
      <c r="BP44314" s="48"/>
    </row>
    <row r="44315" spans="68:68" x14ac:dyDescent="0.2">
      <c r="BP44315" s="48"/>
    </row>
    <row r="44316" spans="68:68" x14ac:dyDescent="0.2">
      <c r="BP44316" s="48"/>
    </row>
    <row r="44317" spans="68:68" x14ac:dyDescent="0.2">
      <c r="BP44317" s="48"/>
    </row>
    <row r="44318" spans="68:68" x14ac:dyDescent="0.2">
      <c r="BP44318" s="48"/>
    </row>
    <row r="44319" spans="68:68" x14ac:dyDescent="0.2">
      <c r="BP44319" s="48"/>
    </row>
    <row r="44320" spans="68:68" x14ac:dyDescent="0.2">
      <c r="BP44320" s="48"/>
    </row>
    <row r="44321" spans="68:68" x14ac:dyDescent="0.2">
      <c r="BP44321" s="48"/>
    </row>
    <row r="44322" spans="68:68" x14ac:dyDescent="0.2">
      <c r="BP44322" s="48"/>
    </row>
    <row r="44323" spans="68:68" x14ac:dyDescent="0.2">
      <c r="BP44323" s="48"/>
    </row>
    <row r="44324" spans="68:68" x14ac:dyDescent="0.2">
      <c r="BP44324" s="48"/>
    </row>
    <row r="44325" spans="68:68" x14ac:dyDescent="0.2">
      <c r="BP44325" s="48"/>
    </row>
    <row r="44326" spans="68:68" x14ac:dyDescent="0.2">
      <c r="BP44326" s="48"/>
    </row>
    <row r="44327" spans="68:68" x14ac:dyDescent="0.2">
      <c r="BP44327" s="48"/>
    </row>
    <row r="44328" spans="68:68" x14ac:dyDescent="0.2">
      <c r="BP44328" s="48"/>
    </row>
    <row r="44329" spans="68:68" x14ac:dyDescent="0.2">
      <c r="BP44329" s="48"/>
    </row>
    <row r="44330" spans="68:68" x14ac:dyDescent="0.2">
      <c r="BP44330" s="48"/>
    </row>
    <row r="44331" spans="68:68" x14ac:dyDescent="0.2">
      <c r="BP44331" s="48"/>
    </row>
    <row r="44332" spans="68:68" x14ac:dyDescent="0.2">
      <c r="BP44332" s="48"/>
    </row>
    <row r="44333" spans="68:68" x14ac:dyDescent="0.2">
      <c r="BP44333" s="48"/>
    </row>
    <row r="44334" spans="68:68" x14ac:dyDescent="0.2">
      <c r="BP44334" s="48"/>
    </row>
    <row r="44335" spans="68:68" x14ac:dyDescent="0.2">
      <c r="BP44335" s="48"/>
    </row>
    <row r="44336" spans="68:68" x14ac:dyDescent="0.2">
      <c r="BP44336" s="48"/>
    </row>
    <row r="44337" spans="68:68" x14ac:dyDescent="0.2">
      <c r="BP44337" s="48"/>
    </row>
    <row r="44338" spans="68:68" x14ac:dyDescent="0.2">
      <c r="BP44338" s="48"/>
    </row>
    <row r="44339" spans="68:68" x14ac:dyDescent="0.2">
      <c r="BP44339" s="48"/>
    </row>
    <row r="44340" spans="68:68" x14ac:dyDescent="0.2">
      <c r="BP44340" s="48"/>
    </row>
    <row r="44341" spans="68:68" x14ac:dyDescent="0.2">
      <c r="BP44341" s="48"/>
    </row>
    <row r="44342" spans="68:68" x14ac:dyDescent="0.2">
      <c r="BP44342" s="48"/>
    </row>
    <row r="44343" spans="68:68" x14ac:dyDescent="0.2">
      <c r="BP44343" s="48"/>
    </row>
    <row r="44344" spans="68:68" x14ac:dyDescent="0.2">
      <c r="BP44344" s="48"/>
    </row>
    <row r="44345" spans="68:68" x14ac:dyDescent="0.2">
      <c r="BP44345" s="48"/>
    </row>
    <row r="44346" spans="68:68" x14ac:dyDescent="0.2">
      <c r="BP44346" s="48"/>
    </row>
    <row r="44347" spans="68:68" x14ac:dyDescent="0.2">
      <c r="BP44347" s="48"/>
    </row>
    <row r="44348" spans="68:68" x14ac:dyDescent="0.2">
      <c r="BP44348" s="48"/>
    </row>
    <row r="44349" spans="68:68" x14ac:dyDescent="0.2">
      <c r="BP44349" s="48"/>
    </row>
    <row r="44350" spans="68:68" x14ac:dyDescent="0.2">
      <c r="BP44350" s="48"/>
    </row>
    <row r="44351" spans="68:68" x14ac:dyDescent="0.2">
      <c r="BP44351" s="48"/>
    </row>
    <row r="44352" spans="68:68" x14ac:dyDescent="0.2">
      <c r="BP44352" s="48"/>
    </row>
    <row r="44353" spans="68:68" x14ac:dyDescent="0.2">
      <c r="BP44353" s="48"/>
    </row>
    <row r="44354" spans="68:68" x14ac:dyDescent="0.2">
      <c r="BP44354" s="48"/>
    </row>
    <row r="44355" spans="68:68" x14ac:dyDescent="0.2">
      <c r="BP44355" s="48"/>
    </row>
    <row r="44356" spans="68:68" x14ac:dyDescent="0.2">
      <c r="BP44356" s="48"/>
    </row>
    <row r="44357" spans="68:68" x14ac:dyDescent="0.2">
      <c r="BP44357" s="48"/>
    </row>
    <row r="44358" spans="68:68" x14ac:dyDescent="0.2">
      <c r="BP44358" s="48"/>
    </row>
    <row r="44359" spans="68:68" x14ac:dyDescent="0.2">
      <c r="BP44359" s="48"/>
    </row>
    <row r="44360" spans="68:68" x14ac:dyDescent="0.2">
      <c r="BP44360" s="48"/>
    </row>
    <row r="44361" spans="68:68" x14ac:dyDescent="0.2">
      <c r="BP44361" s="48"/>
    </row>
    <row r="44362" spans="68:68" x14ac:dyDescent="0.2">
      <c r="BP44362" s="48"/>
    </row>
    <row r="44363" spans="68:68" x14ac:dyDescent="0.2">
      <c r="BP44363" s="48"/>
    </row>
    <row r="44364" spans="68:68" x14ac:dyDescent="0.2">
      <c r="BP44364" s="48"/>
    </row>
    <row r="44365" spans="68:68" x14ac:dyDescent="0.2">
      <c r="BP44365" s="48"/>
    </row>
    <row r="44366" spans="68:68" x14ac:dyDescent="0.2">
      <c r="BP44366" s="48"/>
    </row>
    <row r="44367" spans="68:68" x14ac:dyDescent="0.2">
      <c r="BP44367" s="48"/>
    </row>
    <row r="44368" spans="68:68" x14ac:dyDescent="0.2">
      <c r="BP44368" s="48"/>
    </row>
    <row r="44369" spans="68:68" x14ac:dyDescent="0.2">
      <c r="BP44369" s="48"/>
    </row>
    <row r="44370" spans="68:68" x14ac:dyDescent="0.2">
      <c r="BP44370" s="48"/>
    </row>
    <row r="44371" spans="68:68" x14ac:dyDescent="0.2">
      <c r="BP44371" s="48"/>
    </row>
    <row r="44372" spans="68:68" x14ac:dyDescent="0.2">
      <c r="BP44372" s="48"/>
    </row>
    <row r="44373" spans="68:68" x14ac:dyDescent="0.2">
      <c r="BP44373" s="48"/>
    </row>
    <row r="44374" spans="68:68" x14ac:dyDescent="0.2">
      <c r="BP44374" s="48"/>
    </row>
    <row r="44375" spans="68:68" x14ac:dyDescent="0.2">
      <c r="BP44375" s="48"/>
    </row>
    <row r="44376" spans="68:68" x14ac:dyDescent="0.2">
      <c r="BP44376" s="48"/>
    </row>
    <row r="44377" spans="68:68" x14ac:dyDescent="0.2">
      <c r="BP44377" s="48"/>
    </row>
    <row r="44378" spans="68:68" x14ac:dyDescent="0.2">
      <c r="BP44378" s="48"/>
    </row>
    <row r="44379" spans="68:68" x14ac:dyDescent="0.2">
      <c r="BP44379" s="48"/>
    </row>
    <row r="44380" spans="68:68" x14ac:dyDescent="0.2">
      <c r="BP44380" s="48"/>
    </row>
    <row r="44381" spans="68:68" x14ac:dyDescent="0.2">
      <c r="BP44381" s="48"/>
    </row>
    <row r="44382" spans="68:68" x14ac:dyDescent="0.2">
      <c r="BP44382" s="48"/>
    </row>
    <row r="44383" spans="68:68" x14ac:dyDescent="0.2">
      <c r="BP44383" s="48"/>
    </row>
    <row r="44384" spans="68:68" x14ac:dyDescent="0.2">
      <c r="BP44384" s="48"/>
    </row>
    <row r="44385" spans="68:68" x14ac:dyDescent="0.2">
      <c r="BP44385" s="48"/>
    </row>
    <row r="44386" spans="68:68" x14ac:dyDescent="0.2">
      <c r="BP44386" s="48"/>
    </row>
    <row r="44387" spans="68:68" x14ac:dyDescent="0.2">
      <c r="BP44387" s="48"/>
    </row>
    <row r="44388" spans="68:68" x14ac:dyDescent="0.2">
      <c r="BP44388" s="48"/>
    </row>
    <row r="44389" spans="68:68" x14ac:dyDescent="0.2">
      <c r="BP44389" s="48"/>
    </row>
    <row r="44390" spans="68:68" x14ac:dyDescent="0.2">
      <c r="BP44390" s="48"/>
    </row>
    <row r="44391" spans="68:68" x14ac:dyDescent="0.2">
      <c r="BP44391" s="48"/>
    </row>
    <row r="44392" spans="68:68" x14ac:dyDescent="0.2">
      <c r="BP44392" s="48"/>
    </row>
    <row r="44393" spans="68:68" x14ac:dyDescent="0.2">
      <c r="BP44393" s="48"/>
    </row>
    <row r="44394" spans="68:68" x14ac:dyDescent="0.2">
      <c r="BP44394" s="48"/>
    </row>
    <row r="44395" spans="68:68" x14ac:dyDescent="0.2">
      <c r="BP44395" s="48"/>
    </row>
    <row r="44396" spans="68:68" x14ac:dyDescent="0.2">
      <c r="BP44396" s="48"/>
    </row>
    <row r="44397" spans="68:68" x14ac:dyDescent="0.2">
      <c r="BP44397" s="48"/>
    </row>
    <row r="44398" spans="68:68" x14ac:dyDescent="0.2">
      <c r="BP44398" s="48"/>
    </row>
    <row r="44399" spans="68:68" x14ac:dyDescent="0.2">
      <c r="BP44399" s="48"/>
    </row>
    <row r="44400" spans="68:68" x14ac:dyDescent="0.2">
      <c r="BP44400" s="48"/>
    </row>
    <row r="44401" spans="68:68" x14ac:dyDescent="0.2">
      <c r="BP44401" s="48"/>
    </row>
    <row r="44402" spans="68:68" x14ac:dyDescent="0.2">
      <c r="BP44402" s="48"/>
    </row>
    <row r="44403" spans="68:68" x14ac:dyDescent="0.2">
      <c r="BP44403" s="48"/>
    </row>
    <row r="44404" spans="68:68" x14ac:dyDescent="0.2">
      <c r="BP44404" s="48"/>
    </row>
    <row r="44405" spans="68:68" x14ac:dyDescent="0.2">
      <c r="BP44405" s="48"/>
    </row>
    <row r="44406" spans="68:68" x14ac:dyDescent="0.2">
      <c r="BP44406" s="48"/>
    </row>
    <row r="44407" spans="68:68" x14ac:dyDescent="0.2">
      <c r="BP44407" s="48"/>
    </row>
    <row r="44408" spans="68:68" x14ac:dyDescent="0.2">
      <c r="BP44408" s="48"/>
    </row>
    <row r="44409" spans="68:68" x14ac:dyDescent="0.2">
      <c r="BP44409" s="48"/>
    </row>
    <row r="44410" spans="68:68" x14ac:dyDescent="0.2">
      <c r="BP44410" s="48"/>
    </row>
    <row r="44411" spans="68:68" x14ac:dyDescent="0.2">
      <c r="BP44411" s="48"/>
    </row>
    <row r="44412" spans="68:68" x14ac:dyDescent="0.2">
      <c r="BP44412" s="48"/>
    </row>
    <row r="44413" spans="68:68" x14ac:dyDescent="0.2">
      <c r="BP44413" s="48"/>
    </row>
    <row r="44414" spans="68:68" x14ac:dyDescent="0.2">
      <c r="BP44414" s="48"/>
    </row>
    <row r="44415" spans="68:68" x14ac:dyDescent="0.2">
      <c r="BP44415" s="48"/>
    </row>
    <row r="44416" spans="68:68" x14ac:dyDescent="0.2">
      <c r="BP44416" s="48"/>
    </row>
    <row r="44417" spans="68:68" x14ac:dyDescent="0.2">
      <c r="BP44417" s="48"/>
    </row>
    <row r="44418" spans="68:68" x14ac:dyDescent="0.2">
      <c r="BP44418" s="48"/>
    </row>
    <row r="44419" spans="68:68" x14ac:dyDescent="0.2">
      <c r="BP44419" s="48"/>
    </row>
    <row r="44420" spans="68:68" x14ac:dyDescent="0.2">
      <c r="BP44420" s="48"/>
    </row>
    <row r="44421" spans="68:68" x14ac:dyDescent="0.2">
      <c r="BP44421" s="48"/>
    </row>
    <row r="44422" spans="68:68" x14ac:dyDescent="0.2">
      <c r="BP44422" s="48"/>
    </row>
    <row r="44423" spans="68:68" x14ac:dyDescent="0.2">
      <c r="BP44423" s="48"/>
    </row>
    <row r="44424" spans="68:68" x14ac:dyDescent="0.2">
      <c r="BP44424" s="48"/>
    </row>
    <row r="44425" spans="68:68" x14ac:dyDescent="0.2">
      <c r="BP44425" s="48"/>
    </row>
    <row r="44426" spans="68:68" x14ac:dyDescent="0.2">
      <c r="BP44426" s="48"/>
    </row>
    <row r="44427" spans="68:68" x14ac:dyDescent="0.2">
      <c r="BP44427" s="48"/>
    </row>
    <row r="44428" spans="68:68" x14ac:dyDescent="0.2">
      <c r="BP44428" s="48"/>
    </row>
    <row r="44429" spans="68:68" x14ac:dyDescent="0.2">
      <c r="BP44429" s="48"/>
    </row>
    <row r="44430" spans="68:68" x14ac:dyDescent="0.2">
      <c r="BP44430" s="48"/>
    </row>
    <row r="44431" spans="68:68" x14ac:dyDescent="0.2">
      <c r="BP44431" s="48"/>
    </row>
    <row r="44432" spans="68:68" x14ac:dyDescent="0.2">
      <c r="BP44432" s="48"/>
    </row>
    <row r="44433" spans="68:68" x14ac:dyDescent="0.2">
      <c r="BP44433" s="48"/>
    </row>
    <row r="44434" spans="68:68" x14ac:dyDescent="0.2">
      <c r="BP44434" s="48"/>
    </row>
    <row r="44435" spans="68:68" x14ac:dyDescent="0.2">
      <c r="BP44435" s="48"/>
    </row>
    <row r="44436" spans="68:68" x14ac:dyDescent="0.2">
      <c r="BP44436" s="48"/>
    </row>
    <row r="44437" spans="68:68" x14ac:dyDescent="0.2">
      <c r="BP44437" s="48"/>
    </row>
    <row r="44438" spans="68:68" x14ac:dyDescent="0.2">
      <c r="BP44438" s="48"/>
    </row>
    <row r="44439" spans="68:68" x14ac:dyDescent="0.2">
      <c r="BP44439" s="48"/>
    </row>
    <row r="44440" spans="68:68" x14ac:dyDescent="0.2">
      <c r="BP44440" s="48"/>
    </row>
    <row r="44441" spans="68:68" x14ac:dyDescent="0.2">
      <c r="BP44441" s="48"/>
    </row>
    <row r="44442" spans="68:68" x14ac:dyDescent="0.2">
      <c r="BP44442" s="48"/>
    </row>
    <row r="44443" spans="68:68" x14ac:dyDescent="0.2">
      <c r="BP44443" s="48"/>
    </row>
    <row r="44444" spans="68:68" x14ac:dyDescent="0.2">
      <c r="BP44444" s="48"/>
    </row>
    <row r="44445" spans="68:68" x14ac:dyDescent="0.2">
      <c r="BP44445" s="48"/>
    </row>
    <row r="44446" spans="68:68" x14ac:dyDescent="0.2">
      <c r="BP44446" s="48"/>
    </row>
    <row r="44447" spans="68:68" x14ac:dyDescent="0.2">
      <c r="BP44447" s="48"/>
    </row>
    <row r="44448" spans="68:68" x14ac:dyDescent="0.2">
      <c r="BP44448" s="48"/>
    </row>
    <row r="44449" spans="68:68" x14ac:dyDescent="0.2">
      <c r="BP44449" s="48"/>
    </row>
    <row r="44450" spans="68:68" x14ac:dyDescent="0.2">
      <c r="BP44450" s="48"/>
    </row>
    <row r="44451" spans="68:68" x14ac:dyDescent="0.2">
      <c r="BP44451" s="48"/>
    </row>
    <row r="44452" spans="68:68" x14ac:dyDescent="0.2">
      <c r="BP44452" s="48"/>
    </row>
    <row r="44453" spans="68:68" x14ac:dyDescent="0.2">
      <c r="BP44453" s="48"/>
    </row>
    <row r="44454" spans="68:68" x14ac:dyDescent="0.2">
      <c r="BP44454" s="48"/>
    </row>
    <row r="44455" spans="68:68" x14ac:dyDescent="0.2">
      <c r="BP44455" s="48"/>
    </row>
    <row r="44456" spans="68:68" x14ac:dyDescent="0.2">
      <c r="BP44456" s="48"/>
    </row>
    <row r="44457" spans="68:68" x14ac:dyDescent="0.2">
      <c r="BP44457" s="48"/>
    </row>
    <row r="44458" spans="68:68" x14ac:dyDescent="0.2">
      <c r="BP44458" s="48"/>
    </row>
    <row r="44459" spans="68:68" x14ac:dyDescent="0.2">
      <c r="BP44459" s="48"/>
    </row>
    <row r="44460" spans="68:68" x14ac:dyDescent="0.2">
      <c r="BP44460" s="48"/>
    </row>
    <row r="44461" spans="68:68" x14ac:dyDescent="0.2">
      <c r="BP44461" s="48"/>
    </row>
    <row r="44462" spans="68:68" x14ac:dyDescent="0.2">
      <c r="BP44462" s="48"/>
    </row>
    <row r="44463" spans="68:68" x14ac:dyDescent="0.2">
      <c r="BP44463" s="48"/>
    </row>
    <row r="44464" spans="68:68" x14ac:dyDescent="0.2">
      <c r="BP44464" s="48"/>
    </row>
    <row r="44465" spans="68:68" x14ac:dyDescent="0.2">
      <c r="BP44465" s="48"/>
    </row>
    <row r="44466" spans="68:68" x14ac:dyDescent="0.2">
      <c r="BP44466" s="48"/>
    </row>
    <row r="44467" spans="68:68" x14ac:dyDescent="0.2">
      <c r="BP44467" s="48"/>
    </row>
    <row r="44468" spans="68:68" x14ac:dyDescent="0.2">
      <c r="BP44468" s="48"/>
    </row>
    <row r="44469" spans="68:68" x14ac:dyDescent="0.2">
      <c r="BP44469" s="48"/>
    </row>
    <row r="44470" spans="68:68" x14ac:dyDescent="0.2">
      <c r="BP44470" s="48"/>
    </row>
    <row r="44471" spans="68:68" x14ac:dyDescent="0.2">
      <c r="BP44471" s="48"/>
    </row>
    <row r="44472" spans="68:68" x14ac:dyDescent="0.2">
      <c r="BP44472" s="48"/>
    </row>
    <row r="44473" spans="68:68" x14ac:dyDescent="0.2">
      <c r="BP44473" s="48"/>
    </row>
    <row r="44474" spans="68:68" x14ac:dyDescent="0.2">
      <c r="BP44474" s="48"/>
    </row>
    <row r="44475" spans="68:68" x14ac:dyDescent="0.2">
      <c r="BP44475" s="48"/>
    </row>
    <row r="44476" spans="68:68" x14ac:dyDescent="0.2">
      <c r="BP44476" s="48"/>
    </row>
    <row r="44477" spans="68:68" x14ac:dyDescent="0.2">
      <c r="BP44477" s="48"/>
    </row>
    <row r="44478" spans="68:68" x14ac:dyDescent="0.2">
      <c r="BP44478" s="48"/>
    </row>
    <row r="44479" spans="68:68" x14ac:dyDescent="0.2">
      <c r="BP44479" s="48"/>
    </row>
    <row r="44480" spans="68:68" x14ac:dyDescent="0.2">
      <c r="BP44480" s="48"/>
    </row>
    <row r="44481" spans="68:68" x14ac:dyDescent="0.2">
      <c r="BP44481" s="48"/>
    </row>
    <row r="44482" spans="68:68" x14ac:dyDescent="0.2">
      <c r="BP44482" s="48"/>
    </row>
    <row r="44483" spans="68:68" x14ac:dyDescent="0.2">
      <c r="BP44483" s="48"/>
    </row>
    <row r="44484" spans="68:68" x14ac:dyDescent="0.2">
      <c r="BP44484" s="48"/>
    </row>
    <row r="44485" spans="68:68" x14ac:dyDescent="0.2">
      <c r="BP44485" s="48"/>
    </row>
    <row r="44486" spans="68:68" x14ac:dyDescent="0.2">
      <c r="BP44486" s="48"/>
    </row>
    <row r="44487" spans="68:68" x14ac:dyDescent="0.2">
      <c r="BP44487" s="48"/>
    </row>
    <row r="44488" spans="68:68" x14ac:dyDescent="0.2">
      <c r="BP44488" s="48"/>
    </row>
    <row r="44489" spans="68:68" x14ac:dyDescent="0.2">
      <c r="BP44489" s="48"/>
    </row>
    <row r="44490" spans="68:68" x14ac:dyDescent="0.2">
      <c r="BP44490" s="48"/>
    </row>
    <row r="44491" spans="68:68" x14ac:dyDescent="0.2">
      <c r="BP44491" s="48"/>
    </row>
    <row r="44492" spans="68:68" x14ac:dyDescent="0.2">
      <c r="BP44492" s="48"/>
    </row>
    <row r="44493" spans="68:68" x14ac:dyDescent="0.2">
      <c r="BP44493" s="48"/>
    </row>
    <row r="44494" spans="68:68" x14ac:dyDescent="0.2">
      <c r="BP44494" s="48"/>
    </row>
    <row r="44495" spans="68:68" x14ac:dyDescent="0.2">
      <c r="BP44495" s="48"/>
    </row>
    <row r="44496" spans="68:68" x14ac:dyDescent="0.2">
      <c r="BP44496" s="48"/>
    </row>
    <row r="44497" spans="68:68" x14ac:dyDescent="0.2">
      <c r="BP44497" s="48"/>
    </row>
    <row r="44498" spans="68:68" x14ac:dyDescent="0.2">
      <c r="BP44498" s="48"/>
    </row>
    <row r="44499" spans="68:68" x14ac:dyDescent="0.2">
      <c r="BP44499" s="48"/>
    </row>
    <row r="44500" spans="68:68" x14ac:dyDescent="0.2">
      <c r="BP44500" s="48"/>
    </row>
    <row r="44501" spans="68:68" x14ac:dyDescent="0.2">
      <c r="BP44501" s="48"/>
    </row>
    <row r="44502" spans="68:68" x14ac:dyDescent="0.2">
      <c r="BP44502" s="48"/>
    </row>
    <row r="44503" spans="68:68" x14ac:dyDescent="0.2">
      <c r="BP44503" s="48"/>
    </row>
    <row r="44504" spans="68:68" x14ac:dyDescent="0.2">
      <c r="BP44504" s="48"/>
    </row>
    <row r="44505" spans="68:68" x14ac:dyDescent="0.2">
      <c r="BP44505" s="48"/>
    </row>
    <row r="44506" spans="68:68" x14ac:dyDescent="0.2">
      <c r="BP44506" s="48"/>
    </row>
    <row r="44507" spans="68:68" x14ac:dyDescent="0.2">
      <c r="BP44507" s="48"/>
    </row>
    <row r="44508" spans="68:68" x14ac:dyDescent="0.2">
      <c r="BP44508" s="48"/>
    </row>
    <row r="44509" spans="68:68" x14ac:dyDescent="0.2">
      <c r="BP44509" s="48"/>
    </row>
    <row r="44510" spans="68:68" x14ac:dyDescent="0.2">
      <c r="BP44510" s="48"/>
    </row>
    <row r="44511" spans="68:68" x14ac:dyDescent="0.2">
      <c r="BP44511" s="48"/>
    </row>
    <row r="44512" spans="68:68" x14ac:dyDescent="0.2">
      <c r="BP44512" s="48"/>
    </row>
    <row r="44513" spans="68:68" x14ac:dyDescent="0.2">
      <c r="BP44513" s="48"/>
    </row>
    <row r="44514" spans="68:68" x14ac:dyDescent="0.2">
      <c r="BP44514" s="48"/>
    </row>
    <row r="44515" spans="68:68" x14ac:dyDescent="0.2">
      <c r="BP44515" s="48"/>
    </row>
    <row r="44516" spans="68:68" x14ac:dyDescent="0.2">
      <c r="BP44516" s="48"/>
    </row>
    <row r="44517" spans="68:68" x14ac:dyDescent="0.2">
      <c r="BP44517" s="48"/>
    </row>
    <row r="44518" spans="68:68" x14ac:dyDescent="0.2">
      <c r="BP44518" s="48"/>
    </row>
    <row r="44519" spans="68:68" x14ac:dyDescent="0.2">
      <c r="BP44519" s="48"/>
    </row>
    <row r="44520" spans="68:68" x14ac:dyDescent="0.2">
      <c r="BP44520" s="48"/>
    </row>
    <row r="44521" spans="68:68" x14ac:dyDescent="0.2">
      <c r="BP44521" s="48"/>
    </row>
    <row r="44522" spans="68:68" x14ac:dyDescent="0.2">
      <c r="BP44522" s="48"/>
    </row>
    <row r="44523" spans="68:68" x14ac:dyDescent="0.2">
      <c r="BP44523" s="48"/>
    </row>
    <row r="44524" spans="68:68" x14ac:dyDescent="0.2">
      <c r="BP44524" s="48"/>
    </row>
    <row r="44525" spans="68:68" x14ac:dyDescent="0.2">
      <c r="BP44525" s="48"/>
    </row>
    <row r="44526" spans="68:68" x14ac:dyDescent="0.2">
      <c r="BP44526" s="48"/>
    </row>
    <row r="44527" spans="68:68" x14ac:dyDescent="0.2">
      <c r="BP44527" s="48"/>
    </row>
    <row r="44528" spans="68:68" x14ac:dyDescent="0.2">
      <c r="BP44528" s="48"/>
    </row>
    <row r="44529" spans="68:68" x14ac:dyDescent="0.2">
      <c r="BP44529" s="48"/>
    </row>
    <row r="44530" spans="68:68" x14ac:dyDescent="0.2">
      <c r="BP44530" s="48"/>
    </row>
    <row r="44531" spans="68:68" x14ac:dyDescent="0.2">
      <c r="BP44531" s="48"/>
    </row>
    <row r="44532" spans="68:68" x14ac:dyDescent="0.2">
      <c r="BP44532" s="48"/>
    </row>
    <row r="44533" spans="68:68" x14ac:dyDescent="0.2">
      <c r="BP44533" s="48"/>
    </row>
    <row r="44534" spans="68:68" x14ac:dyDescent="0.2">
      <c r="BP44534" s="48"/>
    </row>
    <row r="44535" spans="68:68" x14ac:dyDescent="0.2">
      <c r="BP44535" s="48"/>
    </row>
    <row r="44536" spans="68:68" x14ac:dyDescent="0.2">
      <c r="BP44536" s="48"/>
    </row>
    <row r="44537" spans="68:68" x14ac:dyDescent="0.2">
      <c r="BP44537" s="48"/>
    </row>
    <row r="44538" spans="68:68" x14ac:dyDescent="0.2">
      <c r="BP44538" s="48"/>
    </row>
    <row r="44539" spans="68:68" x14ac:dyDescent="0.2">
      <c r="BP44539" s="48"/>
    </row>
    <row r="44540" spans="68:68" x14ac:dyDescent="0.2">
      <c r="BP44540" s="48"/>
    </row>
    <row r="44541" spans="68:68" x14ac:dyDescent="0.2">
      <c r="BP44541" s="48"/>
    </row>
    <row r="44542" spans="68:68" x14ac:dyDescent="0.2">
      <c r="BP44542" s="48"/>
    </row>
    <row r="44543" spans="68:68" x14ac:dyDescent="0.2">
      <c r="BP44543" s="48"/>
    </row>
    <row r="44544" spans="68:68" x14ac:dyDescent="0.2">
      <c r="BP44544" s="48"/>
    </row>
    <row r="44545" spans="68:68" x14ac:dyDescent="0.2">
      <c r="BP44545" s="48"/>
    </row>
    <row r="44546" spans="68:68" x14ac:dyDescent="0.2">
      <c r="BP44546" s="48"/>
    </row>
    <row r="44547" spans="68:68" x14ac:dyDescent="0.2">
      <c r="BP44547" s="48"/>
    </row>
    <row r="44548" spans="68:68" x14ac:dyDescent="0.2">
      <c r="BP44548" s="48"/>
    </row>
    <row r="44549" spans="68:68" x14ac:dyDescent="0.2">
      <c r="BP44549" s="48"/>
    </row>
    <row r="44550" spans="68:68" x14ac:dyDescent="0.2">
      <c r="BP44550" s="48"/>
    </row>
    <row r="44551" spans="68:68" x14ac:dyDescent="0.2">
      <c r="BP44551" s="48"/>
    </row>
    <row r="44552" spans="68:68" x14ac:dyDescent="0.2">
      <c r="BP44552" s="48"/>
    </row>
    <row r="44553" spans="68:68" x14ac:dyDescent="0.2">
      <c r="BP44553" s="48"/>
    </row>
    <row r="44554" spans="68:68" x14ac:dyDescent="0.2">
      <c r="BP44554" s="48"/>
    </row>
    <row r="44555" spans="68:68" x14ac:dyDescent="0.2">
      <c r="BP44555" s="48"/>
    </row>
    <row r="44556" spans="68:68" x14ac:dyDescent="0.2">
      <c r="BP44556" s="48"/>
    </row>
    <row r="44557" spans="68:68" x14ac:dyDescent="0.2">
      <c r="BP44557" s="48"/>
    </row>
    <row r="44558" spans="68:68" x14ac:dyDescent="0.2">
      <c r="BP44558" s="48"/>
    </row>
    <row r="44559" spans="68:68" x14ac:dyDescent="0.2">
      <c r="BP44559" s="48"/>
    </row>
    <row r="44560" spans="68:68" x14ac:dyDescent="0.2">
      <c r="BP44560" s="48"/>
    </row>
    <row r="44561" spans="68:68" x14ac:dyDescent="0.2">
      <c r="BP44561" s="48"/>
    </row>
    <row r="44562" spans="68:68" x14ac:dyDescent="0.2">
      <c r="BP44562" s="48"/>
    </row>
    <row r="44563" spans="68:68" x14ac:dyDescent="0.2">
      <c r="BP44563" s="48"/>
    </row>
    <row r="44564" spans="68:68" x14ac:dyDescent="0.2">
      <c r="BP44564" s="48"/>
    </row>
    <row r="44565" spans="68:68" x14ac:dyDescent="0.2">
      <c r="BP44565" s="48"/>
    </row>
    <row r="44566" spans="68:68" x14ac:dyDescent="0.2">
      <c r="BP44566" s="48"/>
    </row>
    <row r="44567" spans="68:68" x14ac:dyDescent="0.2">
      <c r="BP44567" s="48"/>
    </row>
    <row r="44568" spans="68:68" x14ac:dyDescent="0.2">
      <c r="BP44568" s="48"/>
    </row>
    <row r="44569" spans="68:68" x14ac:dyDescent="0.2">
      <c r="BP44569" s="48"/>
    </row>
    <row r="44570" spans="68:68" x14ac:dyDescent="0.2">
      <c r="BP44570" s="48"/>
    </row>
    <row r="44571" spans="68:68" x14ac:dyDescent="0.2">
      <c r="BP44571" s="48"/>
    </row>
    <row r="44572" spans="68:68" x14ac:dyDescent="0.2">
      <c r="BP44572" s="48"/>
    </row>
    <row r="44573" spans="68:68" x14ac:dyDescent="0.2">
      <c r="BP44573" s="48"/>
    </row>
    <row r="44574" spans="68:68" x14ac:dyDescent="0.2">
      <c r="BP44574" s="48"/>
    </row>
    <row r="44575" spans="68:68" x14ac:dyDescent="0.2">
      <c r="BP44575" s="48"/>
    </row>
    <row r="44576" spans="68:68" x14ac:dyDescent="0.2">
      <c r="BP44576" s="48"/>
    </row>
    <row r="44577" spans="68:68" x14ac:dyDescent="0.2">
      <c r="BP44577" s="48"/>
    </row>
    <row r="44578" spans="68:68" x14ac:dyDescent="0.2">
      <c r="BP44578" s="48"/>
    </row>
    <row r="44579" spans="68:68" x14ac:dyDescent="0.2">
      <c r="BP44579" s="48"/>
    </row>
    <row r="44580" spans="68:68" x14ac:dyDescent="0.2">
      <c r="BP44580" s="48"/>
    </row>
    <row r="44581" spans="68:68" x14ac:dyDescent="0.2">
      <c r="BP44581" s="48"/>
    </row>
    <row r="44582" spans="68:68" x14ac:dyDescent="0.2">
      <c r="BP44582" s="48"/>
    </row>
    <row r="44583" spans="68:68" x14ac:dyDescent="0.2">
      <c r="BP44583" s="48"/>
    </row>
    <row r="44584" spans="68:68" x14ac:dyDescent="0.2">
      <c r="BP44584" s="48"/>
    </row>
    <row r="44585" spans="68:68" x14ac:dyDescent="0.2">
      <c r="BP44585" s="48"/>
    </row>
    <row r="44586" spans="68:68" x14ac:dyDescent="0.2">
      <c r="BP44586" s="48"/>
    </row>
    <row r="44587" spans="68:68" x14ac:dyDescent="0.2">
      <c r="BP44587" s="48"/>
    </row>
    <row r="44588" spans="68:68" x14ac:dyDescent="0.2">
      <c r="BP44588" s="48"/>
    </row>
    <row r="44589" spans="68:68" x14ac:dyDescent="0.2">
      <c r="BP44589" s="48"/>
    </row>
    <row r="44590" spans="68:68" x14ac:dyDescent="0.2">
      <c r="BP44590" s="48"/>
    </row>
    <row r="44591" spans="68:68" x14ac:dyDescent="0.2">
      <c r="BP44591" s="48"/>
    </row>
    <row r="44592" spans="68:68" x14ac:dyDescent="0.2">
      <c r="BP44592" s="48"/>
    </row>
    <row r="44593" spans="68:68" x14ac:dyDescent="0.2">
      <c r="BP44593" s="48"/>
    </row>
    <row r="44594" spans="68:68" x14ac:dyDescent="0.2">
      <c r="BP44594" s="48"/>
    </row>
    <row r="44595" spans="68:68" x14ac:dyDescent="0.2">
      <c r="BP44595" s="48"/>
    </row>
    <row r="44596" spans="68:68" x14ac:dyDescent="0.2">
      <c r="BP44596" s="48"/>
    </row>
    <row r="44597" spans="68:68" x14ac:dyDescent="0.2">
      <c r="BP44597" s="48"/>
    </row>
    <row r="44598" spans="68:68" x14ac:dyDescent="0.2">
      <c r="BP44598" s="48"/>
    </row>
    <row r="44599" spans="68:68" x14ac:dyDescent="0.2">
      <c r="BP44599" s="48"/>
    </row>
    <row r="44600" spans="68:68" x14ac:dyDescent="0.2">
      <c r="BP44600" s="48"/>
    </row>
    <row r="44601" spans="68:68" x14ac:dyDescent="0.2">
      <c r="BP44601" s="48"/>
    </row>
    <row r="44602" spans="68:68" x14ac:dyDescent="0.2">
      <c r="BP44602" s="48"/>
    </row>
    <row r="44603" spans="68:68" x14ac:dyDescent="0.2">
      <c r="BP44603" s="48"/>
    </row>
    <row r="44604" spans="68:68" x14ac:dyDescent="0.2">
      <c r="BP44604" s="48"/>
    </row>
    <row r="44605" spans="68:68" x14ac:dyDescent="0.2">
      <c r="BP44605" s="48"/>
    </row>
    <row r="44606" spans="68:68" x14ac:dyDescent="0.2">
      <c r="BP44606" s="48"/>
    </row>
    <row r="44607" spans="68:68" x14ac:dyDescent="0.2">
      <c r="BP44607" s="48"/>
    </row>
    <row r="44608" spans="68:68" x14ac:dyDescent="0.2">
      <c r="BP44608" s="48"/>
    </row>
    <row r="44609" spans="68:68" x14ac:dyDescent="0.2">
      <c r="BP44609" s="48"/>
    </row>
    <row r="44610" spans="68:68" x14ac:dyDescent="0.2">
      <c r="BP44610" s="48"/>
    </row>
    <row r="44611" spans="68:68" x14ac:dyDescent="0.2">
      <c r="BP44611" s="48"/>
    </row>
    <row r="44612" spans="68:68" x14ac:dyDescent="0.2">
      <c r="BP44612" s="48"/>
    </row>
    <row r="44613" spans="68:68" x14ac:dyDescent="0.2">
      <c r="BP44613" s="48"/>
    </row>
    <row r="44614" spans="68:68" x14ac:dyDescent="0.2">
      <c r="BP44614" s="48"/>
    </row>
    <row r="44615" spans="68:68" x14ac:dyDescent="0.2">
      <c r="BP44615" s="48"/>
    </row>
    <row r="44616" spans="68:68" x14ac:dyDescent="0.2">
      <c r="BP44616" s="48"/>
    </row>
    <row r="44617" spans="68:68" x14ac:dyDescent="0.2">
      <c r="BP44617" s="48"/>
    </row>
    <row r="44618" spans="68:68" x14ac:dyDescent="0.2">
      <c r="BP44618" s="48"/>
    </row>
    <row r="44619" spans="68:68" x14ac:dyDescent="0.2">
      <c r="BP44619" s="48"/>
    </row>
    <row r="44620" spans="68:68" x14ac:dyDescent="0.2">
      <c r="BP44620" s="48"/>
    </row>
    <row r="44621" spans="68:68" x14ac:dyDescent="0.2">
      <c r="BP44621" s="48"/>
    </row>
    <row r="44622" spans="68:68" x14ac:dyDescent="0.2">
      <c r="BP44622" s="48"/>
    </row>
    <row r="44623" spans="68:68" x14ac:dyDescent="0.2">
      <c r="BP44623" s="48"/>
    </row>
    <row r="44624" spans="68:68" x14ac:dyDescent="0.2">
      <c r="BP44624" s="48"/>
    </row>
    <row r="44625" spans="68:68" x14ac:dyDescent="0.2">
      <c r="BP44625" s="48"/>
    </row>
    <row r="44626" spans="68:68" x14ac:dyDescent="0.2">
      <c r="BP44626" s="48"/>
    </row>
    <row r="44627" spans="68:68" x14ac:dyDescent="0.2">
      <c r="BP44627" s="48"/>
    </row>
    <row r="44628" spans="68:68" x14ac:dyDescent="0.2">
      <c r="BP44628" s="48"/>
    </row>
    <row r="44629" spans="68:68" x14ac:dyDescent="0.2">
      <c r="BP44629" s="48"/>
    </row>
    <row r="44630" spans="68:68" x14ac:dyDescent="0.2">
      <c r="BP44630" s="48"/>
    </row>
    <row r="44631" spans="68:68" x14ac:dyDescent="0.2">
      <c r="BP44631" s="48"/>
    </row>
    <row r="44632" spans="68:68" x14ac:dyDescent="0.2">
      <c r="BP44632" s="48"/>
    </row>
    <row r="44633" spans="68:68" x14ac:dyDescent="0.2">
      <c r="BP44633" s="48"/>
    </row>
    <row r="44634" spans="68:68" x14ac:dyDescent="0.2">
      <c r="BP44634" s="48"/>
    </row>
    <row r="44635" spans="68:68" x14ac:dyDescent="0.2">
      <c r="BP44635" s="48"/>
    </row>
    <row r="44636" spans="68:68" x14ac:dyDescent="0.2">
      <c r="BP44636" s="48"/>
    </row>
    <row r="44637" spans="68:68" x14ac:dyDescent="0.2">
      <c r="BP44637" s="48"/>
    </row>
    <row r="44638" spans="68:68" x14ac:dyDescent="0.2">
      <c r="BP44638" s="48"/>
    </row>
    <row r="44639" spans="68:68" x14ac:dyDescent="0.2">
      <c r="BP44639" s="48"/>
    </row>
    <row r="44640" spans="68:68" x14ac:dyDescent="0.2">
      <c r="BP44640" s="48"/>
    </row>
    <row r="44641" spans="68:68" x14ac:dyDescent="0.2">
      <c r="BP44641" s="48"/>
    </row>
    <row r="44642" spans="68:68" x14ac:dyDescent="0.2">
      <c r="BP44642" s="48"/>
    </row>
    <row r="44643" spans="68:68" x14ac:dyDescent="0.2">
      <c r="BP44643" s="48"/>
    </row>
    <row r="44644" spans="68:68" x14ac:dyDescent="0.2">
      <c r="BP44644" s="48"/>
    </row>
    <row r="44645" spans="68:68" x14ac:dyDescent="0.2">
      <c r="BP44645" s="48"/>
    </row>
    <row r="44646" spans="68:68" x14ac:dyDescent="0.2">
      <c r="BP44646" s="48"/>
    </row>
    <row r="44647" spans="68:68" x14ac:dyDescent="0.2">
      <c r="BP44647" s="48"/>
    </row>
    <row r="44648" spans="68:68" x14ac:dyDescent="0.2">
      <c r="BP44648" s="48"/>
    </row>
    <row r="44649" spans="68:68" x14ac:dyDescent="0.2">
      <c r="BP44649" s="48"/>
    </row>
    <row r="44650" spans="68:68" x14ac:dyDescent="0.2">
      <c r="BP44650" s="48"/>
    </row>
    <row r="44651" spans="68:68" x14ac:dyDescent="0.2">
      <c r="BP44651" s="48"/>
    </row>
    <row r="44652" spans="68:68" x14ac:dyDescent="0.2">
      <c r="BP44652" s="48"/>
    </row>
    <row r="44653" spans="68:68" x14ac:dyDescent="0.2">
      <c r="BP44653" s="48"/>
    </row>
    <row r="44654" spans="68:68" x14ac:dyDescent="0.2">
      <c r="BP44654" s="48"/>
    </row>
    <row r="44655" spans="68:68" x14ac:dyDescent="0.2">
      <c r="BP44655" s="48"/>
    </row>
    <row r="44656" spans="68:68" x14ac:dyDescent="0.2">
      <c r="BP44656" s="48"/>
    </row>
    <row r="44657" spans="68:68" x14ac:dyDescent="0.2">
      <c r="BP44657" s="48"/>
    </row>
    <row r="44658" spans="68:68" x14ac:dyDescent="0.2">
      <c r="BP44658" s="48"/>
    </row>
    <row r="44659" spans="68:68" x14ac:dyDescent="0.2">
      <c r="BP44659" s="48"/>
    </row>
    <row r="44660" spans="68:68" x14ac:dyDescent="0.2">
      <c r="BP44660" s="48"/>
    </row>
    <row r="44661" spans="68:68" x14ac:dyDescent="0.2">
      <c r="BP44661" s="48"/>
    </row>
    <row r="44662" spans="68:68" x14ac:dyDescent="0.2">
      <c r="BP44662" s="48"/>
    </row>
    <row r="44663" spans="68:68" x14ac:dyDescent="0.2">
      <c r="BP44663" s="48"/>
    </row>
    <row r="44664" spans="68:68" x14ac:dyDescent="0.2">
      <c r="BP44664" s="48"/>
    </row>
    <row r="44665" spans="68:68" x14ac:dyDescent="0.2">
      <c r="BP44665" s="48"/>
    </row>
    <row r="44666" spans="68:68" x14ac:dyDescent="0.2">
      <c r="BP44666" s="48"/>
    </row>
    <row r="44667" spans="68:68" x14ac:dyDescent="0.2">
      <c r="BP44667" s="48"/>
    </row>
    <row r="44668" spans="68:68" x14ac:dyDescent="0.2">
      <c r="BP44668" s="48"/>
    </row>
    <row r="44669" spans="68:68" x14ac:dyDescent="0.2">
      <c r="BP44669" s="48"/>
    </row>
    <row r="44670" spans="68:68" x14ac:dyDescent="0.2">
      <c r="BP44670" s="48"/>
    </row>
    <row r="44671" spans="68:68" x14ac:dyDescent="0.2">
      <c r="BP44671" s="48"/>
    </row>
    <row r="44672" spans="68:68" x14ac:dyDescent="0.2">
      <c r="BP44672" s="48"/>
    </row>
    <row r="44673" spans="68:68" x14ac:dyDescent="0.2">
      <c r="BP44673" s="48"/>
    </row>
    <row r="44674" spans="68:68" x14ac:dyDescent="0.2">
      <c r="BP44674" s="48"/>
    </row>
    <row r="44675" spans="68:68" x14ac:dyDescent="0.2">
      <c r="BP44675" s="48"/>
    </row>
    <row r="44676" spans="68:68" x14ac:dyDescent="0.2">
      <c r="BP44676" s="48"/>
    </row>
    <row r="44677" spans="68:68" x14ac:dyDescent="0.2">
      <c r="BP44677" s="48"/>
    </row>
    <row r="44678" spans="68:68" x14ac:dyDescent="0.2">
      <c r="BP44678" s="48"/>
    </row>
    <row r="44679" spans="68:68" x14ac:dyDescent="0.2">
      <c r="BP44679" s="48"/>
    </row>
    <row r="44680" spans="68:68" x14ac:dyDescent="0.2">
      <c r="BP44680" s="48"/>
    </row>
    <row r="44681" spans="68:68" x14ac:dyDescent="0.2">
      <c r="BP44681" s="48"/>
    </row>
    <row r="44682" spans="68:68" x14ac:dyDescent="0.2">
      <c r="BP44682" s="48"/>
    </row>
    <row r="44683" spans="68:68" x14ac:dyDescent="0.2">
      <c r="BP44683" s="48"/>
    </row>
    <row r="44684" spans="68:68" x14ac:dyDescent="0.2">
      <c r="BP44684" s="48"/>
    </row>
    <row r="44685" spans="68:68" x14ac:dyDescent="0.2">
      <c r="BP44685" s="48"/>
    </row>
    <row r="44686" spans="68:68" x14ac:dyDescent="0.2">
      <c r="BP44686" s="48"/>
    </row>
    <row r="44687" spans="68:68" x14ac:dyDescent="0.2">
      <c r="BP44687" s="48"/>
    </row>
    <row r="44688" spans="68:68" x14ac:dyDescent="0.2">
      <c r="BP44688" s="48"/>
    </row>
    <row r="44689" spans="68:68" x14ac:dyDescent="0.2">
      <c r="BP44689" s="48"/>
    </row>
    <row r="44690" spans="68:68" x14ac:dyDescent="0.2">
      <c r="BP44690" s="48"/>
    </row>
    <row r="44691" spans="68:68" x14ac:dyDescent="0.2">
      <c r="BP44691" s="48"/>
    </row>
    <row r="44692" spans="68:68" x14ac:dyDescent="0.2">
      <c r="BP44692" s="48"/>
    </row>
    <row r="44693" spans="68:68" x14ac:dyDescent="0.2">
      <c r="BP44693" s="48"/>
    </row>
    <row r="44694" spans="68:68" x14ac:dyDescent="0.2">
      <c r="BP44694" s="48"/>
    </row>
    <row r="44695" spans="68:68" x14ac:dyDescent="0.2">
      <c r="BP44695" s="48"/>
    </row>
    <row r="44696" spans="68:68" x14ac:dyDescent="0.2">
      <c r="BP44696" s="48"/>
    </row>
    <row r="44697" spans="68:68" x14ac:dyDescent="0.2">
      <c r="BP44697" s="48"/>
    </row>
    <row r="44698" spans="68:68" x14ac:dyDescent="0.2">
      <c r="BP44698" s="48"/>
    </row>
    <row r="44699" spans="68:68" x14ac:dyDescent="0.2">
      <c r="BP44699" s="48"/>
    </row>
    <row r="44700" spans="68:68" x14ac:dyDescent="0.2">
      <c r="BP44700" s="48"/>
    </row>
    <row r="44701" spans="68:68" x14ac:dyDescent="0.2">
      <c r="BP44701" s="48"/>
    </row>
    <row r="44702" spans="68:68" x14ac:dyDescent="0.2">
      <c r="BP44702" s="48"/>
    </row>
    <row r="44703" spans="68:68" x14ac:dyDescent="0.2">
      <c r="BP44703" s="48"/>
    </row>
    <row r="44704" spans="68:68" x14ac:dyDescent="0.2">
      <c r="BP44704" s="48"/>
    </row>
    <row r="44705" spans="68:68" x14ac:dyDescent="0.2">
      <c r="BP44705" s="48"/>
    </row>
    <row r="44706" spans="68:68" x14ac:dyDescent="0.2">
      <c r="BP44706" s="48"/>
    </row>
    <row r="44707" spans="68:68" x14ac:dyDescent="0.2">
      <c r="BP44707" s="48"/>
    </row>
    <row r="44708" spans="68:68" x14ac:dyDescent="0.2">
      <c r="BP44708" s="48"/>
    </row>
    <row r="44709" spans="68:68" x14ac:dyDescent="0.2">
      <c r="BP44709" s="48"/>
    </row>
    <row r="44710" spans="68:68" x14ac:dyDescent="0.2">
      <c r="BP44710" s="48"/>
    </row>
    <row r="44711" spans="68:68" x14ac:dyDescent="0.2">
      <c r="BP44711" s="48"/>
    </row>
    <row r="44712" spans="68:68" x14ac:dyDescent="0.2">
      <c r="BP44712" s="48"/>
    </row>
    <row r="44713" spans="68:68" x14ac:dyDescent="0.2">
      <c r="BP44713" s="48"/>
    </row>
    <row r="44714" spans="68:68" x14ac:dyDescent="0.2">
      <c r="BP44714" s="48"/>
    </row>
    <row r="44715" spans="68:68" x14ac:dyDescent="0.2">
      <c r="BP44715" s="48"/>
    </row>
    <row r="44716" spans="68:68" x14ac:dyDescent="0.2">
      <c r="BP44716" s="48"/>
    </row>
    <row r="44717" spans="68:68" x14ac:dyDescent="0.2">
      <c r="BP44717" s="48"/>
    </row>
    <row r="44718" spans="68:68" x14ac:dyDescent="0.2">
      <c r="BP44718" s="48"/>
    </row>
    <row r="44719" spans="68:68" x14ac:dyDescent="0.2">
      <c r="BP44719" s="48"/>
    </row>
    <row r="44720" spans="68:68" x14ac:dyDescent="0.2">
      <c r="BP44720" s="48"/>
    </row>
    <row r="44721" spans="68:68" x14ac:dyDescent="0.2">
      <c r="BP44721" s="48"/>
    </row>
    <row r="44722" spans="68:68" x14ac:dyDescent="0.2">
      <c r="BP44722" s="48"/>
    </row>
    <row r="44723" spans="68:68" x14ac:dyDescent="0.2">
      <c r="BP44723" s="48"/>
    </row>
    <row r="44724" spans="68:68" x14ac:dyDescent="0.2">
      <c r="BP44724" s="48"/>
    </row>
    <row r="44725" spans="68:68" x14ac:dyDescent="0.2">
      <c r="BP44725" s="48"/>
    </row>
    <row r="44726" spans="68:68" x14ac:dyDescent="0.2">
      <c r="BP44726" s="48"/>
    </row>
    <row r="44727" spans="68:68" x14ac:dyDescent="0.2">
      <c r="BP44727" s="48"/>
    </row>
    <row r="44728" spans="68:68" x14ac:dyDescent="0.2">
      <c r="BP44728" s="48"/>
    </row>
    <row r="44729" spans="68:68" x14ac:dyDescent="0.2">
      <c r="BP44729" s="48"/>
    </row>
    <row r="44730" spans="68:68" x14ac:dyDescent="0.2">
      <c r="BP44730" s="48"/>
    </row>
    <row r="44731" spans="68:68" x14ac:dyDescent="0.2">
      <c r="BP44731" s="48"/>
    </row>
    <row r="44732" spans="68:68" x14ac:dyDescent="0.2">
      <c r="BP44732" s="48"/>
    </row>
    <row r="44733" spans="68:68" x14ac:dyDescent="0.2">
      <c r="BP44733" s="48"/>
    </row>
    <row r="44734" spans="68:68" x14ac:dyDescent="0.2">
      <c r="BP44734" s="48"/>
    </row>
    <row r="44735" spans="68:68" x14ac:dyDescent="0.2">
      <c r="BP44735" s="48"/>
    </row>
    <row r="44736" spans="68:68" x14ac:dyDescent="0.2">
      <c r="BP44736" s="48"/>
    </row>
    <row r="44737" spans="68:68" x14ac:dyDescent="0.2">
      <c r="BP44737" s="48"/>
    </row>
    <row r="44738" spans="68:68" x14ac:dyDescent="0.2">
      <c r="BP44738" s="48"/>
    </row>
    <row r="44739" spans="68:68" x14ac:dyDescent="0.2">
      <c r="BP44739" s="48"/>
    </row>
    <row r="44740" spans="68:68" x14ac:dyDescent="0.2">
      <c r="BP44740" s="48"/>
    </row>
    <row r="44741" spans="68:68" x14ac:dyDescent="0.2">
      <c r="BP44741" s="48"/>
    </row>
    <row r="44742" spans="68:68" x14ac:dyDescent="0.2">
      <c r="BP44742" s="48"/>
    </row>
    <row r="44743" spans="68:68" x14ac:dyDescent="0.2">
      <c r="BP44743" s="48"/>
    </row>
    <row r="44744" spans="68:68" x14ac:dyDescent="0.2">
      <c r="BP44744" s="48"/>
    </row>
    <row r="44745" spans="68:68" x14ac:dyDescent="0.2">
      <c r="BP44745" s="48"/>
    </row>
    <row r="44746" spans="68:68" x14ac:dyDescent="0.2">
      <c r="BP44746" s="48"/>
    </row>
    <row r="44747" spans="68:68" x14ac:dyDescent="0.2">
      <c r="BP44747" s="48"/>
    </row>
    <row r="44748" spans="68:68" x14ac:dyDescent="0.2">
      <c r="BP44748" s="48"/>
    </row>
    <row r="44749" spans="68:68" x14ac:dyDescent="0.2">
      <c r="BP44749" s="48"/>
    </row>
    <row r="44750" spans="68:68" x14ac:dyDescent="0.2">
      <c r="BP44750" s="48"/>
    </row>
    <row r="44751" spans="68:68" x14ac:dyDescent="0.2">
      <c r="BP44751" s="48"/>
    </row>
    <row r="44752" spans="68:68" x14ac:dyDescent="0.2">
      <c r="BP44752" s="48"/>
    </row>
    <row r="44753" spans="68:68" x14ac:dyDescent="0.2">
      <c r="BP44753" s="48"/>
    </row>
    <row r="44754" spans="68:68" x14ac:dyDescent="0.2">
      <c r="BP44754" s="48"/>
    </row>
    <row r="44755" spans="68:68" x14ac:dyDescent="0.2">
      <c r="BP44755" s="48"/>
    </row>
    <row r="44756" spans="68:68" x14ac:dyDescent="0.2">
      <c r="BP44756" s="48"/>
    </row>
    <row r="44757" spans="68:68" x14ac:dyDescent="0.2">
      <c r="BP44757" s="48"/>
    </row>
    <row r="44758" spans="68:68" x14ac:dyDescent="0.2">
      <c r="BP44758" s="48"/>
    </row>
    <row r="44759" spans="68:68" x14ac:dyDescent="0.2">
      <c r="BP44759" s="48"/>
    </row>
    <row r="44760" spans="68:68" x14ac:dyDescent="0.2">
      <c r="BP44760" s="48"/>
    </row>
    <row r="44761" spans="68:68" x14ac:dyDescent="0.2">
      <c r="BP44761" s="48"/>
    </row>
    <row r="44762" spans="68:68" x14ac:dyDescent="0.2">
      <c r="BP44762" s="48"/>
    </row>
    <row r="44763" spans="68:68" x14ac:dyDescent="0.2">
      <c r="BP44763" s="48"/>
    </row>
    <row r="44764" spans="68:68" x14ac:dyDescent="0.2">
      <c r="BP44764" s="48"/>
    </row>
    <row r="44765" spans="68:68" x14ac:dyDescent="0.2">
      <c r="BP44765" s="48"/>
    </row>
    <row r="44766" spans="68:68" x14ac:dyDescent="0.2">
      <c r="BP44766" s="48"/>
    </row>
    <row r="44767" spans="68:68" x14ac:dyDescent="0.2">
      <c r="BP44767" s="48"/>
    </row>
    <row r="44768" spans="68:68" x14ac:dyDescent="0.2">
      <c r="BP44768" s="48"/>
    </row>
    <row r="44769" spans="68:68" x14ac:dyDescent="0.2">
      <c r="BP44769" s="48"/>
    </row>
    <row r="44770" spans="68:68" x14ac:dyDescent="0.2">
      <c r="BP44770" s="48"/>
    </row>
    <row r="44771" spans="68:68" x14ac:dyDescent="0.2">
      <c r="BP44771" s="48"/>
    </row>
    <row r="44772" spans="68:68" x14ac:dyDescent="0.2">
      <c r="BP44772" s="48"/>
    </row>
    <row r="44773" spans="68:68" x14ac:dyDescent="0.2">
      <c r="BP44773" s="48"/>
    </row>
    <row r="44774" spans="68:68" x14ac:dyDescent="0.2">
      <c r="BP44774" s="48"/>
    </row>
    <row r="44775" spans="68:68" x14ac:dyDescent="0.2">
      <c r="BP44775" s="48"/>
    </row>
    <row r="44776" spans="68:68" x14ac:dyDescent="0.2">
      <c r="BP44776" s="48"/>
    </row>
    <row r="44777" spans="68:68" x14ac:dyDescent="0.2">
      <c r="BP44777" s="48"/>
    </row>
    <row r="44778" spans="68:68" x14ac:dyDescent="0.2">
      <c r="BP44778" s="48"/>
    </row>
    <row r="44779" spans="68:68" x14ac:dyDescent="0.2">
      <c r="BP44779" s="48"/>
    </row>
    <row r="44780" spans="68:68" x14ac:dyDescent="0.2">
      <c r="BP44780" s="48"/>
    </row>
    <row r="44781" spans="68:68" x14ac:dyDescent="0.2">
      <c r="BP44781" s="48"/>
    </row>
    <row r="44782" spans="68:68" x14ac:dyDescent="0.2">
      <c r="BP44782" s="48"/>
    </row>
    <row r="44783" spans="68:68" x14ac:dyDescent="0.2">
      <c r="BP44783" s="48"/>
    </row>
    <row r="44784" spans="68:68" x14ac:dyDescent="0.2">
      <c r="BP44784" s="48"/>
    </row>
    <row r="44785" spans="68:68" x14ac:dyDescent="0.2">
      <c r="BP44785" s="48"/>
    </row>
    <row r="44786" spans="68:68" x14ac:dyDescent="0.2">
      <c r="BP44786" s="48"/>
    </row>
    <row r="44787" spans="68:68" x14ac:dyDescent="0.2">
      <c r="BP44787" s="48"/>
    </row>
    <row r="44788" spans="68:68" x14ac:dyDescent="0.2">
      <c r="BP44788" s="48"/>
    </row>
    <row r="44789" spans="68:68" x14ac:dyDescent="0.2">
      <c r="BP44789" s="48"/>
    </row>
    <row r="44790" spans="68:68" x14ac:dyDescent="0.2">
      <c r="BP44790" s="48"/>
    </row>
    <row r="44791" spans="68:68" x14ac:dyDescent="0.2">
      <c r="BP44791" s="48"/>
    </row>
    <row r="44792" spans="68:68" x14ac:dyDescent="0.2">
      <c r="BP44792" s="48"/>
    </row>
    <row r="44793" spans="68:68" x14ac:dyDescent="0.2">
      <c r="BP44793" s="48"/>
    </row>
    <row r="44794" spans="68:68" x14ac:dyDescent="0.2">
      <c r="BP44794" s="48"/>
    </row>
    <row r="44795" spans="68:68" x14ac:dyDescent="0.2">
      <c r="BP44795" s="48"/>
    </row>
    <row r="44796" spans="68:68" x14ac:dyDescent="0.2">
      <c r="BP44796" s="48"/>
    </row>
    <row r="44797" spans="68:68" x14ac:dyDescent="0.2">
      <c r="BP44797" s="48"/>
    </row>
    <row r="44798" spans="68:68" x14ac:dyDescent="0.2">
      <c r="BP44798" s="48"/>
    </row>
    <row r="44799" spans="68:68" x14ac:dyDescent="0.2">
      <c r="BP44799" s="48"/>
    </row>
    <row r="44800" spans="68:68" x14ac:dyDescent="0.2">
      <c r="BP44800" s="48"/>
    </row>
    <row r="44801" spans="68:68" x14ac:dyDescent="0.2">
      <c r="BP44801" s="48"/>
    </row>
    <row r="44802" spans="68:68" x14ac:dyDescent="0.2">
      <c r="BP44802" s="48"/>
    </row>
    <row r="44803" spans="68:68" x14ac:dyDescent="0.2">
      <c r="BP44803" s="48"/>
    </row>
    <row r="44804" spans="68:68" x14ac:dyDescent="0.2">
      <c r="BP44804" s="48"/>
    </row>
    <row r="44805" spans="68:68" x14ac:dyDescent="0.2">
      <c r="BP44805" s="48"/>
    </row>
    <row r="44806" spans="68:68" x14ac:dyDescent="0.2">
      <c r="BP44806" s="48"/>
    </row>
    <row r="44807" spans="68:68" x14ac:dyDescent="0.2">
      <c r="BP44807" s="48"/>
    </row>
    <row r="44808" spans="68:68" x14ac:dyDescent="0.2">
      <c r="BP44808" s="48"/>
    </row>
    <row r="44809" spans="68:68" x14ac:dyDescent="0.2">
      <c r="BP44809" s="48"/>
    </row>
    <row r="44810" spans="68:68" x14ac:dyDescent="0.2">
      <c r="BP44810" s="48"/>
    </row>
    <row r="44811" spans="68:68" x14ac:dyDescent="0.2">
      <c r="BP44811" s="48"/>
    </row>
    <row r="44812" spans="68:68" x14ac:dyDescent="0.2">
      <c r="BP44812" s="48"/>
    </row>
    <row r="44813" spans="68:68" x14ac:dyDescent="0.2">
      <c r="BP44813" s="48"/>
    </row>
    <row r="44814" spans="68:68" x14ac:dyDescent="0.2">
      <c r="BP44814" s="48"/>
    </row>
    <row r="44815" spans="68:68" x14ac:dyDescent="0.2">
      <c r="BP44815" s="48"/>
    </row>
    <row r="44816" spans="68:68" x14ac:dyDescent="0.2">
      <c r="BP44816" s="48"/>
    </row>
    <row r="44817" spans="68:68" x14ac:dyDescent="0.2">
      <c r="BP44817" s="48"/>
    </row>
    <row r="44818" spans="68:68" x14ac:dyDescent="0.2">
      <c r="BP44818" s="48"/>
    </row>
    <row r="44819" spans="68:68" x14ac:dyDescent="0.2">
      <c r="BP44819" s="48"/>
    </row>
    <row r="44820" spans="68:68" x14ac:dyDescent="0.2">
      <c r="BP44820" s="48"/>
    </row>
    <row r="44821" spans="68:68" x14ac:dyDescent="0.2">
      <c r="BP44821" s="48"/>
    </row>
    <row r="44822" spans="68:68" x14ac:dyDescent="0.2">
      <c r="BP44822" s="48"/>
    </row>
    <row r="44823" spans="68:68" x14ac:dyDescent="0.2">
      <c r="BP44823" s="48"/>
    </row>
    <row r="44824" spans="68:68" x14ac:dyDescent="0.2">
      <c r="BP44824" s="48"/>
    </row>
    <row r="44825" spans="68:68" x14ac:dyDescent="0.2">
      <c r="BP44825" s="48"/>
    </row>
    <row r="44826" spans="68:68" x14ac:dyDescent="0.2">
      <c r="BP44826" s="48"/>
    </row>
    <row r="44827" spans="68:68" x14ac:dyDescent="0.2">
      <c r="BP44827" s="48"/>
    </row>
    <row r="44828" spans="68:68" x14ac:dyDescent="0.2">
      <c r="BP44828" s="48"/>
    </row>
    <row r="44829" spans="68:68" x14ac:dyDescent="0.2">
      <c r="BP44829" s="48"/>
    </row>
    <row r="44830" spans="68:68" x14ac:dyDescent="0.2">
      <c r="BP44830" s="48"/>
    </row>
    <row r="44831" spans="68:68" x14ac:dyDescent="0.2">
      <c r="BP44831" s="48"/>
    </row>
    <row r="44832" spans="68:68" x14ac:dyDescent="0.2">
      <c r="BP44832" s="48"/>
    </row>
    <row r="44833" spans="68:68" x14ac:dyDescent="0.2">
      <c r="BP44833" s="48"/>
    </row>
    <row r="44834" spans="68:68" x14ac:dyDescent="0.2">
      <c r="BP44834" s="48"/>
    </row>
    <row r="44835" spans="68:68" x14ac:dyDescent="0.2">
      <c r="BP44835" s="48"/>
    </row>
    <row r="44836" spans="68:68" x14ac:dyDescent="0.2">
      <c r="BP44836" s="48"/>
    </row>
    <row r="44837" spans="68:68" x14ac:dyDescent="0.2">
      <c r="BP44837" s="48"/>
    </row>
    <row r="44838" spans="68:68" x14ac:dyDescent="0.2">
      <c r="BP44838" s="48"/>
    </row>
    <row r="44839" spans="68:68" x14ac:dyDescent="0.2">
      <c r="BP44839" s="48"/>
    </row>
    <row r="44840" spans="68:68" x14ac:dyDescent="0.2">
      <c r="BP44840" s="48"/>
    </row>
    <row r="44841" spans="68:68" x14ac:dyDescent="0.2">
      <c r="BP44841" s="48"/>
    </row>
    <row r="44842" spans="68:68" x14ac:dyDescent="0.2">
      <c r="BP44842" s="48"/>
    </row>
    <row r="44843" spans="68:68" x14ac:dyDescent="0.2">
      <c r="BP44843" s="48"/>
    </row>
    <row r="44844" spans="68:68" x14ac:dyDescent="0.2">
      <c r="BP44844" s="48"/>
    </row>
    <row r="44845" spans="68:68" x14ac:dyDescent="0.2">
      <c r="BP44845" s="48"/>
    </row>
    <row r="44846" spans="68:68" x14ac:dyDescent="0.2">
      <c r="BP44846" s="48"/>
    </row>
    <row r="44847" spans="68:68" x14ac:dyDescent="0.2">
      <c r="BP44847" s="48"/>
    </row>
    <row r="44848" spans="68:68" x14ac:dyDescent="0.2">
      <c r="BP44848" s="48"/>
    </row>
    <row r="44849" spans="68:68" x14ac:dyDescent="0.2">
      <c r="BP44849" s="48"/>
    </row>
    <row r="44850" spans="68:68" x14ac:dyDescent="0.2">
      <c r="BP44850" s="48"/>
    </row>
    <row r="44851" spans="68:68" x14ac:dyDescent="0.2">
      <c r="BP44851" s="48"/>
    </row>
    <row r="44852" spans="68:68" x14ac:dyDescent="0.2">
      <c r="BP44852" s="48"/>
    </row>
    <row r="44853" spans="68:68" x14ac:dyDescent="0.2">
      <c r="BP44853" s="48"/>
    </row>
    <row r="44854" spans="68:68" x14ac:dyDescent="0.2">
      <c r="BP44854" s="48"/>
    </row>
    <row r="44855" spans="68:68" x14ac:dyDescent="0.2">
      <c r="BP44855" s="48"/>
    </row>
    <row r="44856" spans="68:68" x14ac:dyDescent="0.2">
      <c r="BP44856" s="48"/>
    </row>
    <row r="44857" spans="68:68" x14ac:dyDescent="0.2">
      <c r="BP44857" s="48"/>
    </row>
    <row r="44858" spans="68:68" x14ac:dyDescent="0.2">
      <c r="BP44858" s="48"/>
    </row>
    <row r="44859" spans="68:68" x14ac:dyDescent="0.2">
      <c r="BP44859" s="48"/>
    </row>
    <row r="44860" spans="68:68" x14ac:dyDescent="0.2">
      <c r="BP44860" s="48"/>
    </row>
    <row r="44861" spans="68:68" x14ac:dyDescent="0.2">
      <c r="BP44861" s="48"/>
    </row>
    <row r="44862" spans="68:68" x14ac:dyDescent="0.2">
      <c r="BP44862" s="48"/>
    </row>
    <row r="44863" spans="68:68" x14ac:dyDescent="0.2">
      <c r="BP44863" s="48"/>
    </row>
    <row r="44864" spans="68:68" x14ac:dyDescent="0.2">
      <c r="BP44864" s="48"/>
    </row>
    <row r="44865" spans="68:68" x14ac:dyDescent="0.2">
      <c r="BP44865" s="48"/>
    </row>
    <row r="44866" spans="68:68" x14ac:dyDescent="0.2">
      <c r="BP44866" s="48"/>
    </row>
    <row r="44867" spans="68:68" x14ac:dyDescent="0.2">
      <c r="BP44867" s="48"/>
    </row>
    <row r="44868" spans="68:68" x14ac:dyDescent="0.2">
      <c r="BP44868" s="48"/>
    </row>
    <row r="44869" spans="68:68" x14ac:dyDescent="0.2">
      <c r="BP44869" s="48"/>
    </row>
    <row r="44870" spans="68:68" x14ac:dyDescent="0.2">
      <c r="BP44870" s="48"/>
    </row>
    <row r="44871" spans="68:68" x14ac:dyDescent="0.2">
      <c r="BP44871" s="48"/>
    </row>
    <row r="44872" spans="68:68" x14ac:dyDescent="0.2">
      <c r="BP44872" s="48"/>
    </row>
    <row r="44873" spans="68:68" x14ac:dyDescent="0.2">
      <c r="BP44873" s="48"/>
    </row>
    <row r="44874" spans="68:68" x14ac:dyDescent="0.2">
      <c r="BP44874" s="48"/>
    </row>
    <row r="44875" spans="68:68" x14ac:dyDescent="0.2">
      <c r="BP44875" s="48"/>
    </row>
    <row r="44876" spans="68:68" x14ac:dyDescent="0.2">
      <c r="BP44876" s="48"/>
    </row>
    <row r="44877" spans="68:68" x14ac:dyDescent="0.2">
      <c r="BP44877" s="48"/>
    </row>
    <row r="44878" spans="68:68" x14ac:dyDescent="0.2">
      <c r="BP44878" s="48"/>
    </row>
    <row r="44879" spans="68:68" x14ac:dyDescent="0.2">
      <c r="BP44879" s="48"/>
    </row>
    <row r="44880" spans="68:68" x14ac:dyDescent="0.2">
      <c r="BP44880" s="48"/>
    </row>
    <row r="44881" spans="68:68" x14ac:dyDescent="0.2">
      <c r="BP44881" s="48"/>
    </row>
    <row r="44882" spans="68:68" x14ac:dyDescent="0.2">
      <c r="BP44882" s="48"/>
    </row>
    <row r="44883" spans="68:68" x14ac:dyDescent="0.2">
      <c r="BP44883" s="48"/>
    </row>
    <row r="44884" spans="68:68" x14ac:dyDescent="0.2">
      <c r="BP44884" s="48"/>
    </row>
    <row r="44885" spans="68:68" x14ac:dyDescent="0.2">
      <c r="BP44885" s="48"/>
    </row>
    <row r="44886" spans="68:68" x14ac:dyDescent="0.2">
      <c r="BP44886" s="48"/>
    </row>
    <row r="44887" spans="68:68" x14ac:dyDescent="0.2">
      <c r="BP44887" s="48"/>
    </row>
    <row r="44888" spans="68:68" x14ac:dyDescent="0.2">
      <c r="BP44888" s="48"/>
    </row>
    <row r="44889" spans="68:68" x14ac:dyDescent="0.2">
      <c r="BP44889" s="48"/>
    </row>
    <row r="44890" spans="68:68" x14ac:dyDescent="0.2">
      <c r="BP44890" s="48"/>
    </row>
    <row r="44891" spans="68:68" x14ac:dyDescent="0.2">
      <c r="BP44891" s="48"/>
    </row>
    <row r="44892" spans="68:68" x14ac:dyDescent="0.2">
      <c r="BP44892" s="48"/>
    </row>
    <row r="44893" spans="68:68" x14ac:dyDescent="0.2">
      <c r="BP44893" s="48"/>
    </row>
    <row r="44894" spans="68:68" x14ac:dyDescent="0.2">
      <c r="BP44894" s="48"/>
    </row>
    <row r="44895" spans="68:68" x14ac:dyDescent="0.2">
      <c r="BP44895" s="48"/>
    </row>
    <row r="44896" spans="68:68" x14ac:dyDescent="0.2">
      <c r="BP44896" s="48"/>
    </row>
    <row r="44897" spans="68:68" x14ac:dyDescent="0.2">
      <c r="BP44897" s="48"/>
    </row>
    <row r="44898" spans="68:68" x14ac:dyDescent="0.2">
      <c r="BP44898" s="48"/>
    </row>
    <row r="44899" spans="68:68" x14ac:dyDescent="0.2">
      <c r="BP44899" s="48"/>
    </row>
    <row r="44900" spans="68:68" x14ac:dyDescent="0.2">
      <c r="BP44900" s="48"/>
    </row>
    <row r="44901" spans="68:68" x14ac:dyDescent="0.2">
      <c r="BP44901" s="48"/>
    </row>
    <row r="44902" spans="68:68" x14ac:dyDescent="0.2">
      <c r="BP44902" s="48"/>
    </row>
    <row r="44903" spans="68:68" x14ac:dyDescent="0.2">
      <c r="BP44903" s="48"/>
    </row>
    <row r="44904" spans="68:68" x14ac:dyDescent="0.2">
      <c r="BP44904" s="48"/>
    </row>
    <row r="44905" spans="68:68" x14ac:dyDescent="0.2">
      <c r="BP44905" s="48"/>
    </row>
    <row r="44906" spans="68:68" x14ac:dyDescent="0.2">
      <c r="BP44906" s="48"/>
    </row>
    <row r="44907" spans="68:68" x14ac:dyDescent="0.2">
      <c r="BP44907" s="48"/>
    </row>
    <row r="44908" spans="68:68" x14ac:dyDescent="0.2">
      <c r="BP44908" s="48"/>
    </row>
    <row r="44909" spans="68:68" x14ac:dyDescent="0.2">
      <c r="BP44909" s="48"/>
    </row>
    <row r="44910" spans="68:68" x14ac:dyDescent="0.2">
      <c r="BP44910" s="48"/>
    </row>
    <row r="44911" spans="68:68" x14ac:dyDescent="0.2">
      <c r="BP44911" s="48"/>
    </row>
    <row r="44912" spans="68:68" x14ac:dyDescent="0.2">
      <c r="BP44912" s="48"/>
    </row>
    <row r="44913" spans="68:68" x14ac:dyDescent="0.2">
      <c r="BP44913" s="48"/>
    </row>
    <row r="44914" spans="68:68" x14ac:dyDescent="0.2">
      <c r="BP44914" s="48"/>
    </row>
    <row r="44915" spans="68:68" x14ac:dyDescent="0.2">
      <c r="BP44915" s="48"/>
    </row>
    <row r="44916" spans="68:68" x14ac:dyDescent="0.2">
      <c r="BP44916" s="48"/>
    </row>
    <row r="44917" spans="68:68" x14ac:dyDescent="0.2">
      <c r="BP44917" s="48"/>
    </row>
    <row r="44918" spans="68:68" x14ac:dyDescent="0.2">
      <c r="BP44918" s="48"/>
    </row>
    <row r="44919" spans="68:68" x14ac:dyDescent="0.2">
      <c r="BP44919" s="48"/>
    </row>
    <row r="44920" spans="68:68" x14ac:dyDescent="0.2">
      <c r="BP44920" s="48"/>
    </row>
    <row r="44921" spans="68:68" x14ac:dyDescent="0.2">
      <c r="BP44921" s="48"/>
    </row>
    <row r="44922" spans="68:68" x14ac:dyDescent="0.2">
      <c r="BP44922" s="48"/>
    </row>
    <row r="44923" spans="68:68" x14ac:dyDescent="0.2">
      <c r="BP44923" s="48"/>
    </row>
    <row r="44924" spans="68:68" x14ac:dyDescent="0.2">
      <c r="BP44924" s="48"/>
    </row>
    <row r="44925" spans="68:68" x14ac:dyDescent="0.2">
      <c r="BP44925" s="48"/>
    </row>
    <row r="44926" spans="68:68" x14ac:dyDescent="0.2">
      <c r="BP44926" s="48"/>
    </row>
    <row r="44927" spans="68:68" x14ac:dyDescent="0.2">
      <c r="BP44927" s="48"/>
    </row>
    <row r="44928" spans="68:68" x14ac:dyDescent="0.2">
      <c r="BP44928" s="48"/>
    </row>
    <row r="44929" spans="68:68" x14ac:dyDescent="0.2">
      <c r="BP44929" s="48"/>
    </row>
    <row r="44930" spans="68:68" x14ac:dyDescent="0.2">
      <c r="BP44930" s="48"/>
    </row>
    <row r="44931" spans="68:68" x14ac:dyDescent="0.2">
      <c r="BP44931" s="48"/>
    </row>
    <row r="44932" spans="68:68" x14ac:dyDescent="0.2">
      <c r="BP44932" s="48"/>
    </row>
    <row r="44933" spans="68:68" x14ac:dyDescent="0.2">
      <c r="BP44933" s="48"/>
    </row>
    <row r="44934" spans="68:68" x14ac:dyDescent="0.2">
      <c r="BP44934" s="48"/>
    </row>
    <row r="44935" spans="68:68" x14ac:dyDescent="0.2">
      <c r="BP44935" s="48"/>
    </row>
    <row r="44936" spans="68:68" x14ac:dyDescent="0.2">
      <c r="BP44936" s="48"/>
    </row>
    <row r="44937" spans="68:68" x14ac:dyDescent="0.2">
      <c r="BP44937" s="48"/>
    </row>
    <row r="44938" spans="68:68" x14ac:dyDescent="0.2">
      <c r="BP44938" s="48"/>
    </row>
    <row r="44939" spans="68:68" x14ac:dyDescent="0.2">
      <c r="BP44939" s="48"/>
    </row>
    <row r="44940" spans="68:68" x14ac:dyDescent="0.2">
      <c r="BP44940" s="48"/>
    </row>
    <row r="44941" spans="68:68" x14ac:dyDescent="0.2">
      <c r="BP44941" s="48"/>
    </row>
    <row r="44942" spans="68:68" x14ac:dyDescent="0.2">
      <c r="BP44942" s="48"/>
    </row>
    <row r="44943" spans="68:68" x14ac:dyDescent="0.2">
      <c r="BP44943" s="48"/>
    </row>
    <row r="44944" spans="68:68" x14ac:dyDescent="0.2">
      <c r="BP44944" s="48"/>
    </row>
    <row r="44945" spans="68:68" x14ac:dyDescent="0.2">
      <c r="BP44945" s="48"/>
    </row>
    <row r="44946" spans="68:68" x14ac:dyDescent="0.2">
      <c r="BP44946" s="48"/>
    </row>
    <row r="44947" spans="68:68" x14ac:dyDescent="0.2">
      <c r="BP44947" s="48"/>
    </row>
    <row r="44948" spans="68:68" x14ac:dyDescent="0.2">
      <c r="BP44948" s="48"/>
    </row>
    <row r="44949" spans="68:68" x14ac:dyDescent="0.2">
      <c r="BP44949" s="48"/>
    </row>
    <row r="44950" spans="68:68" x14ac:dyDescent="0.2">
      <c r="BP44950" s="48"/>
    </row>
    <row r="44951" spans="68:68" x14ac:dyDescent="0.2">
      <c r="BP44951" s="48"/>
    </row>
    <row r="44952" spans="68:68" x14ac:dyDescent="0.2">
      <c r="BP44952" s="48"/>
    </row>
    <row r="44953" spans="68:68" x14ac:dyDescent="0.2">
      <c r="BP44953" s="48"/>
    </row>
    <row r="44954" spans="68:68" x14ac:dyDescent="0.2">
      <c r="BP44954" s="48"/>
    </row>
    <row r="44955" spans="68:68" x14ac:dyDescent="0.2">
      <c r="BP44955" s="48"/>
    </row>
    <row r="44956" spans="68:68" x14ac:dyDescent="0.2">
      <c r="BP44956" s="48"/>
    </row>
    <row r="44957" spans="68:68" x14ac:dyDescent="0.2">
      <c r="BP44957" s="48"/>
    </row>
    <row r="44958" spans="68:68" x14ac:dyDescent="0.2">
      <c r="BP44958" s="48"/>
    </row>
    <row r="44959" spans="68:68" x14ac:dyDescent="0.2">
      <c r="BP44959" s="48"/>
    </row>
    <row r="44960" spans="68:68" x14ac:dyDescent="0.2">
      <c r="BP44960" s="48"/>
    </row>
    <row r="44961" spans="68:68" x14ac:dyDescent="0.2">
      <c r="BP44961" s="48"/>
    </row>
    <row r="44962" spans="68:68" x14ac:dyDescent="0.2">
      <c r="BP44962" s="48"/>
    </row>
    <row r="44963" spans="68:68" x14ac:dyDescent="0.2">
      <c r="BP44963" s="48"/>
    </row>
    <row r="44964" spans="68:68" x14ac:dyDescent="0.2">
      <c r="BP44964" s="48"/>
    </row>
    <row r="44965" spans="68:68" x14ac:dyDescent="0.2">
      <c r="BP44965" s="48"/>
    </row>
    <row r="44966" spans="68:68" x14ac:dyDescent="0.2">
      <c r="BP44966" s="48"/>
    </row>
    <row r="44967" spans="68:68" x14ac:dyDescent="0.2">
      <c r="BP44967" s="48"/>
    </row>
    <row r="44968" spans="68:68" x14ac:dyDescent="0.2">
      <c r="BP44968" s="48"/>
    </row>
    <row r="44969" spans="68:68" x14ac:dyDescent="0.2">
      <c r="BP44969" s="48"/>
    </row>
    <row r="44970" spans="68:68" x14ac:dyDescent="0.2">
      <c r="BP44970" s="48"/>
    </row>
    <row r="44971" spans="68:68" x14ac:dyDescent="0.2">
      <c r="BP44971" s="48"/>
    </row>
    <row r="44972" spans="68:68" x14ac:dyDescent="0.2">
      <c r="BP44972" s="48"/>
    </row>
    <row r="44973" spans="68:68" x14ac:dyDescent="0.2">
      <c r="BP44973" s="48"/>
    </row>
    <row r="44974" spans="68:68" x14ac:dyDescent="0.2">
      <c r="BP44974" s="48"/>
    </row>
    <row r="44975" spans="68:68" x14ac:dyDescent="0.2">
      <c r="BP44975" s="48"/>
    </row>
    <row r="44976" spans="68:68" x14ac:dyDescent="0.2">
      <c r="BP44976" s="48"/>
    </row>
    <row r="44977" spans="68:68" x14ac:dyDescent="0.2">
      <c r="BP44977" s="48"/>
    </row>
    <row r="44978" spans="68:68" x14ac:dyDescent="0.2">
      <c r="BP44978" s="48"/>
    </row>
    <row r="44979" spans="68:68" x14ac:dyDescent="0.2">
      <c r="BP44979" s="48"/>
    </row>
    <row r="44980" spans="68:68" x14ac:dyDescent="0.2">
      <c r="BP44980" s="48"/>
    </row>
    <row r="44981" spans="68:68" x14ac:dyDescent="0.2">
      <c r="BP44981" s="48"/>
    </row>
    <row r="44982" spans="68:68" x14ac:dyDescent="0.2">
      <c r="BP44982" s="48"/>
    </row>
    <row r="44983" spans="68:68" x14ac:dyDescent="0.2">
      <c r="BP44983" s="48"/>
    </row>
    <row r="44984" spans="68:68" x14ac:dyDescent="0.2">
      <c r="BP44984" s="48"/>
    </row>
    <row r="44985" spans="68:68" x14ac:dyDescent="0.2">
      <c r="BP44985" s="48"/>
    </row>
    <row r="44986" spans="68:68" x14ac:dyDescent="0.2">
      <c r="BP44986" s="48"/>
    </row>
    <row r="44987" spans="68:68" x14ac:dyDescent="0.2">
      <c r="BP44987" s="48"/>
    </row>
    <row r="44988" spans="68:68" x14ac:dyDescent="0.2">
      <c r="BP44988" s="48"/>
    </row>
    <row r="44989" spans="68:68" x14ac:dyDescent="0.2">
      <c r="BP44989" s="48"/>
    </row>
    <row r="44990" spans="68:68" x14ac:dyDescent="0.2">
      <c r="BP44990" s="48"/>
    </row>
    <row r="44991" spans="68:68" x14ac:dyDescent="0.2">
      <c r="BP44991" s="48"/>
    </row>
    <row r="44992" spans="68:68" x14ac:dyDescent="0.2">
      <c r="BP44992" s="48"/>
    </row>
    <row r="44993" spans="68:68" x14ac:dyDescent="0.2">
      <c r="BP44993" s="48"/>
    </row>
    <row r="44994" spans="68:68" x14ac:dyDescent="0.2">
      <c r="BP44994" s="48"/>
    </row>
    <row r="44995" spans="68:68" x14ac:dyDescent="0.2">
      <c r="BP44995" s="48"/>
    </row>
    <row r="44996" spans="68:68" x14ac:dyDescent="0.2">
      <c r="BP44996" s="48"/>
    </row>
    <row r="44997" spans="68:68" x14ac:dyDescent="0.2">
      <c r="BP44997" s="48"/>
    </row>
    <row r="44998" spans="68:68" x14ac:dyDescent="0.2">
      <c r="BP44998" s="48"/>
    </row>
    <row r="44999" spans="68:68" x14ac:dyDescent="0.2">
      <c r="BP44999" s="48"/>
    </row>
    <row r="45000" spans="68:68" x14ac:dyDescent="0.2">
      <c r="BP45000" s="48"/>
    </row>
    <row r="45001" spans="68:68" x14ac:dyDescent="0.2">
      <c r="BP45001" s="48"/>
    </row>
    <row r="45002" spans="68:68" x14ac:dyDescent="0.2">
      <c r="BP45002" s="48"/>
    </row>
    <row r="45003" spans="68:68" x14ac:dyDescent="0.2">
      <c r="BP45003" s="48"/>
    </row>
    <row r="45004" spans="68:68" x14ac:dyDescent="0.2">
      <c r="BP45004" s="48"/>
    </row>
    <row r="45005" spans="68:68" x14ac:dyDescent="0.2">
      <c r="BP45005" s="48"/>
    </row>
    <row r="45006" spans="68:68" x14ac:dyDescent="0.2">
      <c r="BP45006" s="48"/>
    </row>
    <row r="45007" spans="68:68" x14ac:dyDescent="0.2">
      <c r="BP45007" s="48"/>
    </row>
    <row r="45008" spans="68:68" x14ac:dyDescent="0.2">
      <c r="BP45008" s="48"/>
    </row>
    <row r="45009" spans="68:68" x14ac:dyDescent="0.2">
      <c r="BP45009" s="48"/>
    </row>
    <row r="45010" spans="68:68" x14ac:dyDescent="0.2">
      <c r="BP45010" s="48"/>
    </row>
    <row r="45011" spans="68:68" x14ac:dyDescent="0.2">
      <c r="BP45011" s="48"/>
    </row>
    <row r="45012" spans="68:68" x14ac:dyDescent="0.2">
      <c r="BP45012" s="48"/>
    </row>
    <row r="45013" spans="68:68" x14ac:dyDescent="0.2">
      <c r="BP45013" s="48"/>
    </row>
    <row r="45014" spans="68:68" x14ac:dyDescent="0.2">
      <c r="BP45014" s="48"/>
    </row>
    <row r="45015" spans="68:68" x14ac:dyDescent="0.2">
      <c r="BP45015" s="48"/>
    </row>
    <row r="45016" spans="68:68" x14ac:dyDescent="0.2">
      <c r="BP45016" s="48"/>
    </row>
    <row r="45017" spans="68:68" x14ac:dyDescent="0.2">
      <c r="BP45017" s="48"/>
    </row>
    <row r="45018" spans="68:68" x14ac:dyDescent="0.2">
      <c r="BP45018" s="48"/>
    </row>
    <row r="45019" spans="68:68" x14ac:dyDescent="0.2">
      <c r="BP45019" s="48"/>
    </row>
    <row r="45020" spans="68:68" x14ac:dyDescent="0.2">
      <c r="BP45020" s="48"/>
    </row>
    <row r="45021" spans="68:68" x14ac:dyDescent="0.2">
      <c r="BP45021" s="48"/>
    </row>
    <row r="45022" spans="68:68" x14ac:dyDescent="0.2">
      <c r="BP45022" s="48"/>
    </row>
    <row r="45023" spans="68:68" x14ac:dyDescent="0.2">
      <c r="BP45023" s="48"/>
    </row>
    <row r="45024" spans="68:68" x14ac:dyDescent="0.2">
      <c r="BP45024" s="48"/>
    </row>
    <row r="45025" spans="68:68" x14ac:dyDescent="0.2">
      <c r="BP45025" s="48"/>
    </row>
    <row r="45026" spans="68:68" x14ac:dyDescent="0.2">
      <c r="BP45026" s="48"/>
    </row>
    <row r="45027" spans="68:68" x14ac:dyDescent="0.2">
      <c r="BP45027" s="48"/>
    </row>
    <row r="45028" spans="68:68" x14ac:dyDescent="0.2">
      <c r="BP45028" s="48"/>
    </row>
    <row r="45029" spans="68:68" x14ac:dyDescent="0.2">
      <c r="BP45029" s="48"/>
    </row>
    <row r="45030" spans="68:68" x14ac:dyDescent="0.2">
      <c r="BP45030" s="48"/>
    </row>
    <row r="45031" spans="68:68" x14ac:dyDescent="0.2">
      <c r="BP45031" s="48"/>
    </row>
    <row r="45032" spans="68:68" x14ac:dyDescent="0.2">
      <c r="BP45032" s="48"/>
    </row>
    <row r="45033" spans="68:68" x14ac:dyDescent="0.2">
      <c r="BP45033" s="48"/>
    </row>
    <row r="45034" spans="68:68" x14ac:dyDescent="0.2">
      <c r="BP45034" s="48"/>
    </row>
    <row r="45035" spans="68:68" x14ac:dyDescent="0.2">
      <c r="BP45035" s="48"/>
    </row>
    <row r="45036" spans="68:68" x14ac:dyDescent="0.2">
      <c r="BP45036" s="48"/>
    </row>
    <row r="45037" spans="68:68" x14ac:dyDescent="0.2">
      <c r="BP45037" s="48"/>
    </row>
    <row r="45038" spans="68:68" x14ac:dyDescent="0.2">
      <c r="BP45038" s="48"/>
    </row>
    <row r="45039" spans="68:68" x14ac:dyDescent="0.2">
      <c r="BP45039" s="48"/>
    </row>
    <row r="45040" spans="68:68" x14ac:dyDescent="0.2">
      <c r="BP45040" s="48"/>
    </row>
    <row r="45041" spans="68:68" x14ac:dyDescent="0.2">
      <c r="BP45041" s="48"/>
    </row>
    <row r="45042" spans="68:68" x14ac:dyDescent="0.2">
      <c r="BP45042" s="48"/>
    </row>
    <row r="45043" spans="68:68" x14ac:dyDescent="0.2">
      <c r="BP45043" s="48"/>
    </row>
    <row r="45044" spans="68:68" x14ac:dyDescent="0.2">
      <c r="BP45044" s="48"/>
    </row>
    <row r="45045" spans="68:68" x14ac:dyDescent="0.2">
      <c r="BP45045" s="48"/>
    </row>
    <row r="45046" spans="68:68" x14ac:dyDescent="0.2">
      <c r="BP45046" s="48"/>
    </row>
    <row r="45047" spans="68:68" x14ac:dyDescent="0.2">
      <c r="BP45047" s="48"/>
    </row>
    <row r="45048" spans="68:68" x14ac:dyDescent="0.2">
      <c r="BP45048" s="48"/>
    </row>
    <row r="45049" spans="68:68" x14ac:dyDescent="0.2">
      <c r="BP45049" s="48"/>
    </row>
    <row r="45050" spans="68:68" x14ac:dyDescent="0.2">
      <c r="BP45050" s="48"/>
    </row>
    <row r="45051" spans="68:68" x14ac:dyDescent="0.2">
      <c r="BP45051" s="48"/>
    </row>
    <row r="45052" spans="68:68" x14ac:dyDescent="0.2">
      <c r="BP45052" s="48"/>
    </row>
    <row r="45053" spans="68:68" x14ac:dyDescent="0.2">
      <c r="BP45053" s="48"/>
    </row>
    <row r="45054" spans="68:68" x14ac:dyDescent="0.2">
      <c r="BP45054" s="48"/>
    </row>
    <row r="45055" spans="68:68" x14ac:dyDescent="0.2">
      <c r="BP45055" s="48"/>
    </row>
    <row r="45056" spans="68:68" x14ac:dyDescent="0.2">
      <c r="BP45056" s="48"/>
    </row>
    <row r="45057" spans="68:68" x14ac:dyDescent="0.2">
      <c r="BP45057" s="48"/>
    </row>
    <row r="45058" spans="68:68" x14ac:dyDescent="0.2">
      <c r="BP45058" s="48"/>
    </row>
    <row r="45059" spans="68:68" x14ac:dyDescent="0.2">
      <c r="BP45059" s="48"/>
    </row>
    <row r="45060" spans="68:68" x14ac:dyDescent="0.2">
      <c r="BP45060" s="48"/>
    </row>
    <row r="45061" spans="68:68" x14ac:dyDescent="0.2">
      <c r="BP45061" s="48"/>
    </row>
    <row r="45062" spans="68:68" x14ac:dyDescent="0.2">
      <c r="BP45062" s="48"/>
    </row>
    <row r="45063" spans="68:68" x14ac:dyDescent="0.2">
      <c r="BP45063" s="48"/>
    </row>
    <row r="45064" spans="68:68" x14ac:dyDescent="0.2">
      <c r="BP45064" s="48"/>
    </row>
    <row r="45065" spans="68:68" x14ac:dyDescent="0.2">
      <c r="BP45065" s="48"/>
    </row>
    <row r="45066" spans="68:68" x14ac:dyDescent="0.2">
      <c r="BP45066" s="48"/>
    </row>
    <row r="45067" spans="68:68" x14ac:dyDescent="0.2">
      <c r="BP45067" s="48"/>
    </row>
    <row r="45068" spans="68:68" x14ac:dyDescent="0.2">
      <c r="BP45068" s="48"/>
    </row>
    <row r="45069" spans="68:68" x14ac:dyDescent="0.2">
      <c r="BP45069" s="48"/>
    </row>
    <row r="45070" spans="68:68" x14ac:dyDescent="0.2">
      <c r="BP45070" s="48"/>
    </row>
    <row r="45071" spans="68:68" x14ac:dyDescent="0.2">
      <c r="BP45071" s="48"/>
    </row>
    <row r="45072" spans="68:68" x14ac:dyDescent="0.2">
      <c r="BP45072" s="48"/>
    </row>
    <row r="45073" spans="68:68" x14ac:dyDescent="0.2">
      <c r="BP45073" s="48"/>
    </row>
    <row r="45074" spans="68:68" x14ac:dyDescent="0.2">
      <c r="BP45074" s="48"/>
    </row>
    <row r="45075" spans="68:68" x14ac:dyDescent="0.2">
      <c r="BP45075" s="48"/>
    </row>
    <row r="45076" spans="68:68" x14ac:dyDescent="0.2">
      <c r="BP45076" s="48"/>
    </row>
    <row r="45077" spans="68:68" x14ac:dyDescent="0.2">
      <c r="BP45077" s="48"/>
    </row>
    <row r="45078" spans="68:68" x14ac:dyDescent="0.2">
      <c r="BP45078" s="48"/>
    </row>
    <row r="45079" spans="68:68" x14ac:dyDescent="0.2">
      <c r="BP45079" s="48"/>
    </row>
    <row r="45080" spans="68:68" x14ac:dyDescent="0.2">
      <c r="BP45080" s="48"/>
    </row>
    <row r="45081" spans="68:68" x14ac:dyDescent="0.2">
      <c r="BP45081" s="48"/>
    </row>
    <row r="45082" spans="68:68" x14ac:dyDescent="0.2">
      <c r="BP45082" s="48"/>
    </row>
    <row r="45083" spans="68:68" x14ac:dyDescent="0.2">
      <c r="BP45083" s="48"/>
    </row>
    <row r="45084" spans="68:68" x14ac:dyDescent="0.2">
      <c r="BP45084" s="48"/>
    </row>
    <row r="45085" spans="68:68" x14ac:dyDescent="0.2">
      <c r="BP45085" s="48"/>
    </row>
    <row r="45086" spans="68:68" x14ac:dyDescent="0.2">
      <c r="BP45086" s="48"/>
    </row>
    <row r="45087" spans="68:68" x14ac:dyDescent="0.2">
      <c r="BP45087" s="48"/>
    </row>
    <row r="45088" spans="68:68" x14ac:dyDescent="0.2">
      <c r="BP45088" s="48"/>
    </row>
    <row r="45089" spans="68:68" x14ac:dyDescent="0.2">
      <c r="BP45089" s="48"/>
    </row>
    <row r="45090" spans="68:68" x14ac:dyDescent="0.2">
      <c r="BP45090" s="48"/>
    </row>
    <row r="45091" spans="68:68" x14ac:dyDescent="0.2">
      <c r="BP45091" s="48"/>
    </row>
    <row r="45092" spans="68:68" x14ac:dyDescent="0.2">
      <c r="BP45092" s="48"/>
    </row>
    <row r="45093" spans="68:68" x14ac:dyDescent="0.2">
      <c r="BP45093" s="48"/>
    </row>
    <row r="45094" spans="68:68" x14ac:dyDescent="0.2">
      <c r="BP45094" s="48"/>
    </row>
    <row r="45095" spans="68:68" x14ac:dyDescent="0.2">
      <c r="BP45095" s="48"/>
    </row>
    <row r="45096" spans="68:68" x14ac:dyDescent="0.2">
      <c r="BP45096" s="48"/>
    </row>
    <row r="45097" spans="68:68" x14ac:dyDescent="0.2">
      <c r="BP45097" s="48"/>
    </row>
    <row r="45098" spans="68:68" x14ac:dyDescent="0.2">
      <c r="BP45098" s="48"/>
    </row>
    <row r="45099" spans="68:68" x14ac:dyDescent="0.2">
      <c r="BP45099" s="48"/>
    </row>
    <row r="45100" spans="68:68" x14ac:dyDescent="0.2">
      <c r="BP45100" s="48"/>
    </row>
    <row r="45101" spans="68:68" x14ac:dyDescent="0.2">
      <c r="BP45101" s="48"/>
    </row>
    <row r="45102" spans="68:68" x14ac:dyDescent="0.2">
      <c r="BP45102" s="48"/>
    </row>
    <row r="45103" spans="68:68" x14ac:dyDescent="0.2">
      <c r="BP45103" s="48"/>
    </row>
    <row r="45104" spans="68:68" x14ac:dyDescent="0.2">
      <c r="BP45104" s="48"/>
    </row>
    <row r="45105" spans="68:68" x14ac:dyDescent="0.2">
      <c r="BP45105" s="48"/>
    </row>
    <row r="45106" spans="68:68" x14ac:dyDescent="0.2">
      <c r="BP45106" s="48"/>
    </row>
    <row r="45107" spans="68:68" x14ac:dyDescent="0.2">
      <c r="BP45107" s="48"/>
    </row>
    <row r="45108" spans="68:68" x14ac:dyDescent="0.2">
      <c r="BP45108" s="48"/>
    </row>
    <row r="45109" spans="68:68" x14ac:dyDescent="0.2">
      <c r="BP45109" s="48"/>
    </row>
    <row r="45110" spans="68:68" x14ac:dyDescent="0.2">
      <c r="BP45110" s="48"/>
    </row>
    <row r="45111" spans="68:68" x14ac:dyDescent="0.2">
      <c r="BP45111" s="48"/>
    </row>
    <row r="45112" spans="68:68" x14ac:dyDescent="0.2">
      <c r="BP45112" s="48"/>
    </row>
    <row r="45113" spans="68:68" x14ac:dyDescent="0.2">
      <c r="BP45113" s="48"/>
    </row>
    <row r="45114" spans="68:68" x14ac:dyDescent="0.2">
      <c r="BP45114" s="48"/>
    </row>
    <row r="45115" spans="68:68" x14ac:dyDescent="0.2">
      <c r="BP45115" s="48"/>
    </row>
    <row r="45116" spans="68:68" x14ac:dyDescent="0.2">
      <c r="BP45116" s="48"/>
    </row>
    <row r="45117" spans="68:68" x14ac:dyDescent="0.2">
      <c r="BP45117" s="48"/>
    </row>
    <row r="45118" spans="68:68" x14ac:dyDescent="0.2">
      <c r="BP45118" s="48"/>
    </row>
    <row r="45119" spans="68:68" x14ac:dyDescent="0.2">
      <c r="BP45119" s="48"/>
    </row>
    <row r="45120" spans="68:68" x14ac:dyDescent="0.2">
      <c r="BP45120" s="48"/>
    </row>
    <row r="45121" spans="68:68" x14ac:dyDescent="0.2">
      <c r="BP45121" s="48"/>
    </row>
    <row r="45122" spans="68:68" x14ac:dyDescent="0.2">
      <c r="BP45122" s="48"/>
    </row>
    <row r="45123" spans="68:68" x14ac:dyDescent="0.2">
      <c r="BP45123" s="48"/>
    </row>
    <row r="45124" spans="68:68" x14ac:dyDescent="0.2">
      <c r="BP45124" s="48"/>
    </row>
    <row r="45125" spans="68:68" x14ac:dyDescent="0.2">
      <c r="BP45125" s="48"/>
    </row>
    <row r="45126" spans="68:68" x14ac:dyDescent="0.2">
      <c r="BP45126" s="48"/>
    </row>
    <row r="45127" spans="68:68" x14ac:dyDescent="0.2">
      <c r="BP45127" s="48"/>
    </row>
    <row r="45128" spans="68:68" x14ac:dyDescent="0.2">
      <c r="BP45128" s="48"/>
    </row>
    <row r="45129" spans="68:68" x14ac:dyDescent="0.2">
      <c r="BP45129" s="48"/>
    </row>
    <row r="45130" spans="68:68" x14ac:dyDescent="0.2">
      <c r="BP45130" s="48"/>
    </row>
    <row r="45131" spans="68:68" x14ac:dyDescent="0.2">
      <c r="BP45131" s="48"/>
    </row>
    <row r="45132" spans="68:68" x14ac:dyDescent="0.2">
      <c r="BP45132" s="48"/>
    </row>
    <row r="45133" spans="68:68" x14ac:dyDescent="0.2">
      <c r="BP45133" s="48"/>
    </row>
    <row r="45134" spans="68:68" x14ac:dyDescent="0.2">
      <c r="BP45134" s="48"/>
    </row>
    <row r="45135" spans="68:68" x14ac:dyDescent="0.2">
      <c r="BP45135" s="48"/>
    </row>
    <row r="45136" spans="68:68" x14ac:dyDescent="0.2">
      <c r="BP45136" s="48"/>
    </row>
    <row r="45137" spans="68:68" x14ac:dyDescent="0.2">
      <c r="BP45137" s="48"/>
    </row>
    <row r="45138" spans="68:68" x14ac:dyDescent="0.2">
      <c r="BP45138" s="48"/>
    </row>
    <row r="45139" spans="68:68" x14ac:dyDescent="0.2">
      <c r="BP45139" s="48"/>
    </row>
    <row r="45140" spans="68:68" x14ac:dyDescent="0.2">
      <c r="BP45140" s="48"/>
    </row>
    <row r="45141" spans="68:68" x14ac:dyDescent="0.2">
      <c r="BP45141" s="48"/>
    </row>
    <row r="45142" spans="68:68" x14ac:dyDescent="0.2">
      <c r="BP45142" s="48"/>
    </row>
    <row r="45143" spans="68:68" x14ac:dyDescent="0.2">
      <c r="BP45143" s="48"/>
    </row>
    <row r="45144" spans="68:68" x14ac:dyDescent="0.2">
      <c r="BP45144" s="48"/>
    </row>
    <row r="45145" spans="68:68" x14ac:dyDescent="0.2">
      <c r="BP45145" s="48"/>
    </row>
    <row r="45146" spans="68:68" x14ac:dyDescent="0.2">
      <c r="BP45146" s="48"/>
    </row>
    <row r="45147" spans="68:68" x14ac:dyDescent="0.2">
      <c r="BP45147" s="48"/>
    </row>
    <row r="45148" spans="68:68" x14ac:dyDescent="0.2">
      <c r="BP45148" s="48"/>
    </row>
    <row r="45149" spans="68:68" x14ac:dyDescent="0.2">
      <c r="BP45149" s="48"/>
    </row>
    <row r="45150" spans="68:68" x14ac:dyDescent="0.2">
      <c r="BP45150" s="48"/>
    </row>
    <row r="45151" spans="68:68" x14ac:dyDescent="0.2">
      <c r="BP45151" s="48"/>
    </row>
    <row r="45152" spans="68:68" x14ac:dyDescent="0.2">
      <c r="BP45152" s="48"/>
    </row>
    <row r="45153" spans="68:68" x14ac:dyDescent="0.2">
      <c r="BP45153" s="48"/>
    </row>
    <row r="45154" spans="68:68" x14ac:dyDescent="0.2">
      <c r="BP45154" s="48"/>
    </row>
    <row r="45155" spans="68:68" x14ac:dyDescent="0.2">
      <c r="BP45155" s="48"/>
    </row>
    <row r="45156" spans="68:68" x14ac:dyDescent="0.2">
      <c r="BP45156" s="48"/>
    </row>
    <row r="45157" spans="68:68" x14ac:dyDescent="0.2">
      <c r="BP45157" s="48"/>
    </row>
    <row r="45158" spans="68:68" x14ac:dyDescent="0.2">
      <c r="BP45158" s="48"/>
    </row>
    <row r="45159" spans="68:68" x14ac:dyDescent="0.2">
      <c r="BP45159" s="48"/>
    </row>
    <row r="45160" spans="68:68" x14ac:dyDescent="0.2">
      <c r="BP45160" s="48"/>
    </row>
    <row r="45161" spans="68:68" x14ac:dyDescent="0.2">
      <c r="BP45161" s="48"/>
    </row>
    <row r="45162" spans="68:68" x14ac:dyDescent="0.2">
      <c r="BP45162" s="48"/>
    </row>
    <row r="45163" spans="68:68" x14ac:dyDescent="0.2">
      <c r="BP45163" s="48"/>
    </row>
    <row r="45164" spans="68:68" x14ac:dyDescent="0.2">
      <c r="BP45164" s="48"/>
    </row>
    <row r="45165" spans="68:68" x14ac:dyDescent="0.2">
      <c r="BP45165" s="48"/>
    </row>
    <row r="45166" spans="68:68" x14ac:dyDescent="0.2">
      <c r="BP45166" s="48"/>
    </row>
    <row r="45167" spans="68:68" x14ac:dyDescent="0.2">
      <c r="BP45167" s="48"/>
    </row>
    <row r="45168" spans="68:68" x14ac:dyDescent="0.2">
      <c r="BP45168" s="48"/>
    </row>
    <row r="45169" spans="68:68" x14ac:dyDescent="0.2">
      <c r="BP45169" s="48"/>
    </row>
    <row r="45170" spans="68:68" x14ac:dyDescent="0.2">
      <c r="BP45170" s="48"/>
    </row>
    <row r="45171" spans="68:68" x14ac:dyDescent="0.2">
      <c r="BP45171" s="48"/>
    </row>
    <row r="45172" spans="68:68" x14ac:dyDescent="0.2">
      <c r="BP45172" s="48"/>
    </row>
    <row r="45173" spans="68:68" x14ac:dyDescent="0.2">
      <c r="BP45173" s="48"/>
    </row>
    <row r="45174" spans="68:68" x14ac:dyDescent="0.2">
      <c r="BP45174" s="48"/>
    </row>
    <row r="45175" spans="68:68" x14ac:dyDescent="0.2">
      <c r="BP45175" s="48"/>
    </row>
    <row r="45176" spans="68:68" x14ac:dyDescent="0.2">
      <c r="BP45176" s="48"/>
    </row>
    <row r="45177" spans="68:68" x14ac:dyDescent="0.2">
      <c r="BP45177" s="48"/>
    </row>
    <row r="45178" spans="68:68" x14ac:dyDescent="0.2">
      <c r="BP45178" s="48"/>
    </row>
    <row r="45179" spans="68:68" x14ac:dyDescent="0.2">
      <c r="BP45179" s="48"/>
    </row>
    <row r="45180" spans="68:68" x14ac:dyDescent="0.2">
      <c r="BP45180" s="48"/>
    </row>
    <row r="45181" spans="68:68" x14ac:dyDescent="0.2">
      <c r="BP45181" s="48"/>
    </row>
    <row r="45182" spans="68:68" x14ac:dyDescent="0.2">
      <c r="BP45182" s="48"/>
    </row>
    <row r="45183" spans="68:68" x14ac:dyDescent="0.2">
      <c r="BP45183" s="48"/>
    </row>
    <row r="45184" spans="68:68" x14ac:dyDescent="0.2">
      <c r="BP45184" s="48"/>
    </row>
    <row r="45185" spans="68:68" x14ac:dyDescent="0.2">
      <c r="BP45185" s="48"/>
    </row>
    <row r="45186" spans="68:68" x14ac:dyDescent="0.2">
      <c r="BP45186" s="48"/>
    </row>
    <row r="45187" spans="68:68" x14ac:dyDescent="0.2">
      <c r="BP45187" s="48"/>
    </row>
    <row r="45188" spans="68:68" x14ac:dyDescent="0.2">
      <c r="BP45188" s="48"/>
    </row>
    <row r="45189" spans="68:68" x14ac:dyDescent="0.2">
      <c r="BP45189" s="48"/>
    </row>
    <row r="45190" spans="68:68" x14ac:dyDescent="0.2">
      <c r="BP45190" s="48"/>
    </row>
    <row r="45191" spans="68:68" x14ac:dyDescent="0.2">
      <c r="BP45191" s="48"/>
    </row>
    <row r="45192" spans="68:68" x14ac:dyDescent="0.2">
      <c r="BP45192" s="48"/>
    </row>
    <row r="45193" spans="68:68" x14ac:dyDescent="0.2">
      <c r="BP45193" s="48"/>
    </row>
    <row r="45194" spans="68:68" x14ac:dyDescent="0.2">
      <c r="BP45194" s="48"/>
    </row>
    <row r="45195" spans="68:68" x14ac:dyDescent="0.2">
      <c r="BP45195" s="48"/>
    </row>
    <row r="45196" spans="68:68" x14ac:dyDescent="0.2">
      <c r="BP45196" s="48"/>
    </row>
    <row r="45197" spans="68:68" x14ac:dyDescent="0.2">
      <c r="BP45197" s="48"/>
    </row>
    <row r="45198" spans="68:68" x14ac:dyDescent="0.2">
      <c r="BP45198" s="48"/>
    </row>
    <row r="45199" spans="68:68" x14ac:dyDescent="0.2">
      <c r="BP45199" s="48"/>
    </row>
    <row r="45200" spans="68:68" x14ac:dyDescent="0.2">
      <c r="BP45200" s="48"/>
    </row>
    <row r="45201" spans="68:68" x14ac:dyDescent="0.2">
      <c r="BP45201" s="48"/>
    </row>
    <row r="45202" spans="68:68" x14ac:dyDescent="0.2">
      <c r="BP45202" s="48"/>
    </row>
    <row r="45203" spans="68:68" x14ac:dyDescent="0.2">
      <c r="BP45203" s="48"/>
    </row>
    <row r="45204" spans="68:68" x14ac:dyDescent="0.2">
      <c r="BP45204" s="48"/>
    </row>
    <row r="45205" spans="68:68" x14ac:dyDescent="0.2">
      <c r="BP45205" s="48"/>
    </row>
    <row r="45206" spans="68:68" x14ac:dyDescent="0.2">
      <c r="BP45206" s="48"/>
    </row>
    <row r="45207" spans="68:68" x14ac:dyDescent="0.2">
      <c r="BP45207" s="48"/>
    </row>
    <row r="45208" spans="68:68" x14ac:dyDescent="0.2">
      <c r="BP45208" s="48"/>
    </row>
    <row r="45209" spans="68:68" x14ac:dyDescent="0.2">
      <c r="BP45209" s="48"/>
    </row>
    <row r="45210" spans="68:68" x14ac:dyDescent="0.2">
      <c r="BP45210" s="48"/>
    </row>
    <row r="45211" spans="68:68" x14ac:dyDescent="0.2">
      <c r="BP45211" s="48"/>
    </row>
    <row r="45212" spans="68:68" x14ac:dyDescent="0.2">
      <c r="BP45212" s="48"/>
    </row>
    <row r="45213" spans="68:68" x14ac:dyDescent="0.2">
      <c r="BP45213" s="48"/>
    </row>
    <row r="45214" spans="68:68" x14ac:dyDescent="0.2">
      <c r="BP45214" s="48"/>
    </row>
    <row r="45215" spans="68:68" x14ac:dyDescent="0.2">
      <c r="BP45215" s="48"/>
    </row>
    <row r="45216" spans="68:68" x14ac:dyDescent="0.2">
      <c r="BP45216" s="48"/>
    </row>
    <row r="45217" spans="68:68" x14ac:dyDescent="0.2">
      <c r="BP45217" s="48"/>
    </row>
    <row r="45218" spans="68:68" x14ac:dyDescent="0.2">
      <c r="BP45218" s="48"/>
    </row>
    <row r="45219" spans="68:68" x14ac:dyDescent="0.2">
      <c r="BP45219" s="48"/>
    </row>
    <row r="45220" spans="68:68" x14ac:dyDescent="0.2">
      <c r="BP45220" s="48"/>
    </row>
    <row r="45221" spans="68:68" x14ac:dyDescent="0.2">
      <c r="BP45221" s="48"/>
    </row>
    <row r="45222" spans="68:68" x14ac:dyDescent="0.2">
      <c r="BP45222" s="48"/>
    </row>
    <row r="45223" spans="68:68" x14ac:dyDescent="0.2">
      <c r="BP45223" s="48"/>
    </row>
    <row r="45224" spans="68:68" x14ac:dyDescent="0.2">
      <c r="BP45224" s="48"/>
    </row>
    <row r="45225" spans="68:68" x14ac:dyDescent="0.2">
      <c r="BP45225" s="48"/>
    </row>
    <row r="45226" spans="68:68" x14ac:dyDescent="0.2">
      <c r="BP45226" s="48"/>
    </row>
    <row r="45227" spans="68:68" x14ac:dyDescent="0.2">
      <c r="BP45227" s="48"/>
    </row>
    <row r="45228" spans="68:68" x14ac:dyDescent="0.2">
      <c r="BP45228" s="48"/>
    </row>
    <row r="45229" spans="68:68" x14ac:dyDescent="0.2">
      <c r="BP45229" s="48"/>
    </row>
    <row r="45230" spans="68:68" x14ac:dyDescent="0.2">
      <c r="BP45230" s="48"/>
    </row>
    <row r="45231" spans="68:68" x14ac:dyDescent="0.2">
      <c r="BP45231" s="48"/>
    </row>
    <row r="45232" spans="68:68" x14ac:dyDescent="0.2">
      <c r="BP45232" s="48"/>
    </row>
    <row r="45233" spans="68:68" x14ac:dyDescent="0.2">
      <c r="BP45233" s="48"/>
    </row>
    <row r="45234" spans="68:68" x14ac:dyDescent="0.2">
      <c r="BP45234" s="48"/>
    </row>
    <row r="45235" spans="68:68" x14ac:dyDescent="0.2">
      <c r="BP45235" s="48"/>
    </row>
    <row r="45236" spans="68:68" x14ac:dyDescent="0.2">
      <c r="BP45236" s="48"/>
    </row>
    <row r="45237" spans="68:68" x14ac:dyDescent="0.2">
      <c r="BP45237" s="48"/>
    </row>
    <row r="45238" spans="68:68" x14ac:dyDescent="0.2">
      <c r="BP45238" s="48"/>
    </row>
    <row r="45239" spans="68:68" x14ac:dyDescent="0.2">
      <c r="BP45239" s="48"/>
    </row>
    <row r="45240" spans="68:68" x14ac:dyDescent="0.2">
      <c r="BP45240" s="48"/>
    </row>
    <row r="45241" spans="68:68" x14ac:dyDescent="0.2">
      <c r="BP45241" s="48"/>
    </row>
    <row r="45242" spans="68:68" x14ac:dyDescent="0.2">
      <c r="BP45242" s="48"/>
    </row>
    <row r="45243" spans="68:68" x14ac:dyDescent="0.2">
      <c r="BP45243" s="48"/>
    </row>
    <row r="45244" spans="68:68" x14ac:dyDescent="0.2">
      <c r="BP45244" s="48"/>
    </row>
    <row r="45245" spans="68:68" x14ac:dyDescent="0.2">
      <c r="BP45245" s="48"/>
    </row>
    <row r="45246" spans="68:68" x14ac:dyDescent="0.2">
      <c r="BP45246" s="48"/>
    </row>
    <row r="45247" spans="68:68" x14ac:dyDescent="0.2">
      <c r="BP45247" s="48"/>
    </row>
    <row r="45248" spans="68:68" x14ac:dyDescent="0.2">
      <c r="BP45248" s="48"/>
    </row>
    <row r="45249" spans="68:68" x14ac:dyDescent="0.2">
      <c r="BP45249" s="48"/>
    </row>
    <row r="45250" spans="68:68" x14ac:dyDescent="0.2">
      <c r="BP45250" s="48"/>
    </row>
    <row r="45251" spans="68:68" x14ac:dyDescent="0.2">
      <c r="BP45251" s="48"/>
    </row>
    <row r="45252" spans="68:68" x14ac:dyDescent="0.2">
      <c r="BP45252" s="48"/>
    </row>
    <row r="45253" spans="68:68" x14ac:dyDescent="0.2">
      <c r="BP45253" s="48"/>
    </row>
    <row r="45254" spans="68:68" x14ac:dyDescent="0.2">
      <c r="BP45254" s="48"/>
    </row>
    <row r="45255" spans="68:68" x14ac:dyDescent="0.2">
      <c r="BP45255" s="48"/>
    </row>
    <row r="45256" spans="68:68" x14ac:dyDescent="0.2">
      <c r="BP45256" s="48"/>
    </row>
    <row r="45257" spans="68:68" x14ac:dyDescent="0.2">
      <c r="BP45257" s="48"/>
    </row>
    <row r="45258" spans="68:68" x14ac:dyDescent="0.2">
      <c r="BP45258" s="48"/>
    </row>
    <row r="45259" spans="68:68" x14ac:dyDescent="0.2">
      <c r="BP45259" s="48"/>
    </row>
    <row r="45260" spans="68:68" x14ac:dyDescent="0.2">
      <c r="BP45260" s="48"/>
    </row>
    <row r="45261" spans="68:68" x14ac:dyDescent="0.2">
      <c r="BP45261" s="48"/>
    </row>
    <row r="45262" spans="68:68" x14ac:dyDescent="0.2">
      <c r="BP45262" s="48"/>
    </row>
    <row r="45263" spans="68:68" x14ac:dyDescent="0.2">
      <c r="BP45263" s="48"/>
    </row>
    <row r="45264" spans="68:68" x14ac:dyDescent="0.2">
      <c r="BP45264" s="48"/>
    </row>
    <row r="45265" spans="68:68" x14ac:dyDescent="0.2">
      <c r="BP45265" s="48"/>
    </row>
    <row r="45266" spans="68:68" x14ac:dyDescent="0.2">
      <c r="BP45266" s="48"/>
    </row>
    <row r="45267" spans="68:68" x14ac:dyDescent="0.2">
      <c r="BP45267" s="48"/>
    </row>
    <row r="45268" spans="68:68" x14ac:dyDescent="0.2">
      <c r="BP45268" s="48"/>
    </row>
    <row r="45269" spans="68:68" x14ac:dyDescent="0.2">
      <c r="BP45269" s="48"/>
    </row>
    <row r="45270" spans="68:68" x14ac:dyDescent="0.2">
      <c r="BP45270" s="48"/>
    </row>
    <row r="45271" spans="68:68" x14ac:dyDescent="0.2">
      <c r="BP45271" s="48"/>
    </row>
    <row r="45272" spans="68:68" x14ac:dyDescent="0.2">
      <c r="BP45272" s="48"/>
    </row>
    <row r="45273" spans="68:68" x14ac:dyDescent="0.2">
      <c r="BP45273" s="48"/>
    </row>
    <row r="45274" spans="68:68" x14ac:dyDescent="0.2">
      <c r="BP45274" s="48"/>
    </row>
    <row r="45275" spans="68:68" x14ac:dyDescent="0.2">
      <c r="BP45275" s="48"/>
    </row>
    <row r="45276" spans="68:68" x14ac:dyDescent="0.2">
      <c r="BP45276" s="48"/>
    </row>
    <row r="45277" spans="68:68" x14ac:dyDescent="0.2">
      <c r="BP45277" s="48"/>
    </row>
    <row r="45278" spans="68:68" x14ac:dyDescent="0.2">
      <c r="BP45278" s="48"/>
    </row>
    <row r="45279" spans="68:68" x14ac:dyDescent="0.2">
      <c r="BP45279" s="48"/>
    </row>
    <row r="45280" spans="68:68" x14ac:dyDescent="0.2">
      <c r="BP45280" s="48"/>
    </row>
    <row r="45281" spans="68:68" x14ac:dyDescent="0.2">
      <c r="BP45281" s="48"/>
    </row>
    <row r="45282" spans="68:68" x14ac:dyDescent="0.2">
      <c r="BP45282" s="48"/>
    </row>
    <row r="45283" spans="68:68" x14ac:dyDescent="0.2">
      <c r="BP45283" s="48"/>
    </row>
    <row r="45284" spans="68:68" x14ac:dyDescent="0.2">
      <c r="BP45284" s="48"/>
    </row>
    <row r="45285" spans="68:68" x14ac:dyDescent="0.2">
      <c r="BP45285" s="48"/>
    </row>
    <row r="45286" spans="68:68" x14ac:dyDescent="0.2">
      <c r="BP45286" s="48"/>
    </row>
    <row r="45287" spans="68:68" x14ac:dyDescent="0.2">
      <c r="BP45287" s="48"/>
    </row>
    <row r="45288" spans="68:68" x14ac:dyDescent="0.2">
      <c r="BP45288" s="48"/>
    </row>
    <row r="45289" spans="68:68" x14ac:dyDescent="0.2">
      <c r="BP45289" s="48"/>
    </row>
    <row r="45290" spans="68:68" x14ac:dyDescent="0.2">
      <c r="BP45290" s="48"/>
    </row>
    <row r="45291" spans="68:68" x14ac:dyDescent="0.2">
      <c r="BP45291" s="48"/>
    </row>
    <row r="45292" spans="68:68" x14ac:dyDescent="0.2">
      <c r="BP45292" s="48"/>
    </row>
    <row r="45293" spans="68:68" x14ac:dyDescent="0.2">
      <c r="BP45293" s="48"/>
    </row>
    <row r="45294" spans="68:68" x14ac:dyDescent="0.2">
      <c r="BP45294" s="48"/>
    </row>
    <row r="45295" spans="68:68" x14ac:dyDescent="0.2">
      <c r="BP45295" s="48"/>
    </row>
    <row r="45296" spans="68:68" x14ac:dyDescent="0.2">
      <c r="BP45296" s="48"/>
    </row>
    <row r="45297" spans="68:68" x14ac:dyDescent="0.2">
      <c r="BP45297" s="48"/>
    </row>
    <row r="45298" spans="68:68" x14ac:dyDescent="0.2">
      <c r="BP45298" s="48"/>
    </row>
    <row r="45299" spans="68:68" x14ac:dyDescent="0.2">
      <c r="BP45299" s="48"/>
    </row>
    <row r="45300" spans="68:68" x14ac:dyDescent="0.2">
      <c r="BP45300" s="48"/>
    </row>
    <row r="45301" spans="68:68" x14ac:dyDescent="0.2">
      <c r="BP45301" s="48"/>
    </row>
    <row r="45302" spans="68:68" x14ac:dyDescent="0.2">
      <c r="BP45302" s="48"/>
    </row>
    <row r="45303" spans="68:68" x14ac:dyDescent="0.2">
      <c r="BP45303" s="48"/>
    </row>
    <row r="45304" spans="68:68" x14ac:dyDescent="0.2">
      <c r="BP45304" s="48"/>
    </row>
    <row r="45305" spans="68:68" x14ac:dyDescent="0.2">
      <c r="BP45305" s="48"/>
    </row>
    <row r="45306" spans="68:68" x14ac:dyDescent="0.2">
      <c r="BP45306" s="48"/>
    </row>
    <row r="45307" spans="68:68" x14ac:dyDescent="0.2">
      <c r="BP45307" s="48"/>
    </row>
    <row r="45308" spans="68:68" x14ac:dyDescent="0.2">
      <c r="BP45308" s="48"/>
    </row>
    <row r="45309" spans="68:68" x14ac:dyDescent="0.2">
      <c r="BP45309" s="48"/>
    </row>
    <row r="45310" spans="68:68" x14ac:dyDescent="0.2">
      <c r="BP45310" s="48"/>
    </row>
    <row r="45311" spans="68:68" x14ac:dyDescent="0.2">
      <c r="BP45311" s="48"/>
    </row>
    <row r="45312" spans="68:68" x14ac:dyDescent="0.2">
      <c r="BP45312" s="48"/>
    </row>
    <row r="45313" spans="68:68" x14ac:dyDescent="0.2">
      <c r="BP45313" s="48"/>
    </row>
    <row r="45314" spans="68:68" x14ac:dyDescent="0.2">
      <c r="BP45314" s="48"/>
    </row>
    <row r="45315" spans="68:68" x14ac:dyDescent="0.2">
      <c r="BP45315" s="48"/>
    </row>
    <row r="45316" spans="68:68" x14ac:dyDescent="0.2">
      <c r="BP45316" s="48"/>
    </row>
    <row r="45317" spans="68:68" x14ac:dyDescent="0.2">
      <c r="BP45317" s="48"/>
    </row>
    <row r="45318" spans="68:68" x14ac:dyDescent="0.2">
      <c r="BP45318" s="48"/>
    </row>
    <row r="45319" spans="68:68" x14ac:dyDescent="0.2">
      <c r="BP45319" s="48"/>
    </row>
    <row r="45320" spans="68:68" x14ac:dyDescent="0.2">
      <c r="BP45320" s="48"/>
    </row>
    <row r="45321" spans="68:68" x14ac:dyDescent="0.2">
      <c r="BP45321" s="48"/>
    </row>
    <row r="45322" spans="68:68" x14ac:dyDescent="0.2">
      <c r="BP45322" s="48"/>
    </row>
    <row r="45323" spans="68:68" x14ac:dyDescent="0.2">
      <c r="BP45323" s="48"/>
    </row>
    <row r="45324" spans="68:68" x14ac:dyDescent="0.2">
      <c r="BP45324" s="48"/>
    </row>
    <row r="45325" spans="68:68" x14ac:dyDescent="0.2">
      <c r="BP45325" s="48"/>
    </row>
    <row r="45326" spans="68:68" x14ac:dyDescent="0.2">
      <c r="BP45326" s="48"/>
    </row>
    <row r="45327" spans="68:68" x14ac:dyDescent="0.2">
      <c r="BP45327" s="48"/>
    </row>
    <row r="45328" spans="68:68" x14ac:dyDescent="0.2">
      <c r="BP45328" s="48"/>
    </row>
    <row r="45329" spans="68:68" x14ac:dyDescent="0.2">
      <c r="BP45329" s="48"/>
    </row>
    <row r="45330" spans="68:68" x14ac:dyDescent="0.2">
      <c r="BP45330" s="48"/>
    </row>
    <row r="45331" spans="68:68" x14ac:dyDescent="0.2">
      <c r="BP45331" s="48"/>
    </row>
    <row r="45332" spans="68:68" x14ac:dyDescent="0.2">
      <c r="BP45332" s="48"/>
    </row>
    <row r="45333" spans="68:68" x14ac:dyDescent="0.2">
      <c r="BP45333" s="48"/>
    </row>
    <row r="45334" spans="68:68" x14ac:dyDescent="0.2">
      <c r="BP45334" s="48"/>
    </row>
    <row r="45335" spans="68:68" x14ac:dyDescent="0.2">
      <c r="BP45335" s="48"/>
    </row>
    <row r="45336" spans="68:68" x14ac:dyDescent="0.2">
      <c r="BP45336" s="48"/>
    </row>
    <row r="45337" spans="68:68" x14ac:dyDescent="0.2">
      <c r="BP45337" s="48"/>
    </row>
    <row r="45338" spans="68:68" x14ac:dyDescent="0.2">
      <c r="BP45338" s="48"/>
    </row>
    <row r="45339" spans="68:68" x14ac:dyDescent="0.2">
      <c r="BP45339" s="48"/>
    </row>
    <row r="45340" spans="68:68" x14ac:dyDescent="0.2">
      <c r="BP45340" s="48"/>
    </row>
    <row r="45341" spans="68:68" x14ac:dyDescent="0.2">
      <c r="BP45341" s="48"/>
    </row>
    <row r="45342" spans="68:68" x14ac:dyDescent="0.2">
      <c r="BP45342" s="48"/>
    </row>
    <row r="45343" spans="68:68" x14ac:dyDescent="0.2">
      <c r="BP45343" s="48"/>
    </row>
    <row r="45344" spans="68:68" x14ac:dyDescent="0.2">
      <c r="BP45344" s="48"/>
    </row>
    <row r="45345" spans="68:68" x14ac:dyDescent="0.2">
      <c r="BP45345" s="48"/>
    </row>
    <row r="45346" spans="68:68" x14ac:dyDescent="0.2">
      <c r="BP45346" s="48"/>
    </row>
    <row r="45347" spans="68:68" x14ac:dyDescent="0.2">
      <c r="BP45347" s="48"/>
    </row>
    <row r="45348" spans="68:68" x14ac:dyDescent="0.2">
      <c r="BP45348" s="48"/>
    </row>
    <row r="45349" spans="68:68" x14ac:dyDescent="0.2">
      <c r="BP45349" s="48"/>
    </row>
    <row r="45350" spans="68:68" x14ac:dyDescent="0.2">
      <c r="BP45350" s="48"/>
    </row>
    <row r="45351" spans="68:68" x14ac:dyDescent="0.2">
      <c r="BP45351" s="48"/>
    </row>
    <row r="45352" spans="68:68" x14ac:dyDescent="0.2">
      <c r="BP45352" s="48"/>
    </row>
    <row r="45353" spans="68:68" x14ac:dyDescent="0.2">
      <c r="BP45353" s="48"/>
    </row>
    <row r="45354" spans="68:68" x14ac:dyDescent="0.2">
      <c r="BP45354" s="48"/>
    </row>
    <row r="45355" spans="68:68" x14ac:dyDescent="0.2">
      <c r="BP45355" s="48"/>
    </row>
    <row r="45356" spans="68:68" x14ac:dyDescent="0.2">
      <c r="BP45356" s="48"/>
    </row>
    <row r="45357" spans="68:68" x14ac:dyDescent="0.2">
      <c r="BP45357" s="48"/>
    </row>
    <row r="45358" spans="68:68" x14ac:dyDescent="0.2">
      <c r="BP45358" s="48"/>
    </row>
    <row r="45359" spans="68:68" x14ac:dyDescent="0.2">
      <c r="BP45359" s="48"/>
    </row>
    <row r="45360" spans="68:68" x14ac:dyDescent="0.2">
      <c r="BP45360" s="48"/>
    </row>
    <row r="45361" spans="68:68" x14ac:dyDescent="0.2">
      <c r="BP45361" s="48"/>
    </row>
    <row r="45362" spans="68:68" x14ac:dyDescent="0.2">
      <c r="BP45362" s="48"/>
    </row>
    <row r="45363" spans="68:68" x14ac:dyDescent="0.2">
      <c r="BP45363" s="48"/>
    </row>
    <row r="45364" spans="68:68" x14ac:dyDescent="0.2">
      <c r="BP45364" s="48"/>
    </row>
    <row r="45365" spans="68:68" x14ac:dyDescent="0.2">
      <c r="BP45365" s="48"/>
    </row>
    <row r="45366" spans="68:68" x14ac:dyDescent="0.2">
      <c r="BP45366" s="48"/>
    </row>
    <row r="45367" spans="68:68" x14ac:dyDescent="0.2">
      <c r="BP45367" s="48"/>
    </row>
    <row r="45368" spans="68:68" x14ac:dyDescent="0.2">
      <c r="BP45368" s="48"/>
    </row>
    <row r="45369" spans="68:68" x14ac:dyDescent="0.2">
      <c r="BP45369" s="48"/>
    </row>
    <row r="45370" spans="68:68" x14ac:dyDescent="0.2">
      <c r="BP45370" s="48"/>
    </row>
    <row r="45371" spans="68:68" x14ac:dyDescent="0.2">
      <c r="BP45371" s="48"/>
    </row>
    <row r="45372" spans="68:68" x14ac:dyDescent="0.2">
      <c r="BP45372" s="48"/>
    </row>
    <row r="45373" spans="68:68" x14ac:dyDescent="0.2">
      <c r="BP45373" s="48"/>
    </row>
    <row r="45374" spans="68:68" x14ac:dyDescent="0.2">
      <c r="BP45374" s="48"/>
    </row>
    <row r="45375" spans="68:68" x14ac:dyDescent="0.2">
      <c r="BP45375" s="48"/>
    </row>
    <row r="45376" spans="68:68" x14ac:dyDescent="0.2">
      <c r="BP45376" s="48"/>
    </row>
    <row r="45377" spans="68:68" x14ac:dyDescent="0.2">
      <c r="BP45377" s="48"/>
    </row>
    <row r="45378" spans="68:68" x14ac:dyDescent="0.2">
      <c r="BP45378" s="48"/>
    </row>
    <row r="45379" spans="68:68" x14ac:dyDescent="0.2">
      <c r="BP45379" s="48"/>
    </row>
    <row r="45380" spans="68:68" x14ac:dyDescent="0.2">
      <c r="BP45380" s="48"/>
    </row>
    <row r="45381" spans="68:68" x14ac:dyDescent="0.2">
      <c r="BP45381" s="48"/>
    </row>
    <row r="45382" spans="68:68" x14ac:dyDescent="0.2">
      <c r="BP45382" s="48"/>
    </row>
    <row r="45383" spans="68:68" x14ac:dyDescent="0.2">
      <c r="BP45383" s="48"/>
    </row>
    <row r="45384" spans="68:68" x14ac:dyDescent="0.2">
      <c r="BP45384" s="48"/>
    </row>
    <row r="45385" spans="68:68" x14ac:dyDescent="0.2">
      <c r="BP45385" s="48"/>
    </row>
    <row r="45386" spans="68:68" x14ac:dyDescent="0.2">
      <c r="BP45386" s="48"/>
    </row>
    <row r="45387" spans="68:68" x14ac:dyDescent="0.2">
      <c r="BP45387" s="48"/>
    </row>
    <row r="45388" spans="68:68" x14ac:dyDescent="0.2">
      <c r="BP45388" s="48"/>
    </row>
    <row r="45389" spans="68:68" x14ac:dyDescent="0.2">
      <c r="BP45389" s="48"/>
    </row>
    <row r="45390" spans="68:68" x14ac:dyDescent="0.2">
      <c r="BP45390" s="48"/>
    </row>
    <row r="45391" spans="68:68" x14ac:dyDescent="0.2">
      <c r="BP45391" s="48"/>
    </row>
    <row r="45392" spans="68:68" x14ac:dyDescent="0.2">
      <c r="BP45392" s="48"/>
    </row>
    <row r="45393" spans="68:68" x14ac:dyDescent="0.2">
      <c r="BP45393" s="48"/>
    </row>
    <row r="45394" spans="68:68" x14ac:dyDescent="0.2">
      <c r="BP45394" s="48"/>
    </row>
    <row r="45395" spans="68:68" x14ac:dyDescent="0.2">
      <c r="BP45395" s="48"/>
    </row>
    <row r="45396" spans="68:68" x14ac:dyDescent="0.2">
      <c r="BP45396" s="48"/>
    </row>
    <row r="45397" spans="68:68" x14ac:dyDescent="0.2">
      <c r="BP45397" s="48"/>
    </row>
    <row r="45398" spans="68:68" x14ac:dyDescent="0.2">
      <c r="BP45398" s="48"/>
    </row>
    <row r="45399" spans="68:68" x14ac:dyDescent="0.2">
      <c r="BP45399" s="48"/>
    </row>
    <row r="45400" spans="68:68" x14ac:dyDescent="0.2">
      <c r="BP45400" s="48"/>
    </row>
    <row r="45401" spans="68:68" x14ac:dyDescent="0.2">
      <c r="BP45401" s="48"/>
    </row>
    <row r="45402" spans="68:68" x14ac:dyDescent="0.2">
      <c r="BP45402" s="48"/>
    </row>
    <row r="45403" spans="68:68" x14ac:dyDescent="0.2">
      <c r="BP45403" s="48"/>
    </row>
    <row r="45404" spans="68:68" x14ac:dyDescent="0.2">
      <c r="BP45404" s="48"/>
    </row>
    <row r="45405" spans="68:68" x14ac:dyDescent="0.2">
      <c r="BP45405" s="48"/>
    </row>
    <row r="45406" spans="68:68" x14ac:dyDescent="0.2">
      <c r="BP45406" s="48"/>
    </row>
    <row r="45407" spans="68:68" x14ac:dyDescent="0.2">
      <c r="BP45407" s="48"/>
    </row>
    <row r="45408" spans="68:68" x14ac:dyDescent="0.2">
      <c r="BP45408" s="48"/>
    </row>
    <row r="45409" spans="68:68" x14ac:dyDescent="0.2">
      <c r="BP45409" s="48"/>
    </row>
    <row r="45410" spans="68:68" x14ac:dyDescent="0.2">
      <c r="BP45410" s="48"/>
    </row>
    <row r="45411" spans="68:68" x14ac:dyDescent="0.2">
      <c r="BP45411" s="48"/>
    </row>
    <row r="45412" spans="68:68" x14ac:dyDescent="0.2">
      <c r="BP45412" s="48"/>
    </row>
    <row r="45413" spans="68:68" x14ac:dyDescent="0.2">
      <c r="BP45413" s="48"/>
    </row>
    <row r="45414" spans="68:68" x14ac:dyDescent="0.2">
      <c r="BP45414" s="48"/>
    </row>
    <row r="45415" spans="68:68" x14ac:dyDescent="0.2">
      <c r="BP45415" s="48"/>
    </row>
    <row r="45416" spans="68:68" x14ac:dyDescent="0.2">
      <c r="BP45416" s="48"/>
    </row>
    <row r="45417" spans="68:68" x14ac:dyDescent="0.2">
      <c r="BP45417" s="48"/>
    </row>
    <row r="45418" spans="68:68" x14ac:dyDescent="0.2">
      <c r="BP45418" s="48"/>
    </row>
    <row r="45419" spans="68:68" x14ac:dyDescent="0.2">
      <c r="BP45419" s="48"/>
    </row>
    <row r="45420" spans="68:68" x14ac:dyDescent="0.2">
      <c r="BP45420" s="48"/>
    </row>
    <row r="45421" spans="68:68" x14ac:dyDescent="0.2">
      <c r="BP45421" s="48"/>
    </row>
    <row r="45422" spans="68:68" x14ac:dyDescent="0.2">
      <c r="BP45422" s="48"/>
    </row>
    <row r="45423" spans="68:68" x14ac:dyDescent="0.2">
      <c r="BP45423" s="48"/>
    </row>
    <row r="45424" spans="68:68" x14ac:dyDescent="0.2">
      <c r="BP45424" s="48"/>
    </row>
    <row r="45425" spans="68:68" x14ac:dyDescent="0.2">
      <c r="BP45425" s="48"/>
    </row>
    <row r="45426" spans="68:68" x14ac:dyDescent="0.2">
      <c r="BP45426" s="48"/>
    </row>
    <row r="45427" spans="68:68" x14ac:dyDescent="0.2">
      <c r="BP45427" s="48"/>
    </row>
    <row r="45428" spans="68:68" x14ac:dyDescent="0.2">
      <c r="BP45428" s="48"/>
    </row>
    <row r="45429" spans="68:68" x14ac:dyDescent="0.2">
      <c r="BP45429" s="48"/>
    </row>
    <row r="45430" spans="68:68" x14ac:dyDescent="0.2">
      <c r="BP45430" s="48"/>
    </row>
    <row r="45431" spans="68:68" x14ac:dyDescent="0.2">
      <c r="BP45431" s="48"/>
    </row>
    <row r="45432" spans="68:68" x14ac:dyDescent="0.2">
      <c r="BP45432" s="48"/>
    </row>
    <row r="45433" spans="68:68" x14ac:dyDescent="0.2">
      <c r="BP45433" s="48"/>
    </row>
    <row r="45434" spans="68:68" x14ac:dyDescent="0.2">
      <c r="BP45434" s="48"/>
    </row>
    <row r="45435" spans="68:68" x14ac:dyDescent="0.2">
      <c r="BP45435" s="48"/>
    </row>
    <row r="45436" spans="68:68" x14ac:dyDescent="0.2">
      <c r="BP45436" s="48"/>
    </row>
    <row r="45437" spans="68:68" x14ac:dyDescent="0.2">
      <c r="BP45437" s="48"/>
    </row>
    <row r="45438" spans="68:68" x14ac:dyDescent="0.2">
      <c r="BP45438" s="48"/>
    </row>
    <row r="45439" spans="68:68" x14ac:dyDescent="0.2">
      <c r="BP45439" s="48"/>
    </row>
    <row r="45440" spans="68:68" x14ac:dyDescent="0.2">
      <c r="BP45440" s="48"/>
    </row>
    <row r="45441" spans="68:68" x14ac:dyDescent="0.2">
      <c r="BP45441" s="48"/>
    </row>
    <row r="45442" spans="68:68" x14ac:dyDescent="0.2">
      <c r="BP45442" s="48"/>
    </row>
    <row r="45443" spans="68:68" x14ac:dyDescent="0.2">
      <c r="BP45443" s="48"/>
    </row>
    <row r="45444" spans="68:68" x14ac:dyDescent="0.2">
      <c r="BP45444" s="48"/>
    </row>
    <row r="45445" spans="68:68" x14ac:dyDescent="0.2">
      <c r="BP45445" s="48"/>
    </row>
    <row r="45446" spans="68:68" x14ac:dyDescent="0.2">
      <c r="BP45446" s="48"/>
    </row>
    <row r="45447" spans="68:68" x14ac:dyDescent="0.2">
      <c r="BP45447" s="48"/>
    </row>
    <row r="45448" spans="68:68" x14ac:dyDescent="0.2">
      <c r="BP45448" s="48"/>
    </row>
    <row r="45449" spans="68:68" x14ac:dyDescent="0.2">
      <c r="BP45449" s="48"/>
    </row>
    <row r="45450" spans="68:68" x14ac:dyDescent="0.2">
      <c r="BP45450" s="48"/>
    </row>
    <row r="45451" spans="68:68" x14ac:dyDescent="0.2">
      <c r="BP45451" s="48"/>
    </row>
    <row r="45452" spans="68:68" x14ac:dyDescent="0.2">
      <c r="BP45452" s="48"/>
    </row>
    <row r="45453" spans="68:68" x14ac:dyDescent="0.2">
      <c r="BP45453" s="48"/>
    </row>
    <row r="45454" spans="68:68" x14ac:dyDescent="0.2">
      <c r="BP45454" s="48"/>
    </row>
    <row r="45455" spans="68:68" x14ac:dyDescent="0.2">
      <c r="BP45455" s="48"/>
    </row>
    <row r="45456" spans="68:68" x14ac:dyDescent="0.2">
      <c r="BP45456" s="48"/>
    </row>
    <row r="45457" spans="68:68" x14ac:dyDescent="0.2">
      <c r="BP45457" s="48"/>
    </row>
    <row r="45458" spans="68:68" x14ac:dyDescent="0.2">
      <c r="BP45458" s="48"/>
    </row>
    <row r="45459" spans="68:68" x14ac:dyDescent="0.2">
      <c r="BP45459" s="48"/>
    </row>
    <row r="45460" spans="68:68" x14ac:dyDescent="0.2">
      <c r="BP45460" s="48"/>
    </row>
    <row r="45461" spans="68:68" x14ac:dyDescent="0.2">
      <c r="BP45461" s="48"/>
    </row>
    <row r="45462" spans="68:68" x14ac:dyDescent="0.2">
      <c r="BP45462" s="48"/>
    </row>
    <row r="45463" spans="68:68" x14ac:dyDescent="0.2">
      <c r="BP45463" s="48"/>
    </row>
    <row r="45464" spans="68:68" x14ac:dyDescent="0.2">
      <c r="BP45464" s="48"/>
    </row>
    <row r="45465" spans="68:68" x14ac:dyDescent="0.2">
      <c r="BP45465" s="48"/>
    </row>
    <row r="45466" spans="68:68" x14ac:dyDescent="0.2">
      <c r="BP45466" s="48"/>
    </row>
    <row r="45467" spans="68:68" x14ac:dyDescent="0.2">
      <c r="BP45467" s="48"/>
    </row>
    <row r="45468" spans="68:68" x14ac:dyDescent="0.2">
      <c r="BP45468" s="48"/>
    </row>
    <row r="45469" spans="68:68" x14ac:dyDescent="0.2">
      <c r="BP45469" s="48"/>
    </row>
    <row r="45470" spans="68:68" x14ac:dyDescent="0.2">
      <c r="BP45470" s="48"/>
    </row>
    <row r="45471" spans="68:68" x14ac:dyDescent="0.2">
      <c r="BP45471" s="48"/>
    </row>
    <row r="45472" spans="68:68" x14ac:dyDescent="0.2">
      <c r="BP45472" s="48"/>
    </row>
    <row r="45473" spans="68:68" x14ac:dyDescent="0.2">
      <c r="BP45473" s="48"/>
    </row>
    <row r="45474" spans="68:68" x14ac:dyDescent="0.2">
      <c r="BP45474" s="48"/>
    </row>
    <row r="45475" spans="68:68" x14ac:dyDescent="0.2">
      <c r="BP45475" s="48"/>
    </row>
    <row r="45476" spans="68:68" x14ac:dyDescent="0.2">
      <c r="BP45476" s="48"/>
    </row>
    <row r="45477" spans="68:68" x14ac:dyDescent="0.2">
      <c r="BP45477" s="48"/>
    </row>
    <row r="45478" spans="68:68" x14ac:dyDescent="0.2">
      <c r="BP45478" s="48"/>
    </row>
    <row r="45479" spans="68:68" x14ac:dyDescent="0.2">
      <c r="BP45479" s="48"/>
    </row>
    <row r="45480" spans="68:68" x14ac:dyDescent="0.2">
      <c r="BP45480" s="48"/>
    </row>
    <row r="45481" spans="68:68" x14ac:dyDescent="0.2">
      <c r="BP45481" s="48"/>
    </row>
    <row r="45482" spans="68:68" x14ac:dyDescent="0.2">
      <c r="BP45482" s="48"/>
    </row>
    <row r="45483" spans="68:68" x14ac:dyDescent="0.2">
      <c r="BP45483" s="48"/>
    </row>
    <row r="45484" spans="68:68" x14ac:dyDescent="0.2">
      <c r="BP45484" s="48"/>
    </row>
    <row r="45485" spans="68:68" x14ac:dyDescent="0.2">
      <c r="BP45485" s="48"/>
    </row>
    <row r="45486" spans="68:68" x14ac:dyDescent="0.2">
      <c r="BP45486" s="48"/>
    </row>
    <row r="45487" spans="68:68" x14ac:dyDescent="0.2">
      <c r="BP45487" s="48"/>
    </row>
    <row r="45488" spans="68:68" x14ac:dyDescent="0.2">
      <c r="BP45488" s="48"/>
    </row>
    <row r="45489" spans="68:68" x14ac:dyDescent="0.2">
      <c r="BP45489" s="48"/>
    </row>
    <row r="45490" spans="68:68" x14ac:dyDescent="0.2">
      <c r="BP45490" s="48"/>
    </row>
    <row r="45491" spans="68:68" x14ac:dyDescent="0.2">
      <c r="BP45491" s="48"/>
    </row>
    <row r="45492" spans="68:68" x14ac:dyDescent="0.2">
      <c r="BP45492" s="48"/>
    </row>
    <row r="45493" spans="68:68" x14ac:dyDescent="0.2">
      <c r="BP45493" s="48"/>
    </row>
    <row r="45494" spans="68:68" x14ac:dyDescent="0.2">
      <c r="BP45494" s="48"/>
    </row>
    <row r="45495" spans="68:68" x14ac:dyDescent="0.2">
      <c r="BP45495" s="48"/>
    </row>
    <row r="45496" spans="68:68" x14ac:dyDescent="0.2">
      <c r="BP45496" s="48"/>
    </row>
    <row r="45497" spans="68:68" x14ac:dyDescent="0.2">
      <c r="BP45497" s="48"/>
    </row>
    <row r="45498" spans="68:68" x14ac:dyDescent="0.2">
      <c r="BP45498" s="48"/>
    </row>
    <row r="45499" spans="68:68" x14ac:dyDescent="0.2">
      <c r="BP45499" s="48"/>
    </row>
    <row r="45500" spans="68:68" x14ac:dyDescent="0.2">
      <c r="BP45500" s="48"/>
    </row>
    <row r="45501" spans="68:68" x14ac:dyDescent="0.2">
      <c r="BP45501" s="48"/>
    </row>
    <row r="45502" spans="68:68" x14ac:dyDescent="0.2">
      <c r="BP45502" s="48"/>
    </row>
    <row r="45503" spans="68:68" x14ac:dyDescent="0.2">
      <c r="BP45503" s="48"/>
    </row>
    <row r="45504" spans="68:68" x14ac:dyDescent="0.2">
      <c r="BP45504" s="48"/>
    </row>
    <row r="45505" spans="68:68" x14ac:dyDescent="0.2">
      <c r="BP45505" s="48"/>
    </row>
    <row r="45506" spans="68:68" x14ac:dyDescent="0.2">
      <c r="BP45506" s="48"/>
    </row>
    <row r="45507" spans="68:68" x14ac:dyDescent="0.2">
      <c r="BP45507" s="48"/>
    </row>
    <row r="45508" spans="68:68" x14ac:dyDescent="0.2">
      <c r="BP45508" s="48"/>
    </row>
    <row r="45509" spans="68:68" x14ac:dyDescent="0.2">
      <c r="BP45509" s="48"/>
    </row>
    <row r="45510" spans="68:68" x14ac:dyDescent="0.2">
      <c r="BP45510" s="48"/>
    </row>
    <row r="45511" spans="68:68" x14ac:dyDescent="0.2">
      <c r="BP45511" s="48"/>
    </row>
    <row r="45512" spans="68:68" x14ac:dyDescent="0.2">
      <c r="BP45512" s="48"/>
    </row>
    <row r="45513" spans="68:68" x14ac:dyDescent="0.2">
      <c r="BP45513" s="48"/>
    </row>
    <row r="45514" spans="68:68" x14ac:dyDescent="0.2">
      <c r="BP45514" s="48"/>
    </row>
    <row r="45515" spans="68:68" x14ac:dyDescent="0.2">
      <c r="BP45515" s="48"/>
    </row>
    <row r="45516" spans="68:68" x14ac:dyDescent="0.2">
      <c r="BP45516" s="48"/>
    </row>
    <row r="45517" spans="68:68" x14ac:dyDescent="0.2">
      <c r="BP45517" s="48"/>
    </row>
    <row r="45518" spans="68:68" x14ac:dyDescent="0.2">
      <c r="BP45518" s="48"/>
    </row>
    <row r="45519" spans="68:68" x14ac:dyDescent="0.2">
      <c r="BP45519" s="48"/>
    </row>
    <row r="45520" spans="68:68" x14ac:dyDescent="0.2">
      <c r="BP45520" s="48"/>
    </row>
    <row r="45521" spans="68:68" x14ac:dyDescent="0.2">
      <c r="BP45521" s="48"/>
    </row>
    <row r="45522" spans="68:68" x14ac:dyDescent="0.2">
      <c r="BP45522" s="48"/>
    </row>
    <row r="45523" spans="68:68" x14ac:dyDescent="0.2">
      <c r="BP45523" s="48"/>
    </row>
    <row r="45524" spans="68:68" x14ac:dyDescent="0.2">
      <c r="BP45524" s="48"/>
    </row>
    <row r="45525" spans="68:68" x14ac:dyDescent="0.2">
      <c r="BP45525" s="48"/>
    </row>
    <row r="45526" spans="68:68" x14ac:dyDescent="0.2">
      <c r="BP45526" s="48"/>
    </row>
    <row r="45527" spans="68:68" x14ac:dyDescent="0.2">
      <c r="BP45527" s="48"/>
    </row>
    <row r="45528" spans="68:68" x14ac:dyDescent="0.2">
      <c r="BP45528" s="48"/>
    </row>
    <row r="45529" spans="68:68" x14ac:dyDescent="0.2">
      <c r="BP45529" s="48"/>
    </row>
    <row r="45530" spans="68:68" x14ac:dyDescent="0.2">
      <c r="BP45530" s="48"/>
    </row>
    <row r="45531" spans="68:68" x14ac:dyDescent="0.2">
      <c r="BP45531" s="48"/>
    </row>
    <row r="45532" spans="68:68" x14ac:dyDescent="0.2">
      <c r="BP45532" s="48"/>
    </row>
    <row r="45533" spans="68:68" x14ac:dyDescent="0.2">
      <c r="BP45533" s="48"/>
    </row>
    <row r="45534" spans="68:68" x14ac:dyDescent="0.2">
      <c r="BP45534" s="48"/>
    </row>
    <row r="45535" spans="68:68" x14ac:dyDescent="0.2">
      <c r="BP45535" s="48"/>
    </row>
    <row r="45536" spans="68:68" x14ac:dyDescent="0.2">
      <c r="BP45536" s="48"/>
    </row>
    <row r="45537" spans="68:68" x14ac:dyDescent="0.2">
      <c r="BP45537" s="48"/>
    </row>
    <row r="45538" spans="68:68" x14ac:dyDescent="0.2">
      <c r="BP45538" s="48"/>
    </row>
    <row r="45539" spans="68:68" x14ac:dyDescent="0.2">
      <c r="BP45539" s="48"/>
    </row>
    <row r="45540" spans="68:68" x14ac:dyDescent="0.2">
      <c r="BP45540" s="48"/>
    </row>
    <row r="45541" spans="68:68" x14ac:dyDescent="0.2">
      <c r="BP45541" s="48"/>
    </row>
    <row r="45542" spans="68:68" x14ac:dyDescent="0.2">
      <c r="BP45542" s="48"/>
    </row>
    <row r="45543" spans="68:68" x14ac:dyDescent="0.2">
      <c r="BP45543" s="48"/>
    </row>
    <row r="45544" spans="68:68" x14ac:dyDescent="0.2">
      <c r="BP45544" s="48"/>
    </row>
    <row r="45545" spans="68:68" x14ac:dyDescent="0.2">
      <c r="BP45545" s="48"/>
    </row>
    <row r="45546" spans="68:68" x14ac:dyDescent="0.2">
      <c r="BP45546" s="48"/>
    </row>
    <row r="45547" spans="68:68" x14ac:dyDescent="0.2">
      <c r="BP45547" s="48"/>
    </row>
    <row r="45548" spans="68:68" x14ac:dyDescent="0.2">
      <c r="BP45548" s="48"/>
    </row>
    <row r="45549" spans="68:68" x14ac:dyDescent="0.2">
      <c r="BP45549" s="48"/>
    </row>
    <row r="45550" spans="68:68" x14ac:dyDescent="0.2">
      <c r="BP45550" s="48"/>
    </row>
    <row r="45551" spans="68:68" x14ac:dyDescent="0.2">
      <c r="BP45551" s="48"/>
    </row>
    <row r="45552" spans="68:68" x14ac:dyDescent="0.2">
      <c r="BP45552" s="48"/>
    </row>
    <row r="45553" spans="68:68" x14ac:dyDescent="0.2">
      <c r="BP45553" s="48"/>
    </row>
    <row r="45554" spans="68:68" x14ac:dyDescent="0.2">
      <c r="BP45554" s="48"/>
    </row>
    <row r="45555" spans="68:68" x14ac:dyDescent="0.2">
      <c r="BP45555" s="48"/>
    </row>
    <row r="45556" spans="68:68" x14ac:dyDescent="0.2">
      <c r="BP45556" s="48"/>
    </row>
    <row r="45557" spans="68:68" x14ac:dyDescent="0.2">
      <c r="BP45557" s="48"/>
    </row>
    <row r="45558" spans="68:68" x14ac:dyDescent="0.2">
      <c r="BP45558" s="48"/>
    </row>
    <row r="45559" spans="68:68" x14ac:dyDescent="0.2">
      <c r="BP45559" s="48"/>
    </row>
    <row r="45560" spans="68:68" x14ac:dyDescent="0.2">
      <c r="BP45560" s="48"/>
    </row>
    <row r="45561" spans="68:68" x14ac:dyDescent="0.2">
      <c r="BP45561" s="48"/>
    </row>
    <row r="45562" spans="68:68" x14ac:dyDescent="0.2">
      <c r="BP45562" s="48"/>
    </row>
    <row r="45563" spans="68:68" x14ac:dyDescent="0.2">
      <c r="BP45563" s="48"/>
    </row>
    <row r="45564" spans="68:68" x14ac:dyDescent="0.2">
      <c r="BP45564" s="48"/>
    </row>
    <row r="45565" spans="68:68" x14ac:dyDescent="0.2">
      <c r="BP45565" s="48"/>
    </row>
    <row r="45566" spans="68:68" x14ac:dyDescent="0.2">
      <c r="BP45566" s="48"/>
    </row>
    <row r="45567" spans="68:68" x14ac:dyDescent="0.2">
      <c r="BP45567" s="48"/>
    </row>
    <row r="45568" spans="68:68" x14ac:dyDescent="0.2">
      <c r="BP45568" s="48"/>
    </row>
    <row r="45569" spans="68:68" x14ac:dyDescent="0.2">
      <c r="BP45569" s="48"/>
    </row>
    <row r="45570" spans="68:68" x14ac:dyDescent="0.2">
      <c r="BP45570" s="48"/>
    </row>
    <row r="45571" spans="68:68" x14ac:dyDescent="0.2">
      <c r="BP45571" s="48"/>
    </row>
    <row r="45572" spans="68:68" x14ac:dyDescent="0.2">
      <c r="BP45572" s="48"/>
    </row>
    <row r="45573" spans="68:68" x14ac:dyDescent="0.2">
      <c r="BP45573" s="48"/>
    </row>
    <row r="45574" spans="68:68" x14ac:dyDescent="0.2">
      <c r="BP45574" s="48"/>
    </row>
    <row r="45575" spans="68:68" x14ac:dyDescent="0.2">
      <c r="BP45575" s="48"/>
    </row>
    <row r="45576" spans="68:68" x14ac:dyDescent="0.2">
      <c r="BP45576" s="48"/>
    </row>
    <row r="45577" spans="68:68" x14ac:dyDescent="0.2">
      <c r="BP45577" s="48"/>
    </row>
    <row r="45578" spans="68:68" x14ac:dyDescent="0.2">
      <c r="BP45578" s="48"/>
    </row>
    <row r="45579" spans="68:68" x14ac:dyDescent="0.2">
      <c r="BP45579" s="48"/>
    </row>
    <row r="45580" spans="68:68" x14ac:dyDescent="0.2">
      <c r="BP45580" s="48"/>
    </row>
    <row r="45581" spans="68:68" x14ac:dyDescent="0.2">
      <c r="BP45581" s="48"/>
    </row>
    <row r="45582" spans="68:68" x14ac:dyDescent="0.2">
      <c r="BP45582" s="48"/>
    </row>
    <row r="45583" spans="68:68" x14ac:dyDescent="0.2">
      <c r="BP45583" s="48"/>
    </row>
    <row r="45584" spans="68:68" x14ac:dyDescent="0.2">
      <c r="BP45584" s="48"/>
    </row>
    <row r="45585" spans="68:68" x14ac:dyDescent="0.2">
      <c r="BP45585" s="48"/>
    </row>
    <row r="45586" spans="68:68" x14ac:dyDescent="0.2">
      <c r="BP45586" s="48"/>
    </row>
    <row r="45587" spans="68:68" x14ac:dyDescent="0.2">
      <c r="BP45587" s="48"/>
    </row>
    <row r="45588" spans="68:68" x14ac:dyDescent="0.2">
      <c r="BP45588" s="48"/>
    </row>
    <row r="45589" spans="68:68" x14ac:dyDescent="0.2">
      <c r="BP45589" s="48"/>
    </row>
    <row r="45590" spans="68:68" x14ac:dyDescent="0.2">
      <c r="BP45590" s="48"/>
    </row>
    <row r="45591" spans="68:68" x14ac:dyDescent="0.2">
      <c r="BP45591" s="48"/>
    </row>
    <row r="45592" spans="68:68" x14ac:dyDescent="0.2">
      <c r="BP45592" s="48"/>
    </row>
    <row r="45593" spans="68:68" x14ac:dyDescent="0.2">
      <c r="BP45593" s="48"/>
    </row>
    <row r="45594" spans="68:68" x14ac:dyDescent="0.2">
      <c r="BP45594" s="48"/>
    </row>
    <row r="45595" spans="68:68" x14ac:dyDescent="0.2">
      <c r="BP45595" s="48"/>
    </row>
    <row r="45596" spans="68:68" x14ac:dyDescent="0.2">
      <c r="BP45596" s="48"/>
    </row>
    <row r="45597" spans="68:68" x14ac:dyDescent="0.2">
      <c r="BP45597" s="48"/>
    </row>
    <row r="45598" spans="68:68" x14ac:dyDescent="0.2">
      <c r="BP45598" s="48"/>
    </row>
    <row r="45599" spans="68:68" x14ac:dyDescent="0.2">
      <c r="BP45599" s="48"/>
    </row>
    <row r="45600" spans="68:68" x14ac:dyDescent="0.2">
      <c r="BP45600" s="48"/>
    </row>
    <row r="45601" spans="68:68" x14ac:dyDescent="0.2">
      <c r="BP45601" s="48"/>
    </row>
    <row r="45602" spans="68:68" x14ac:dyDescent="0.2">
      <c r="BP45602" s="48"/>
    </row>
    <row r="45603" spans="68:68" x14ac:dyDescent="0.2">
      <c r="BP45603" s="48"/>
    </row>
    <row r="45604" spans="68:68" x14ac:dyDescent="0.2">
      <c r="BP45604" s="48"/>
    </row>
    <row r="45605" spans="68:68" x14ac:dyDescent="0.2">
      <c r="BP45605" s="48"/>
    </row>
    <row r="45606" spans="68:68" x14ac:dyDescent="0.2">
      <c r="BP45606" s="48"/>
    </row>
    <row r="45607" spans="68:68" x14ac:dyDescent="0.2">
      <c r="BP45607" s="48"/>
    </row>
    <row r="45608" spans="68:68" x14ac:dyDescent="0.2">
      <c r="BP45608" s="48"/>
    </row>
    <row r="45609" spans="68:68" x14ac:dyDescent="0.2">
      <c r="BP45609" s="48"/>
    </row>
    <row r="45610" spans="68:68" x14ac:dyDescent="0.2">
      <c r="BP45610" s="48"/>
    </row>
    <row r="45611" spans="68:68" x14ac:dyDescent="0.2">
      <c r="BP45611" s="48"/>
    </row>
    <row r="45612" spans="68:68" x14ac:dyDescent="0.2">
      <c r="BP45612" s="48"/>
    </row>
    <row r="45613" spans="68:68" x14ac:dyDescent="0.2">
      <c r="BP45613" s="48"/>
    </row>
    <row r="45614" spans="68:68" x14ac:dyDescent="0.2">
      <c r="BP45614" s="48"/>
    </row>
    <row r="45615" spans="68:68" x14ac:dyDescent="0.2">
      <c r="BP45615" s="48"/>
    </row>
    <row r="45616" spans="68:68" x14ac:dyDescent="0.2">
      <c r="BP45616" s="48"/>
    </row>
    <row r="45617" spans="68:68" x14ac:dyDescent="0.2">
      <c r="BP45617" s="48"/>
    </row>
    <row r="45618" spans="68:68" x14ac:dyDescent="0.2">
      <c r="BP45618" s="48"/>
    </row>
    <row r="45619" spans="68:68" x14ac:dyDescent="0.2">
      <c r="BP45619" s="48"/>
    </row>
    <row r="45620" spans="68:68" x14ac:dyDescent="0.2">
      <c r="BP45620" s="48"/>
    </row>
    <row r="45621" spans="68:68" x14ac:dyDescent="0.2">
      <c r="BP45621" s="48"/>
    </row>
    <row r="45622" spans="68:68" x14ac:dyDescent="0.2">
      <c r="BP45622" s="48"/>
    </row>
    <row r="45623" spans="68:68" x14ac:dyDescent="0.2">
      <c r="BP45623" s="48"/>
    </row>
    <row r="45624" spans="68:68" x14ac:dyDescent="0.2">
      <c r="BP45624" s="48"/>
    </row>
    <row r="45625" spans="68:68" x14ac:dyDescent="0.2">
      <c r="BP45625" s="48"/>
    </row>
    <row r="45626" spans="68:68" x14ac:dyDescent="0.2">
      <c r="BP45626" s="48"/>
    </row>
    <row r="45627" spans="68:68" x14ac:dyDescent="0.2">
      <c r="BP45627" s="48"/>
    </row>
    <row r="45628" spans="68:68" x14ac:dyDescent="0.2">
      <c r="BP45628" s="48"/>
    </row>
    <row r="45629" spans="68:68" x14ac:dyDescent="0.2">
      <c r="BP45629" s="48"/>
    </row>
    <row r="45630" spans="68:68" x14ac:dyDescent="0.2">
      <c r="BP45630" s="48"/>
    </row>
    <row r="45631" spans="68:68" x14ac:dyDescent="0.2">
      <c r="BP45631" s="48"/>
    </row>
    <row r="45632" spans="68:68" x14ac:dyDescent="0.2">
      <c r="BP45632" s="48"/>
    </row>
    <row r="45633" spans="68:68" x14ac:dyDescent="0.2">
      <c r="BP45633" s="48"/>
    </row>
    <row r="45634" spans="68:68" x14ac:dyDescent="0.2">
      <c r="BP45634" s="48"/>
    </row>
    <row r="45635" spans="68:68" x14ac:dyDescent="0.2">
      <c r="BP45635" s="48"/>
    </row>
    <row r="45636" spans="68:68" x14ac:dyDescent="0.2">
      <c r="BP45636" s="48"/>
    </row>
    <row r="45637" spans="68:68" x14ac:dyDescent="0.2">
      <c r="BP45637" s="48"/>
    </row>
    <row r="45638" spans="68:68" x14ac:dyDescent="0.2">
      <c r="BP45638" s="48"/>
    </row>
    <row r="45639" spans="68:68" x14ac:dyDescent="0.2">
      <c r="BP45639" s="48"/>
    </row>
    <row r="45640" spans="68:68" x14ac:dyDescent="0.2">
      <c r="BP45640" s="48"/>
    </row>
    <row r="45641" spans="68:68" x14ac:dyDescent="0.2">
      <c r="BP45641" s="48"/>
    </row>
    <row r="45642" spans="68:68" x14ac:dyDescent="0.2">
      <c r="BP45642" s="48"/>
    </row>
    <row r="45643" spans="68:68" x14ac:dyDescent="0.2">
      <c r="BP45643" s="48"/>
    </row>
    <row r="45644" spans="68:68" x14ac:dyDescent="0.2">
      <c r="BP45644" s="48"/>
    </row>
    <row r="45645" spans="68:68" x14ac:dyDescent="0.2">
      <c r="BP45645" s="48"/>
    </row>
    <row r="45646" spans="68:68" x14ac:dyDescent="0.2">
      <c r="BP45646" s="48"/>
    </row>
    <row r="45647" spans="68:68" x14ac:dyDescent="0.2">
      <c r="BP45647" s="48"/>
    </row>
    <row r="45648" spans="68:68" x14ac:dyDescent="0.2">
      <c r="BP45648" s="48"/>
    </row>
    <row r="45649" spans="68:68" x14ac:dyDescent="0.2">
      <c r="BP45649" s="48"/>
    </row>
    <row r="45650" spans="68:68" x14ac:dyDescent="0.2">
      <c r="BP45650" s="48"/>
    </row>
    <row r="45651" spans="68:68" x14ac:dyDescent="0.2">
      <c r="BP45651" s="48"/>
    </row>
    <row r="45652" spans="68:68" x14ac:dyDescent="0.2">
      <c r="BP45652" s="48"/>
    </row>
    <row r="45653" spans="68:68" x14ac:dyDescent="0.2">
      <c r="BP45653" s="48"/>
    </row>
    <row r="45654" spans="68:68" x14ac:dyDescent="0.2">
      <c r="BP45654" s="48"/>
    </row>
    <row r="45655" spans="68:68" x14ac:dyDescent="0.2">
      <c r="BP45655" s="48"/>
    </row>
    <row r="45656" spans="68:68" x14ac:dyDescent="0.2">
      <c r="BP45656" s="48"/>
    </row>
    <row r="45657" spans="68:68" x14ac:dyDescent="0.2">
      <c r="BP45657" s="48"/>
    </row>
    <row r="45658" spans="68:68" x14ac:dyDescent="0.2">
      <c r="BP45658" s="48"/>
    </row>
    <row r="45659" spans="68:68" x14ac:dyDescent="0.2">
      <c r="BP45659" s="48"/>
    </row>
    <row r="45660" spans="68:68" x14ac:dyDescent="0.2">
      <c r="BP45660" s="48"/>
    </row>
    <row r="45661" spans="68:68" x14ac:dyDescent="0.2">
      <c r="BP45661" s="48"/>
    </row>
    <row r="45662" spans="68:68" x14ac:dyDescent="0.2">
      <c r="BP45662" s="48"/>
    </row>
    <row r="45663" spans="68:68" x14ac:dyDescent="0.2">
      <c r="BP45663" s="48"/>
    </row>
    <row r="45664" spans="68:68" x14ac:dyDescent="0.2">
      <c r="BP45664" s="48"/>
    </row>
    <row r="45665" spans="68:68" x14ac:dyDescent="0.2">
      <c r="BP45665" s="48"/>
    </row>
    <row r="45666" spans="68:68" x14ac:dyDescent="0.2">
      <c r="BP45666" s="48"/>
    </row>
    <row r="45667" spans="68:68" x14ac:dyDescent="0.2">
      <c r="BP45667" s="48"/>
    </row>
    <row r="45668" spans="68:68" x14ac:dyDescent="0.2">
      <c r="BP45668" s="48"/>
    </row>
    <row r="45669" spans="68:68" x14ac:dyDescent="0.2">
      <c r="BP45669" s="48"/>
    </row>
    <row r="45670" spans="68:68" x14ac:dyDescent="0.2">
      <c r="BP45670" s="48"/>
    </row>
    <row r="45671" spans="68:68" x14ac:dyDescent="0.2">
      <c r="BP45671" s="48"/>
    </row>
    <row r="45672" spans="68:68" x14ac:dyDescent="0.2">
      <c r="BP45672" s="48"/>
    </row>
    <row r="45673" spans="68:68" x14ac:dyDescent="0.2">
      <c r="BP45673" s="48"/>
    </row>
    <row r="45674" spans="68:68" x14ac:dyDescent="0.2">
      <c r="BP45674" s="48"/>
    </row>
    <row r="45675" spans="68:68" x14ac:dyDescent="0.2">
      <c r="BP45675" s="48"/>
    </row>
    <row r="45676" spans="68:68" x14ac:dyDescent="0.2">
      <c r="BP45676" s="48"/>
    </row>
    <row r="45677" spans="68:68" x14ac:dyDescent="0.2">
      <c r="BP45677" s="48"/>
    </row>
    <row r="45678" spans="68:68" x14ac:dyDescent="0.2">
      <c r="BP45678" s="48"/>
    </row>
    <row r="45679" spans="68:68" x14ac:dyDescent="0.2">
      <c r="BP45679" s="48"/>
    </row>
    <row r="45680" spans="68:68" x14ac:dyDescent="0.2">
      <c r="BP45680" s="48"/>
    </row>
    <row r="45681" spans="68:68" x14ac:dyDescent="0.2">
      <c r="BP45681" s="48"/>
    </row>
    <row r="45682" spans="68:68" x14ac:dyDescent="0.2">
      <c r="BP45682" s="48"/>
    </row>
    <row r="45683" spans="68:68" x14ac:dyDescent="0.2">
      <c r="BP45683" s="48"/>
    </row>
    <row r="45684" spans="68:68" x14ac:dyDescent="0.2">
      <c r="BP45684" s="48"/>
    </row>
    <row r="45685" spans="68:68" x14ac:dyDescent="0.2">
      <c r="BP45685" s="48"/>
    </row>
    <row r="45686" spans="68:68" x14ac:dyDescent="0.2">
      <c r="BP45686" s="48"/>
    </row>
    <row r="45687" spans="68:68" x14ac:dyDescent="0.2">
      <c r="BP45687" s="48"/>
    </row>
    <row r="45688" spans="68:68" x14ac:dyDescent="0.2">
      <c r="BP45688" s="48"/>
    </row>
    <row r="45689" spans="68:68" x14ac:dyDescent="0.2">
      <c r="BP45689" s="48"/>
    </row>
    <row r="45690" spans="68:68" x14ac:dyDescent="0.2">
      <c r="BP45690" s="48"/>
    </row>
    <row r="45691" spans="68:68" x14ac:dyDescent="0.2">
      <c r="BP45691" s="48"/>
    </row>
    <row r="45692" spans="68:68" x14ac:dyDescent="0.2">
      <c r="BP45692" s="48"/>
    </row>
    <row r="45693" spans="68:68" x14ac:dyDescent="0.2">
      <c r="BP45693" s="48"/>
    </row>
    <row r="45694" spans="68:68" x14ac:dyDescent="0.2">
      <c r="BP45694" s="48"/>
    </row>
    <row r="45695" spans="68:68" x14ac:dyDescent="0.2">
      <c r="BP45695" s="48"/>
    </row>
    <row r="45696" spans="68:68" x14ac:dyDescent="0.2">
      <c r="BP45696" s="48"/>
    </row>
    <row r="45697" spans="68:68" x14ac:dyDescent="0.2">
      <c r="BP45697" s="48"/>
    </row>
    <row r="45698" spans="68:68" x14ac:dyDescent="0.2">
      <c r="BP45698" s="48"/>
    </row>
    <row r="45699" spans="68:68" x14ac:dyDescent="0.2">
      <c r="BP45699" s="48"/>
    </row>
    <row r="45700" spans="68:68" x14ac:dyDescent="0.2">
      <c r="BP45700" s="48"/>
    </row>
    <row r="45701" spans="68:68" x14ac:dyDescent="0.2">
      <c r="BP45701" s="48"/>
    </row>
    <row r="45702" spans="68:68" x14ac:dyDescent="0.2">
      <c r="BP45702" s="48"/>
    </row>
    <row r="45703" spans="68:68" x14ac:dyDescent="0.2">
      <c r="BP45703" s="48"/>
    </row>
    <row r="45704" spans="68:68" x14ac:dyDescent="0.2">
      <c r="BP45704" s="48"/>
    </row>
    <row r="45705" spans="68:68" x14ac:dyDescent="0.2">
      <c r="BP45705" s="48"/>
    </row>
    <row r="45706" spans="68:68" x14ac:dyDescent="0.2">
      <c r="BP45706" s="48"/>
    </row>
    <row r="45707" spans="68:68" x14ac:dyDescent="0.2">
      <c r="BP45707" s="48"/>
    </row>
    <row r="45708" spans="68:68" x14ac:dyDescent="0.2">
      <c r="BP45708" s="48"/>
    </row>
    <row r="45709" spans="68:68" x14ac:dyDescent="0.2">
      <c r="BP45709" s="48"/>
    </row>
    <row r="45710" spans="68:68" x14ac:dyDescent="0.2">
      <c r="BP45710" s="48"/>
    </row>
    <row r="45711" spans="68:68" x14ac:dyDescent="0.2">
      <c r="BP45711" s="48"/>
    </row>
    <row r="45712" spans="68:68" x14ac:dyDescent="0.2">
      <c r="BP45712" s="48"/>
    </row>
    <row r="45713" spans="68:68" x14ac:dyDescent="0.2">
      <c r="BP45713" s="48"/>
    </row>
    <row r="45714" spans="68:68" x14ac:dyDescent="0.2">
      <c r="BP45714" s="48"/>
    </row>
    <row r="45715" spans="68:68" x14ac:dyDescent="0.2">
      <c r="BP45715" s="48"/>
    </row>
    <row r="45716" spans="68:68" x14ac:dyDescent="0.2">
      <c r="BP45716" s="48"/>
    </row>
    <row r="45717" spans="68:68" x14ac:dyDescent="0.2">
      <c r="BP45717" s="48"/>
    </row>
    <row r="45718" spans="68:68" x14ac:dyDescent="0.2">
      <c r="BP45718" s="48"/>
    </row>
    <row r="45719" spans="68:68" x14ac:dyDescent="0.2">
      <c r="BP45719" s="48"/>
    </row>
    <row r="45720" spans="68:68" x14ac:dyDescent="0.2">
      <c r="BP45720" s="48"/>
    </row>
    <row r="45721" spans="68:68" x14ac:dyDescent="0.2">
      <c r="BP45721" s="48"/>
    </row>
    <row r="45722" spans="68:68" x14ac:dyDescent="0.2">
      <c r="BP45722" s="48"/>
    </row>
    <row r="45723" spans="68:68" x14ac:dyDescent="0.2">
      <c r="BP45723" s="48"/>
    </row>
    <row r="45724" spans="68:68" x14ac:dyDescent="0.2">
      <c r="BP45724" s="48"/>
    </row>
    <row r="45725" spans="68:68" x14ac:dyDescent="0.2">
      <c r="BP45725" s="48"/>
    </row>
    <row r="45726" spans="68:68" x14ac:dyDescent="0.2">
      <c r="BP45726" s="48"/>
    </row>
    <row r="45727" spans="68:68" x14ac:dyDescent="0.2">
      <c r="BP45727" s="48"/>
    </row>
    <row r="45728" spans="68:68" x14ac:dyDescent="0.2">
      <c r="BP45728" s="48"/>
    </row>
    <row r="45729" spans="68:68" x14ac:dyDescent="0.2">
      <c r="BP45729" s="48"/>
    </row>
    <row r="45730" spans="68:68" x14ac:dyDescent="0.2">
      <c r="BP45730" s="48"/>
    </row>
    <row r="45731" spans="68:68" x14ac:dyDescent="0.2">
      <c r="BP45731" s="48"/>
    </row>
    <row r="45732" spans="68:68" x14ac:dyDescent="0.2">
      <c r="BP45732" s="48"/>
    </row>
    <row r="45733" spans="68:68" x14ac:dyDescent="0.2">
      <c r="BP45733" s="48"/>
    </row>
    <row r="45734" spans="68:68" x14ac:dyDescent="0.2">
      <c r="BP45734" s="48"/>
    </row>
    <row r="45735" spans="68:68" x14ac:dyDescent="0.2">
      <c r="BP45735" s="48"/>
    </row>
    <row r="45736" spans="68:68" x14ac:dyDescent="0.2">
      <c r="BP45736" s="48"/>
    </row>
    <row r="45737" spans="68:68" x14ac:dyDescent="0.2">
      <c r="BP45737" s="48"/>
    </row>
    <row r="45738" spans="68:68" x14ac:dyDescent="0.2">
      <c r="BP45738" s="48"/>
    </row>
    <row r="45739" spans="68:68" x14ac:dyDescent="0.2">
      <c r="BP45739" s="48"/>
    </row>
    <row r="45740" spans="68:68" x14ac:dyDescent="0.2">
      <c r="BP45740" s="48"/>
    </row>
    <row r="45741" spans="68:68" x14ac:dyDescent="0.2">
      <c r="BP45741" s="48"/>
    </row>
    <row r="45742" spans="68:68" x14ac:dyDescent="0.2">
      <c r="BP45742" s="48"/>
    </row>
    <row r="45743" spans="68:68" x14ac:dyDescent="0.2">
      <c r="BP45743" s="48"/>
    </row>
    <row r="45744" spans="68:68" x14ac:dyDescent="0.2">
      <c r="BP45744" s="48"/>
    </row>
    <row r="45745" spans="68:68" x14ac:dyDescent="0.2">
      <c r="BP45745" s="48"/>
    </row>
    <row r="45746" spans="68:68" x14ac:dyDescent="0.2">
      <c r="BP45746" s="48"/>
    </row>
    <row r="45747" spans="68:68" x14ac:dyDescent="0.2">
      <c r="BP45747" s="48"/>
    </row>
    <row r="45748" spans="68:68" x14ac:dyDescent="0.2">
      <c r="BP45748" s="48"/>
    </row>
    <row r="45749" spans="68:68" x14ac:dyDescent="0.2">
      <c r="BP45749" s="48"/>
    </row>
    <row r="45750" spans="68:68" x14ac:dyDescent="0.2">
      <c r="BP45750" s="48"/>
    </row>
    <row r="45751" spans="68:68" x14ac:dyDescent="0.2">
      <c r="BP45751" s="48"/>
    </row>
    <row r="45752" spans="68:68" x14ac:dyDescent="0.2">
      <c r="BP45752" s="48"/>
    </row>
    <row r="45753" spans="68:68" x14ac:dyDescent="0.2">
      <c r="BP45753" s="48"/>
    </row>
    <row r="45754" spans="68:68" x14ac:dyDescent="0.2">
      <c r="BP45754" s="48"/>
    </row>
    <row r="45755" spans="68:68" x14ac:dyDescent="0.2">
      <c r="BP45755" s="48"/>
    </row>
    <row r="45756" spans="68:68" x14ac:dyDescent="0.2">
      <c r="BP45756" s="48"/>
    </row>
    <row r="45757" spans="68:68" x14ac:dyDescent="0.2">
      <c r="BP45757" s="48"/>
    </row>
    <row r="45758" spans="68:68" x14ac:dyDescent="0.2">
      <c r="BP45758" s="48"/>
    </row>
    <row r="45759" spans="68:68" x14ac:dyDescent="0.2">
      <c r="BP45759" s="48"/>
    </row>
    <row r="45760" spans="68:68" x14ac:dyDescent="0.2">
      <c r="BP45760" s="48"/>
    </row>
    <row r="45761" spans="68:68" x14ac:dyDescent="0.2">
      <c r="BP45761" s="48"/>
    </row>
    <row r="45762" spans="68:68" x14ac:dyDescent="0.2">
      <c r="BP45762" s="48"/>
    </row>
    <row r="45763" spans="68:68" x14ac:dyDescent="0.2">
      <c r="BP45763" s="48"/>
    </row>
    <row r="45764" spans="68:68" x14ac:dyDescent="0.2">
      <c r="BP45764" s="48"/>
    </row>
    <row r="45765" spans="68:68" x14ac:dyDescent="0.2">
      <c r="BP45765" s="48"/>
    </row>
    <row r="45766" spans="68:68" x14ac:dyDescent="0.2">
      <c r="BP45766" s="48"/>
    </row>
    <row r="45767" spans="68:68" x14ac:dyDescent="0.2">
      <c r="BP45767" s="48"/>
    </row>
    <row r="45768" spans="68:68" x14ac:dyDescent="0.2">
      <c r="BP45768" s="48"/>
    </row>
    <row r="45769" spans="68:68" x14ac:dyDescent="0.2">
      <c r="BP45769" s="48"/>
    </row>
    <row r="45770" spans="68:68" x14ac:dyDescent="0.2">
      <c r="BP45770" s="48"/>
    </row>
    <row r="45771" spans="68:68" x14ac:dyDescent="0.2">
      <c r="BP45771" s="48"/>
    </row>
    <row r="45772" spans="68:68" x14ac:dyDescent="0.2">
      <c r="BP45772" s="48"/>
    </row>
    <row r="45773" spans="68:68" x14ac:dyDescent="0.2">
      <c r="BP45773" s="48"/>
    </row>
    <row r="45774" spans="68:68" x14ac:dyDescent="0.2">
      <c r="BP45774" s="48"/>
    </row>
    <row r="45775" spans="68:68" x14ac:dyDescent="0.2">
      <c r="BP45775" s="48"/>
    </row>
    <row r="45776" spans="68:68" x14ac:dyDescent="0.2">
      <c r="BP45776" s="48"/>
    </row>
    <row r="45777" spans="68:68" x14ac:dyDescent="0.2">
      <c r="BP45777" s="48"/>
    </row>
    <row r="45778" spans="68:68" x14ac:dyDescent="0.2">
      <c r="BP45778" s="48"/>
    </row>
    <row r="45779" spans="68:68" x14ac:dyDescent="0.2">
      <c r="BP45779" s="48"/>
    </row>
    <row r="45780" spans="68:68" x14ac:dyDescent="0.2">
      <c r="BP45780" s="48"/>
    </row>
    <row r="45781" spans="68:68" x14ac:dyDescent="0.2">
      <c r="BP45781" s="48"/>
    </row>
    <row r="45782" spans="68:68" x14ac:dyDescent="0.2">
      <c r="BP45782" s="48"/>
    </row>
    <row r="45783" spans="68:68" x14ac:dyDescent="0.2">
      <c r="BP45783" s="48"/>
    </row>
    <row r="45784" spans="68:68" x14ac:dyDescent="0.2">
      <c r="BP45784" s="48"/>
    </row>
    <row r="45785" spans="68:68" x14ac:dyDescent="0.2">
      <c r="BP45785" s="48"/>
    </row>
    <row r="45786" spans="68:68" x14ac:dyDescent="0.2">
      <c r="BP45786" s="48"/>
    </row>
    <row r="45787" spans="68:68" x14ac:dyDescent="0.2">
      <c r="BP45787" s="48"/>
    </row>
    <row r="45788" spans="68:68" x14ac:dyDescent="0.2">
      <c r="BP45788" s="48"/>
    </row>
    <row r="45789" spans="68:68" x14ac:dyDescent="0.2">
      <c r="BP45789" s="48"/>
    </row>
    <row r="45790" spans="68:68" x14ac:dyDescent="0.2">
      <c r="BP45790" s="48"/>
    </row>
    <row r="45791" spans="68:68" x14ac:dyDescent="0.2">
      <c r="BP45791" s="48"/>
    </row>
    <row r="45792" spans="68:68" x14ac:dyDescent="0.2">
      <c r="BP45792" s="48"/>
    </row>
    <row r="45793" spans="68:68" x14ac:dyDescent="0.2">
      <c r="BP45793" s="48"/>
    </row>
    <row r="45794" spans="68:68" x14ac:dyDescent="0.2">
      <c r="BP45794" s="48"/>
    </row>
    <row r="45795" spans="68:68" x14ac:dyDescent="0.2">
      <c r="BP45795" s="48"/>
    </row>
    <row r="45796" spans="68:68" x14ac:dyDescent="0.2">
      <c r="BP45796" s="48"/>
    </row>
    <row r="45797" spans="68:68" x14ac:dyDescent="0.2">
      <c r="BP45797" s="48"/>
    </row>
    <row r="45798" spans="68:68" x14ac:dyDescent="0.2">
      <c r="BP45798" s="48"/>
    </row>
    <row r="45799" spans="68:68" x14ac:dyDescent="0.2">
      <c r="BP45799" s="48"/>
    </row>
    <row r="45800" spans="68:68" x14ac:dyDescent="0.2">
      <c r="BP45800" s="48"/>
    </row>
    <row r="45801" spans="68:68" x14ac:dyDescent="0.2">
      <c r="BP45801" s="48"/>
    </row>
    <row r="45802" spans="68:68" x14ac:dyDescent="0.2">
      <c r="BP45802" s="48"/>
    </row>
    <row r="45803" spans="68:68" x14ac:dyDescent="0.2">
      <c r="BP45803" s="48"/>
    </row>
    <row r="45804" spans="68:68" x14ac:dyDescent="0.2">
      <c r="BP45804" s="48"/>
    </row>
    <row r="45805" spans="68:68" x14ac:dyDescent="0.2">
      <c r="BP45805" s="48"/>
    </row>
    <row r="45806" spans="68:68" x14ac:dyDescent="0.2">
      <c r="BP45806" s="48"/>
    </row>
    <row r="45807" spans="68:68" x14ac:dyDescent="0.2">
      <c r="BP45807" s="48"/>
    </row>
    <row r="45808" spans="68:68" x14ac:dyDescent="0.2">
      <c r="BP45808" s="48"/>
    </row>
    <row r="45809" spans="68:68" x14ac:dyDescent="0.2">
      <c r="BP45809" s="48"/>
    </row>
    <row r="45810" spans="68:68" x14ac:dyDescent="0.2">
      <c r="BP45810" s="48"/>
    </row>
    <row r="45811" spans="68:68" x14ac:dyDescent="0.2">
      <c r="BP45811" s="48"/>
    </row>
    <row r="45812" spans="68:68" x14ac:dyDescent="0.2">
      <c r="BP45812" s="48"/>
    </row>
    <row r="45813" spans="68:68" x14ac:dyDescent="0.2">
      <c r="BP45813" s="48"/>
    </row>
    <row r="45814" spans="68:68" x14ac:dyDescent="0.2">
      <c r="BP45814" s="48"/>
    </row>
    <row r="45815" spans="68:68" x14ac:dyDescent="0.2">
      <c r="BP45815" s="48"/>
    </row>
    <row r="45816" spans="68:68" x14ac:dyDescent="0.2">
      <c r="BP45816" s="48"/>
    </row>
    <row r="45817" spans="68:68" x14ac:dyDescent="0.2">
      <c r="BP45817" s="48"/>
    </row>
    <row r="45818" spans="68:68" x14ac:dyDescent="0.2">
      <c r="BP45818" s="48"/>
    </row>
    <row r="45819" spans="68:68" x14ac:dyDescent="0.2">
      <c r="BP45819" s="48"/>
    </row>
    <row r="45820" spans="68:68" x14ac:dyDescent="0.2">
      <c r="BP45820" s="48"/>
    </row>
    <row r="45821" spans="68:68" x14ac:dyDescent="0.2">
      <c r="BP45821" s="48"/>
    </row>
    <row r="45822" spans="68:68" x14ac:dyDescent="0.2">
      <c r="BP45822" s="48"/>
    </row>
    <row r="45823" spans="68:68" x14ac:dyDescent="0.2">
      <c r="BP45823" s="48"/>
    </row>
    <row r="45824" spans="68:68" x14ac:dyDescent="0.2">
      <c r="BP45824" s="48"/>
    </row>
    <row r="45825" spans="68:68" x14ac:dyDescent="0.2">
      <c r="BP45825" s="48"/>
    </row>
    <row r="45826" spans="68:68" x14ac:dyDescent="0.2">
      <c r="BP45826" s="48"/>
    </row>
    <row r="45827" spans="68:68" x14ac:dyDescent="0.2">
      <c r="BP45827" s="48"/>
    </row>
    <row r="45828" spans="68:68" x14ac:dyDescent="0.2">
      <c r="BP45828" s="48"/>
    </row>
    <row r="45829" spans="68:68" x14ac:dyDescent="0.2">
      <c r="BP45829" s="48"/>
    </row>
    <row r="45830" spans="68:68" x14ac:dyDescent="0.2">
      <c r="BP45830" s="48"/>
    </row>
    <row r="45831" spans="68:68" x14ac:dyDescent="0.2">
      <c r="BP45831" s="48"/>
    </row>
    <row r="45832" spans="68:68" x14ac:dyDescent="0.2">
      <c r="BP45832" s="48"/>
    </row>
    <row r="45833" spans="68:68" x14ac:dyDescent="0.2">
      <c r="BP45833" s="48"/>
    </row>
    <row r="45834" spans="68:68" x14ac:dyDescent="0.2">
      <c r="BP45834" s="48"/>
    </row>
    <row r="45835" spans="68:68" x14ac:dyDescent="0.2">
      <c r="BP45835" s="48"/>
    </row>
    <row r="45836" spans="68:68" x14ac:dyDescent="0.2">
      <c r="BP45836" s="48"/>
    </row>
    <row r="45837" spans="68:68" x14ac:dyDescent="0.2">
      <c r="BP45837" s="48"/>
    </row>
    <row r="45838" spans="68:68" x14ac:dyDescent="0.2">
      <c r="BP45838" s="48"/>
    </row>
    <row r="45839" spans="68:68" x14ac:dyDescent="0.2">
      <c r="BP45839" s="48"/>
    </row>
    <row r="45840" spans="68:68" x14ac:dyDescent="0.2">
      <c r="BP45840" s="48"/>
    </row>
    <row r="45841" spans="68:68" x14ac:dyDescent="0.2">
      <c r="BP45841" s="48"/>
    </row>
    <row r="45842" spans="68:68" x14ac:dyDescent="0.2">
      <c r="BP45842" s="48"/>
    </row>
    <row r="45843" spans="68:68" x14ac:dyDescent="0.2">
      <c r="BP45843" s="48"/>
    </row>
    <row r="45844" spans="68:68" x14ac:dyDescent="0.2">
      <c r="BP45844" s="48"/>
    </row>
    <row r="45845" spans="68:68" x14ac:dyDescent="0.2">
      <c r="BP45845" s="48"/>
    </row>
    <row r="45846" spans="68:68" x14ac:dyDescent="0.2">
      <c r="BP45846" s="48"/>
    </row>
    <row r="45847" spans="68:68" x14ac:dyDescent="0.2">
      <c r="BP45847" s="48"/>
    </row>
    <row r="45848" spans="68:68" x14ac:dyDescent="0.2">
      <c r="BP45848" s="48"/>
    </row>
    <row r="45849" spans="68:68" x14ac:dyDescent="0.2">
      <c r="BP45849" s="48"/>
    </row>
    <row r="45850" spans="68:68" x14ac:dyDescent="0.2">
      <c r="BP45850" s="48"/>
    </row>
    <row r="45851" spans="68:68" x14ac:dyDescent="0.2">
      <c r="BP45851" s="48"/>
    </row>
    <row r="45852" spans="68:68" x14ac:dyDescent="0.2">
      <c r="BP45852" s="48"/>
    </row>
    <row r="45853" spans="68:68" x14ac:dyDescent="0.2">
      <c r="BP45853" s="48"/>
    </row>
    <row r="45854" spans="68:68" x14ac:dyDescent="0.2">
      <c r="BP45854" s="48"/>
    </row>
    <row r="45855" spans="68:68" x14ac:dyDescent="0.2">
      <c r="BP45855" s="48"/>
    </row>
    <row r="45856" spans="68:68" x14ac:dyDescent="0.2">
      <c r="BP45856" s="48"/>
    </row>
    <row r="45857" spans="68:68" x14ac:dyDescent="0.2">
      <c r="BP45857" s="48"/>
    </row>
    <row r="45858" spans="68:68" x14ac:dyDescent="0.2">
      <c r="BP45858" s="48"/>
    </row>
    <row r="45859" spans="68:68" x14ac:dyDescent="0.2">
      <c r="BP45859" s="48"/>
    </row>
    <row r="45860" spans="68:68" x14ac:dyDescent="0.2">
      <c r="BP45860" s="48"/>
    </row>
    <row r="45861" spans="68:68" x14ac:dyDescent="0.2">
      <c r="BP45861" s="48"/>
    </row>
    <row r="45862" spans="68:68" x14ac:dyDescent="0.2">
      <c r="BP45862" s="48"/>
    </row>
    <row r="45863" spans="68:68" x14ac:dyDescent="0.2">
      <c r="BP45863" s="48"/>
    </row>
    <row r="45864" spans="68:68" x14ac:dyDescent="0.2">
      <c r="BP45864" s="48"/>
    </row>
    <row r="45865" spans="68:68" x14ac:dyDescent="0.2">
      <c r="BP45865" s="48"/>
    </row>
    <row r="45866" spans="68:68" x14ac:dyDescent="0.2">
      <c r="BP45866" s="48"/>
    </row>
    <row r="45867" spans="68:68" x14ac:dyDescent="0.2">
      <c r="BP45867" s="48"/>
    </row>
    <row r="45868" spans="68:68" x14ac:dyDescent="0.2">
      <c r="BP45868" s="48"/>
    </row>
    <row r="45869" spans="68:68" x14ac:dyDescent="0.2">
      <c r="BP45869" s="48"/>
    </row>
    <row r="45870" spans="68:68" x14ac:dyDescent="0.2">
      <c r="BP45870" s="48"/>
    </row>
    <row r="45871" spans="68:68" x14ac:dyDescent="0.2">
      <c r="BP45871" s="48"/>
    </row>
    <row r="45872" spans="68:68" x14ac:dyDescent="0.2">
      <c r="BP45872" s="48"/>
    </row>
    <row r="45873" spans="68:68" x14ac:dyDescent="0.2">
      <c r="BP45873" s="48"/>
    </row>
    <row r="45874" spans="68:68" x14ac:dyDescent="0.2">
      <c r="BP45874" s="48"/>
    </row>
    <row r="45875" spans="68:68" x14ac:dyDescent="0.2">
      <c r="BP45875" s="48"/>
    </row>
    <row r="45876" spans="68:68" x14ac:dyDescent="0.2">
      <c r="BP45876" s="48"/>
    </row>
    <row r="45877" spans="68:68" x14ac:dyDescent="0.2">
      <c r="BP45877" s="48"/>
    </row>
    <row r="45878" spans="68:68" x14ac:dyDescent="0.2">
      <c r="BP45878" s="48"/>
    </row>
    <row r="45879" spans="68:68" x14ac:dyDescent="0.2">
      <c r="BP45879" s="48"/>
    </row>
    <row r="45880" spans="68:68" x14ac:dyDescent="0.2">
      <c r="BP45880" s="48"/>
    </row>
    <row r="45881" spans="68:68" x14ac:dyDescent="0.2">
      <c r="BP45881" s="48"/>
    </row>
    <row r="45882" spans="68:68" x14ac:dyDescent="0.2">
      <c r="BP45882" s="48"/>
    </row>
    <row r="45883" spans="68:68" x14ac:dyDescent="0.2">
      <c r="BP45883" s="48"/>
    </row>
    <row r="45884" spans="68:68" x14ac:dyDescent="0.2">
      <c r="BP45884" s="48"/>
    </row>
    <row r="45885" spans="68:68" x14ac:dyDescent="0.2">
      <c r="BP45885" s="48"/>
    </row>
    <row r="45886" spans="68:68" x14ac:dyDescent="0.2">
      <c r="BP45886" s="48"/>
    </row>
    <row r="45887" spans="68:68" x14ac:dyDescent="0.2">
      <c r="BP45887" s="48"/>
    </row>
    <row r="45888" spans="68:68" x14ac:dyDescent="0.2">
      <c r="BP45888" s="48"/>
    </row>
    <row r="45889" spans="68:68" x14ac:dyDescent="0.2">
      <c r="BP45889" s="48"/>
    </row>
    <row r="45890" spans="68:68" x14ac:dyDescent="0.2">
      <c r="BP45890" s="48"/>
    </row>
    <row r="45891" spans="68:68" x14ac:dyDescent="0.2">
      <c r="BP45891" s="48"/>
    </row>
    <row r="45892" spans="68:68" x14ac:dyDescent="0.2">
      <c r="BP45892" s="48"/>
    </row>
    <row r="45893" spans="68:68" x14ac:dyDescent="0.2">
      <c r="BP45893" s="48"/>
    </row>
    <row r="45894" spans="68:68" x14ac:dyDescent="0.2">
      <c r="BP45894" s="48"/>
    </row>
    <row r="45895" spans="68:68" x14ac:dyDescent="0.2">
      <c r="BP45895" s="48"/>
    </row>
    <row r="45896" spans="68:68" x14ac:dyDescent="0.2">
      <c r="BP45896" s="48"/>
    </row>
    <row r="45897" spans="68:68" x14ac:dyDescent="0.2">
      <c r="BP45897" s="48"/>
    </row>
    <row r="45898" spans="68:68" x14ac:dyDescent="0.2">
      <c r="BP45898" s="48"/>
    </row>
    <row r="45899" spans="68:68" x14ac:dyDescent="0.2">
      <c r="BP45899" s="48"/>
    </row>
    <row r="45900" spans="68:68" x14ac:dyDescent="0.2">
      <c r="BP45900" s="48"/>
    </row>
    <row r="45901" spans="68:68" x14ac:dyDescent="0.2">
      <c r="BP45901" s="48"/>
    </row>
    <row r="45902" spans="68:68" x14ac:dyDescent="0.2">
      <c r="BP45902" s="48"/>
    </row>
    <row r="45903" spans="68:68" x14ac:dyDescent="0.2">
      <c r="BP45903" s="48"/>
    </row>
    <row r="45904" spans="68:68" x14ac:dyDescent="0.2">
      <c r="BP45904" s="48"/>
    </row>
    <row r="45905" spans="68:68" x14ac:dyDescent="0.2">
      <c r="BP45905" s="48"/>
    </row>
    <row r="45906" spans="68:68" x14ac:dyDescent="0.2">
      <c r="BP45906" s="48"/>
    </row>
    <row r="45907" spans="68:68" x14ac:dyDescent="0.2">
      <c r="BP45907" s="48"/>
    </row>
    <row r="45908" spans="68:68" x14ac:dyDescent="0.2">
      <c r="BP45908" s="48"/>
    </row>
    <row r="45909" spans="68:68" x14ac:dyDescent="0.2">
      <c r="BP45909" s="48"/>
    </row>
    <row r="45910" spans="68:68" x14ac:dyDescent="0.2">
      <c r="BP45910" s="48"/>
    </row>
    <row r="45911" spans="68:68" x14ac:dyDescent="0.2">
      <c r="BP45911" s="48"/>
    </row>
    <row r="45912" spans="68:68" x14ac:dyDescent="0.2">
      <c r="BP45912" s="48"/>
    </row>
    <row r="45913" spans="68:68" x14ac:dyDescent="0.2">
      <c r="BP45913" s="48"/>
    </row>
    <row r="45914" spans="68:68" x14ac:dyDescent="0.2">
      <c r="BP45914" s="48"/>
    </row>
    <row r="45915" spans="68:68" x14ac:dyDescent="0.2">
      <c r="BP45915" s="48"/>
    </row>
    <row r="45916" spans="68:68" x14ac:dyDescent="0.2">
      <c r="BP45916" s="48"/>
    </row>
    <row r="45917" spans="68:68" x14ac:dyDescent="0.2">
      <c r="BP45917" s="48"/>
    </row>
    <row r="45918" spans="68:68" x14ac:dyDescent="0.2">
      <c r="BP45918" s="48"/>
    </row>
    <row r="45919" spans="68:68" x14ac:dyDescent="0.2">
      <c r="BP45919" s="48"/>
    </row>
    <row r="45920" spans="68:68" x14ac:dyDescent="0.2">
      <c r="BP45920" s="48"/>
    </row>
    <row r="45921" spans="68:68" x14ac:dyDescent="0.2">
      <c r="BP45921" s="48"/>
    </row>
    <row r="45922" spans="68:68" x14ac:dyDescent="0.2">
      <c r="BP45922" s="48"/>
    </row>
    <row r="45923" spans="68:68" x14ac:dyDescent="0.2">
      <c r="BP45923" s="48"/>
    </row>
    <row r="45924" spans="68:68" x14ac:dyDescent="0.2">
      <c r="BP45924" s="48"/>
    </row>
    <row r="45925" spans="68:68" x14ac:dyDescent="0.2">
      <c r="BP45925" s="48"/>
    </row>
    <row r="45926" spans="68:68" x14ac:dyDescent="0.2">
      <c r="BP45926" s="48"/>
    </row>
    <row r="45927" spans="68:68" x14ac:dyDescent="0.2">
      <c r="BP45927" s="48"/>
    </row>
    <row r="45928" spans="68:68" x14ac:dyDescent="0.2">
      <c r="BP45928" s="48"/>
    </row>
    <row r="45929" spans="68:68" x14ac:dyDescent="0.2">
      <c r="BP45929" s="48"/>
    </row>
    <row r="45930" spans="68:68" x14ac:dyDescent="0.2">
      <c r="BP45930" s="48"/>
    </row>
    <row r="45931" spans="68:68" x14ac:dyDescent="0.2">
      <c r="BP45931" s="48"/>
    </row>
    <row r="45932" spans="68:68" x14ac:dyDescent="0.2">
      <c r="BP45932" s="48"/>
    </row>
    <row r="45933" spans="68:68" x14ac:dyDescent="0.2">
      <c r="BP45933" s="48"/>
    </row>
    <row r="45934" spans="68:68" x14ac:dyDescent="0.2">
      <c r="BP45934" s="48"/>
    </row>
    <row r="45935" spans="68:68" x14ac:dyDescent="0.2">
      <c r="BP45935" s="48"/>
    </row>
    <row r="45936" spans="68:68" x14ac:dyDescent="0.2">
      <c r="BP45936" s="48"/>
    </row>
    <row r="45937" spans="68:68" x14ac:dyDescent="0.2">
      <c r="BP45937" s="48"/>
    </row>
    <row r="45938" spans="68:68" x14ac:dyDescent="0.2">
      <c r="BP45938" s="48"/>
    </row>
    <row r="45939" spans="68:68" x14ac:dyDescent="0.2">
      <c r="BP45939" s="48"/>
    </row>
    <row r="45940" spans="68:68" x14ac:dyDescent="0.2">
      <c r="BP45940" s="48"/>
    </row>
    <row r="45941" spans="68:68" x14ac:dyDescent="0.2">
      <c r="BP45941" s="48"/>
    </row>
    <row r="45942" spans="68:68" x14ac:dyDescent="0.2">
      <c r="BP45942" s="48"/>
    </row>
    <row r="45943" spans="68:68" x14ac:dyDescent="0.2">
      <c r="BP45943" s="48"/>
    </row>
    <row r="45944" spans="68:68" x14ac:dyDescent="0.2">
      <c r="BP45944" s="48"/>
    </row>
    <row r="45945" spans="68:68" x14ac:dyDescent="0.2">
      <c r="BP45945" s="48"/>
    </row>
    <row r="45946" spans="68:68" x14ac:dyDescent="0.2">
      <c r="BP45946" s="48"/>
    </row>
    <row r="45947" spans="68:68" x14ac:dyDescent="0.2">
      <c r="BP45947" s="48"/>
    </row>
    <row r="45948" spans="68:68" x14ac:dyDescent="0.2">
      <c r="BP45948" s="48"/>
    </row>
    <row r="45949" spans="68:68" x14ac:dyDescent="0.2">
      <c r="BP45949" s="48"/>
    </row>
    <row r="45950" spans="68:68" x14ac:dyDescent="0.2">
      <c r="BP45950" s="48"/>
    </row>
    <row r="45951" spans="68:68" x14ac:dyDescent="0.2">
      <c r="BP45951" s="48"/>
    </row>
    <row r="45952" spans="68:68" x14ac:dyDescent="0.2">
      <c r="BP45952" s="48"/>
    </row>
    <row r="45953" spans="68:68" x14ac:dyDescent="0.2">
      <c r="BP45953" s="48"/>
    </row>
    <row r="45954" spans="68:68" x14ac:dyDescent="0.2">
      <c r="BP45954" s="48"/>
    </row>
    <row r="45955" spans="68:68" x14ac:dyDescent="0.2">
      <c r="BP45955" s="48"/>
    </row>
    <row r="45956" spans="68:68" x14ac:dyDescent="0.2">
      <c r="BP45956" s="48"/>
    </row>
    <row r="45957" spans="68:68" x14ac:dyDescent="0.2">
      <c r="BP45957" s="48"/>
    </row>
    <row r="45958" spans="68:68" x14ac:dyDescent="0.2">
      <c r="BP45958" s="48"/>
    </row>
    <row r="45959" spans="68:68" x14ac:dyDescent="0.2">
      <c r="BP45959" s="48"/>
    </row>
    <row r="45960" spans="68:68" x14ac:dyDescent="0.2">
      <c r="BP45960" s="48"/>
    </row>
    <row r="45961" spans="68:68" x14ac:dyDescent="0.2">
      <c r="BP45961" s="48"/>
    </row>
    <row r="45962" spans="68:68" x14ac:dyDescent="0.2">
      <c r="BP45962" s="48"/>
    </row>
    <row r="45963" spans="68:68" x14ac:dyDescent="0.2">
      <c r="BP45963" s="48"/>
    </row>
    <row r="45964" spans="68:68" x14ac:dyDescent="0.2">
      <c r="BP45964" s="48"/>
    </row>
    <row r="45965" spans="68:68" x14ac:dyDescent="0.2">
      <c r="BP45965" s="48"/>
    </row>
    <row r="45966" spans="68:68" x14ac:dyDescent="0.2">
      <c r="BP45966" s="48"/>
    </row>
    <row r="45967" spans="68:68" x14ac:dyDescent="0.2">
      <c r="BP45967" s="48"/>
    </row>
    <row r="45968" spans="68:68" x14ac:dyDescent="0.2">
      <c r="BP45968" s="48"/>
    </row>
    <row r="45969" spans="68:68" x14ac:dyDescent="0.2">
      <c r="BP45969" s="48"/>
    </row>
    <row r="45970" spans="68:68" x14ac:dyDescent="0.2">
      <c r="BP45970" s="48"/>
    </row>
    <row r="45971" spans="68:68" x14ac:dyDescent="0.2">
      <c r="BP45971" s="48"/>
    </row>
    <row r="45972" spans="68:68" x14ac:dyDescent="0.2">
      <c r="BP45972" s="48"/>
    </row>
    <row r="45973" spans="68:68" x14ac:dyDescent="0.2">
      <c r="BP45973" s="48"/>
    </row>
    <row r="45974" spans="68:68" x14ac:dyDescent="0.2">
      <c r="BP45974" s="48"/>
    </row>
    <row r="45975" spans="68:68" x14ac:dyDescent="0.2">
      <c r="BP45975" s="48"/>
    </row>
    <row r="45976" spans="68:68" x14ac:dyDescent="0.2">
      <c r="BP45976" s="48"/>
    </row>
    <row r="45977" spans="68:68" x14ac:dyDescent="0.2">
      <c r="BP45977" s="48"/>
    </row>
    <row r="45978" spans="68:68" x14ac:dyDescent="0.2">
      <c r="BP45978" s="48"/>
    </row>
    <row r="45979" spans="68:68" x14ac:dyDescent="0.2">
      <c r="BP45979" s="48"/>
    </row>
    <row r="45980" spans="68:68" x14ac:dyDescent="0.2">
      <c r="BP45980" s="48"/>
    </row>
    <row r="45981" spans="68:68" x14ac:dyDescent="0.2">
      <c r="BP45981" s="48"/>
    </row>
    <row r="45982" spans="68:68" x14ac:dyDescent="0.2">
      <c r="BP45982" s="48"/>
    </row>
    <row r="45983" spans="68:68" x14ac:dyDescent="0.2">
      <c r="BP45983" s="48"/>
    </row>
    <row r="45984" spans="68:68" x14ac:dyDescent="0.2">
      <c r="BP45984" s="48"/>
    </row>
    <row r="45985" spans="68:68" x14ac:dyDescent="0.2">
      <c r="BP45985" s="48"/>
    </row>
    <row r="45986" spans="68:68" x14ac:dyDescent="0.2">
      <c r="BP45986" s="48"/>
    </row>
    <row r="45987" spans="68:68" x14ac:dyDescent="0.2">
      <c r="BP45987" s="48"/>
    </row>
    <row r="45988" spans="68:68" x14ac:dyDescent="0.2">
      <c r="BP45988" s="48"/>
    </row>
    <row r="45989" spans="68:68" x14ac:dyDescent="0.2">
      <c r="BP45989" s="48"/>
    </row>
    <row r="45990" spans="68:68" x14ac:dyDescent="0.2">
      <c r="BP45990" s="48"/>
    </row>
    <row r="45991" spans="68:68" x14ac:dyDescent="0.2">
      <c r="BP45991" s="48"/>
    </row>
    <row r="45992" spans="68:68" x14ac:dyDescent="0.2">
      <c r="BP45992" s="48"/>
    </row>
    <row r="45993" spans="68:68" x14ac:dyDescent="0.2">
      <c r="BP45993" s="48"/>
    </row>
    <row r="45994" spans="68:68" x14ac:dyDescent="0.2">
      <c r="BP45994" s="48"/>
    </row>
    <row r="45995" spans="68:68" x14ac:dyDescent="0.2">
      <c r="BP45995" s="48"/>
    </row>
    <row r="45996" spans="68:68" x14ac:dyDescent="0.2">
      <c r="BP45996" s="48"/>
    </row>
    <row r="45997" spans="68:68" x14ac:dyDescent="0.2">
      <c r="BP45997" s="48"/>
    </row>
    <row r="45998" spans="68:68" x14ac:dyDescent="0.2">
      <c r="BP45998" s="48"/>
    </row>
    <row r="45999" spans="68:68" x14ac:dyDescent="0.2">
      <c r="BP45999" s="48"/>
    </row>
    <row r="46000" spans="68:68" x14ac:dyDescent="0.2">
      <c r="BP46000" s="48"/>
    </row>
    <row r="46001" spans="68:68" x14ac:dyDescent="0.2">
      <c r="BP46001" s="48"/>
    </row>
    <row r="46002" spans="68:68" x14ac:dyDescent="0.2">
      <c r="BP46002" s="48"/>
    </row>
    <row r="46003" spans="68:68" x14ac:dyDescent="0.2">
      <c r="BP46003" s="48"/>
    </row>
    <row r="46004" spans="68:68" x14ac:dyDescent="0.2">
      <c r="BP46004" s="48"/>
    </row>
    <row r="46005" spans="68:68" x14ac:dyDescent="0.2">
      <c r="BP46005" s="48"/>
    </row>
    <row r="46006" spans="68:68" x14ac:dyDescent="0.2">
      <c r="BP46006" s="48"/>
    </row>
    <row r="46007" spans="68:68" x14ac:dyDescent="0.2">
      <c r="BP46007" s="48"/>
    </row>
    <row r="46008" spans="68:68" x14ac:dyDescent="0.2">
      <c r="BP46008" s="48"/>
    </row>
    <row r="46009" spans="68:68" x14ac:dyDescent="0.2">
      <c r="BP46009" s="48"/>
    </row>
    <row r="46010" spans="68:68" x14ac:dyDescent="0.2">
      <c r="BP46010" s="48"/>
    </row>
    <row r="46011" spans="68:68" x14ac:dyDescent="0.2">
      <c r="BP46011" s="48"/>
    </row>
    <row r="46012" spans="68:68" x14ac:dyDescent="0.2">
      <c r="BP46012" s="48"/>
    </row>
    <row r="46013" spans="68:68" x14ac:dyDescent="0.2">
      <c r="BP46013" s="48"/>
    </row>
    <row r="46014" spans="68:68" x14ac:dyDescent="0.2">
      <c r="BP46014" s="48"/>
    </row>
    <row r="46015" spans="68:68" x14ac:dyDescent="0.2">
      <c r="BP46015" s="48"/>
    </row>
    <row r="46016" spans="68:68" x14ac:dyDescent="0.2">
      <c r="BP46016" s="48"/>
    </row>
    <row r="46017" spans="68:68" x14ac:dyDescent="0.2">
      <c r="BP46017" s="48"/>
    </row>
    <row r="46018" spans="68:68" x14ac:dyDescent="0.2">
      <c r="BP46018" s="48"/>
    </row>
    <row r="46019" spans="68:68" x14ac:dyDescent="0.2">
      <c r="BP46019" s="48"/>
    </row>
    <row r="46020" spans="68:68" x14ac:dyDescent="0.2">
      <c r="BP46020" s="48"/>
    </row>
    <row r="46021" spans="68:68" x14ac:dyDescent="0.2">
      <c r="BP46021" s="48"/>
    </row>
    <row r="46022" spans="68:68" x14ac:dyDescent="0.2">
      <c r="BP46022" s="48"/>
    </row>
    <row r="46023" spans="68:68" x14ac:dyDescent="0.2">
      <c r="BP46023" s="48"/>
    </row>
    <row r="46024" spans="68:68" x14ac:dyDescent="0.2">
      <c r="BP46024" s="48"/>
    </row>
    <row r="46025" spans="68:68" x14ac:dyDescent="0.2">
      <c r="BP46025" s="48"/>
    </row>
    <row r="46026" spans="68:68" x14ac:dyDescent="0.2">
      <c r="BP46026" s="48"/>
    </row>
    <row r="46027" spans="68:68" x14ac:dyDescent="0.2">
      <c r="BP46027" s="48"/>
    </row>
    <row r="46028" spans="68:68" x14ac:dyDescent="0.2">
      <c r="BP46028" s="48"/>
    </row>
    <row r="46029" spans="68:68" x14ac:dyDescent="0.2">
      <c r="BP46029" s="48"/>
    </row>
    <row r="46030" spans="68:68" x14ac:dyDescent="0.2">
      <c r="BP46030" s="48"/>
    </row>
    <row r="46031" spans="68:68" x14ac:dyDescent="0.2">
      <c r="BP46031" s="48"/>
    </row>
    <row r="46032" spans="68:68" x14ac:dyDescent="0.2">
      <c r="BP46032" s="48"/>
    </row>
    <row r="46033" spans="68:68" x14ac:dyDescent="0.2">
      <c r="BP46033" s="48"/>
    </row>
    <row r="46034" spans="68:68" x14ac:dyDescent="0.2">
      <c r="BP46034" s="48"/>
    </row>
    <row r="46035" spans="68:68" x14ac:dyDescent="0.2">
      <c r="BP46035" s="48"/>
    </row>
    <row r="46036" spans="68:68" x14ac:dyDescent="0.2">
      <c r="BP46036" s="48"/>
    </row>
    <row r="46037" spans="68:68" x14ac:dyDescent="0.2">
      <c r="BP46037" s="48"/>
    </row>
    <row r="46038" spans="68:68" x14ac:dyDescent="0.2">
      <c r="BP46038" s="48"/>
    </row>
    <row r="46039" spans="68:68" x14ac:dyDescent="0.2">
      <c r="BP46039" s="48"/>
    </row>
    <row r="46040" spans="68:68" x14ac:dyDescent="0.2">
      <c r="BP46040" s="48"/>
    </row>
    <row r="46041" spans="68:68" x14ac:dyDescent="0.2">
      <c r="BP46041" s="48"/>
    </row>
    <row r="46042" spans="68:68" x14ac:dyDescent="0.2">
      <c r="BP46042" s="48"/>
    </row>
    <row r="46043" spans="68:68" x14ac:dyDescent="0.2">
      <c r="BP46043" s="48"/>
    </row>
    <row r="46044" spans="68:68" x14ac:dyDescent="0.2">
      <c r="BP46044" s="48"/>
    </row>
    <row r="46045" spans="68:68" x14ac:dyDescent="0.2">
      <c r="BP46045" s="48"/>
    </row>
    <row r="46046" spans="68:68" x14ac:dyDescent="0.2">
      <c r="BP46046" s="48"/>
    </row>
    <row r="46047" spans="68:68" x14ac:dyDescent="0.2">
      <c r="BP46047" s="48"/>
    </row>
    <row r="46048" spans="68:68" x14ac:dyDescent="0.2">
      <c r="BP46048" s="48"/>
    </row>
    <row r="46049" spans="68:68" x14ac:dyDescent="0.2">
      <c r="BP46049" s="48"/>
    </row>
    <row r="46050" spans="68:68" x14ac:dyDescent="0.2">
      <c r="BP46050" s="48"/>
    </row>
    <row r="46051" spans="68:68" x14ac:dyDescent="0.2">
      <c r="BP46051" s="48"/>
    </row>
    <row r="46052" spans="68:68" x14ac:dyDescent="0.2">
      <c r="BP46052" s="48"/>
    </row>
    <row r="46053" spans="68:68" x14ac:dyDescent="0.2">
      <c r="BP46053" s="48"/>
    </row>
    <row r="46054" spans="68:68" x14ac:dyDescent="0.2">
      <c r="BP46054" s="48"/>
    </row>
    <row r="46055" spans="68:68" x14ac:dyDescent="0.2">
      <c r="BP46055" s="48"/>
    </row>
    <row r="46056" spans="68:68" x14ac:dyDescent="0.2">
      <c r="BP46056" s="48"/>
    </row>
    <row r="46057" spans="68:68" x14ac:dyDescent="0.2">
      <c r="BP46057" s="48"/>
    </row>
    <row r="46058" spans="68:68" x14ac:dyDescent="0.2">
      <c r="BP46058" s="48"/>
    </row>
    <row r="46059" spans="68:68" x14ac:dyDescent="0.2">
      <c r="BP46059" s="48"/>
    </row>
    <row r="46060" spans="68:68" x14ac:dyDescent="0.2">
      <c r="BP46060" s="48"/>
    </row>
    <row r="46061" spans="68:68" x14ac:dyDescent="0.2">
      <c r="BP46061" s="48"/>
    </row>
    <row r="46062" spans="68:68" x14ac:dyDescent="0.2">
      <c r="BP46062" s="48"/>
    </row>
    <row r="46063" spans="68:68" x14ac:dyDescent="0.2">
      <c r="BP46063" s="48"/>
    </row>
    <row r="46064" spans="68:68" x14ac:dyDescent="0.2">
      <c r="BP46064" s="48"/>
    </row>
    <row r="46065" spans="68:68" x14ac:dyDescent="0.2">
      <c r="BP46065" s="48"/>
    </row>
    <row r="46066" spans="68:68" x14ac:dyDescent="0.2">
      <c r="BP46066" s="48"/>
    </row>
    <row r="46067" spans="68:68" x14ac:dyDescent="0.2">
      <c r="BP46067" s="48"/>
    </row>
    <row r="46068" spans="68:68" x14ac:dyDescent="0.2">
      <c r="BP46068" s="48"/>
    </row>
    <row r="46069" spans="68:68" x14ac:dyDescent="0.2">
      <c r="BP46069" s="48"/>
    </row>
    <row r="46070" spans="68:68" x14ac:dyDescent="0.2">
      <c r="BP46070" s="48"/>
    </row>
    <row r="46071" spans="68:68" x14ac:dyDescent="0.2">
      <c r="BP46071" s="48"/>
    </row>
    <row r="46072" spans="68:68" x14ac:dyDescent="0.2">
      <c r="BP46072" s="48"/>
    </row>
    <row r="46073" spans="68:68" x14ac:dyDescent="0.2">
      <c r="BP46073" s="48"/>
    </row>
    <row r="46074" spans="68:68" x14ac:dyDescent="0.2">
      <c r="BP46074" s="48"/>
    </row>
    <row r="46075" spans="68:68" x14ac:dyDescent="0.2">
      <c r="BP46075" s="48"/>
    </row>
    <row r="46076" spans="68:68" x14ac:dyDescent="0.2">
      <c r="BP46076" s="48"/>
    </row>
    <row r="46077" spans="68:68" x14ac:dyDescent="0.2">
      <c r="BP46077" s="48"/>
    </row>
    <row r="46078" spans="68:68" x14ac:dyDescent="0.2">
      <c r="BP46078" s="48"/>
    </row>
    <row r="46079" spans="68:68" x14ac:dyDescent="0.2">
      <c r="BP46079" s="48"/>
    </row>
    <row r="46080" spans="68:68" x14ac:dyDescent="0.2">
      <c r="BP46080" s="48"/>
    </row>
    <row r="46081" spans="68:68" x14ac:dyDescent="0.2">
      <c r="BP46081" s="48"/>
    </row>
    <row r="46082" spans="68:68" x14ac:dyDescent="0.2">
      <c r="BP46082" s="48"/>
    </row>
    <row r="46083" spans="68:68" x14ac:dyDescent="0.2">
      <c r="BP46083" s="48"/>
    </row>
    <row r="46084" spans="68:68" x14ac:dyDescent="0.2">
      <c r="BP46084" s="48"/>
    </row>
    <row r="46085" spans="68:68" x14ac:dyDescent="0.2">
      <c r="BP46085" s="48"/>
    </row>
    <row r="46086" spans="68:68" x14ac:dyDescent="0.2">
      <c r="BP46086" s="48"/>
    </row>
    <row r="46087" spans="68:68" x14ac:dyDescent="0.2">
      <c r="BP46087" s="48"/>
    </row>
    <row r="46088" spans="68:68" x14ac:dyDescent="0.2">
      <c r="BP46088" s="48"/>
    </row>
    <row r="46089" spans="68:68" x14ac:dyDescent="0.2">
      <c r="BP46089" s="48"/>
    </row>
    <row r="46090" spans="68:68" x14ac:dyDescent="0.2">
      <c r="BP46090" s="48"/>
    </row>
    <row r="46091" spans="68:68" x14ac:dyDescent="0.2">
      <c r="BP46091" s="48"/>
    </row>
    <row r="46092" spans="68:68" x14ac:dyDescent="0.2">
      <c r="BP46092" s="48"/>
    </row>
    <row r="46093" spans="68:68" x14ac:dyDescent="0.2">
      <c r="BP46093" s="48"/>
    </row>
    <row r="46094" spans="68:68" x14ac:dyDescent="0.2">
      <c r="BP46094" s="48"/>
    </row>
    <row r="46095" spans="68:68" x14ac:dyDescent="0.2">
      <c r="BP46095" s="48"/>
    </row>
    <row r="46096" spans="68:68" x14ac:dyDescent="0.2">
      <c r="BP46096" s="48"/>
    </row>
    <row r="46097" spans="68:68" x14ac:dyDescent="0.2">
      <c r="BP46097" s="48"/>
    </row>
    <row r="46098" spans="68:68" x14ac:dyDescent="0.2">
      <c r="BP46098" s="48"/>
    </row>
    <row r="46099" spans="68:68" x14ac:dyDescent="0.2">
      <c r="BP46099" s="48"/>
    </row>
    <row r="46100" spans="68:68" x14ac:dyDescent="0.2">
      <c r="BP46100" s="48"/>
    </row>
    <row r="46101" spans="68:68" x14ac:dyDescent="0.2">
      <c r="BP46101" s="48"/>
    </row>
    <row r="46102" spans="68:68" x14ac:dyDescent="0.2">
      <c r="BP46102" s="48"/>
    </row>
    <row r="46103" spans="68:68" x14ac:dyDescent="0.2">
      <c r="BP46103" s="48"/>
    </row>
    <row r="46104" spans="68:68" x14ac:dyDescent="0.2">
      <c r="BP46104" s="48"/>
    </row>
    <row r="46105" spans="68:68" x14ac:dyDescent="0.2">
      <c r="BP46105" s="48"/>
    </row>
    <row r="46106" spans="68:68" x14ac:dyDescent="0.2">
      <c r="BP46106" s="48"/>
    </row>
    <row r="46107" spans="68:68" x14ac:dyDescent="0.2">
      <c r="BP46107" s="48"/>
    </row>
    <row r="46108" spans="68:68" x14ac:dyDescent="0.2">
      <c r="BP46108" s="48"/>
    </row>
    <row r="46109" spans="68:68" x14ac:dyDescent="0.2">
      <c r="BP46109" s="48"/>
    </row>
    <row r="46110" spans="68:68" x14ac:dyDescent="0.2">
      <c r="BP46110" s="48"/>
    </row>
    <row r="46111" spans="68:68" x14ac:dyDescent="0.2">
      <c r="BP46111" s="48"/>
    </row>
    <row r="46112" spans="68:68" x14ac:dyDescent="0.2">
      <c r="BP46112" s="48"/>
    </row>
    <row r="46113" spans="68:68" x14ac:dyDescent="0.2">
      <c r="BP46113" s="48"/>
    </row>
    <row r="46114" spans="68:68" x14ac:dyDescent="0.2">
      <c r="BP46114" s="48"/>
    </row>
    <row r="46115" spans="68:68" x14ac:dyDescent="0.2">
      <c r="BP46115" s="48"/>
    </row>
    <row r="46116" spans="68:68" x14ac:dyDescent="0.2">
      <c r="BP46116" s="48"/>
    </row>
    <row r="46117" spans="68:68" x14ac:dyDescent="0.2">
      <c r="BP46117" s="48"/>
    </row>
    <row r="46118" spans="68:68" x14ac:dyDescent="0.2">
      <c r="BP46118" s="48"/>
    </row>
    <row r="46119" spans="68:68" x14ac:dyDescent="0.2">
      <c r="BP46119" s="48"/>
    </row>
    <row r="46120" spans="68:68" x14ac:dyDescent="0.2">
      <c r="BP46120" s="48"/>
    </row>
    <row r="46121" spans="68:68" x14ac:dyDescent="0.2">
      <c r="BP46121" s="48"/>
    </row>
    <row r="46122" spans="68:68" x14ac:dyDescent="0.2">
      <c r="BP46122" s="48"/>
    </row>
    <row r="46123" spans="68:68" x14ac:dyDescent="0.2">
      <c r="BP46123" s="48"/>
    </row>
    <row r="46124" spans="68:68" x14ac:dyDescent="0.2">
      <c r="BP46124" s="48"/>
    </row>
    <row r="46125" spans="68:68" x14ac:dyDescent="0.2">
      <c r="BP46125" s="48"/>
    </row>
    <row r="46126" spans="68:68" x14ac:dyDescent="0.2">
      <c r="BP46126" s="48"/>
    </row>
    <row r="46127" spans="68:68" x14ac:dyDescent="0.2">
      <c r="BP46127" s="48"/>
    </row>
    <row r="46128" spans="68:68" x14ac:dyDescent="0.2">
      <c r="BP46128" s="48"/>
    </row>
    <row r="46129" spans="68:68" x14ac:dyDescent="0.2">
      <c r="BP46129" s="48"/>
    </row>
    <row r="46130" spans="68:68" x14ac:dyDescent="0.2">
      <c r="BP46130" s="48"/>
    </row>
    <row r="46131" spans="68:68" x14ac:dyDescent="0.2">
      <c r="BP46131" s="48"/>
    </row>
    <row r="46132" spans="68:68" x14ac:dyDescent="0.2">
      <c r="BP46132" s="48"/>
    </row>
    <row r="46133" spans="68:68" x14ac:dyDescent="0.2">
      <c r="BP46133" s="48"/>
    </row>
    <row r="46134" spans="68:68" x14ac:dyDescent="0.2">
      <c r="BP46134" s="48"/>
    </row>
    <row r="46135" spans="68:68" x14ac:dyDescent="0.2">
      <c r="BP46135" s="48"/>
    </row>
    <row r="46136" spans="68:68" x14ac:dyDescent="0.2">
      <c r="BP46136" s="48"/>
    </row>
    <row r="46137" spans="68:68" x14ac:dyDescent="0.2">
      <c r="BP46137" s="48"/>
    </row>
    <row r="46138" spans="68:68" x14ac:dyDescent="0.2">
      <c r="BP46138" s="48"/>
    </row>
    <row r="46139" spans="68:68" x14ac:dyDescent="0.2">
      <c r="BP46139" s="48"/>
    </row>
    <row r="46140" spans="68:68" x14ac:dyDescent="0.2">
      <c r="BP46140" s="48"/>
    </row>
    <row r="46141" spans="68:68" x14ac:dyDescent="0.2">
      <c r="BP46141" s="48"/>
    </row>
    <row r="46142" spans="68:68" x14ac:dyDescent="0.2">
      <c r="BP46142" s="48"/>
    </row>
    <row r="46143" spans="68:68" x14ac:dyDescent="0.2">
      <c r="BP46143" s="48"/>
    </row>
    <row r="46144" spans="68:68" x14ac:dyDescent="0.2">
      <c r="BP46144" s="48"/>
    </row>
    <row r="46145" spans="68:68" x14ac:dyDescent="0.2">
      <c r="BP46145" s="48"/>
    </row>
    <row r="46146" spans="68:68" x14ac:dyDescent="0.2">
      <c r="BP46146" s="48"/>
    </row>
    <row r="46147" spans="68:68" x14ac:dyDescent="0.2">
      <c r="BP46147" s="48"/>
    </row>
    <row r="46148" spans="68:68" x14ac:dyDescent="0.2">
      <c r="BP46148" s="48"/>
    </row>
    <row r="46149" spans="68:68" x14ac:dyDescent="0.2">
      <c r="BP46149" s="48"/>
    </row>
    <row r="46150" spans="68:68" x14ac:dyDescent="0.2">
      <c r="BP46150" s="48"/>
    </row>
    <row r="46151" spans="68:68" x14ac:dyDescent="0.2">
      <c r="BP46151" s="48"/>
    </row>
    <row r="46152" spans="68:68" x14ac:dyDescent="0.2">
      <c r="BP46152" s="48"/>
    </row>
    <row r="46153" spans="68:68" x14ac:dyDescent="0.2">
      <c r="BP46153" s="48"/>
    </row>
    <row r="46154" spans="68:68" x14ac:dyDescent="0.2">
      <c r="BP46154" s="48"/>
    </row>
    <row r="46155" spans="68:68" x14ac:dyDescent="0.2">
      <c r="BP46155" s="48"/>
    </row>
    <row r="46156" spans="68:68" x14ac:dyDescent="0.2">
      <c r="BP46156" s="48"/>
    </row>
    <row r="46157" spans="68:68" x14ac:dyDescent="0.2">
      <c r="BP46157" s="48"/>
    </row>
    <row r="46158" spans="68:68" x14ac:dyDescent="0.2">
      <c r="BP46158" s="48"/>
    </row>
    <row r="46159" spans="68:68" x14ac:dyDescent="0.2">
      <c r="BP46159" s="48"/>
    </row>
    <row r="46160" spans="68:68" x14ac:dyDescent="0.2">
      <c r="BP46160" s="48"/>
    </row>
    <row r="46161" spans="68:68" x14ac:dyDescent="0.2">
      <c r="BP46161" s="48"/>
    </row>
    <row r="46162" spans="68:68" x14ac:dyDescent="0.2">
      <c r="BP46162" s="48"/>
    </row>
    <row r="46163" spans="68:68" x14ac:dyDescent="0.2">
      <c r="BP46163" s="48"/>
    </row>
    <row r="46164" spans="68:68" x14ac:dyDescent="0.2">
      <c r="BP46164" s="48"/>
    </row>
    <row r="46165" spans="68:68" x14ac:dyDescent="0.2">
      <c r="BP46165" s="48"/>
    </row>
    <row r="46166" spans="68:68" x14ac:dyDescent="0.2">
      <c r="BP46166" s="48"/>
    </row>
    <row r="46167" spans="68:68" x14ac:dyDescent="0.2">
      <c r="BP46167" s="48"/>
    </row>
    <row r="46168" spans="68:68" x14ac:dyDescent="0.2">
      <c r="BP46168" s="48"/>
    </row>
    <row r="46169" spans="68:68" x14ac:dyDescent="0.2">
      <c r="BP46169" s="48"/>
    </row>
    <row r="46170" spans="68:68" x14ac:dyDescent="0.2">
      <c r="BP46170" s="48"/>
    </row>
    <row r="46171" spans="68:68" x14ac:dyDescent="0.2">
      <c r="BP46171" s="48"/>
    </row>
    <row r="46172" spans="68:68" x14ac:dyDescent="0.2">
      <c r="BP46172" s="48"/>
    </row>
    <row r="46173" spans="68:68" x14ac:dyDescent="0.2">
      <c r="BP46173" s="48"/>
    </row>
    <row r="46174" spans="68:68" x14ac:dyDescent="0.2">
      <c r="BP46174" s="48"/>
    </row>
    <row r="46175" spans="68:68" x14ac:dyDescent="0.2">
      <c r="BP46175" s="48"/>
    </row>
    <row r="46176" spans="68:68" x14ac:dyDescent="0.2">
      <c r="BP46176" s="48"/>
    </row>
    <row r="46177" spans="68:68" x14ac:dyDescent="0.2">
      <c r="BP46177" s="48"/>
    </row>
    <row r="46178" spans="68:68" x14ac:dyDescent="0.2">
      <c r="BP46178" s="48"/>
    </row>
    <row r="46179" spans="68:68" x14ac:dyDescent="0.2">
      <c r="BP46179" s="48"/>
    </row>
    <row r="46180" spans="68:68" x14ac:dyDescent="0.2">
      <c r="BP46180" s="48"/>
    </row>
    <row r="46181" spans="68:68" x14ac:dyDescent="0.2">
      <c r="BP46181" s="48"/>
    </row>
    <row r="46182" spans="68:68" x14ac:dyDescent="0.2">
      <c r="BP46182" s="48"/>
    </row>
    <row r="46183" spans="68:68" x14ac:dyDescent="0.2">
      <c r="BP46183" s="48"/>
    </row>
    <row r="46184" spans="68:68" x14ac:dyDescent="0.2">
      <c r="BP46184" s="48"/>
    </row>
    <row r="46185" spans="68:68" x14ac:dyDescent="0.2">
      <c r="BP46185" s="48"/>
    </row>
    <row r="46186" spans="68:68" x14ac:dyDescent="0.2">
      <c r="BP46186" s="48"/>
    </row>
    <row r="46187" spans="68:68" x14ac:dyDescent="0.2">
      <c r="BP46187" s="48"/>
    </row>
    <row r="46188" spans="68:68" x14ac:dyDescent="0.2">
      <c r="BP46188" s="48"/>
    </row>
    <row r="46189" spans="68:68" x14ac:dyDescent="0.2">
      <c r="BP46189" s="48"/>
    </row>
    <row r="46190" spans="68:68" x14ac:dyDescent="0.2">
      <c r="BP46190" s="48"/>
    </row>
    <row r="46191" spans="68:68" x14ac:dyDescent="0.2">
      <c r="BP46191" s="48"/>
    </row>
    <row r="46192" spans="68:68" x14ac:dyDescent="0.2">
      <c r="BP46192" s="48"/>
    </row>
    <row r="46193" spans="68:68" x14ac:dyDescent="0.2">
      <c r="BP46193" s="48"/>
    </row>
    <row r="46194" spans="68:68" x14ac:dyDescent="0.2">
      <c r="BP46194" s="48"/>
    </row>
    <row r="46195" spans="68:68" x14ac:dyDescent="0.2">
      <c r="BP46195" s="48"/>
    </row>
    <row r="46196" spans="68:68" x14ac:dyDescent="0.2">
      <c r="BP46196" s="48"/>
    </row>
    <row r="46197" spans="68:68" x14ac:dyDescent="0.2">
      <c r="BP46197" s="48"/>
    </row>
    <row r="46198" spans="68:68" x14ac:dyDescent="0.2">
      <c r="BP46198" s="48"/>
    </row>
    <row r="46199" spans="68:68" x14ac:dyDescent="0.2">
      <c r="BP46199" s="48"/>
    </row>
    <row r="46200" spans="68:68" x14ac:dyDescent="0.2">
      <c r="BP46200" s="48"/>
    </row>
    <row r="46201" spans="68:68" x14ac:dyDescent="0.2">
      <c r="BP46201" s="48"/>
    </row>
    <row r="46202" spans="68:68" x14ac:dyDescent="0.2">
      <c r="BP46202" s="48"/>
    </row>
    <row r="46203" spans="68:68" x14ac:dyDescent="0.2">
      <c r="BP46203" s="48"/>
    </row>
    <row r="46204" spans="68:68" x14ac:dyDescent="0.2">
      <c r="BP46204" s="48"/>
    </row>
    <row r="46205" spans="68:68" x14ac:dyDescent="0.2">
      <c r="BP46205" s="48"/>
    </row>
    <row r="46206" spans="68:68" x14ac:dyDescent="0.2">
      <c r="BP46206" s="48"/>
    </row>
    <row r="46207" spans="68:68" x14ac:dyDescent="0.2">
      <c r="BP46207" s="48"/>
    </row>
    <row r="46208" spans="68:68" x14ac:dyDescent="0.2">
      <c r="BP46208" s="48"/>
    </row>
    <row r="46209" spans="68:68" x14ac:dyDescent="0.2">
      <c r="BP46209" s="48"/>
    </row>
    <row r="46210" spans="68:68" x14ac:dyDescent="0.2">
      <c r="BP46210" s="48"/>
    </row>
    <row r="46211" spans="68:68" x14ac:dyDescent="0.2">
      <c r="BP46211" s="48"/>
    </row>
    <row r="46212" spans="68:68" x14ac:dyDescent="0.2">
      <c r="BP46212" s="48"/>
    </row>
    <row r="46213" spans="68:68" x14ac:dyDescent="0.2">
      <c r="BP46213" s="48"/>
    </row>
    <row r="46214" spans="68:68" x14ac:dyDescent="0.2">
      <c r="BP46214" s="48"/>
    </row>
    <row r="46215" spans="68:68" x14ac:dyDescent="0.2">
      <c r="BP46215" s="48"/>
    </row>
    <row r="46216" spans="68:68" x14ac:dyDescent="0.2">
      <c r="BP46216" s="48"/>
    </row>
    <row r="46217" spans="68:68" x14ac:dyDescent="0.2">
      <c r="BP46217" s="48"/>
    </row>
    <row r="46218" spans="68:68" x14ac:dyDescent="0.2">
      <c r="BP46218" s="48"/>
    </row>
    <row r="46219" spans="68:68" x14ac:dyDescent="0.2">
      <c r="BP46219" s="48"/>
    </row>
    <row r="46220" spans="68:68" x14ac:dyDescent="0.2">
      <c r="BP46220" s="48"/>
    </row>
    <row r="46221" spans="68:68" x14ac:dyDescent="0.2">
      <c r="BP46221" s="48"/>
    </row>
    <row r="46222" spans="68:68" x14ac:dyDescent="0.2">
      <c r="BP46222" s="48"/>
    </row>
    <row r="46223" spans="68:68" x14ac:dyDescent="0.2">
      <c r="BP46223" s="48"/>
    </row>
    <row r="46224" spans="68:68" x14ac:dyDescent="0.2">
      <c r="BP46224" s="48"/>
    </row>
    <row r="46225" spans="68:68" x14ac:dyDescent="0.2">
      <c r="BP46225" s="48"/>
    </row>
    <row r="46226" spans="68:68" x14ac:dyDescent="0.2">
      <c r="BP46226" s="48"/>
    </row>
    <row r="46227" spans="68:68" x14ac:dyDescent="0.2">
      <c r="BP46227" s="48"/>
    </row>
    <row r="46228" spans="68:68" x14ac:dyDescent="0.2">
      <c r="BP46228" s="48"/>
    </row>
    <row r="46229" spans="68:68" x14ac:dyDescent="0.2">
      <c r="BP46229" s="48"/>
    </row>
    <row r="46230" spans="68:68" x14ac:dyDescent="0.2">
      <c r="BP46230" s="48"/>
    </row>
    <row r="46231" spans="68:68" x14ac:dyDescent="0.2">
      <c r="BP46231" s="48"/>
    </row>
    <row r="46232" spans="68:68" x14ac:dyDescent="0.2">
      <c r="BP46232" s="48"/>
    </row>
    <row r="46233" spans="68:68" x14ac:dyDescent="0.2">
      <c r="BP46233" s="48"/>
    </row>
    <row r="46234" spans="68:68" x14ac:dyDescent="0.2">
      <c r="BP46234" s="48"/>
    </row>
    <row r="46235" spans="68:68" x14ac:dyDescent="0.2">
      <c r="BP46235" s="48"/>
    </row>
    <row r="46236" spans="68:68" x14ac:dyDescent="0.2">
      <c r="BP46236" s="48"/>
    </row>
    <row r="46237" spans="68:68" x14ac:dyDescent="0.2">
      <c r="BP46237" s="48"/>
    </row>
    <row r="46238" spans="68:68" x14ac:dyDescent="0.2">
      <c r="BP46238" s="48"/>
    </row>
    <row r="46239" spans="68:68" x14ac:dyDescent="0.2">
      <c r="BP46239" s="48"/>
    </row>
    <row r="46240" spans="68:68" x14ac:dyDescent="0.2">
      <c r="BP46240" s="48"/>
    </row>
    <row r="46241" spans="68:68" x14ac:dyDescent="0.2">
      <c r="BP46241" s="48"/>
    </row>
    <row r="46242" spans="68:68" x14ac:dyDescent="0.2">
      <c r="BP46242" s="48"/>
    </row>
    <row r="46243" spans="68:68" x14ac:dyDescent="0.2">
      <c r="BP46243" s="48"/>
    </row>
    <row r="46244" spans="68:68" x14ac:dyDescent="0.2">
      <c r="BP46244" s="48"/>
    </row>
    <row r="46245" spans="68:68" x14ac:dyDescent="0.2">
      <c r="BP46245" s="48"/>
    </row>
    <row r="46246" spans="68:68" x14ac:dyDescent="0.2">
      <c r="BP46246" s="48"/>
    </row>
    <row r="46247" spans="68:68" x14ac:dyDescent="0.2">
      <c r="BP46247" s="48"/>
    </row>
    <row r="46248" spans="68:68" x14ac:dyDescent="0.2">
      <c r="BP46248" s="48"/>
    </row>
    <row r="46249" spans="68:68" x14ac:dyDescent="0.2">
      <c r="BP46249" s="48"/>
    </row>
    <row r="46250" spans="68:68" x14ac:dyDescent="0.2">
      <c r="BP46250" s="48"/>
    </row>
    <row r="46251" spans="68:68" x14ac:dyDescent="0.2">
      <c r="BP46251" s="48"/>
    </row>
    <row r="46252" spans="68:68" x14ac:dyDescent="0.2">
      <c r="BP46252" s="48"/>
    </row>
    <row r="46253" spans="68:68" x14ac:dyDescent="0.2">
      <c r="BP46253" s="48"/>
    </row>
    <row r="46254" spans="68:68" x14ac:dyDescent="0.2">
      <c r="BP46254" s="48"/>
    </row>
    <row r="46255" spans="68:68" x14ac:dyDescent="0.2">
      <c r="BP46255" s="48"/>
    </row>
    <row r="46256" spans="68:68" x14ac:dyDescent="0.2">
      <c r="BP46256" s="48"/>
    </row>
    <row r="46257" spans="68:68" x14ac:dyDescent="0.2">
      <c r="BP46257" s="48"/>
    </row>
    <row r="46258" spans="68:68" x14ac:dyDescent="0.2">
      <c r="BP46258" s="48"/>
    </row>
    <row r="46259" spans="68:68" x14ac:dyDescent="0.2">
      <c r="BP46259" s="48"/>
    </row>
    <row r="46260" spans="68:68" x14ac:dyDescent="0.2">
      <c r="BP46260" s="48"/>
    </row>
    <row r="46261" spans="68:68" x14ac:dyDescent="0.2">
      <c r="BP46261" s="48"/>
    </row>
    <row r="46262" spans="68:68" x14ac:dyDescent="0.2">
      <c r="BP46262" s="48"/>
    </row>
    <row r="46263" spans="68:68" x14ac:dyDescent="0.2">
      <c r="BP46263" s="48"/>
    </row>
    <row r="46264" spans="68:68" x14ac:dyDescent="0.2">
      <c r="BP46264" s="48"/>
    </row>
    <row r="46265" spans="68:68" x14ac:dyDescent="0.2">
      <c r="BP46265" s="48"/>
    </row>
    <row r="46266" spans="68:68" x14ac:dyDescent="0.2">
      <c r="BP46266" s="48"/>
    </row>
    <row r="46267" spans="68:68" x14ac:dyDescent="0.2">
      <c r="BP46267" s="48"/>
    </row>
    <row r="46268" spans="68:68" x14ac:dyDescent="0.2">
      <c r="BP46268" s="48"/>
    </row>
    <row r="46269" spans="68:68" x14ac:dyDescent="0.2">
      <c r="BP46269" s="48"/>
    </row>
    <row r="46270" spans="68:68" x14ac:dyDescent="0.2">
      <c r="BP46270" s="48"/>
    </row>
    <row r="46271" spans="68:68" x14ac:dyDescent="0.2">
      <c r="BP46271" s="48"/>
    </row>
    <row r="46272" spans="68:68" x14ac:dyDescent="0.2">
      <c r="BP46272" s="48"/>
    </row>
    <row r="46273" spans="68:68" x14ac:dyDescent="0.2">
      <c r="BP46273" s="48"/>
    </row>
    <row r="46274" spans="68:68" x14ac:dyDescent="0.2">
      <c r="BP46274" s="48"/>
    </row>
    <row r="46275" spans="68:68" x14ac:dyDescent="0.2">
      <c r="BP46275" s="48"/>
    </row>
    <row r="46276" spans="68:68" x14ac:dyDescent="0.2">
      <c r="BP46276" s="48"/>
    </row>
    <row r="46277" spans="68:68" x14ac:dyDescent="0.2">
      <c r="BP46277" s="48"/>
    </row>
    <row r="46278" spans="68:68" x14ac:dyDescent="0.2">
      <c r="BP46278" s="48"/>
    </row>
    <row r="46279" spans="68:68" x14ac:dyDescent="0.2">
      <c r="BP46279" s="48"/>
    </row>
    <row r="46280" spans="68:68" x14ac:dyDescent="0.2">
      <c r="BP46280" s="48"/>
    </row>
    <row r="46281" spans="68:68" x14ac:dyDescent="0.2">
      <c r="BP46281" s="48"/>
    </row>
    <row r="46282" spans="68:68" x14ac:dyDescent="0.2">
      <c r="BP46282" s="48"/>
    </row>
    <row r="46283" spans="68:68" x14ac:dyDescent="0.2">
      <c r="BP46283" s="48"/>
    </row>
    <row r="46284" spans="68:68" x14ac:dyDescent="0.2">
      <c r="BP46284" s="48"/>
    </row>
    <row r="46285" spans="68:68" x14ac:dyDescent="0.2">
      <c r="BP46285" s="48"/>
    </row>
    <row r="46286" spans="68:68" x14ac:dyDescent="0.2">
      <c r="BP46286" s="48"/>
    </row>
    <row r="46287" spans="68:68" x14ac:dyDescent="0.2">
      <c r="BP46287" s="48"/>
    </row>
    <row r="46288" spans="68:68" x14ac:dyDescent="0.2">
      <c r="BP46288" s="48"/>
    </row>
    <row r="46289" spans="68:68" x14ac:dyDescent="0.2">
      <c r="BP46289" s="48"/>
    </row>
    <row r="46290" spans="68:68" x14ac:dyDescent="0.2">
      <c r="BP46290" s="48"/>
    </row>
    <row r="46291" spans="68:68" x14ac:dyDescent="0.2">
      <c r="BP46291" s="48"/>
    </row>
    <row r="46292" spans="68:68" x14ac:dyDescent="0.2">
      <c r="BP46292" s="48"/>
    </row>
    <row r="46293" spans="68:68" x14ac:dyDescent="0.2">
      <c r="BP46293" s="48"/>
    </row>
    <row r="46294" spans="68:68" x14ac:dyDescent="0.2">
      <c r="BP46294" s="48"/>
    </row>
    <row r="46295" spans="68:68" x14ac:dyDescent="0.2">
      <c r="BP46295" s="48"/>
    </row>
    <row r="46296" spans="68:68" x14ac:dyDescent="0.2">
      <c r="BP46296" s="48"/>
    </row>
    <row r="46297" spans="68:68" x14ac:dyDescent="0.2">
      <c r="BP46297" s="48"/>
    </row>
    <row r="46298" spans="68:68" x14ac:dyDescent="0.2">
      <c r="BP46298" s="48"/>
    </row>
    <row r="46299" spans="68:68" x14ac:dyDescent="0.2">
      <c r="BP46299" s="48"/>
    </row>
    <row r="46300" spans="68:68" x14ac:dyDescent="0.2">
      <c r="BP46300" s="48"/>
    </row>
    <row r="46301" spans="68:68" x14ac:dyDescent="0.2">
      <c r="BP46301" s="48"/>
    </row>
    <row r="46302" spans="68:68" x14ac:dyDescent="0.2">
      <c r="BP46302" s="48"/>
    </row>
    <row r="46303" spans="68:68" x14ac:dyDescent="0.2">
      <c r="BP46303" s="48"/>
    </row>
    <row r="46304" spans="68:68" x14ac:dyDescent="0.2">
      <c r="BP46304" s="48"/>
    </row>
    <row r="46305" spans="68:68" x14ac:dyDescent="0.2">
      <c r="BP46305" s="48"/>
    </row>
    <row r="46306" spans="68:68" x14ac:dyDescent="0.2">
      <c r="BP46306" s="48"/>
    </row>
    <row r="46307" spans="68:68" x14ac:dyDescent="0.2">
      <c r="BP46307" s="48"/>
    </row>
    <row r="46308" spans="68:68" x14ac:dyDescent="0.2">
      <c r="BP46308" s="48"/>
    </row>
    <row r="46309" spans="68:68" x14ac:dyDescent="0.2">
      <c r="BP46309" s="48"/>
    </row>
    <row r="46310" spans="68:68" x14ac:dyDescent="0.2">
      <c r="BP46310" s="48"/>
    </row>
    <row r="46311" spans="68:68" x14ac:dyDescent="0.2">
      <c r="BP46311" s="48"/>
    </row>
    <row r="46312" spans="68:68" x14ac:dyDescent="0.2">
      <c r="BP46312" s="48"/>
    </row>
    <row r="46313" spans="68:68" x14ac:dyDescent="0.2">
      <c r="BP46313" s="48"/>
    </row>
    <row r="46314" spans="68:68" x14ac:dyDescent="0.2">
      <c r="BP46314" s="48"/>
    </row>
    <row r="46315" spans="68:68" x14ac:dyDescent="0.2">
      <c r="BP46315" s="48"/>
    </row>
    <row r="46316" spans="68:68" x14ac:dyDescent="0.2">
      <c r="BP46316" s="48"/>
    </row>
    <row r="46317" spans="68:68" x14ac:dyDescent="0.2">
      <c r="BP46317" s="48"/>
    </row>
    <row r="46318" spans="68:68" x14ac:dyDescent="0.2">
      <c r="BP46318" s="48"/>
    </row>
    <row r="46319" spans="68:68" x14ac:dyDescent="0.2">
      <c r="BP46319" s="48"/>
    </row>
    <row r="46320" spans="68:68" x14ac:dyDescent="0.2">
      <c r="BP46320" s="48"/>
    </row>
    <row r="46321" spans="68:68" x14ac:dyDescent="0.2">
      <c r="BP46321" s="48"/>
    </row>
    <row r="46322" spans="68:68" x14ac:dyDescent="0.2">
      <c r="BP46322" s="48"/>
    </row>
    <row r="46323" spans="68:68" x14ac:dyDescent="0.2">
      <c r="BP46323" s="48"/>
    </row>
    <row r="46324" spans="68:68" x14ac:dyDescent="0.2">
      <c r="BP46324" s="48"/>
    </row>
    <row r="46325" spans="68:68" x14ac:dyDescent="0.2">
      <c r="BP46325" s="48"/>
    </row>
    <row r="46326" spans="68:68" x14ac:dyDescent="0.2">
      <c r="BP46326" s="48"/>
    </row>
    <row r="46327" spans="68:68" x14ac:dyDescent="0.2">
      <c r="BP46327" s="48"/>
    </row>
    <row r="46328" spans="68:68" x14ac:dyDescent="0.2">
      <c r="BP46328" s="48"/>
    </row>
    <row r="46329" spans="68:68" x14ac:dyDescent="0.2">
      <c r="BP46329" s="48"/>
    </row>
    <row r="46330" spans="68:68" x14ac:dyDescent="0.2">
      <c r="BP46330" s="48"/>
    </row>
    <row r="46331" spans="68:68" x14ac:dyDescent="0.2">
      <c r="BP46331" s="48"/>
    </row>
    <row r="46332" spans="68:68" x14ac:dyDescent="0.2">
      <c r="BP46332" s="48"/>
    </row>
    <row r="46333" spans="68:68" x14ac:dyDescent="0.2">
      <c r="BP46333" s="48"/>
    </row>
    <row r="46334" spans="68:68" x14ac:dyDescent="0.2">
      <c r="BP46334" s="48"/>
    </row>
    <row r="46335" spans="68:68" x14ac:dyDescent="0.2">
      <c r="BP46335" s="48"/>
    </row>
    <row r="46336" spans="68:68" x14ac:dyDescent="0.2">
      <c r="BP46336" s="48"/>
    </row>
    <row r="46337" spans="68:68" x14ac:dyDescent="0.2">
      <c r="BP46337" s="48"/>
    </row>
    <row r="46338" spans="68:68" x14ac:dyDescent="0.2">
      <c r="BP46338" s="48"/>
    </row>
    <row r="46339" spans="68:68" x14ac:dyDescent="0.2">
      <c r="BP46339" s="48"/>
    </row>
    <row r="46340" spans="68:68" x14ac:dyDescent="0.2">
      <c r="BP46340" s="48"/>
    </row>
    <row r="46341" spans="68:68" x14ac:dyDescent="0.2">
      <c r="BP46341" s="48"/>
    </row>
    <row r="46342" spans="68:68" x14ac:dyDescent="0.2">
      <c r="BP46342" s="48"/>
    </row>
    <row r="46343" spans="68:68" x14ac:dyDescent="0.2">
      <c r="BP46343" s="48"/>
    </row>
    <row r="46344" spans="68:68" x14ac:dyDescent="0.2">
      <c r="BP46344" s="48"/>
    </row>
    <row r="46345" spans="68:68" x14ac:dyDescent="0.2">
      <c r="BP46345" s="48"/>
    </row>
    <row r="46346" spans="68:68" x14ac:dyDescent="0.2">
      <c r="BP46346" s="48"/>
    </row>
    <row r="46347" spans="68:68" x14ac:dyDescent="0.2">
      <c r="BP46347" s="48"/>
    </row>
    <row r="46348" spans="68:68" x14ac:dyDescent="0.2">
      <c r="BP46348" s="48"/>
    </row>
    <row r="46349" spans="68:68" x14ac:dyDescent="0.2">
      <c r="BP46349" s="48"/>
    </row>
    <row r="46350" spans="68:68" x14ac:dyDescent="0.2">
      <c r="BP46350" s="48"/>
    </row>
    <row r="46351" spans="68:68" x14ac:dyDescent="0.2">
      <c r="BP46351" s="48"/>
    </row>
    <row r="46352" spans="68:68" x14ac:dyDescent="0.2">
      <c r="BP46352" s="48"/>
    </row>
    <row r="46353" spans="68:68" x14ac:dyDescent="0.2">
      <c r="BP46353" s="48"/>
    </row>
    <row r="46354" spans="68:68" x14ac:dyDescent="0.2">
      <c r="BP46354" s="48"/>
    </row>
    <row r="46355" spans="68:68" x14ac:dyDescent="0.2">
      <c r="BP46355" s="48"/>
    </row>
    <row r="46356" spans="68:68" x14ac:dyDescent="0.2">
      <c r="BP46356" s="48"/>
    </row>
    <row r="46357" spans="68:68" x14ac:dyDescent="0.2">
      <c r="BP46357" s="48"/>
    </row>
    <row r="46358" spans="68:68" x14ac:dyDescent="0.2">
      <c r="BP46358" s="48"/>
    </row>
    <row r="46359" spans="68:68" x14ac:dyDescent="0.2">
      <c r="BP46359" s="48"/>
    </row>
    <row r="46360" spans="68:68" x14ac:dyDescent="0.2">
      <c r="BP46360" s="48"/>
    </row>
    <row r="46361" spans="68:68" x14ac:dyDescent="0.2">
      <c r="BP46361" s="48"/>
    </row>
    <row r="46362" spans="68:68" x14ac:dyDescent="0.2">
      <c r="BP46362" s="48"/>
    </row>
    <row r="46363" spans="68:68" x14ac:dyDescent="0.2">
      <c r="BP46363" s="48"/>
    </row>
    <row r="46364" spans="68:68" x14ac:dyDescent="0.2">
      <c r="BP46364" s="48"/>
    </row>
    <row r="46365" spans="68:68" x14ac:dyDescent="0.2">
      <c r="BP46365" s="48"/>
    </row>
    <row r="46366" spans="68:68" x14ac:dyDescent="0.2">
      <c r="BP46366" s="48"/>
    </row>
    <row r="46367" spans="68:68" x14ac:dyDescent="0.2">
      <c r="BP46367" s="48"/>
    </row>
    <row r="46368" spans="68:68" x14ac:dyDescent="0.2">
      <c r="BP46368" s="48"/>
    </row>
    <row r="46369" spans="68:68" x14ac:dyDescent="0.2">
      <c r="BP46369" s="48"/>
    </row>
    <row r="46370" spans="68:68" x14ac:dyDescent="0.2">
      <c r="BP46370" s="48"/>
    </row>
    <row r="46371" spans="68:68" x14ac:dyDescent="0.2">
      <c r="BP46371" s="48"/>
    </row>
    <row r="46372" spans="68:68" x14ac:dyDescent="0.2">
      <c r="BP46372" s="48"/>
    </row>
    <row r="46373" spans="68:68" x14ac:dyDescent="0.2">
      <c r="BP46373" s="48"/>
    </row>
    <row r="46374" spans="68:68" x14ac:dyDescent="0.2">
      <c r="BP46374" s="48"/>
    </row>
    <row r="46375" spans="68:68" x14ac:dyDescent="0.2">
      <c r="BP46375" s="48"/>
    </row>
    <row r="46376" spans="68:68" x14ac:dyDescent="0.2">
      <c r="BP46376" s="48"/>
    </row>
    <row r="46377" spans="68:68" x14ac:dyDescent="0.2">
      <c r="BP46377" s="48"/>
    </row>
    <row r="46378" spans="68:68" x14ac:dyDescent="0.2">
      <c r="BP46378" s="48"/>
    </row>
    <row r="46379" spans="68:68" x14ac:dyDescent="0.2">
      <c r="BP46379" s="48"/>
    </row>
    <row r="46380" spans="68:68" x14ac:dyDescent="0.2">
      <c r="BP46380" s="48"/>
    </row>
    <row r="46381" spans="68:68" x14ac:dyDescent="0.2">
      <c r="BP46381" s="48"/>
    </row>
    <row r="46382" spans="68:68" x14ac:dyDescent="0.2">
      <c r="BP46382" s="48"/>
    </row>
    <row r="46383" spans="68:68" x14ac:dyDescent="0.2">
      <c r="BP46383" s="48"/>
    </row>
    <row r="46384" spans="68:68" x14ac:dyDescent="0.2">
      <c r="BP46384" s="48"/>
    </row>
    <row r="46385" spans="68:68" x14ac:dyDescent="0.2">
      <c r="BP46385" s="48"/>
    </row>
    <row r="46386" spans="68:68" x14ac:dyDescent="0.2">
      <c r="BP46386" s="48"/>
    </row>
    <row r="46387" spans="68:68" x14ac:dyDescent="0.2">
      <c r="BP46387" s="48"/>
    </row>
    <row r="46388" spans="68:68" x14ac:dyDescent="0.2">
      <c r="BP46388" s="48"/>
    </row>
    <row r="46389" spans="68:68" x14ac:dyDescent="0.2">
      <c r="BP46389" s="48"/>
    </row>
    <row r="46390" spans="68:68" x14ac:dyDescent="0.2">
      <c r="BP46390" s="48"/>
    </row>
    <row r="46391" spans="68:68" x14ac:dyDescent="0.2">
      <c r="BP46391" s="48"/>
    </row>
    <row r="46392" spans="68:68" x14ac:dyDescent="0.2">
      <c r="BP46392" s="48"/>
    </row>
    <row r="46393" spans="68:68" x14ac:dyDescent="0.2">
      <c r="BP46393" s="48"/>
    </row>
    <row r="46394" spans="68:68" x14ac:dyDescent="0.2">
      <c r="BP46394" s="48"/>
    </row>
    <row r="46395" spans="68:68" x14ac:dyDescent="0.2">
      <c r="BP46395" s="48"/>
    </row>
    <row r="46396" spans="68:68" x14ac:dyDescent="0.2">
      <c r="BP46396" s="48"/>
    </row>
    <row r="46397" spans="68:68" x14ac:dyDescent="0.2">
      <c r="BP46397" s="48"/>
    </row>
    <row r="46398" spans="68:68" x14ac:dyDescent="0.2">
      <c r="BP46398" s="48"/>
    </row>
    <row r="46399" spans="68:68" x14ac:dyDescent="0.2">
      <c r="BP46399" s="48"/>
    </row>
    <row r="46400" spans="68:68" x14ac:dyDescent="0.2">
      <c r="BP46400" s="48"/>
    </row>
    <row r="46401" spans="68:68" x14ac:dyDescent="0.2">
      <c r="BP46401" s="48"/>
    </row>
    <row r="46402" spans="68:68" x14ac:dyDescent="0.2">
      <c r="BP46402" s="48"/>
    </row>
    <row r="46403" spans="68:68" x14ac:dyDescent="0.2">
      <c r="BP46403" s="48"/>
    </row>
    <row r="46404" spans="68:68" x14ac:dyDescent="0.2">
      <c r="BP46404" s="48"/>
    </row>
    <row r="46405" spans="68:68" x14ac:dyDescent="0.2">
      <c r="BP46405" s="48"/>
    </row>
    <row r="46406" spans="68:68" x14ac:dyDescent="0.2">
      <c r="BP46406" s="48"/>
    </row>
    <row r="46407" spans="68:68" x14ac:dyDescent="0.2">
      <c r="BP46407" s="48"/>
    </row>
    <row r="46408" spans="68:68" x14ac:dyDescent="0.2">
      <c r="BP46408" s="48"/>
    </row>
    <row r="46409" spans="68:68" x14ac:dyDescent="0.2">
      <c r="BP46409" s="48"/>
    </row>
    <row r="46410" spans="68:68" x14ac:dyDescent="0.2">
      <c r="BP46410" s="48"/>
    </row>
    <row r="46411" spans="68:68" x14ac:dyDescent="0.2">
      <c r="BP46411" s="48"/>
    </row>
    <row r="46412" spans="68:68" x14ac:dyDescent="0.2">
      <c r="BP46412" s="48"/>
    </row>
    <row r="46413" spans="68:68" x14ac:dyDescent="0.2">
      <c r="BP46413" s="48"/>
    </row>
    <row r="46414" spans="68:68" x14ac:dyDescent="0.2">
      <c r="BP46414" s="48"/>
    </row>
    <row r="46415" spans="68:68" x14ac:dyDescent="0.2">
      <c r="BP46415" s="48"/>
    </row>
    <row r="46416" spans="68:68" x14ac:dyDescent="0.2">
      <c r="BP46416" s="48"/>
    </row>
    <row r="46417" spans="68:68" x14ac:dyDescent="0.2">
      <c r="BP46417" s="48"/>
    </row>
    <row r="46418" spans="68:68" x14ac:dyDescent="0.2">
      <c r="BP46418" s="48"/>
    </row>
    <row r="46419" spans="68:68" x14ac:dyDescent="0.2">
      <c r="BP46419" s="48"/>
    </row>
    <row r="46420" spans="68:68" x14ac:dyDescent="0.2">
      <c r="BP46420" s="48"/>
    </row>
    <row r="46421" spans="68:68" x14ac:dyDescent="0.2">
      <c r="BP46421" s="48"/>
    </row>
    <row r="46422" spans="68:68" x14ac:dyDescent="0.2">
      <c r="BP46422" s="48"/>
    </row>
    <row r="46423" spans="68:68" x14ac:dyDescent="0.2">
      <c r="BP46423" s="48"/>
    </row>
    <row r="46424" spans="68:68" x14ac:dyDescent="0.2">
      <c r="BP46424" s="48"/>
    </row>
    <row r="46425" spans="68:68" x14ac:dyDescent="0.2">
      <c r="BP46425" s="48"/>
    </row>
    <row r="46426" spans="68:68" x14ac:dyDescent="0.2">
      <c r="BP46426" s="48"/>
    </row>
    <row r="46427" spans="68:68" x14ac:dyDescent="0.2">
      <c r="BP46427" s="48"/>
    </row>
    <row r="46428" spans="68:68" x14ac:dyDescent="0.2">
      <c r="BP46428" s="48"/>
    </row>
    <row r="46429" spans="68:68" x14ac:dyDescent="0.2">
      <c r="BP46429" s="48"/>
    </row>
    <row r="46430" spans="68:68" x14ac:dyDescent="0.2">
      <c r="BP46430" s="48"/>
    </row>
    <row r="46431" spans="68:68" x14ac:dyDescent="0.2">
      <c r="BP46431" s="48"/>
    </row>
    <row r="46432" spans="68:68" x14ac:dyDescent="0.2">
      <c r="BP46432" s="48"/>
    </row>
    <row r="46433" spans="68:68" x14ac:dyDescent="0.2">
      <c r="BP46433" s="48"/>
    </row>
    <row r="46434" spans="68:68" x14ac:dyDescent="0.2">
      <c r="BP46434" s="48"/>
    </row>
    <row r="46435" spans="68:68" x14ac:dyDescent="0.2">
      <c r="BP46435" s="48"/>
    </row>
    <row r="46436" spans="68:68" x14ac:dyDescent="0.2">
      <c r="BP46436" s="48"/>
    </row>
    <row r="46437" spans="68:68" x14ac:dyDescent="0.2">
      <c r="BP46437" s="48"/>
    </row>
    <row r="46438" spans="68:68" x14ac:dyDescent="0.2">
      <c r="BP46438" s="48"/>
    </row>
    <row r="46439" spans="68:68" x14ac:dyDescent="0.2">
      <c r="BP46439" s="48"/>
    </row>
    <row r="46440" spans="68:68" x14ac:dyDescent="0.2">
      <c r="BP46440" s="48"/>
    </row>
    <row r="46441" spans="68:68" x14ac:dyDescent="0.2">
      <c r="BP46441" s="48"/>
    </row>
    <row r="46442" spans="68:68" x14ac:dyDescent="0.2">
      <c r="BP46442" s="48"/>
    </row>
    <row r="46443" spans="68:68" x14ac:dyDescent="0.2">
      <c r="BP46443" s="48"/>
    </row>
    <row r="46444" spans="68:68" x14ac:dyDescent="0.2">
      <c r="BP46444" s="48"/>
    </row>
    <row r="46445" spans="68:68" x14ac:dyDescent="0.2">
      <c r="BP46445" s="48"/>
    </row>
    <row r="46446" spans="68:68" x14ac:dyDescent="0.2">
      <c r="BP46446" s="48"/>
    </row>
    <row r="46447" spans="68:68" x14ac:dyDescent="0.2">
      <c r="BP46447" s="48"/>
    </row>
    <row r="46448" spans="68:68" x14ac:dyDescent="0.2">
      <c r="BP46448" s="48"/>
    </row>
    <row r="46449" spans="68:68" x14ac:dyDescent="0.2">
      <c r="BP46449" s="48"/>
    </row>
    <row r="46450" spans="68:68" x14ac:dyDescent="0.2">
      <c r="BP46450" s="48"/>
    </row>
    <row r="46451" spans="68:68" x14ac:dyDescent="0.2">
      <c r="BP46451" s="48"/>
    </row>
    <row r="46452" spans="68:68" x14ac:dyDescent="0.2">
      <c r="BP46452" s="48"/>
    </row>
    <row r="46453" spans="68:68" x14ac:dyDescent="0.2">
      <c r="BP46453" s="48"/>
    </row>
    <row r="46454" spans="68:68" x14ac:dyDescent="0.2">
      <c r="BP46454" s="48"/>
    </row>
    <row r="46455" spans="68:68" x14ac:dyDescent="0.2">
      <c r="BP46455" s="48"/>
    </row>
    <row r="46456" spans="68:68" x14ac:dyDescent="0.2">
      <c r="BP46456" s="48"/>
    </row>
    <row r="46457" spans="68:68" x14ac:dyDescent="0.2">
      <c r="BP46457" s="48"/>
    </row>
    <row r="46458" spans="68:68" x14ac:dyDescent="0.2">
      <c r="BP46458" s="48"/>
    </row>
    <row r="46459" spans="68:68" x14ac:dyDescent="0.2">
      <c r="BP46459" s="48"/>
    </row>
    <row r="46460" spans="68:68" x14ac:dyDescent="0.2">
      <c r="BP46460" s="48"/>
    </row>
    <row r="46461" spans="68:68" x14ac:dyDescent="0.2">
      <c r="BP46461" s="48"/>
    </row>
    <row r="46462" spans="68:68" x14ac:dyDescent="0.2">
      <c r="BP46462" s="48"/>
    </row>
    <row r="46463" spans="68:68" x14ac:dyDescent="0.2">
      <c r="BP46463" s="48"/>
    </row>
    <row r="46464" spans="68:68" x14ac:dyDescent="0.2">
      <c r="BP46464" s="48"/>
    </row>
    <row r="46465" spans="68:68" x14ac:dyDescent="0.2">
      <c r="BP46465" s="48"/>
    </row>
    <row r="46466" spans="68:68" x14ac:dyDescent="0.2">
      <c r="BP46466" s="48"/>
    </row>
    <row r="46467" spans="68:68" x14ac:dyDescent="0.2">
      <c r="BP46467" s="48"/>
    </row>
    <row r="46468" spans="68:68" x14ac:dyDescent="0.2">
      <c r="BP46468" s="48"/>
    </row>
    <row r="46469" spans="68:68" x14ac:dyDescent="0.2">
      <c r="BP46469" s="48"/>
    </row>
    <row r="46470" spans="68:68" x14ac:dyDescent="0.2">
      <c r="BP46470" s="48"/>
    </row>
    <row r="46471" spans="68:68" x14ac:dyDescent="0.2">
      <c r="BP46471" s="48"/>
    </row>
    <row r="46472" spans="68:68" x14ac:dyDescent="0.2">
      <c r="BP46472" s="48"/>
    </row>
    <row r="46473" spans="68:68" x14ac:dyDescent="0.2">
      <c r="BP46473" s="48"/>
    </row>
    <row r="46474" spans="68:68" x14ac:dyDescent="0.2">
      <c r="BP46474" s="48"/>
    </row>
    <row r="46475" spans="68:68" x14ac:dyDescent="0.2">
      <c r="BP46475" s="48"/>
    </row>
    <row r="46476" spans="68:68" x14ac:dyDescent="0.2">
      <c r="BP46476" s="48"/>
    </row>
    <row r="46477" spans="68:68" x14ac:dyDescent="0.2">
      <c r="BP46477" s="48"/>
    </row>
    <row r="46478" spans="68:68" x14ac:dyDescent="0.2">
      <c r="BP46478" s="48"/>
    </row>
    <row r="46479" spans="68:68" x14ac:dyDescent="0.2">
      <c r="BP46479" s="48"/>
    </row>
    <row r="46480" spans="68:68" x14ac:dyDescent="0.2">
      <c r="BP46480" s="48"/>
    </row>
    <row r="46481" spans="68:68" x14ac:dyDescent="0.2">
      <c r="BP46481" s="48"/>
    </row>
    <row r="46482" spans="68:68" x14ac:dyDescent="0.2">
      <c r="BP46482" s="48"/>
    </row>
    <row r="46483" spans="68:68" x14ac:dyDescent="0.2">
      <c r="BP46483" s="48"/>
    </row>
    <row r="46484" spans="68:68" x14ac:dyDescent="0.2">
      <c r="BP46484" s="48"/>
    </row>
    <row r="46485" spans="68:68" x14ac:dyDescent="0.2">
      <c r="BP46485" s="48"/>
    </row>
    <row r="46486" spans="68:68" x14ac:dyDescent="0.2">
      <c r="BP46486" s="48"/>
    </row>
    <row r="46487" spans="68:68" x14ac:dyDescent="0.2">
      <c r="BP46487" s="48"/>
    </row>
    <row r="46488" spans="68:68" x14ac:dyDescent="0.2">
      <c r="BP46488" s="48"/>
    </row>
    <row r="46489" spans="68:68" x14ac:dyDescent="0.2">
      <c r="BP46489" s="48"/>
    </row>
    <row r="46490" spans="68:68" x14ac:dyDescent="0.2">
      <c r="BP46490" s="48"/>
    </row>
    <row r="46491" spans="68:68" x14ac:dyDescent="0.2">
      <c r="BP46491" s="48"/>
    </row>
    <row r="46492" spans="68:68" x14ac:dyDescent="0.2">
      <c r="BP46492" s="48"/>
    </row>
    <row r="46493" spans="68:68" x14ac:dyDescent="0.2">
      <c r="BP46493" s="48"/>
    </row>
    <row r="46494" spans="68:68" x14ac:dyDescent="0.2">
      <c r="BP46494" s="48"/>
    </row>
    <row r="46495" spans="68:68" x14ac:dyDescent="0.2">
      <c r="BP46495" s="48"/>
    </row>
    <row r="46496" spans="68:68" x14ac:dyDescent="0.2">
      <c r="BP46496" s="48"/>
    </row>
    <row r="46497" spans="68:68" x14ac:dyDescent="0.2">
      <c r="BP46497" s="48"/>
    </row>
    <row r="46498" spans="68:68" x14ac:dyDescent="0.2">
      <c r="BP46498" s="48"/>
    </row>
    <row r="46499" spans="68:68" x14ac:dyDescent="0.2">
      <c r="BP46499" s="48"/>
    </row>
    <row r="46500" spans="68:68" x14ac:dyDescent="0.2">
      <c r="BP46500" s="48"/>
    </row>
    <row r="46501" spans="68:68" x14ac:dyDescent="0.2">
      <c r="BP46501" s="48"/>
    </row>
    <row r="46502" spans="68:68" x14ac:dyDescent="0.2">
      <c r="BP46502" s="48"/>
    </row>
    <row r="46503" spans="68:68" x14ac:dyDescent="0.2">
      <c r="BP46503" s="48"/>
    </row>
    <row r="46504" spans="68:68" x14ac:dyDescent="0.2">
      <c r="BP46504" s="48"/>
    </row>
    <row r="46505" spans="68:68" x14ac:dyDescent="0.2">
      <c r="BP46505" s="48"/>
    </row>
    <row r="46506" spans="68:68" x14ac:dyDescent="0.2">
      <c r="BP46506" s="48"/>
    </row>
    <row r="46507" spans="68:68" x14ac:dyDescent="0.2">
      <c r="BP46507" s="48"/>
    </row>
    <row r="46508" spans="68:68" x14ac:dyDescent="0.2">
      <c r="BP46508" s="48"/>
    </row>
    <row r="46509" spans="68:68" x14ac:dyDescent="0.2">
      <c r="BP46509" s="48"/>
    </row>
    <row r="46510" spans="68:68" x14ac:dyDescent="0.2">
      <c r="BP46510" s="48"/>
    </row>
    <row r="46511" spans="68:68" x14ac:dyDescent="0.2">
      <c r="BP46511" s="48"/>
    </row>
    <row r="46512" spans="68:68" x14ac:dyDescent="0.2">
      <c r="BP46512" s="48"/>
    </row>
    <row r="46513" spans="68:68" x14ac:dyDescent="0.2">
      <c r="BP46513" s="48"/>
    </row>
    <row r="46514" spans="68:68" x14ac:dyDescent="0.2">
      <c r="BP46514" s="48"/>
    </row>
    <row r="46515" spans="68:68" x14ac:dyDescent="0.2">
      <c r="BP46515" s="48"/>
    </row>
    <row r="46516" spans="68:68" x14ac:dyDescent="0.2">
      <c r="BP46516" s="48"/>
    </row>
    <row r="46517" spans="68:68" x14ac:dyDescent="0.2">
      <c r="BP46517" s="48"/>
    </row>
    <row r="46518" spans="68:68" x14ac:dyDescent="0.2">
      <c r="BP46518" s="48"/>
    </row>
    <row r="46519" spans="68:68" x14ac:dyDescent="0.2">
      <c r="BP46519" s="48"/>
    </row>
    <row r="46520" spans="68:68" x14ac:dyDescent="0.2">
      <c r="BP46520" s="48"/>
    </row>
    <row r="46521" spans="68:68" x14ac:dyDescent="0.2">
      <c r="BP46521" s="48"/>
    </row>
    <row r="46522" spans="68:68" x14ac:dyDescent="0.2">
      <c r="BP46522" s="48"/>
    </row>
    <row r="46523" spans="68:68" x14ac:dyDescent="0.2">
      <c r="BP46523" s="48"/>
    </row>
    <row r="46524" spans="68:68" x14ac:dyDescent="0.2">
      <c r="BP46524" s="48"/>
    </row>
    <row r="46525" spans="68:68" x14ac:dyDescent="0.2">
      <c r="BP46525" s="48"/>
    </row>
    <row r="46526" spans="68:68" x14ac:dyDescent="0.2">
      <c r="BP46526" s="48"/>
    </row>
    <row r="46527" spans="68:68" x14ac:dyDescent="0.2">
      <c r="BP46527" s="48"/>
    </row>
    <row r="46528" spans="68:68" x14ac:dyDescent="0.2">
      <c r="BP46528" s="48"/>
    </row>
    <row r="46529" spans="68:68" x14ac:dyDescent="0.2">
      <c r="BP46529" s="48"/>
    </row>
    <row r="46530" spans="68:68" x14ac:dyDescent="0.2">
      <c r="BP46530" s="48"/>
    </row>
    <row r="46531" spans="68:68" x14ac:dyDescent="0.2">
      <c r="BP46531" s="48"/>
    </row>
    <row r="46532" spans="68:68" x14ac:dyDescent="0.2">
      <c r="BP46532" s="48"/>
    </row>
    <row r="46533" spans="68:68" x14ac:dyDescent="0.2">
      <c r="BP46533" s="48"/>
    </row>
    <row r="46534" spans="68:68" x14ac:dyDescent="0.2">
      <c r="BP46534" s="48"/>
    </row>
    <row r="46535" spans="68:68" x14ac:dyDescent="0.2">
      <c r="BP46535" s="48"/>
    </row>
    <row r="46536" spans="68:68" x14ac:dyDescent="0.2">
      <c r="BP46536" s="48"/>
    </row>
    <row r="46537" spans="68:68" x14ac:dyDescent="0.2">
      <c r="BP46537" s="48"/>
    </row>
    <row r="46538" spans="68:68" x14ac:dyDescent="0.2">
      <c r="BP46538" s="48"/>
    </row>
    <row r="46539" spans="68:68" x14ac:dyDescent="0.2">
      <c r="BP46539" s="48"/>
    </row>
    <row r="46540" spans="68:68" x14ac:dyDescent="0.2">
      <c r="BP46540" s="48"/>
    </row>
    <row r="46541" spans="68:68" x14ac:dyDescent="0.2">
      <c r="BP46541" s="48"/>
    </row>
    <row r="46542" spans="68:68" x14ac:dyDescent="0.2">
      <c r="BP46542" s="48"/>
    </row>
    <row r="46543" spans="68:68" x14ac:dyDescent="0.2">
      <c r="BP46543" s="48"/>
    </row>
    <row r="46544" spans="68:68" x14ac:dyDescent="0.2">
      <c r="BP46544" s="48"/>
    </row>
    <row r="46545" spans="68:68" x14ac:dyDescent="0.2">
      <c r="BP46545" s="48"/>
    </row>
    <row r="46546" spans="68:68" x14ac:dyDescent="0.2">
      <c r="BP46546" s="48"/>
    </row>
    <row r="46547" spans="68:68" x14ac:dyDescent="0.2">
      <c r="BP46547" s="48"/>
    </row>
    <row r="46548" spans="68:68" x14ac:dyDescent="0.2">
      <c r="BP46548" s="48"/>
    </row>
    <row r="46549" spans="68:68" x14ac:dyDescent="0.2">
      <c r="BP46549" s="48"/>
    </row>
    <row r="46550" spans="68:68" x14ac:dyDescent="0.2">
      <c r="BP46550" s="48"/>
    </row>
    <row r="46551" spans="68:68" x14ac:dyDescent="0.2">
      <c r="BP46551" s="48"/>
    </row>
    <row r="46552" spans="68:68" x14ac:dyDescent="0.2">
      <c r="BP46552" s="48"/>
    </row>
    <row r="46553" spans="68:68" x14ac:dyDescent="0.2">
      <c r="BP46553" s="48"/>
    </row>
    <row r="46554" spans="68:68" x14ac:dyDescent="0.2">
      <c r="BP46554" s="48"/>
    </row>
    <row r="46555" spans="68:68" x14ac:dyDescent="0.2">
      <c r="BP46555" s="48"/>
    </row>
    <row r="46556" spans="68:68" x14ac:dyDescent="0.2">
      <c r="BP46556" s="48"/>
    </row>
    <row r="46557" spans="68:68" x14ac:dyDescent="0.2">
      <c r="BP46557" s="48"/>
    </row>
    <row r="46558" spans="68:68" x14ac:dyDescent="0.2">
      <c r="BP46558" s="48"/>
    </row>
    <row r="46559" spans="68:68" x14ac:dyDescent="0.2">
      <c r="BP46559" s="48"/>
    </row>
    <row r="46560" spans="68:68" x14ac:dyDescent="0.2">
      <c r="BP46560" s="48"/>
    </row>
    <row r="46561" spans="68:68" x14ac:dyDescent="0.2">
      <c r="BP46561" s="48"/>
    </row>
    <row r="46562" spans="68:68" x14ac:dyDescent="0.2">
      <c r="BP46562" s="48"/>
    </row>
    <row r="46563" spans="68:68" x14ac:dyDescent="0.2">
      <c r="BP46563" s="48"/>
    </row>
    <row r="46564" spans="68:68" x14ac:dyDescent="0.2">
      <c r="BP46564" s="48"/>
    </row>
    <row r="46565" spans="68:68" x14ac:dyDescent="0.2">
      <c r="BP46565" s="48"/>
    </row>
    <row r="46566" spans="68:68" x14ac:dyDescent="0.2">
      <c r="BP46566" s="48"/>
    </row>
    <row r="46567" spans="68:68" x14ac:dyDescent="0.2">
      <c r="BP46567" s="48"/>
    </row>
    <row r="46568" spans="68:68" x14ac:dyDescent="0.2">
      <c r="BP46568" s="48"/>
    </row>
    <row r="46569" spans="68:68" x14ac:dyDescent="0.2">
      <c r="BP46569" s="48"/>
    </row>
    <row r="46570" spans="68:68" x14ac:dyDescent="0.2">
      <c r="BP46570" s="48"/>
    </row>
    <row r="46571" spans="68:68" x14ac:dyDescent="0.2">
      <c r="BP46571" s="48"/>
    </row>
    <row r="46572" spans="68:68" x14ac:dyDescent="0.2">
      <c r="BP46572" s="48"/>
    </row>
    <row r="46573" spans="68:68" x14ac:dyDescent="0.2">
      <c r="BP46573" s="48"/>
    </row>
    <row r="46574" spans="68:68" x14ac:dyDescent="0.2">
      <c r="BP46574" s="48"/>
    </row>
    <row r="46575" spans="68:68" x14ac:dyDescent="0.2">
      <c r="BP46575" s="48"/>
    </row>
    <row r="46576" spans="68:68" x14ac:dyDescent="0.2">
      <c r="BP46576" s="48"/>
    </row>
    <row r="46577" spans="68:68" x14ac:dyDescent="0.2">
      <c r="BP46577" s="48"/>
    </row>
    <row r="46578" spans="68:68" x14ac:dyDescent="0.2">
      <c r="BP46578" s="48"/>
    </row>
    <row r="46579" spans="68:68" x14ac:dyDescent="0.2">
      <c r="BP46579" s="48"/>
    </row>
    <row r="46580" spans="68:68" x14ac:dyDescent="0.2">
      <c r="BP46580" s="48"/>
    </row>
    <row r="46581" spans="68:68" x14ac:dyDescent="0.2">
      <c r="BP46581" s="48"/>
    </row>
    <row r="46582" spans="68:68" x14ac:dyDescent="0.2">
      <c r="BP46582" s="48"/>
    </row>
    <row r="46583" spans="68:68" x14ac:dyDescent="0.2">
      <c r="BP46583" s="48"/>
    </row>
    <row r="46584" spans="68:68" x14ac:dyDescent="0.2">
      <c r="BP46584" s="48"/>
    </row>
    <row r="46585" spans="68:68" x14ac:dyDescent="0.2">
      <c r="BP46585" s="48"/>
    </row>
    <row r="46586" spans="68:68" x14ac:dyDescent="0.2">
      <c r="BP46586" s="48"/>
    </row>
    <row r="46587" spans="68:68" x14ac:dyDescent="0.2">
      <c r="BP46587" s="48"/>
    </row>
    <row r="46588" spans="68:68" x14ac:dyDescent="0.2">
      <c r="BP46588" s="48"/>
    </row>
    <row r="46589" spans="68:68" x14ac:dyDescent="0.2">
      <c r="BP46589" s="48"/>
    </row>
    <row r="46590" spans="68:68" x14ac:dyDescent="0.2">
      <c r="BP46590" s="48"/>
    </row>
    <row r="46591" spans="68:68" x14ac:dyDescent="0.2">
      <c r="BP46591" s="48"/>
    </row>
    <row r="46592" spans="68:68" x14ac:dyDescent="0.2">
      <c r="BP46592" s="48"/>
    </row>
    <row r="46593" spans="68:68" x14ac:dyDescent="0.2">
      <c r="BP46593" s="48"/>
    </row>
    <row r="46594" spans="68:68" x14ac:dyDescent="0.2">
      <c r="BP46594" s="48"/>
    </row>
    <row r="46595" spans="68:68" x14ac:dyDescent="0.2">
      <c r="BP46595" s="48"/>
    </row>
    <row r="46596" spans="68:68" x14ac:dyDescent="0.2">
      <c r="BP46596" s="48"/>
    </row>
    <row r="46597" spans="68:68" x14ac:dyDescent="0.2">
      <c r="BP46597" s="48"/>
    </row>
    <row r="46598" spans="68:68" x14ac:dyDescent="0.2">
      <c r="BP46598" s="48"/>
    </row>
    <row r="46599" spans="68:68" x14ac:dyDescent="0.2">
      <c r="BP46599" s="48"/>
    </row>
    <row r="46600" spans="68:68" x14ac:dyDescent="0.2">
      <c r="BP46600" s="48"/>
    </row>
    <row r="46601" spans="68:68" x14ac:dyDescent="0.2">
      <c r="BP46601" s="48"/>
    </row>
    <row r="46602" spans="68:68" x14ac:dyDescent="0.2">
      <c r="BP46602" s="48"/>
    </row>
    <row r="46603" spans="68:68" x14ac:dyDescent="0.2">
      <c r="BP46603" s="48"/>
    </row>
    <row r="46604" spans="68:68" x14ac:dyDescent="0.2">
      <c r="BP46604" s="48"/>
    </row>
    <row r="46605" spans="68:68" x14ac:dyDescent="0.2">
      <c r="BP46605" s="48"/>
    </row>
    <row r="46606" spans="68:68" x14ac:dyDescent="0.2">
      <c r="BP46606" s="48"/>
    </row>
    <row r="46607" spans="68:68" x14ac:dyDescent="0.2">
      <c r="BP46607" s="48"/>
    </row>
    <row r="46608" spans="68:68" x14ac:dyDescent="0.2">
      <c r="BP46608" s="48"/>
    </row>
    <row r="46609" spans="68:68" x14ac:dyDescent="0.2">
      <c r="BP46609" s="48"/>
    </row>
    <row r="46610" spans="68:68" x14ac:dyDescent="0.2">
      <c r="BP46610" s="48"/>
    </row>
    <row r="46611" spans="68:68" x14ac:dyDescent="0.2">
      <c r="BP46611" s="48"/>
    </row>
    <row r="46612" spans="68:68" x14ac:dyDescent="0.2">
      <c r="BP46612" s="48"/>
    </row>
    <row r="46613" spans="68:68" x14ac:dyDescent="0.2">
      <c r="BP46613" s="48"/>
    </row>
    <row r="46614" spans="68:68" x14ac:dyDescent="0.2">
      <c r="BP46614" s="48"/>
    </row>
    <row r="46615" spans="68:68" x14ac:dyDescent="0.2">
      <c r="BP46615" s="48"/>
    </row>
    <row r="46616" spans="68:68" x14ac:dyDescent="0.2">
      <c r="BP46616" s="48"/>
    </row>
    <row r="46617" spans="68:68" x14ac:dyDescent="0.2">
      <c r="BP46617" s="48"/>
    </row>
    <row r="46618" spans="68:68" x14ac:dyDescent="0.2">
      <c r="BP46618" s="48"/>
    </row>
    <row r="46619" spans="68:68" x14ac:dyDescent="0.2">
      <c r="BP46619" s="48"/>
    </row>
    <row r="46620" spans="68:68" x14ac:dyDescent="0.2">
      <c r="BP46620" s="48"/>
    </row>
    <row r="46621" spans="68:68" x14ac:dyDescent="0.2">
      <c r="BP46621" s="48"/>
    </row>
    <row r="46622" spans="68:68" x14ac:dyDescent="0.2">
      <c r="BP46622" s="48"/>
    </row>
    <row r="46623" spans="68:68" x14ac:dyDescent="0.2">
      <c r="BP46623" s="48"/>
    </row>
    <row r="46624" spans="68:68" x14ac:dyDescent="0.2">
      <c r="BP46624" s="48"/>
    </row>
    <row r="46625" spans="68:68" x14ac:dyDescent="0.2">
      <c r="BP46625" s="48"/>
    </row>
    <row r="46626" spans="68:68" x14ac:dyDescent="0.2">
      <c r="BP46626" s="48"/>
    </row>
    <row r="46627" spans="68:68" x14ac:dyDescent="0.2">
      <c r="BP46627" s="48"/>
    </row>
    <row r="46628" spans="68:68" x14ac:dyDescent="0.2">
      <c r="BP46628" s="48"/>
    </row>
    <row r="46629" spans="68:68" x14ac:dyDescent="0.2">
      <c r="BP46629" s="48"/>
    </row>
    <row r="46630" spans="68:68" x14ac:dyDescent="0.2">
      <c r="BP46630" s="48"/>
    </row>
    <row r="46631" spans="68:68" x14ac:dyDescent="0.2">
      <c r="BP46631" s="48"/>
    </row>
    <row r="46632" spans="68:68" x14ac:dyDescent="0.2">
      <c r="BP46632" s="48"/>
    </row>
    <row r="46633" spans="68:68" x14ac:dyDescent="0.2">
      <c r="BP46633" s="48"/>
    </row>
    <row r="46634" spans="68:68" x14ac:dyDescent="0.2">
      <c r="BP46634" s="48"/>
    </row>
    <row r="46635" spans="68:68" x14ac:dyDescent="0.2">
      <c r="BP46635" s="48"/>
    </row>
    <row r="46636" spans="68:68" x14ac:dyDescent="0.2">
      <c r="BP46636" s="48"/>
    </row>
    <row r="46637" spans="68:68" x14ac:dyDescent="0.2">
      <c r="BP46637" s="48"/>
    </row>
    <row r="46638" spans="68:68" x14ac:dyDescent="0.2">
      <c r="BP46638" s="48"/>
    </row>
    <row r="46639" spans="68:68" x14ac:dyDescent="0.2">
      <c r="BP46639" s="48"/>
    </row>
    <row r="46640" spans="68:68" x14ac:dyDescent="0.2">
      <c r="BP46640" s="48"/>
    </row>
    <row r="46641" spans="68:68" x14ac:dyDescent="0.2">
      <c r="BP46641" s="48"/>
    </row>
    <row r="46642" spans="68:68" x14ac:dyDescent="0.2">
      <c r="BP46642" s="48"/>
    </row>
    <row r="46643" spans="68:68" x14ac:dyDescent="0.2">
      <c r="BP46643" s="48"/>
    </row>
    <row r="46644" spans="68:68" x14ac:dyDescent="0.2">
      <c r="BP46644" s="48"/>
    </row>
    <row r="46645" spans="68:68" x14ac:dyDescent="0.2">
      <c r="BP46645" s="48"/>
    </row>
    <row r="46646" spans="68:68" x14ac:dyDescent="0.2">
      <c r="BP46646" s="48"/>
    </row>
    <row r="46647" spans="68:68" x14ac:dyDescent="0.2">
      <c r="BP46647" s="48"/>
    </row>
    <row r="46648" spans="68:68" x14ac:dyDescent="0.2">
      <c r="BP46648" s="48"/>
    </row>
    <row r="46649" spans="68:68" x14ac:dyDescent="0.2">
      <c r="BP46649" s="48"/>
    </row>
    <row r="46650" spans="68:68" x14ac:dyDescent="0.2">
      <c r="BP46650" s="48"/>
    </row>
    <row r="46651" spans="68:68" x14ac:dyDescent="0.2">
      <c r="BP46651" s="48"/>
    </row>
    <row r="46652" spans="68:68" x14ac:dyDescent="0.2">
      <c r="BP46652" s="48"/>
    </row>
    <row r="46653" spans="68:68" x14ac:dyDescent="0.2">
      <c r="BP46653" s="48"/>
    </row>
    <row r="46654" spans="68:68" x14ac:dyDescent="0.2">
      <c r="BP46654" s="48"/>
    </row>
    <row r="46655" spans="68:68" x14ac:dyDescent="0.2">
      <c r="BP46655" s="48"/>
    </row>
    <row r="46656" spans="68:68" x14ac:dyDescent="0.2">
      <c r="BP46656" s="48"/>
    </row>
    <row r="46657" spans="68:68" x14ac:dyDescent="0.2">
      <c r="BP46657" s="48"/>
    </row>
    <row r="46658" spans="68:68" x14ac:dyDescent="0.2">
      <c r="BP46658" s="48"/>
    </row>
    <row r="46659" spans="68:68" x14ac:dyDescent="0.2">
      <c r="BP46659" s="48"/>
    </row>
    <row r="46660" spans="68:68" x14ac:dyDescent="0.2">
      <c r="BP46660" s="48"/>
    </row>
    <row r="46661" spans="68:68" x14ac:dyDescent="0.2">
      <c r="BP46661" s="48"/>
    </row>
    <row r="46662" spans="68:68" x14ac:dyDescent="0.2">
      <c r="BP46662" s="48"/>
    </row>
    <row r="46663" spans="68:68" x14ac:dyDescent="0.2">
      <c r="BP46663" s="48"/>
    </row>
    <row r="46664" spans="68:68" x14ac:dyDescent="0.2">
      <c r="BP46664" s="48"/>
    </row>
    <row r="46665" spans="68:68" x14ac:dyDescent="0.2">
      <c r="BP46665" s="48"/>
    </row>
    <row r="46666" spans="68:68" x14ac:dyDescent="0.2">
      <c r="BP46666" s="48"/>
    </row>
    <row r="46667" spans="68:68" x14ac:dyDescent="0.2">
      <c r="BP46667" s="48"/>
    </row>
    <row r="46668" spans="68:68" x14ac:dyDescent="0.2">
      <c r="BP46668" s="48"/>
    </row>
    <row r="46669" spans="68:68" x14ac:dyDescent="0.2">
      <c r="BP46669" s="48"/>
    </row>
    <row r="46670" spans="68:68" x14ac:dyDescent="0.2">
      <c r="BP46670" s="48"/>
    </row>
    <row r="46671" spans="68:68" x14ac:dyDescent="0.2">
      <c r="BP46671" s="48"/>
    </row>
    <row r="46672" spans="68:68" x14ac:dyDescent="0.2">
      <c r="BP46672" s="48"/>
    </row>
    <row r="46673" spans="68:68" x14ac:dyDescent="0.2">
      <c r="BP46673" s="48"/>
    </row>
    <row r="46674" spans="68:68" x14ac:dyDescent="0.2">
      <c r="BP46674" s="48"/>
    </row>
    <row r="46675" spans="68:68" x14ac:dyDescent="0.2">
      <c r="BP46675" s="48"/>
    </row>
    <row r="46676" spans="68:68" x14ac:dyDescent="0.2">
      <c r="BP46676" s="48"/>
    </row>
    <row r="46677" spans="68:68" x14ac:dyDescent="0.2">
      <c r="BP46677" s="48"/>
    </row>
    <row r="46678" spans="68:68" x14ac:dyDescent="0.2">
      <c r="BP46678" s="48"/>
    </row>
    <row r="46679" spans="68:68" x14ac:dyDescent="0.2">
      <c r="BP46679" s="48"/>
    </row>
    <row r="46680" spans="68:68" x14ac:dyDescent="0.2">
      <c r="BP46680" s="48"/>
    </row>
    <row r="46681" spans="68:68" x14ac:dyDescent="0.2">
      <c r="BP46681" s="48"/>
    </row>
    <row r="46682" spans="68:68" x14ac:dyDescent="0.2">
      <c r="BP46682" s="48"/>
    </row>
    <row r="46683" spans="68:68" x14ac:dyDescent="0.2">
      <c r="BP46683" s="48"/>
    </row>
    <row r="46684" spans="68:68" x14ac:dyDescent="0.2">
      <c r="BP46684" s="48"/>
    </row>
    <row r="46685" spans="68:68" x14ac:dyDescent="0.2">
      <c r="BP46685" s="48"/>
    </row>
    <row r="46686" spans="68:68" x14ac:dyDescent="0.2">
      <c r="BP46686" s="48"/>
    </row>
    <row r="46687" spans="68:68" x14ac:dyDescent="0.2">
      <c r="BP46687" s="48"/>
    </row>
    <row r="46688" spans="68:68" x14ac:dyDescent="0.2">
      <c r="BP46688" s="48"/>
    </row>
    <row r="46689" spans="68:68" x14ac:dyDescent="0.2">
      <c r="BP46689" s="48"/>
    </row>
    <row r="46690" spans="68:68" x14ac:dyDescent="0.2">
      <c r="BP46690" s="48"/>
    </row>
    <row r="46691" spans="68:68" x14ac:dyDescent="0.2">
      <c r="BP46691" s="48"/>
    </row>
    <row r="46692" spans="68:68" x14ac:dyDescent="0.2">
      <c r="BP46692" s="48"/>
    </row>
    <row r="46693" spans="68:68" x14ac:dyDescent="0.2">
      <c r="BP46693" s="48"/>
    </row>
    <row r="46694" spans="68:68" x14ac:dyDescent="0.2">
      <c r="BP46694" s="48"/>
    </row>
    <row r="46695" spans="68:68" x14ac:dyDescent="0.2">
      <c r="BP46695" s="48"/>
    </row>
    <row r="46696" spans="68:68" x14ac:dyDescent="0.2">
      <c r="BP46696" s="48"/>
    </row>
    <row r="46697" spans="68:68" x14ac:dyDescent="0.2">
      <c r="BP46697" s="48"/>
    </row>
    <row r="46698" spans="68:68" x14ac:dyDescent="0.2">
      <c r="BP46698" s="48"/>
    </row>
    <row r="46699" spans="68:68" x14ac:dyDescent="0.2">
      <c r="BP46699" s="48"/>
    </row>
    <row r="46700" spans="68:68" x14ac:dyDescent="0.2">
      <c r="BP46700" s="48"/>
    </row>
    <row r="46701" spans="68:68" x14ac:dyDescent="0.2">
      <c r="BP46701" s="48"/>
    </row>
    <row r="46702" spans="68:68" x14ac:dyDescent="0.2">
      <c r="BP46702" s="48"/>
    </row>
    <row r="46703" spans="68:68" x14ac:dyDescent="0.2">
      <c r="BP46703" s="48"/>
    </row>
    <row r="46704" spans="68:68" x14ac:dyDescent="0.2">
      <c r="BP46704" s="48"/>
    </row>
    <row r="46705" spans="68:68" x14ac:dyDescent="0.2">
      <c r="BP46705" s="48"/>
    </row>
    <row r="46706" spans="68:68" x14ac:dyDescent="0.2">
      <c r="BP46706" s="48"/>
    </row>
    <row r="46707" spans="68:68" x14ac:dyDescent="0.2">
      <c r="BP46707" s="48"/>
    </row>
    <row r="46708" spans="68:68" x14ac:dyDescent="0.2">
      <c r="BP46708" s="48"/>
    </row>
    <row r="46709" spans="68:68" x14ac:dyDescent="0.2">
      <c r="BP46709" s="48"/>
    </row>
    <row r="46710" spans="68:68" x14ac:dyDescent="0.2">
      <c r="BP46710" s="48"/>
    </row>
    <row r="46711" spans="68:68" x14ac:dyDescent="0.2">
      <c r="BP46711" s="48"/>
    </row>
    <row r="46712" spans="68:68" x14ac:dyDescent="0.2">
      <c r="BP46712" s="48"/>
    </row>
    <row r="46713" spans="68:68" x14ac:dyDescent="0.2">
      <c r="BP46713" s="48"/>
    </row>
    <row r="46714" spans="68:68" x14ac:dyDescent="0.2">
      <c r="BP46714" s="48"/>
    </row>
    <row r="46715" spans="68:68" x14ac:dyDescent="0.2">
      <c r="BP46715" s="48"/>
    </row>
    <row r="46716" spans="68:68" x14ac:dyDescent="0.2">
      <c r="BP46716" s="48"/>
    </row>
    <row r="46717" spans="68:68" x14ac:dyDescent="0.2">
      <c r="BP46717" s="48"/>
    </row>
    <row r="46718" spans="68:68" x14ac:dyDescent="0.2">
      <c r="BP46718" s="48"/>
    </row>
    <row r="46719" spans="68:68" x14ac:dyDescent="0.2">
      <c r="BP46719" s="48"/>
    </row>
    <row r="46720" spans="68:68" x14ac:dyDescent="0.2">
      <c r="BP46720" s="48"/>
    </row>
    <row r="46721" spans="68:68" x14ac:dyDescent="0.2">
      <c r="BP46721" s="48"/>
    </row>
    <row r="46722" spans="68:68" x14ac:dyDescent="0.2">
      <c r="BP46722" s="48"/>
    </row>
    <row r="46723" spans="68:68" x14ac:dyDescent="0.2">
      <c r="BP46723" s="48"/>
    </row>
    <row r="46724" spans="68:68" x14ac:dyDescent="0.2">
      <c r="BP46724" s="48"/>
    </row>
    <row r="46725" spans="68:68" x14ac:dyDescent="0.2">
      <c r="BP46725" s="48"/>
    </row>
    <row r="46726" spans="68:68" x14ac:dyDescent="0.2">
      <c r="BP46726" s="48"/>
    </row>
    <row r="46727" spans="68:68" x14ac:dyDescent="0.2">
      <c r="BP46727" s="48"/>
    </row>
    <row r="46728" spans="68:68" x14ac:dyDescent="0.2">
      <c r="BP46728" s="48"/>
    </row>
    <row r="46729" spans="68:68" x14ac:dyDescent="0.2">
      <c r="BP46729" s="48"/>
    </row>
    <row r="46730" spans="68:68" x14ac:dyDescent="0.2">
      <c r="BP46730" s="48"/>
    </row>
    <row r="46731" spans="68:68" x14ac:dyDescent="0.2">
      <c r="BP46731" s="48"/>
    </row>
    <row r="46732" spans="68:68" x14ac:dyDescent="0.2">
      <c r="BP46732" s="48"/>
    </row>
    <row r="46733" spans="68:68" x14ac:dyDescent="0.2">
      <c r="BP46733" s="48"/>
    </row>
    <row r="46734" spans="68:68" x14ac:dyDescent="0.2">
      <c r="BP46734" s="48"/>
    </row>
    <row r="46735" spans="68:68" x14ac:dyDescent="0.2">
      <c r="BP46735" s="48"/>
    </row>
    <row r="46736" spans="68:68" x14ac:dyDescent="0.2">
      <c r="BP46736" s="48"/>
    </row>
    <row r="46737" spans="68:68" x14ac:dyDescent="0.2">
      <c r="BP46737" s="48"/>
    </row>
    <row r="46738" spans="68:68" x14ac:dyDescent="0.2">
      <c r="BP46738" s="48"/>
    </row>
    <row r="46739" spans="68:68" x14ac:dyDescent="0.2">
      <c r="BP46739" s="48"/>
    </row>
    <row r="46740" spans="68:68" x14ac:dyDescent="0.2">
      <c r="BP46740" s="48"/>
    </row>
    <row r="46741" spans="68:68" x14ac:dyDescent="0.2">
      <c r="BP46741" s="48"/>
    </row>
    <row r="46742" spans="68:68" x14ac:dyDescent="0.2">
      <c r="BP46742" s="48"/>
    </row>
    <row r="46743" spans="68:68" x14ac:dyDescent="0.2">
      <c r="BP46743" s="48"/>
    </row>
    <row r="46744" spans="68:68" x14ac:dyDescent="0.2">
      <c r="BP46744" s="48"/>
    </row>
    <row r="46745" spans="68:68" x14ac:dyDescent="0.2">
      <c r="BP46745" s="48"/>
    </row>
    <row r="46746" spans="68:68" x14ac:dyDescent="0.2">
      <c r="BP46746" s="48"/>
    </row>
    <row r="46747" spans="68:68" x14ac:dyDescent="0.2">
      <c r="BP46747" s="48"/>
    </row>
    <row r="46748" spans="68:68" x14ac:dyDescent="0.2">
      <c r="BP46748" s="48"/>
    </row>
    <row r="46749" spans="68:68" x14ac:dyDescent="0.2">
      <c r="BP46749" s="48"/>
    </row>
    <row r="46750" spans="68:68" x14ac:dyDescent="0.2">
      <c r="BP46750" s="48"/>
    </row>
    <row r="46751" spans="68:68" x14ac:dyDescent="0.2">
      <c r="BP46751" s="48"/>
    </row>
    <row r="46752" spans="68:68" x14ac:dyDescent="0.2">
      <c r="BP46752" s="48"/>
    </row>
    <row r="46753" spans="68:68" x14ac:dyDescent="0.2">
      <c r="BP46753" s="48"/>
    </row>
    <row r="46754" spans="68:68" x14ac:dyDescent="0.2">
      <c r="BP46754" s="48"/>
    </row>
    <row r="46755" spans="68:68" x14ac:dyDescent="0.2">
      <c r="BP46755" s="48"/>
    </row>
    <row r="46756" spans="68:68" x14ac:dyDescent="0.2">
      <c r="BP46756" s="48"/>
    </row>
    <row r="46757" spans="68:68" x14ac:dyDescent="0.2">
      <c r="BP46757" s="48"/>
    </row>
    <row r="46758" spans="68:68" x14ac:dyDescent="0.2">
      <c r="BP46758" s="48"/>
    </row>
    <row r="46759" spans="68:68" x14ac:dyDescent="0.2">
      <c r="BP46759" s="48"/>
    </row>
    <row r="46760" spans="68:68" x14ac:dyDescent="0.2">
      <c r="BP46760" s="48"/>
    </row>
    <row r="46761" spans="68:68" x14ac:dyDescent="0.2">
      <c r="BP46761" s="48"/>
    </row>
    <row r="46762" spans="68:68" x14ac:dyDescent="0.2">
      <c r="BP46762" s="48"/>
    </row>
    <row r="46763" spans="68:68" x14ac:dyDescent="0.2">
      <c r="BP46763" s="48"/>
    </row>
    <row r="46764" spans="68:68" x14ac:dyDescent="0.2">
      <c r="BP46764" s="48"/>
    </row>
    <row r="46765" spans="68:68" x14ac:dyDescent="0.2">
      <c r="BP46765" s="48"/>
    </row>
    <row r="46766" spans="68:68" x14ac:dyDescent="0.2">
      <c r="BP46766" s="48"/>
    </row>
    <row r="46767" spans="68:68" x14ac:dyDescent="0.2">
      <c r="BP46767" s="48"/>
    </row>
    <row r="46768" spans="68:68" x14ac:dyDescent="0.2">
      <c r="BP46768" s="48"/>
    </row>
    <row r="46769" spans="68:68" x14ac:dyDescent="0.2">
      <c r="BP46769" s="48"/>
    </row>
    <row r="46770" spans="68:68" x14ac:dyDescent="0.2">
      <c r="BP46770" s="48"/>
    </row>
    <row r="46771" spans="68:68" x14ac:dyDescent="0.2">
      <c r="BP46771" s="48"/>
    </row>
    <row r="46772" spans="68:68" x14ac:dyDescent="0.2">
      <c r="BP46772" s="48"/>
    </row>
    <row r="46773" spans="68:68" x14ac:dyDescent="0.2">
      <c r="BP46773" s="48"/>
    </row>
    <row r="46774" spans="68:68" x14ac:dyDescent="0.2">
      <c r="BP46774" s="48"/>
    </row>
    <row r="46775" spans="68:68" x14ac:dyDescent="0.2">
      <c r="BP46775" s="48"/>
    </row>
    <row r="46776" spans="68:68" x14ac:dyDescent="0.2">
      <c r="BP46776" s="48"/>
    </row>
    <row r="46777" spans="68:68" x14ac:dyDescent="0.2">
      <c r="BP46777" s="48"/>
    </row>
    <row r="46778" spans="68:68" x14ac:dyDescent="0.2">
      <c r="BP46778" s="48"/>
    </row>
    <row r="46779" spans="68:68" x14ac:dyDescent="0.2">
      <c r="BP46779" s="48"/>
    </row>
    <row r="46780" spans="68:68" x14ac:dyDescent="0.2">
      <c r="BP46780" s="48"/>
    </row>
    <row r="46781" spans="68:68" x14ac:dyDescent="0.2">
      <c r="BP46781" s="48"/>
    </row>
    <row r="46782" spans="68:68" x14ac:dyDescent="0.2">
      <c r="BP46782" s="48"/>
    </row>
    <row r="46783" spans="68:68" x14ac:dyDescent="0.2">
      <c r="BP46783" s="48"/>
    </row>
    <row r="46784" spans="68:68" x14ac:dyDescent="0.2">
      <c r="BP46784" s="48"/>
    </row>
    <row r="46785" spans="68:68" x14ac:dyDescent="0.2">
      <c r="BP46785" s="48"/>
    </row>
    <row r="46786" spans="68:68" x14ac:dyDescent="0.2">
      <c r="BP46786" s="48"/>
    </row>
    <row r="46787" spans="68:68" x14ac:dyDescent="0.2">
      <c r="BP46787" s="48"/>
    </row>
    <row r="46788" spans="68:68" x14ac:dyDescent="0.2">
      <c r="BP46788" s="48"/>
    </row>
    <row r="46789" spans="68:68" x14ac:dyDescent="0.2">
      <c r="BP46789" s="48"/>
    </row>
    <row r="46790" spans="68:68" x14ac:dyDescent="0.2">
      <c r="BP46790" s="48"/>
    </row>
    <row r="46791" spans="68:68" x14ac:dyDescent="0.2">
      <c r="BP46791" s="48"/>
    </row>
    <row r="46792" spans="68:68" x14ac:dyDescent="0.2">
      <c r="BP46792" s="48"/>
    </row>
    <row r="46793" spans="68:68" x14ac:dyDescent="0.2">
      <c r="BP46793" s="48"/>
    </row>
    <row r="46794" spans="68:68" x14ac:dyDescent="0.2">
      <c r="BP46794" s="48"/>
    </row>
    <row r="46795" spans="68:68" x14ac:dyDescent="0.2">
      <c r="BP46795" s="48"/>
    </row>
    <row r="46796" spans="68:68" x14ac:dyDescent="0.2">
      <c r="BP46796" s="48"/>
    </row>
    <row r="46797" spans="68:68" x14ac:dyDescent="0.2">
      <c r="BP46797" s="48"/>
    </row>
    <row r="46798" spans="68:68" x14ac:dyDescent="0.2">
      <c r="BP46798" s="48"/>
    </row>
    <row r="46799" spans="68:68" x14ac:dyDescent="0.2">
      <c r="BP46799" s="48"/>
    </row>
    <row r="46800" spans="68:68" x14ac:dyDescent="0.2">
      <c r="BP46800" s="48"/>
    </row>
    <row r="46801" spans="68:68" x14ac:dyDescent="0.2">
      <c r="BP46801" s="48"/>
    </row>
    <row r="46802" spans="68:68" x14ac:dyDescent="0.2">
      <c r="BP46802" s="48"/>
    </row>
    <row r="46803" spans="68:68" x14ac:dyDescent="0.2">
      <c r="BP46803" s="48"/>
    </row>
    <row r="46804" spans="68:68" x14ac:dyDescent="0.2">
      <c r="BP46804" s="48"/>
    </row>
    <row r="46805" spans="68:68" x14ac:dyDescent="0.2">
      <c r="BP46805" s="48"/>
    </row>
    <row r="46806" spans="68:68" x14ac:dyDescent="0.2">
      <c r="BP46806" s="48"/>
    </row>
    <row r="46807" spans="68:68" x14ac:dyDescent="0.2">
      <c r="BP46807" s="48"/>
    </row>
    <row r="46808" spans="68:68" x14ac:dyDescent="0.2">
      <c r="BP46808" s="48"/>
    </row>
    <row r="46809" spans="68:68" x14ac:dyDescent="0.2">
      <c r="BP46809" s="48"/>
    </row>
    <row r="46810" spans="68:68" x14ac:dyDescent="0.2">
      <c r="BP46810" s="48"/>
    </row>
    <row r="46811" spans="68:68" x14ac:dyDescent="0.2">
      <c r="BP46811" s="48"/>
    </row>
    <row r="46812" spans="68:68" x14ac:dyDescent="0.2">
      <c r="BP46812" s="48"/>
    </row>
    <row r="46813" spans="68:68" x14ac:dyDescent="0.2">
      <c r="BP46813" s="48"/>
    </row>
    <row r="46814" spans="68:68" x14ac:dyDescent="0.2">
      <c r="BP46814" s="48"/>
    </row>
    <row r="46815" spans="68:68" x14ac:dyDescent="0.2">
      <c r="BP46815" s="48"/>
    </row>
    <row r="46816" spans="68:68" x14ac:dyDescent="0.2">
      <c r="BP46816" s="48"/>
    </row>
    <row r="46817" spans="68:68" x14ac:dyDescent="0.2">
      <c r="BP46817" s="48"/>
    </row>
    <row r="46818" spans="68:68" x14ac:dyDescent="0.2">
      <c r="BP46818" s="48"/>
    </row>
    <row r="46819" spans="68:68" x14ac:dyDescent="0.2">
      <c r="BP46819" s="48"/>
    </row>
    <row r="46820" spans="68:68" x14ac:dyDescent="0.2">
      <c r="BP46820" s="48"/>
    </row>
    <row r="46821" spans="68:68" x14ac:dyDescent="0.2">
      <c r="BP46821" s="48"/>
    </row>
    <row r="46822" spans="68:68" x14ac:dyDescent="0.2">
      <c r="BP46822" s="48"/>
    </row>
    <row r="46823" spans="68:68" x14ac:dyDescent="0.2">
      <c r="BP46823" s="48"/>
    </row>
    <row r="46824" spans="68:68" x14ac:dyDescent="0.2">
      <c r="BP46824" s="48"/>
    </row>
    <row r="46825" spans="68:68" x14ac:dyDescent="0.2">
      <c r="BP46825" s="48"/>
    </row>
    <row r="46826" spans="68:68" x14ac:dyDescent="0.2">
      <c r="BP46826" s="48"/>
    </row>
    <row r="46827" spans="68:68" x14ac:dyDescent="0.2">
      <c r="BP46827" s="48"/>
    </row>
    <row r="46828" spans="68:68" x14ac:dyDescent="0.2">
      <c r="BP46828" s="48"/>
    </row>
    <row r="46829" spans="68:68" x14ac:dyDescent="0.2">
      <c r="BP46829" s="48"/>
    </row>
    <row r="46830" spans="68:68" x14ac:dyDescent="0.2">
      <c r="BP46830" s="48"/>
    </row>
    <row r="46831" spans="68:68" x14ac:dyDescent="0.2">
      <c r="BP46831" s="48"/>
    </row>
    <row r="46832" spans="68:68" x14ac:dyDescent="0.2">
      <c r="BP46832" s="48"/>
    </row>
    <row r="46833" spans="68:68" x14ac:dyDescent="0.2">
      <c r="BP46833" s="48"/>
    </row>
    <row r="46834" spans="68:68" x14ac:dyDescent="0.2">
      <c r="BP46834" s="48"/>
    </row>
    <row r="46835" spans="68:68" x14ac:dyDescent="0.2">
      <c r="BP46835" s="48"/>
    </row>
    <row r="46836" spans="68:68" x14ac:dyDescent="0.2">
      <c r="BP46836" s="48"/>
    </row>
    <row r="46837" spans="68:68" x14ac:dyDescent="0.2">
      <c r="BP46837" s="48"/>
    </row>
    <row r="46838" spans="68:68" x14ac:dyDescent="0.2">
      <c r="BP46838" s="48"/>
    </row>
    <row r="46839" spans="68:68" x14ac:dyDescent="0.2">
      <c r="BP46839" s="48"/>
    </row>
    <row r="46840" spans="68:68" x14ac:dyDescent="0.2">
      <c r="BP46840" s="48"/>
    </row>
    <row r="46841" spans="68:68" x14ac:dyDescent="0.2">
      <c r="BP46841" s="48"/>
    </row>
    <row r="46842" spans="68:68" x14ac:dyDescent="0.2">
      <c r="BP46842" s="48"/>
    </row>
    <row r="46843" spans="68:68" x14ac:dyDescent="0.2">
      <c r="BP46843" s="48"/>
    </row>
    <row r="46844" spans="68:68" x14ac:dyDescent="0.2">
      <c r="BP46844" s="48"/>
    </row>
    <row r="46845" spans="68:68" x14ac:dyDescent="0.2">
      <c r="BP46845" s="48"/>
    </row>
    <row r="46846" spans="68:68" x14ac:dyDescent="0.2">
      <c r="BP46846" s="48"/>
    </row>
    <row r="46847" spans="68:68" x14ac:dyDescent="0.2">
      <c r="BP46847" s="48"/>
    </row>
    <row r="46848" spans="68:68" x14ac:dyDescent="0.2">
      <c r="BP46848" s="48"/>
    </row>
    <row r="46849" spans="68:68" x14ac:dyDescent="0.2">
      <c r="BP46849" s="48"/>
    </row>
    <row r="46850" spans="68:68" x14ac:dyDescent="0.2">
      <c r="BP46850" s="48"/>
    </row>
    <row r="46851" spans="68:68" x14ac:dyDescent="0.2">
      <c r="BP46851" s="48"/>
    </row>
    <row r="46852" spans="68:68" x14ac:dyDescent="0.2">
      <c r="BP46852" s="48"/>
    </row>
    <row r="46853" spans="68:68" x14ac:dyDescent="0.2">
      <c r="BP46853" s="48"/>
    </row>
    <row r="46854" spans="68:68" x14ac:dyDescent="0.2">
      <c r="BP46854" s="48"/>
    </row>
    <row r="46855" spans="68:68" x14ac:dyDescent="0.2">
      <c r="BP46855" s="48"/>
    </row>
    <row r="46856" spans="68:68" x14ac:dyDescent="0.2">
      <c r="BP46856" s="48"/>
    </row>
    <row r="46857" spans="68:68" x14ac:dyDescent="0.2">
      <c r="BP46857" s="48"/>
    </row>
    <row r="46858" spans="68:68" x14ac:dyDescent="0.2">
      <c r="BP46858" s="48"/>
    </row>
    <row r="46859" spans="68:68" x14ac:dyDescent="0.2">
      <c r="BP46859" s="48"/>
    </row>
    <row r="46860" spans="68:68" x14ac:dyDescent="0.2">
      <c r="BP46860" s="48"/>
    </row>
    <row r="46861" spans="68:68" x14ac:dyDescent="0.2">
      <c r="BP46861" s="48"/>
    </row>
    <row r="46862" spans="68:68" x14ac:dyDescent="0.2">
      <c r="BP46862" s="48"/>
    </row>
    <row r="46863" spans="68:68" x14ac:dyDescent="0.2">
      <c r="BP46863" s="48"/>
    </row>
    <row r="46864" spans="68:68" x14ac:dyDescent="0.2">
      <c r="BP46864" s="48"/>
    </row>
    <row r="46865" spans="68:68" x14ac:dyDescent="0.2">
      <c r="BP46865" s="48"/>
    </row>
    <row r="46866" spans="68:68" x14ac:dyDescent="0.2">
      <c r="BP46866" s="48"/>
    </row>
    <row r="46867" spans="68:68" x14ac:dyDescent="0.2">
      <c r="BP46867" s="48"/>
    </row>
    <row r="46868" spans="68:68" x14ac:dyDescent="0.2">
      <c r="BP46868" s="48"/>
    </row>
    <row r="46869" spans="68:68" x14ac:dyDescent="0.2">
      <c r="BP46869" s="48"/>
    </row>
    <row r="46870" spans="68:68" x14ac:dyDescent="0.2">
      <c r="BP46870" s="48"/>
    </row>
    <row r="46871" spans="68:68" x14ac:dyDescent="0.2">
      <c r="BP46871" s="48"/>
    </row>
    <row r="46872" spans="68:68" x14ac:dyDescent="0.2">
      <c r="BP46872" s="48"/>
    </row>
    <row r="46873" spans="68:68" x14ac:dyDescent="0.2">
      <c r="BP46873" s="48"/>
    </row>
    <row r="46874" spans="68:68" x14ac:dyDescent="0.2">
      <c r="BP46874" s="48"/>
    </row>
    <row r="46875" spans="68:68" x14ac:dyDescent="0.2">
      <c r="BP46875" s="48"/>
    </row>
    <row r="46876" spans="68:68" x14ac:dyDescent="0.2">
      <c r="BP46876" s="48"/>
    </row>
    <row r="46877" spans="68:68" x14ac:dyDescent="0.2">
      <c r="BP46877" s="48"/>
    </row>
    <row r="46878" spans="68:68" x14ac:dyDescent="0.2">
      <c r="BP46878" s="48"/>
    </row>
    <row r="46879" spans="68:68" x14ac:dyDescent="0.2">
      <c r="BP46879" s="48"/>
    </row>
    <row r="46880" spans="68:68" x14ac:dyDescent="0.2">
      <c r="BP46880" s="48"/>
    </row>
    <row r="46881" spans="68:68" x14ac:dyDescent="0.2">
      <c r="BP46881" s="48"/>
    </row>
    <row r="46882" spans="68:68" x14ac:dyDescent="0.2">
      <c r="BP46882" s="48"/>
    </row>
    <row r="46883" spans="68:68" x14ac:dyDescent="0.2">
      <c r="BP46883" s="48"/>
    </row>
    <row r="46884" spans="68:68" x14ac:dyDescent="0.2">
      <c r="BP46884" s="48"/>
    </row>
    <row r="46885" spans="68:68" x14ac:dyDescent="0.2">
      <c r="BP46885" s="48"/>
    </row>
    <row r="46886" spans="68:68" x14ac:dyDescent="0.2">
      <c r="BP46886" s="48"/>
    </row>
    <row r="46887" spans="68:68" x14ac:dyDescent="0.2">
      <c r="BP46887" s="48"/>
    </row>
    <row r="46888" spans="68:68" x14ac:dyDescent="0.2">
      <c r="BP46888" s="48"/>
    </row>
    <row r="46889" spans="68:68" x14ac:dyDescent="0.2">
      <c r="BP46889" s="48"/>
    </row>
    <row r="46890" spans="68:68" x14ac:dyDescent="0.2">
      <c r="BP46890" s="48"/>
    </row>
    <row r="46891" spans="68:68" x14ac:dyDescent="0.2">
      <c r="BP46891" s="48"/>
    </row>
    <row r="46892" spans="68:68" x14ac:dyDescent="0.2">
      <c r="BP46892" s="48"/>
    </row>
    <row r="46893" spans="68:68" x14ac:dyDescent="0.2">
      <c r="BP46893" s="48"/>
    </row>
    <row r="46894" spans="68:68" x14ac:dyDescent="0.2">
      <c r="BP46894" s="48"/>
    </row>
    <row r="46895" spans="68:68" x14ac:dyDescent="0.2">
      <c r="BP46895" s="48"/>
    </row>
    <row r="46896" spans="68:68" x14ac:dyDescent="0.2">
      <c r="BP46896" s="48"/>
    </row>
    <row r="46897" spans="68:68" x14ac:dyDescent="0.2">
      <c r="BP46897" s="48"/>
    </row>
    <row r="46898" spans="68:68" x14ac:dyDescent="0.2">
      <c r="BP46898" s="48"/>
    </row>
    <row r="46899" spans="68:68" x14ac:dyDescent="0.2">
      <c r="BP46899" s="48"/>
    </row>
    <row r="46900" spans="68:68" x14ac:dyDescent="0.2">
      <c r="BP46900" s="48"/>
    </row>
    <row r="46901" spans="68:68" x14ac:dyDescent="0.2">
      <c r="BP46901" s="48"/>
    </row>
    <row r="46902" spans="68:68" x14ac:dyDescent="0.2">
      <c r="BP46902" s="48"/>
    </row>
    <row r="46903" spans="68:68" x14ac:dyDescent="0.2">
      <c r="BP46903" s="48"/>
    </row>
    <row r="46904" spans="68:68" x14ac:dyDescent="0.2">
      <c r="BP46904" s="48"/>
    </row>
    <row r="46905" spans="68:68" x14ac:dyDescent="0.2">
      <c r="BP46905" s="48"/>
    </row>
    <row r="46906" spans="68:68" x14ac:dyDescent="0.2">
      <c r="BP46906" s="48"/>
    </row>
    <row r="46907" spans="68:68" x14ac:dyDescent="0.2">
      <c r="BP46907" s="48"/>
    </row>
    <row r="46908" spans="68:68" x14ac:dyDescent="0.2">
      <c r="BP46908" s="48"/>
    </row>
    <row r="46909" spans="68:68" x14ac:dyDescent="0.2">
      <c r="BP46909" s="48"/>
    </row>
    <row r="46910" spans="68:68" x14ac:dyDescent="0.2">
      <c r="BP46910" s="48"/>
    </row>
    <row r="46911" spans="68:68" x14ac:dyDescent="0.2">
      <c r="BP46911" s="48"/>
    </row>
    <row r="46912" spans="68:68" x14ac:dyDescent="0.2">
      <c r="BP46912" s="48"/>
    </row>
    <row r="46913" spans="68:68" x14ac:dyDescent="0.2">
      <c r="BP46913" s="48"/>
    </row>
    <row r="46914" spans="68:68" x14ac:dyDescent="0.2">
      <c r="BP46914" s="48"/>
    </row>
    <row r="46915" spans="68:68" x14ac:dyDescent="0.2">
      <c r="BP46915" s="48"/>
    </row>
    <row r="46916" spans="68:68" x14ac:dyDescent="0.2">
      <c r="BP46916" s="48"/>
    </row>
    <row r="46917" spans="68:68" x14ac:dyDescent="0.2">
      <c r="BP46917" s="48"/>
    </row>
    <row r="46918" spans="68:68" x14ac:dyDescent="0.2">
      <c r="BP46918" s="48"/>
    </row>
    <row r="46919" spans="68:68" x14ac:dyDescent="0.2">
      <c r="BP46919" s="48"/>
    </row>
    <row r="46920" spans="68:68" x14ac:dyDescent="0.2">
      <c r="BP46920" s="48"/>
    </row>
    <row r="46921" spans="68:68" x14ac:dyDescent="0.2">
      <c r="BP46921" s="48"/>
    </row>
    <row r="46922" spans="68:68" x14ac:dyDescent="0.2">
      <c r="BP46922" s="48"/>
    </row>
    <row r="46923" spans="68:68" x14ac:dyDescent="0.2">
      <c r="BP46923" s="48"/>
    </row>
    <row r="46924" spans="68:68" x14ac:dyDescent="0.2">
      <c r="BP46924" s="48"/>
    </row>
    <row r="46925" spans="68:68" x14ac:dyDescent="0.2">
      <c r="BP46925" s="48"/>
    </row>
    <row r="46926" spans="68:68" x14ac:dyDescent="0.2">
      <c r="BP46926" s="48"/>
    </row>
    <row r="46927" spans="68:68" x14ac:dyDescent="0.2">
      <c r="BP46927" s="48"/>
    </row>
    <row r="46928" spans="68:68" x14ac:dyDescent="0.2">
      <c r="BP46928" s="48"/>
    </row>
    <row r="46929" spans="68:68" x14ac:dyDescent="0.2">
      <c r="BP46929" s="48"/>
    </row>
    <row r="46930" spans="68:68" x14ac:dyDescent="0.2">
      <c r="BP46930" s="48"/>
    </row>
    <row r="46931" spans="68:68" x14ac:dyDescent="0.2">
      <c r="BP46931" s="48"/>
    </row>
    <row r="46932" spans="68:68" x14ac:dyDescent="0.2">
      <c r="BP46932" s="48"/>
    </row>
    <row r="46933" spans="68:68" x14ac:dyDescent="0.2">
      <c r="BP46933" s="48"/>
    </row>
    <row r="46934" spans="68:68" x14ac:dyDescent="0.2">
      <c r="BP46934" s="48"/>
    </row>
    <row r="46935" spans="68:68" x14ac:dyDescent="0.2">
      <c r="BP46935" s="48"/>
    </row>
    <row r="46936" spans="68:68" x14ac:dyDescent="0.2">
      <c r="BP46936" s="48"/>
    </row>
    <row r="46937" spans="68:68" x14ac:dyDescent="0.2">
      <c r="BP46937" s="48"/>
    </row>
    <row r="46938" spans="68:68" x14ac:dyDescent="0.2">
      <c r="BP46938" s="48"/>
    </row>
    <row r="46939" spans="68:68" x14ac:dyDescent="0.2">
      <c r="BP46939" s="48"/>
    </row>
    <row r="46940" spans="68:68" x14ac:dyDescent="0.2">
      <c r="BP46940" s="48"/>
    </row>
    <row r="46941" spans="68:68" x14ac:dyDescent="0.2">
      <c r="BP46941" s="48"/>
    </row>
    <row r="46942" spans="68:68" x14ac:dyDescent="0.2">
      <c r="BP46942" s="48"/>
    </row>
    <row r="46943" spans="68:68" x14ac:dyDescent="0.2">
      <c r="BP46943" s="48"/>
    </row>
    <row r="46944" spans="68:68" x14ac:dyDescent="0.2">
      <c r="BP46944" s="48"/>
    </row>
    <row r="46945" spans="68:68" x14ac:dyDescent="0.2">
      <c r="BP46945" s="48"/>
    </row>
    <row r="46946" spans="68:68" x14ac:dyDescent="0.2">
      <c r="BP46946" s="48"/>
    </row>
    <row r="46947" spans="68:68" x14ac:dyDescent="0.2">
      <c r="BP46947" s="48"/>
    </row>
    <row r="46948" spans="68:68" x14ac:dyDescent="0.2">
      <c r="BP46948" s="48"/>
    </row>
    <row r="46949" spans="68:68" x14ac:dyDescent="0.2">
      <c r="BP46949" s="48"/>
    </row>
    <row r="46950" spans="68:68" x14ac:dyDescent="0.2">
      <c r="BP46950" s="48"/>
    </row>
    <row r="46951" spans="68:68" x14ac:dyDescent="0.2">
      <c r="BP46951" s="48"/>
    </row>
    <row r="46952" spans="68:68" x14ac:dyDescent="0.2">
      <c r="BP46952" s="48"/>
    </row>
    <row r="46953" spans="68:68" x14ac:dyDescent="0.2">
      <c r="BP46953" s="48"/>
    </row>
    <row r="46954" spans="68:68" x14ac:dyDescent="0.2">
      <c r="BP46954" s="48"/>
    </row>
    <row r="46955" spans="68:68" x14ac:dyDescent="0.2">
      <c r="BP46955" s="48"/>
    </row>
    <row r="46956" spans="68:68" x14ac:dyDescent="0.2">
      <c r="BP46956" s="48"/>
    </row>
    <row r="46957" spans="68:68" x14ac:dyDescent="0.2">
      <c r="BP46957" s="48"/>
    </row>
    <row r="46958" spans="68:68" x14ac:dyDescent="0.2">
      <c r="BP46958" s="48"/>
    </row>
    <row r="46959" spans="68:68" x14ac:dyDescent="0.2">
      <c r="BP46959" s="48"/>
    </row>
    <row r="46960" spans="68:68" x14ac:dyDescent="0.2">
      <c r="BP46960" s="48"/>
    </row>
    <row r="46961" spans="68:68" x14ac:dyDescent="0.2">
      <c r="BP46961" s="48"/>
    </row>
    <row r="46962" spans="68:68" x14ac:dyDescent="0.2">
      <c r="BP46962" s="48"/>
    </row>
    <row r="46963" spans="68:68" x14ac:dyDescent="0.2">
      <c r="BP46963" s="48"/>
    </row>
    <row r="46964" spans="68:68" x14ac:dyDescent="0.2">
      <c r="BP46964" s="48"/>
    </row>
    <row r="46965" spans="68:68" x14ac:dyDescent="0.2">
      <c r="BP46965" s="48"/>
    </row>
    <row r="46966" spans="68:68" x14ac:dyDescent="0.2">
      <c r="BP46966" s="48"/>
    </row>
    <row r="46967" spans="68:68" x14ac:dyDescent="0.2">
      <c r="BP46967" s="48"/>
    </row>
    <row r="46968" spans="68:68" x14ac:dyDescent="0.2">
      <c r="BP46968" s="48"/>
    </row>
    <row r="46969" spans="68:68" x14ac:dyDescent="0.2">
      <c r="BP46969" s="48"/>
    </row>
    <row r="46970" spans="68:68" x14ac:dyDescent="0.2">
      <c r="BP46970" s="48"/>
    </row>
    <row r="46971" spans="68:68" x14ac:dyDescent="0.2">
      <c r="BP46971" s="48"/>
    </row>
    <row r="46972" spans="68:68" x14ac:dyDescent="0.2">
      <c r="BP46972" s="48"/>
    </row>
    <row r="46973" spans="68:68" x14ac:dyDescent="0.2">
      <c r="BP46973" s="48"/>
    </row>
    <row r="46974" spans="68:68" x14ac:dyDescent="0.2">
      <c r="BP46974" s="48"/>
    </row>
    <row r="46975" spans="68:68" x14ac:dyDescent="0.2">
      <c r="BP46975" s="48"/>
    </row>
    <row r="46976" spans="68:68" x14ac:dyDescent="0.2">
      <c r="BP46976" s="48"/>
    </row>
    <row r="46977" spans="68:68" x14ac:dyDescent="0.2">
      <c r="BP46977" s="48"/>
    </row>
    <row r="46978" spans="68:68" x14ac:dyDescent="0.2">
      <c r="BP46978" s="48"/>
    </row>
    <row r="46979" spans="68:68" x14ac:dyDescent="0.2">
      <c r="BP46979" s="48"/>
    </row>
    <row r="46980" spans="68:68" x14ac:dyDescent="0.2">
      <c r="BP46980" s="48"/>
    </row>
    <row r="46981" spans="68:68" x14ac:dyDescent="0.2">
      <c r="BP46981" s="48"/>
    </row>
    <row r="46982" spans="68:68" x14ac:dyDescent="0.2">
      <c r="BP46982" s="48"/>
    </row>
    <row r="46983" spans="68:68" x14ac:dyDescent="0.2">
      <c r="BP46983" s="48"/>
    </row>
    <row r="46984" spans="68:68" x14ac:dyDescent="0.2">
      <c r="BP46984" s="48"/>
    </row>
    <row r="46985" spans="68:68" x14ac:dyDescent="0.2">
      <c r="BP46985" s="48"/>
    </row>
    <row r="46986" spans="68:68" x14ac:dyDescent="0.2">
      <c r="BP46986" s="48"/>
    </row>
    <row r="46987" spans="68:68" x14ac:dyDescent="0.2">
      <c r="BP46987" s="48"/>
    </row>
    <row r="46988" spans="68:68" x14ac:dyDescent="0.2">
      <c r="BP46988" s="48"/>
    </row>
    <row r="46989" spans="68:68" x14ac:dyDescent="0.2">
      <c r="BP46989" s="48"/>
    </row>
    <row r="46990" spans="68:68" x14ac:dyDescent="0.2">
      <c r="BP46990" s="48"/>
    </row>
    <row r="46991" spans="68:68" x14ac:dyDescent="0.2">
      <c r="BP46991" s="48"/>
    </row>
    <row r="46992" spans="68:68" x14ac:dyDescent="0.2">
      <c r="BP46992" s="48"/>
    </row>
    <row r="46993" spans="68:68" x14ac:dyDescent="0.2">
      <c r="BP46993" s="48"/>
    </row>
    <row r="46994" spans="68:68" x14ac:dyDescent="0.2">
      <c r="BP46994" s="48"/>
    </row>
    <row r="46995" spans="68:68" x14ac:dyDescent="0.2">
      <c r="BP46995" s="48"/>
    </row>
    <row r="46996" spans="68:68" x14ac:dyDescent="0.2">
      <c r="BP46996" s="48"/>
    </row>
    <row r="46997" spans="68:68" x14ac:dyDescent="0.2">
      <c r="BP46997" s="48"/>
    </row>
    <row r="46998" spans="68:68" x14ac:dyDescent="0.2">
      <c r="BP46998" s="48"/>
    </row>
    <row r="46999" spans="68:68" x14ac:dyDescent="0.2">
      <c r="BP46999" s="48"/>
    </row>
    <row r="47000" spans="68:68" x14ac:dyDescent="0.2">
      <c r="BP47000" s="48"/>
    </row>
    <row r="47001" spans="68:68" x14ac:dyDescent="0.2">
      <c r="BP47001" s="48"/>
    </row>
    <row r="47002" spans="68:68" x14ac:dyDescent="0.2">
      <c r="BP47002" s="48"/>
    </row>
    <row r="47003" spans="68:68" x14ac:dyDescent="0.2">
      <c r="BP47003" s="48"/>
    </row>
    <row r="47004" spans="68:68" x14ac:dyDescent="0.2">
      <c r="BP47004" s="48"/>
    </row>
    <row r="47005" spans="68:68" x14ac:dyDescent="0.2">
      <c r="BP47005" s="48"/>
    </row>
    <row r="47006" spans="68:68" x14ac:dyDescent="0.2">
      <c r="BP47006" s="48"/>
    </row>
    <row r="47007" spans="68:68" x14ac:dyDescent="0.2">
      <c r="BP47007" s="48"/>
    </row>
    <row r="47008" spans="68:68" x14ac:dyDescent="0.2">
      <c r="BP47008" s="48"/>
    </row>
    <row r="47009" spans="68:68" x14ac:dyDescent="0.2">
      <c r="BP47009" s="48"/>
    </row>
    <row r="47010" spans="68:68" x14ac:dyDescent="0.2">
      <c r="BP47010" s="48"/>
    </row>
    <row r="47011" spans="68:68" x14ac:dyDescent="0.2">
      <c r="BP47011" s="48"/>
    </row>
    <row r="47012" spans="68:68" x14ac:dyDescent="0.2">
      <c r="BP47012" s="48"/>
    </row>
    <row r="47013" spans="68:68" x14ac:dyDescent="0.2">
      <c r="BP47013" s="48"/>
    </row>
    <row r="47014" spans="68:68" x14ac:dyDescent="0.2">
      <c r="BP47014" s="48"/>
    </row>
    <row r="47015" spans="68:68" x14ac:dyDescent="0.2">
      <c r="BP47015" s="48"/>
    </row>
    <row r="47016" spans="68:68" x14ac:dyDescent="0.2">
      <c r="BP47016" s="48"/>
    </row>
    <row r="47017" spans="68:68" x14ac:dyDescent="0.2">
      <c r="BP47017" s="48"/>
    </row>
    <row r="47018" spans="68:68" x14ac:dyDescent="0.2">
      <c r="BP47018" s="48"/>
    </row>
    <row r="47019" spans="68:68" x14ac:dyDescent="0.2">
      <c r="BP47019" s="48"/>
    </row>
    <row r="47020" spans="68:68" x14ac:dyDescent="0.2">
      <c r="BP47020" s="48"/>
    </row>
    <row r="47021" spans="68:68" x14ac:dyDescent="0.2">
      <c r="BP47021" s="48"/>
    </row>
    <row r="47022" spans="68:68" x14ac:dyDescent="0.2">
      <c r="BP47022" s="48"/>
    </row>
    <row r="47023" spans="68:68" x14ac:dyDescent="0.2">
      <c r="BP47023" s="48"/>
    </row>
    <row r="47024" spans="68:68" x14ac:dyDescent="0.2">
      <c r="BP47024" s="48"/>
    </row>
    <row r="47025" spans="68:68" x14ac:dyDescent="0.2">
      <c r="BP47025" s="48"/>
    </row>
    <row r="47026" spans="68:68" x14ac:dyDescent="0.2">
      <c r="BP47026" s="48"/>
    </row>
    <row r="47027" spans="68:68" x14ac:dyDescent="0.2">
      <c r="BP47027" s="48"/>
    </row>
    <row r="47028" spans="68:68" x14ac:dyDescent="0.2">
      <c r="BP47028" s="48"/>
    </row>
    <row r="47029" spans="68:68" x14ac:dyDescent="0.2">
      <c r="BP47029" s="48"/>
    </row>
    <row r="47030" spans="68:68" x14ac:dyDescent="0.2">
      <c r="BP47030" s="48"/>
    </row>
    <row r="47031" spans="68:68" x14ac:dyDescent="0.2">
      <c r="BP47031" s="48"/>
    </row>
    <row r="47032" spans="68:68" x14ac:dyDescent="0.2">
      <c r="BP47032" s="48"/>
    </row>
    <row r="47033" spans="68:68" x14ac:dyDescent="0.2">
      <c r="BP47033" s="48"/>
    </row>
    <row r="47034" spans="68:68" x14ac:dyDescent="0.2">
      <c r="BP47034" s="48"/>
    </row>
    <row r="47035" spans="68:68" x14ac:dyDescent="0.2">
      <c r="BP47035" s="48"/>
    </row>
    <row r="47036" spans="68:68" x14ac:dyDescent="0.2">
      <c r="BP47036" s="48"/>
    </row>
    <row r="47037" spans="68:68" x14ac:dyDescent="0.2">
      <c r="BP47037" s="48"/>
    </row>
    <row r="47038" spans="68:68" x14ac:dyDescent="0.2">
      <c r="BP47038" s="48"/>
    </row>
    <row r="47039" spans="68:68" x14ac:dyDescent="0.2">
      <c r="BP47039" s="48"/>
    </row>
    <row r="47040" spans="68:68" x14ac:dyDescent="0.2">
      <c r="BP47040" s="48"/>
    </row>
    <row r="47041" spans="68:68" x14ac:dyDescent="0.2">
      <c r="BP47041" s="48"/>
    </row>
    <row r="47042" spans="68:68" x14ac:dyDescent="0.2">
      <c r="BP47042" s="48"/>
    </row>
    <row r="47043" spans="68:68" x14ac:dyDescent="0.2">
      <c r="BP47043" s="48"/>
    </row>
    <row r="47044" spans="68:68" x14ac:dyDescent="0.2">
      <c r="BP47044" s="48"/>
    </row>
    <row r="47045" spans="68:68" x14ac:dyDescent="0.2">
      <c r="BP47045" s="48"/>
    </row>
    <row r="47046" spans="68:68" x14ac:dyDescent="0.2">
      <c r="BP47046" s="48"/>
    </row>
    <row r="47047" spans="68:68" x14ac:dyDescent="0.2">
      <c r="BP47047" s="48"/>
    </row>
    <row r="47048" spans="68:68" x14ac:dyDescent="0.2">
      <c r="BP47048" s="48"/>
    </row>
    <row r="47049" spans="68:68" x14ac:dyDescent="0.2">
      <c r="BP47049" s="48"/>
    </row>
    <row r="47050" spans="68:68" x14ac:dyDescent="0.2">
      <c r="BP47050" s="48"/>
    </row>
    <row r="47051" spans="68:68" x14ac:dyDescent="0.2">
      <c r="BP47051" s="48"/>
    </row>
    <row r="47052" spans="68:68" x14ac:dyDescent="0.2">
      <c r="BP47052" s="48"/>
    </row>
    <row r="47053" spans="68:68" x14ac:dyDescent="0.2">
      <c r="BP47053" s="48"/>
    </row>
    <row r="47054" spans="68:68" x14ac:dyDescent="0.2">
      <c r="BP47054" s="48"/>
    </row>
    <row r="47055" spans="68:68" x14ac:dyDescent="0.2">
      <c r="BP47055" s="48"/>
    </row>
    <row r="47056" spans="68:68" x14ac:dyDescent="0.2">
      <c r="BP47056" s="48"/>
    </row>
    <row r="47057" spans="68:68" x14ac:dyDescent="0.2">
      <c r="BP47057" s="48"/>
    </row>
    <row r="47058" spans="68:68" x14ac:dyDescent="0.2">
      <c r="BP47058" s="48"/>
    </row>
    <row r="47059" spans="68:68" x14ac:dyDescent="0.2">
      <c r="BP47059" s="48"/>
    </row>
    <row r="47060" spans="68:68" x14ac:dyDescent="0.2">
      <c r="BP47060" s="48"/>
    </row>
    <row r="47061" spans="68:68" x14ac:dyDescent="0.2">
      <c r="BP47061" s="48"/>
    </row>
    <row r="47062" spans="68:68" x14ac:dyDescent="0.2">
      <c r="BP47062" s="48"/>
    </row>
    <row r="47063" spans="68:68" x14ac:dyDescent="0.2">
      <c r="BP47063" s="48"/>
    </row>
    <row r="47064" spans="68:68" x14ac:dyDescent="0.2">
      <c r="BP47064" s="48"/>
    </row>
    <row r="47065" spans="68:68" x14ac:dyDescent="0.2">
      <c r="BP47065" s="48"/>
    </row>
    <row r="47066" spans="68:68" x14ac:dyDescent="0.2">
      <c r="BP47066" s="48"/>
    </row>
    <row r="47067" spans="68:68" x14ac:dyDescent="0.2">
      <c r="BP47067" s="48"/>
    </row>
    <row r="47068" spans="68:68" x14ac:dyDescent="0.2">
      <c r="BP47068" s="48"/>
    </row>
    <row r="47069" spans="68:68" x14ac:dyDescent="0.2">
      <c r="BP47069" s="48"/>
    </row>
    <row r="47070" spans="68:68" x14ac:dyDescent="0.2">
      <c r="BP47070" s="48"/>
    </row>
    <row r="47071" spans="68:68" x14ac:dyDescent="0.2">
      <c r="BP47071" s="48"/>
    </row>
    <row r="47072" spans="68:68" x14ac:dyDescent="0.2">
      <c r="BP47072" s="48"/>
    </row>
    <row r="47073" spans="68:68" x14ac:dyDescent="0.2">
      <c r="BP47073" s="48"/>
    </row>
    <row r="47074" spans="68:68" x14ac:dyDescent="0.2">
      <c r="BP47074" s="48"/>
    </row>
    <row r="47075" spans="68:68" x14ac:dyDescent="0.2">
      <c r="BP47075" s="48"/>
    </row>
    <row r="47076" spans="68:68" x14ac:dyDescent="0.2">
      <c r="BP47076" s="48"/>
    </row>
    <row r="47077" spans="68:68" x14ac:dyDescent="0.2">
      <c r="BP47077" s="48"/>
    </row>
    <row r="47078" spans="68:68" x14ac:dyDescent="0.2">
      <c r="BP47078" s="48"/>
    </row>
    <row r="47079" spans="68:68" x14ac:dyDescent="0.2">
      <c r="BP47079" s="48"/>
    </row>
    <row r="47080" spans="68:68" x14ac:dyDescent="0.2">
      <c r="BP47080" s="48"/>
    </row>
    <row r="47081" spans="68:68" x14ac:dyDescent="0.2">
      <c r="BP47081" s="48"/>
    </row>
    <row r="47082" spans="68:68" x14ac:dyDescent="0.2">
      <c r="BP47082" s="48"/>
    </row>
    <row r="47083" spans="68:68" x14ac:dyDescent="0.2">
      <c r="BP47083" s="48"/>
    </row>
    <row r="47084" spans="68:68" x14ac:dyDescent="0.2">
      <c r="BP47084" s="48"/>
    </row>
    <row r="47085" spans="68:68" x14ac:dyDescent="0.2">
      <c r="BP47085" s="48"/>
    </row>
    <row r="47086" spans="68:68" x14ac:dyDescent="0.2">
      <c r="BP47086" s="48"/>
    </row>
    <row r="47087" spans="68:68" x14ac:dyDescent="0.2">
      <c r="BP47087" s="48"/>
    </row>
    <row r="47088" spans="68:68" x14ac:dyDescent="0.2">
      <c r="BP47088" s="48"/>
    </row>
    <row r="47089" spans="68:68" x14ac:dyDescent="0.2">
      <c r="BP47089" s="48"/>
    </row>
    <row r="47090" spans="68:68" x14ac:dyDescent="0.2">
      <c r="BP47090" s="48"/>
    </row>
    <row r="47091" spans="68:68" x14ac:dyDescent="0.2">
      <c r="BP47091" s="48"/>
    </row>
    <row r="47092" spans="68:68" x14ac:dyDescent="0.2">
      <c r="BP47092" s="48"/>
    </row>
    <row r="47093" spans="68:68" x14ac:dyDescent="0.2">
      <c r="BP47093" s="48"/>
    </row>
    <row r="47094" spans="68:68" x14ac:dyDescent="0.2">
      <c r="BP47094" s="48"/>
    </row>
    <row r="47095" spans="68:68" x14ac:dyDescent="0.2">
      <c r="BP47095" s="48"/>
    </row>
    <row r="47096" spans="68:68" x14ac:dyDescent="0.2">
      <c r="BP47096" s="48"/>
    </row>
    <row r="47097" spans="68:68" x14ac:dyDescent="0.2">
      <c r="BP47097" s="48"/>
    </row>
    <row r="47098" spans="68:68" x14ac:dyDescent="0.2">
      <c r="BP47098" s="48"/>
    </row>
    <row r="47099" spans="68:68" x14ac:dyDescent="0.2">
      <c r="BP47099" s="48"/>
    </row>
    <row r="47100" spans="68:68" x14ac:dyDescent="0.2">
      <c r="BP47100" s="48"/>
    </row>
    <row r="47101" spans="68:68" x14ac:dyDescent="0.2">
      <c r="BP47101" s="48"/>
    </row>
    <row r="47102" spans="68:68" x14ac:dyDescent="0.2">
      <c r="BP47102" s="48"/>
    </row>
    <row r="47103" spans="68:68" x14ac:dyDescent="0.2">
      <c r="BP47103" s="48"/>
    </row>
    <row r="47104" spans="68:68" x14ac:dyDescent="0.2">
      <c r="BP47104" s="48"/>
    </row>
    <row r="47105" spans="68:68" x14ac:dyDescent="0.2">
      <c r="BP47105" s="48"/>
    </row>
    <row r="47106" spans="68:68" x14ac:dyDescent="0.2">
      <c r="BP47106" s="48"/>
    </row>
    <row r="47107" spans="68:68" x14ac:dyDescent="0.2">
      <c r="BP47107" s="48"/>
    </row>
    <row r="47108" spans="68:68" x14ac:dyDescent="0.2">
      <c r="BP47108" s="48"/>
    </row>
    <row r="47109" spans="68:68" x14ac:dyDescent="0.2">
      <c r="BP47109" s="48"/>
    </row>
    <row r="47110" spans="68:68" x14ac:dyDescent="0.2">
      <c r="BP47110" s="48"/>
    </row>
    <row r="47111" spans="68:68" x14ac:dyDescent="0.2">
      <c r="BP47111" s="48"/>
    </row>
    <row r="47112" spans="68:68" x14ac:dyDescent="0.2">
      <c r="BP47112" s="48"/>
    </row>
    <row r="47113" spans="68:68" x14ac:dyDescent="0.2">
      <c r="BP47113" s="48"/>
    </row>
    <row r="47114" spans="68:68" x14ac:dyDescent="0.2">
      <c r="BP47114" s="48"/>
    </row>
    <row r="47115" spans="68:68" x14ac:dyDescent="0.2">
      <c r="BP47115" s="48"/>
    </row>
    <row r="47116" spans="68:68" x14ac:dyDescent="0.2">
      <c r="BP47116" s="48"/>
    </row>
    <row r="47117" spans="68:68" x14ac:dyDescent="0.2">
      <c r="BP47117" s="48"/>
    </row>
    <row r="47118" spans="68:68" x14ac:dyDescent="0.2">
      <c r="BP47118" s="48"/>
    </row>
    <row r="47119" spans="68:68" x14ac:dyDescent="0.2">
      <c r="BP47119" s="48"/>
    </row>
    <row r="47120" spans="68:68" x14ac:dyDescent="0.2">
      <c r="BP47120" s="48"/>
    </row>
    <row r="47121" spans="68:68" x14ac:dyDescent="0.2">
      <c r="BP47121" s="48"/>
    </row>
    <row r="47122" spans="68:68" x14ac:dyDescent="0.2">
      <c r="BP47122" s="48"/>
    </row>
    <row r="47123" spans="68:68" x14ac:dyDescent="0.2">
      <c r="BP47123" s="48"/>
    </row>
    <row r="47124" spans="68:68" x14ac:dyDescent="0.2">
      <c r="BP47124" s="48"/>
    </row>
    <row r="47125" spans="68:68" x14ac:dyDescent="0.2">
      <c r="BP47125" s="48"/>
    </row>
    <row r="47126" spans="68:68" x14ac:dyDescent="0.2">
      <c r="BP47126" s="48"/>
    </row>
    <row r="47127" spans="68:68" x14ac:dyDescent="0.2">
      <c r="BP47127" s="48"/>
    </row>
    <row r="47128" spans="68:68" x14ac:dyDescent="0.2">
      <c r="BP47128" s="48"/>
    </row>
    <row r="47129" spans="68:68" x14ac:dyDescent="0.2">
      <c r="BP47129" s="48"/>
    </row>
    <row r="47130" spans="68:68" x14ac:dyDescent="0.2">
      <c r="BP47130" s="48"/>
    </row>
    <row r="47131" spans="68:68" x14ac:dyDescent="0.2">
      <c r="BP47131" s="48"/>
    </row>
    <row r="47132" spans="68:68" x14ac:dyDescent="0.2">
      <c r="BP47132" s="48"/>
    </row>
    <row r="47133" spans="68:68" x14ac:dyDescent="0.2">
      <c r="BP47133" s="48"/>
    </row>
    <row r="47134" spans="68:68" x14ac:dyDescent="0.2">
      <c r="BP47134" s="48"/>
    </row>
    <row r="47135" spans="68:68" x14ac:dyDescent="0.2">
      <c r="BP47135" s="48"/>
    </row>
    <row r="47136" spans="68:68" x14ac:dyDescent="0.2">
      <c r="BP47136" s="48"/>
    </row>
    <row r="47137" spans="68:68" x14ac:dyDescent="0.2">
      <c r="BP47137" s="48"/>
    </row>
    <row r="47138" spans="68:68" x14ac:dyDescent="0.2">
      <c r="BP47138" s="48"/>
    </row>
    <row r="47139" spans="68:68" x14ac:dyDescent="0.2">
      <c r="BP47139" s="48"/>
    </row>
    <row r="47140" spans="68:68" x14ac:dyDescent="0.2">
      <c r="BP47140" s="48"/>
    </row>
    <row r="47141" spans="68:68" x14ac:dyDescent="0.2">
      <c r="BP47141" s="48"/>
    </row>
    <row r="47142" spans="68:68" x14ac:dyDescent="0.2">
      <c r="BP47142" s="48"/>
    </row>
    <row r="47143" spans="68:68" x14ac:dyDescent="0.2">
      <c r="BP47143" s="48"/>
    </row>
    <row r="47144" spans="68:68" x14ac:dyDescent="0.2">
      <c r="BP47144" s="48"/>
    </row>
    <row r="47145" spans="68:68" x14ac:dyDescent="0.2">
      <c r="BP47145" s="48"/>
    </row>
    <row r="47146" spans="68:68" x14ac:dyDescent="0.2">
      <c r="BP47146" s="48"/>
    </row>
    <row r="47147" spans="68:68" x14ac:dyDescent="0.2">
      <c r="BP47147" s="48"/>
    </row>
    <row r="47148" spans="68:68" x14ac:dyDescent="0.2">
      <c r="BP47148" s="48"/>
    </row>
    <row r="47149" spans="68:68" x14ac:dyDescent="0.2">
      <c r="BP47149" s="48"/>
    </row>
    <row r="47150" spans="68:68" x14ac:dyDescent="0.2">
      <c r="BP47150" s="48"/>
    </row>
    <row r="47151" spans="68:68" x14ac:dyDescent="0.2">
      <c r="BP47151" s="48"/>
    </row>
    <row r="47152" spans="68:68" x14ac:dyDescent="0.2">
      <c r="BP47152" s="48"/>
    </row>
    <row r="47153" spans="68:68" x14ac:dyDescent="0.2">
      <c r="BP47153" s="48"/>
    </row>
    <row r="47154" spans="68:68" x14ac:dyDescent="0.2">
      <c r="BP47154" s="48"/>
    </row>
    <row r="47155" spans="68:68" x14ac:dyDescent="0.2">
      <c r="BP47155" s="48"/>
    </row>
    <row r="47156" spans="68:68" x14ac:dyDescent="0.2">
      <c r="BP47156" s="48"/>
    </row>
    <row r="47157" spans="68:68" x14ac:dyDescent="0.2">
      <c r="BP47157" s="48"/>
    </row>
    <row r="47158" spans="68:68" x14ac:dyDescent="0.2">
      <c r="BP47158" s="48"/>
    </row>
    <row r="47159" spans="68:68" x14ac:dyDescent="0.2">
      <c r="BP47159" s="48"/>
    </row>
    <row r="47160" spans="68:68" x14ac:dyDescent="0.2">
      <c r="BP47160" s="48"/>
    </row>
    <row r="47161" spans="68:68" x14ac:dyDescent="0.2">
      <c r="BP47161" s="48"/>
    </row>
    <row r="47162" spans="68:68" x14ac:dyDescent="0.2">
      <c r="BP47162" s="48"/>
    </row>
    <row r="47163" spans="68:68" x14ac:dyDescent="0.2">
      <c r="BP47163" s="48"/>
    </row>
    <row r="47164" spans="68:68" x14ac:dyDescent="0.2">
      <c r="BP47164" s="48"/>
    </row>
    <row r="47165" spans="68:68" x14ac:dyDescent="0.2">
      <c r="BP47165" s="48"/>
    </row>
    <row r="47166" spans="68:68" x14ac:dyDescent="0.2">
      <c r="BP47166" s="48"/>
    </row>
    <row r="47167" spans="68:68" x14ac:dyDescent="0.2">
      <c r="BP47167" s="48"/>
    </row>
    <row r="47168" spans="68:68" x14ac:dyDescent="0.2">
      <c r="BP47168" s="48"/>
    </row>
    <row r="47169" spans="68:68" x14ac:dyDescent="0.2">
      <c r="BP47169" s="48"/>
    </row>
    <row r="47170" spans="68:68" x14ac:dyDescent="0.2">
      <c r="BP47170" s="48"/>
    </row>
    <row r="47171" spans="68:68" x14ac:dyDescent="0.2">
      <c r="BP47171" s="48"/>
    </row>
    <row r="47172" spans="68:68" x14ac:dyDescent="0.2">
      <c r="BP47172" s="48"/>
    </row>
    <row r="47173" spans="68:68" x14ac:dyDescent="0.2">
      <c r="BP47173" s="48"/>
    </row>
    <row r="47174" spans="68:68" x14ac:dyDescent="0.2">
      <c r="BP47174" s="48"/>
    </row>
    <row r="47175" spans="68:68" x14ac:dyDescent="0.2">
      <c r="BP47175" s="48"/>
    </row>
    <row r="47176" spans="68:68" x14ac:dyDescent="0.2">
      <c r="BP47176" s="48"/>
    </row>
    <row r="47177" spans="68:68" x14ac:dyDescent="0.2">
      <c r="BP47177" s="48"/>
    </row>
    <row r="47178" spans="68:68" x14ac:dyDescent="0.2">
      <c r="BP47178" s="48"/>
    </row>
    <row r="47179" spans="68:68" x14ac:dyDescent="0.2">
      <c r="BP47179" s="48"/>
    </row>
    <row r="47180" spans="68:68" x14ac:dyDescent="0.2">
      <c r="BP47180" s="48"/>
    </row>
    <row r="47181" spans="68:68" x14ac:dyDescent="0.2">
      <c r="BP47181" s="48"/>
    </row>
    <row r="47182" spans="68:68" x14ac:dyDescent="0.2">
      <c r="BP47182" s="48"/>
    </row>
    <row r="47183" spans="68:68" x14ac:dyDescent="0.2">
      <c r="BP47183" s="48"/>
    </row>
    <row r="47184" spans="68:68" x14ac:dyDescent="0.2">
      <c r="BP47184" s="48"/>
    </row>
    <row r="47185" spans="68:68" x14ac:dyDescent="0.2">
      <c r="BP47185" s="48"/>
    </row>
    <row r="47186" spans="68:68" x14ac:dyDescent="0.2">
      <c r="BP47186" s="48"/>
    </row>
    <row r="47187" spans="68:68" x14ac:dyDescent="0.2">
      <c r="BP47187" s="48"/>
    </row>
    <row r="47188" spans="68:68" x14ac:dyDescent="0.2">
      <c r="BP47188" s="48"/>
    </row>
    <row r="47189" spans="68:68" x14ac:dyDescent="0.2">
      <c r="BP47189" s="48"/>
    </row>
    <row r="47190" spans="68:68" x14ac:dyDescent="0.2">
      <c r="BP47190" s="48"/>
    </row>
    <row r="47191" spans="68:68" x14ac:dyDescent="0.2">
      <c r="BP47191" s="48"/>
    </row>
    <row r="47192" spans="68:68" x14ac:dyDescent="0.2">
      <c r="BP47192" s="48"/>
    </row>
    <row r="47193" spans="68:68" x14ac:dyDescent="0.2">
      <c r="BP47193" s="48"/>
    </row>
    <row r="47194" spans="68:68" x14ac:dyDescent="0.2">
      <c r="BP47194" s="48"/>
    </row>
    <row r="47195" spans="68:68" x14ac:dyDescent="0.2">
      <c r="BP47195" s="48"/>
    </row>
    <row r="47196" spans="68:68" x14ac:dyDescent="0.2">
      <c r="BP47196" s="48"/>
    </row>
    <row r="47197" spans="68:68" x14ac:dyDescent="0.2">
      <c r="BP47197" s="48"/>
    </row>
    <row r="47198" spans="68:68" x14ac:dyDescent="0.2">
      <c r="BP47198" s="48"/>
    </row>
    <row r="47199" spans="68:68" x14ac:dyDescent="0.2">
      <c r="BP47199" s="48"/>
    </row>
    <row r="47200" spans="68:68" x14ac:dyDescent="0.2">
      <c r="BP47200" s="48"/>
    </row>
    <row r="47201" spans="68:68" x14ac:dyDescent="0.2">
      <c r="BP47201" s="48"/>
    </row>
    <row r="47202" spans="68:68" x14ac:dyDescent="0.2">
      <c r="BP47202" s="48"/>
    </row>
    <row r="47203" spans="68:68" x14ac:dyDescent="0.2">
      <c r="BP47203" s="48"/>
    </row>
    <row r="47204" spans="68:68" x14ac:dyDescent="0.2">
      <c r="BP47204" s="48"/>
    </row>
    <row r="47205" spans="68:68" x14ac:dyDescent="0.2">
      <c r="BP47205" s="48"/>
    </row>
    <row r="47206" spans="68:68" x14ac:dyDescent="0.2">
      <c r="BP47206" s="48"/>
    </row>
    <row r="47207" spans="68:68" x14ac:dyDescent="0.2">
      <c r="BP47207" s="48"/>
    </row>
    <row r="47208" spans="68:68" x14ac:dyDescent="0.2">
      <c r="BP47208" s="48"/>
    </row>
    <row r="47209" spans="68:68" x14ac:dyDescent="0.2">
      <c r="BP47209" s="48"/>
    </row>
    <row r="47210" spans="68:68" x14ac:dyDescent="0.2">
      <c r="BP47210" s="48"/>
    </row>
    <row r="47211" spans="68:68" x14ac:dyDescent="0.2">
      <c r="BP47211" s="48"/>
    </row>
    <row r="47212" spans="68:68" x14ac:dyDescent="0.2">
      <c r="BP47212" s="48"/>
    </row>
    <row r="47213" spans="68:68" x14ac:dyDescent="0.2">
      <c r="BP47213" s="48"/>
    </row>
    <row r="47214" spans="68:68" x14ac:dyDescent="0.2">
      <c r="BP47214" s="48"/>
    </row>
    <row r="47215" spans="68:68" x14ac:dyDescent="0.2">
      <c r="BP47215" s="48"/>
    </row>
    <row r="47216" spans="68:68" x14ac:dyDescent="0.2">
      <c r="BP47216" s="48"/>
    </row>
    <row r="47217" spans="68:68" x14ac:dyDescent="0.2">
      <c r="BP47217" s="48"/>
    </row>
    <row r="47218" spans="68:68" x14ac:dyDescent="0.2">
      <c r="BP47218" s="48"/>
    </row>
    <row r="47219" spans="68:68" x14ac:dyDescent="0.2">
      <c r="BP47219" s="48"/>
    </row>
    <row r="47220" spans="68:68" x14ac:dyDescent="0.2">
      <c r="BP47220" s="48"/>
    </row>
    <row r="47221" spans="68:68" x14ac:dyDescent="0.2">
      <c r="BP47221" s="48"/>
    </row>
    <row r="47222" spans="68:68" x14ac:dyDescent="0.2">
      <c r="BP47222" s="48"/>
    </row>
    <row r="47223" spans="68:68" x14ac:dyDescent="0.2">
      <c r="BP47223" s="48"/>
    </row>
    <row r="47224" spans="68:68" x14ac:dyDescent="0.2">
      <c r="BP47224" s="48"/>
    </row>
    <row r="47225" spans="68:68" x14ac:dyDescent="0.2">
      <c r="BP47225" s="48"/>
    </row>
    <row r="47226" spans="68:68" x14ac:dyDescent="0.2">
      <c r="BP47226" s="48"/>
    </row>
    <row r="47227" spans="68:68" x14ac:dyDescent="0.2">
      <c r="BP47227" s="48"/>
    </row>
    <row r="47228" spans="68:68" x14ac:dyDescent="0.2">
      <c r="BP47228" s="48"/>
    </row>
    <row r="47229" spans="68:68" x14ac:dyDescent="0.2">
      <c r="BP47229" s="48"/>
    </row>
    <row r="47230" spans="68:68" x14ac:dyDescent="0.2">
      <c r="BP47230" s="48"/>
    </row>
    <row r="47231" spans="68:68" x14ac:dyDescent="0.2">
      <c r="BP47231" s="48"/>
    </row>
    <row r="47232" spans="68:68" x14ac:dyDescent="0.2">
      <c r="BP47232" s="48"/>
    </row>
    <row r="47233" spans="68:68" x14ac:dyDescent="0.2">
      <c r="BP47233" s="48"/>
    </row>
    <row r="47234" spans="68:68" x14ac:dyDescent="0.2">
      <c r="BP47234" s="48"/>
    </row>
    <row r="47235" spans="68:68" x14ac:dyDescent="0.2">
      <c r="BP47235" s="48"/>
    </row>
    <row r="47236" spans="68:68" x14ac:dyDescent="0.2">
      <c r="BP47236" s="48"/>
    </row>
    <row r="47237" spans="68:68" x14ac:dyDescent="0.2">
      <c r="BP47237" s="48"/>
    </row>
    <row r="47238" spans="68:68" x14ac:dyDescent="0.2">
      <c r="BP47238" s="48"/>
    </row>
    <row r="47239" spans="68:68" x14ac:dyDescent="0.2">
      <c r="BP47239" s="48"/>
    </row>
    <row r="47240" spans="68:68" x14ac:dyDescent="0.2">
      <c r="BP47240" s="48"/>
    </row>
    <row r="47241" spans="68:68" x14ac:dyDescent="0.2">
      <c r="BP47241" s="48"/>
    </row>
    <row r="47242" spans="68:68" x14ac:dyDescent="0.2">
      <c r="BP47242" s="48"/>
    </row>
    <row r="47243" spans="68:68" x14ac:dyDescent="0.2">
      <c r="BP47243" s="48"/>
    </row>
    <row r="47244" spans="68:68" x14ac:dyDescent="0.2">
      <c r="BP47244" s="48"/>
    </row>
    <row r="47245" spans="68:68" x14ac:dyDescent="0.2">
      <c r="BP47245" s="48"/>
    </row>
    <row r="47246" spans="68:68" x14ac:dyDescent="0.2">
      <c r="BP47246" s="48"/>
    </row>
    <row r="47247" spans="68:68" x14ac:dyDescent="0.2">
      <c r="BP47247" s="48"/>
    </row>
    <row r="47248" spans="68:68" x14ac:dyDescent="0.2">
      <c r="BP47248" s="48"/>
    </row>
    <row r="47249" spans="68:68" x14ac:dyDescent="0.2">
      <c r="BP47249" s="48"/>
    </row>
    <row r="47250" spans="68:68" x14ac:dyDescent="0.2">
      <c r="BP47250" s="48"/>
    </row>
    <row r="47251" spans="68:68" x14ac:dyDescent="0.2">
      <c r="BP47251" s="48"/>
    </row>
    <row r="47252" spans="68:68" x14ac:dyDescent="0.2">
      <c r="BP47252" s="48"/>
    </row>
    <row r="47253" spans="68:68" x14ac:dyDescent="0.2">
      <c r="BP47253" s="48"/>
    </row>
    <row r="47254" spans="68:68" x14ac:dyDescent="0.2">
      <c r="BP47254" s="48"/>
    </row>
    <row r="47255" spans="68:68" x14ac:dyDescent="0.2">
      <c r="BP47255" s="48"/>
    </row>
    <row r="47256" spans="68:68" x14ac:dyDescent="0.2">
      <c r="BP47256" s="48"/>
    </row>
    <row r="47257" spans="68:68" x14ac:dyDescent="0.2">
      <c r="BP47257" s="48"/>
    </row>
    <row r="47258" spans="68:68" x14ac:dyDescent="0.2">
      <c r="BP47258" s="48"/>
    </row>
    <row r="47259" spans="68:68" x14ac:dyDescent="0.2">
      <c r="BP47259" s="48"/>
    </row>
    <row r="47260" spans="68:68" x14ac:dyDescent="0.2">
      <c r="BP47260" s="48"/>
    </row>
    <row r="47261" spans="68:68" x14ac:dyDescent="0.2">
      <c r="BP47261" s="48"/>
    </row>
    <row r="47262" spans="68:68" x14ac:dyDescent="0.2">
      <c r="BP47262" s="48"/>
    </row>
    <row r="47263" spans="68:68" x14ac:dyDescent="0.2">
      <c r="BP47263" s="48"/>
    </row>
    <row r="47264" spans="68:68" x14ac:dyDescent="0.2">
      <c r="BP47264" s="48"/>
    </row>
    <row r="47265" spans="68:68" x14ac:dyDescent="0.2">
      <c r="BP47265" s="48"/>
    </row>
    <row r="47266" spans="68:68" x14ac:dyDescent="0.2">
      <c r="BP47266" s="48"/>
    </row>
    <row r="47267" spans="68:68" x14ac:dyDescent="0.2">
      <c r="BP47267" s="48"/>
    </row>
    <row r="47268" spans="68:68" x14ac:dyDescent="0.2">
      <c r="BP47268" s="48"/>
    </row>
    <row r="47269" spans="68:68" x14ac:dyDescent="0.2">
      <c r="BP47269" s="48"/>
    </row>
    <row r="47270" spans="68:68" x14ac:dyDescent="0.2">
      <c r="BP47270" s="48"/>
    </row>
    <row r="47271" spans="68:68" x14ac:dyDescent="0.2">
      <c r="BP47271" s="48"/>
    </row>
    <row r="47272" spans="68:68" x14ac:dyDescent="0.2">
      <c r="BP47272" s="48"/>
    </row>
    <row r="47273" spans="68:68" x14ac:dyDescent="0.2">
      <c r="BP47273" s="48"/>
    </row>
    <row r="47274" spans="68:68" x14ac:dyDescent="0.2">
      <c r="BP47274" s="48"/>
    </row>
    <row r="47275" spans="68:68" x14ac:dyDescent="0.2">
      <c r="BP47275" s="48"/>
    </row>
    <row r="47276" spans="68:68" x14ac:dyDescent="0.2">
      <c r="BP47276" s="48"/>
    </row>
    <row r="47277" spans="68:68" x14ac:dyDescent="0.2">
      <c r="BP47277" s="48"/>
    </row>
    <row r="47278" spans="68:68" x14ac:dyDescent="0.2">
      <c r="BP47278" s="48"/>
    </row>
    <row r="47279" spans="68:68" x14ac:dyDescent="0.2">
      <c r="BP47279" s="48"/>
    </row>
    <row r="47280" spans="68:68" x14ac:dyDescent="0.2">
      <c r="BP47280" s="48"/>
    </row>
    <row r="47281" spans="68:68" x14ac:dyDescent="0.2">
      <c r="BP47281" s="48"/>
    </row>
    <row r="47282" spans="68:68" x14ac:dyDescent="0.2">
      <c r="BP47282" s="48"/>
    </row>
    <row r="47283" spans="68:68" x14ac:dyDescent="0.2">
      <c r="BP47283" s="48"/>
    </row>
    <row r="47284" spans="68:68" x14ac:dyDescent="0.2">
      <c r="BP47284" s="48"/>
    </row>
    <row r="47285" spans="68:68" x14ac:dyDescent="0.2">
      <c r="BP47285" s="48"/>
    </row>
    <row r="47286" spans="68:68" x14ac:dyDescent="0.2">
      <c r="BP47286" s="48"/>
    </row>
    <row r="47287" spans="68:68" x14ac:dyDescent="0.2">
      <c r="BP47287" s="48"/>
    </row>
    <row r="47288" spans="68:68" x14ac:dyDescent="0.2">
      <c r="BP47288" s="48"/>
    </row>
    <row r="47289" spans="68:68" x14ac:dyDescent="0.2">
      <c r="BP47289" s="48"/>
    </row>
    <row r="47290" spans="68:68" x14ac:dyDescent="0.2">
      <c r="BP47290" s="48"/>
    </row>
    <row r="47291" spans="68:68" x14ac:dyDescent="0.2">
      <c r="BP47291" s="48"/>
    </row>
    <row r="47292" spans="68:68" x14ac:dyDescent="0.2">
      <c r="BP47292" s="48"/>
    </row>
    <row r="47293" spans="68:68" x14ac:dyDescent="0.2">
      <c r="BP47293" s="48"/>
    </row>
    <row r="47294" spans="68:68" x14ac:dyDescent="0.2">
      <c r="BP47294" s="48"/>
    </row>
    <row r="47295" spans="68:68" x14ac:dyDescent="0.2">
      <c r="BP47295" s="48"/>
    </row>
    <row r="47296" spans="68:68" x14ac:dyDescent="0.2">
      <c r="BP47296" s="48"/>
    </row>
    <row r="47297" spans="68:68" x14ac:dyDescent="0.2">
      <c r="BP47297" s="48"/>
    </row>
    <row r="47298" spans="68:68" x14ac:dyDescent="0.2">
      <c r="BP47298" s="48"/>
    </row>
    <row r="47299" spans="68:68" x14ac:dyDescent="0.2">
      <c r="BP47299" s="48"/>
    </row>
    <row r="47300" spans="68:68" x14ac:dyDescent="0.2">
      <c r="BP47300" s="48"/>
    </row>
    <row r="47301" spans="68:68" x14ac:dyDescent="0.2">
      <c r="BP47301" s="48"/>
    </row>
    <row r="47302" spans="68:68" x14ac:dyDescent="0.2">
      <c r="BP47302" s="48"/>
    </row>
    <row r="47303" spans="68:68" x14ac:dyDescent="0.2">
      <c r="BP47303" s="48"/>
    </row>
    <row r="47304" spans="68:68" x14ac:dyDescent="0.2">
      <c r="BP47304" s="48"/>
    </row>
    <row r="47305" spans="68:68" x14ac:dyDescent="0.2">
      <c r="BP47305" s="48"/>
    </row>
    <row r="47306" spans="68:68" x14ac:dyDescent="0.2">
      <c r="BP47306" s="48"/>
    </row>
    <row r="47307" spans="68:68" x14ac:dyDescent="0.2">
      <c r="BP47307" s="48"/>
    </row>
    <row r="47308" spans="68:68" x14ac:dyDescent="0.2">
      <c r="BP47308" s="48"/>
    </row>
    <row r="47309" spans="68:68" x14ac:dyDescent="0.2">
      <c r="BP47309" s="48"/>
    </row>
    <row r="47310" spans="68:68" x14ac:dyDescent="0.2">
      <c r="BP47310" s="48"/>
    </row>
    <row r="47311" spans="68:68" x14ac:dyDescent="0.2">
      <c r="BP47311" s="48"/>
    </row>
    <row r="47312" spans="68:68" x14ac:dyDescent="0.2">
      <c r="BP47312" s="48"/>
    </row>
    <row r="47313" spans="68:68" x14ac:dyDescent="0.2">
      <c r="BP47313" s="48"/>
    </row>
    <row r="47314" spans="68:68" x14ac:dyDescent="0.2">
      <c r="BP47314" s="48"/>
    </row>
    <row r="47315" spans="68:68" x14ac:dyDescent="0.2">
      <c r="BP47315" s="48"/>
    </row>
    <row r="47316" spans="68:68" x14ac:dyDescent="0.2">
      <c r="BP47316" s="48"/>
    </row>
    <row r="47317" spans="68:68" x14ac:dyDescent="0.2">
      <c r="BP47317" s="48"/>
    </row>
    <row r="47318" spans="68:68" x14ac:dyDescent="0.2">
      <c r="BP47318" s="48"/>
    </row>
    <row r="47319" spans="68:68" x14ac:dyDescent="0.2">
      <c r="BP47319" s="48"/>
    </row>
    <row r="47320" spans="68:68" x14ac:dyDescent="0.2">
      <c r="BP47320" s="48"/>
    </row>
    <row r="47321" spans="68:68" x14ac:dyDescent="0.2">
      <c r="BP47321" s="48"/>
    </row>
    <row r="47322" spans="68:68" x14ac:dyDescent="0.2">
      <c r="BP47322" s="48"/>
    </row>
    <row r="47323" spans="68:68" x14ac:dyDescent="0.2">
      <c r="BP47323" s="48"/>
    </row>
    <row r="47324" spans="68:68" x14ac:dyDescent="0.2">
      <c r="BP47324" s="48"/>
    </row>
    <row r="47325" spans="68:68" x14ac:dyDescent="0.2">
      <c r="BP47325" s="48"/>
    </row>
    <row r="47326" spans="68:68" x14ac:dyDescent="0.2">
      <c r="BP47326" s="48"/>
    </row>
    <row r="47327" spans="68:68" x14ac:dyDescent="0.2">
      <c r="BP47327" s="48"/>
    </row>
    <row r="47328" spans="68:68" x14ac:dyDescent="0.2">
      <c r="BP47328" s="48"/>
    </row>
    <row r="47329" spans="68:68" x14ac:dyDescent="0.2">
      <c r="BP47329" s="48"/>
    </row>
    <row r="47330" spans="68:68" x14ac:dyDescent="0.2">
      <c r="BP47330" s="48"/>
    </row>
    <row r="47331" spans="68:68" x14ac:dyDescent="0.2">
      <c r="BP47331" s="48"/>
    </row>
    <row r="47332" spans="68:68" x14ac:dyDescent="0.2">
      <c r="BP47332" s="48"/>
    </row>
    <row r="47333" spans="68:68" x14ac:dyDescent="0.2">
      <c r="BP47333" s="48"/>
    </row>
    <row r="47334" spans="68:68" x14ac:dyDescent="0.2">
      <c r="BP47334" s="48"/>
    </row>
    <row r="47335" spans="68:68" x14ac:dyDescent="0.2">
      <c r="BP47335" s="48"/>
    </row>
    <row r="47336" spans="68:68" x14ac:dyDescent="0.2">
      <c r="BP47336" s="48"/>
    </row>
    <row r="47337" spans="68:68" x14ac:dyDescent="0.2">
      <c r="BP47337" s="48"/>
    </row>
    <row r="47338" spans="68:68" x14ac:dyDescent="0.2">
      <c r="BP47338" s="48"/>
    </row>
    <row r="47339" spans="68:68" x14ac:dyDescent="0.2">
      <c r="BP47339" s="48"/>
    </row>
    <row r="47340" spans="68:68" x14ac:dyDescent="0.2">
      <c r="BP47340" s="48"/>
    </row>
    <row r="47341" spans="68:68" x14ac:dyDescent="0.2">
      <c r="BP47341" s="48"/>
    </row>
    <row r="47342" spans="68:68" x14ac:dyDescent="0.2">
      <c r="BP47342" s="48"/>
    </row>
    <row r="47343" spans="68:68" x14ac:dyDescent="0.2">
      <c r="BP47343" s="48"/>
    </row>
    <row r="47344" spans="68:68" x14ac:dyDescent="0.2">
      <c r="BP47344" s="48"/>
    </row>
    <row r="47345" spans="68:68" x14ac:dyDescent="0.2">
      <c r="BP47345" s="48"/>
    </row>
    <row r="47346" spans="68:68" x14ac:dyDescent="0.2">
      <c r="BP47346" s="48"/>
    </row>
    <row r="47347" spans="68:68" x14ac:dyDescent="0.2">
      <c r="BP47347" s="48"/>
    </row>
    <row r="47348" spans="68:68" x14ac:dyDescent="0.2">
      <c r="BP47348" s="48"/>
    </row>
    <row r="47349" spans="68:68" x14ac:dyDescent="0.2">
      <c r="BP47349" s="48"/>
    </row>
    <row r="47350" spans="68:68" x14ac:dyDescent="0.2">
      <c r="BP47350" s="48"/>
    </row>
    <row r="47351" spans="68:68" x14ac:dyDescent="0.2">
      <c r="BP47351" s="48"/>
    </row>
    <row r="47352" spans="68:68" x14ac:dyDescent="0.2">
      <c r="BP47352" s="48"/>
    </row>
    <row r="47353" spans="68:68" x14ac:dyDescent="0.2">
      <c r="BP47353" s="48"/>
    </row>
    <row r="47354" spans="68:68" x14ac:dyDescent="0.2">
      <c r="BP47354" s="48"/>
    </row>
    <row r="47355" spans="68:68" x14ac:dyDescent="0.2">
      <c r="BP47355" s="48"/>
    </row>
    <row r="47356" spans="68:68" x14ac:dyDescent="0.2">
      <c r="BP47356" s="48"/>
    </row>
    <row r="47357" spans="68:68" x14ac:dyDescent="0.2">
      <c r="BP47357" s="48"/>
    </row>
    <row r="47358" spans="68:68" x14ac:dyDescent="0.2">
      <c r="BP47358" s="48"/>
    </row>
    <row r="47359" spans="68:68" x14ac:dyDescent="0.2">
      <c r="BP47359" s="48"/>
    </row>
    <row r="47360" spans="68:68" x14ac:dyDescent="0.2">
      <c r="BP47360" s="48"/>
    </row>
    <row r="47361" spans="68:68" x14ac:dyDescent="0.2">
      <c r="BP47361" s="48"/>
    </row>
    <row r="47362" spans="68:68" x14ac:dyDescent="0.2">
      <c r="BP47362" s="48"/>
    </row>
    <row r="47363" spans="68:68" x14ac:dyDescent="0.2">
      <c r="BP47363" s="48"/>
    </row>
    <row r="47364" spans="68:68" x14ac:dyDescent="0.2">
      <c r="BP47364" s="48"/>
    </row>
    <row r="47365" spans="68:68" x14ac:dyDescent="0.2">
      <c r="BP47365" s="48"/>
    </row>
    <row r="47366" spans="68:68" x14ac:dyDescent="0.2">
      <c r="BP47366" s="48"/>
    </row>
    <row r="47367" spans="68:68" x14ac:dyDescent="0.2">
      <c r="BP47367" s="48"/>
    </row>
    <row r="47368" spans="68:68" x14ac:dyDescent="0.2">
      <c r="BP47368" s="48"/>
    </row>
    <row r="47369" spans="68:68" x14ac:dyDescent="0.2">
      <c r="BP47369" s="48"/>
    </row>
    <row r="47370" spans="68:68" x14ac:dyDescent="0.2">
      <c r="BP47370" s="48"/>
    </row>
    <row r="47371" spans="68:68" x14ac:dyDescent="0.2">
      <c r="BP47371" s="48"/>
    </row>
    <row r="47372" spans="68:68" x14ac:dyDescent="0.2">
      <c r="BP47372" s="48"/>
    </row>
    <row r="47373" spans="68:68" x14ac:dyDescent="0.2">
      <c r="BP47373" s="48"/>
    </row>
    <row r="47374" spans="68:68" x14ac:dyDescent="0.2">
      <c r="BP47374" s="48"/>
    </row>
    <row r="47375" spans="68:68" x14ac:dyDescent="0.2">
      <c r="BP47375" s="48"/>
    </row>
    <row r="47376" spans="68:68" x14ac:dyDescent="0.2">
      <c r="BP47376" s="48"/>
    </row>
    <row r="47377" spans="68:68" x14ac:dyDescent="0.2">
      <c r="BP47377" s="48"/>
    </row>
    <row r="47378" spans="68:68" x14ac:dyDescent="0.2">
      <c r="BP47378" s="48"/>
    </row>
    <row r="47379" spans="68:68" x14ac:dyDescent="0.2">
      <c r="BP47379" s="48"/>
    </row>
    <row r="47380" spans="68:68" x14ac:dyDescent="0.2">
      <c r="BP47380" s="48"/>
    </row>
    <row r="47381" spans="68:68" x14ac:dyDescent="0.2">
      <c r="BP47381" s="48"/>
    </row>
    <row r="47382" spans="68:68" x14ac:dyDescent="0.2">
      <c r="BP47382" s="48"/>
    </row>
    <row r="47383" spans="68:68" x14ac:dyDescent="0.2">
      <c r="BP47383" s="48"/>
    </row>
    <row r="47384" spans="68:68" x14ac:dyDescent="0.2">
      <c r="BP47384" s="48"/>
    </row>
    <row r="47385" spans="68:68" x14ac:dyDescent="0.2">
      <c r="BP47385" s="48"/>
    </row>
    <row r="47386" spans="68:68" x14ac:dyDescent="0.2">
      <c r="BP47386" s="48"/>
    </row>
    <row r="47387" spans="68:68" x14ac:dyDescent="0.2">
      <c r="BP47387" s="48"/>
    </row>
    <row r="47388" spans="68:68" x14ac:dyDescent="0.2">
      <c r="BP47388" s="48"/>
    </row>
    <row r="47389" spans="68:68" x14ac:dyDescent="0.2">
      <c r="BP47389" s="48"/>
    </row>
    <row r="47390" spans="68:68" x14ac:dyDescent="0.2">
      <c r="BP47390" s="48"/>
    </row>
    <row r="47391" spans="68:68" x14ac:dyDescent="0.2">
      <c r="BP47391" s="48"/>
    </row>
    <row r="47392" spans="68:68" x14ac:dyDescent="0.2">
      <c r="BP47392" s="48"/>
    </row>
    <row r="47393" spans="68:68" x14ac:dyDescent="0.2">
      <c r="BP47393" s="48"/>
    </row>
    <row r="47394" spans="68:68" x14ac:dyDescent="0.2">
      <c r="BP47394" s="48"/>
    </row>
    <row r="47395" spans="68:68" x14ac:dyDescent="0.2">
      <c r="BP47395" s="48"/>
    </row>
    <row r="47396" spans="68:68" x14ac:dyDescent="0.2">
      <c r="BP47396" s="48"/>
    </row>
    <row r="47397" spans="68:68" x14ac:dyDescent="0.2">
      <c r="BP47397" s="48"/>
    </row>
    <row r="47398" spans="68:68" x14ac:dyDescent="0.2">
      <c r="BP47398" s="48"/>
    </row>
    <row r="47399" spans="68:68" x14ac:dyDescent="0.2">
      <c r="BP47399" s="48"/>
    </row>
    <row r="47400" spans="68:68" x14ac:dyDescent="0.2">
      <c r="BP47400" s="48"/>
    </row>
    <row r="47401" spans="68:68" x14ac:dyDescent="0.2">
      <c r="BP47401" s="48"/>
    </row>
    <row r="47402" spans="68:68" x14ac:dyDescent="0.2">
      <c r="BP47402" s="48"/>
    </row>
    <row r="47403" spans="68:68" x14ac:dyDescent="0.2">
      <c r="BP47403" s="48"/>
    </row>
    <row r="47404" spans="68:68" x14ac:dyDescent="0.2">
      <c r="BP47404" s="48"/>
    </row>
    <row r="47405" spans="68:68" x14ac:dyDescent="0.2">
      <c r="BP47405" s="48"/>
    </row>
    <row r="47406" spans="68:68" x14ac:dyDescent="0.2">
      <c r="BP47406" s="48"/>
    </row>
    <row r="47407" spans="68:68" x14ac:dyDescent="0.2">
      <c r="BP47407" s="48"/>
    </row>
    <row r="47408" spans="68:68" x14ac:dyDescent="0.2">
      <c r="BP47408" s="48"/>
    </row>
    <row r="47409" spans="68:68" x14ac:dyDescent="0.2">
      <c r="BP47409" s="48"/>
    </row>
    <row r="47410" spans="68:68" x14ac:dyDescent="0.2">
      <c r="BP47410" s="48"/>
    </row>
    <row r="47411" spans="68:68" x14ac:dyDescent="0.2">
      <c r="BP47411" s="48"/>
    </row>
    <row r="47412" spans="68:68" x14ac:dyDescent="0.2">
      <c r="BP47412" s="48"/>
    </row>
    <row r="47413" spans="68:68" x14ac:dyDescent="0.2">
      <c r="BP47413" s="48"/>
    </row>
    <row r="47414" spans="68:68" x14ac:dyDescent="0.2">
      <c r="BP47414" s="48"/>
    </row>
    <row r="47415" spans="68:68" x14ac:dyDescent="0.2">
      <c r="BP47415" s="48"/>
    </row>
    <row r="47416" spans="68:68" x14ac:dyDescent="0.2">
      <c r="BP47416" s="48"/>
    </row>
    <row r="47417" spans="68:68" x14ac:dyDescent="0.2">
      <c r="BP47417" s="48"/>
    </row>
    <row r="47418" spans="68:68" x14ac:dyDescent="0.2">
      <c r="BP47418" s="48"/>
    </row>
    <row r="47419" spans="68:68" x14ac:dyDescent="0.2">
      <c r="BP47419" s="48"/>
    </row>
    <row r="47420" spans="68:68" x14ac:dyDescent="0.2">
      <c r="BP47420" s="48"/>
    </row>
    <row r="47421" spans="68:68" x14ac:dyDescent="0.2">
      <c r="BP47421" s="48"/>
    </row>
    <row r="47422" spans="68:68" x14ac:dyDescent="0.2">
      <c r="BP47422" s="48"/>
    </row>
    <row r="47423" spans="68:68" x14ac:dyDescent="0.2">
      <c r="BP47423" s="48"/>
    </row>
    <row r="47424" spans="68:68" x14ac:dyDescent="0.2">
      <c r="BP47424" s="48"/>
    </row>
    <row r="47425" spans="68:68" x14ac:dyDescent="0.2">
      <c r="BP47425" s="48"/>
    </row>
    <row r="47426" spans="68:68" x14ac:dyDescent="0.2">
      <c r="BP47426" s="48"/>
    </row>
    <row r="47427" spans="68:68" x14ac:dyDescent="0.2">
      <c r="BP47427" s="48"/>
    </row>
    <row r="47428" spans="68:68" x14ac:dyDescent="0.2">
      <c r="BP47428" s="48"/>
    </row>
    <row r="47429" spans="68:68" x14ac:dyDescent="0.2">
      <c r="BP47429" s="48"/>
    </row>
    <row r="47430" spans="68:68" x14ac:dyDescent="0.2">
      <c r="BP47430" s="48"/>
    </row>
    <row r="47431" spans="68:68" x14ac:dyDescent="0.2">
      <c r="BP47431" s="48"/>
    </row>
    <row r="47432" spans="68:68" x14ac:dyDescent="0.2">
      <c r="BP47432" s="48"/>
    </row>
    <row r="47433" spans="68:68" x14ac:dyDescent="0.2">
      <c r="BP47433" s="48"/>
    </row>
    <row r="47434" spans="68:68" x14ac:dyDescent="0.2">
      <c r="BP47434" s="48"/>
    </row>
    <row r="47435" spans="68:68" x14ac:dyDescent="0.2">
      <c r="BP47435" s="48"/>
    </row>
    <row r="47436" spans="68:68" x14ac:dyDescent="0.2">
      <c r="BP47436" s="48"/>
    </row>
    <row r="47437" spans="68:68" x14ac:dyDescent="0.2">
      <c r="BP47437" s="48"/>
    </row>
    <row r="47438" spans="68:68" x14ac:dyDescent="0.2">
      <c r="BP47438" s="48"/>
    </row>
    <row r="47439" spans="68:68" x14ac:dyDescent="0.2">
      <c r="BP47439" s="48"/>
    </row>
    <row r="47440" spans="68:68" x14ac:dyDescent="0.2">
      <c r="BP47440" s="48"/>
    </row>
    <row r="47441" spans="68:68" x14ac:dyDescent="0.2">
      <c r="BP47441" s="48"/>
    </row>
    <row r="47442" spans="68:68" x14ac:dyDescent="0.2">
      <c r="BP47442" s="48"/>
    </row>
    <row r="47443" spans="68:68" x14ac:dyDescent="0.2">
      <c r="BP47443" s="48"/>
    </row>
    <row r="47444" spans="68:68" x14ac:dyDescent="0.2">
      <c r="BP47444" s="48"/>
    </row>
    <row r="47445" spans="68:68" x14ac:dyDescent="0.2">
      <c r="BP47445" s="48"/>
    </row>
    <row r="47446" spans="68:68" x14ac:dyDescent="0.2">
      <c r="BP47446" s="48"/>
    </row>
    <row r="47447" spans="68:68" x14ac:dyDescent="0.2">
      <c r="BP47447" s="48"/>
    </row>
    <row r="47448" spans="68:68" x14ac:dyDescent="0.2">
      <c r="BP47448" s="48"/>
    </row>
    <row r="47449" spans="68:68" x14ac:dyDescent="0.2">
      <c r="BP47449" s="48"/>
    </row>
    <row r="47450" spans="68:68" x14ac:dyDescent="0.2">
      <c r="BP47450" s="48"/>
    </row>
    <row r="47451" spans="68:68" x14ac:dyDescent="0.2">
      <c r="BP47451" s="48"/>
    </row>
    <row r="47452" spans="68:68" x14ac:dyDescent="0.2">
      <c r="BP47452" s="48"/>
    </row>
    <row r="47453" spans="68:68" x14ac:dyDescent="0.2">
      <c r="BP47453" s="48"/>
    </row>
    <row r="47454" spans="68:68" x14ac:dyDescent="0.2">
      <c r="BP47454" s="48"/>
    </row>
    <row r="47455" spans="68:68" x14ac:dyDescent="0.2">
      <c r="BP47455" s="48"/>
    </row>
    <row r="47456" spans="68:68" x14ac:dyDescent="0.2">
      <c r="BP47456" s="48"/>
    </row>
    <row r="47457" spans="68:68" x14ac:dyDescent="0.2">
      <c r="BP47457" s="48"/>
    </row>
    <row r="47458" spans="68:68" x14ac:dyDescent="0.2">
      <c r="BP47458" s="48"/>
    </row>
    <row r="47459" spans="68:68" x14ac:dyDescent="0.2">
      <c r="BP47459" s="48"/>
    </row>
    <row r="47460" spans="68:68" x14ac:dyDescent="0.2">
      <c r="BP47460" s="48"/>
    </row>
    <row r="47461" spans="68:68" x14ac:dyDescent="0.2">
      <c r="BP47461" s="48"/>
    </row>
    <row r="47462" spans="68:68" x14ac:dyDescent="0.2">
      <c r="BP47462" s="48"/>
    </row>
    <row r="47463" spans="68:68" x14ac:dyDescent="0.2">
      <c r="BP47463" s="48"/>
    </row>
    <row r="47464" spans="68:68" x14ac:dyDescent="0.2">
      <c r="BP47464" s="48"/>
    </row>
    <row r="47465" spans="68:68" x14ac:dyDescent="0.2">
      <c r="BP47465" s="48"/>
    </row>
    <row r="47466" spans="68:68" x14ac:dyDescent="0.2">
      <c r="BP47466" s="48"/>
    </row>
    <row r="47467" spans="68:68" x14ac:dyDescent="0.2">
      <c r="BP47467" s="48"/>
    </row>
    <row r="47468" spans="68:68" x14ac:dyDescent="0.2">
      <c r="BP47468" s="48"/>
    </row>
    <row r="47469" spans="68:68" x14ac:dyDescent="0.2">
      <c r="BP47469" s="48"/>
    </row>
    <row r="47470" spans="68:68" x14ac:dyDescent="0.2">
      <c r="BP47470" s="48"/>
    </row>
    <row r="47471" spans="68:68" x14ac:dyDescent="0.2">
      <c r="BP47471" s="48"/>
    </row>
    <row r="47472" spans="68:68" x14ac:dyDescent="0.2">
      <c r="BP47472" s="48"/>
    </row>
    <row r="47473" spans="68:68" x14ac:dyDescent="0.2">
      <c r="BP47473" s="48"/>
    </row>
    <row r="47474" spans="68:68" x14ac:dyDescent="0.2">
      <c r="BP47474" s="48"/>
    </row>
    <row r="47475" spans="68:68" x14ac:dyDescent="0.2">
      <c r="BP47475" s="48"/>
    </row>
    <row r="47476" spans="68:68" x14ac:dyDescent="0.2">
      <c r="BP47476" s="48"/>
    </row>
    <row r="47477" spans="68:68" x14ac:dyDescent="0.2">
      <c r="BP47477" s="48"/>
    </row>
    <row r="47478" spans="68:68" x14ac:dyDescent="0.2">
      <c r="BP47478" s="48"/>
    </row>
    <row r="47479" spans="68:68" x14ac:dyDescent="0.2">
      <c r="BP47479" s="48"/>
    </row>
    <row r="47480" spans="68:68" x14ac:dyDescent="0.2">
      <c r="BP47480" s="48"/>
    </row>
    <row r="47481" spans="68:68" x14ac:dyDescent="0.2">
      <c r="BP47481" s="48"/>
    </row>
    <row r="47482" spans="68:68" x14ac:dyDescent="0.2">
      <c r="BP47482" s="48"/>
    </row>
    <row r="47483" spans="68:68" x14ac:dyDescent="0.2">
      <c r="BP47483" s="48"/>
    </row>
    <row r="47484" spans="68:68" x14ac:dyDescent="0.2">
      <c r="BP47484" s="48"/>
    </row>
    <row r="47485" spans="68:68" x14ac:dyDescent="0.2">
      <c r="BP47485" s="48"/>
    </row>
    <row r="47486" spans="68:68" x14ac:dyDescent="0.2">
      <c r="BP47486" s="48"/>
    </row>
    <row r="47487" spans="68:68" x14ac:dyDescent="0.2">
      <c r="BP47487" s="48"/>
    </row>
    <row r="47488" spans="68:68" x14ac:dyDescent="0.2">
      <c r="BP47488" s="48"/>
    </row>
    <row r="47489" spans="68:68" x14ac:dyDescent="0.2">
      <c r="BP47489" s="48"/>
    </row>
    <row r="47490" spans="68:68" x14ac:dyDescent="0.2">
      <c r="BP47490" s="48"/>
    </row>
    <row r="47491" spans="68:68" x14ac:dyDescent="0.2">
      <c r="BP47491" s="48"/>
    </row>
    <row r="47492" spans="68:68" x14ac:dyDescent="0.2">
      <c r="BP47492" s="48"/>
    </row>
    <row r="47493" spans="68:68" x14ac:dyDescent="0.2">
      <c r="BP47493" s="48"/>
    </row>
    <row r="47494" spans="68:68" x14ac:dyDescent="0.2">
      <c r="BP47494" s="48"/>
    </row>
    <row r="47495" spans="68:68" x14ac:dyDescent="0.2">
      <c r="BP47495" s="48"/>
    </row>
    <row r="47496" spans="68:68" x14ac:dyDescent="0.2">
      <c r="BP47496" s="48"/>
    </row>
    <row r="47497" spans="68:68" x14ac:dyDescent="0.2">
      <c r="BP47497" s="48"/>
    </row>
    <row r="47498" spans="68:68" x14ac:dyDescent="0.2">
      <c r="BP47498" s="48"/>
    </row>
    <row r="47499" spans="68:68" x14ac:dyDescent="0.2">
      <c r="BP47499" s="48"/>
    </row>
    <row r="47500" spans="68:68" x14ac:dyDescent="0.2">
      <c r="BP47500" s="48"/>
    </row>
    <row r="47501" spans="68:68" x14ac:dyDescent="0.2">
      <c r="BP47501" s="48"/>
    </row>
    <row r="47502" spans="68:68" x14ac:dyDescent="0.2">
      <c r="BP47502" s="48"/>
    </row>
    <row r="47503" spans="68:68" x14ac:dyDescent="0.2">
      <c r="BP47503" s="48"/>
    </row>
    <row r="47504" spans="68:68" x14ac:dyDescent="0.2">
      <c r="BP47504" s="48"/>
    </row>
    <row r="47505" spans="68:68" x14ac:dyDescent="0.2">
      <c r="BP47505" s="48"/>
    </row>
    <row r="47506" spans="68:68" x14ac:dyDescent="0.2">
      <c r="BP47506" s="48"/>
    </row>
    <row r="47507" spans="68:68" x14ac:dyDescent="0.2">
      <c r="BP47507" s="48"/>
    </row>
    <row r="47508" spans="68:68" x14ac:dyDescent="0.2">
      <c r="BP47508" s="48"/>
    </row>
    <row r="47509" spans="68:68" x14ac:dyDescent="0.2">
      <c r="BP47509" s="48"/>
    </row>
    <row r="47510" spans="68:68" x14ac:dyDescent="0.2">
      <c r="BP47510" s="48"/>
    </row>
    <row r="47511" spans="68:68" x14ac:dyDescent="0.2">
      <c r="BP47511" s="48"/>
    </row>
    <row r="47512" spans="68:68" x14ac:dyDescent="0.2">
      <c r="BP47512" s="48"/>
    </row>
    <row r="47513" spans="68:68" x14ac:dyDescent="0.2">
      <c r="BP47513" s="48"/>
    </row>
    <row r="47514" spans="68:68" x14ac:dyDescent="0.2">
      <c r="BP47514" s="48"/>
    </row>
    <row r="47515" spans="68:68" x14ac:dyDescent="0.2">
      <c r="BP47515" s="48"/>
    </row>
    <row r="47516" spans="68:68" x14ac:dyDescent="0.2">
      <c r="BP47516" s="48"/>
    </row>
    <row r="47517" spans="68:68" x14ac:dyDescent="0.2">
      <c r="BP47517" s="48"/>
    </row>
    <row r="47518" spans="68:68" x14ac:dyDescent="0.2">
      <c r="BP47518" s="48"/>
    </row>
    <row r="47519" spans="68:68" x14ac:dyDescent="0.2">
      <c r="BP47519" s="48"/>
    </row>
    <row r="47520" spans="68:68" x14ac:dyDescent="0.2">
      <c r="BP47520" s="48"/>
    </row>
    <row r="47521" spans="68:68" x14ac:dyDescent="0.2">
      <c r="BP47521" s="48"/>
    </row>
    <row r="47522" spans="68:68" x14ac:dyDescent="0.2">
      <c r="BP47522" s="48"/>
    </row>
    <row r="47523" spans="68:68" x14ac:dyDescent="0.2">
      <c r="BP47523" s="48"/>
    </row>
    <row r="47524" spans="68:68" x14ac:dyDescent="0.2">
      <c r="BP47524" s="48"/>
    </row>
    <row r="47525" spans="68:68" x14ac:dyDescent="0.2">
      <c r="BP47525" s="48"/>
    </row>
    <row r="47526" spans="68:68" x14ac:dyDescent="0.2">
      <c r="BP47526" s="48"/>
    </row>
    <row r="47527" spans="68:68" x14ac:dyDescent="0.2">
      <c r="BP47527" s="48"/>
    </row>
    <row r="47528" spans="68:68" x14ac:dyDescent="0.2">
      <c r="BP47528" s="48"/>
    </row>
    <row r="47529" spans="68:68" x14ac:dyDescent="0.2">
      <c r="BP47529" s="48"/>
    </row>
    <row r="47530" spans="68:68" x14ac:dyDescent="0.2">
      <c r="BP47530" s="48"/>
    </row>
    <row r="47531" spans="68:68" x14ac:dyDescent="0.2">
      <c r="BP47531" s="48"/>
    </row>
    <row r="47532" spans="68:68" x14ac:dyDescent="0.2">
      <c r="BP47532" s="48"/>
    </row>
    <row r="47533" spans="68:68" x14ac:dyDescent="0.2">
      <c r="BP47533" s="48"/>
    </row>
    <row r="47534" spans="68:68" x14ac:dyDescent="0.2">
      <c r="BP47534" s="48"/>
    </row>
    <row r="47535" spans="68:68" x14ac:dyDescent="0.2">
      <c r="BP47535" s="48"/>
    </row>
    <row r="47536" spans="68:68" x14ac:dyDescent="0.2">
      <c r="BP47536" s="48"/>
    </row>
    <row r="47537" spans="68:68" x14ac:dyDescent="0.2">
      <c r="BP47537" s="48"/>
    </row>
    <row r="47538" spans="68:68" x14ac:dyDescent="0.2">
      <c r="BP47538" s="48"/>
    </row>
    <row r="47539" spans="68:68" x14ac:dyDescent="0.2">
      <c r="BP47539" s="48"/>
    </row>
    <row r="47540" spans="68:68" x14ac:dyDescent="0.2">
      <c r="BP47540" s="48"/>
    </row>
    <row r="47541" spans="68:68" x14ac:dyDescent="0.2">
      <c r="BP47541" s="48"/>
    </row>
    <row r="47542" spans="68:68" x14ac:dyDescent="0.2">
      <c r="BP47542" s="48"/>
    </row>
    <row r="47543" spans="68:68" x14ac:dyDescent="0.2">
      <c r="BP47543" s="48"/>
    </row>
    <row r="47544" spans="68:68" x14ac:dyDescent="0.2">
      <c r="BP47544" s="48"/>
    </row>
    <row r="47545" spans="68:68" x14ac:dyDescent="0.2">
      <c r="BP47545" s="48"/>
    </row>
    <row r="47546" spans="68:68" x14ac:dyDescent="0.2">
      <c r="BP47546" s="48"/>
    </row>
    <row r="47547" spans="68:68" x14ac:dyDescent="0.2">
      <c r="BP47547" s="48"/>
    </row>
    <row r="47548" spans="68:68" x14ac:dyDescent="0.2">
      <c r="BP47548" s="48"/>
    </row>
    <row r="47549" spans="68:68" x14ac:dyDescent="0.2">
      <c r="BP47549" s="48"/>
    </row>
    <row r="47550" spans="68:68" x14ac:dyDescent="0.2">
      <c r="BP47550" s="48"/>
    </row>
    <row r="47551" spans="68:68" x14ac:dyDescent="0.2">
      <c r="BP47551" s="48"/>
    </row>
    <row r="47552" spans="68:68" x14ac:dyDescent="0.2">
      <c r="BP47552" s="48"/>
    </row>
    <row r="47553" spans="68:68" x14ac:dyDescent="0.2">
      <c r="BP47553" s="48"/>
    </row>
    <row r="47554" spans="68:68" x14ac:dyDescent="0.2">
      <c r="BP47554" s="48"/>
    </row>
    <row r="47555" spans="68:68" x14ac:dyDescent="0.2">
      <c r="BP47555" s="48"/>
    </row>
    <row r="47556" spans="68:68" x14ac:dyDescent="0.2">
      <c r="BP47556" s="48"/>
    </row>
    <row r="47557" spans="68:68" x14ac:dyDescent="0.2">
      <c r="BP47557" s="48"/>
    </row>
    <row r="47558" spans="68:68" x14ac:dyDescent="0.2">
      <c r="BP47558" s="48"/>
    </row>
    <row r="47559" spans="68:68" x14ac:dyDescent="0.2">
      <c r="BP47559" s="48"/>
    </row>
    <row r="47560" spans="68:68" x14ac:dyDescent="0.2">
      <c r="BP47560" s="48"/>
    </row>
    <row r="47561" spans="68:68" x14ac:dyDescent="0.2">
      <c r="BP47561" s="48"/>
    </row>
    <row r="47562" spans="68:68" x14ac:dyDescent="0.2">
      <c r="BP47562" s="48"/>
    </row>
    <row r="47563" spans="68:68" x14ac:dyDescent="0.2">
      <c r="BP47563" s="48"/>
    </row>
    <row r="47564" spans="68:68" x14ac:dyDescent="0.2">
      <c r="BP47564" s="48"/>
    </row>
    <row r="47565" spans="68:68" x14ac:dyDescent="0.2">
      <c r="BP47565" s="48"/>
    </row>
    <row r="47566" spans="68:68" x14ac:dyDescent="0.2">
      <c r="BP47566" s="48"/>
    </row>
    <row r="47567" spans="68:68" x14ac:dyDescent="0.2">
      <c r="BP47567" s="48"/>
    </row>
    <row r="47568" spans="68:68" x14ac:dyDescent="0.2">
      <c r="BP47568" s="48"/>
    </row>
    <row r="47569" spans="68:68" x14ac:dyDescent="0.2">
      <c r="BP47569" s="48"/>
    </row>
    <row r="47570" spans="68:68" x14ac:dyDescent="0.2">
      <c r="BP47570" s="48"/>
    </row>
    <row r="47571" spans="68:68" x14ac:dyDescent="0.2">
      <c r="BP47571" s="48"/>
    </row>
    <row r="47572" spans="68:68" x14ac:dyDescent="0.2">
      <c r="BP47572" s="48"/>
    </row>
    <row r="47573" spans="68:68" x14ac:dyDescent="0.2">
      <c r="BP47573" s="48"/>
    </row>
    <row r="47574" spans="68:68" x14ac:dyDescent="0.2">
      <c r="BP47574" s="48"/>
    </row>
    <row r="47575" spans="68:68" x14ac:dyDescent="0.2">
      <c r="BP47575" s="48"/>
    </row>
    <row r="47576" spans="68:68" x14ac:dyDescent="0.2">
      <c r="BP47576" s="48"/>
    </row>
    <row r="47577" spans="68:68" x14ac:dyDescent="0.2">
      <c r="BP47577" s="48"/>
    </row>
    <row r="47578" spans="68:68" x14ac:dyDescent="0.2">
      <c r="BP47578" s="48"/>
    </row>
    <row r="47579" spans="68:68" x14ac:dyDescent="0.2">
      <c r="BP47579" s="48"/>
    </row>
    <row r="47580" spans="68:68" x14ac:dyDescent="0.2">
      <c r="BP47580" s="48"/>
    </row>
    <row r="47581" spans="68:68" x14ac:dyDescent="0.2">
      <c r="BP47581" s="48"/>
    </row>
    <row r="47582" spans="68:68" x14ac:dyDescent="0.2">
      <c r="BP47582" s="48"/>
    </row>
    <row r="47583" spans="68:68" x14ac:dyDescent="0.2">
      <c r="BP47583" s="48"/>
    </row>
    <row r="47584" spans="68:68" x14ac:dyDescent="0.2">
      <c r="BP47584" s="48"/>
    </row>
    <row r="47585" spans="68:68" x14ac:dyDescent="0.2">
      <c r="BP47585" s="48"/>
    </row>
    <row r="47586" spans="68:68" x14ac:dyDescent="0.2">
      <c r="BP47586" s="48"/>
    </row>
    <row r="47587" spans="68:68" x14ac:dyDescent="0.2">
      <c r="BP47587" s="48"/>
    </row>
    <row r="47588" spans="68:68" x14ac:dyDescent="0.2">
      <c r="BP47588" s="48"/>
    </row>
    <row r="47589" spans="68:68" x14ac:dyDescent="0.2">
      <c r="BP47589" s="48"/>
    </row>
    <row r="47590" spans="68:68" x14ac:dyDescent="0.2">
      <c r="BP47590" s="48"/>
    </row>
    <row r="47591" spans="68:68" x14ac:dyDescent="0.2">
      <c r="BP47591" s="48"/>
    </row>
    <row r="47592" spans="68:68" x14ac:dyDescent="0.2">
      <c r="BP47592" s="48"/>
    </row>
    <row r="47593" spans="68:68" x14ac:dyDescent="0.2">
      <c r="BP47593" s="48"/>
    </row>
    <row r="47594" spans="68:68" x14ac:dyDescent="0.2">
      <c r="BP47594" s="48"/>
    </row>
    <row r="47595" spans="68:68" x14ac:dyDescent="0.2">
      <c r="BP47595" s="48"/>
    </row>
    <row r="47596" spans="68:68" x14ac:dyDescent="0.2">
      <c r="BP47596" s="48"/>
    </row>
    <row r="47597" spans="68:68" x14ac:dyDescent="0.2">
      <c r="BP47597" s="48"/>
    </row>
    <row r="47598" spans="68:68" x14ac:dyDescent="0.2">
      <c r="BP47598" s="48"/>
    </row>
    <row r="47599" spans="68:68" x14ac:dyDescent="0.2">
      <c r="BP47599" s="48"/>
    </row>
    <row r="47600" spans="68:68" x14ac:dyDescent="0.2">
      <c r="BP47600" s="48"/>
    </row>
    <row r="47601" spans="68:68" x14ac:dyDescent="0.2">
      <c r="BP47601" s="48"/>
    </row>
    <row r="47602" spans="68:68" x14ac:dyDescent="0.2">
      <c r="BP47602" s="48"/>
    </row>
    <row r="47603" spans="68:68" x14ac:dyDescent="0.2">
      <c r="BP47603" s="48"/>
    </row>
    <row r="47604" spans="68:68" x14ac:dyDescent="0.2">
      <c r="BP47604" s="48"/>
    </row>
    <row r="47605" spans="68:68" x14ac:dyDescent="0.2">
      <c r="BP47605" s="48"/>
    </row>
    <row r="47606" spans="68:68" x14ac:dyDescent="0.2">
      <c r="BP47606" s="48"/>
    </row>
    <row r="47607" spans="68:68" x14ac:dyDescent="0.2">
      <c r="BP47607" s="48"/>
    </row>
    <row r="47608" spans="68:68" x14ac:dyDescent="0.2">
      <c r="BP47608" s="48"/>
    </row>
    <row r="47609" spans="68:68" x14ac:dyDescent="0.2">
      <c r="BP47609" s="48"/>
    </row>
    <row r="47610" spans="68:68" x14ac:dyDescent="0.2">
      <c r="BP47610" s="48"/>
    </row>
    <row r="47611" spans="68:68" x14ac:dyDescent="0.2">
      <c r="BP47611" s="48"/>
    </row>
    <row r="47612" spans="68:68" x14ac:dyDescent="0.2">
      <c r="BP47612" s="48"/>
    </row>
    <row r="47613" spans="68:68" x14ac:dyDescent="0.2">
      <c r="BP47613" s="48"/>
    </row>
    <row r="47614" spans="68:68" x14ac:dyDescent="0.2">
      <c r="BP47614" s="48"/>
    </row>
    <row r="47615" spans="68:68" x14ac:dyDescent="0.2">
      <c r="BP47615" s="48"/>
    </row>
    <row r="47616" spans="68:68" x14ac:dyDescent="0.2">
      <c r="BP47616" s="48"/>
    </row>
    <row r="47617" spans="68:68" x14ac:dyDescent="0.2">
      <c r="BP47617" s="48"/>
    </row>
    <row r="47618" spans="68:68" x14ac:dyDescent="0.2">
      <c r="BP47618" s="48"/>
    </row>
    <row r="47619" spans="68:68" x14ac:dyDescent="0.2">
      <c r="BP47619" s="48"/>
    </row>
    <row r="47620" spans="68:68" x14ac:dyDescent="0.2">
      <c r="BP47620" s="48"/>
    </row>
    <row r="47621" spans="68:68" x14ac:dyDescent="0.2">
      <c r="BP47621" s="48"/>
    </row>
    <row r="47622" spans="68:68" x14ac:dyDescent="0.2">
      <c r="BP47622" s="48"/>
    </row>
    <row r="47623" spans="68:68" x14ac:dyDescent="0.2">
      <c r="BP47623" s="48"/>
    </row>
    <row r="47624" spans="68:68" x14ac:dyDescent="0.2">
      <c r="BP47624" s="48"/>
    </row>
    <row r="47625" spans="68:68" x14ac:dyDescent="0.2">
      <c r="BP47625" s="48"/>
    </row>
    <row r="47626" spans="68:68" x14ac:dyDescent="0.2">
      <c r="BP47626" s="48"/>
    </row>
    <row r="47627" spans="68:68" x14ac:dyDescent="0.2">
      <c r="BP47627" s="48"/>
    </row>
    <row r="47628" spans="68:68" x14ac:dyDescent="0.2">
      <c r="BP47628" s="48"/>
    </row>
    <row r="47629" spans="68:68" x14ac:dyDescent="0.2">
      <c r="BP47629" s="48"/>
    </row>
    <row r="47630" spans="68:68" x14ac:dyDescent="0.2">
      <c r="BP47630" s="48"/>
    </row>
    <row r="47631" spans="68:68" x14ac:dyDescent="0.2">
      <c r="BP47631" s="48"/>
    </row>
    <row r="47632" spans="68:68" x14ac:dyDescent="0.2">
      <c r="BP47632" s="48"/>
    </row>
    <row r="47633" spans="68:68" x14ac:dyDescent="0.2">
      <c r="BP47633" s="48"/>
    </row>
    <row r="47634" spans="68:68" x14ac:dyDescent="0.2">
      <c r="BP47634" s="48"/>
    </row>
    <row r="47635" spans="68:68" x14ac:dyDescent="0.2">
      <c r="BP47635" s="48"/>
    </row>
    <row r="47636" spans="68:68" x14ac:dyDescent="0.2">
      <c r="BP47636" s="48"/>
    </row>
    <row r="47637" spans="68:68" x14ac:dyDescent="0.2">
      <c r="BP47637" s="48"/>
    </row>
    <row r="47638" spans="68:68" x14ac:dyDescent="0.2">
      <c r="BP47638" s="48"/>
    </row>
    <row r="47639" spans="68:68" x14ac:dyDescent="0.2">
      <c r="BP47639" s="48"/>
    </row>
    <row r="47640" spans="68:68" x14ac:dyDescent="0.2">
      <c r="BP47640" s="48"/>
    </row>
    <row r="47641" spans="68:68" x14ac:dyDescent="0.2">
      <c r="BP47641" s="48"/>
    </row>
    <row r="47642" spans="68:68" x14ac:dyDescent="0.2">
      <c r="BP47642" s="48"/>
    </row>
    <row r="47643" spans="68:68" x14ac:dyDescent="0.2">
      <c r="BP47643" s="48"/>
    </row>
    <row r="47644" spans="68:68" x14ac:dyDescent="0.2">
      <c r="BP47644" s="48"/>
    </row>
    <row r="47645" spans="68:68" x14ac:dyDescent="0.2">
      <c r="BP47645" s="48"/>
    </row>
    <row r="47646" spans="68:68" x14ac:dyDescent="0.2">
      <c r="BP47646" s="48"/>
    </row>
    <row r="47647" spans="68:68" x14ac:dyDescent="0.2">
      <c r="BP47647" s="48"/>
    </row>
    <row r="47648" spans="68:68" x14ac:dyDescent="0.2">
      <c r="BP47648" s="48"/>
    </row>
    <row r="47649" spans="68:68" x14ac:dyDescent="0.2">
      <c r="BP47649" s="48"/>
    </row>
    <row r="47650" spans="68:68" x14ac:dyDescent="0.2">
      <c r="BP47650" s="48"/>
    </row>
    <row r="47651" spans="68:68" x14ac:dyDescent="0.2">
      <c r="BP47651" s="48"/>
    </row>
    <row r="47652" spans="68:68" x14ac:dyDescent="0.2">
      <c r="BP47652" s="48"/>
    </row>
    <row r="47653" spans="68:68" x14ac:dyDescent="0.2">
      <c r="BP47653" s="48"/>
    </row>
    <row r="47654" spans="68:68" x14ac:dyDescent="0.2">
      <c r="BP47654" s="48"/>
    </row>
    <row r="47655" spans="68:68" x14ac:dyDescent="0.2">
      <c r="BP47655" s="48"/>
    </row>
    <row r="47656" spans="68:68" x14ac:dyDescent="0.2">
      <c r="BP47656" s="48"/>
    </row>
    <row r="47657" spans="68:68" x14ac:dyDescent="0.2">
      <c r="BP47657" s="48"/>
    </row>
    <row r="47658" spans="68:68" x14ac:dyDescent="0.2">
      <c r="BP47658" s="48"/>
    </row>
    <row r="47659" spans="68:68" x14ac:dyDescent="0.2">
      <c r="BP47659" s="48"/>
    </row>
    <row r="47660" spans="68:68" x14ac:dyDescent="0.2">
      <c r="BP47660" s="48"/>
    </row>
    <row r="47661" spans="68:68" x14ac:dyDescent="0.2">
      <c r="BP47661" s="48"/>
    </row>
    <row r="47662" spans="68:68" x14ac:dyDescent="0.2">
      <c r="BP47662" s="48"/>
    </row>
    <row r="47663" spans="68:68" x14ac:dyDescent="0.2">
      <c r="BP47663" s="48"/>
    </row>
    <row r="47664" spans="68:68" x14ac:dyDescent="0.2">
      <c r="BP47664" s="48"/>
    </row>
    <row r="47665" spans="68:68" x14ac:dyDescent="0.2">
      <c r="BP47665" s="48"/>
    </row>
    <row r="47666" spans="68:68" x14ac:dyDescent="0.2">
      <c r="BP47666" s="48"/>
    </row>
    <row r="47667" spans="68:68" x14ac:dyDescent="0.2">
      <c r="BP47667" s="48"/>
    </row>
    <row r="47668" spans="68:68" x14ac:dyDescent="0.2">
      <c r="BP47668" s="48"/>
    </row>
    <row r="47669" spans="68:68" x14ac:dyDescent="0.2">
      <c r="BP47669" s="48"/>
    </row>
    <row r="47670" spans="68:68" x14ac:dyDescent="0.2">
      <c r="BP47670" s="48"/>
    </row>
    <row r="47671" spans="68:68" x14ac:dyDescent="0.2">
      <c r="BP47671" s="48"/>
    </row>
    <row r="47672" spans="68:68" x14ac:dyDescent="0.2">
      <c r="BP47672" s="48"/>
    </row>
    <row r="47673" spans="68:68" x14ac:dyDescent="0.2">
      <c r="BP47673" s="48"/>
    </row>
    <row r="47674" spans="68:68" x14ac:dyDescent="0.2">
      <c r="BP47674" s="48"/>
    </row>
    <row r="47675" spans="68:68" x14ac:dyDescent="0.2">
      <c r="BP47675" s="48"/>
    </row>
    <row r="47676" spans="68:68" x14ac:dyDescent="0.2">
      <c r="BP47676" s="48"/>
    </row>
    <row r="47677" spans="68:68" x14ac:dyDescent="0.2">
      <c r="BP47677" s="48"/>
    </row>
    <row r="47678" spans="68:68" x14ac:dyDescent="0.2">
      <c r="BP47678" s="48"/>
    </row>
    <row r="47679" spans="68:68" x14ac:dyDescent="0.2">
      <c r="BP47679" s="48"/>
    </row>
    <row r="47680" spans="68:68" x14ac:dyDescent="0.2">
      <c r="BP47680" s="48"/>
    </row>
    <row r="47681" spans="68:68" x14ac:dyDescent="0.2">
      <c r="BP47681" s="48"/>
    </row>
    <row r="47682" spans="68:68" x14ac:dyDescent="0.2">
      <c r="BP47682" s="48"/>
    </row>
    <row r="47683" spans="68:68" x14ac:dyDescent="0.2">
      <c r="BP47683" s="48"/>
    </row>
    <row r="47684" spans="68:68" x14ac:dyDescent="0.2">
      <c r="BP47684" s="48"/>
    </row>
    <row r="47685" spans="68:68" x14ac:dyDescent="0.2">
      <c r="BP47685" s="48"/>
    </row>
    <row r="47686" spans="68:68" x14ac:dyDescent="0.2">
      <c r="BP47686" s="48"/>
    </row>
    <row r="47687" spans="68:68" x14ac:dyDescent="0.2">
      <c r="BP47687" s="48"/>
    </row>
    <row r="47688" spans="68:68" x14ac:dyDescent="0.2">
      <c r="BP47688" s="48"/>
    </row>
    <row r="47689" spans="68:68" x14ac:dyDescent="0.2">
      <c r="BP47689" s="48"/>
    </row>
    <row r="47690" spans="68:68" x14ac:dyDescent="0.2">
      <c r="BP47690" s="48"/>
    </row>
    <row r="47691" spans="68:68" x14ac:dyDescent="0.2">
      <c r="BP47691" s="48"/>
    </row>
    <row r="47692" spans="68:68" x14ac:dyDescent="0.2">
      <c r="BP47692" s="48"/>
    </row>
    <row r="47693" spans="68:68" x14ac:dyDescent="0.2">
      <c r="BP47693" s="48"/>
    </row>
    <row r="47694" spans="68:68" x14ac:dyDescent="0.2">
      <c r="BP47694" s="48"/>
    </row>
    <row r="47695" spans="68:68" x14ac:dyDescent="0.2">
      <c r="BP47695" s="48"/>
    </row>
    <row r="47696" spans="68:68" x14ac:dyDescent="0.2">
      <c r="BP47696" s="48"/>
    </row>
    <row r="47697" spans="68:68" x14ac:dyDescent="0.2">
      <c r="BP47697" s="48"/>
    </row>
    <row r="47698" spans="68:68" x14ac:dyDescent="0.2">
      <c r="BP47698" s="48"/>
    </row>
    <row r="47699" spans="68:68" x14ac:dyDescent="0.2">
      <c r="BP47699" s="48"/>
    </row>
    <row r="47700" spans="68:68" x14ac:dyDescent="0.2">
      <c r="BP47700" s="48"/>
    </row>
    <row r="47701" spans="68:68" x14ac:dyDescent="0.2">
      <c r="BP47701" s="48"/>
    </row>
    <row r="47702" spans="68:68" x14ac:dyDescent="0.2">
      <c r="BP47702" s="48"/>
    </row>
    <row r="47703" spans="68:68" x14ac:dyDescent="0.2">
      <c r="BP47703" s="48"/>
    </row>
    <row r="47704" spans="68:68" x14ac:dyDescent="0.2">
      <c r="BP47704" s="48"/>
    </row>
    <row r="47705" spans="68:68" x14ac:dyDescent="0.2">
      <c r="BP47705" s="48"/>
    </row>
    <row r="47706" spans="68:68" x14ac:dyDescent="0.2">
      <c r="BP47706" s="48"/>
    </row>
    <row r="47707" spans="68:68" x14ac:dyDescent="0.2">
      <c r="BP47707" s="48"/>
    </row>
    <row r="47708" spans="68:68" x14ac:dyDescent="0.2">
      <c r="BP47708" s="48"/>
    </row>
    <row r="47709" spans="68:68" x14ac:dyDescent="0.2">
      <c r="BP47709" s="48"/>
    </row>
    <row r="47710" spans="68:68" x14ac:dyDescent="0.2">
      <c r="BP47710" s="48"/>
    </row>
    <row r="47711" spans="68:68" x14ac:dyDescent="0.2">
      <c r="BP47711" s="48"/>
    </row>
    <row r="47712" spans="68:68" x14ac:dyDescent="0.2">
      <c r="BP47712" s="48"/>
    </row>
    <row r="47713" spans="68:68" x14ac:dyDescent="0.2">
      <c r="BP47713" s="48"/>
    </row>
    <row r="47714" spans="68:68" x14ac:dyDescent="0.2">
      <c r="BP47714" s="48"/>
    </row>
    <row r="47715" spans="68:68" x14ac:dyDescent="0.2">
      <c r="BP47715" s="48"/>
    </row>
    <row r="47716" spans="68:68" x14ac:dyDescent="0.2">
      <c r="BP47716" s="48"/>
    </row>
    <row r="47717" spans="68:68" x14ac:dyDescent="0.2">
      <c r="BP47717" s="48"/>
    </row>
    <row r="47718" spans="68:68" x14ac:dyDescent="0.2">
      <c r="BP47718" s="48"/>
    </row>
    <row r="47719" spans="68:68" x14ac:dyDescent="0.2">
      <c r="BP47719" s="48"/>
    </row>
    <row r="47720" spans="68:68" x14ac:dyDescent="0.2">
      <c r="BP47720" s="48"/>
    </row>
    <row r="47721" spans="68:68" x14ac:dyDescent="0.2">
      <c r="BP47721" s="48"/>
    </row>
    <row r="47722" spans="68:68" x14ac:dyDescent="0.2">
      <c r="BP47722" s="48"/>
    </row>
    <row r="47723" spans="68:68" x14ac:dyDescent="0.2">
      <c r="BP47723" s="48"/>
    </row>
    <row r="47724" spans="68:68" x14ac:dyDescent="0.2">
      <c r="BP47724" s="48"/>
    </row>
    <row r="47725" spans="68:68" x14ac:dyDescent="0.2">
      <c r="BP47725" s="48"/>
    </row>
    <row r="47726" spans="68:68" x14ac:dyDescent="0.2">
      <c r="BP47726" s="48"/>
    </row>
    <row r="47727" spans="68:68" x14ac:dyDescent="0.2">
      <c r="BP47727" s="48"/>
    </row>
    <row r="47728" spans="68:68" x14ac:dyDescent="0.2">
      <c r="BP47728" s="48"/>
    </row>
    <row r="47729" spans="68:68" x14ac:dyDescent="0.2">
      <c r="BP47729" s="48"/>
    </row>
    <row r="47730" spans="68:68" x14ac:dyDescent="0.2">
      <c r="BP47730" s="48"/>
    </row>
    <row r="47731" spans="68:68" x14ac:dyDescent="0.2">
      <c r="BP47731" s="48"/>
    </row>
    <row r="47732" spans="68:68" x14ac:dyDescent="0.2">
      <c r="BP47732" s="48"/>
    </row>
    <row r="47733" spans="68:68" x14ac:dyDescent="0.2">
      <c r="BP47733" s="48"/>
    </row>
    <row r="47734" spans="68:68" x14ac:dyDescent="0.2">
      <c r="BP47734" s="48"/>
    </row>
    <row r="47735" spans="68:68" x14ac:dyDescent="0.2">
      <c r="BP47735" s="48"/>
    </row>
    <row r="47736" spans="68:68" x14ac:dyDescent="0.2">
      <c r="BP47736" s="48"/>
    </row>
    <row r="47737" spans="68:68" x14ac:dyDescent="0.2">
      <c r="BP47737" s="48"/>
    </row>
    <row r="47738" spans="68:68" x14ac:dyDescent="0.2">
      <c r="BP47738" s="48"/>
    </row>
    <row r="47739" spans="68:68" x14ac:dyDescent="0.2">
      <c r="BP47739" s="48"/>
    </row>
    <row r="47740" spans="68:68" x14ac:dyDescent="0.2">
      <c r="BP47740" s="48"/>
    </row>
    <row r="47741" spans="68:68" x14ac:dyDescent="0.2">
      <c r="BP47741" s="48"/>
    </row>
    <row r="47742" spans="68:68" x14ac:dyDescent="0.2">
      <c r="BP47742" s="48"/>
    </row>
    <row r="47743" spans="68:68" x14ac:dyDescent="0.2">
      <c r="BP47743" s="48"/>
    </row>
    <row r="47744" spans="68:68" x14ac:dyDescent="0.2">
      <c r="BP47744" s="48"/>
    </row>
    <row r="47745" spans="68:68" x14ac:dyDescent="0.2">
      <c r="BP47745" s="48"/>
    </row>
    <row r="47746" spans="68:68" x14ac:dyDescent="0.2">
      <c r="BP47746" s="48"/>
    </row>
    <row r="47747" spans="68:68" x14ac:dyDescent="0.2">
      <c r="BP47747" s="48"/>
    </row>
    <row r="47748" spans="68:68" x14ac:dyDescent="0.2">
      <c r="BP47748" s="48"/>
    </row>
    <row r="47749" spans="68:68" x14ac:dyDescent="0.2">
      <c r="BP47749" s="48"/>
    </row>
    <row r="47750" spans="68:68" x14ac:dyDescent="0.2">
      <c r="BP47750" s="48"/>
    </row>
    <row r="47751" spans="68:68" x14ac:dyDescent="0.2">
      <c r="BP47751" s="48"/>
    </row>
    <row r="47752" spans="68:68" x14ac:dyDescent="0.2">
      <c r="BP47752" s="48"/>
    </row>
    <row r="47753" spans="68:68" x14ac:dyDescent="0.2">
      <c r="BP47753" s="48"/>
    </row>
    <row r="47754" spans="68:68" x14ac:dyDescent="0.2">
      <c r="BP47754" s="48"/>
    </row>
    <row r="47755" spans="68:68" x14ac:dyDescent="0.2">
      <c r="BP47755" s="48"/>
    </row>
    <row r="47756" spans="68:68" x14ac:dyDescent="0.2">
      <c r="BP47756" s="48"/>
    </row>
    <row r="47757" spans="68:68" x14ac:dyDescent="0.2">
      <c r="BP47757" s="48"/>
    </row>
    <row r="47758" spans="68:68" x14ac:dyDescent="0.2">
      <c r="BP47758" s="48"/>
    </row>
    <row r="47759" spans="68:68" x14ac:dyDescent="0.2">
      <c r="BP47759" s="48"/>
    </row>
    <row r="47760" spans="68:68" x14ac:dyDescent="0.2">
      <c r="BP47760" s="48"/>
    </row>
    <row r="47761" spans="68:68" x14ac:dyDescent="0.2">
      <c r="BP47761" s="48"/>
    </row>
    <row r="47762" spans="68:68" x14ac:dyDescent="0.2">
      <c r="BP47762" s="48"/>
    </row>
    <row r="47763" spans="68:68" x14ac:dyDescent="0.2">
      <c r="BP47763" s="48"/>
    </row>
    <row r="47764" spans="68:68" x14ac:dyDescent="0.2">
      <c r="BP47764" s="48"/>
    </row>
    <row r="47765" spans="68:68" x14ac:dyDescent="0.2">
      <c r="BP47765" s="48"/>
    </row>
    <row r="47766" spans="68:68" x14ac:dyDescent="0.2">
      <c r="BP47766" s="48"/>
    </row>
    <row r="47767" spans="68:68" x14ac:dyDescent="0.2">
      <c r="BP47767" s="48"/>
    </row>
    <row r="47768" spans="68:68" x14ac:dyDescent="0.2">
      <c r="BP47768" s="48"/>
    </row>
    <row r="47769" spans="68:68" x14ac:dyDescent="0.2">
      <c r="BP47769" s="48"/>
    </row>
    <row r="47770" spans="68:68" x14ac:dyDescent="0.2">
      <c r="BP47770" s="48"/>
    </row>
    <row r="47771" spans="68:68" x14ac:dyDescent="0.2">
      <c r="BP47771" s="48"/>
    </row>
    <row r="47772" spans="68:68" x14ac:dyDescent="0.2">
      <c r="BP47772" s="48"/>
    </row>
    <row r="47773" spans="68:68" x14ac:dyDescent="0.2">
      <c r="BP47773" s="48"/>
    </row>
    <row r="47774" spans="68:68" x14ac:dyDescent="0.2">
      <c r="BP47774" s="48"/>
    </row>
    <row r="47775" spans="68:68" x14ac:dyDescent="0.2">
      <c r="BP47775" s="48"/>
    </row>
    <row r="47776" spans="68:68" x14ac:dyDescent="0.2">
      <c r="BP47776" s="48"/>
    </row>
    <row r="47777" spans="68:68" x14ac:dyDescent="0.2">
      <c r="BP47777" s="48"/>
    </row>
    <row r="47778" spans="68:68" x14ac:dyDescent="0.2">
      <c r="BP47778" s="48"/>
    </row>
    <row r="47779" spans="68:68" x14ac:dyDescent="0.2">
      <c r="BP47779" s="48"/>
    </row>
    <row r="47780" spans="68:68" x14ac:dyDescent="0.2">
      <c r="BP47780" s="48"/>
    </row>
    <row r="47781" spans="68:68" x14ac:dyDescent="0.2">
      <c r="BP47781" s="48"/>
    </row>
    <row r="47782" spans="68:68" x14ac:dyDescent="0.2">
      <c r="BP47782" s="48"/>
    </row>
    <row r="47783" spans="68:68" x14ac:dyDescent="0.2">
      <c r="BP47783" s="48"/>
    </row>
    <row r="47784" spans="68:68" x14ac:dyDescent="0.2">
      <c r="BP47784" s="48"/>
    </row>
    <row r="47785" spans="68:68" x14ac:dyDescent="0.2">
      <c r="BP47785" s="48"/>
    </row>
    <row r="47786" spans="68:68" x14ac:dyDescent="0.2">
      <c r="BP47786" s="48"/>
    </row>
    <row r="47787" spans="68:68" x14ac:dyDescent="0.2">
      <c r="BP47787" s="48"/>
    </row>
    <row r="47788" spans="68:68" x14ac:dyDescent="0.2">
      <c r="BP47788" s="48"/>
    </row>
    <row r="47789" spans="68:68" x14ac:dyDescent="0.2">
      <c r="BP47789" s="48"/>
    </row>
    <row r="47790" spans="68:68" x14ac:dyDescent="0.2">
      <c r="BP47790" s="48"/>
    </row>
    <row r="47791" spans="68:68" x14ac:dyDescent="0.2">
      <c r="BP47791" s="48"/>
    </row>
    <row r="47792" spans="68:68" x14ac:dyDescent="0.2">
      <c r="BP47792" s="48"/>
    </row>
    <row r="47793" spans="68:68" x14ac:dyDescent="0.2">
      <c r="BP47793" s="48"/>
    </row>
    <row r="47794" spans="68:68" x14ac:dyDescent="0.2">
      <c r="BP47794" s="48"/>
    </row>
    <row r="47795" spans="68:68" x14ac:dyDescent="0.2">
      <c r="BP47795" s="48"/>
    </row>
    <row r="47796" spans="68:68" x14ac:dyDescent="0.2">
      <c r="BP47796" s="48"/>
    </row>
    <row r="47797" spans="68:68" x14ac:dyDescent="0.2">
      <c r="BP47797" s="48"/>
    </row>
    <row r="47798" spans="68:68" x14ac:dyDescent="0.2">
      <c r="BP47798" s="48"/>
    </row>
    <row r="47799" spans="68:68" x14ac:dyDescent="0.2">
      <c r="BP47799" s="48"/>
    </row>
    <row r="47800" spans="68:68" x14ac:dyDescent="0.2">
      <c r="BP47800" s="48"/>
    </row>
    <row r="47801" spans="68:68" x14ac:dyDescent="0.2">
      <c r="BP47801" s="48"/>
    </row>
    <row r="47802" spans="68:68" x14ac:dyDescent="0.2">
      <c r="BP47802" s="48"/>
    </row>
    <row r="47803" spans="68:68" x14ac:dyDescent="0.2">
      <c r="BP47803" s="48"/>
    </row>
    <row r="47804" spans="68:68" x14ac:dyDescent="0.2">
      <c r="BP47804" s="48"/>
    </row>
    <row r="47805" spans="68:68" x14ac:dyDescent="0.2">
      <c r="BP47805" s="48"/>
    </row>
    <row r="47806" spans="68:68" x14ac:dyDescent="0.2">
      <c r="BP47806" s="48"/>
    </row>
    <row r="47807" spans="68:68" x14ac:dyDescent="0.2">
      <c r="BP47807" s="48"/>
    </row>
    <row r="47808" spans="68:68" x14ac:dyDescent="0.2">
      <c r="BP47808" s="48"/>
    </row>
    <row r="47809" spans="68:68" x14ac:dyDescent="0.2">
      <c r="BP47809" s="48"/>
    </row>
    <row r="47810" spans="68:68" x14ac:dyDescent="0.2">
      <c r="BP47810" s="48"/>
    </row>
    <row r="47811" spans="68:68" x14ac:dyDescent="0.2">
      <c r="BP47811" s="48"/>
    </row>
    <row r="47812" spans="68:68" x14ac:dyDescent="0.2">
      <c r="BP47812" s="48"/>
    </row>
    <row r="47813" spans="68:68" x14ac:dyDescent="0.2">
      <c r="BP47813" s="48"/>
    </row>
    <row r="47814" spans="68:68" x14ac:dyDescent="0.2">
      <c r="BP47814" s="48"/>
    </row>
    <row r="47815" spans="68:68" x14ac:dyDescent="0.2">
      <c r="BP47815" s="48"/>
    </row>
    <row r="47816" spans="68:68" x14ac:dyDescent="0.2">
      <c r="BP47816" s="48"/>
    </row>
    <row r="47817" spans="68:68" x14ac:dyDescent="0.2">
      <c r="BP47817" s="48"/>
    </row>
    <row r="47818" spans="68:68" x14ac:dyDescent="0.2">
      <c r="BP47818" s="48"/>
    </row>
    <row r="47819" spans="68:68" x14ac:dyDescent="0.2">
      <c r="BP47819" s="48"/>
    </row>
    <row r="47820" spans="68:68" x14ac:dyDescent="0.2">
      <c r="BP47820" s="48"/>
    </row>
    <row r="47821" spans="68:68" x14ac:dyDescent="0.2">
      <c r="BP47821" s="48"/>
    </row>
    <row r="47822" spans="68:68" x14ac:dyDescent="0.2">
      <c r="BP47822" s="48"/>
    </row>
    <row r="47823" spans="68:68" x14ac:dyDescent="0.2">
      <c r="BP47823" s="48"/>
    </row>
    <row r="47824" spans="68:68" x14ac:dyDescent="0.2">
      <c r="BP47824" s="48"/>
    </row>
    <row r="47825" spans="68:68" x14ac:dyDescent="0.2">
      <c r="BP47825" s="48"/>
    </row>
    <row r="47826" spans="68:68" x14ac:dyDescent="0.2">
      <c r="BP47826" s="48"/>
    </row>
    <row r="47827" spans="68:68" x14ac:dyDescent="0.2">
      <c r="BP47827" s="48"/>
    </row>
    <row r="47828" spans="68:68" x14ac:dyDescent="0.2">
      <c r="BP47828" s="48"/>
    </row>
    <row r="47829" spans="68:68" x14ac:dyDescent="0.2">
      <c r="BP47829" s="48"/>
    </row>
    <row r="47830" spans="68:68" x14ac:dyDescent="0.2">
      <c r="BP47830" s="48"/>
    </row>
    <row r="47831" spans="68:68" x14ac:dyDescent="0.2">
      <c r="BP47831" s="48"/>
    </row>
    <row r="47832" spans="68:68" x14ac:dyDescent="0.2">
      <c r="BP47832" s="48"/>
    </row>
    <row r="47833" spans="68:68" x14ac:dyDescent="0.2">
      <c r="BP47833" s="48"/>
    </row>
    <row r="47834" spans="68:68" x14ac:dyDescent="0.2">
      <c r="BP47834" s="48"/>
    </row>
    <row r="47835" spans="68:68" x14ac:dyDescent="0.2">
      <c r="BP47835" s="48"/>
    </row>
    <row r="47836" spans="68:68" x14ac:dyDescent="0.2">
      <c r="BP47836" s="48"/>
    </row>
    <row r="47837" spans="68:68" x14ac:dyDescent="0.2">
      <c r="BP47837" s="48"/>
    </row>
    <row r="47838" spans="68:68" x14ac:dyDescent="0.2">
      <c r="BP47838" s="48"/>
    </row>
    <row r="47839" spans="68:68" x14ac:dyDescent="0.2">
      <c r="BP47839" s="48"/>
    </row>
    <row r="47840" spans="68:68" x14ac:dyDescent="0.2">
      <c r="BP47840" s="48"/>
    </row>
    <row r="47841" spans="68:68" x14ac:dyDescent="0.2">
      <c r="BP47841" s="48"/>
    </row>
    <row r="47842" spans="68:68" x14ac:dyDescent="0.2">
      <c r="BP47842" s="48"/>
    </row>
    <row r="47843" spans="68:68" x14ac:dyDescent="0.2">
      <c r="BP47843" s="48"/>
    </row>
    <row r="47844" spans="68:68" x14ac:dyDescent="0.2">
      <c r="BP47844" s="48"/>
    </row>
    <row r="47845" spans="68:68" x14ac:dyDescent="0.2">
      <c r="BP47845" s="48"/>
    </row>
    <row r="47846" spans="68:68" x14ac:dyDescent="0.2">
      <c r="BP47846" s="48"/>
    </row>
    <row r="47847" spans="68:68" x14ac:dyDescent="0.2">
      <c r="BP47847" s="48"/>
    </row>
    <row r="47848" spans="68:68" x14ac:dyDescent="0.2">
      <c r="BP47848" s="48"/>
    </row>
    <row r="47849" spans="68:68" x14ac:dyDescent="0.2">
      <c r="BP47849" s="48"/>
    </row>
    <row r="47850" spans="68:68" x14ac:dyDescent="0.2">
      <c r="BP47850" s="48"/>
    </row>
    <row r="47851" spans="68:68" x14ac:dyDescent="0.2">
      <c r="BP47851" s="48"/>
    </row>
    <row r="47852" spans="68:68" x14ac:dyDescent="0.2">
      <c r="BP47852" s="48"/>
    </row>
    <row r="47853" spans="68:68" x14ac:dyDescent="0.2">
      <c r="BP47853" s="48"/>
    </row>
    <row r="47854" spans="68:68" x14ac:dyDescent="0.2">
      <c r="BP47854" s="48"/>
    </row>
    <row r="47855" spans="68:68" x14ac:dyDescent="0.2">
      <c r="BP47855" s="48"/>
    </row>
    <row r="47856" spans="68:68" x14ac:dyDescent="0.2">
      <c r="BP47856" s="48"/>
    </row>
    <row r="47857" spans="68:68" x14ac:dyDescent="0.2">
      <c r="BP47857" s="48"/>
    </row>
    <row r="47858" spans="68:68" x14ac:dyDescent="0.2">
      <c r="BP47858" s="48"/>
    </row>
    <row r="47859" spans="68:68" x14ac:dyDescent="0.2">
      <c r="BP47859" s="48"/>
    </row>
    <row r="47860" spans="68:68" x14ac:dyDescent="0.2">
      <c r="BP47860" s="48"/>
    </row>
    <row r="47861" spans="68:68" x14ac:dyDescent="0.2">
      <c r="BP47861" s="48"/>
    </row>
    <row r="47862" spans="68:68" x14ac:dyDescent="0.2">
      <c r="BP47862" s="48"/>
    </row>
    <row r="47863" spans="68:68" x14ac:dyDescent="0.2">
      <c r="BP47863" s="48"/>
    </row>
    <row r="47864" spans="68:68" x14ac:dyDescent="0.2">
      <c r="BP47864" s="48"/>
    </row>
    <row r="47865" spans="68:68" x14ac:dyDescent="0.2">
      <c r="BP47865" s="48"/>
    </row>
    <row r="47866" spans="68:68" x14ac:dyDescent="0.2">
      <c r="BP47866" s="48"/>
    </row>
    <row r="47867" spans="68:68" x14ac:dyDescent="0.2">
      <c r="BP47867" s="48"/>
    </row>
    <row r="47868" spans="68:68" x14ac:dyDescent="0.2">
      <c r="BP47868" s="48"/>
    </row>
    <row r="47869" spans="68:68" x14ac:dyDescent="0.2">
      <c r="BP47869" s="48"/>
    </row>
    <row r="47870" spans="68:68" x14ac:dyDescent="0.2">
      <c r="BP47870" s="48"/>
    </row>
    <row r="47871" spans="68:68" x14ac:dyDescent="0.2">
      <c r="BP47871" s="48"/>
    </row>
    <row r="47872" spans="68:68" x14ac:dyDescent="0.2">
      <c r="BP47872" s="48"/>
    </row>
    <row r="47873" spans="68:68" x14ac:dyDescent="0.2">
      <c r="BP47873" s="48"/>
    </row>
    <row r="47874" spans="68:68" x14ac:dyDescent="0.2">
      <c r="BP47874" s="48"/>
    </row>
    <row r="47875" spans="68:68" x14ac:dyDescent="0.2">
      <c r="BP47875" s="48"/>
    </row>
    <row r="47876" spans="68:68" x14ac:dyDescent="0.2">
      <c r="BP47876" s="48"/>
    </row>
    <row r="47877" spans="68:68" x14ac:dyDescent="0.2">
      <c r="BP47877" s="48"/>
    </row>
    <row r="47878" spans="68:68" x14ac:dyDescent="0.2">
      <c r="BP47878" s="48"/>
    </row>
    <row r="47879" spans="68:68" x14ac:dyDescent="0.2">
      <c r="BP47879" s="48"/>
    </row>
    <row r="47880" spans="68:68" x14ac:dyDescent="0.2">
      <c r="BP47880" s="48"/>
    </row>
    <row r="47881" spans="68:68" x14ac:dyDescent="0.2">
      <c r="BP47881" s="48"/>
    </row>
    <row r="47882" spans="68:68" x14ac:dyDescent="0.2">
      <c r="BP47882" s="48"/>
    </row>
    <row r="47883" spans="68:68" x14ac:dyDescent="0.2">
      <c r="BP47883" s="48"/>
    </row>
    <row r="47884" spans="68:68" x14ac:dyDescent="0.2">
      <c r="BP47884" s="48"/>
    </row>
    <row r="47885" spans="68:68" x14ac:dyDescent="0.2">
      <c r="BP47885" s="48"/>
    </row>
    <row r="47886" spans="68:68" x14ac:dyDescent="0.2">
      <c r="BP47886" s="48"/>
    </row>
    <row r="47887" spans="68:68" x14ac:dyDescent="0.2">
      <c r="BP47887" s="48"/>
    </row>
    <row r="47888" spans="68:68" x14ac:dyDescent="0.2">
      <c r="BP47888" s="48"/>
    </row>
    <row r="47889" spans="68:68" x14ac:dyDescent="0.2">
      <c r="BP47889" s="48"/>
    </row>
    <row r="47890" spans="68:68" x14ac:dyDescent="0.2">
      <c r="BP47890" s="48"/>
    </row>
    <row r="47891" spans="68:68" x14ac:dyDescent="0.2">
      <c r="BP47891" s="48"/>
    </row>
    <row r="47892" spans="68:68" x14ac:dyDescent="0.2">
      <c r="BP47892" s="48"/>
    </row>
    <row r="47893" spans="68:68" x14ac:dyDescent="0.2">
      <c r="BP47893" s="48"/>
    </row>
    <row r="47894" spans="68:68" x14ac:dyDescent="0.2">
      <c r="BP47894" s="48"/>
    </row>
    <row r="47895" spans="68:68" x14ac:dyDescent="0.2">
      <c r="BP47895" s="48"/>
    </row>
    <row r="47896" spans="68:68" x14ac:dyDescent="0.2">
      <c r="BP47896" s="48"/>
    </row>
    <row r="47897" spans="68:68" x14ac:dyDescent="0.2">
      <c r="BP47897" s="48"/>
    </row>
    <row r="47898" spans="68:68" x14ac:dyDescent="0.2">
      <c r="BP47898" s="48"/>
    </row>
    <row r="47899" spans="68:68" x14ac:dyDescent="0.2">
      <c r="BP47899" s="48"/>
    </row>
    <row r="47900" spans="68:68" x14ac:dyDescent="0.2">
      <c r="BP47900" s="48"/>
    </row>
    <row r="47901" spans="68:68" x14ac:dyDescent="0.2">
      <c r="BP47901" s="48"/>
    </row>
    <row r="47902" spans="68:68" x14ac:dyDescent="0.2">
      <c r="BP47902" s="48"/>
    </row>
    <row r="47903" spans="68:68" x14ac:dyDescent="0.2">
      <c r="BP47903" s="48"/>
    </row>
    <row r="47904" spans="68:68" x14ac:dyDescent="0.2">
      <c r="BP47904" s="48"/>
    </row>
    <row r="47905" spans="68:68" x14ac:dyDescent="0.2">
      <c r="BP47905" s="48"/>
    </row>
    <row r="47906" spans="68:68" x14ac:dyDescent="0.2">
      <c r="BP47906" s="48"/>
    </row>
    <row r="47907" spans="68:68" x14ac:dyDescent="0.2">
      <c r="BP47907" s="48"/>
    </row>
    <row r="47908" spans="68:68" x14ac:dyDescent="0.2">
      <c r="BP47908" s="48"/>
    </row>
    <row r="47909" spans="68:68" x14ac:dyDescent="0.2">
      <c r="BP47909" s="48"/>
    </row>
    <row r="47910" spans="68:68" x14ac:dyDescent="0.2">
      <c r="BP47910" s="48"/>
    </row>
    <row r="47911" spans="68:68" x14ac:dyDescent="0.2">
      <c r="BP47911" s="48"/>
    </row>
    <row r="47912" spans="68:68" x14ac:dyDescent="0.2">
      <c r="BP47912" s="48"/>
    </row>
    <row r="47913" spans="68:68" x14ac:dyDescent="0.2">
      <c r="BP47913" s="48"/>
    </row>
    <row r="47914" spans="68:68" x14ac:dyDescent="0.2">
      <c r="BP47914" s="48"/>
    </row>
    <row r="47915" spans="68:68" x14ac:dyDescent="0.2">
      <c r="BP47915" s="48"/>
    </row>
    <row r="47916" spans="68:68" x14ac:dyDescent="0.2">
      <c r="BP47916" s="48"/>
    </row>
    <row r="47917" spans="68:68" x14ac:dyDescent="0.2">
      <c r="BP47917" s="48"/>
    </row>
    <row r="47918" spans="68:68" x14ac:dyDescent="0.2">
      <c r="BP47918" s="48"/>
    </row>
    <row r="47919" spans="68:68" x14ac:dyDescent="0.2">
      <c r="BP47919" s="48"/>
    </row>
    <row r="47920" spans="68:68" x14ac:dyDescent="0.2">
      <c r="BP47920" s="48"/>
    </row>
    <row r="47921" spans="68:68" x14ac:dyDescent="0.2">
      <c r="BP47921" s="48"/>
    </row>
    <row r="47922" spans="68:68" x14ac:dyDescent="0.2">
      <c r="BP47922" s="48"/>
    </row>
    <row r="47923" spans="68:68" x14ac:dyDescent="0.2">
      <c r="BP47923" s="48"/>
    </row>
    <row r="47924" spans="68:68" x14ac:dyDescent="0.2">
      <c r="BP47924" s="48"/>
    </row>
    <row r="47925" spans="68:68" x14ac:dyDescent="0.2">
      <c r="BP47925" s="48"/>
    </row>
    <row r="47926" spans="68:68" x14ac:dyDescent="0.2">
      <c r="BP47926" s="48"/>
    </row>
    <row r="47927" spans="68:68" x14ac:dyDescent="0.2">
      <c r="BP47927" s="48"/>
    </row>
    <row r="47928" spans="68:68" x14ac:dyDescent="0.2">
      <c r="BP47928" s="48"/>
    </row>
    <row r="47929" spans="68:68" x14ac:dyDescent="0.2">
      <c r="BP47929" s="48"/>
    </row>
    <row r="47930" spans="68:68" x14ac:dyDescent="0.2">
      <c r="BP47930" s="48"/>
    </row>
    <row r="47931" spans="68:68" x14ac:dyDescent="0.2">
      <c r="BP47931" s="48"/>
    </row>
    <row r="47932" spans="68:68" x14ac:dyDescent="0.2">
      <c r="BP47932" s="48"/>
    </row>
    <row r="47933" spans="68:68" x14ac:dyDescent="0.2">
      <c r="BP47933" s="48"/>
    </row>
    <row r="47934" spans="68:68" x14ac:dyDescent="0.2">
      <c r="BP47934" s="48"/>
    </row>
    <row r="47935" spans="68:68" x14ac:dyDescent="0.2">
      <c r="BP47935" s="48"/>
    </row>
    <row r="47936" spans="68:68" x14ac:dyDescent="0.2">
      <c r="BP47936" s="48"/>
    </row>
    <row r="47937" spans="68:68" x14ac:dyDescent="0.2">
      <c r="BP47937" s="48"/>
    </row>
    <row r="47938" spans="68:68" x14ac:dyDescent="0.2">
      <c r="BP47938" s="48"/>
    </row>
    <row r="47939" spans="68:68" x14ac:dyDescent="0.2">
      <c r="BP47939" s="48"/>
    </row>
    <row r="47940" spans="68:68" x14ac:dyDescent="0.2">
      <c r="BP47940" s="48"/>
    </row>
    <row r="47941" spans="68:68" x14ac:dyDescent="0.2">
      <c r="BP47941" s="48"/>
    </row>
    <row r="47942" spans="68:68" x14ac:dyDescent="0.2">
      <c r="BP47942" s="48"/>
    </row>
    <row r="47943" spans="68:68" x14ac:dyDescent="0.2">
      <c r="BP47943" s="48"/>
    </row>
    <row r="47944" spans="68:68" x14ac:dyDescent="0.2">
      <c r="BP47944" s="48"/>
    </row>
    <row r="47945" spans="68:68" x14ac:dyDescent="0.2">
      <c r="BP47945" s="48"/>
    </row>
    <row r="47946" spans="68:68" x14ac:dyDescent="0.2">
      <c r="BP47946" s="48"/>
    </row>
    <row r="47947" spans="68:68" x14ac:dyDescent="0.2">
      <c r="BP47947" s="48"/>
    </row>
    <row r="47948" spans="68:68" x14ac:dyDescent="0.2">
      <c r="BP47948" s="48"/>
    </row>
    <row r="47949" spans="68:68" x14ac:dyDescent="0.2">
      <c r="BP47949" s="48"/>
    </row>
    <row r="47950" spans="68:68" x14ac:dyDescent="0.2">
      <c r="BP47950" s="48"/>
    </row>
    <row r="47951" spans="68:68" x14ac:dyDescent="0.2">
      <c r="BP47951" s="48"/>
    </row>
    <row r="47952" spans="68:68" x14ac:dyDescent="0.2">
      <c r="BP47952" s="48"/>
    </row>
    <row r="47953" spans="68:68" x14ac:dyDescent="0.2">
      <c r="BP47953" s="48"/>
    </row>
    <row r="47954" spans="68:68" x14ac:dyDescent="0.2">
      <c r="BP47954" s="48"/>
    </row>
    <row r="47955" spans="68:68" x14ac:dyDescent="0.2">
      <c r="BP47955" s="48"/>
    </row>
    <row r="47956" spans="68:68" x14ac:dyDescent="0.2">
      <c r="BP47956" s="48"/>
    </row>
    <row r="47957" spans="68:68" x14ac:dyDescent="0.2">
      <c r="BP47957" s="48"/>
    </row>
    <row r="47958" spans="68:68" x14ac:dyDescent="0.2">
      <c r="BP47958" s="48"/>
    </row>
    <row r="47959" spans="68:68" x14ac:dyDescent="0.2">
      <c r="BP47959" s="48"/>
    </row>
    <row r="47960" spans="68:68" x14ac:dyDescent="0.2">
      <c r="BP47960" s="48"/>
    </row>
    <row r="47961" spans="68:68" x14ac:dyDescent="0.2">
      <c r="BP47961" s="48"/>
    </row>
    <row r="47962" spans="68:68" x14ac:dyDescent="0.2">
      <c r="BP47962" s="48"/>
    </row>
    <row r="47963" spans="68:68" x14ac:dyDescent="0.2">
      <c r="BP47963" s="48"/>
    </row>
    <row r="47964" spans="68:68" x14ac:dyDescent="0.2">
      <c r="BP47964" s="48"/>
    </row>
    <row r="47965" spans="68:68" x14ac:dyDescent="0.2">
      <c r="BP47965" s="48"/>
    </row>
    <row r="47966" spans="68:68" x14ac:dyDescent="0.2">
      <c r="BP47966" s="48"/>
    </row>
    <row r="47967" spans="68:68" x14ac:dyDescent="0.2">
      <c r="BP47967" s="48"/>
    </row>
    <row r="47968" spans="68:68" x14ac:dyDescent="0.2">
      <c r="BP47968" s="48"/>
    </row>
    <row r="47969" spans="68:68" x14ac:dyDescent="0.2">
      <c r="BP47969" s="48"/>
    </row>
    <row r="47970" spans="68:68" x14ac:dyDescent="0.2">
      <c r="BP47970" s="48"/>
    </row>
    <row r="47971" spans="68:68" x14ac:dyDescent="0.2">
      <c r="BP47971" s="48"/>
    </row>
    <row r="47972" spans="68:68" x14ac:dyDescent="0.2">
      <c r="BP47972" s="48"/>
    </row>
    <row r="47973" spans="68:68" x14ac:dyDescent="0.2">
      <c r="BP47973" s="48"/>
    </row>
    <row r="47974" spans="68:68" x14ac:dyDescent="0.2">
      <c r="BP47974" s="48"/>
    </row>
    <row r="47975" spans="68:68" x14ac:dyDescent="0.2">
      <c r="BP47975" s="48"/>
    </row>
    <row r="47976" spans="68:68" x14ac:dyDescent="0.2">
      <c r="BP47976" s="48"/>
    </row>
    <row r="47977" spans="68:68" x14ac:dyDescent="0.2">
      <c r="BP47977" s="48"/>
    </row>
    <row r="47978" spans="68:68" x14ac:dyDescent="0.2">
      <c r="BP47978" s="48"/>
    </row>
    <row r="47979" spans="68:68" x14ac:dyDescent="0.2">
      <c r="BP47979" s="48"/>
    </row>
    <row r="47980" spans="68:68" x14ac:dyDescent="0.2">
      <c r="BP47980" s="48"/>
    </row>
    <row r="47981" spans="68:68" x14ac:dyDescent="0.2">
      <c r="BP47981" s="48"/>
    </row>
    <row r="47982" spans="68:68" x14ac:dyDescent="0.2">
      <c r="BP47982" s="48"/>
    </row>
    <row r="47983" spans="68:68" x14ac:dyDescent="0.2">
      <c r="BP47983" s="48"/>
    </row>
    <row r="47984" spans="68:68" x14ac:dyDescent="0.2">
      <c r="BP47984" s="48"/>
    </row>
    <row r="47985" spans="68:68" x14ac:dyDescent="0.2">
      <c r="BP47985" s="48"/>
    </row>
    <row r="47986" spans="68:68" x14ac:dyDescent="0.2">
      <c r="BP47986" s="48"/>
    </row>
    <row r="47987" spans="68:68" x14ac:dyDescent="0.2">
      <c r="BP47987" s="48"/>
    </row>
    <row r="47988" spans="68:68" x14ac:dyDescent="0.2">
      <c r="BP47988" s="48"/>
    </row>
    <row r="47989" spans="68:68" x14ac:dyDescent="0.2">
      <c r="BP47989" s="48"/>
    </row>
    <row r="47990" spans="68:68" x14ac:dyDescent="0.2">
      <c r="BP47990" s="48"/>
    </row>
    <row r="47991" spans="68:68" x14ac:dyDescent="0.2">
      <c r="BP47991" s="48"/>
    </row>
    <row r="47992" spans="68:68" x14ac:dyDescent="0.2">
      <c r="BP47992" s="48"/>
    </row>
    <row r="47993" spans="68:68" x14ac:dyDescent="0.2">
      <c r="BP47993" s="48"/>
    </row>
    <row r="47994" spans="68:68" x14ac:dyDescent="0.2">
      <c r="BP47994" s="48"/>
    </row>
    <row r="47995" spans="68:68" x14ac:dyDescent="0.2">
      <c r="BP47995" s="48"/>
    </row>
    <row r="47996" spans="68:68" x14ac:dyDescent="0.2">
      <c r="BP47996" s="48"/>
    </row>
    <row r="47997" spans="68:68" x14ac:dyDescent="0.2">
      <c r="BP47997" s="48"/>
    </row>
    <row r="47998" spans="68:68" x14ac:dyDescent="0.2">
      <c r="BP47998" s="48"/>
    </row>
    <row r="47999" spans="68:68" x14ac:dyDescent="0.2">
      <c r="BP47999" s="48"/>
    </row>
    <row r="48000" spans="68:68" x14ac:dyDescent="0.2">
      <c r="BP48000" s="48"/>
    </row>
    <row r="48001" spans="68:68" x14ac:dyDescent="0.2">
      <c r="BP48001" s="48"/>
    </row>
    <row r="48002" spans="68:68" x14ac:dyDescent="0.2">
      <c r="BP48002" s="48"/>
    </row>
    <row r="48003" spans="68:68" x14ac:dyDescent="0.2">
      <c r="BP48003" s="48"/>
    </row>
    <row r="48004" spans="68:68" x14ac:dyDescent="0.2">
      <c r="BP48004" s="48"/>
    </row>
    <row r="48005" spans="68:68" x14ac:dyDescent="0.2">
      <c r="BP48005" s="48"/>
    </row>
    <row r="48006" spans="68:68" x14ac:dyDescent="0.2">
      <c r="BP48006" s="48"/>
    </row>
    <row r="48007" spans="68:68" x14ac:dyDescent="0.2">
      <c r="BP48007" s="48"/>
    </row>
    <row r="48008" spans="68:68" x14ac:dyDescent="0.2">
      <c r="BP48008" s="48"/>
    </row>
    <row r="48009" spans="68:68" x14ac:dyDescent="0.2">
      <c r="BP48009" s="48"/>
    </row>
    <row r="48010" spans="68:68" x14ac:dyDescent="0.2">
      <c r="BP48010" s="48"/>
    </row>
    <row r="48011" spans="68:68" x14ac:dyDescent="0.2">
      <c r="BP48011" s="48"/>
    </row>
    <row r="48012" spans="68:68" x14ac:dyDescent="0.2">
      <c r="BP48012" s="48"/>
    </row>
    <row r="48013" spans="68:68" x14ac:dyDescent="0.2">
      <c r="BP48013" s="48"/>
    </row>
    <row r="48014" spans="68:68" x14ac:dyDescent="0.2">
      <c r="BP48014" s="48"/>
    </row>
    <row r="48015" spans="68:68" x14ac:dyDescent="0.2">
      <c r="BP48015" s="48"/>
    </row>
    <row r="48016" spans="68:68" x14ac:dyDescent="0.2">
      <c r="BP48016" s="48"/>
    </row>
    <row r="48017" spans="68:68" x14ac:dyDescent="0.2">
      <c r="BP48017" s="48"/>
    </row>
    <row r="48018" spans="68:68" x14ac:dyDescent="0.2">
      <c r="BP48018" s="48"/>
    </row>
    <row r="48019" spans="68:68" x14ac:dyDescent="0.2">
      <c r="BP48019" s="48"/>
    </row>
    <row r="48020" spans="68:68" x14ac:dyDescent="0.2">
      <c r="BP48020" s="48"/>
    </row>
    <row r="48021" spans="68:68" x14ac:dyDescent="0.2">
      <c r="BP48021" s="48"/>
    </row>
    <row r="48022" spans="68:68" x14ac:dyDescent="0.2">
      <c r="BP48022" s="48"/>
    </row>
    <row r="48023" spans="68:68" x14ac:dyDescent="0.2">
      <c r="BP48023" s="48"/>
    </row>
    <row r="48024" spans="68:68" x14ac:dyDescent="0.2">
      <c r="BP48024" s="48"/>
    </row>
    <row r="48025" spans="68:68" x14ac:dyDescent="0.2">
      <c r="BP48025" s="48"/>
    </row>
    <row r="48026" spans="68:68" x14ac:dyDescent="0.2">
      <c r="BP48026" s="48"/>
    </row>
    <row r="48027" spans="68:68" x14ac:dyDescent="0.2">
      <c r="BP48027" s="48"/>
    </row>
    <row r="48028" spans="68:68" x14ac:dyDescent="0.2">
      <c r="BP48028" s="48"/>
    </row>
    <row r="48029" spans="68:68" x14ac:dyDescent="0.2">
      <c r="BP48029" s="48"/>
    </row>
    <row r="48030" spans="68:68" x14ac:dyDescent="0.2">
      <c r="BP48030" s="48"/>
    </row>
    <row r="48031" spans="68:68" x14ac:dyDescent="0.2">
      <c r="BP48031" s="48"/>
    </row>
    <row r="48032" spans="68:68" x14ac:dyDescent="0.2">
      <c r="BP48032" s="48"/>
    </row>
    <row r="48033" spans="68:68" x14ac:dyDescent="0.2">
      <c r="BP48033" s="48"/>
    </row>
    <row r="48034" spans="68:68" x14ac:dyDescent="0.2">
      <c r="BP48034" s="48"/>
    </row>
    <row r="48035" spans="68:68" x14ac:dyDescent="0.2">
      <c r="BP48035" s="48"/>
    </row>
    <row r="48036" spans="68:68" x14ac:dyDescent="0.2">
      <c r="BP48036" s="48"/>
    </row>
    <row r="48037" spans="68:68" x14ac:dyDescent="0.2">
      <c r="BP48037" s="48"/>
    </row>
    <row r="48038" spans="68:68" x14ac:dyDescent="0.2">
      <c r="BP48038" s="48"/>
    </row>
    <row r="48039" spans="68:68" x14ac:dyDescent="0.2">
      <c r="BP48039" s="48"/>
    </row>
    <row r="48040" spans="68:68" x14ac:dyDescent="0.2">
      <c r="BP48040" s="48"/>
    </row>
    <row r="48041" spans="68:68" x14ac:dyDescent="0.2">
      <c r="BP48041" s="48"/>
    </row>
    <row r="48042" spans="68:68" x14ac:dyDescent="0.2">
      <c r="BP48042" s="48"/>
    </row>
    <row r="48043" spans="68:68" x14ac:dyDescent="0.2">
      <c r="BP48043" s="48"/>
    </row>
    <row r="48044" spans="68:68" x14ac:dyDescent="0.2">
      <c r="BP48044" s="48"/>
    </row>
    <row r="48045" spans="68:68" x14ac:dyDescent="0.2">
      <c r="BP48045" s="48"/>
    </row>
    <row r="48046" spans="68:68" x14ac:dyDescent="0.2">
      <c r="BP48046" s="48"/>
    </row>
    <row r="48047" spans="68:68" x14ac:dyDescent="0.2">
      <c r="BP48047" s="48"/>
    </row>
    <row r="48048" spans="68:68" x14ac:dyDescent="0.2">
      <c r="BP48048" s="48"/>
    </row>
    <row r="48049" spans="68:68" x14ac:dyDescent="0.2">
      <c r="BP48049" s="48"/>
    </row>
    <row r="48050" spans="68:68" x14ac:dyDescent="0.2">
      <c r="BP48050" s="48"/>
    </row>
    <row r="48051" spans="68:68" x14ac:dyDescent="0.2">
      <c r="BP48051" s="48"/>
    </row>
    <row r="48052" spans="68:68" x14ac:dyDescent="0.2">
      <c r="BP48052" s="48"/>
    </row>
    <row r="48053" spans="68:68" x14ac:dyDescent="0.2">
      <c r="BP48053" s="48"/>
    </row>
    <row r="48054" spans="68:68" x14ac:dyDescent="0.2">
      <c r="BP48054" s="48"/>
    </row>
    <row r="48055" spans="68:68" x14ac:dyDescent="0.2">
      <c r="BP48055" s="48"/>
    </row>
    <row r="48056" spans="68:68" x14ac:dyDescent="0.2">
      <c r="BP48056" s="48"/>
    </row>
    <row r="48057" spans="68:68" x14ac:dyDescent="0.2">
      <c r="BP48057" s="48"/>
    </row>
    <row r="48058" spans="68:68" x14ac:dyDescent="0.2">
      <c r="BP48058" s="48"/>
    </row>
    <row r="48059" spans="68:68" x14ac:dyDescent="0.2">
      <c r="BP48059" s="48"/>
    </row>
    <row r="48060" spans="68:68" x14ac:dyDescent="0.2">
      <c r="BP48060" s="48"/>
    </row>
    <row r="48061" spans="68:68" x14ac:dyDescent="0.2">
      <c r="BP48061" s="48"/>
    </row>
    <row r="48062" spans="68:68" x14ac:dyDescent="0.2">
      <c r="BP48062" s="48"/>
    </row>
    <row r="48063" spans="68:68" x14ac:dyDescent="0.2">
      <c r="BP48063" s="48"/>
    </row>
    <row r="48064" spans="68:68" x14ac:dyDescent="0.2">
      <c r="BP48064" s="48"/>
    </row>
    <row r="48065" spans="68:68" x14ac:dyDescent="0.2">
      <c r="BP48065" s="48"/>
    </row>
    <row r="48066" spans="68:68" x14ac:dyDescent="0.2">
      <c r="BP48066" s="48"/>
    </row>
    <row r="48067" spans="68:68" x14ac:dyDescent="0.2">
      <c r="BP48067" s="48"/>
    </row>
    <row r="48068" spans="68:68" x14ac:dyDescent="0.2">
      <c r="BP48068" s="48"/>
    </row>
    <row r="48069" spans="68:68" x14ac:dyDescent="0.2">
      <c r="BP48069" s="48"/>
    </row>
    <row r="48070" spans="68:68" x14ac:dyDescent="0.2">
      <c r="BP48070" s="48"/>
    </row>
    <row r="48071" spans="68:68" x14ac:dyDescent="0.2">
      <c r="BP48071" s="48"/>
    </row>
    <row r="48072" spans="68:68" x14ac:dyDescent="0.2">
      <c r="BP48072" s="48"/>
    </row>
    <row r="48073" spans="68:68" x14ac:dyDescent="0.2">
      <c r="BP48073" s="48"/>
    </row>
    <row r="48074" spans="68:68" x14ac:dyDescent="0.2">
      <c r="BP48074" s="48"/>
    </row>
    <row r="48075" spans="68:68" x14ac:dyDescent="0.2">
      <c r="BP48075" s="48"/>
    </row>
    <row r="48076" spans="68:68" x14ac:dyDescent="0.2">
      <c r="BP48076" s="48"/>
    </row>
    <row r="48077" spans="68:68" x14ac:dyDescent="0.2">
      <c r="BP48077" s="48"/>
    </row>
    <row r="48078" spans="68:68" x14ac:dyDescent="0.2">
      <c r="BP48078" s="48"/>
    </row>
    <row r="48079" spans="68:68" x14ac:dyDescent="0.2">
      <c r="BP48079" s="48"/>
    </row>
    <row r="48080" spans="68:68" x14ac:dyDescent="0.2">
      <c r="BP48080" s="48"/>
    </row>
    <row r="48081" spans="68:68" x14ac:dyDescent="0.2">
      <c r="BP48081" s="48"/>
    </row>
    <row r="48082" spans="68:68" x14ac:dyDescent="0.2">
      <c r="BP48082" s="48"/>
    </row>
    <row r="48083" spans="68:68" x14ac:dyDescent="0.2">
      <c r="BP48083" s="48"/>
    </row>
    <row r="48084" spans="68:68" x14ac:dyDescent="0.2">
      <c r="BP48084" s="48"/>
    </row>
    <row r="48085" spans="68:68" x14ac:dyDescent="0.2">
      <c r="BP48085" s="48"/>
    </row>
    <row r="48086" spans="68:68" x14ac:dyDescent="0.2">
      <c r="BP48086" s="48"/>
    </row>
    <row r="48087" spans="68:68" x14ac:dyDescent="0.2">
      <c r="BP48087" s="48"/>
    </row>
    <row r="48088" spans="68:68" x14ac:dyDescent="0.2">
      <c r="BP48088" s="48"/>
    </row>
    <row r="48089" spans="68:68" x14ac:dyDescent="0.2">
      <c r="BP48089" s="48"/>
    </row>
    <row r="48090" spans="68:68" x14ac:dyDescent="0.2">
      <c r="BP48090" s="48"/>
    </row>
    <row r="48091" spans="68:68" x14ac:dyDescent="0.2">
      <c r="BP48091" s="48"/>
    </row>
    <row r="48092" spans="68:68" x14ac:dyDescent="0.2">
      <c r="BP48092" s="48"/>
    </row>
    <row r="48093" spans="68:68" x14ac:dyDescent="0.2">
      <c r="BP48093" s="48"/>
    </row>
    <row r="48094" spans="68:68" x14ac:dyDescent="0.2">
      <c r="BP48094" s="48"/>
    </row>
    <row r="48095" spans="68:68" x14ac:dyDescent="0.2">
      <c r="BP48095" s="48"/>
    </row>
    <row r="48096" spans="68:68" x14ac:dyDescent="0.2">
      <c r="BP48096" s="48"/>
    </row>
    <row r="48097" spans="68:68" x14ac:dyDescent="0.2">
      <c r="BP48097" s="48"/>
    </row>
    <row r="48098" spans="68:68" x14ac:dyDescent="0.2">
      <c r="BP48098" s="48"/>
    </row>
    <row r="48099" spans="68:68" x14ac:dyDescent="0.2">
      <c r="BP48099" s="48"/>
    </row>
    <row r="48100" spans="68:68" x14ac:dyDescent="0.2">
      <c r="BP48100" s="48"/>
    </row>
    <row r="48101" spans="68:68" x14ac:dyDescent="0.2">
      <c r="BP48101" s="48"/>
    </row>
    <row r="48102" spans="68:68" x14ac:dyDescent="0.2">
      <c r="BP48102" s="48"/>
    </row>
    <row r="48103" spans="68:68" x14ac:dyDescent="0.2">
      <c r="BP48103" s="48"/>
    </row>
    <row r="48104" spans="68:68" x14ac:dyDescent="0.2">
      <c r="BP48104" s="48"/>
    </row>
    <row r="48105" spans="68:68" x14ac:dyDescent="0.2">
      <c r="BP48105" s="48"/>
    </row>
    <row r="48106" spans="68:68" x14ac:dyDescent="0.2">
      <c r="BP48106" s="48"/>
    </row>
    <row r="48107" spans="68:68" x14ac:dyDescent="0.2">
      <c r="BP48107" s="48"/>
    </row>
    <row r="48108" spans="68:68" x14ac:dyDescent="0.2">
      <c r="BP48108" s="48"/>
    </row>
    <row r="48109" spans="68:68" x14ac:dyDescent="0.2">
      <c r="BP48109" s="48"/>
    </row>
    <row r="48110" spans="68:68" x14ac:dyDescent="0.2">
      <c r="BP48110" s="48"/>
    </row>
    <row r="48111" spans="68:68" x14ac:dyDescent="0.2">
      <c r="BP48111" s="48"/>
    </row>
    <row r="48112" spans="68:68" x14ac:dyDescent="0.2">
      <c r="BP48112" s="48"/>
    </row>
    <row r="48113" spans="68:68" x14ac:dyDescent="0.2">
      <c r="BP48113" s="48"/>
    </row>
    <row r="48114" spans="68:68" x14ac:dyDescent="0.2">
      <c r="BP48114" s="48"/>
    </row>
    <row r="48115" spans="68:68" x14ac:dyDescent="0.2">
      <c r="BP48115" s="48"/>
    </row>
    <row r="48116" spans="68:68" x14ac:dyDescent="0.2">
      <c r="BP48116" s="48"/>
    </row>
    <row r="48117" spans="68:68" x14ac:dyDescent="0.2">
      <c r="BP48117" s="48"/>
    </row>
    <row r="48118" spans="68:68" x14ac:dyDescent="0.2">
      <c r="BP48118" s="48"/>
    </row>
    <row r="48119" spans="68:68" x14ac:dyDescent="0.2">
      <c r="BP48119" s="48"/>
    </row>
    <row r="48120" spans="68:68" x14ac:dyDescent="0.2">
      <c r="BP48120" s="48"/>
    </row>
    <row r="48121" spans="68:68" x14ac:dyDescent="0.2">
      <c r="BP48121" s="48"/>
    </row>
    <row r="48122" spans="68:68" x14ac:dyDescent="0.2">
      <c r="BP48122" s="48"/>
    </row>
    <row r="48123" spans="68:68" x14ac:dyDescent="0.2">
      <c r="BP48123" s="48"/>
    </row>
    <row r="48124" spans="68:68" x14ac:dyDescent="0.2">
      <c r="BP48124" s="48"/>
    </row>
    <row r="48125" spans="68:68" x14ac:dyDescent="0.2">
      <c r="BP48125" s="48"/>
    </row>
    <row r="48126" spans="68:68" x14ac:dyDescent="0.2">
      <c r="BP48126" s="48"/>
    </row>
    <row r="48127" spans="68:68" x14ac:dyDescent="0.2">
      <c r="BP48127" s="48"/>
    </row>
    <row r="48128" spans="68:68" x14ac:dyDescent="0.2">
      <c r="BP48128" s="48"/>
    </row>
    <row r="48129" spans="68:68" x14ac:dyDescent="0.2">
      <c r="BP48129" s="48"/>
    </row>
    <row r="48130" spans="68:68" x14ac:dyDescent="0.2">
      <c r="BP48130" s="48"/>
    </row>
    <row r="48131" spans="68:68" x14ac:dyDescent="0.2">
      <c r="BP48131" s="48"/>
    </row>
    <row r="48132" spans="68:68" x14ac:dyDescent="0.2">
      <c r="BP48132" s="48"/>
    </row>
    <row r="48133" spans="68:68" x14ac:dyDescent="0.2">
      <c r="BP48133" s="48"/>
    </row>
    <row r="48134" spans="68:68" x14ac:dyDescent="0.2">
      <c r="BP48134" s="48"/>
    </row>
    <row r="48135" spans="68:68" x14ac:dyDescent="0.2">
      <c r="BP48135" s="48"/>
    </row>
    <row r="48136" spans="68:68" x14ac:dyDescent="0.2">
      <c r="BP48136" s="48"/>
    </row>
    <row r="48137" spans="68:68" x14ac:dyDescent="0.2">
      <c r="BP48137" s="48"/>
    </row>
    <row r="48138" spans="68:68" x14ac:dyDescent="0.2">
      <c r="BP48138" s="48"/>
    </row>
    <row r="48139" spans="68:68" x14ac:dyDescent="0.2">
      <c r="BP48139" s="48"/>
    </row>
    <row r="48140" spans="68:68" x14ac:dyDescent="0.2">
      <c r="BP48140" s="48"/>
    </row>
    <row r="48141" spans="68:68" x14ac:dyDescent="0.2">
      <c r="BP48141" s="48"/>
    </row>
    <row r="48142" spans="68:68" x14ac:dyDescent="0.2">
      <c r="BP48142" s="48"/>
    </row>
    <row r="48143" spans="68:68" x14ac:dyDescent="0.2">
      <c r="BP48143" s="48"/>
    </row>
    <row r="48144" spans="68:68" x14ac:dyDescent="0.2">
      <c r="BP48144" s="48"/>
    </row>
    <row r="48145" spans="68:68" x14ac:dyDescent="0.2">
      <c r="BP48145" s="48"/>
    </row>
    <row r="48146" spans="68:68" x14ac:dyDescent="0.2">
      <c r="BP48146" s="48"/>
    </row>
    <row r="48147" spans="68:68" x14ac:dyDescent="0.2">
      <c r="BP48147" s="48"/>
    </row>
    <row r="48148" spans="68:68" x14ac:dyDescent="0.2">
      <c r="BP48148" s="48"/>
    </row>
    <row r="48149" spans="68:68" x14ac:dyDescent="0.2">
      <c r="BP48149" s="48"/>
    </row>
    <row r="48150" spans="68:68" x14ac:dyDescent="0.2">
      <c r="BP48150" s="48"/>
    </row>
    <row r="48151" spans="68:68" x14ac:dyDescent="0.2">
      <c r="BP48151" s="48"/>
    </row>
    <row r="48152" spans="68:68" x14ac:dyDescent="0.2">
      <c r="BP48152" s="48"/>
    </row>
    <row r="48153" spans="68:68" x14ac:dyDescent="0.2">
      <c r="BP48153" s="48"/>
    </row>
    <row r="48154" spans="68:68" x14ac:dyDescent="0.2">
      <c r="BP48154" s="48"/>
    </row>
    <row r="48155" spans="68:68" x14ac:dyDescent="0.2">
      <c r="BP48155" s="48"/>
    </row>
    <row r="48156" spans="68:68" x14ac:dyDescent="0.2">
      <c r="BP48156" s="48"/>
    </row>
    <row r="48157" spans="68:68" x14ac:dyDescent="0.2">
      <c r="BP48157" s="48"/>
    </row>
    <row r="48158" spans="68:68" x14ac:dyDescent="0.2">
      <c r="BP48158" s="48"/>
    </row>
    <row r="48159" spans="68:68" x14ac:dyDescent="0.2">
      <c r="BP48159" s="48"/>
    </row>
    <row r="48160" spans="68:68" x14ac:dyDescent="0.2">
      <c r="BP48160" s="48"/>
    </row>
    <row r="48161" spans="68:68" x14ac:dyDescent="0.2">
      <c r="BP48161" s="48"/>
    </row>
    <row r="48162" spans="68:68" x14ac:dyDescent="0.2">
      <c r="BP48162" s="48"/>
    </row>
    <row r="48163" spans="68:68" x14ac:dyDescent="0.2">
      <c r="BP48163" s="48"/>
    </row>
    <row r="48164" spans="68:68" x14ac:dyDescent="0.2">
      <c r="BP48164" s="48"/>
    </row>
    <row r="48165" spans="68:68" x14ac:dyDescent="0.2">
      <c r="BP48165" s="48"/>
    </row>
    <row r="48166" spans="68:68" x14ac:dyDescent="0.2">
      <c r="BP48166" s="48"/>
    </row>
    <row r="48167" spans="68:68" x14ac:dyDescent="0.2">
      <c r="BP48167" s="48"/>
    </row>
    <row r="48168" spans="68:68" x14ac:dyDescent="0.2">
      <c r="BP48168" s="48"/>
    </row>
    <row r="48169" spans="68:68" x14ac:dyDescent="0.2">
      <c r="BP48169" s="48"/>
    </row>
    <row r="48170" spans="68:68" x14ac:dyDescent="0.2">
      <c r="BP48170" s="48"/>
    </row>
    <row r="48171" spans="68:68" x14ac:dyDescent="0.2">
      <c r="BP48171" s="48"/>
    </row>
    <row r="48172" spans="68:68" x14ac:dyDescent="0.2">
      <c r="BP48172" s="48"/>
    </row>
    <row r="48173" spans="68:68" x14ac:dyDescent="0.2">
      <c r="BP48173" s="48"/>
    </row>
    <row r="48174" spans="68:68" x14ac:dyDescent="0.2">
      <c r="BP48174" s="48"/>
    </row>
    <row r="48175" spans="68:68" x14ac:dyDescent="0.2">
      <c r="BP48175" s="48"/>
    </row>
    <row r="48176" spans="68:68" x14ac:dyDescent="0.2">
      <c r="BP48176" s="48"/>
    </row>
    <row r="48177" spans="68:68" x14ac:dyDescent="0.2">
      <c r="BP48177" s="48"/>
    </row>
    <row r="48178" spans="68:68" x14ac:dyDescent="0.2">
      <c r="BP48178" s="48"/>
    </row>
    <row r="48179" spans="68:68" x14ac:dyDescent="0.2">
      <c r="BP48179" s="48"/>
    </row>
    <row r="48180" spans="68:68" x14ac:dyDescent="0.2">
      <c r="BP48180" s="48"/>
    </row>
    <row r="48181" spans="68:68" x14ac:dyDescent="0.2">
      <c r="BP48181" s="48"/>
    </row>
    <row r="48182" spans="68:68" x14ac:dyDescent="0.2">
      <c r="BP48182" s="48"/>
    </row>
    <row r="48183" spans="68:68" x14ac:dyDescent="0.2">
      <c r="BP48183" s="48"/>
    </row>
    <row r="48184" spans="68:68" x14ac:dyDescent="0.2">
      <c r="BP48184" s="48"/>
    </row>
    <row r="48185" spans="68:68" x14ac:dyDescent="0.2">
      <c r="BP48185" s="48"/>
    </row>
    <row r="48186" spans="68:68" x14ac:dyDescent="0.2">
      <c r="BP48186" s="48"/>
    </row>
    <row r="48187" spans="68:68" x14ac:dyDescent="0.2">
      <c r="BP48187" s="48"/>
    </row>
    <row r="48188" spans="68:68" x14ac:dyDescent="0.2">
      <c r="BP48188" s="48"/>
    </row>
    <row r="48189" spans="68:68" x14ac:dyDescent="0.2">
      <c r="BP48189" s="48"/>
    </row>
    <row r="48190" spans="68:68" x14ac:dyDescent="0.2">
      <c r="BP48190" s="48"/>
    </row>
    <row r="48191" spans="68:68" x14ac:dyDescent="0.2">
      <c r="BP48191" s="48"/>
    </row>
    <row r="48192" spans="68:68" x14ac:dyDescent="0.2">
      <c r="BP48192" s="48"/>
    </row>
    <row r="48193" spans="68:68" x14ac:dyDescent="0.2">
      <c r="BP48193" s="48"/>
    </row>
    <row r="48194" spans="68:68" x14ac:dyDescent="0.2">
      <c r="BP48194" s="48"/>
    </row>
    <row r="48195" spans="68:68" x14ac:dyDescent="0.2">
      <c r="BP48195" s="48"/>
    </row>
    <row r="48196" spans="68:68" x14ac:dyDescent="0.2">
      <c r="BP48196" s="48"/>
    </row>
    <row r="48197" spans="68:68" x14ac:dyDescent="0.2">
      <c r="BP48197" s="48"/>
    </row>
    <row r="48198" spans="68:68" x14ac:dyDescent="0.2">
      <c r="BP48198" s="48"/>
    </row>
    <row r="48199" spans="68:68" x14ac:dyDescent="0.2">
      <c r="BP48199" s="48"/>
    </row>
    <row r="48200" spans="68:68" x14ac:dyDescent="0.2">
      <c r="BP48200" s="48"/>
    </row>
    <row r="48201" spans="68:68" x14ac:dyDescent="0.2">
      <c r="BP48201" s="48"/>
    </row>
    <row r="48202" spans="68:68" x14ac:dyDescent="0.2">
      <c r="BP48202" s="48"/>
    </row>
    <row r="48203" spans="68:68" x14ac:dyDescent="0.2">
      <c r="BP48203" s="48"/>
    </row>
    <row r="48204" spans="68:68" x14ac:dyDescent="0.2">
      <c r="BP48204" s="48"/>
    </row>
    <row r="48205" spans="68:68" x14ac:dyDescent="0.2">
      <c r="BP48205" s="48"/>
    </row>
    <row r="48206" spans="68:68" x14ac:dyDescent="0.2">
      <c r="BP48206" s="48"/>
    </row>
    <row r="48207" spans="68:68" x14ac:dyDescent="0.2">
      <c r="BP48207" s="48"/>
    </row>
    <row r="48208" spans="68:68" x14ac:dyDescent="0.2">
      <c r="BP48208" s="48"/>
    </row>
    <row r="48209" spans="68:68" x14ac:dyDescent="0.2">
      <c r="BP48209" s="48"/>
    </row>
    <row r="48210" spans="68:68" x14ac:dyDescent="0.2">
      <c r="BP48210" s="48"/>
    </row>
    <row r="48211" spans="68:68" x14ac:dyDescent="0.2">
      <c r="BP48211" s="48"/>
    </row>
    <row r="48212" spans="68:68" x14ac:dyDescent="0.2">
      <c r="BP48212" s="48"/>
    </row>
    <row r="48213" spans="68:68" x14ac:dyDescent="0.2">
      <c r="BP48213" s="48"/>
    </row>
    <row r="48214" spans="68:68" x14ac:dyDescent="0.2">
      <c r="BP48214" s="48"/>
    </row>
    <row r="48215" spans="68:68" x14ac:dyDescent="0.2">
      <c r="BP48215" s="48"/>
    </row>
    <row r="48216" spans="68:68" x14ac:dyDescent="0.2">
      <c r="BP48216" s="48"/>
    </row>
    <row r="48217" spans="68:68" x14ac:dyDescent="0.2">
      <c r="BP48217" s="48"/>
    </row>
    <row r="48218" spans="68:68" x14ac:dyDescent="0.2">
      <c r="BP48218" s="48"/>
    </row>
    <row r="48219" spans="68:68" x14ac:dyDescent="0.2">
      <c r="BP48219" s="48"/>
    </row>
    <row r="48220" spans="68:68" x14ac:dyDescent="0.2">
      <c r="BP48220" s="48"/>
    </row>
    <row r="48221" spans="68:68" x14ac:dyDescent="0.2">
      <c r="BP48221" s="48"/>
    </row>
    <row r="48222" spans="68:68" x14ac:dyDescent="0.2">
      <c r="BP48222" s="48"/>
    </row>
    <row r="48223" spans="68:68" x14ac:dyDescent="0.2">
      <c r="BP48223" s="48"/>
    </row>
    <row r="48224" spans="68:68" x14ac:dyDescent="0.2">
      <c r="BP48224" s="48"/>
    </row>
    <row r="48225" spans="68:68" x14ac:dyDescent="0.2">
      <c r="BP48225" s="48"/>
    </row>
    <row r="48226" spans="68:68" x14ac:dyDescent="0.2">
      <c r="BP48226" s="48"/>
    </row>
    <row r="48227" spans="68:68" x14ac:dyDescent="0.2">
      <c r="BP48227" s="48"/>
    </row>
    <row r="48228" spans="68:68" x14ac:dyDescent="0.2">
      <c r="BP48228" s="48"/>
    </row>
    <row r="48229" spans="68:68" x14ac:dyDescent="0.2">
      <c r="BP48229" s="48"/>
    </row>
    <row r="48230" spans="68:68" x14ac:dyDescent="0.2">
      <c r="BP48230" s="48"/>
    </row>
    <row r="48231" spans="68:68" x14ac:dyDescent="0.2">
      <c r="BP48231" s="48"/>
    </row>
    <row r="48232" spans="68:68" x14ac:dyDescent="0.2">
      <c r="BP48232" s="48"/>
    </row>
    <row r="48233" spans="68:68" x14ac:dyDescent="0.2">
      <c r="BP48233" s="48"/>
    </row>
    <row r="48234" spans="68:68" x14ac:dyDescent="0.2">
      <c r="BP48234" s="48"/>
    </row>
    <row r="48235" spans="68:68" x14ac:dyDescent="0.2">
      <c r="BP48235" s="48"/>
    </row>
    <row r="48236" spans="68:68" x14ac:dyDescent="0.2">
      <c r="BP48236" s="48"/>
    </row>
    <row r="48237" spans="68:68" x14ac:dyDescent="0.2">
      <c r="BP48237" s="48"/>
    </row>
    <row r="48238" spans="68:68" x14ac:dyDescent="0.2">
      <c r="BP48238" s="48"/>
    </row>
    <row r="48239" spans="68:68" x14ac:dyDescent="0.2">
      <c r="BP48239" s="48"/>
    </row>
    <row r="48240" spans="68:68" x14ac:dyDescent="0.2">
      <c r="BP48240" s="48"/>
    </row>
    <row r="48241" spans="68:68" x14ac:dyDescent="0.2">
      <c r="BP48241" s="48"/>
    </row>
    <row r="48242" spans="68:68" x14ac:dyDescent="0.2">
      <c r="BP48242" s="48"/>
    </row>
    <row r="48243" spans="68:68" x14ac:dyDescent="0.2">
      <c r="BP48243" s="48"/>
    </row>
    <row r="48244" spans="68:68" x14ac:dyDescent="0.2">
      <c r="BP48244" s="48"/>
    </row>
    <row r="48245" spans="68:68" x14ac:dyDescent="0.2">
      <c r="BP48245" s="48"/>
    </row>
    <row r="48246" spans="68:68" x14ac:dyDescent="0.2">
      <c r="BP48246" s="48"/>
    </row>
    <row r="48247" spans="68:68" x14ac:dyDescent="0.2">
      <c r="BP48247" s="48"/>
    </row>
    <row r="48248" spans="68:68" x14ac:dyDescent="0.2">
      <c r="BP48248" s="48"/>
    </row>
    <row r="48249" spans="68:68" x14ac:dyDescent="0.2">
      <c r="BP48249" s="48"/>
    </row>
    <row r="48250" spans="68:68" x14ac:dyDescent="0.2">
      <c r="BP48250" s="48"/>
    </row>
    <row r="48251" spans="68:68" x14ac:dyDescent="0.2">
      <c r="BP48251" s="48"/>
    </row>
    <row r="48252" spans="68:68" x14ac:dyDescent="0.2">
      <c r="BP48252" s="48"/>
    </row>
    <row r="48253" spans="68:68" x14ac:dyDescent="0.2">
      <c r="BP48253" s="48"/>
    </row>
    <row r="48254" spans="68:68" x14ac:dyDescent="0.2">
      <c r="BP48254" s="48"/>
    </row>
    <row r="48255" spans="68:68" x14ac:dyDescent="0.2">
      <c r="BP48255" s="48"/>
    </row>
    <row r="48256" spans="68:68" x14ac:dyDescent="0.2">
      <c r="BP48256" s="48"/>
    </row>
    <row r="48257" spans="68:68" x14ac:dyDescent="0.2">
      <c r="BP48257" s="48"/>
    </row>
    <row r="48258" spans="68:68" x14ac:dyDescent="0.2">
      <c r="BP48258" s="48"/>
    </row>
    <row r="48259" spans="68:68" x14ac:dyDescent="0.2">
      <c r="BP48259" s="48"/>
    </row>
    <row r="48260" spans="68:68" x14ac:dyDescent="0.2">
      <c r="BP48260" s="48"/>
    </row>
    <row r="48261" spans="68:68" x14ac:dyDescent="0.2">
      <c r="BP48261" s="48"/>
    </row>
    <row r="48262" spans="68:68" x14ac:dyDescent="0.2">
      <c r="BP48262" s="48"/>
    </row>
    <row r="48263" spans="68:68" x14ac:dyDescent="0.2">
      <c r="BP48263" s="48"/>
    </row>
    <row r="48264" spans="68:68" x14ac:dyDescent="0.2">
      <c r="BP48264" s="48"/>
    </row>
    <row r="48265" spans="68:68" x14ac:dyDescent="0.2">
      <c r="BP48265" s="48"/>
    </row>
    <row r="48266" spans="68:68" x14ac:dyDescent="0.2">
      <c r="BP48266" s="48"/>
    </row>
    <row r="48267" spans="68:68" x14ac:dyDescent="0.2">
      <c r="BP48267" s="48"/>
    </row>
    <row r="48268" spans="68:68" x14ac:dyDescent="0.2">
      <c r="BP48268" s="48"/>
    </row>
    <row r="48269" spans="68:68" x14ac:dyDescent="0.2">
      <c r="BP48269" s="48"/>
    </row>
    <row r="48270" spans="68:68" x14ac:dyDescent="0.2">
      <c r="BP48270" s="48"/>
    </row>
    <row r="48271" spans="68:68" x14ac:dyDescent="0.2">
      <c r="BP48271" s="48"/>
    </row>
    <row r="48272" spans="68:68" x14ac:dyDescent="0.2">
      <c r="BP48272" s="48"/>
    </row>
    <row r="48273" spans="68:68" x14ac:dyDescent="0.2">
      <c r="BP48273" s="48"/>
    </row>
    <row r="48274" spans="68:68" x14ac:dyDescent="0.2">
      <c r="BP48274" s="48"/>
    </row>
    <row r="48275" spans="68:68" x14ac:dyDescent="0.2">
      <c r="BP48275" s="48"/>
    </row>
    <row r="48276" spans="68:68" x14ac:dyDescent="0.2">
      <c r="BP48276" s="48"/>
    </row>
    <row r="48277" spans="68:68" x14ac:dyDescent="0.2">
      <c r="BP48277" s="48"/>
    </row>
    <row r="48278" spans="68:68" x14ac:dyDescent="0.2">
      <c r="BP48278" s="48"/>
    </row>
    <row r="48279" spans="68:68" x14ac:dyDescent="0.2">
      <c r="BP48279" s="48"/>
    </row>
    <row r="48280" spans="68:68" x14ac:dyDescent="0.2">
      <c r="BP48280" s="48"/>
    </row>
    <row r="48281" spans="68:68" x14ac:dyDescent="0.2">
      <c r="BP48281" s="48"/>
    </row>
    <row r="48282" spans="68:68" x14ac:dyDescent="0.2">
      <c r="BP48282" s="48"/>
    </row>
    <row r="48283" spans="68:68" x14ac:dyDescent="0.2">
      <c r="BP48283" s="48"/>
    </row>
    <row r="48284" spans="68:68" x14ac:dyDescent="0.2">
      <c r="BP48284" s="48"/>
    </row>
    <row r="48285" spans="68:68" x14ac:dyDescent="0.2">
      <c r="BP48285" s="48"/>
    </row>
    <row r="48286" spans="68:68" x14ac:dyDescent="0.2">
      <c r="BP48286" s="48"/>
    </row>
    <row r="48287" spans="68:68" x14ac:dyDescent="0.2">
      <c r="BP48287" s="48"/>
    </row>
    <row r="48288" spans="68:68" x14ac:dyDescent="0.2">
      <c r="BP48288" s="48"/>
    </row>
    <row r="48289" spans="68:68" x14ac:dyDescent="0.2">
      <c r="BP48289" s="48"/>
    </row>
    <row r="48290" spans="68:68" x14ac:dyDescent="0.2">
      <c r="BP48290" s="48"/>
    </row>
    <row r="48291" spans="68:68" x14ac:dyDescent="0.2">
      <c r="BP48291" s="48"/>
    </row>
    <row r="48292" spans="68:68" x14ac:dyDescent="0.2">
      <c r="BP48292" s="48"/>
    </row>
    <row r="48293" spans="68:68" x14ac:dyDescent="0.2">
      <c r="BP48293" s="48"/>
    </row>
    <row r="48294" spans="68:68" x14ac:dyDescent="0.2">
      <c r="BP48294" s="48"/>
    </row>
    <row r="48295" spans="68:68" x14ac:dyDescent="0.2">
      <c r="BP48295" s="48"/>
    </row>
    <row r="48296" spans="68:68" x14ac:dyDescent="0.2">
      <c r="BP48296" s="48"/>
    </row>
    <row r="48297" spans="68:68" x14ac:dyDescent="0.2">
      <c r="BP48297" s="48"/>
    </row>
    <row r="48298" spans="68:68" x14ac:dyDescent="0.2">
      <c r="BP48298" s="48"/>
    </row>
    <row r="48299" spans="68:68" x14ac:dyDescent="0.2">
      <c r="BP48299" s="48"/>
    </row>
    <row r="48300" spans="68:68" x14ac:dyDescent="0.2">
      <c r="BP48300" s="48"/>
    </row>
    <row r="48301" spans="68:68" x14ac:dyDescent="0.2">
      <c r="BP48301" s="48"/>
    </row>
    <row r="48302" spans="68:68" x14ac:dyDescent="0.2">
      <c r="BP48302" s="48"/>
    </row>
    <row r="48303" spans="68:68" x14ac:dyDescent="0.2">
      <c r="BP48303" s="48"/>
    </row>
    <row r="48304" spans="68:68" x14ac:dyDescent="0.2">
      <c r="BP48304" s="48"/>
    </row>
    <row r="48305" spans="68:68" x14ac:dyDescent="0.2">
      <c r="BP48305" s="48"/>
    </row>
    <row r="48306" spans="68:68" x14ac:dyDescent="0.2">
      <c r="BP48306" s="48"/>
    </row>
    <row r="48307" spans="68:68" x14ac:dyDescent="0.2">
      <c r="BP48307" s="48"/>
    </row>
    <row r="48308" spans="68:68" x14ac:dyDescent="0.2">
      <c r="BP48308" s="48"/>
    </row>
    <row r="48309" spans="68:68" x14ac:dyDescent="0.2">
      <c r="BP48309" s="48"/>
    </row>
    <row r="48310" spans="68:68" x14ac:dyDescent="0.2">
      <c r="BP48310" s="48"/>
    </row>
    <row r="48311" spans="68:68" x14ac:dyDescent="0.2">
      <c r="BP48311" s="48"/>
    </row>
    <row r="48312" spans="68:68" x14ac:dyDescent="0.2">
      <c r="BP48312" s="48"/>
    </row>
    <row r="48313" spans="68:68" x14ac:dyDescent="0.2">
      <c r="BP48313" s="48"/>
    </row>
    <row r="48314" spans="68:68" x14ac:dyDescent="0.2">
      <c r="BP48314" s="48"/>
    </row>
    <row r="48315" spans="68:68" x14ac:dyDescent="0.2">
      <c r="BP48315" s="48"/>
    </row>
    <row r="48316" spans="68:68" x14ac:dyDescent="0.2">
      <c r="BP48316" s="48"/>
    </row>
    <row r="48317" spans="68:68" x14ac:dyDescent="0.2">
      <c r="BP48317" s="48"/>
    </row>
    <row r="48318" spans="68:68" x14ac:dyDescent="0.2">
      <c r="BP48318" s="48"/>
    </row>
    <row r="48319" spans="68:68" x14ac:dyDescent="0.2">
      <c r="BP48319" s="48"/>
    </row>
    <row r="48320" spans="68:68" x14ac:dyDescent="0.2">
      <c r="BP48320" s="48"/>
    </row>
    <row r="48321" spans="68:68" x14ac:dyDescent="0.2">
      <c r="BP48321" s="48"/>
    </row>
    <row r="48322" spans="68:68" x14ac:dyDescent="0.2">
      <c r="BP48322" s="48"/>
    </row>
    <row r="48323" spans="68:68" x14ac:dyDescent="0.2">
      <c r="BP48323" s="48"/>
    </row>
    <row r="48324" spans="68:68" x14ac:dyDescent="0.2">
      <c r="BP48324" s="48"/>
    </row>
    <row r="48325" spans="68:68" x14ac:dyDescent="0.2">
      <c r="BP48325" s="48"/>
    </row>
    <row r="48326" spans="68:68" x14ac:dyDescent="0.2">
      <c r="BP48326" s="48"/>
    </row>
    <row r="48327" spans="68:68" x14ac:dyDescent="0.2">
      <c r="BP48327" s="48"/>
    </row>
    <row r="48328" spans="68:68" x14ac:dyDescent="0.2">
      <c r="BP48328" s="48"/>
    </row>
    <row r="48329" spans="68:68" x14ac:dyDescent="0.2">
      <c r="BP48329" s="48"/>
    </row>
    <row r="48330" spans="68:68" x14ac:dyDescent="0.2">
      <c r="BP48330" s="48"/>
    </row>
    <row r="48331" spans="68:68" x14ac:dyDescent="0.2">
      <c r="BP48331" s="48"/>
    </row>
    <row r="48332" spans="68:68" x14ac:dyDescent="0.2">
      <c r="BP48332" s="48"/>
    </row>
    <row r="48333" spans="68:68" x14ac:dyDescent="0.2">
      <c r="BP48333" s="48"/>
    </row>
    <row r="48334" spans="68:68" x14ac:dyDescent="0.2">
      <c r="BP48334" s="48"/>
    </row>
    <row r="48335" spans="68:68" x14ac:dyDescent="0.2">
      <c r="BP48335" s="48"/>
    </row>
    <row r="48336" spans="68:68" x14ac:dyDescent="0.2">
      <c r="BP48336" s="48"/>
    </row>
    <row r="48337" spans="68:68" x14ac:dyDescent="0.2">
      <c r="BP48337" s="48"/>
    </row>
    <row r="48338" spans="68:68" x14ac:dyDescent="0.2">
      <c r="BP48338" s="48"/>
    </row>
    <row r="48339" spans="68:68" x14ac:dyDescent="0.2">
      <c r="BP48339" s="48"/>
    </row>
    <row r="48340" spans="68:68" x14ac:dyDescent="0.2">
      <c r="BP48340" s="48"/>
    </row>
    <row r="48341" spans="68:68" x14ac:dyDescent="0.2">
      <c r="BP48341" s="48"/>
    </row>
    <row r="48342" spans="68:68" x14ac:dyDescent="0.2">
      <c r="BP48342" s="48"/>
    </row>
    <row r="48343" spans="68:68" x14ac:dyDescent="0.2">
      <c r="BP48343" s="48"/>
    </row>
    <row r="48344" spans="68:68" x14ac:dyDescent="0.2">
      <c r="BP48344" s="48"/>
    </row>
    <row r="48345" spans="68:68" x14ac:dyDescent="0.2">
      <c r="BP48345" s="48"/>
    </row>
    <row r="48346" spans="68:68" x14ac:dyDescent="0.2">
      <c r="BP48346" s="48"/>
    </row>
    <row r="48347" spans="68:68" x14ac:dyDescent="0.2">
      <c r="BP48347" s="48"/>
    </row>
    <row r="48348" spans="68:68" x14ac:dyDescent="0.2">
      <c r="BP48348" s="48"/>
    </row>
    <row r="48349" spans="68:68" x14ac:dyDescent="0.2">
      <c r="BP48349" s="48"/>
    </row>
    <row r="48350" spans="68:68" x14ac:dyDescent="0.2">
      <c r="BP48350" s="48"/>
    </row>
    <row r="48351" spans="68:68" x14ac:dyDescent="0.2">
      <c r="BP48351" s="48"/>
    </row>
    <row r="48352" spans="68:68" x14ac:dyDescent="0.2">
      <c r="BP48352" s="48"/>
    </row>
    <row r="48353" spans="68:68" x14ac:dyDescent="0.2">
      <c r="BP48353" s="48"/>
    </row>
    <row r="48354" spans="68:68" x14ac:dyDescent="0.2">
      <c r="BP48354" s="48"/>
    </row>
    <row r="48355" spans="68:68" x14ac:dyDescent="0.2">
      <c r="BP48355" s="48"/>
    </row>
    <row r="48356" spans="68:68" x14ac:dyDescent="0.2">
      <c r="BP48356" s="48"/>
    </row>
    <row r="48357" spans="68:68" x14ac:dyDescent="0.2">
      <c r="BP48357" s="48"/>
    </row>
    <row r="48358" spans="68:68" x14ac:dyDescent="0.2">
      <c r="BP48358" s="48"/>
    </row>
    <row r="48359" spans="68:68" x14ac:dyDescent="0.2">
      <c r="BP48359" s="48"/>
    </row>
    <row r="48360" spans="68:68" x14ac:dyDescent="0.2">
      <c r="BP48360" s="48"/>
    </row>
    <row r="48361" spans="68:68" x14ac:dyDescent="0.2">
      <c r="BP48361" s="48"/>
    </row>
    <row r="48362" spans="68:68" x14ac:dyDescent="0.2">
      <c r="BP48362" s="48"/>
    </row>
    <row r="48363" spans="68:68" x14ac:dyDescent="0.2">
      <c r="BP48363" s="48"/>
    </row>
    <row r="48364" spans="68:68" x14ac:dyDescent="0.2">
      <c r="BP48364" s="48"/>
    </row>
    <row r="48365" spans="68:68" x14ac:dyDescent="0.2">
      <c r="BP48365" s="48"/>
    </row>
    <row r="48366" spans="68:68" x14ac:dyDescent="0.2">
      <c r="BP48366" s="48"/>
    </row>
    <row r="48367" spans="68:68" x14ac:dyDescent="0.2">
      <c r="BP48367" s="48"/>
    </row>
    <row r="48368" spans="68:68" x14ac:dyDescent="0.2">
      <c r="BP48368" s="48"/>
    </row>
    <row r="48369" spans="68:68" x14ac:dyDescent="0.2">
      <c r="BP48369" s="48"/>
    </row>
    <row r="48370" spans="68:68" x14ac:dyDescent="0.2">
      <c r="BP48370" s="48"/>
    </row>
    <row r="48371" spans="68:68" x14ac:dyDescent="0.2">
      <c r="BP48371" s="48"/>
    </row>
    <row r="48372" spans="68:68" x14ac:dyDescent="0.2">
      <c r="BP48372" s="48"/>
    </row>
    <row r="48373" spans="68:68" x14ac:dyDescent="0.2">
      <c r="BP48373" s="48"/>
    </row>
    <row r="48374" spans="68:68" x14ac:dyDescent="0.2">
      <c r="BP48374" s="48"/>
    </row>
    <row r="48375" spans="68:68" x14ac:dyDescent="0.2">
      <c r="BP48375" s="48"/>
    </row>
    <row r="48376" spans="68:68" x14ac:dyDescent="0.2">
      <c r="BP48376" s="48"/>
    </row>
    <row r="48377" spans="68:68" x14ac:dyDescent="0.2">
      <c r="BP48377" s="48"/>
    </row>
    <row r="48378" spans="68:68" x14ac:dyDescent="0.2">
      <c r="BP48378" s="48"/>
    </row>
    <row r="48379" spans="68:68" x14ac:dyDescent="0.2">
      <c r="BP48379" s="48"/>
    </row>
    <row r="48380" spans="68:68" x14ac:dyDescent="0.2">
      <c r="BP48380" s="48"/>
    </row>
    <row r="48381" spans="68:68" x14ac:dyDescent="0.2">
      <c r="BP48381" s="48"/>
    </row>
    <row r="48382" spans="68:68" x14ac:dyDescent="0.2">
      <c r="BP48382" s="48"/>
    </row>
    <row r="48383" spans="68:68" x14ac:dyDescent="0.2">
      <c r="BP48383" s="48"/>
    </row>
    <row r="48384" spans="68:68" x14ac:dyDescent="0.2">
      <c r="BP48384" s="48"/>
    </row>
    <row r="48385" spans="68:68" x14ac:dyDescent="0.2">
      <c r="BP48385" s="48"/>
    </row>
    <row r="48386" spans="68:68" x14ac:dyDescent="0.2">
      <c r="BP48386" s="48"/>
    </row>
    <row r="48387" spans="68:68" x14ac:dyDescent="0.2">
      <c r="BP48387" s="48"/>
    </row>
    <row r="48388" spans="68:68" x14ac:dyDescent="0.2">
      <c r="BP48388" s="48"/>
    </row>
    <row r="48389" spans="68:68" x14ac:dyDescent="0.2">
      <c r="BP48389" s="48"/>
    </row>
    <row r="48390" spans="68:68" x14ac:dyDescent="0.2">
      <c r="BP48390" s="48"/>
    </row>
    <row r="48391" spans="68:68" x14ac:dyDescent="0.2">
      <c r="BP48391" s="48"/>
    </row>
    <row r="48392" spans="68:68" x14ac:dyDescent="0.2">
      <c r="BP48392" s="48"/>
    </row>
    <row r="48393" spans="68:68" x14ac:dyDescent="0.2">
      <c r="BP48393" s="48"/>
    </row>
    <row r="48394" spans="68:68" x14ac:dyDescent="0.2">
      <c r="BP48394" s="48"/>
    </row>
    <row r="48395" spans="68:68" x14ac:dyDescent="0.2">
      <c r="BP48395" s="48"/>
    </row>
    <row r="48396" spans="68:68" x14ac:dyDescent="0.2">
      <c r="BP48396" s="48"/>
    </row>
    <row r="48397" spans="68:68" x14ac:dyDescent="0.2">
      <c r="BP48397" s="48"/>
    </row>
    <row r="48398" spans="68:68" x14ac:dyDescent="0.2">
      <c r="BP48398" s="48"/>
    </row>
    <row r="48399" spans="68:68" x14ac:dyDescent="0.2">
      <c r="BP48399" s="48"/>
    </row>
    <row r="48400" spans="68:68" x14ac:dyDescent="0.2">
      <c r="BP48400" s="48"/>
    </row>
    <row r="48401" spans="68:68" x14ac:dyDescent="0.2">
      <c r="BP48401" s="48"/>
    </row>
    <row r="48402" spans="68:68" x14ac:dyDescent="0.2">
      <c r="BP48402" s="48"/>
    </row>
    <row r="48403" spans="68:68" x14ac:dyDescent="0.2">
      <c r="BP48403" s="48"/>
    </row>
    <row r="48404" spans="68:68" x14ac:dyDescent="0.2">
      <c r="BP48404" s="48"/>
    </row>
    <row r="48405" spans="68:68" x14ac:dyDescent="0.2">
      <c r="BP48405" s="48"/>
    </row>
    <row r="48406" spans="68:68" x14ac:dyDescent="0.2">
      <c r="BP48406" s="48"/>
    </row>
    <row r="48407" spans="68:68" x14ac:dyDescent="0.2">
      <c r="BP48407" s="48"/>
    </row>
    <row r="48408" spans="68:68" x14ac:dyDescent="0.2">
      <c r="BP48408" s="48"/>
    </row>
    <row r="48409" spans="68:68" x14ac:dyDescent="0.2">
      <c r="BP48409" s="48"/>
    </row>
    <row r="48410" spans="68:68" x14ac:dyDescent="0.2">
      <c r="BP48410" s="48"/>
    </row>
    <row r="48411" spans="68:68" x14ac:dyDescent="0.2">
      <c r="BP48411" s="48"/>
    </row>
    <row r="48412" spans="68:68" x14ac:dyDescent="0.2">
      <c r="BP48412" s="48"/>
    </row>
    <row r="48413" spans="68:68" x14ac:dyDescent="0.2">
      <c r="BP48413" s="48"/>
    </row>
    <row r="48414" spans="68:68" x14ac:dyDescent="0.2">
      <c r="BP48414" s="48"/>
    </row>
    <row r="48415" spans="68:68" x14ac:dyDescent="0.2">
      <c r="BP48415" s="48"/>
    </row>
    <row r="48416" spans="68:68" x14ac:dyDescent="0.2">
      <c r="BP48416" s="48"/>
    </row>
    <row r="48417" spans="68:68" x14ac:dyDescent="0.2">
      <c r="BP48417" s="48"/>
    </row>
    <row r="48418" spans="68:68" x14ac:dyDescent="0.2">
      <c r="BP48418" s="48"/>
    </row>
    <row r="48419" spans="68:68" x14ac:dyDescent="0.2">
      <c r="BP48419" s="48"/>
    </row>
    <row r="48420" spans="68:68" x14ac:dyDescent="0.2">
      <c r="BP48420" s="48"/>
    </row>
    <row r="48421" spans="68:68" x14ac:dyDescent="0.2">
      <c r="BP48421" s="48"/>
    </row>
    <row r="48422" spans="68:68" x14ac:dyDescent="0.2">
      <c r="BP48422" s="48"/>
    </row>
    <row r="48423" spans="68:68" x14ac:dyDescent="0.2">
      <c r="BP48423" s="48"/>
    </row>
    <row r="48424" spans="68:68" x14ac:dyDescent="0.2">
      <c r="BP48424" s="48"/>
    </row>
    <row r="48425" spans="68:68" x14ac:dyDescent="0.2">
      <c r="BP48425" s="48"/>
    </row>
    <row r="48426" spans="68:68" x14ac:dyDescent="0.2">
      <c r="BP48426" s="48"/>
    </row>
    <row r="48427" spans="68:68" x14ac:dyDescent="0.2">
      <c r="BP48427" s="48"/>
    </row>
    <row r="48428" spans="68:68" x14ac:dyDescent="0.2">
      <c r="BP48428" s="48"/>
    </row>
    <row r="48429" spans="68:68" x14ac:dyDescent="0.2">
      <c r="BP48429" s="48"/>
    </row>
    <row r="48430" spans="68:68" x14ac:dyDescent="0.2">
      <c r="BP48430" s="48"/>
    </row>
    <row r="48431" spans="68:68" x14ac:dyDescent="0.2">
      <c r="BP48431" s="48"/>
    </row>
    <row r="48432" spans="68:68" x14ac:dyDescent="0.2">
      <c r="BP48432" s="48"/>
    </row>
    <row r="48433" spans="68:68" x14ac:dyDescent="0.2">
      <c r="BP48433" s="48"/>
    </row>
    <row r="48434" spans="68:68" x14ac:dyDescent="0.2">
      <c r="BP48434" s="48"/>
    </row>
    <row r="48435" spans="68:68" x14ac:dyDescent="0.2">
      <c r="BP48435" s="48"/>
    </row>
    <row r="48436" spans="68:68" x14ac:dyDescent="0.2">
      <c r="BP48436" s="48"/>
    </row>
    <row r="48437" spans="68:68" x14ac:dyDescent="0.2">
      <c r="BP48437" s="48"/>
    </row>
    <row r="48438" spans="68:68" x14ac:dyDescent="0.2">
      <c r="BP48438" s="48"/>
    </row>
    <row r="48439" spans="68:68" x14ac:dyDescent="0.2">
      <c r="BP48439" s="48"/>
    </row>
    <row r="48440" spans="68:68" x14ac:dyDescent="0.2">
      <c r="BP48440" s="48"/>
    </row>
    <row r="48441" spans="68:68" x14ac:dyDescent="0.2">
      <c r="BP48441" s="48"/>
    </row>
    <row r="48442" spans="68:68" x14ac:dyDescent="0.2">
      <c r="BP48442" s="48"/>
    </row>
    <row r="48443" spans="68:68" x14ac:dyDescent="0.2">
      <c r="BP48443" s="48"/>
    </row>
    <row r="48444" spans="68:68" x14ac:dyDescent="0.2">
      <c r="BP48444" s="48"/>
    </row>
    <row r="48445" spans="68:68" x14ac:dyDescent="0.2">
      <c r="BP48445" s="48"/>
    </row>
    <row r="48446" spans="68:68" x14ac:dyDescent="0.2">
      <c r="BP48446" s="48"/>
    </row>
    <row r="48447" spans="68:68" x14ac:dyDescent="0.2">
      <c r="BP48447" s="48"/>
    </row>
    <row r="48448" spans="68:68" x14ac:dyDescent="0.2">
      <c r="BP48448" s="48"/>
    </row>
    <row r="48449" spans="68:68" x14ac:dyDescent="0.2">
      <c r="BP48449" s="48"/>
    </row>
    <row r="48450" spans="68:68" x14ac:dyDescent="0.2">
      <c r="BP48450" s="48"/>
    </row>
    <row r="48451" spans="68:68" x14ac:dyDescent="0.2">
      <c r="BP48451" s="48"/>
    </row>
    <row r="48452" spans="68:68" x14ac:dyDescent="0.2">
      <c r="BP48452" s="48"/>
    </row>
    <row r="48453" spans="68:68" x14ac:dyDescent="0.2">
      <c r="BP48453" s="48"/>
    </row>
    <row r="48454" spans="68:68" x14ac:dyDescent="0.2">
      <c r="BP48454" s="48"/>
    </row>
    <row r="48455" spans="68:68" x14ac:dyDescent="0.2">
      <c r="BP48455" s="48"/>
    </row>
    <row r="48456" spans="68:68" x14ac:dyDescent="0.2">
      <c r="BP48456" s="48"/>
    </row>
    <row r="48457" spans="68:68" x14ac:dyDescent="0.2">
      <c r="BP48457" s="48"/>
    </row>
    <row r="48458" spans="68:68" x14ac:dyDescent="0.2">
      <c r="BP48458" s="48"/>
    </row>
    <row r="48459" spans="68:68" x14ac:dyDescent="0.2">
      <c r="BP48459" s="48"/>
    </row>
    <row r="48460" spans="68:68" x14ac:dyDescent="0.2">
      <c r="BP48460" s="48"/>
    </row>
    <row r="48461" spans="68:68" x14ac:dyDescent="0.2">
      <c r="BP48461" s="48"/>
    </row>
    <row r="48462" spans="68:68" x14ac:dyDescent="0.2">
      <c r="BP48462" s="48"/>
    </row>
    <row r="48463" spans="68:68" x14ac:dyDescent="0.2">
      <c r="BP48463" s="48"/>
    </row>
    <row r="48464" spans="68:68" x14ac:dyDescent="0.2">
      <c r="BP48464" s="48"/>
    </row>
    <row r="48465" spans="68:68" x14ac:dyDescent="0.2">
      <c r="BP48465" s="48"/>
    </row>
    <row r="48466" spans="68:68" x14ac:dyDescent="0.2">
      <c r="BP48466" s="48"/>
    </row>
    <row r="48467" spans="68:68" x14ac:dyDescent="0.2">
      <c r="BP48467" s="48"/>
    </row>
    <row r="48468" spans="68:68" x14ac:dyDescent="0.2">
      <c r="BP48468" s="48"/>
    </row>
    <row r="48469" spans="68:68" x14ac:dyDescent="0.2">
      <c r="BP48469" s="48"/>
    </row>
    <row r="48470" spans="68:68" x14ac:dyDescent="0.2">
      <c r="BP48470" s="48"/>
    </row>
    <row r="48471" spans="68:68" x14ac:dyDescent="0.2">
      <c r="BP48471" s="48"/>
    </row>
    <row r="48472" spans="68:68" x14ac:dyDescent="0.2">
      <c r="BP48472" s="48"/>
    </row>
    <row r="48473" spans="68:68" x14ac:dyDescent="0.2">
      <c r="BP48473" s="48"/>
    </row>
    <row r="48474" spans="68:68" x14ac:dyDescent="0.2">
      <c r="BP48474" s="48"/>
    </row>
    <row r="48475" spans="68:68" x14ac:dyDescent="0.2">
      <c r="BP48475" s="48"/>
    </row>
    <row r="48476" spans="68:68" x14ac:dyDescent="0.2">
      <c r="BP48476" s="48"/>
    </row>
    <row r="48477" spans="68:68" x14ac:dyDescent="0.2">
      <c r="BP48477" s="48"/>
    </row>
    <row r="48478" spans="68:68" x14ac:dyDescent="0.2">
      <c r="BP48478" s="48"/>
    </row>
    <row r="48479" spans="68:68" x14ac:dyDescent="0.2">
      <c r="BP48479" s="48"/>
    </row>
    <row r="48480" spans="68:68" x14ac:dyDescent="0.2">
      <c r="BP48480" s="48"/>
    </row>
    <row r="48481" spans="68:68" x14ac:dyDescent="0.2">
      <c r="BP48481" s="48"/>
    </row>
    <row r="48482" spans="68:68" x14ac:dyDescent="0.2">
      <c r="BP48482" s="48"/>
    </row>
    <row r="48483" spans="68:68" x14ac:dyDescent="0.2">
      <c r="BP48483" s="48"/>
    </row>
    <row r="48484" spans="68:68" x14ac:dyDescent="0.2">
      <c r="BP48484" s="48"/>
    </row>
    <row r="48485" spans="68:68" x14ac:dyDescent="0.2">
      <c r="BP48485" s="48"/>
    </row>
    <row r="48486" spans="68:68" x14ac:dyDescent="0.2">
      <c r="BP48486" s="48"/>
    </row>
    <row r="48487" spans="68:68" x14ac:dyDescent="0.2">
      <c r="BP48487" s="48"/>
    </row>
    <row r="48488" spans="68:68" x14ac:dyDescent="0.2">
      <c r="BP48488" s="48"/>
    </row>
    <row r="48489" spans="68:68" x14ac:dyDescent="0.2">
      <c r="BP48489" s="48"/>
    </row>
    <row r="48490" spans="68:68" x14ac:dyDescent="0.2">
      <c r="BP48490" s="48"/>
    </row>
    <row r="48491" spans="68:68" x14ac:dyDescent="0.2">
      <c r="BP48491" s="48"/>
    </row>
    <row r="48492" spans="68:68" x14ac:dyDescent="0.2">
      <c r="BP48492" s="48"/>
    </row>
    <row r="48493" spans="68:68" x14ac:dyDescent="0.2">
      <c r="BP48493" s="48"/>
    </row>
    <row r="48494" spans="68:68" x14ac:dyDescent="0.2">
      <c r="BP48494" s="48"/>
    </row>
    <row r="48495" spans="68:68" x14ac:dyDescent="0.2">
      <c r="BP48495" s="48"/>
    </row>
    <row r="48496" spans="68:68" x14ac:dyDescent="0.2">
      <c r="BP48496" s="48"/>
    </row>
    <row r="48497" spans="68:68" x14ac:dyDescent="0.2">
      <c r="BP48497" s="48"/>
    </row>
    <row r="48498" spans="68:68" x14ac:dyDescent="0.2">
      <c r="BP48498" s="48"/>
    </row>
    <row r="48499" spans="68:68" x14ac:dyDescent="0.2">
      <c r="BP48499" s="48"/>
    </row>
    <row r="48500" spans="68:68" x14ac:dyDescent="0.2">
      <c r="BP48500" s="48"/>
    </row>
    <row r="48501" spans="68:68" x14ac:dyDescent="0.2">
      <c r="BP48501" s="48"/>
    </row>
    <row r="48502" spans="68:68" x14ac:dyDescent="0.2">
      <c r="BP48502" s="48"/>
    </row>
    <row r="48503" spans="68:68" x14ac:dyDescent="0.2">
      <c r="BP48503" s="48"/>
    </row>
    <row r="48504" spans="68:68" x14ac:dyDescent="0.2">
      <c r="BP48504" s="48"/>
    </row>
    <row r="48505" spans="68:68" x14ac:dyDescent="0.2">
      <c r="BP48505" s="48"/>
    </row>
    <row r="48506" spans="68:68" x14ac:dyDescent="0.2">
      <c r="BP48506" s="48"/>
    </row>
    <row r="48507" spans="68:68" x14ac:dyDescent="0.2">
      <c r="BP48507" s="48"/>
    </row>
    <row r="48508" spans="68:68" x14ac:dyDescent="0.2">
      <c r="BP48508" s="48"/>
    </row>
    <row r="48509" spans="68:68" x14ac:dyDescent="0.2">
      <c r="BP48509" s="48"/>
    </row>
    <row r="48510" spans="68:68" x14ac:dyDescent="0.2">
      <c r="BP48510" s="48"/>
    </row>
    <row r="48511" spans="68:68" x14ac:dyDescent="0.2">
      <c r="BP48511" s="48"/>
    </row>
    <row r="48512" spans="68:68" x14ac:dyDescent="0.2">
      <c r="BP48512" s="48"/>
    </row>
    <row r="48513" spans="68:68" x14ac:dyDescent="0.2">
      <c r="BP48513" s="48"/>
    </row>
    <row r="48514" spans="68:68" x14ac:dyDescent="0.2">
      <c r="BP48514" s="48"/>
    </row>
    <row r="48515" spans="68:68" x14ac:dyDescent="0.2">
      <c r="BP48515" s="48"/>
    </row>
    <row r="48516" spans="68:68" x14ac:dyDescent="0.2">
      <c r="BP48516" s="48"/>
    </row>
    <row r="48517" spans="68:68" x14ac:dyDescent="0.2">
      <c r="BP48517" s="48"/>
    </row>
    <row r="48518" spans="68:68" x14ac:dyDescent="0.2">
      <c r="BP48518" s="48"/>
    </row>
    <row r="48519" spans="68:68" x14ac:dyDescent="0.2">
      <c r="BP48519" s="48"/>
    </row>
    <row r="48520" spans="68:68" x14ac:dyDescent="0.2">
      <c r="BP48520" s="48"/>
    </row>
    <row r="48521" spans="68:68" x14ac:dyDescent="0.2">
      <c r="BP48521" s="48"/>
    </row>
    <row r="48522" spans="68:68" x14ac:dyDescent="0.2">
      <c r="BP48522" s="48"/>
    </row>
    <row r="48523" spans="68:68" x14ac:dyDescent="0.2">
      <c r="BP48523" s="48"/>
    </row>
    <row r="48524" spans="68:68" x14ac:dyDescent="0.2">
      <c r="BP48524" s="48"/>
    </row>
    <row r="48525" spans="68:68" x14ac:dyDescent="0.2">
      <c r="BP48525" s="48"/>
    </row>
    <row r="48526" spans="68:68" x14ac:dyDescent="0.2">
      <c r="BP48526" s="48"/>
    </row>
    <row r="48527" spans="68:68" x14ac:dyDescent="0.2">
      <c r="BP48527" s="48"/>
    </row>
    <row r="48528" spans="68:68" x14ac:dyDescent="0.2">
      <c r="BP48528" s="48"/>
    </row>
    <row r="48529" spans="68:68" x14ac:dyDescent="0.2">
      <c r="BP48529" s="48"/>
    </row>
    <row r="48530" spans="68:68" x14ac:dyDescent="0.2">
      <c r="BP48530" s="48"/>
    </row>
    <row r="48531" spans="68:68" x14ac:dyDescent="0.2">
      <c r="BP48531" s="48"/>
    </row>
    <row r="48532" spans="68:68" x14ac:dyDescent="0.2">
      <c r="BP48532" s="48"/>
    </row>
    <row r="48533" spans="68:68" x14ac:dyDescent="0.2">
      <c r="BP48533" s="48"/>
    </row>
    <row r="48534" spans="68:68" x14ac:dyDescent="0.2">
      <c r="BP48534" s="48"/>
    </row>
    <row r="48535" spans="68:68" x14ac:dyDescent="0.2">
      <c r="BP48535" s="48"/>
    </row>
    <row r="48536" spans="68:68" x14ac:dyDescent="0.2">
      <c r="BP48536" s="48"/>
    </row>
    <row r="48537" spans="68:68" x14ac:dyDescent="0.2">
      <c r="BP48537" s="48"/>
    </row>
    <row r="48538" spans="68:68" x14ac:dyDescent="0.2">
      <c r="BP48538" s="48"/>
    </row>
    <row r="48539" spans="68:68" x14ac:dyDescent="0.2">
      <c r="BP48539" s="48"/>
    </row>
    <row r="48540" spans="68:68" x14ac:dyDescent="0.2">
      <c r="BP48540" s="48"/>
    </row>
    <row r="48541" spans="68:68" x14ac:dyDescent="0.2">
      <c r="BP48541" s="48"/>
    </row>
    <row r="48542" spans="68:68" x14ac:dyDescent="0.2">
      <c r="BP48542" s="48"/>
    </row>
    <row r="48543" spans="68:68" x14ac:dyDescent="0.2">
      <c r="BP48543" s="48"/>
    </row>
    <row r="48544" spans="68:68" x14ac:dyDescent="0.2">
      <c r="BP48544" s="48"/>
    </row>
    <row r="48545" spans="68:68" x14ac:dyDescent="0.2">
      <c r="BP48545" s="48"/>
    </row>
    <row r="48546" spans="68:68" x14ac:dyDescent="0.2">
      <c r="BP48546" s="48"/>
    </row>
    <row r="48547" spans="68:68" x14ac:dyDescent="0.2">
      <c r="BP48547" s="48"/>
    </row>
    <row r="48548" spans="68:68" x14ac:dyDescent="0.2">
      <c r="BP48548" s="48"/>
    </row>
    <row r="48549" spans="68:68" x14ac:dyDescent="0.2">
      <c r="BP48549" s="48"/>
    </row>
    <row r="48550" spans="68:68" x14ac:dyDescent="0.2">
      <c r="BP48550" s="48"/>
    </row>
    <row r="48551" spans="68:68" x14ac:dyDescent="0.2">
      <c r="BP48551" s="48"/>
    </row>
    <row r="48552" spans="68:68" x14ac:dyDescent="0.2">
      <c r="BP48552" s="48"/>
    </row>
    <row r="48553" spans="68:68" x14ac:dyDescent="0.2">
      <c r="BP48553" s="48"/>
    </row>
    <row r="48554" spans="68:68" x14ac:dyDescent="0.2">
      <c r="BP48554" s="48"/>
    </row>
    <row r="48555" spans="68:68" x14ac:dyDescent="0.2">
      <c r="BP48555" s="48"/>
    </row>
    <row r="48556" spans="68:68" x14ac:dyDescent="0.2">
      <c r="BP48556" s="48"/>
    </row>
    <row r="48557" spans="68:68" x14ac:dyDescent="0.2">
      <c r="BP48557" s="48"/>
    </row>
    <row r="48558" spans="68:68" x14ac:dyDescent="0.2">
      <c r="BP48558" s="48"/>
    </row>
    <row r="48559" spans="68:68" x14ac:dyDescent="0.2">
      <c r="BP48559" s="48"/>
    </row>
    <row r="48560" spans="68:68" x14ac:dyDescent="0.2">
      <c r="BP48560" s="48"/>
    </row>
    <row r="48561" spans="68:68" x14ac:dyDescent="0.2">
      <c r="BP48561" s="48"/>
    </row>
    <row r="48562" spans="68:68" x14ac:dyDescent="0.2">
      <c r="BP48562" s="48"/>
    </row>
    <row r="48563" spans="68:68" x14ac:dyDescent="0.2">
      <c r="BP48563" s="48"/>
    </row>
    <row r="48564" spans="68:68" x14ac:dyDescent="0.2">
      <c r="BP48564" s="48"/>
    </row>
    <row r="48565" spans="68:68" x14ac:dyDescent="0.2">
      <c r="BP48565" s="48"/>
    </row>
    <row r="48566" spans="68:68" x14ac:dyDescent="0.2">
      <c r="BP48566" s="48"/>
    </row>
    <row r="48567" spans="68:68" x14ac:dyDescent="0.2">
      <c r="BP48567" s="48"/>
    </row>
    <row r="48568" spans="68:68" x14ac:dyDescent="0.2">
      <c r="BP48568" s="48"/>
    </row>
    <row r="48569" spans="68:68" x14ac:dyDescent="0.2">
      <c r="BP48569" s="48"/>
    </row>
    <row r="48570" spans="68:68" x14ac:dyDescent="0.2">
      <c r="BP48570" s="48"/>
    </row>
    <row r="48571" spans="68:68" x14ac:dyDescent="0.2">
      <c r="BP48571" s="48"/>
    </row>
    <row r="48572" spans="68:68" x14ac:dyDescent="0.2">
      <c r="BP48572" s="48"/>
    </row>
    <row r="48573" spans="68:68" x14ac:dyDescent="0.2">
      <c r="BP48573" s="48"/>
    </row>
    <row r="48574" spans="68:68" x14ac:dyDescent="0.2">
      <c r="BP48574" s="48"/>
    </row>
    <row r="48575" spans="68:68" x14ac:dyDescent="0.2">
      <c r="BP48575" s="48"/>
    </row>
    <row r="48576" spans="68:68" x14ac:dyDescent="0.2">
      <c r="BP48576" s="48"/>
    </row>
    <row r="48577" spans="68:68" x14ac:dyDescent="0.2">
      <c r="BP48577" s="48"/>
    </row>
    <row r="48578" spans="68:68" x14ac:dyDescent="0.2">
      <c r="BP48578" s="48"/>
    </row>
    <row r="48579" spans="68:68" x14ac:dyDescent="0.2">
      <c r="BP48579" s="48"/>
    </row>
    <row r="48580" spans="68:68" x14ac:dyDescent="0.2">
      <c r="BP48580" s="48"/>
    </row>
    <row r="48581" spans="68:68" x14ac:dyDescent="0.2">
      <c r="BP48581" s="48"/>
    </row>
    <row r="48582" spans="68:68" x14ac:dyDescent="0.2">
      <c r="BP48582" s="48"/>
    </row>
    <row r="48583" spans="68:68" x14ac:dyDescent="0.2">
      <c r="BP48583" s="48"/>
    </row>
    <row r="48584" spans="68:68" x14ac:dyDescent="0.2">
      <c r="BP48584" s="48"/>
    </row>
    <row r="48585" spans="68:68" x14ac:dyDescent="0.2">
      <c r="BP48585" s="48"/>
    </row>
    <row r="48586" spans="68:68" x14ac:dyDescent="0.2">
      <c r="BP48586" s="48"/>
    </row>
    <row r="48587" spans="68:68" x14ac:dyDescent="0.2">
      <c r="BP48587" s="48"/>
    </row>
    <row r="48588" spans="68:68" x14ac:dyDescent="0.2">
      <c r="BP48588" s="48"/>
    </row>
    <row r="48589" spans="68:68" x14ac:dyDescent="0.2">
      <c r="BP48589" s="48"/>
    </row>
    <row r="48590" spans="68:68" x14ac:dyDescent="0.2">
      <c r="BP48590" s="48"/>
    </row>
    <row r="48591" spans="68:68" x14ac:dyDescent="0.2">
      <c r="BP48591" s="48"/>
    </row>
    <row r="48592" spans="68:68" x14ac:dyDescent="0.2">
      <c r="BP48592" s="48"/>
    </row>
    <row r="48593" spans="68:68" x14ac:dyDescent="0.2">
      <c r="BP48593" s="48"/>
    </row>
    <row r="48594" spans="68:68" x14ac:dyDescent="0.2">
      <c r="BP48594" s="48"/>
    </row>
    <row r="48595" spans="68:68" x14ac:dyDescent="0.2">
      <c r="BP48595" s="48"/>
    </row>
    <row r="48596" spans="68:68" x14ac:dyDescent="0.2">
      <c r="BP48596" s="48"/>
    </row>
    <row r="48597" spans="68:68" x14ac:dyDescent="0.2">
      <c r="BP48597" s="48"/>
    </row>
    <row r="48598" spans="68:68" x14ac:dyDescent="0.2">
      <c r="BP48598" s="48"/>
    </row>
    <row r="48599" spans="68:68" x14ac:dyDescent="0.2">
      <c r="BP48599" s="48"/>
    </row>
    <row r="48600" spans="68:68" x14ac:dyDescent="0.2">
      <c r="BP48600" s="48"/>
    </row>
    <row r="48601" spans="68:68" x14ac:dyDescent="0.2">
      <c r="BP48601" s="48"/>
    </row>
    <row r="48602" spans="68:68" x14ac:dyDescent="0.2">
      <c r="BP48602" s="48"/>
    </row>
    <row r="48603" spans="68:68" x14ac:dyDescent="0.2">
      <c r="BP48603" s="48"/>
    </row>
    <row r="48604" spans="68:68" x14ac:dyDescent="0.2">
      <c r="BP48604" s="48"/>
    </row>
    <row r="48605" spans="68:68" x14ac:dyDescent="0.2">
      <c r="BP48605" s="48"/>
    </row>
    <row r="48606" spans="68:68" x14ac:dyDescent="0.2">
      <c r="BP48606" s="48"/>
    </row>
    <row r="48607" spans="68:68" x14ac:dyDescent="0.2">
      <c r="BP48607" s="48"/>
    </row>
    <row r="48608" spans="68:68" x14ac:dyDescent="0.2">
      <c r="BP48608" s="48"/>
    </row>
    <row r="48609" spans="68:68" x14ac:dyDescent="0.2">
      <c r="BP48609" s="48"/>
    </row>
    <row r="48610" spans="68:68" x14ac:dyDescent="0.2">
      <c r="BP48610" s="48"/>
    </row>
    <row r="48611" spans="68:68" x14ac:dyDescent="0.2">
      <c r="BP48611" s="48"/>
    </row>
    <row r="48612" spans="68:68" x14ac:dyDescent="0.2">
      <c r="BP48612" s="48"/>
    </row>
    <row r="48613" spans="68:68" x14ac:dyDescent="0.2">
      <c r="BP48613" s="48"/>
    </row>
    <row r="48614" spans="68:68" x14ac:dyDescent="0.2">
      <c r="BP48614" s="48"/>
    </row>
    <row r="48615" spans="68:68" x14ac:dyDescent="0.2">
      <c r="BP48615" s="48"/>
    </row>
    <row r="48616" spans="68:68" x14ac:dyDescent="0.2">
      <c r="BP48616" s="48"/>
    </row>
    <row r="48617" spans="68:68" x14ac:dyDescent="0.2">
      <c r="BP48617" s="48"/>
    </row>
    <row r="48618" spans="68:68" x14ac:dyDescent="0.2">
      <c r="BP48618" s="48"/>
    </row>
    <row r="48619" spans="68:68" x14ac:dyDescent="0.2">
      <c r="BP48619" s="48"/>
    </row>
    <row r="48620" spans="68:68" x14ac:dyDescent="0.2">
      <c r="BP48620" s="48"/>
    </row>
    <row r="48621" spans="68:68" x14ac:dyDescent="0.2">
      <c r="BP48621" s="48"/>
    </row>
    <row r="48622" spans="68:68" x14ac:dyDescent="0.2">
      <c r="BP48622" s="48"/>
    </row>
    <row r="48623" spans="68:68" x14ac:dyDescent="0.2">
      <c r="BP48623" s="48"/>
    </row>
    <row r="48624" spans="68:68" x14ac:dyDescent="0.2">
      <c r="BP48624" s="48"/>
    </row>
    <row r="48625" spans="68:68" x14ac:dyDescent="0.2">
      <c r="BP48625" s="48"/>
    </row>
    <row r="48626" spans="68:68" x14ac:dyDescent="0.2">
      <c r="BP48626" s="48"/>
    </row>
    <row r="48627" spans="68:68" x14ac:dyDescent="0.2">
      <c r="BP48627" s="48"/>
    </row>
    <row r="48628" spans="68:68" x14ac:dyDescent="0.2">
      <c r="BP48628" s="48"/>
    </row>
    <row r="48629" spans="68:68" x14ac:dyDescent="0.2">
      <c r="BP48629" s="48"/>
    </row>
    <row r="48630" spans="68:68" x14ac:dyDescent="0.2">
      <c r="BP48630" s="48"/>
    </row>
    <row r="48631" spans="68:68" x14ac:dyDescent="0.2">
      <c r="BP48631" s="48"/>
    </row>
    <row r="48632" spans="68:68" x14ac:dyDescent="0.2">
      <c r="BP48632" s="48"/>
    </row>
    <row r="48633" spans="68:68" x14ac:dyDescent="0.2">
      <c r="BP48633" s="48"/>
    </row>
    <row r="48634" spans="68:68" x14ac:dyDescent="0.2">
      <c r="BP48634" s="48"/>
    </row>
    <row r="48635" spans="68:68" x14ac:dyDescent="0.2">
      <c r="BP48635" s="48"/>
    </row>
    <row r="48636" spans="68:68" x14ac:dyDescent="0.2">
      <c r="BP48636" s="48"/>
    </row>
    <row r="48637" spans="68:68" x14ac:dyDescent="0.2">
      <c r="BP48637" s="48"/>
    </row>
    <row r="48638" spans="68:68" x14ac:dyDescent="0.2">
      <c r="BP48638" s="48"/>
    </row>
    <row r="48639" spans="68:68" x14ac:dyDescent="0.2">
      <c r="BP48639" s="48"/>
    </row>
    <row r="48640" spans="68:68" x14ac:dyDescent="0.2">
      <c r="BP48640" s="48"/>
    </row>
    <row r="48641" spans="68:68" x14ac:dyDescent="0.2">
      <c r="BP48641" s="48"/>
    </row>
    <row r="48642" spans="68:68" x14ac:dyDescent="0.2">
      <c r="BP48642" s="48"/>
    </row>
    <row r="48643" spans="68:68" x14ac:dyDescent="0.2">
      <c r="BP48643" s="48"/>
    </row>
    <row r="48644" spans="68:68" x14ac:dyDescent="0.2">
      <c r="BP48644" s="48"/>
    </row>
    <row r="48645" spans="68:68" x14ac:dyDescent="0.2">
      <c r="BP48645" s="48"/>
    </row>
    <row r="48646" spans="68:68" x14ac:dyDescent="0.2">
      <c r="BP48646" s="48"/>
    </row>
    <row r="48647" spans="68:68" x14ac:dyDescent="0.2">
      <c r="BP48647" s="48"/>
    </row>
    <row r="48648" spans="68:68" x14ac:dyDescent="0.2">
      <c r="BP48648" s="48"/>
    </row>
    <row r="48649" spans="68:68" x14ac:dyDescent="0.2">
      <c r="BP48649" s="48"/>
    </row>
    <row r="48650" spans="68:68" x14ac:dyDescent="0.2">
      <c r="BP48650" s="48"/>
    </row>
    <row r="48651" spans="68:68" x14ac:dyDescent="0.2">
      <c r="BP48651" s="48"/>
    </row>
    <row r="48652" spans="68:68" x14ac:dyDescent="0.2">
      <c r="BP48652" s="48"/>
    </row>
    <row r="48653" spans="68:68" x14ac:dyDescent="0.2">
      <c r="BP48653" s="48"/>
    </row>
    <row r="48654" spans="68:68" x14ac:dyDescent="0.2">
      <c r="BP48654" s="48"/>
    </row>
    <row r="48655" spans="68:68" x14ac:dyDescent="0.2">
      <c r="BP48655" s="48"/>
    </row>
    <row r="48656" spans="68:68" x14ac:dyDescent="0.2">
      <c r="BP48656" s="48"/>
    </row>
    <row r="48657" spans="68:68" x14ac:dyDescent="0.2">
      <c r="BP48657" s="48"/>
    </row>
    <row r="48658" spans="68:68" x14ac:dyDescent="0.2">
      <c r="BP48658" s="48"/>
    </row>
    <row r="48659" spans="68:68" x14ac:dyDescent="0.2">
      <c r="BP48659" s="48"/>
    </row>
    <row r="48660" spans="68:68" x14ac:dyDescent="0.2">
      <c r="BP48660" s="48"/>
    </row>
    <row r="48661" spans="68:68" x14ac:dyDescent="0.2">
      <c r="BP48661" s="48"/>
    </row>
    <row r="48662" spans="68:68" x14ac:dyDescent="0.2">
      <c r="BP48662" s="48"/>
    </row>
    <row r="48663" spans="68:68" x14ac:dyDescent="0.2">
      <c r="BP48663" s="48"/>
    </row>
    <row r="48664" spans="68:68" x14ac:dyDescent="0.2">
      <c r="BP48664" s="48"/>
    </row>
    <row r="48665" spans="68:68" x14ac:dyDescent="0.2">
      <c r="BP48665" s="48"/>
    </row>
    <row r="48666" spans="68:68" x14ac:dyDescent="0.2">
      <c r="BP48666" s="48"/>
    </row>
    <row r="48667" spans="68:68" x14ac:dyDescent="0.2">
      <c r="BP48667" s="48"/>
    </row>
    <row r="48668" spans="68:68" x14ac:dyDescent="0.2">
      <c r="BP48668" s="48"/>
    </row>
    <row r="48669" spans="68:68" x14ac:dyDescent="0.2">
      <c r="BP48669" s="48"/>
    </row>
    <row r="48670" spans="68:68" x14ac:dyDescent="0.2">
      <c r="BP48670" s="48"/>
    </row>
    <row r="48671" spans="68:68" x14ac:dyDescent="0.2">
      <c r="BP48671" s="48"/>
    </row>
    <row r="48672" spans="68:68" x14ac:dyDescent="0.2">
      <c r="BP48672" s="48"/>
    </row>
    <row r="48673" spans="68:68" x14ac:dyDescent="0.2">
      <c r="BP48673" s="48"/>
    </row>
    <row r="48674" spans="68:68" x14ac:dyDescent="0.2">
      <c r="BP48674" s="48"/>
    </row>
    <row r="48675" spans="68:68" x14ac:dyDescent="0.2">
      <c r="BP48675" s="48"/>
    </row>
    <row r="48676" spans="68:68" x14ac:dyDescent="0.2">
      <c r="BP48676" s="48"/>
    </row>
    <row r="48677" spans="68:68" x14ac:dyDescent="0.2">
      <c r="BP48677" s="48"/>
    </row>
    <row r="48678" spans="68:68" x14ac:dyDescent="0.2">
      <c r="BP48678" s="48"/>
    </row>
    <row r="48679" spans="68:68" x14ac:dyDescent="0.2">
      <c r="BP48679" s="48"/>
    </row>
    <row r="48680" spans="68:68" x14ac:dyDescent="0.2">
      <c r="BP48680" s="48"/>
    </row>
    <row r="48681" spans="68:68" x14ac:dyDescent="0.2">
      <c r="BP48681" s="48"/>
    </row>
    <row r="48682" spans="68:68" x14ac:dyDescent="0.2">
      <c r="BP48682" s="48"/>
    </row>
    <row r="48683" spans="68:68" x14ac:dyDescent="0.2">
      <c r="BP48683" s="48"/>
    </row>
    <row r="48684" spans="68:68" x14ac:dyDescent="0.2">
      <c r="BP48684" s="48"/>
    </row>
    <row r="48685" spans="68:68" x14ac:dyDescent="0.2">
      <c r="BP48685" s="48"/>
    </row>
    <row r="48686" spans="68:68" x14ac:dyDescent="0.2">
      <c r="BP48686" s="48"/>
    </row>
    <row r="48687" spans="68:68" x14ac:dyDescent="0.2">
      <c r="BP48687" s="48"/>
    </row>
    <row r="48688" spans="68:68" x14ac:dyDescent="0.2">
      <c r="BP48688" s="48"/>
    </row>
    <row r="48689" spans="68:68" x14ac:dyDescent="0.2">
      <c r="BP48689" s="48"/>
    </row>
    <row r="48690" spans="68:68" x14ac:dyDescent="0.2">
      <c r="BP48690" s="48"/>
    </row>
    <row r="48691" spans="68:68" x14ac:dyDescent="0.2">
      <c r="BP48691" s="48"/>
    </row>
    <row r="48692" spans="68:68" x14ac:dyDescent="0.2">
      <c r="BP48692" s="48"/>
    </row>
    <row r="48693" spans="68:68" x14ac:dyDescent="0.2">
      <c r="BP48693" s="48"/>
    </row>
    <row r="48694" spans="68:68" x14ac:dyDescent="0.2">
      <c r="BP48694" s="48"/>
    </row>
    <row r="48695" spans="68:68" x14ac:dyDescent="0.2">
      <c r="BP48695" s="48"/>
    </row>
    <row r="48696" spans="68:68" x14ac:dyDescent="0.2">
      <c r="BP48696" s="48"/>
    </row>
    <row r="48697" spans="68:68" x14ac:dyDescent="0.2">
      <c r="BP48697" s="48"/>
    </row>
    <row r="48698" spans="68:68" x14ac:dyDescent="0.2">
      <c r="BP48698" s="48"/>
    </row>
    <row r="48699" spans="68:68" x14ac:dyDescent="0.2">
      <c r="BP48699" s="48"/>
    </row>
    <row r="48700" spans="68:68" x14ac:dyDescent="0.2">
      <c r="BP48700" s="48"/>
    </row>
    <row r="48701" spans="68:68" x14ac:dyDescent="0.2">
      <c r="BP48701" s="48"/>
    </row>
    <row r="48702" spans="68:68" x14ac:dyDescent="0.2">
      <c r="BP48702" s="48"/>
    </row>
    <row r="48703" spans="68:68" x14ac:dyDescent="0.2">
      <c r="BP48703" s="48"/>
    </row>
    <row r="48704" spans="68:68" x14ac:dyDescent="0.2">
      <c r="BP48704" s="48"/>
    </row>
    <row r="48705" spans="68:68" x14ac:dyDescent="0.2">
      <c r="BP48705" s="48"/>
    </row>
    <row r="48706" spans="68:68" x14ac:dyDescent="0.2">
      <c r="BP48706" s="48"/>
    </row>
    <row r="48707" spans="68:68" x14ac:dyDescent="0.2">
      <c r="BP48707" s="48"/>
    </row>
    <row r="48708" spans="68:68" x14ac:dyDescent="0.2">
      <c r="BP48708" s="48"/>
    </row>
    <row r="48709" spans="68:68" x14ac:dyDescent="0.2">
      <c r="BP48709" s="48"/>
    </row>
    <row r="48710" spans="68:68" x14ac:dyDescent="0.2">
      <c r="BP48710" s="48"/>
    </row>
    <row r="48711" spans="68:68" x14ac:dyDescent="0.2">
      <c r="BP48711" s="48"/>
    </row>
    <row r="48712" spans="68:68" x14ac:dyDescent="0.2">
      <c r="BP48712" s="48"/>
    </row>
    <row r="48713" spans="68:68" x14ac:dyDescent="0.2">
      <c r="BP48713" s="48"/>
    </row>
    <row r="48714" spans="68:68" x14ac:dyDescent="0.2">
      <c r="BP48714" s="48"/>
    </row>
    <row r="48715" spans="68:68" x14ac:dyDescent="0.2">
      <c r="BP48715" s="48"/>
    </row>
    <row r="48716" spans="68:68" x14ac:dyDescent="0.2">
      <c r="BP48716" s="48"/>
    </row>
    <row r="48717" spans="68:68" x14ac:dyDescent="0.2">
      <c r="BP48717" s="48"/>
    </row>
    <row r="48718" spans="68:68" x14ac:dyDescent="0.2">
      <c r="BP48718" s="48"/>
    </row>
    <row r="48719" spans="68:68" x14ac:dyDescent="0.2">
      <c r="BP48719" s="48"/>
    </row>
    <row r="48720" spans="68:68" x14ac:dyDescent="0.2">
      <c r="BP48720" s="48"/>
    </row>
    <row r="48721" spans="68:68" x14ac:dyDescent="0.2">
      <c r="BP48721" s="48"/>
    </row>
    <row r="48722" spans="68:68" x14ac:dyDescent="0.2">
      <c r="BP48722" s="48"/>
    </row>
    <row r="48723" spans="68:68" x14ac:dyDescent="0.2">
      <c r="BP48723" s="48"/>
    </row>
    <row r="48724" spans="68:68" x14ac:dyDescent="0.2">
      <c r="BP48724" s="48"/>
    </row>
    <row r="48725" spans="68:68" x14ac:dyDescent="0.2">
      <c r="BP48725" s="48"/>
    </row>
    <row r="48726" spans="68:68" x14ac:dyDescent="0.2">
      <c r="BP48726" s="48"/>
    </row>
    <row r="48727" spans="68:68" x14ac:dyDescent="0.2">
      <c r="BP48727" s="48"/>
    </row>
    <row r="48728" spans="68:68" x14ac:dyDescent="0.2">
      <c r="BP48728" s="48"/>
    </row>
    <row r="48729" spans="68:68" x14ac:dyDescent="0.2">
      <c r="BP48729" s="48"/>
    </row>
    <row r="48730" spans="68:68" x14ac:dyDescent="0.2">
      <c r="BP48730" s="48"/>
    </row>
    <row r="48731" spans="68:68" x14ac:dyDescent="0.2">
      <c r="BP48731" s="48"/>
    </row>
    <row r="48732" spans="68:68" x14ac:dyDescent="0.2">
      <c r="BP48732" s="48"/>
    </row>
    <row r="48733" spans="68:68" x14ac:dyDescent="0.2">
      <c r="BP48733" s="48"/>
    </row>
    <row r="48734" spans="68:68" x14ac:dyDescent="0.2">
      <c r="BP48734" s="48"/>
    </row>
    <row r="48735" spans="68:68" x14ac:dyDescent="0.2">
      <c r="BP48735" s="48"/>
    </row>
    <row r="48736" spans="68:68" x14ac:dyDescent="0.2">
      <c r="BP48736" s="48"/>
    </row>
    <row r="48737" spans="68:68" x14ac:dyDescent="0.2">
      <c r="BP48737" s="48"/>
    </row>
    <row r="48738" spans="68:68" x14ac:dyDescent="0.2">
      <c r="BP48738" s="48"/>
    </row>
    <row r="48739" spans="68:68" x14ac:dyDescent="0.2">
      <c r="BP48739" s="48"/>
    </row>
    <row r="48740" spans="68:68" x14ac:dyDescent="0.2">
      <c r="BP48740" s="48"/>
    </row>
    <row r="48741" spans="68:68" x14ac:dyDescent="0.2">
      <c r="BP48741" s="48"/>
    </row>
    <row r="48742" spans="68:68" x14ac:dyDescent="0.2">
      <c r="BP48742" s="48"/>
    </row>
    <row r="48743" spans="68:68" x14ac:dyDescent="0.2">
      <c r="BP48743" s="48"/>
    </row>
    <row r="48744" spans="68:68" x14ac:dyDescent="0.2">
      <c r="BP48744" s="48"/>
    </row>
    <row r="48745" spans="68:68" x14ac:dyDescent="0.2">
      <c r="BP48745" s="48"/>
    </row>
    <row r="48746" spans="68:68" x14ac:dyDescent="0.2">
      <c r="BP48746" s="48"/>
    </row>
    <row r="48747" spans="68:68" x14ac:dyDescent="0.2">
      <c r="BP48747" s="48"/>
    </row>
    <row r="48748" spans="68:68" x14ac:dyDescent="0.2">
      <c r="BP48748" s="48"/>
    </row>
    <row r="48749" spans="68:68" x14ac:dyDescent="0.2">
      <c r="BP48749" s="48"/>
    </row>
    <row r="48750" spans="68:68" x14ac:dyDescent="0.2">
      <c r="BP48750" s="48"/>
    </row>
    <row r="48751" spans="68:68" x14ac:dyDescent="0.2">
      <c r="BP48751" s="48"/>
    </row>
    <row r="48752" spans="68:68" x14ac:dyDescent="0.2">
      <c r="BP48752" s="48"/>
    </row>
    <row r="48753" spans="68:68" x14ac:dyDescent="0.2">
      <c r="BP48753" s="48"/>
    </row>
    <row r="48754" spans="68:68" x14ac:dyDescent="0.2">
      <c r="BP48754" s="48"/>
    </row>
    <row r="48755" spans="68:68" x14ac:dyDescent="0.2">
      <c r="BP48755" s="48"/>
    </row>
    <row r="48756" spans="68:68" x14ac:dyDescent="0.2">
      <c r="BP48756" s="48"/>
    </row>
    <row r="48757" spans="68:68" x14ac:dyDescent="0.2">
      <c r="BP48757" s="48"/>
    </row>
    <row r="48758" spans="68:68" x14ac:dyDescent="0.2">
      <c r="BP48758" s="48"/>
    </row>
    <row r="48759" spans="68:68" x14ac:dyDescent="0.2">
      <c r="BP48759" s="48"/>
    </row>
    <row r="48760" spans="68:68" x14ac:dyDescent="0.2">
      <c r="BP48760" s="48"/>
    </row>
    <row r="48761" spans="68:68" x14ac:dyDescent="0.2">
      <c r="BP48761" s="48"/>
    </row>
    <row r="48762" spans="68:68" x14ac:dyDescent="0.2">
      <c r="BP48762" s="48"/>
    </row>
    <row r="48763" spans="68:68" x14ac:dyDescent="0.2">
      <c r="BP48763" s="48"/>
    </row>
    <row r="48764" spans="68:68" x14ac:dyDescent="0.2">
      <c r="BP48764" s="48"/>
    </row>
    <row r="48765" spans="68:68" x14ac:dyDescent="0.2">
      <c r="BP48765" s="48"/>
    </row>
    <row r="48766" spans="68:68" x14ac:dyDescent="0.2">
      <c r="BP48766" s="48"/>
    </row>
    <row r="48767" spans="68:68" x14ac:dyDescent="0.2">
      <c r="BP48767" s="48"/>
    </row>
    <row r="48768" spans="68:68" x14ac:dyDescent="0.2">
      <c r="BP48768" s="48"/>
    </row>
    <row r="48769" spans="68:68" x14ac:dyDescent="0.2">
      <c r="BP48769" s="48"/>
    </row>
    <row r="48770" spans="68:68" x14ac:dyDescent="0.2">
      <c r="BP48770" s="48"/>
    </row>
    <row r="48771" spans="68:68" x14ac:dyDescent="0.2">
      <c r="BP48771" s="48"/>
    </row>
    <row r="48772" spans="68:68" x14ac:dyDescent="0.2">
      <c r="BP48772" s="48"/>
    </row>
    <row r="48773" spans="68:68" x14ac:dyDescent="0.2">
      <c r="BP48773" s="48"/>
    </row>
    <row r="48774" spans="68:68" x14ac:dyDescent="0.2">
      <c r="BP48774" s="48"/>
    </row>
    <row r="48775" spans="68:68" x14ac:dyDescent="0.2">
      <c r="BP48775" s="48"/>
    </row>
    <row r="48776" spans="68:68" x14ac:dyDescent="0.2">
      <c r="BP48776" s="48"/>
    </row>
    <row r="48777" spans="68:68" x14ac:dyDescent="0.2">
      <c r="BP48777" s="48"/>
    </row>
    <row r="48778" spans="68:68" x14ac:dyDescent="0.2">
      <c r="BP48778" s="48"/>
    </row>
    <row r="48779" spans="68:68" x14ac:dyDescent="0.2">
      <c r="BP48779" s="48"/>
    </row>
    <row r="48780" spans="68:68" x14ac:dyDescent="0.2">
      <c r="BP48780" s="48"/>
    </row>
    <row r="48781" spans="68:68" x14ac:dyDescent="0.2">
      <c r="BP48781" s="48"/>
    </row>
    <row r="48782" spans="68:68" x14ac:dyDescent="0.2">
      <c r="BP48782" s="48"/>
    </row>
    <row r="48783" spans="68:68" x14ac:dyDescent="0.2">
      <c r="BP48783" s="48"/>
    </row>
    <row r="48784" spans="68:68" x14ac:dyDescent="0.2">
      <c r="BP48784" s="48"/>
    </row>
    <row r="48785" spans="68:68" x14ac:dyDescent="0.2">
      <c r="BP48785" s="48"/>
    </row>
    <row r="48786" spans="68:68" x14ac:dyDescent="0.2">
      <c r="BP48786" s="48"/>
    </row>
    <row r="48787" spans="68:68" x14ac:dyDescent="0.2">
      <c r="BP48787" s="48"/>
    </row>
    <row r="48788" spans="68:68" x14ac:dyDescent="0.2">
      <c r="BP48788" s="48"/>
    </row>
    <row r="48789" spans="68:68" x14ac:dyDescent="0.2">
      <c r="BP48789" s="48"/>
    </row>
    <row r="48790" spans="68:68" x14ac:dyDescent="0.2">
      <c r="BP48790" s="48"/>
    </row>
    <row r="48791" spans="68:68" x14ac:dyDescent="0.2">
      <c r="BP48791" s="48"/>
    </row>
    <row r="48792" spans="68:68" x14ac:dyDescent="0.2">
      <c r="BP48792" s="48"/>
    </row>
    <row r="48793" spans="68:68" x14ac:dyDescent="0.2">
      <c r="BP48793" s="48"/>
    </row>
    <row r="48794" spans="68:68" x14ac:dyDescent="0.2">
      <c r="BP48794" s="48"/>
    </row>
    <row r="48795" spans="68:68" x14ac:dyDescent="0.2">
      <c r="BP48795" s="48"/>
    </row>
    <row r="48796" spans="68:68" x14ac:dyDescent="0.2">
      <c r="BP48796" s="48"/>
    </row>
    <row r="48797" spans="68:68" x14ac:dyDescent="0.2">
      <c r="BP48797" s="48"/>
    </row>
    <row r="48798" spans="68:68" x14ac:dyDescent="0.2">
      <c r="BP48798" s="48"/>
    </row>
    <row r="48799" spans="68:68" x14ac:dyDescent="0.2">
      <c r="BP48799" s="48"/>
    </row>
    <row r="48800" spans="68:68" x14ac:dyDescent="0.2">
      <c r="BP48800" s="48"/>
    </row>
    <row r="48801" spans="68:68" x14ac:dyDescent="0.2">
      <c r="BP48801" s="48"/>
    </row>
    <row r="48802" spans="68:68" x14ac:dyDescent="0.2">
      <c r="BP48802" s="48"/>
    </row>
    <row r="48803" spans="68:68" x14ac:dyDescent="0.2">
      <c r="BP48803" s="48"/>
    </row>
    <row r="48804" spans="68:68" x14ac:dyDescent="0.2">
      <c r="BP48804" s="48"/>
    </row>
    <row r="48805" spans="68:68" x14ac:dyDescent="0.2">
      <c r="BP48805" s="48"/>
    </row>
    <row r="48806" spans="68:68" x14ac:dyDescent="0.2">
      <c r="BP48806" s="48"/>
    </row>
    <row r="48807" spans="68:68" x14ac:dyDescent="0.2">
      <c r="BP48807" s="48"/>
    </row>
    <row r="48808" spans="68:68" x14ac:dyDescent="0.2">
      <c r="BP48808" s="48"/>
    </row>
    <row r="48809" spans="68:68" x14ac:dyDescent="0.2">
      <c r="BP48809" s="48"/>
    </row>
    <row r="48810" spans="68:68" x14ac:dyDescent="0.2">
      <c r="BP48810" s="48"/>
    </row>
    <row r="48811" spans="68:68" x14ac:dyDescent="0.2">
      <c r="BP48811" s="48"/>
    </row>
    <row r="48812" spans="68:68" x14ac:dyDescent="0.2">
      <c r="BP48812" s="48"/>
    </row>
    <row r="48813" spans="68:68" x14ac:dyDescent="0.2">
      <c r="BP48813" s="48"/>
    </row>
    <row r="48814" spans="68:68" x14ac:dyDescent="0.2">
      <c r="BP48814" s="48"/>
    </row>
    <row r="48815" spans="68:68" x14ac:dyDescent="0.2">
      <c r="BP48815" s="48"/>
    </row>
    <row r="48816" spans="68:68" x14ac:dyDescent="0.2">
      <c r="BP48816" s="48"/>
    </row>
    <row r="48817" spans="68:68" x14ac:dyDescent="0.2">
      <c r="BP48817" s="48"/>
    </row>
    <row r="48818" spans="68:68" x14ac:dyDescent="0.2">
      <c r="BP48818" s="48"/>
    </row>
    <row r="48819" spans="68:68" x14ac:dyDescent="0.2">
      <c r="BP48819" s="48"/>
    </row>
    <row r="48820" spans="68:68" x14ac:dyDescent="0.2">
      <c r="BP48820" s="48"/>
    </row>
    <row r="48821" spans="68:68" x14ac:dyDescent="0.2">
      <c r="BP48821" s="48"/>
    </row>
    <row r="48822" spans="68:68" x14ac:dyDescent="0.2">
      <c r="BP48822" s="48"/>
    </row>
    <row r="48823" spans="68:68" x14ac:dyDescent="0.2">
      <c r="BP48823" s="48"/>
    </row>
    <row r="48824" spans="68:68" x14ac:dyDescent="0.2">
      <c r="BP48824" s="48"/>
    </row>
    <row r="48825" spans="68:68" x14ac:dyDescent="0.2">
      <c r="BP48825" s="48"/>
    </row>
    <row r="48826" spans="68:68" x14ac:dyDescent="0.2">
      <c r="BP48826" s="48"/>
    </row>
    <row r="48827" spans="68:68" x14ac:dyDescent="0.2">
      <c r="BP48827" s="48"/>
    </row>
    <row r="48828" spans="68:68" x14ac:dyDescent="0.2">
      <c r="BP48828" s="48"/>
    </row>
    <row r="48829" spans="68:68" x14ac:dyDescent="0.2">
      <c r="BP48829" s="48"/>
    </row>
    <row r="48830" spans="68:68" x14ac:dyDescent="0.2">
      <c r="BP48830" s="48"/>
    </row>
    <row r="48831" spans="68:68" x14ac:dyDescent="0.2">
      <c r="BP48831" s="48"/>
    </row>
    <row r="48832" spans="68:68" x14ac:dyDescent="0.2">
      <c r="BP48832" s="48"/>
    </row>
    <row r="48833" spans="68:68" x14ac:dyDescent="0.2">
      <c r="BP48833" s="48"/>
    </row>
    <row r="48834" spans="68:68" x14ac:dyDescent="0.2">
      <c r="BP48834" s="48"/>
    </row>
    <row r="48835" spans="68:68" x14ac:dyDescent="0.2">
      <c r="BP48835" s="48"/>
    </row>
    <row r="48836" spans="68:68" x14ac:dyDescent="0.2">
      <c r="BP48836" s="48"/>
    </row>
    <row r="48837" spans="68:68" x14ac:dyDescent="0.2">
      <c r="BP48837" s="48"/>
    </row>
    <row r="48838" spans="68:68" x14ac:dyDescent="0.2">
      <c r="BP48838" s="48"/>
    </row>
    <row r="48839" spans="68:68" x14ac:dyDescent="0.2">
      <c r="BP48839" s="48"/>
    </row>
    <row r="48840" spans="68:68" x14ac:dyDescent="0.2">
      <c r="BP48840" s="48"/>
    </row>
    <row r="48841" spans="68:68" x14ac:dyDescent="0.2">
      <c r="BP48841" s="48"/>
    </row>
    <row r="48842" spans="68:68" x14ac:dyDescent="0.2">
      <c r="BP48842" s="48"/>
    </row>
    <row r="48843" spans="68:68" x14ac:dyDescent="0.2">
      <c r="BP48843" s="48"/>
    </row>
    <row r="48844" spans="68:68" x14ac:dyDescent="0.2">
      <c r="BP48844" s="48"/>
    </row>
    <row r="48845" spans="68:68" x14ac:dyDescent="0.2">
      <c r="BP48845" s="48"/>
    </row>
    <row r="48846" spans="68:68" x14ac:dyDescent="0.2">
      <c r="BP48846" s="48"/>
    </row>
    <row r="48847" spans="68:68" x14ac:dyDescent="0.2">
      <c r="BP48847" s="48"/>
    </row>
    <row r="48848" spans="68:68" x14ac:dyDescent="0.2">
      <c r="BP48848" s="48"/>
    </row>
    <row r="48849" spans="68:68" x14ac:dyDescent="0.2">
      <c r="BP48849" s="48"/>
    </row>
    <row r="48850" spans="68:68" x14ac:dyDescent="0.2">
      <c r="BP48850" s="48"/>
    </row>
    <row r="48851" spans="68:68" x14ac:dyDescent="0.2">
      <c r="BP48851" s="48"/>
    </row>
    <row r="48852" spans="68:68" x14ac:dyDescent="0.2">
      <c r="BP48852" s="48"/>
    </row>
    <row r="48853" spans="68:68" x14ac:dyDescent="0.2">
      <c r="BP48853" s="48"/>
    </row>
    <row r="48854" spans="68:68" x14ac:dyDescent="0.2">
      <c r="BP48854" s="48"/>
    </row>
    <row r="48855" spans="68:68" x14ac:dyDescent="0.2">
      <c r="BP48855" s="48"/>
    </row>
    <row r="48856" spans="68:68" x14ac:dyDescent="0.2">
      <c r="BP48856" s="48"/>
    </row>
    <row r="48857" spans="68:68" x14ac:dyDescent="0.2">
      <c r="BP48857" s="48"/>
    </row>
    <row r="48858" spans="68:68" x14ac:dyDescent="0.2">
      <c r="BP48858" s="48"/>
    </row>
    <row r="48859" spans="68:68" x14ac:dyDescent="0.2">
      <c r="BP48859" s="48"/>
    </row>
    <row r="48860" spans="68:68" x14ac:dyDescent="0.2">
      <c r="BP48860" s="48"/>
    </row>
    <row r="48861" spans="68:68" x14ac:dyDescent="0.2">
      <c r="BP48861" s="48"/>
    </row>
    <row r="48862" spans="68:68" x14ac:dyDescent="0.2">
      <c r="BP48862" s="48"/>
    </row>
    <row r="48863" spans="68:68" x14ac:dyDescent="0.2">
      <c r="BP48863" s="48"/>
    </row>
    <row r="48864" spans="68:68" x14ac:dyDescent="0.2">
      <c r="BP48864" s="48"/>
    </row>
    <row r="48865" spans="68:68" x14ac:dyDescent="0.2">
      <c r="BP48865" s="48"/>
    </row>
    <row r="48866" spans="68:68" x14ac:dyDescent="0.2">
      <c r="BP48866" s="48"/>
    </row>
    <row r="48867" spans="68:68" x14ac:dyDescent="0.2">
      <c r="BP48867" s="48"/>
    </row>
    <row r="48868" spans="68:68" x14ac:dyDescent="0.2">
      <c r="BP48868" s="48"/>
    </row>
    <row r="48869" spans="68:68" x14ac:dyDescent="0.2">
      <c r="BP48869" s="48"/>
    </row>
    <row r="48870" spans="68:68" x14ac:dyDescent="0.2">
      <c r="BP48870" s="48"/>
    </row>
    <row r="48871" spans="68:68" x14ac:dyDescent="0.2">
      <c r="BP48871" s="48"/>
    </row>
    <row r="48872" spans="68:68" x14ac:dyDescent="0.2">
      <c r="BP48872" s="48"/>
    </row>
    <row r="48873" spans="68:68" x14ac:dyDescent="0.2">
      <c r="BP48873" s="48"/>
    </row>
    <row r="48874" spans="68:68" x14ac:dyDescent="0.2">
      <c r="BP48874" s="48"/>
    </row>
    <row r="48875" spans="68:68" x14ac:dyDescent="0.2">
      <c r="BP48875" s="48"/>
    </row>
    <row r="48876" spans="68:68" x14ac:dyDescent="0.2">
      <c r="BP48876" s="48"/>
    </row>
    <row r="48877" spans="68:68" x14ac:dyDescent="0.2">
      <c r="BP48877" s="48"/>
    </row>
    <row r="48878" spans="68:68" x14ac:dyDescent="0.2">
      <c r="BP48878" s="48"/>
    </row>
    <row r="48879" spans="68:68" x14ac:dyDescent="0.2">
      <c r="BP48879" s="48"/>
    </row>
    <row r="48880" spans="68:68" x14ac:dyDescent="0.2">
      <c r="BP48880" s="48"/>
    </row>
    <row r="48881" spans="68:68" x14ac:dyDescent="0.2">
      <c r="BP48881" s="48"/>
    </row>
    <row r="48882" spans="68:68" x14ac:dyDescent="0.2">
      <c r="BP48882" s="48"/>
    </row>
    <row r="48883" spans="68:68" x14ac:dyDescent="0.2">
      <c r="BP48883" s="48"/>
    </row>
    <row r="48884" spans="68:68" x14ac:dyDescent="0.2">
      <c r="BP48884" s="48"/>
    </row>
    <row r="48885" spans="68:68" x14ac:dyDescent="0.2">
      <c r="BP48885" s="48"/>
    </row>
    <row r="48886" spans="68:68" x14ac:dyDescent="0.2">
      <c r="BP48886" s="48"/>
    </row>
    <row r="48887" spans="68:68" x14ac:dyDescent="0.2">
      <c r="BP48887" s="48"/>
    </row>
    <row r="48888" spans="68:68" x14ac:dyDescent="0.2">
      <c r="BP48888" s="48"/>
    </row>
    <row r="48889" spans="68:68" x14ac:dyDescent="0.2">
      <c r="BP48889" s="48"/>
    </row>
    <row r="48890" spans="68:68" x14ac:dyDescent="0.2">
      <c r="BP48890" s="48"/>
    </row>
    <row r="48891" spans="68:68" x14ac:dyDescent="0.2">
      <c r="BP48891" s="48"/>
    </row>
    <row r="48892" spans="68:68" x14ac:dyDescent="0.2">
      <c r="BP48892" s="48"/>
    </row>
    <row r="48893" spans="68:68" x14ac:dyDescent="0.2">
      <c r="BP48893" s="48"/>
    </row>
    <row r="48894" spans="68:68" x14ac:dyDescent="0.2">
      <c r="BP48894" s="48"/>
    </row>
    <row r="48895" spans="68:68" x14ac:dyDescent="0.2">
      <c r="BP48895" s="48"/>
    </row>
    <row r="48896" spans="68:68" x14ac:dyDescent="0.2">
      <c r="BP48896" s="48"/>
    </row>
    <row r="48897" spans="68:68" x14ac:dyDescent="0.2">
      <c r="BP48897" s="48"/>
    </row>
    <row r="48898" spans="68:68" x14ac:dyDescent="0.2">
      <c r="BP48898" s="48"/>
    </row>
    <row r="48899" spans="68:68" x14ac:dyDescent="0.2">
      <c r="BP48899" s="48"/>
    </row>
    <row r="48900" spans="68:68" x14ac:dyDescent="0.2">
      <c r="BP48900" s="48"/>
    </row>
    <row r="48901" spans="68:68" x14ac:dyDescent="0.2">
      <c r="BP48901" s="48"/>
    </row>
    <row r="48902" spans="68:68" x14ac:dyDescent="0.2">
      <c r="BP48902" s="48"/>
    </row>
    <row r="48903" spans="68:68" x14ac:dyDescent="0.2">
      <c r="BP48903" s="48"/>
    </row>
    <row r="48904" spans="68:68" x14ac:dyDescent="0.2">
      <c r="BP48904" s="48"/>
    </row>
    <row r="48905" spans="68:68" x14ac:dyDescent="0.2">
      <c r="BP48905" s="48"/>
    </row>
    <row r="48906" spans="68:68" x14ac:dyDescent="0.2">
      <c r="BP48906" s="48"/>
    </row>
    <row r="48907" spans="68:68" x14ac:dyDescent="0.2">
      <c r="BP48907" s="48"/>
    </row>
    <row r="48908" spans="68:68" x14ac:dyDescent="0.2">
      <c r="BP48908" s="48"/>
    </row>
    <row r="48909" spans="68:68" x14ac:dyDescent="0.2">
      <c r="BP48909" s="48"/>
    </row>
    <row r="48910" spans="68:68" x14ac:dyDescent="0.2">
      <c r="BP48910" s="48"/>
    </row>
    <row r="48911" spans="68:68" x14ac:dyDescent="0.2">
      <c r="BP48911" s="48"/>
    </row>
    <row r="48912" spans="68:68" x14ac:dyDescent="0.2">
      <c r="BP48912" s="48"/>
    </row>
    <row r="48913" spans="68:68" x14ac:dyDescent="0.2">
      <c r="BP48913" s="48"/>
    </row>
    <row r="48914" spans="68:68" x14ac:dyDescent="0.2">
      <c r="BP48914" s="48"/>
    </row>
    <row r="48915" spans="68:68" x14ac:dyDescent="0.2">
      <c r="BP48915" s="48"/>
    </row>
    <row r="48916" spans="68:68" x14ac:dyDescent="0.2">
      <c r="BP48916" s="48"/>
    </row>
    <row r="48917" spans="68:68" x14ac:dyDescent="0.2">
      <c r="BP48917" s="48"/>
    </row>
    <row r="48918" spans="68:68" x14ac:dyDescent="0.2">
      <c r="BP48918" s="48"/>
    </row>
    <row r="48919" spans="68:68" x14ac:dyDescent="0.2">
      <c r="BP48919" s="48"/>
    </row>
    <row r="48920" spans="68:68" x14ac:dyDescent="0.2">
      <c r="BP48920" s="48"/>
    </row>
    <row r="48921" spans="68:68" x14ac:dyDescent="0.2">
      <c r="BP48921" s="48"/>
    </row>
    <row r="48922" spans="68:68" x14ac:dyDescent="0.2">
      <c r="BP48922" s="48"/>
    </row>
    <row r="48923" spans="68:68" x14ac:dyDescent="0.2">
      <c r="BP48923" s="48"/>
    </row>
    <row r="48924" spans="68:68" x14ac:dyDescent="0.2">
      <c r="BP48924" s="48"/>
    </row>
    <row r="48925" spans="68:68" x14ac:dyDescent="0.2">
      <c r="BP48925" s="48"/>
    </row>
    <row r="48926" spans="68:68" x14ac:dyDescent="0.2">
      <c r="BP48926" s="48"/>
    </row>
    <row r="48927" spans="68:68" x14ac:dyDescent="0.2">
      <c r="BP48927" s="48"/>
    </row>
    <row r="48928" spans="68:68" x14ac:dyDescent="0.2">
      <c r="BP48928" s="48"/>
    </row>
    <row r="48929" spans="68:68" x14ac:dyDescent="0.2">
      <c r="BP48929" s="48"/>
    </row>
    <row r="48930" spans="68:68" x14ac:dyDescent="0.2">
      <c r="BP48930" s="48"/>
    </row>
    <row r="48931" spans="68:68" x14ac:dyDescent="0.2">
      <c r="BP48931" s="48"/>
    </row>
    <row r="48932" spans="68:68" x14ac:dyDescent="0.2">
      <c r="BP48932" s="48"/>
    </row>
    <row r="48933" spans="68:68" x14ac:dyDescent="0.2">
      <c r="BP48933" s="48"/>
    </row>
    <row r="48934" spans="68:68" x14ac:dyDescent="0.2">
      <c r="BP48934" s="48"/>
    </row>
    <row r="48935" spans="68:68" x14ac:dyDescent="0.2">
      <c r="BP48935" s="48"/>
    </row>
    <row r="48936" spans="68:68" x14ac:dyDescent="0.2">
      <c r="BP48936" s="48"/>
    </row>
    <row r="48937" spans="68:68" x14ac:dyDescent="0.2">
      <c r="BP48937" s="48"/>
    </row>
    <row r="48938" spans="68:68" x14ac:dyDescent="0.2">
      <c r="BP48938" s="48"/>
    </row>
    <row r="48939" spans="68:68" x14ac:dyDescent="0.2">
      <c r="BP48939" s="48"/>
    </row>
    <row r="48940" spans="68:68" x14ac:dyDescent="0.2">
      <c r="BP48940" s="48"/>
    </row>
    <row r="48941" spans="68:68" x14ac:dyDescent="0.2">
      <c r="BP48941" s="48"/>
    </row>
    <row r="48942" spans="68:68" x14ac:dyDescent="0.2">
      <c r="BP48942" s="48"/>
    </row>
    <row r="48943" spans="68:68" x14ac:dyDescent="0.2">
      <c r="BP48943" s="48"/>
    </row>
    <row r="48944" spans="68:68" x14ac:dyDescent="0.2">
      <c r="BP48944" s="48"/>
    </row>
    <row r="48945" spans="68:68" x14ac:dyDescent="0.2">
      <c r="BP48945" s="48"/>
    </row>
    <row r="48946" spans="68:68" x14ac:dyDescent="0.2">
      <c r="BP48946" s="48"/>
    </row>
    <row r="48947" spans="68:68" x14ac:dyDescent="0.2">
      <c r="BP48947" s="48"/>
    </row>
    <row r="48948" spans="68:68" x14ac:dyDescent="0.2">
      <c r="BP48948" s="48"/>
    </row>
    <row r="48949" spans="68:68" x14ac:dyDescent="0.2">
      <c r="BP48949" s="48"/>
    </row>
    <row r="48950" spans="68:68" x14ac:dyDescent="0.2">
      <c r="BP48950" s="48"/>
    </row>
    <row r="48951" spans="68:68" x14ac:dyDescent="0.2">
      <c r="BP48951" s="48"/>
    </row>
    <row r="48952" spans="68:68" x14ac:dyDescent="0.2">
      <c r="BP48952" s="48"/>
    </row>
    <row r="48953" spans="68:68" x14ac:dyDescent="0.2">
      <c r="BP48953" s="48"/>
    </row>
    <row r="48954" spans="68:68" x14ac:dyDescent="0.2">
      <c r="BP48954" s="48"/>
    </row>
    <row r="48955" spans="68:68" x14ac:dyDescent="0.2">
      <c r="BP48955" s="48"/>
    </row>
    <row r="48956" spans="68:68" x14ac:dyDescent="0.2">
      <c r="BP48956" s="48"/>
    </row>
    <row r="48957" spans="68:68" x14ac:dyDescent="0.2">
      <c r="BP48957" s="48"/>
    </row>
    <row r="48958" spans="68:68" x14ac:dyDescent="0.2">
      <c r="BP48958" s="48"/>
    </row>
    <row r="48959" spans="68:68" x14ac:dyDescent="0.2">
      <c r="BP48959" s="48"/>
    </row>
    <row r="48960" spans="68:68" x14ac:dyDescent="0.2">
      <c r="BP48960" s="48"/>
    </row>
    <row r="48961" spans="68:68" x14ac:dyDescent="0.2">
      <c r="BP48961" s="48"/>
    </row>
    <row r="48962" spans="68:68" x14ac:dyDescent="0.2">
      <c r="BP48962" s="48"/>
    </row>
    <row r="48963" spans="68:68" x14ac:dyDescent="0.2">
      <c r="BP48963" s="48"/>
    </row>
    <row r="48964" spans="68:68" x14ac:dyDescent="0.2">
      <c r="BP48964" s="48"/>
    </row>
    <row r="48965" spans="68:68" x14ac:dyDescent="0.2">
      <c r="BP48965" s="48"/>
    </row>
    <row r="48966" spans="68:68" x14ac:dyDescent="0.2">
      <c r="BP48966" s="48"/>
    </row>
    <row r="48967" spans="68:68" x14ac:dyDescent="0.2">
      <c r="BP48967" s="48"/>
    </row>
    <row r="48968" spans="68:68" x14ac:dyDescent="0.2">
      <c r="BP48968" s="48"/>
    </row>
    <row r="48969" spans="68:68" x14ac:dyDescent="0.2">
      <c r="BP48969" s="48"/>
    </row>
    <row r="48970" spans="68:68" x14ac:dyDescent="0.2">
      <c r="BP48970" s="48"/>
    </row>
    <row r="48971" spans="68:68" x14ac:dyDescent="0.2">
      <c r="BP48971" s="48"/>
    </row>
    <row r="48972" spans="68:68" x14ac:dyDescent="0.2">
      <c r="BP48972" s="48"/>
    </row>
    <row r="48973" spans="68:68" x14ac:dyDescent="0.2">
      <c r="BP48973" s="48"/>
    </row>
    <row r="48974" spans="68:68" x14ac:dyDescent="0.2">
      <c r="BP48974" s="48"/>
    </row>
    <row r="48975" spans="68:68" x14ac:dyDescent="0.2">
      <c r="BP48975" s="48"/>
    </row>
    <row r="48976" spans="68:68" x14ac:dyDescent="0.2">
      <c r="BP48976" s="48"/>
    </row>
    <row r="48977" spans="68:68" x14ac:dyDescent="0.2">
      <c r="BP48977" s="48"/>
    </row>
    <row r="48978" spans="68:68" x14ac:dyDescent="0.2">
      <c r="BP48978" s="48"/>
    </row>
    <row r="48979" spans="68:68" x14ac:dyDescent="0.2">
      <c r="BP48979" s="48"/>
    </row>
    <row r="48980" spans="68:68" x14ac:dyDescent="0.2">
      <c r="BP48980" s="48"/>
    </row>
    <row r="48981" spans="68:68" x14ac:dyDescent="0.2">
      <c r="BP48981" s="48"/>
    </row>
    <row r="48982" spans="68:68" x14ac:dyDescent="0.2">
      <c r="BP48982" s="48"/>
    </row>
    <row r="48983" spans="68:68" x14ac:dyDescent="0.2">
      <c r="BP48983" s="48"/>
    </row>
    <row r="48984" spans="68:68" x14ac:dyDescent="0.2">
      <c r="BP48984" s="48"/>
    </row>
    <row r="48985" spans="68:68" x14ac:dyDescent="0.2">
      <c r="BP48985" s="48"/>
    </row>
    <row r="48986" spans="68:68" x14ac:dyDescent="0.2">
      <c r="BP48986" s="48"/>
    </row>
    <row r="48987" spans="68:68" x14ac:dyDescent="0.2">
      <c r="BP48987" s="48"/>
    </row>
    <row r="48988" spans="68:68" x14ac:dyDescent="0.2">
      <c r="BP48988" s="48"/>
    </row>
    <row r="48989" spans="68:68" x14ac:dyDescent="0.2">
      <c r="BP48989" s="48"/>
    </row>
    <row r="48990" spans="68:68" x14ac:dyDescent="0.2">
      <c r="BP48990" s="48"/>
    </row>
    <row r="48991" spans="68:68" x14ac:dyDescent="0.2">
      <c r="BP48991" s="48"/>
    </row>
    <row r="48992" spans="68:68" x14ac:dyDescent="0.2">
      <c r="BP48992" s="48"/>
    </row>
    <row r="48993" spans="68:68" x14ac:dyDescent="0.2">
      <c r="BP48993" s="48"/>
    </row>
    <row r="48994" spans="68:68" x14ac:dyDescent="0.2">
      <c r="BP48994" s="48"/>
    </row>
    <row r="48995" spans="68:68" x14ac:dyDescent="0.2">
      <c r="BP48995" s="48"/>
    </row>
    <row r="48996" spans="68:68" x14ac:dyDescent="0.2">
      <c r="BP48996" s="48"/>
    </row>
    <row r="48997" spans="68:68" x14ac:dyDescent="0.2">
      <c r="BP48997" s="48"/>
    </row>
    <row r="48998" spans="68:68" x14ac:dyDescent="0.2">
      <c r="BP48998" s="48"/>
    </row>
    <row r="48999" spans="68:68" x14ac:dyDescent="0.2">
      <c r="BP48999" s="48"/>
    </row>
    <row r="49000" spans="68:68" x14ac:dyDescent="0.2">
      <c r="BP49000" s="48"/>
    </row>
    <row r="49001" spans="68:68" x14ac:dyDescent="0.2">
      <c r="BP49001" s="48"/>
    </row>
    <row r="49002" spans="68:68" x14ac:dyDescent="0.2">
      <c r="BP49002" s="48"/>
    </row>
    <row r="49003" spans="68:68" x14ac:dyDescent="0.2">
      <c r="BP49003" s="48"/>
    </row>
    <row r="49004" spans="68:68" x14ac:dyDescent="0.2">
      <c r="BP49004" s="48"/>
    </row>
    <row r="49005" spans="68:68" x14ac:dyDescent="0.2">
      <c r="BP49005" s="48"/>
    </row>
    <row r="49006" spans="68:68" x14ac:dyDescent="0.2">
      <c r="BP49006" s="48"/>
    </row>
    <row r="49007" spans="68:68" x14ac:dyDescent="0.2">
      <c r="BP49007" s="48"/>
    </row>
    <row r="49008" spans="68:68" x14ac:dyDescent="0.2">
      <c r="BP49008" s="48"/>
    </row>
    <row r="49009" spans="68:68" x14ac:dyDescent="0.2">
      <c r="BP49009" s="48"/>
    </row>
    <row r="49010" spans="68:68" x14ac:dyDescent="0.2">
      <c r="BP49010" s="48"/>
    </row>
    <row r="49011" spans="68:68" x14ac:dyDescent="0.2">
      <c r="BP49011" s="48"/>
    </row>
    <row r="49012" spans="68:68" x14ac:dyDescent="0.2">
      <c r="BP49012" s="48"/>
    </row>
    <row r="49013" spans="68:68" x14ac:dyDescent="0.2">
      <c r="BP49013" s="48"/>
    </row>
    <row r="49014" spans="68:68" x14ac:dyDescent="0.2">
      <c r="BP49014" s="48"/>
    </row>
    <row r="49015" spans="68:68" x14ac:dyDescent="0.2">
      <c r="BP49015" s="48"/>
    </row>
    <row r="49016" spans="68:68" x14ac:dyDescent="0.2">
      <c r="BP49016" s="48"/>
    </row>
    <row r="49017" spans="68:68" x14ac:dyDescent="0.2">
      <c r="BP49017" s="48"/>
    </row>
    <row r="49018" spans="68:68" x14ac:dyDescent="0.2">
      <c r="BP49018" s="48"/>
    </row>
    <row r="49019" spans="68:68" x14ac:dyDescent="0.2">
      <c r="BP49019" s="48"/>
    </row>
    <row r="49020" spans="68:68" x14ac:dyDescent="0.2">
      <c r="BP49020" s="48"/>
    </row>
    <row r="49021" spans="68:68" x14ac:dyDescent="0.2">
      <c r="BP49021" s="48"/>
    </row>
    <row r="49022" spans="68:68" x14ac:dyDescent="0.2">
      <c r="BP49022" s="48"/>
    </row>
    <row r="49023" spans="68:68" x14ac:dyDescent="0.2">
      <c r="BP49023" s="48"/>
    </row>
    <row r="49024" spans="68:68" x14ac:dyDescent="0.2">
      <c r="BP49024" s="48"/>
    </row>
    <row r="49025" spans="68:68" x14ac:dyDescent="0.2">
      <c r="BP49025" s="48"/>
    </row>
    <row r="49026" spans="68:68" x14ac:dyDescent="0.2">
      <c r="BP49026" s="48"/>
    </row>
    <row r="49027" spans="68:68" x14ac:dyDescent="0.2">
      <c r="BP49027" s="48"/>
    </row>
    <row r="49028" spans="68:68" x14ac:dyDescent="0.2">
      <c r="BP49028" s="48"/>
    </row>
    <row r="49029" spans="68:68" x14ac:dyDescent="0.2">
      <c r="BP49029" s="48"/>
    </row>
    <row r="49030" spans="68:68" x14ac:dyDescent="0.2">
      <c r="BP49030" s="48"/>
    </row>
    <row r="49031" spans="68:68" x14ac:dyDescent="0.2">
      <c r="BP49031" s="48"/>
    </row>
    <row r="49032" spans="68:68" x14ac:dyDescent="0.2">
      <c r="BP49032" s="48"/>
    </row>
    <row r="49033" spans="68:68" x14ac:dyDescent="0.2">
      <c r="BP49033" s="48"/>
    </row>
    <row r="49034" spans="68:68" x14ac:dyDescent="0.2">
      <c r="BP49034" s="48"/>
    </row>
    <row r="49035" spans="68:68" x14ac:dyDescent="0.2">
      <c r="BP49035" s="48"/>
    </row>
    <row r="49036" spans="68:68" x14ac:dyDescent="0.2">
      <c r="BP49036" s="48"/>
    </row>
    <row r="49037" spans="68:68" x14ac:dyDescent="0.2">
      <c r="BP49037" s="48"/>
    </row>
    <row r="49038" spans="68:68" x14ac:dyDescent="0.2">
      <c r="BP49038" s="48"/>
    </row>
    <row r="49039" spans="68:68" x14ac:dyDescent="0.2">
      <c r="BP49039" s="48"/>
    </row>
    <row r="49040" spans="68:68" x14ac:dyDescent="0.2">
      <c r="BP49040" s="48"/>
    </row>
    <row r="49041" spans="68:68" x14ac:dyDescent="0.2">
      <c r="BP49041" s="48"/>
    </row>
    <row r="49042" spans="68:68" x14ac:dyDescent="0.2">
      <c r="BP49042" s="48"/>
    </row>
    <row r="49043" spans="68:68" x14ac:dyDescent="0.2">
      <c r="BP49043" s="48"/>
    </row>
    <row r="49044" spans="68:68" x14ac:dyDescent="0.2">
      <c r="BP49044" s="48"/>
    </row>
    <row r="49045" spans="68:68" x14ac:dyDescent="0.2">
      <c r="BP49045" s="48"/>
    </row>
    <row r="49046" spans="68:68" x14ac:dyDescent="0.2">
      <c r="BP49046" s="48"/>
    </row>
    <row r="49047" spans="68:68" x14ac:dyDescent="0.2">
      <c r="BP49047" s="48"/>
    </row>
    <row r="49048" spans="68:68" x14ac:dyDescent="0.2">
      <c r="BP49048" s="48"/>
    </row>
    <row r="49049" spans="68:68" x14ac:dyDescent="0.2">
      <c r="BP49049" s="48"/>
    </row>
    <row r="49050" spans="68:68" x14ac:dyDescent="0.2">
      <c r="BP49050" s="48"/>
    </row>
    <row r="49051" spans="68:68" x14ac:dyDescent="0.2">
      <c r="BP49051" s="48"/>
    </row>
    <row r="49052" spans="68:68" x14ac:dyDescent="0.2">
      <c r="BP49052" s="48"/>
    </row>
    <row r="49053" spans="68:68" x14ac:dyDescent="0.2">
      <c r="BP49053" s="48"/>
    </row>
    <row r="49054" spans="68:68" x14ac:dyDescent="0.2">
      <c r="BP49054" s="48"/>
    </row>
    <row r="49055" spans="68:68" x14ac:dyDescent="0.2">
      <c r="BP49055" s="48"/>
    </row>
    <row r="49056" spans="68:68" x14ac:dyDescent="0.2">
      <c r="BP49056" s="48"/>
    </row>
    <row r="49057" spans="68:68" x14ac:dyDescent="0.2">
      <c r="BP49057" s="48"/>
    </row>
    <row r="49058" spans="68:68" x14ac:dyDescent="0.2">
      <c r="BP49058" s="48"/>
    </row>
    <row r="49059" spans="68:68" x14ac:dyDescent="0.2">
      <c r="BP49059" s="48"/>
    </row>
    <row r="49060" spans="68:68" x14ac:dyDescent="0.2">
      <c r="BP49060" s="48"/>
    </row>
    <row r="49061" spans="68:68" x14ac:dyDescent="0.2">
      <c r="BP49061" s="48"/>
    </row>
    <row r="49062" spans="68:68" x14ac:dyDescent="0.2">
      <c r="BP49062" s="48"/>
    </row>
    <row r="49063" spans="68:68" x14ac:dyDescent="0.2">
      <c r="BP49063" s="48"/>
    </row>
    <row r="49064" spans="68:68" x14ac:dyDescent="0.2">
      <c r="BP49064" s="48"/>
    </row>
    <row r="49065" spans="68:68" x14ac:dyDescent="0.2">
      <c r="BP49065" s="48"/>
    </row>
    <row r="49066" spans="68:68" x14ac:dyDescent="0.2">
      <c r="BP49066" s="48"/>
    </row>
    <row r="49067" spans="68:68" x14ac:dyDescent="0.2">
      <c r="BP49067" s="48"/>
    </row>
    <row r="49068" spans="68:68" x14ac:dyDescent="0.2">
      <c r="BP49068" s="48"/>
    </row>
    <row r="49069" spans="68:68" x14ac:dyDescent="0.2">
      <c r="BP49069" s="48"/>
    </row>
    <row r="49070" spans="68:68" x14ac:dyDescent="0.2">
      <c r="BP49070" s="48"/>
    </row>
    <row r="49071" spans="68:68" x14ac:dyDescent="0.2">
      <c r="BP49071" s="48"/>
    </row>
    <row r="49072" spans="68:68" x14ac:dyDescent="0.2">
      <c r="BP49072" s="48"/>
    </row>
    <row r="49073" spans="68:68" x14ac:dyDescent="0.2">
      <c r="BP49073" s="48"/>
    </row>
    <row r="49074" spans="68:68" x14ac:dyDescent="0.2">
      <c r="BP49074" s="48"/>
    </row>
    <row r="49075" spans="68:68" x14ac:dyDescent="0.2">
      <c r="BP49075" s="48"/>
    </row>
    <row r="49076" spans="68:68" x14ac:dyDescent="0.2">
      <c r="BP49076" s="48"/>
    </row>
    <row r="49077" spans="68:68" x14ac:dyDescent="0.2">
      <c r="BP49077" s="48"/>
    </row>
    <row r="49078" spans="68:68" x14ac:dyDescent="0.2">
      <c r="BP49078" s="48"/>
    </row>
    <row r="49079" spans="68:68" x14ac:dyDescent="0.2">
      <c r="BP49079" s="48"/>
    </row>
    <row r="49080" spans="68:68" x14ac:dyDescent="0.2">
      <c r="BP49080" s="48"/>
    </row>
    <row r="49081" spans="68:68" x14ac:dyDescent="0.2">
      <c r="BP49081" s="48"/>
    </row>
    <row r="49082" spans="68:68" x14ac:dyDescent="0.2">
      <c r="BP49082" s="48"/>
    </row>
    <row r="49083" spans="68:68" x14ac:dyDescent="0.2">
      <c r="BP49083" s="48"/>
    </row>
    <row r="49084" spans="68:68" x14ac:dyDescent="0.2">
      <c r="BP49084" s="48"/>
    </row>
    <row r="49085" spans="68:68" x14ac:dyDescent="0.2">
      <c r="BP49085" s="48"/>
    </row>
    <row r="49086" spans="68:68" x14ac:dyDescent="0.2">
      <c r="BP49086" s="48"/>
    </row>
    <row r="49087" spans="68:68" x14ac:dyDescent="0.2">
      <c r="BP49087" s="48"/>
    </row>
    <row r="49088" spans="68:68" x14ac:dyDescent="0.2">
      <c r="BP49088" s="48"/>
    </row>
    <row r="49089" spans="68:68" x14ac:dyDescent="0.2">
      <c r="BP49089" s="48"/>
    </row>
    <row r="49090" spans="68:68" x14ac:dyDescent="0.2">
      <c r="BP49090" s="48"/>
    </row>
    <row r="49091" spans="68:68" x14ac:dyDescent="0.2">
      <c r="BP49091" s="48"/>
    </row>
    <row r="49092" spans="68:68" x14ac:dyDescent="0.2">
      <c r="BP49092" s="48"/>
    </row>
    <row r="49093" spans="68:68" x14ac:dyDescent="0.2">
      <c r="BP49093" s="48"/>
    </row>
    <row r="49094" spans="68:68" x14ac:dyDescent="0.2">
      <c r="BP49094" s="48"/>
    </row>
    <row r="49095" spans="68:68" x14ac:dyDescent="0.2">
      <c r="BP49095" s="48"/>
    </row>
    <row r="49096" spans="68:68" x14ac:dyDescent="0.2">
      <c r="BP49096" s="48"/>
    </row>
    <row r="49097" spans="68:68" x14ac:dyDescent="0.2">
      <c r="BP49097" s="48"/>
    </row>
    <row r="49098" spans="68:68" x14ac:dyDescent="0.2">
      <c r="BP49098" s="48"/>
    </row>
    <row r="49099" spans="68:68" x14ac:dyDescent="0.2">
      <c r="BP49099" s="48"/>
    </row>
    <row r="49100" spans="68:68" x14ac:dyDescent="0.2">
      <c r="BP49100" s="48"/>
    </row>
    <row r="49101" spans="68:68" x14ac:dyDescent="0.2">
      <c r="BP49101" s="48"/>
    </row>
    <row r="49102" spans="68:68" x14ac:dyDescent="0.2">
      <c r="BP49102" s="48"/>
    </row>
    <row r="49103" spans="68:68" x14ac:dyDescent="0.2">
      <c r="BP49103" s="48"/>
    </row>
    <row r="49104" spans="68:68" x14ac:dyDescent="0.2">
      <c r="BP49104" s="48"/>
    </row>
    <row r="49105" spans="68:68" x14ac:dyDescent="0.2">
      <c r="BP49105" s="48"/>
    </row>
    <row r="49106" spans="68:68" x14ac:dyDescent="0.2">
      <c r="BP49106" s="48"/>
    </row>
    <row r="49107" spans="68:68" x14ac:dyDescent="0.2">
      <c r="BP49107" s="48"/>
    </row>
    <row r="49108" spans="68:68" x14ac:dyDescent="0.2">
      <c r="BP49108" s="48"/>
    </row>
    <row r="49109" spans="68:68" x14ac:dyDescent="0.2">
      <c r="BP49109" s="48"/>
    </row>
    <row r="49110" spans="68:68" x14ac:dyDescent="0.2">
      <c r="BP49110" s="48"/>
    </row>
    <row r="49111" spans="68:68" x14ac:dyDescent="0.2">
      <c r="BP49111" s="48"/>
    </row>
    <row r="49112" spans="68:68" x14ac:dyDescent="0.2">
      <c r="BP49112" s="48"/>
    </row>
    <row r="49113" spans="68:68" x14ac:dyDescent="0.2">
      <c r="BP49113" s="48"/>
    </row>
    <row r="49114" spans="68:68" x14ac:dyDescent="0.2">
      <c r="BP49114" s="48"/>
    </row>
    <row r="49115" spans="68:68" x14ac:dyDescent="0.2">
      <c r="BP49115" s="48"/>
    </row>
    <row r="49116" spans="68:68" x14ac:dyDescent="0.2">
      <c r="BP49116" s="48"/>
    </row>
    <row r="49117" spans="68:68" x14ac:dyDescent="0.2">
      <c r="BP49117" s="48"/>
    </row>
    <row r="49118" spans="68:68" x14ac:dyDescent="0.2">
      <c r="BP49118" s="48"/>
    </row>
    <row r="49119" spans="68:68" x14ac:dyDescent="0.2">
      <c r="BP49119" s="48"/>
    </row>
    <row r="49120" spans="68:68" x14ac:dyDescent="0.2">
      <c r="BP49120" s="48"/>
    </row>
    <row r="49121" spans="68:68" x14ac:dyDescent="0.2">
      <c r="BP49121" s="48"/>
    </row>
    <row r="49122" spans="68:68" x14ac:dyDescent="0.2">
      <c r="BP49122" s="48"/>
    </row>
    <row r="49123" spans="68:68" x14ac:dyDescent="0.2">
      <c r="BP49123" s="48"/>
    </row>
    <row r="49124" spans="68:68" x14ac:dyDescent="0.2">
      <c r="BP49124" s="48"/>
    </row>
    <row r="49125" spans="68:68" x14ac:dyDescent="0.2">
      <c r="BP49125" s="48"/>
    </row>
    <row r="49126" spans="68:68" x14ac:dyDescent="0.2">
      <c r="BP49126" s="48"/>
    </row>
    <row r="49127" spans="68:68" x14ac:dyDescent="0.2">
      <c r="BP49127" s="48"/>
    </row>
    <row r="49128" spans="68:68" x14ac:dyDescent="0.2">
      <c r="BP49128" s="48"/>
    </row>
    <row r="49129" spans="68:68" x14ac:dyDescent="0.2">
      <c r="BP49129" s="48"/>
    </row>
    <row r="49130" spans="68:68" x14ac:dyDescent="0.2">
      <c r="BP49130" s="48"/>
    </row>
    <row r="49131" spans="68:68" x14ac:dyDescent="0.2">
      <c r="BP49131" s="48"/>
    </row>
    <row r="49132" spans="68:68" x14ac:dyDescent="0.2">
      <c r="BP49132" s="48"/>
    </row>
    <row r="49133" spans="68:68" x14ac:dyDescent="0.2">
      <c r="BP49133" s="48"/>
    </row>
    <row r="49134" spans="68:68" x14ac:dyDescent="0.2">
      <c r="BP49134" s="48"/>
    </row>
    <row r="49135" spans="68:68" x14ac:dyDescent="0.2">
      <c r="BP49135" s="48"/>
    </row>
    <row r="49136" spans="68:68" x14ac:dyDescent="0.2">
      <c r="BP49136" s="48"/>
    </row>
    <row r="49137" spans="68:68" x14ac:dyDescent="0.2">
      <c r="BP49137" s="48"/>
    </row>
    <row r="49138" spans="68:68" x14ac:dyDescent="0.2">
      <c r="BP49138" s="48"/>
    </row>
    <row r="49139" spans="68:68" x14ac:dyDescent="0.2">
      <c r="BP49139" s="48"/>
    </row>
    <row r="49140" spans="68:68" x14ac:dyDescent="0.2">
      <c r="BP49140" s="48"/>
    </row>
    <row r="49141" spans="68:68" x14ac:dyDescent="0.2">
      <c r="BP49141" s="48"/>
    </row>
    <row r="49142" spans="68:68" x14ac:dyDescent="0.2">
      <c r="BP49142" s="48"/>
    </row>
    <row r="49143" spans="68:68" x14ac:dyDescent="0.2">
      <c r="BP49143" s="48"/>
    </row>
    <row r="49144" spans="68:68" x14ac:dyDescent="0.2">
      <c r="BP49144" s="48"/>
    </row>
    <row r="49145" spans="68:68" x14ac:dyDescent="0.2">
      <c r="BP49145" s="48"/>
    </row>
    <row r="49146" spans="68:68" x14ac:dyDescent="0.2">
      <c r="BP49146" s="48"/>
    </row>
    <row r="49147" spans="68:68" x14ac:dyDescent="0.2">
      <c r="BP49147" s="48"/>
    </row>
    <row r="49148" spans="68:68" x14ac:dyDescent="0.2">
      <c r="BP49148" s="48"/>
    </row>
    <row r="49149" spans="68:68" x14ac:dyDescent="0.2">
      <c r="BP49149" s="48"/>
    </row>
    <row r="49150" spans="68:68" x14ac:dyDescent="0.2">
      <c r="BP49150" s="48"/>
    </row>
    <row r="49151" spans="68:68" x14ac:dyDescent="0.2">
      <c r="BP49151" s="48"/>
    </row>
    <row r="49152" spans="68:68" x14ac:dyDescent="0.2">
      <c r="BP49152" s="48"/>
    </row>
    <row r="49153" spans="68:68" x14ac:dyDescent="0.2">
      <c r="BP49153" s="48"/>
    </row>
    <row r="49154" spans="68:68" x14ac:dyDescent="0.2">
      <c r="BP49154" s="48"/>
    </row>
    <row r="49155" spans="68:68" x14ac:dyDescent="0.2">
      <c r="BP49155" s="48"/>
    </row>
    <row r="49156" spans="68:68" x14ac:dyDescent="0.2">
      <c r="BP49156" s="48"/>
    </row>
    <row r="49157" spans="68:68" x14ac:dyDescent="0.2">
      <c r="BP49157" s="48"/>
    </row>
    <row r="49158" spans="68:68" x14ac:dyDescent="0.2">
      <c r="BP49158" s="48"/>
    </row>
    <row r="49159" spans="68:68" x14ac:dyDescent="0.2">
      <c r="BP49159" s="48"/>
    </row>
    <row r="49160" spans="68:68" x14ac:dyDescent="0.2">
      <c r="BP49160" s="48"/>
    </row>
    <row r="49161" spans="68:68" x14ac:dyDescent="0.2">
      <c r="BP49161" s="48"/>
    </row>
    <row r="49162" spans="68:68" x14ac:dyDescent="0.2">
      <c r="BP49162" s="48"/>
    </row>
    <row r="49163" spans="68:68" x14ac:dyDescent="0.2">
      <c r="BP49163" s="48"/>
    </row>
    <row r="49164" spans="68:68" x14ac:dyDescent="0.2">
      <c r="BP49164" s="48"/>
    </row>
    <row r="49165" spans="68:68" x14ac:dyDescent="0.2">
      <c r="BP49165" s="48"/>
    </row>
    <row r="49166" spans="68:68" x14ac:dyDescent="0.2">
      <c r="BP49166" s="48"/>
    </row>
    <row r="49167" spans="68:68" x14ac:dyDescent="0.2">
      <c r="BP49167" s="48"/>
    </row>
    <row r="49168" spans="68:68" x14ac:dyDescent="0.2">
      <c r="BP49168" s="48"/>
    </row>
    <row r="49169" spans="68:68" x14ac:dyDescent="0.2">
      <c r="BP49169" s="48"/>
    </row>
    <row r="49170" spans="68:68" x14ac:dyDescent="0.2">
      <c r="BP49170" s="48"/>
    </row>
    <row r="49171" spans="68:68" x14ac:dyDescent="0.2">
      <c r="BP49171" s="48"/>
    </row>
    <row r="49172" spans="68:68" x14ac:dyDescent="0.2">
      <c r="BP49172" s="48"/>
    </row>
    <row r="49173" spans="68:68" x14ac:dyDescent="0.2">
      <c r="BP49173" s="48"/>
    </row>
    <row r="49174" spans="68:68" x14ac:dyDescent="0.2">
      <c r="BP49174" s="48"/>
    </row>
    <row r="49175" spans="68:68" x14ac:dyDescent="0.2">
      <c r="BP49175" s="48"/>
    </row>
    <row r="49176" spans="68:68" x14ac:dyDescent="0.2">
      <c r="BP49176" s="48"/>
    </row>
    <row r="49177" spans="68:68" x14ac:dyDescent="0.2">
      <c r="BP49177" s="48"/>
    </row>
    <row r="49178" spans="68:68" x14ac:dyDescent="0.2">
      <c r="BP49178" s="48"/>
    </row>
    <row r="49179" spans="68:68" x14ac:dyDescent="0.2">
      <c r="BP49179" s="48"/>
    </row>
    <row r="49180" spans="68:68" x14ac:dyDescent="0.2">
      <c r="BP49180" s="48"/>
    </row>
    <row r="49181" spans="68:68" x14ac:dyDescent="0.2">
      <c r="BP49181" s="48"/>
    </row>
    <row r="49182" spans="68:68" x14ac:dyDescent="0.2">
      <c r="BP49182" s="48"/>
    </row>
    <row r="49183" spans="68:68" x14ac:dyDescent="0.2">
      <c r="BP49183" s="48"/>
    </row>
    <row r="49184" spans="68:68" x14ac:dyDescent="0.2">
      <c r="BP49184" s="48"/>
    </row>
    <row r="49185" spans="68:68" x14ac:dyDescent="0.2">
      <c r="BP49185" s="48"/>
    </row>
    <row r="49186" spans="68:68" x14ac:dyDescent="0.2">
      <c r="BP49186" s="48"/>
    </row>
    <row r="49187" spans="68:68" x14ac:dyDescent="0.2">
      <c r="BP49187" s="48"/>
    </row>
    <row r="49188" spans="68:68" x14ac:dyDescent="0.2">
      <c r="BP49188" s="48"/>
    </row>
    <row r="49189" spans="68:68" x14ac:dyDescent="0.2">
      <c r="BP49189" s="48"/>
    </row>
    <row r="49190" spans="68:68" x14ac:dyDescent="0.2">
      <c r="BP49190" s="48"/>
    </row>
    <row r="49191" spans="68:68" x14ac:dyDescent="0.2">
      <c r="BP49191" s="48"/>
    </row>
    <row r="49192" spans="68:68" x14ac:dyDescent="0.2">
      <c r="BP49192" s="48"/>
    </row>
    <row r="49193" spans="68:68" x14ac:dyDescent="0.2">
      <c r="BP49193" s="48"/>
    </row>
    <row r="49194" spans="68:68" x14ac:dyDescent="0.2">
      <c r="BP49194" s="48"/>
    </row>
    <row r="49195" spans="68:68" x14ac:dyDescent="0.2">
      <c r="BP49195" s="48"/>
    </row>
    <row r="49196" spans="68:68" x14ac:dyDescent="0.2">
      <c r="BP49196" s="48"/>
    </row>
    <row r="49197" spans="68:68" x14ac:dyDescent="0.2">
      <c r="BP49197" s="48"/>
    </row>
    <row r="49198" spans="68:68" x14ac:dyDescent="0.2">
      <c r="BP49198" s="48"/>
    </row>
    <row r="49199" spans="68:68" x14ac:dyDescent="0.2">
      <c r="BP49199" s="48"/>
    </row>
    <row r="49200" spans="68:68" x14ac:dyDescent="0.2">
      <c r="BP49200" s="48"/>
    </row>
    <row r="49201" spans="68:68" x14ac:dyDescent="0.2">
      <c r="BP49201" s="48"/>
    </row>
    <row r="49202" spans="68:68" x14ac:dyDescent="0.2">
      <c r="BP49202" s="48"/>
    </row>
    <row r="49203" spans="68:68" x14ac:dyDescent="0.2">
      <c r="BP49203" s="48"/>
    </row>
    <row r="49204" spans="68:68" x14ac:dyDescent="0.2">
      <c r="BP49204" s="48"/>
    </row>
    <row r="49205" spans="68:68" x14ac:dyDescent="0.2">
      <c r="BP49205" s="48"/>
    </row>
    <row r="49206" spans="68:68" x14ac:dyDescent="0.2">
      <c r="BP49206" s="48"/>
    </row>
    <row r="49207" spans="68:68" x14ac:dyDescent="0.2">
      <c r="BP49207" s="48"/>
    </row>
    <row r="49208" spans="68:68" x14ac:dyDescent="0.2">
      <c r="BP49208" s="48"/>
    </row>
    <row r="49209" spans="68:68" x14ac:dyDescent="0.2">
      <c r="BP49209" s="48"/>
    </row>
    <row r="49210" spans="68:68" x14ac:dyDescent="0.2">
      <c r="BP49210" s="48"/>
    </row>
    <row r="49211" spans="68:68" x14ac:dyDescent="0.2">
      <c r="BP49211" s="48"/>
    </row>
    <row r="49212" spans="68:68" x14ac:dyDescent="0.2">
      <c r="BP49212" s="48"/>
    </row>
    <row r="49213" spans="68:68" x14ac:dyDescent="0.2">
      <c r="BP49213" s="48"/>
    </row>
    <row r="49214" spans="68:68" x14ac:dyDescent="0.2">
      <c r="BP49214" s="48"/>
    </row>
    <row r="49215" spans="68:68" x14ac:dyDescent="0.2">
      <c r="BP49215" s="48"/>
    </row>
    <row r="49216" spans="68:68" x14ac:dyDescent="0.2">
      <c r="BP49216" s="48"/>
    </row>
    <row r="49217" spans="68:68" x14ac:dyDescent="0.2">
      <c r="BP49217" s="48"/>
    </row>
    <row r="49218" spans="68:68" x14ac:dyDescent="0.2">
      <c r="BP49218" s="48"/>
    </row>
    <row r="49219" spans="68:68" x14ac:dyDescent="0.2">
      <c r="BP49219" s="48"/>
    </row>
    <row r="49220" spans="68:68" x14ac:dyDescent="0.2">
      <c r="BP49220" s="48"/>
    </row>
    <row r="49221" spans="68:68" x14ac:dyDescent="0.2">
      <c r="BP49221" s="48"/>
    </row>
    <row r="49222" spans="68:68" x14ac:dyDescent="0.2">
      <c r="BP49222" s="48"/>
    </row>
    <row r="49223" spans="68:68" x14ac:dyDescent="0.2">
      <c r="BP49223" s="48"/>
    </row>
    <row r="49224" spans="68:68" x14ac:dyDescent="0.2">
      <c r="BP49224" s="48"/>
    </row>
    <row r="49225" spans="68:68" x14ac:dyDescent="0.2">
      <c r="BP49225" s="48"/>
    </row>
    <row r="49226" spans="68:68" x14ac:dyDescent="0.2">
      <c r="BP49226" s="48"/>
    </row>
    <row r="49227" spans="68:68" x14ac:dyDescent="0.2">
      <c r="BP49227" s="48"/>
    </row>
    <row r="49228" spans="68:68" x14ac:dyDescent="0.2">
      <c r="BP49228" s="48"/>
    </row>
    <row r="49229" spans="68:68" x14ac:dyDescent="0.2">
      <c r="BP49229" s="48"/>
    </row>
    <row r="49230" spans="68:68" x14ac:dyDescent="0.2">
      <c r="BP49230" s="48"/>
    </row>
    <row r="49231" spans="68:68" x14ac:dyDescent="0.2">
      <c r="BP49231" s="48"/>
    </row>
    <row r="49232" spans="68:68" x14ac:dyDescent="0.2">
      <c r="BP49232" s="48"/>
    </row>
    <row r="49233" spans="68:68" x14ac:dyDescent="0.2">
      <c r="BP49233" s="48"/>
    </row>
    <row r="49234" spans="68:68" x14ac:dyDescent="0.2">
      <c r="BP49234" s="48"/>
    </row>
    <row r="49235" spans="68:68" x14ac:dyDescent="0.2">
      <c r="BP49235" s="48"/>
    </row>
    <row r="49236" spans="68:68" x14ac:dyDescent="0.2">
      <c r="BP49236" s="48"/>
    </row>
    <row r="49237" spans="68:68" x14ac:dyDescent="0.2">
      <c r="BP49237" s="48"/>
    </row>
    <row r="49238" spans="68:68" x14ac:dyDescent="0.2">
      <c r="BP49238" s="48"/>
    </row>
    <row r="49239" spans="68:68" x14ac:dyDescent="0.2">
      <c r="BP49239" s="48"/>
    </row>
    <row r="49240" spans="68:68" x14ac:dyDescent="0.2">
      <c r="BP49240" s="48"/>
    </row>
    <row r="49241" spans="68:68" x14ac:dyDescent="0.2">
      <c r="BP49241" s="48"/>
    </row>
    <row r="49242" spans="68:68" x14ac:dyDescent="0.2">
      <c r="BP49242" s="48"/>
    </row>
    <row r="49243" spans="68:68" x14ac:dyDescent="0.2">
      <c r="BP49243" s="48"/>
    </row>
    <row r="49244" spans="68:68" x14ac:dyDescent="0.2">
      <c r="BP49244" s="48"/>
    </row>
    <row r="49245" spans="68:68" x14ac:dyDescent="0.2">
      <c r="BP49245" s="48"/>
    </row>
    <row r="49246" spans="68:68" x14ac:dyDescent="0.2">
      <c r="BP49246" s="48"/>
    </row>
    <row r="49247" spans="68:68" x14ac:dyDescent="0.2">
      <c r="BP49247" s="48"/>
    </row>
    <row r="49248" spans="68:68" x14ac:dyDescent="0.2">
      <c r="BP49248" s="48"/>
    </row>
    <row r="49249" spans="68:68" x14ac:dyDescent="0.2">
      <c r="BP49249" s="48"/>
    </row>
    <row r="49250" spans="68:68" x14ac:dyDescent="0.2">
      <c r="BP49250" s="48"/>
    </row>
    <row r="49251" spans="68:68" x14ac:dyDescent="0.2">
      <c r="BP49251" s="48"/>
    </row>
    <row r="49252" spans="68:68" x14ac:dyDescent="0.2">
      <c r="BP49252" s="48"/>
    </row>
    <row r="49253" spans="68:68" x14ac:dyDescent="0.2">
      <c r="BP49253" s="48"/>
    </row>
    <row r="49254" spans="68:68" x14ac:dyDescent="0.2">
      <c r="BP49254" s="48"/>
    </row>
    <row r="49255" spans="68:68" x14ac:dyDescent="0.2">
      <c r="BP49255" s="48"/>
    </row>
    <row r="49256" spans="68:68" x14ac:dyDescent="0.2">
      <c r="BP49256" s="48"/>
    </row>
    <row r="49257" spans="68:68" x14ac:dyDescent="0.2">
      <c r="BP49257" s="48"/>
    </row>
    <row r="49258" spans="68:68" x14ac:dyDescent="0.2">
      <c r="BP49258" s="48"/>
    </row>
    <row r="49259" spans="68:68" x14ac:dyDescent="0.2">
      <c r="BP49259" s="48"/>
    </row>
    <row r="49260" spans="68:68" x14ac:dyDescent="0.2">
      <c r="BP49260" s="48"/>
    </row>
    <row r="49261" spans="68:68" x14ac:dyDescent="0.2">
      <c r="BP49261" s="48"/>
    </row>
    <row r="49262" spans="68:68" x14ac:dyDescent="0.2">
      <c r="BP49262" s="48"/>
    </row>
    <row r="49263" spans="68:68" x14ac:dyDescent="0.2">
      <c r="BP49263" s="48"/>
    </row>
    <row r="49264" spans="68:68" x14ac:dyDescent="0.2">
      <c r="BP49264" s="48"/>
    </row>
    <row r="49265" spans="68:68" x14ac:dyDescent="0.2">
      <c r="BP49265" s="48"/>
    </row>
    <row r="49266" spans="68:68" x14ac:dyDescent="0.2">
      <c r="BP49266" s="48"/>
    </row>
    <row r="49267" spans="68:68" x14ac:dyDescent="0.2">
      <c r="BP49267" s="48"/>
    </row>
    <row r="49268" spans="68:68" x14ac:dyDescent="0.2">
      <c r="BP49268" s="48"/>
    </row>
    <row r="49269" spans="68:68" x14ac:dyDescent="0.2">
      <c r="BP49269" s="48"/>
    </row>
    <row r="49270" spans="68:68" x14ac:dyDescent="0.2">
      <c r="BP49270" s="48"/>
    </row>
    <row r="49271" spans="68:68" x14ac:dyDescent="0.2">
      <c r="BP49271" s="48"/>
    </row>
    <row r="49272" spans="68:68" x14ac:dyDescent="0.2">
      <c r="BP49272" s="48"/>
    </row>
    <row r="49273" spans="68:68" x14ac:dyDescent="0.2">
      <c r="BP49273" s="48"/>
    </row>
    <row r="49274" spans="68:68" x14ac:dyDescent="0.2">
      <c r="BP49274" s="48"/>
    </row>
    <row r="49275" spans="68:68" x14ac:dyDescent="0.2">
      <c r="BP49275" s="48"/>
    </row>
    <row r="49276" spans="68:68" x14ac:dyDescent="0.2">
      <c r="BP49276" s="48"/>
    </row>
    <row r="49277" spans="68:68" x14ac:dyDescent="0.2">
      <c r="BP49277" s="48"/>
    </row>
    <row r="49278" spans="68:68" x14ac:dyDescent="0.2">
      <c r="BP49278" s="48"/>
    </row>
    <row r="49279" spans="68:68" x14ac:dyDescent="0.2">
      <c r="BP49279" s="48"/>
    </row>
    <row r="49280" spans="68:68" x14ac:dyDescent="0.2">
      <c r="BP49280" s="48"/>
    </row>
    <row r="49281" spans="68:68" x14ac:dyDescent="0.2">
      <c r="BP49281" s="48"/>
    </row>
    <row r="49282" spans="68:68" x14ac:dyDescent="0.2">
      <c r="BP49282" s="48"/>
    </row>
    <row r="49283" spans="68:68" x14ac:dyDescent="0.2">
      <c r="BP49283" s="48"/>
    </row>
    <row r="49284" spans="68:68" x14ac:dyDescent="0.2">
      <c r="BP49284" s="48"/>
    </row>
    <row r="49285" spans="68:68" x14ac:dyDescent="0.2">
      <c r="BP49285" s="48"/>
    </row>
    <row r="49286" spans="68:68" x14ac:dyDescent="0.2">
      <c r="BP49286" s="48"/>
    </row>
    <row r="49287" spans="68:68" x14ac:dyDescent="0.2">
      <c r="BP49287" s="48"/>
    </row>
    <row r="49288" spans="68:68" x14ac:dyDescent="0.2">
      <c r="BP49288" s="48"/>
    </row>
    <row r="49289" spans="68:68" x14ac:dyDescent="0.2">
      <c r="BP49289" s="48"/>
    </row>
    <row r="49290" spans="68:68" x14ac:dyDescent="0.2">
      <c r="BP49290" s="48"/>
    </row>
    <row r="49291" spans="68:68" x14ac:dyDescent="0.2">
      <c r="BP49291" s="48"/>
    </row>
    <row r="49292" spans="68:68" x14ac:dyDescent="0.2">
      <c r="BP49292" s="48"/>
    </row>
    <row r="49293" spans="68:68" x14ac:dyDescent="0.2">
      <c r="BP49293" s="48"/>
    </row>
    <row r="49294" spans="68:68" x14ac:dyDescent="0.2">
      <c r="BP49294" s="48"/>
    </row>
    <row r="49295" spans="68:68" x14ac:dyDescent="0.2">
      <c r="BP49295" s="48"/>
    </row>
    <row r="49296" spans="68:68" x14ac:dyDescent="0.2">
      <c r="BP49296" s="48"/>
    </row>
    <row r="49297" spans="68:68" x14ac:dyDescent="0.2">
      <c r="BP49297" s="48"/>
    </row>
    <row r="49298" spans="68:68" x14ac:dyDescent="0.2">
      <c r="BP49298" s="48"/>
    </row>
    <row r="49299" spans="68:68" x14ac:dyDescent="0.2">
      <c r="BP49299" s="48"/>
    </row>
    <row r="49300" spans="68:68" x14ac:dyDescent="0.2">
      <c r="BP49300" s="48"/>
    </row>
    <row r="49301" spans="68:68" x14ac:dyDescent="0.2">
      <c r="BP49301" s="48"/>
    </row>
    <row r="49302" spans="68:68" x14ac:dyDescent="0.2">
      <c r="BP49302" s="48"/>
    </row>
    <row r="49303" spans="68:68" x14ac:dyDescent="0.2">
      <c r="BP49303" s="48"/>
    </row>
    <row r="49304" spans="68:68" x14ac:dyDescent="0.2">
      <c r="BP49304" s="48"/>
    </row>
    <row r="49305" spans="68:68" x14ac:dyDescent="0.2">
      <c r="BP49305" s="48"/>
    </row>
    <row r="49306" spans="68:68" x14ac:dyDescent="0.2">
      <c r="BP49306" s="48"/>
    </row>
    <row r="49307" spans="68:68" x14ac:dyDescent="0.2">
      <c r="BP49307" s="48"/>
    </row>
    <row r="49308" spans="68:68" x14ac:dyDescent="0.2">
      <c r="BP49308" s="48"/>
    </row>
    <row r="49309" spans="68:68" x14ac:dyDescent="0.2">
      <c r="BP49309" s="48"/>
    </row>
    <row r="49310" spans="68:68" x14ac:dyDescent="0.2">
      <c r="BP49310" s="48"/>
    </row>
    <row r="49311" spans="68:68" x14ac:dyDescent="0.2">
      <c r="BP49311" s="48"/>
    </row>
    <row r="49312" spans="68:68" x14ac:dyDescent="0.2">
      <c r="BP49312" s="48"/>
    </row>
    <row r="49313" spans="68:68" x14ac:dyDescent="0.2">
      <c r="BP49313" s="48"/>
    </row>
    <row r="49314" spans="68:68" x14ac:dyDescent="0.2">
      <c r="BP49314" s="48"/>
    </row>
    <row r="49315" spans="68:68" x14ac:dyDescent="0.2">
      <c r="BP49315" s="48"/>
    </row>
    <row r="49316" spans="68:68" x14ac:dyDescent="0.2">
      <c r="BP49316" s="48"/>
    </row>
    <row r="49317" spans="68:68" x14ac:dyDescent="0.2">
      <c r="BP49317" s="48"/>
    </row>
    <row r="49318" spans="68:68" x14ac:dyDescent="0.2">
      <c r="BP49318" s="48"/>
    </row>
    <row r="49319" spans="68:68" x14ac:dyDescent="0.2">
      <c r="BP49319" s="48"/>
    </row>
    <row r="49320" spans="68:68" x14ac:dyDescent="0.2">
      <c r="BP49320" s="48"/>
    </row>
    <row r="49321" spans="68:68" x14ac:dyDescent="0.2">
      <c r="BP49321" s="48"/>
    </row>
    <row r="49322" spans="68:68" x14ac:dyDescent="0.2">
      <c r="BP49322" s="48"/>
    </row>
    <row r="49323" spans="68:68" x14ac:dyDescent="0.2">
      <c r="BP49323" s="48"/>
    </row>
    <row r="49324" spans="68:68" x14ac:dyDescent="0.2">
      <c r="BP49324" s="48"/>
    </row>
    <row r="49325" spans="68:68" x14ac:dyDescent="0.2">
      <c r="BP49325" s="48"/>
    </row>
    <row r="49326" spans="68:68" x14ac:dyDescent="0.2">
      <c r="BP49326" s="48"/>
    </row>
    <row r="49327" spans="68:68" x14ac:dyDescent="0.2">
      <c r="BP49327" s="48"/>
    </row>
    <row r="49328" spans="68:68" x14ac:dyDescent="0.2">
      <c r="BP49328" s="48"/>
    </row>
    <row r="49329" spans="68:68" x14ac:dyDescent="0.2">
      <c r="BP49329" s="48"/>
    </row>
    <row r="49330" spans="68:68" x14ac:dyDescent="0.2">
      <c r="BP49330" s="48"/>
    </row>
    <row r="49331" spans="68:68" x14ac:dyDescent="0.2">
      <c r="BP49331" s="48"/>
    </row>
    <row r="49332" spans="68:68" x14ac:dyDescent="0.2">
      <c r="BP49332" s="48"/>
    </row>
    <row r="49333" spans="68:68" x14ac:dyDescent="0.2">
      <c r="BP49333" s="48"/>
    </row>
    <row r="49334" spans="68:68" x14ac:dyDescent="0.2">
      <c r="BP49334" s="48"/>
    </row>
    <row r="49335" spans="68:68" x14ac:dyDescent="0.2">
      <c r="BP49335" s="48"/>
    </row>
    <row r="49336" spans="68:68" x14ac:dyDescent="0.2">
      <c r="BP49336" s="48"/>
    </row>
    <row r="49337" spans="68:68" x14ac:dyDescent="0.2">
      <c r="BP49337" s="48"/>
    </row>
    <row r="49338" spans="68:68" x14ac:dyDescent="0.2">
      <c r="BP49338" s="48"/>
    </row>
    <row r="49339" spans="68:68" x14ac:dyDescent="0.2">
      <c r="BP49339" s="48"/>
    </row>
    <row r="49340" spans="68:68" x14ac:dyDescent="0.2">
      <c r="BP49340" s="48"/>
    </row>
    <row r="49341" spans="68:68" x14ac:dyDescent="0.2">
      <c r="BP49341" s="48"/>
    </row>
    <row r="49342" spans="68:68" x14ac:dyDescent="0.2">
      <c r="BP49342" s="48"/>
    </row>
    <row r="49343" spans="68:68" x14ac:dyDescent="0.2">
      <c r="BP49343" s="48"/>
    </row>
    <row r="49344" spans="68:68" x14ac:dyDescent="0.2">
      <c r="BP49344" s="48"/>
    </row>
    <row r="49345" spans="68:68" x14ac:dyDescent="0.2">
      <c r="BP49345" s="48"/>
    </row>
    <row r="49346" spans="68:68" x14ac:dyDescent="0.2">
      <c r="BP49346" s="48"/>
    </row>
    <row r="49347" spans="68:68" x14ac:dyDescent="0.2">
      <c r="BP49347" s="48"/>
    </row>
    <row r="49348" spans="68:68" x14ac:dyDescent="0.2">
      <c r="BP49348" s="48"/>
    </row>
    <row r="49349" spans="68:68" x14ac:dyDescent="0.2">
      <c r="BP49349" s="48"/>
    </row>
    <row r="49350" spans="68:68" x14ac:dyDescent="0.2">
      <c r="BP49350" s="48"/>
    </row>
    <row r="49351" spans="68:68" x14ac:dyDescent="0.2">
      <c r="BP49351" s="48"/>
    </row>
    <row r="49352" spans="68:68" x14ac:dyDescent="0.2">
      <c r="BP49352" s="48"/>
    </row>
    <row r="49353" spans="68:68" x14ac:dyDescent="0.2">
      <c r="BP49353" s="48"/>
    </row>
    <row r="49354" spans="68:68" x14ac:dyDescent="0.2">
      <c r="BP49354" s="48"/>
    </row>
    <row r="49355" spans="68:68" x14ac:dyDescent="0.2">
      <c r="BP49355" s="48"/>
    </row>
    <row r="49356" spans="68:68" x14ac:dyDescent="0.2">
      <c r="BP49356" s="48"/>
    </row>
    <row r="49357" spans="68:68" x14ac:dyDescent="0.2">
      <c r="BP49357" s="48"/>
    </row>
    <row r="49358" spans="68:68" x14ac:dyDescent="0.2">
      <c r="BP49358" s="48"/>
    </row>
    <row r="49359" spans="68:68" x14ac:dyDescent="0.2">
      <c r="BP49359" s="48"/>
    </row>
    <row r="49360" spans="68:68" x14ac:dyDescent="0.2">
      <c r="BP49360" s="48"/>
    </row>
    <row r="49361" spans="68:68" x14ac:dyDescent="0.2">
      <c r="BP49361" s="48"/>
    </row>
    <row r="49362" spans="68:68" x14ac:dyDescent="0.2">
      <c r="BP49362" s="48"/>
    </row>
    <row r="49363" spans="68:68" x14ac:dyDescent="0.2">
      <c r="BP49363" s="48"/>
    </row>
    <row r="49364" spans="68:68" x14ac:dyDescent="0.2">
      <c r="BP49364" s="48"/>
    </row>
    <row r="49365" spans="68:68" x14ac:dyDescent="0.2">
      <c r="BP49365" s="48"/>
    </row>
    <row r="49366" spans="68:68" x14ac:dyDescent="0.2">
      <c r="BP49366" s="48"/>
    </row>
    <row r="49367" spans="68:68" x14ac:dyDescent="0.2">
      <c r="BP49367" s="48"/>
    </row>
    <row r="49368" spans="68:68" x14ac:dyDescent="0.2">
      <c r="BP49368" s="48"/>
    </row>
    <row r="49369" spans="68:68" x14ac:dyDescent="0.2">
      <c r="BP49369" s="48"/>
    </row>
    <row r="49370" spans="68:68" x14ac:dyDescent="0.2">
      <c r="BP49370" s="48"/>
    </row>
    <row r="49371" spans="68:68" x14ac:dyDescent="0.2">
      <c r="BP49371" s="48"/>
    </row>
    <row r="49372" spans="68:68" x14ac:dyDescent="0.2">
      <c r="BP49372" s="48"/>
    </row>
    <row r="49373" spans="68:68" x14ac:dyDescent="0.2">
      <c r="BP49373" s="48"/>
    </row>
    <row r="49374" spans="68:68" x14ac:dyDescent="0.2">
      <c r="BP49374" s="48"/>
    </row>
    <row r="49375" spans="68:68" x14ac:dyDescent="0.2">
      <c r="BP49375" s="48"/>
    </row>
    <row r="49376" spans="68:68" x14ac:dyDescent="0.2">
      <c r="BP49376" s="48"/>
    </row>
    <row r="49377" spans="68:68" x14ac:dyDescent="0.2">
      <c r="BP49377" s="48"/>
    </row>
    <row r="49378" spans="68:68" x14ac:dyDescent="0.2">
      <c r="BP49378" s="48"/>
    </row>
    <row r="49379" spans="68:68" x14ac:dyDescent="0.2">
      <c r="BP49379" s="48"/>
    </row>
    <row r="49380" spans="68:68" x14ac:dyDescent="0.2">
      <c r="BP49380" s="48"/>
    </row>
    <row r="49381" spans="68:68" x14ac:dyDescent="0.2">
      <c r="BP49381" s="48"/>
    </row>
    <row r="49382" spans="68:68" x14ac:dyDescent="0.2">
      <c r="BP49382" s="48"/>
    </row>
    <row r="49383" spans="68:68" x14ac:dyDescent="0.2">
      <c r="BP49383" s="48"/>
    </row>
    <row r="49384" spans="68:68" x14ac:dyDescent="0.2">
      <c r="BP49384" s="48"/>
    </row>
    <row r="49385" spans="68:68" x14ac:dyDescent="0.2">
      <c r="BP49385" s="48"/>
    </row>
    <row r="49386" spans="68:68" x14ac:dyDescent="0.2">
      <c r="BP49386" s="48"/>
    </row>
    <row r="49387" spans="68:68" x14ac:dyDescent="0.2">
      <c r="BP49387" s="48"/>
    </row>
    <row r="49388" spans="68:68" x14ac:dyDescent="0.2">
      <c r="BP49388" s="48"/>
    </row>
    <row r="49389" spans="68:68" x14ac:dyDescent="0.2">
      <c r="BP49389" s="48"/>
    </row>
    <row r="49390" spans="68:68" x14ac:dyDescent="0.2">
      <c r="BP49390" s="48"/>
    </row>
    <row r="49391" spans="68:68" x14ac:dyDescent="0.2">
      <c r="BP49391" s="48"/>
    </row>
    <row r="49392" spans="68:68" x14ac:dyDescent="0.2">
      <c r="BP49392" s="48"/>
    </row>
    <row r="49393" spans="68:68" x14ac:dyDescent="0.2">
      <c r="BP49393" s="48"/>
    </row>
    <row r="49394" spans="68:68" x14ac:dyDescent="0.2">
      <c r="BP49394" s="48"/>
    </row>
    <row r="49395" spans="68:68" x14ac:dyDescent="0.2">
      <c r="BP49395" s="48"/>
    </row>
    <row r="49396" spans="68:68" x14ac:dyDescent="0.2">
      <c r="BP49396" s="48"/>
    </row>
    <row r="49397" spans="68:68" x14ac:dyDescent="0.2">
      <c r="BP49397" s="48"/>
    </row>
    <row r="49398" spans="68:68" x14ac:dyDescent="0.2">
      <c r="BP49398" s="48"/>
    </row>
    <row r="49399" spans="68:68" x14ac:dyDescent="0.2">
      <c r="BP49399" s="48"/>
    </row>
    <row r="49400" spans="68:68" x14ac:dyDescent="0.2">
      <c r="BP49400" s="48"/>
    </row>
    <row r="49401" spans="68:68" x14ac:dyDescent="0.2">
      <c r="BP49401" s="48"/>
    </row>
    <row r="49402" spans="68:68" x14ac:dyDescent="0.2">
      <c r="BP49402" s="48"/>
    </row>
    <row r="49403" spans="68:68" x14ac:dyDescent="0.2">
      <c r="BP49403" s="48"/>
    </row>
    <row r="49404" spans="68:68" x14ac:dyDescent="0.2">
      <c r="BP49404" s="48"/>
    </row>
    <row r="49405" spans="68:68" x14ac:dyDescent="0.2">
      <c r="BP49405" s="48"/>
    </row>
    <row r="49406" spans="68:68" x14ac:dyDescent="0.2">
      <c r="BP49406" s="48"/>
    </row>
    <row r="49407" spans="68:68" x14ac:dyDescent="0.2">
      <c r="BP49407" s="48"/>
    </row>
    <row r="49408" spans="68:68" x14ac:dyDescent="0.2">
      <c r="BP49408" s="48"/>
    </row>
    <row r="49409" spans="68:68" x14ac:dyDescent="0.2">
      <c r="BP49409" s="48"/>
    </row>
    <row r="49410" spans="68:68" x14ac:dyDescent="0.2">
      <c r="BP49410" s="48"/>
    </row>
    <row r="49411" spans="68:68" x14ac:dyDescent="0.2">
      <c r="BP49411" s="48"/>
    </row>
    <row r="49412" spans="68:68" x14ac:dyDescent="0.2">
      <c r="BP49412" s="48"/>
    </row>
    <row r="49413" spans="68:68" x14ac:dyDescent="0.2">
      <c r="BP49413" s="48"/>
    </row>
    <row r="49414" spans="68:68" x14ac:dyDescent="0.2">
      <c r="BP49414" s="48"/>
    </row>
    <row r="49415" spans="68:68" x14ac:dyDescent="0.2">
      <c r="BP49415" s="48"/>
    </row>
    <row r="49416" spans="68:68" x14ac:dyDescent="0.2">
      <c r="BP49416" s="48"/>
    </row>
    <row r="49417" spans="68:68" x14ac:dyDescent="0.2">
      <c r="BP49417" s="48"/>
    </row>
    <row r="49418" spans="68:68" x14ac:dyDescent="0.2">
      <c r="BP49418" s="48"/>
    </row>
    <row r="49419" spans="68:68" x14ac:dyDescent="0.2">
      <c r="BP49419" s="48"/>
    </row>
    <row r="49420" spans="68:68" x14ac:dyDescent="0.2">
      <c r="BP49420" s="48"/>
    </row>
    <row r="49421" spans="68:68" x14ac:dyDescent="0.2">
      <c r="BP49421" s="48"/>
    </row>
    <row r="49422" spans="68:68" x14ac:dyDescent="0.2">
      <c r="BP49422" s="48"/>
    </row>
    <row r="49423" spans="68:68" x14ac:dyDescent="0.2">
      <c r="BP49423" s="48"/>
    </row>
    <row r="49424" spans="68:68" x14ac:dyDescent="0.2">
      <c r="BP49424" s="48"/>
    </row>
    <row r="49425" spans="68:68" x14ac:dyDescent="0.2">
      <c r="BP49425" s="48"/>
    </row>
    <row r="49426" spans="68:68" x14ac:dyDescent="0.2">
      <c r="BP49426" s="48"/>
    </row>
    <row r="49427" spans="68:68" x14ac:dyDescent="0.2">
      <c r="BP49427" s="48"/>
    </row>
    <row r="49428" spans="68:68" x14ac:dyDescent="0.2">
      <c r="BP49428" s="48"/>
    </row>
    <row r="49429" spans="68:68" x14ac:dyDescent="0.2">
      <c r="BP49429" s="48"/>
    </row>
    <row r="49430" spans="68:68" x14ac:dyDescent="0.2">
      <c r="BP49430" s="48"/>
    </row>
    <row r="49431" spans="68:68" x14ac:dyDescent="0.2">
      <c r="BP49431" s="48"/>
    </row>
    <row r="49432" spans="68:68" x14ac:dyDescent="0.2">
      <c r="BP49432" s="48"/>
    </row>
    <row r="49433" spans="68:68" x14ac:dyDescent="0.2">
      <c r="BP49433" s="48"/>
    </row>
    <row r="49434" spans="68:68" x14ac:dyDescent="0.2">
      <c r="BP49434" s="48"/>
    </row>
    <row r="49435" spans="68:68" x14ac:dyDescent="0.2">
      <c r="BP49435" s="48"/>
    </row>
    <row r="49436" spans="68:68" x14ac:dyDescent="0.2">
      <c r="BP49436" s="48"/>
    </row>
    <row r="49437" spans="68:68" x14ac:dyDescent="0.2">
      <c r="BP49437" s="48"/>
    </row>
    <row r="49438" spans="68:68" x14ac:dyDescent="0.2">
      <c r="BP49438" s="48"/>
    </row>
    <row r="49439" spans="68:68" x14ac:dyDescent="0.2">
      <c r="BP49439" s="48"/>
    </row>
    <row r="49440" spans="68:68" x14ac:dyDescent="0.2">
      <c r="BP49440" s="48"/>
    </row>
    <row r="49441" spans="68:68" x14ac:dyDescent="0.2">
      <c r="BP49441" s="48"/>
    </row>
    <row r="49442" spans="68:68" x14ac:dyDescent="0.2">
      <c r="BP49442" s="48"/>
    </row>
    <row r="49443" spans="68:68" x14ac:dyDescent="0.2">
      <c r="BP49443" s="48"/>
    </row>
    <row r="49444" spans="68:68" x14ac:dyDescent="0.2">
      <c r="BP49444" s="48"/>
    </row>
    <row r="49445" spans="68:68" x14ac:dyDescent="0.2">
      <c r="BP49445" s="48"/>
    </row>
    <row r="49446" spans="68:68" x14ac:dyDescent="0.2">
      <c r="BP49446" s="48"/>
    </row>
    <row r="49447" spans="68:68" x14ac:dyDescent="0.2">
      <c r="BP49447" s="48"/>
    </row>
    <row r="49448" spans="68:68" x14ac:dyDescent="0.2">
      <c r="BP49448" s="48"/>
    </row>
    <row r="49449" spans="68:68" x14ac:dyDescent="0.2">
      <c r="BP49449" s="48"/>
    </row>
    <row r="49450" spans="68:68" x14ac:dyDescent="0.2">
      <c r="BP49450" s="48"/>
    </row>
    <row r="49451" spans="68:68" x14ac:dyDescent="0.2">
      <c r="BP49451" s="48"/>
    </row>
    <row r="49452" spans="68:68" x14ac:dyDescent="0.2">
      <c r="BP49452" s="48"/>
    </row>
    <row r="49453" spans="68:68" x14ac:dyDescent="0.2">
      <c r="BP49453" s="48"/>
    </row>
    <row r="49454" spans="68:68" x14ac:dyDescent="0.2">
      <c r="BP49454" s="48"/>
    </row>
    <row r="49455" spans="68:68" x14ac:dyDescent="0.2">
      <c r="BP49455" s="48"/>
    </row>
    <row r="49456" spans="68:68" x14ac:dyDescent="0.2">
      <c r="BP49456" s="48"/>
    </row>
    <row r="49457" spans="68:68" x14ac:dyDescent="0.2">
      <c r="BP49457" s="48"/>
    </row>
    <row r="49458" spans="68:68" x14ac:dyDescent="0.2">
      <c r="BP49458" s="48"/>
    </row>
    <row r="49459" spans="68:68" x14ac:dyDescent="0.2">
      <c r="BP49459" s="48"/>
    </row>
    <row r="49460" spans="68:68" x14ac:dyDescent="0.2">
      <c r="BP49460" s="48"/>
    </row>
    <row r="49461" spans="68:68" x14ac:dyDescent="0.2">
      <c r="BP49461" s="48"/>
    </row>
    <row r="49462" spans="68:68" x14ac:dyDescent="0.2">
      <c r="BP49462" s="48"/>
    </row>
    <row r="49463" spans="68:68" x14ac:dyDescent="0.2">
      <c r="BP49463" s="48"/>
    </row>
    <row r="49464" spans="68:68" x14ac:dyDescent="0.2">
      <c r="BP49464" s="48"/>
    </row>
    <row r="49465" spans="68:68" x14ac:dyDescent="0.2">
      <c r="BP49465" s="48"/>
    </row>
    <row r="49466" spans="68:68" x14ac:dyDescent="0.2">
      <c r="BP49466" s="48"/>
    </row>
    <row r="49467" spans="68:68" x14ac:dyDescent="0.2">
      <c r="BP49467" s="48"/>
    </row>
    <row r="49468" spans="68:68" x14ac:dyDescent="0.2">
      <c r="BP49468" s="48"/>
    </row>
    <row r="49469" spans="68:68" x14ac:dyDescent="0.2">
      <c r="BP49469" s="48"/>
    </row>
    <row r="49470" spans="68:68" x14ac:dyDescent="0.2">
      <c r="BP49470" s="48"/>
    </row>
    <row r="49471" spans="68:68" x14ac:dyDescent="0.2">
      <c r="BP49471" s="48"/>
    </row>
    <row r="49472" spans="68:68" x14ac:dyDescent="0.2">
      <c r="BP49472" s="48"/>
    </row>
    <row r="49473" spans="68:68" x14ac:dyDescent="0.2">
      <c r="BP49473" s="48"/>
    </row>
    <row r="49474" spans="68:68" x14ac:dyDescent="0.2">
      <c r="BP49474" s="48"/>
    </row>
    <row r="49475" spans="68:68" x14ac:dyDescent="0.2">
      <c r="BP49475" s="48"/>
    </row>
    <row r="49476" spans="68:68" x14ac:dyDescent="0.2">
      <c r="BP49476" s="48"/>
    </row>
    <row r="49477" spans="68:68" x14ac:dyDescent="0.2">
      <c r="BP49477" s="48"/>
    </row>
    <row r="49478" spans="68:68" x14ac:dyDescent="0.2">
      <c r="BP49478" s="48"/>
    </row>
    <row r="49479" spans="68:68" x14ac:dyDescent="0.2">
      <c r="BP49479" s="48"/>
    </row>
    <row r="49480" spans="68:68" x14ac:dyDescent="0.2">
      <c r="BP49480" s="48"/>
    </row>
    <row r="49481" spans="68:68" x14ac:dyDescent="0.2">
      <c r="BP49481" s="48"/>
    </row>
    <row r="49482" spans="68:68" x14ac:dyDescent="0.2">
      <c r="BP49482" s="48"/>
    </row>
    <row r="49483" spans="68:68" x14ac:dyDescent="0.2">
      <c r="BP49483" s="48"/>
    </row>
    <row r="49484" spans="68:68" x14ac:dyDescent="0.2">
      <c r="BP49484" s="48"/>
    </row>
    <row r="49485" spans="68:68" x14ac:dyDescent="0.2">
      <c r="BP49485" s="48"/>
    </row>
    <row r="49486" spans="68:68" x14ac:dyDescent="0.2">
      <c r="BP49486" s="48"/>
    </row>
    <row r="49487" spans="68:68" x14ac:dyDescent="0.2">
      <c r="BP49487" s="48"/>
    </row>
    <row r="49488" spans="68:68" x14ac:dyDescent="0.2">
      <c r="BP49488" s="48"/>
    </row>
    <row r="49489" spans="68:68" x14ac:dyDescent="0.2">
      <c r="BP49489" s="48"/>
    </row>
    <row r="49490" spans="68:68" x14ac:dyDescent="0.2">
      <c r="BP49490" s="48"/>
    </row>
    <row r="49491" spans="68:68" x14ac:dyDescent="0.2">
      <c r="BP49491" s="48"/>
    </row>
    <row r="49492" spans="68:68" x14ac:dyDescent="0.2">
      <c r="BP49492" s="48"/>
    </row>
    <row r="49493" spans="68:68" x14ac:dyDescent="0.2">
      <c r="BP49493" s="48"/>
    </row>
    <row r="49494" spans="68:68" x14ac:dyDescent="0.2">
      <c r="BP49494" s="48"/>
    </row>
    <row r="49495" spans="68:68" x14ac:dyDescent="0.2">
      <c r="BP49495" s="48"/>
    </row>
    <row r="49496" spans="68:68" x14ac:dyDescent="0.2">
      <c r="BP49496" s="48"/>
    </row>
    <row r="49497" spans="68:68" x14ac:dyDescent="0.2">
      <c r="BP49497" s="48"/>
    </row>
    <row r="49498" spans="68:68" x14ac:dyDescent="0.2">
      <c r="BP49498" s="48"/>
    </row>
    <row r="49499" spans="68:68" x14ac:dyDescent="0.2">
      <c r="BP49499" s="48"/>
    </row>
    <row r="49500" spans="68:68" x14ac:dyDescent="0.2">
      <c r="BP49500" s="48"/>
    </row>
    <row r="49501" spans="68:68" x14ac:dyDescent="0.2">
      <c r="BP49501" s="48"/>
    </row>
    <row r="49502" spans="68:68" x14ac:dyDescent="0.2">
      <c r="BP49502" s="48"/>
    </row>
    <row r="49503" spans="68:68" x14ac:dyDescent="0.2">
      <c r="BP49503" s="48"/>
    </row>
    <row r="49504" spans="68:68" x14ac:dyDescent="0.2">
      <c r="BP49504" s="48"/>
    </row>
    <row r="49505" spans="68:68" x14ac:dyDescent="0.2">
      <c r="BP49505" s="48"/>
    </row>
    <row r="49506" spans="68:68" x14ac:dyDescent="0.2">
      <c r="BP49506" s="48"/>
    </row>
    <row r="49507" spans="68:68" x14ac:dyDescent="0.2">
      <c r="BP49507" s="48"/>
    </row>
    <row r="49508" spans="68:68" x14ac:dyDescent="0.2">
      <c r="BP49508" s="48"/>
    </row>
    <row r="49509" spans="68:68" x14ac:dyDescent="0.2">
      <c r="BP49509" s="48"/>
    </row>
    <row r="49510" spans="68:68" x14ac:dyDescent="0.2">
      <c r="BP49510" s="48"/>
    </row>
    <row r="49511" spans="68:68" x14ac:dyDescent="0.2">
      <c r="BP49511" s="48"/>
    </row>
    <row r="49512" spans="68:68" x14ac:dyDescent="0.2">
      <c r="BP49512" s="48"/>
    </row>
    <row r="49513" spans="68:68" x14ac:dyDescent="0.2">
      <c r="BP49513" s="48"/>
    </row>
    <row r="49514" spans="68:68" x14ac:dyDescent="0.2">
      <c r="BP49514" s="48"/>
    </row>
    <row r="49515" spans="68:68" x14ac:dyDescent="0.2">
      <c r="BP49515" s="48"/>
    </row>
    <row r="49516" spans="68:68" x14ac:dyDescent="0.2">
      <c r="BP49516" s="48"/>
    </row>
    <row r="49517" spans="68:68" x14ac:dyDescent="0.2">
      <c r="BP49517" s="48"/>
    </row>
    <row r="49518" spans="68:68" x14ac:dyDescent="0.2">
      <c r="BP49518" s="48"/>
    </row>
    <row r="49519" spans="68:68" x14ac:dyDescent="0.2">
      <c r="BP49519" s="48"/>
    </row>
    <row r="49520" spans="68:68" x14ac:dyDescent="0.2">
      <c r="BP49520" s="48"/>
    </row>
    <row r="49521" spans="68:68" x14ac:dyDescent="0.2">
      <c r="BP49521" s="48"/>
    </row>
    <row r="49522" spans="68:68" x14ac:dyDescent="0.2">
      <c r="BP49522" s="48"/>
    </row>
    <row r="49523" spans="68:68" x14ac:dyDescent="0.2">
      <c r="BP49523" s="48"/>
    </row>
    <row r="49524" spans="68:68" x14ac:dyDescent="0.2">
      <c r="BP49524" s="48"/>
    </row>
    <row r="49525" spans="68:68" x14ac:dyDescent="0.2">
      <c r="BP49525" s="48"/>
    </row>
    <row r="49526" spans="68:68" x14ac:dyDescent="0.2">
      <c r="BP49526" s="48"/>
    </row>
    <row r="49527" spans="68:68" x14ac:dyDescent="0.2">
      <c r="BP49527" s="48"/>
    </row>
    <row r="49528" spans="68:68" x14ac:dyDescent="0.2">
      <c r="BP49528" s="48"/>
    </row>
    <row r="49529" spans="68:68" x14ac:dyDescent="0.2">
      <c r="BP49529" s="48"/>
    </row>
    <row r="49530" spans="68:68" x14ac:dyDescent="0.2">
      <c r="BP49530" s="48"/>
    </row>
    <row r="49531" spans="68:68" x14ac:dyDescent="0.2">
      <c r="BP49531" s="48"/>
    </row>
    <row r="49532" spans="68:68" x14ac:dyDescent="0.2">
      <c r="BP49532" s="48"/>
    </row>
    <row r="49533" spans="68:68" x14ac:dyDescent="0.2">
      <c r="BP49533" s="48"/>
    </row>
    <row r="49534" spans="68:68" x14ac:dyDescent="0.2">
      <c r="BP49534" s="48"/>
    </row>
    <row r="49535" spans="68:68" x14ac:dyDescent="0.2">
      <c r="BP49535" s="48"/>
    </row>
    <row r="49536" spans="68:68" x14ac:dyDescent="0.2">
      <c r="BP49536" s="48"/>
    </row>
    <row r="49537" spans="68:68" x14ac:dyDescent="0.2">
      <c r="BP49537" s="48"/>
    </row>
    <row r="49538" spans="68:68" x14ac:dyDescent="0.2">
      <c r="BP49538" s="48"/>
    </row>
    <row r="49539" spans="68:68" x14ac:dyDescent="0.2">
      <c r="BP49539" s="48"/>
    </row>
    <row r="49540" spans="68:68" x14ac:dyDescent="0.2">
      <c r="BP49540" s="48"/>
    </row>
    <row r="49541" spans="68:68" x14ac:dyDescent="0.2">
      <c r="BP49541" s="48"/>
    </row>
    <row r="49542" spans="68:68" x14ac:dyDescent="0.2">
      <c r="BP49542" s="48"/>
    </row>
    <row r="49543" spans="68:68" x14ac:dyDescent="0.2">
      <c r="BP49543" s="48"/>
    </row>
    <row r="49544" spans="68:68" x14ac:dyDescent="0.2">
      <c r="BP49544" s="48"/>
    </row>
    <row r="49545" spans="68:68" x14ac:dyDescent="0.2">
      <c r="BP49545" s="48"/>
    </row>
    <row r="49546" spans="68:68" x14ac:dyDescent="0.2">
      <c r="BP49546" s="48"/>
    </row>
    <row r="49547" spans="68:68" x14ac:dyDescent="0.2">
      <c r="BP49547" s="48"/>
    </row>
    <row r="49548" spans="68:68" x14ac:dyDescent="0.2">
      <c r="BP49548" s="48"/>
    </row>
    <row r="49549" spans="68:68" x14ac:dyDescent="0.2">
      <c r="BP49549" s="48"/>
    </row>
    <row r="49550" spans="68:68" x14ac:dyDescent="0.2">
      <c r="BP49550" s="48"/>
    </row>
    <row r="49551" spans="68:68" x14ac:dyDescent="0.2">
      <c r="BP49551" s="48"/>
    </row>
    <row r="49552" spans="68:68" x14ac:dyDescent="0.2">
      <c r="BP49552" s="48"/>
    </row>
    <row r="49553" spans="68:68" x14ac:dyDescent="0.2">
      <c r="BP49553" s="48"/>
    </row>
    <row r="49554" spans="68:68" x14ac:dyDescent="0.2">
      <c r="BP49554" s="48"/>
    </row>
    <row r="49555" spans="68:68" x14ac:dyDescent="0.2">
      <c r="BP49555" s="48"/>
    </row>
    <row r="49556" spans="68:68" x14ac:dyDescent="0.2">
      <c r="BP49556" s="48"/>
    </row>
    <row r="49557" spans="68:68" x14ac:dyDescent="0.2">
      <c r="BP49557" s="48"/>
    </row>
    <row r="49558" spans="68:68" x14ac:dyDescent="0.2">
      <c r="BP49558" s="48"/>
    </row>
    <row r="49559" spans="68:68" x14ac:dyDescent="0.2">
      <c r="BP49559" s="48"/>
    </row>
    <row r="49560" spans="68:68" x14ac:dyDescent="0.2">
      <c r="BP49560" s="48"/>
    </row>
    <row r="49561" spans="68:68" x14ac:dyDescent="0.2">
      <c r="BP49561" s="48"/>
    </row>
    <row r="49562" spans="68:68" x14ac:dyDescent="0.2">
      <c r="BP49562" s="48"/>
    </row>
    <row r="49563" spans="68:68" x14ac:dyDescent="0.2">
      <c r="BP49563" s="48"/>
    </row>
    <row r="49564" spans="68:68" x14ac:dyDescent="0.2">
      <c r="BP49564" s="48"/>
    </row>
    <row r="49565" spans="68:68" x14ac:dyDescent="0.2">
      <c r="BP49565" s="48"/>
    </row>
    <row r="49566" spans="68:68" x14ac:dyDescent="0.2">
      <c r="BP49566" s="48"/>
    </row>
    <row r="49567" spans="68:68" x14ac:dyDescent="0.2">
      <c r="BP49567" s="48"/>
    </row>
    <row r="49568" spans="68:68" x14ac:dyDescent="0.2">
      <c r="BP49568" s="48"/>
    </row>
    <row r="49569" spans="68:68" x14ac:dyDescent="0.2">
      <c r="BP49569" s="48"/>
    </row>
    <row r="49570" spans="68:68" x14ac:dyDescent="0.2">
      <c r="BP49570" s="48"/>
    </row>
    <row r="49571" spans="68:68" x14ac:dyDescent="0.2">
      <c r="BP49571" s="48"/>
    </row>
    <row r="49572" spans="68:68" x14ac:dyDescent="0.2">
      <c r="BP49572" s="48"/>
    </row>
    <row r="49573" spans="68:68" x14ac:dyDescent="0.2">
      <c r="BP49573" s="48"/>
    </row>
    <row r="49574" spans="68:68" x14ac:dyDescent="0.2">
      <c r="BP49574" s="48"/>
    </row>
    <row r="49575" spans="68:68" x14ac:dyDescent="0.2">
      <c r="BP49575" s="48"/>
    </row>
    <row r="49576" spans="68:68" x14ac:dyDescent="0.2">
      <c r="BP49576" s="48"/>
    </row>
    <row r="49577" spans="68:68" x14ac:dyDescent="0.2">
      <c r="BP49577" s="48"/>
    </row>
    <row r="49578" spans="68:68" x14ac:dyDescent="0.2">
      <c r="BP49578" s="48"/>
    </row>
    <row r="49579" spans="68:68" x14ac:dyDescent="0.2">
      <c r="BP49579" s="48"/>
    </row>
    <row r="49580" spans="68:68" x14ac:dyDescent="0.2">
      <c r="BP49580" s="48"/>
    </row>
    <row r="49581" spans="68:68" x14ac:dyDescent="0.2">
      <c r="BP49581" s="48"/>
    </row>
    <row r="49582" spans="68:68" x14ac:dyDescent="0.2">
      <c r="BP49582" s="48"/>
    </row>
    <row r="49583" spans="68:68" x14ac:dyDescent="0.2">
      <c r="BP49583" s="48"/>
    </row>
    <row r="49584" spans="68:68" x14ac:dyDescent="0.2">
      <c r="BP49584" s="48"/>
    </row>
    <row r="49585" spans="68:68" x14ac:dyDescent="0.2">
      <c r="BP49585" s="48"/>
    </row>
    <row r="49586" spans="68:68" x14ac:dyDescent="0.2">
      <c r="BP49586" s="48"/>
    </row>
    <row r="49587" spans="68:68" x14ac:dyDescent="0.2">
      <c r="BP49587" s="48"/>
    </row>
    <row r="49588" spans="68:68" x14ac:dyDescent="0.2">
      <c r="BP49588" s="48"/>
    </row>
    <row r="49589" spans="68:68" x14ac:dyDescent="0.2">
      <c r="BP49589" s="48"/>
    </row>
    <row r="49590" spans="68:68" x14ac:dyDescent="0.2">
      <c r="BP49590" s="48"/>
    </row>
    <row r="49591" spans="68:68" x14ac:dyDescent="0.2">
      <c r="BP49591" s="48"/>
    </row>
    <row r="49592" spans="68:68" x14ac:dyDescent="0.2">
      <c r="BP49592" s="48"/>
    </row>
    <row r="49593" spans="68:68" x14ac:dyDescent="0.2">
      <c r="BP49593" s="48"/>
    </row>
    <row r="49594" spans="68:68" x14ac:dyDescent="0.2">
      <c r="BP49594" s="48"/>
    </row>
    <row r="49595" spans="68:68" x14ac:dyDescent="0.2">
      <c r="BP49595" s="48"/>
    </row>
    <row r="49596" spans="68:68" x14ac:dyDescent="0.2">
      <c r="BP49596" s="48"/>
    </row>
    <row r="49597" spans="68:68" x14ac:dyDescent="0.2">
      <c r="BP49597" s="48"/>
    </row>
    <row r="49598" spans="68:68" x14ac:dyDescent="0.2">
      <c r="BP49598" s="48"/>
    </row>
    <row r="49599" spans="68:68" x14ac:dyDescent="0.2">
      <c r="BP49599" s="48"/>
    </row>
    <row r="49600" spans="68:68" x14ac:dyDescent="0.2">
      <c r="BP49600" s="48"/>
    </row>
    <row r="49601" spans="68:68" x14ac:dyDescent="0.2">
      <c r="BP49601" s="48"/>
    </row>
    <row r="49602" spans="68:68" x14ac:dyDescent="0.2">
      <c r="BP49602" s="48"/>
    </row>
    <row r="49603" spans="68:68" x14ac:dyDescent="0.2">
      <c r="BP49603" s="48"/>
    </row>
    <row r="49604" spans="68:68" x14ac:dyDescent="0.2">
      <c r="BP49604" s="48"/>
    </row>
    <row r="49605" spans="68:68" x14ac:dyDescent="0.2">
      <c r="BP49605" s="48"/>
    </row>
    <row r="49606" spans="68:68" x14ac:dyDescent="0.2">
      <c r="BP49606" s="48"/>
    </row>
    <row r="49607" spans="68:68" x14ac:dyDescent="0.2">
      <c r="BP49607" s="48"/>
    </row>
    <row r="49608" spans="68:68" x14ac:dyDescent="0.2">
      <c r="BP49608" s="48"/>
    </row>
    <row r="49609" spans="68:68" x14ac:dyDescent="0.2">
      <c r="BP49609" s="48"/>
    </row>
    <row r="49610" spans="68:68" x14ac:dyDescent="0.2">
      <c r="BP49610" s="48"/>
    </row>
    <row r="49611" spans="68:68" x14ac:dyDescent="0.2">
      <c r="BP49611" s="48"/>
    </row>
    <row r="49612" spans="68:68" x14ac:dyDescent="0.2">
      <c r="BP49612" s="48"/>
    </row>
    <row r="49613" spans="68:68" x14ac:dyDescent="0.2">
      <c r="BP49613" s="48"/>
    </row>
    <row r="49614" spans="68:68" x14ac:dyDescent="0.2">
      <c r="BP49614" s="48"/>
    </row>
    <row r="49615" spans="68:68" x14ac:dyDescent="0.2">
      <c r="BP49615" s="48"/>
    </row>
    <row r="49616" spans="68:68" x14ac:dyDescent="0.2">
      <c r="BP49616" s="48"/>
    </row>
    <row r="49617" spans="68:68" x14ac:dyDescent="0.2">
      <c r="BP49617" s="48"/>
    </row>
    <row r="49618" spans="68:68" x14ac:dyDescent="0.2">
      <c r="BP49618" s="48"/>
    </row>
    <row r="49619" spans="68:68" x14ac:dyDescent="0.2">
      <c r="BP49619" s="48"/>
    </row>
    <row r="49620" spans="68:68" x14ac:dyDescent="0.2">
      <c r="BP49620" s="48"/>
    </row>
    <row r="49621" spans="68:68" x14ac:dyDescent="0.2">
      <c r="BP49621" s="48"/>
    </row>
    <row r="49622" spans="68:68" x14ac:dyDescent="0.2">
      <c r="BP49622" s="48"/>
    </row>
    <row r="49623" spans="68:68" x14ac:dyDescent="0.2">
      <c r="BP49623" s="48"/>
    </row>
    <row r="49624" spans="68:68" x14ac:dyDescent="0.2">
      <c r="BP49624" s="48"/>
    </row>
    <row r="49625" spans="68:68" x14ac:dyDescent="0.2">
      <c r="BP49625" s="48"/>
    </row>
    <row r="49626" spans="68:68" x14ac:dyDescent="0.2">
      <c r="BP49626" s="48"/>
    </row>
    <row r="49627" spans="68:68" x14ac:dyDescent="0.2">
      <c r="BP49627" s="48"/>
    </row>
    <row r="49628" spans="68:68" x14ac:dyDescent="0.2">
      <c r="BP49628" s="48"/>
    </row>
    <row r="49629" spans="68:68" x14ac:dyDescent="0.2">
      <c r="BP49629" s="48"/>
    </row>
    <row r="49630" spans="68:68" x14ac:dyDescent="0.2">
      <c r="BP49630" s="48"/>
    </row>
    <row r="49631" spans="68:68" x14ac:dyDescent="0.2">
      <c r="BP49631" s="48"/>
    </row>
    <row r="49632" spans="68:68" x14ac:dyDescent="0.2">
      <c r="BP49632" s="48"/>
    </row>
    <row r="49633" spans="68:68" x14ac:dyDescent="0.2">
      <c r="BP49633" s="48"/>
    </row>
    <row r="49634" spans="68:68" x14ac:dyDescent="0.2">
      <c r="BP49634" s="48"/>
    </row>
    <row r="49635" spans="68:68" x14ac:dyDescent="0.2">
      <c r="BP49635" s="48"/>
    </row>
    <row r="49636" spans="68:68" x14ac:dyDescent="0.2">
      <c r="BP49636" s="48"/>
    </row>
    <row r="49637" spans="68:68" x14ac:dyDescent="0.2">
      <c r="BP49637" s="48"/>
    </row>
    <row r="49638" spans="68:68" x14ac:dyDescent="0.2">
      <c r="BP49638" s="48"/>
    </row>
    <row r="49639" spans="68:68" x14ac:dyDescent="0.2">
      <c r="BP49639" s="48"/>
    </row>
    <row r="49640" spans="68:68" x14ac:dyDescent="0.2">
      <c r="BP49640" s="48"/>
    </row>
    <row r="49641" spans="68:68" x14ac:dyDescent="0.2">
      <c r="BP49641" s="48"/>
    </row>
    <row r="49642" spans="68:68" x14ac:dyDescent="0.2">
      <c r="BP49642" s="48"/>
    </row>
    <row r="49643" spans="68:68" x14ac:dyDescent="0.2">
      <c r="BP49643" s="48"/>
    </row>
    <row r="49644" spans="68:68" x14ac:dyDescent="0.2">
      <c r="BP49644" s="48"/>
    </row>
    <row r="49645" spans="68:68" x14ac:dyDescent="0.2">
      <c r="BP49645" s="48"/>
    </row>
    <row r="49646" spans="68:68" x14ac:dyDescent="0.2">
      <c r="BP49646" s="48"/>
    </row>
    <row r="49647" spans="68:68" x14ac:dyDescent="0.2">
      <c r="BP49647" s="48"/>
    </row>
    <row r="49648" spans="68:68" x14ac:dyDescent="0.2">
      <c r="BP49648" s="48"/>
    </row>
    <row r="49649" spans="68:68" x14ac:dyDescent="0.2">
      <c r="BP49649" s="48"/>
    </row>
    <row r="49650" spans="68:68" x14ac:dyDescent="0.2">
      <c r="BP49650" s="48"/>
    </row>
    <row r="49651" spans="68:68" x14ac:dyDescent="0.2">
      <c r="BP49651" s="48"/>
    </row>
    <row r="49652" spans="68:68" x14ac:dyDescent="0.2">
      <c r="BP49652" s="48"/>
    </row>
    <row r="49653" spans="68:68" x14ac:dyDescent="0.2">
      <c r="BP49653" s="48"/>
    </row>
    <row r="49654" spans="68:68" x14ac:dyDescent="0.2">
      <c r="BP49654" s="48"/>
    </row>
    <row r="49655" spans="68:68" x14ac:dyDescent="0.2">
      <c r="BP49655" s="48"/>
    </row>
    <row r="49656" spans="68:68" x14ac:dyDescent="0.2">
      <c r="BP49656" s="48"/>
    </row>
    <row r="49657" spans="68:68" x14ac:dyDescent="0.2">
      <c r="BP49657" s="48"/>
    </row>
    <row r="49658" spans="68:68" x14ac:dyDescent="0.2">
      <c r="BP49658" s="48"/>
    </row>
    <row r="49659" spans="68:68" x14ac:dyDescent="0.2">
      <c r="BP49659" s="48"/>
    </row>
    <row r="49660" spans="68:68" x14ac:dyDescent="0.2">
      <c r="BP49660" s="48"/>
    </row>
    <row r="49661" spans="68:68" x14ac:dyDescent="0.2">
      <c r="BP49661" s="48"/>
    </row>
    <row r="49662" spans="68:68" x14ac:dyDescent="0.2">
      <c r="BP49662" s="48"/>
    </row>
    <row r="49663" spans="68:68" x14ac:dyDescent="0.2">
      <c r="BP49663" s="48"/>
    </row>
    <row r="49664" spans="68:68" x14ac:dyDescent="0.2">
      <c r="BP49664" s="48"/>
    </row>
    <row r="49665" spans="68:68" x14ac:dyDescent="0.2">
      <c r="BP49665" s="48"/>
    </row>
    <row r="49666" spans="68:68" x14ac:dyDescent="0.2">
      <c r="BP49666" s="48"/>
    </row>
    <row r="49667" spans="68:68" x14ac:dyDescent="0.2">
      <c r="BP49667" s="48"/>
    </row>
    <row r="49668" spans="68:68" x14ac:dyDescent="0.2">
      <c r="BP49668" s="48"/>
    </row>
    <row r="49669" spans="68:68" x14ac:dyDescent="0.2">
      <c r="BP49669" s="48"/>
    </row>
    <row r="49670" spans="68:68" x14ac:dyDescent="0.2">
      <c r="BP49670" s="48"/>
    </row>
    <row r="49671" spans="68:68" x14ac:dyDescent="0.2">
      <c r="BP49671" s="48"/>
    </row>
    <row r="49672" spans="68:68" x14ac:dyDescent="0.2">
      <c r="BP49672" s="48"/>
    </row>
    <row r="49673" spans="68:68" x14ac:dyDescent="0.2">
      <c r="BP49673" s="48"/>
    </row>
    <row r="49674" spans="68:68" x14ac:dyDescent="0.2">
      <c r="BP49674" s="48"/>
    </row>
    <row r="49675" spans="68:68" x14ac:dyDescent="0.2">
      <c r="BP49675" s="48"/>
    </row>
    <row r="49676" spans="68:68" x14ac:dyDescent="0.2">
      <c r="BP49676" s="48"/>
    </row>
    <row r="49677" spans="68:68" x14ac:dyDescent="0.2">
      <c r="BP49677" s="48"/>
    </row>
    <row r="49678" spans="68:68" x14ac:dyDescent="0.2">
      <c r="BP49678" s="48"/>
    </row>
    <row r="49679" spans="68:68" x14ac:dyDescent="0.2">
      <c r="BP49679" s="48"/>
    </row>
    <row r="49680" spans="68:68" x14ac:dyDescent="0.2">
      <c r="BP49680" s="48"/>
    </row>
    <row r="49681" spans="68:68" x14ac:dyDescent="0.2">
      <c r="BP49681" s="48"/>
    </row>
    <row r="49682" spans="68:68" x14ac:dyDescent="0.2">
      <c r="BP49682" s="48"/>
    </row>
    <row r="49683" spans="68:68" x14ac:dyDescent="0.2">
      <c r="BP49683" s="48"/>
    </row>
    <row r="49684" spans="68:68" x14ac:dyDescent="0.2">
      <c r="BP49684" s="48"/>
    </row>
    <row r="49685" spans="68:68" x14ac:dyDescent="0.2">
      <c r="BP49685" s="48"/>
    </row>
    <row r="49686" spans="68:68" x14ac:dyDescent="0.2">
      <c r="BP49686" s="48"/>
    </row>
    <row r="49687" spans="68:68" x14ac:dyDescent="0.2">
      <c r="BP49687" s="48"/>
    </row>
    <row r="49688" spans="68:68" x14ac:dyDescent="0.2">
      <c r="BP49688" s="48"/>
    </row>
    <row r="49689" spans="68:68" x14ac:dyDescent="0.2">
      <c r="BP49689" s="48"/>
    </row>
    <row r="49690" spans="68:68" x14ac:dyDescent="0.2">
      <c r="BP49690" s="48"/>
    </row>
    <row r="49691" spans="68:68" x14ac:dyDescent="0.2">
      <c r="BP49691" s="48"/>
    </row>
    <row r="49692" spans="68:68" x14ac:dyDescent="0.2">
      <c r="BP49692" s="48"/>
    </row>
    <row r="49693" spans="68:68" x14ac:dyDescent="0.2">
      <c r="BP49693" s="48"/>
    </row>
    <row r="49694" spans="68:68" x14ac:dyDescent="0.2">
      <c r="BP49694" s="48"/>
    </row>
    <row r="49695" spans="68:68" x14ac:dyDescent="0.2">
      <c r="BP49695" s="48"/>
    </row>
    <row r="49696" spans="68:68" x14ac:dyDescent="0.2">
      <c r="BP49696" s="48"/>
    </row>
    <row r="49697" spans="68:68" x14ac:dyDescent="0.2">
      <c r="BP49697" s="48"/>
    </row>
    <row r="49698" spans="68:68" x14ac:dyDescent="0.2">
      <c r="BP49698" s="48"/>
    </row>
    <row r="49699" spans="68:68" x14ac:dyDescent="0.2">
      <c r="BP49699" s="48"/>
    </row>
    <row r="49700" spans="68:68" x14ac:dyDescent="0.2">
      <c r="BP49700" s="48"/>
    </row>
    <row r="49701" spans="68:68" x14ac:dyDescent="0.2">
      <c r="BP49701" s="48"/>
    </row>
    <row r="49702" spans="68:68" x14ac:dyDescent="0.2">
      <c r="BP49702" s="48"/>
    </row>
    <row r="49703" spans="68:68" x14ac:dyDescent="0.2">
      <c r="BP49703" s="48"/>
    </row>
    <row r="49704" spans="68:68" x14ac:dyDescent="0.2">
      <c r="BP49704" s="48"/>
    </row>
    <row r="49705" spans="68:68" x14ac:dyDescent="0.2">
      <c r="BP49705" s="48"/>
    </row>
    <row r="49706" spans="68:68" x14ac:dyDescent="0.2">
      <c r="BP49706" s="48"/>
    </row>
    <row r="49707" spans="68:68" x14ac:dyDescent="0.2">
      <c r="BP49707" s="48"/>
    </row>
    <row r="49708" spans="68:68" x14ac:dyDescent="0.2">
      <c r="BP49708" s="48"/>
    </row>
    <row r="49709" spans="68:68" x14ac:dyDescent="0.2">
      <c r="BP49709" s="48"/>
    </row>
    <row r="49710" spans="68:68" x14ac:dyDescent="0.2">
      <c r="BP49710" s="48"/>
    </row>
    <row r="49711" spans="68:68" x14ac:dyDescent="0.2">
      <c r="BP49711" s="48"/>
    </row>
    <row r="49712" spans="68:68" x14ac:dyDescent="0.2">
      <c r="BP49712" s="48"/>
    </row>
    <row r="49713" spans="68:68" x14ac:dyDescent="0.2">
      <c r="BP49713" s="48"/>
    </row>
    <row r="49714" spans="68:68" x14ac:dyDescent="0.2">
      <c r="BP49714" s="48"/>
    </row>
    <row r="49715" spans="68:68" x14ac:dyDescent="0.2">
      <c r="BP49715" s="48"/>
    </row>
    <row r="49716" spans="68:68" x14ac:dyDescent="0.2">
      <c r="BP49716" s="48"/>
    </row>
    <row r="49717" spans="68:68" x14ac:dyDescent="0.2">
      <c r="BP49717" s="48"/>
    </row>
    <row r="49718" spans="68:68" x14ac:dyDescent="0.2">
      <c r="BP49718" s="48"/>
    </row>
    <row r="49719" spans="68:68" x14ac:dyDescent="0.2">
      <c r="BP49719" s="48"/>
    </row>
    <row r="49720" spans="68:68" x14ac:dyDescent="0.2">
      <c r="BP49720" s="48"/>
    </row>
    <row r="49721" spans="68:68" x14ac:dyDescent="0.2">
      <c r="BP49721" s="48"/>
    </row>
    <row r="49722" spans="68:68" x14ac:dyDescent="0.2">
      <c r="BP49722" s="48"/>
    </row>
    <row r="49723" spans="68:68" x14ac:dyDescent="0.2">
      <c r="BP49723" s="48"/>
    </row>
    <row r="49724" spans="68:68" x14ac:dyDescent="0.2">
      <c r="BP49724" s="48"/>
    </row>
    <row r="49725" spans="68:68" x14ac:dyDescent="0.2">
      <c r="BP49725" s="48"/>
    </row>
    <row r="49726" spans="68:68" x14ac:dyDescent="0.2">
      <c r="BP49726" s="48"/>
    </row>
    <row r="49727" spans="68:68" x14ac:dyDescent="0.2">
      <c r="BP49727" s="48"/>
    </row>
    <row r="49728" spans="68:68" x14ac:dyDescent="0.2">
      <c r="BP49728" s="48"/>
    </row>
    <row r="49729" spans="68:68" x14ac:dyDescent="0.2">
      <c r="BP49729" s="48"/>
    </row>
    <row r="49730" spans="68:68" x14ac:dyDescent="0.2">
      <c r="BP49730" s="48"/>
    </row>
    <row r="49731" spans="68:68" x14ac:dyDescent="0.2">
      <c r="BP49731" s="48"/>
    </row>
    <row r="49732" spans="68:68" x14ac:dyDescent="0.2">
      <c r="BP49732" s="48"/>
    </row>
    <row r="49733" spans="68:68" x14ac:dyDescent="0.2">
      <c r="BP49733" s="48"/>
    </row>
    <row r="49734" spans="68:68" x14ac:dyDescent="0.2">
      <c r="BP49734" s="48"/>
    </row>
    <row r="49735" spans="68:68" x14ac:dyDescent="0.2">
      <c r="BP49735" s="48"/>
    </row>
    <row r="49736" spans="68:68" x14ac:dyDescent="0.2">
      <c r="BP49736" s="48"/>
    </row>
    <row r="49737" spans="68:68" x14ac:dyDescent="0.2">
      <c r="BP49737" s="48"/>
    </row>
    <row r="49738" spans="68:68" x14ac:dyDescent="0.2">
      <c r="BP49738" s="48"/>
    </row>
    <row r="49739" spans="68:68" x14ac:dyDescent="0.2">
      <c r="BP49739" s="48"/>
    </row>
    <row r="49740" spans="68:68" x14ac:dyDescent="0.2">
      <c r="BP49740" s="48"/>
    </row>
    <row r="49741" spans="68:68" x14ac:dyDescent="0.2">
      <c r="BP49741" s="48"/>
    </row>
    <row r="49742" spans="68:68" x14ac:dyDescent="0.2">
      <c r="BP49742" s="48"/>
    </row>
    <row r="49743" spans="68:68" x14ac:dyDescent="0.2">
      <c r="BP49743" s="48"/>
    </row>
    <row r="49744" spans="68:68" x14ac:dyDescent="0.2">
      <c r="BP49744" s="48"/>
    </row>
    <row r="49745" spans="68:68" x14ac:dyDescent="0.2">
      <c r="BP49745" s="48"/>
    </row>
    <row r="49746" spans="68:68" x14ac:dyDescent="0.2">
      <c r="BP49746" s="48"/>
    </row>
    <row r="49747" spans="68:68" x14ac:dyDescent="0.2">
      <c r="BP49747" s="48"/>
    </row>
    <row r="49748" spans="68:68" x14ac:dyDescent="0.2">
      <c r="BP49748" s="48"/>
    </row>
    <row r="49749" spans="68:68" x14ac:dyDescent="0.2">
      <c r="BP49749" s="48"/>
    </row>
    <row r="49750" spans="68:68" x14ac:dyDescent="0.2">
      <c r="BP49750" s="48"/>
    </row>
    <row r="49751" spans="68:68" x14ac:dyDescent="0.2">
      <c r="BP49751" s="48"/>
    </row>
    <row r="49752" spans="68:68" x14ac:dyDescent="0.2">
      <c r="BP49752" s="48"/>
    </row>
    <row r="49753" spans="68:68" x14ac:dyDescent="0.2">
      <c r="BP49753" s="48"/>
    </row>
    <row r="49754" spans="68:68" x14ac:dyDescent="0.2">
      <c r="BP49754" s="48"/>
    </row>
    <row r="49755" spans="68:68" x14ac:dyDescent="0.2">
      <c r="BP49755" s="48"/>
    </row>
    <row r="49756" spans="68:68" x14ac:dyDescent="0.2">
      <c r="BP49756" s="48"/>
    </row>
    <row r="49757" spans="68:68" x14ac:dyDescent="0.2">
      <c r="BP49757" s="48"/>
    </row>
    <row r="49758" spans="68:68" x14ac:dyDescent="0.2">
      <c r="BP49758" s="48"/>
    </row>
    <row r="49759" spans="68:68" x14ac:dyDescent="0.2">
      <c r="BP49759" s="48"/>
    </row>
    <row r="49760" spans="68:68" x14ac:dyDescent="0.2">
      <c r="BP49760" s="48"/>
    </row>
    <row r="49761" spans="68:68" x14ac:dyDescent="0.2">
      <c r="BP49761" s="48"/>
    </row>
    <row r="49762" spans="68:68" x14ac:dyDescent="0.2">
      <c r="BP49762" s="48"/>
    </row>
    <row r="49763" spans="68:68" x14ac:dyDescent="0.2">
      <c r="BP49763" s="48"/>
    </row>
    <row r="49764" spans="68:68" x14ac:dyDescent="0.2">
      <c r="BP49764" s="48"/>
    </row>
    <row r="49765" spans="68:68" x14ac:dyDescent="0.2">
      <c r="BP49765" s="48"/>
    </row>
    <row r="49766" spans="68:68" x14ac:dyDescent="0.2">
      <c r="BP49766" s="48"/>
    </row>
    <row r="49767" spans="68:68" x14ac:dyDescent="0.2">
      <c r="BP49767" s="48"/>
    </row>
    <row r="49768" spans="68:68" x14ac:dyDescent="0.2">
      <c r="BP49768" s="48"/>
    </row>
    <row r="49769" spans="68:68" x14ac:dyDescent="0.2">
      <c r="BP49769" s="48"/>
    </row>
    <row r="49770" spans="68:68" x14ac:dyDescent="0.2">
      <c r="BP49770" s="48"/>
    </row>
    <row r="49771" spans="68:68" x14ac:dyDescent="0.2">
      <c r="BP49771" s="48"/>
    </row>
    <row r="49772" spans="68:68" x14ac:dyDescent="0.2">
      <c r="BP49772" s="48"/>
    </row>
    <row r="49773" spans="68:68" x14ac:dyDescent="0.2">
      <c r="BP49773" s="48"/>
    </row>
    <row r="49774" spans="68:68" x14ac:dyDescent="0.2">
      <c r="BP49774" s="48"/>
    </row>
    <row r="49775" spans="68:68" x14ac:dyDescent="0.2">
      <c r="BP49775" s="48"/>
    </row>
    <row r="49776" spans="68:68" x14ac:dyDescent="0.2">
      <c r="BP49776" s="48"/>
    </row>
    <row r="49777" spans="68:68" x14ac:dyDescent="0.2">
      <c r="BP49777" s="48"/>
    </row>
    <row r="49778" spans="68:68" x14ac:dyDescent="0.2">
      <c r="BP49778" s="48"/>
    </row>
    <row r="49779" spans="68:68" x14ac:dyDescent="0.2">
      <c r="BP49779" s="48"/>
    </row>
    <row r="49780" spans="68:68" x14ac:dyDescent="0.2">
      <c r="BP49780" s="48"/>
    </row>
    <row r="49781" spans="68:68" x14ac:dyDescent="0.2">
      <c r="BP49781" s="48"/>
    </row>
    <row r="49782" spans="68:68" x14ac:dyDescent="0.2">
      <c r="BP49782" s="48"/>
    </row>
    <row r="49783" spans="68:68" x14ac:dyDescent="0.2">
      <c r="BP49783" s="48"/>
    </row>
    <row r="49784" spans="68:68" x14ac:dyDescent="0.2">
      <c r="BP49784" s="48"/>
    </row>
    <row r="49785" spans="68:68" x14ac:dyDescent="0.2">
      <c r="BP49785" s="48"/>
    </row>
    <row r="49786" spans="68:68" x14ac:dyDescent="0.2">
      <c r="BP49786" s="48"/>
    </row>
    <row r="49787" spans="68:68" x14ac:dyDescent="0.2">
      <c r="BP49787" s="48"/>
    </row>
    <row r="49788" spans="68:68" x14ac:dyDescent="0.2">
      <c r="BP49788" s="48"/>
    </row>
    <row r="49789" spans="68:68" x14ac:dyDescent="0.2">
      <c r="BP49789" s="48"/>
    </row>
    <row r="49790" spans="68:68" x14ac:dyDescent="0.2">
      <c r="BP49790" s="48"/>
    </row>
    <row r="49791" spans="68:68" x14ac:dyDescent="0.2">
      <c r="BP49791" s="48"/>
    </row>
    <row r="49792" spans="68:68" x14ac:dyDescent="0.2">
      <c r="BP49792" s="48"/>
    </row>
    <row r="49793" spans="68:68" x14ac:dyDescent="0.2">
      <c r="BP49793" s="48"/>
    </row>
    <row r="49794" spans="68:68" x14ac:dyDescent="0.2">
      <c r="BP49794" s="48"/>
    </row>
    <row r="49795" spans="68:68" x14ac:dyDescent="0.2">
      <c r="BP49795" s="48"/>
    </row>
    <row r="49796" spans="68:68" x14ac:dyDescent="0.2">
      <c r="BP49796" s="48"/>
    </row>
    <row r="49797" spans="68:68" x14ac:dyDescent="0.2">
      <c r="BP49797" s="48"/>
    </row>
    <row r="49798" spans="68:68" x14ac:dyDescent="0.2">
      <c r="BP49798" s="48"/>
    </row>
    <row r="49799" spans="68:68" x14ac:dyDescent="0.2">
      <c r="BP49799" s="48"/>
    </row>
    <row r="49800" spans="68:68" x14ac:dyDescent="0.2">
      <c r="BP49800" s="48"/>
    </row>
    <row r="49801" spans="68:68" x14ac:dyDescent="0.2">
      <c r="BP49801" s="48"/>
    </row>
    <row r="49802" spans="68:68" x14ac:dyDescent="0.2">
      <c r="BP49802" s="48"/>
    </row>
    <row r="49803" spans="68:68" x14ac:dyDescent="0.2">
      <c r="BP49803" s="48"/>
    </row>
    <row r="49804" spans="68:68" x14ac:dyDescent="0.2">
      <c r="BP49804" s="48"/>
    </row>
    <row r="49805" spans="68:68" x14ac:dyDescent="0.2">
      <c r="BP49805" s="48"/>
    </row>
    <row r="49806" spans="68:68" x14ac:dyDescent="0.2">
      <c r="BP49806" s="48"/>
    </row>
    <row r="49807" spans="68:68" x14ac:dyDescent="0.2">
      <c r="BP49807" s="48"/>
    </row>
    <row r="49808" spans="68:68" x14ac:dyDescent="0.2">
      <c r="BP49808" s="48"/>
    </row>
    <row r="49809" spans="68:68" x14ac:dyDescent="0.2">
      <c r="BP49809" s="48"/>
    </row>
    <row r="49810" spans="68:68" x14ac:dyDescent="0.2">
      <c r="BP49810" s="48"/>
    </row>
    <row r="49811" spans="68:68" x14ac:dyDescent="0.2">
      <c r="BP49811" s="48"/>
    </row>
    <row r="49812" spans="68:68" x14ac:dyDescent="0.2">
      <c r="BP49812" s="48"/>
    </row>
    <row r="49813" spans="68:68" x14ac:dyDescent="0.2">
      <c r="BP49813" s="48"/>
    </row>
    <row r="49814" spans="68:68" x14ac:dyDescent="0.2">
      <c r="BP49814" s="48"/>
    </row>
    <row r="49815" spans="68:68" x14ac:dyDescent="0.2">
      <c r="BP49815" s="48"/>
    </row>
    <row r="49816" spans="68:68" x14ac:dyDescent="0.2">
      <c r="BP49816" s="48"/>
    </row>
    <row r="49817" spans="68:68" x14ac:dyDescent="0.2">
      <c r="BP49817" s="48"/>
    </row>
    <row r="49818" spans="68:68" x14ac:dyDescent="0.2">
      <c r="BP49818" s="48"/>
    </row>
    <row r="49819" spans="68:68" x14ac:dyDescent="0.2">
      <c r="BP49819" s="48"/>
    </row>
    <row r="49820" spans="68:68" x14ac:dyDescent="0.2">
      <c r="BP49820" s="48"/>
    </row>
    <row r="49821" spans="68:68" x14ac:dyDescent="0.2">
      <c r="BP49821" s="48"/>
    </row>
    <row r="49822" spans="68:68" x14ac:dyDescent="0.2">
      <c r="BP49822" s="48"/>
    </row>
    <row r="49823" spans="68:68" x14ac:dyDescent="0.2">
      <c r="BP49823" s="48"/>
    </row>
    <row r="49824" spans="68:68" x14ac:dyDescent="0.2">
      <c r="BP49824" s="48"/>
    </row>
    <row r="49825" spans="68:68" x14ac:dyDescent="0.2">
      <c r="BP49825" s="48"/>
    </row>
    <row r="49826" spans="68:68" x14ac:dyDescent="0.2">
      <c r="BP49826" s="48"/>
    </row>
    <row r="49827" spans="68:68" x14ac:dyDescent="0.2">
      <c r="BP49827" s="48"/>
    </row>
    <row r="49828" spans="68:68" x14ac:dyDescent="0.2">
      <c r="BP49828" s="48"/>
    </row>
    <row r="49829" spans="68:68" x14ac:dyDescent="0.2">
      <c r="BP49829" s="48"/>
    </row>
    <row r="49830" spans="68:68" x14ac:dyDescent="0.2">
      <c r="BP49830" s="48"/>
    </row>
    <row r="49831" spans="68:68" x14ac:dyDescent="0.2">
      <c r="BP49831" s="48"/>
    </row>
    <row r="49832" spans="68:68" x14ac:dyDescent="0.2">
      <c r="BP49832" s="48"/>
    </row>
    <row r="49833" spans="68:68" x14ac:dyDescent="0.2">
      <c r="BP49833" s="48"/>
    </row>
    <row r="49834" spans="68:68" x14ac:dyDescent="0.2">
      <c r="BP49834" s="48"/>
    </row>
    <row r="49835" spans="68:68" x14ac:dyDescent="0.2">
      <c r="BP49835" s="48"/>
    </row>
    <row r="49836" spans="68:68" x14ac:dyDescent="0.2">
      <c r="BP49836" s="48"/>
    </row>
    <row r="49837" spans="68:68" x14ac:dyDescent="0.2">
      <c r="BP49837" s="48"/>
    </row>
    <row r="49838" spans="68:68" x14ac:dyDescent="0.2">
      <c r="BP49838" s="48"/>
    </row>
    <row r="49839" spans="68:68" x14ac:dyDescent="0.2">
      <c r="BP49839" s="48"/>
    </row>
    <row r="49840" spans="68:68" x14ac:dyDescent="0.2">
      <c r="BP49840" s="48"/>
    </row>
    <row r="49841" spans="68:68" x14ac:dyDescent="0.2">
      <c r="BP49841" s="48"/>
    </row>
    <row r="49842" spans="68:68" x14ac:dyDescent="0.2">
      <c r="BP49842" s="48"/>
    </row>
    <row r="49843" spans="68:68" x14ac:dyDescent="0.2">
      <c r="BP49843" s="48"/>
    </row>
    <row r="49844" spans="68:68" x14ac:dyDescent="0.2">
      <c r="BP49844" s="48"/>
    </row>
    <row r="49845" spans="68:68" x14ac:dyDescent="0.2">
      <c r="BP49845" s="48"/>
    </row>
    <row r="49846" spans="68:68" x14ac:dyDescent="0.2">
      <c r="BP49846" s="48"/>
    </row>
    <row r="49847" spans="68:68" x14ac:dyDescent="0.2">
      <c r="BP49847" s="48"/>
    </row>
    <row r="49848" spans="68:68" x14ac:dyDescent="0.2">
      <c r="BP49848" s="48"/>
    </row>
    <row r="49849" spans="68:68" x14ac:dyDescent="0.2">
      <c r="BP49849" s="48"/>
    </row>
    <row r="49850" spans="68:68" x14ac:dyDescent="0.2">
      <c r="BP49850" s="48"/>
    </row>
    <row r="49851" spans="68:68" x14ac:dyDescent="0.2">
      <c r="BP49851" s="48"/>
    </row>
    <row r="49852" spans="68:68" x14ac:dyDescent="0.2">
      <c r="BP49852" s="48"/>
    </row>
    <row r="49853" spans="68:68" x14ac:dyDescent="0.2">
      <c r="BP49853" s="48"/>
    </row>
    <row r="49854" spans="68:68" x14ac:dyDescent="0.2">
      <c r="BP49854" s="48"/>
    </row>
    <row r="49855" spans="68:68" x14ac:dyDescent="0.2">
      <c r="BP49855" s="48"/>
    </row>
    <row r="49856" spans="68:68" x14ac:dyDescent="0.2">
      <c r="BP49856" s="48"/>
    </row>
    <row r="49857" spans="68:68" x14ac:dyDescent="0.2">
      <c r="BP49857" s="48"/>
    </row>
    <row r="49858" spans="68:68" x14ac:dyDescent="0.2">
      <c r="BP49858" s="48"/>
    </row>
    <row r="49859" spans="68:68" x14ac:dyDescent="0.2">
      <c r="BP49859" s="48"/>
    </row>
    <row r="49860" spans="68:68" x14ac:dyDescent="0.2">
      <c r="BP49860" s="48"/>
    </row>
    <row r="49861" spans="68:68" x14ac:dyDescent="0.2">
      <c r="BP49861" s="48"/>
    </row>
    <row r="49862" spans="68:68" x14ac:dyDescent="0.2">
      <c r="BP49862" s="48"/>
    </row>
    <row r="49863" spans="68:68" x14ac:dyDescent="0.2">
      <c r="BP49863" s="48"/>
    </row>
    <row r="49864" spans="68:68" x14ac:dyDescent="0.2">
      <c r="BP49864" s="48"/>
    </row>
    <row r="49865" spans="68:68" x14ac:dyDescent="0.2">
      <c r="BP49865" s="48"/>
    </row>
    <row r="49866" spans="68:68" x14ac:dyDescent="0.2">
      <c r="BP49866" s="48"/>
    </row>
    <row r="49867" spans="68:68" x14ac:dyDescent="0.2">
      <c r="BP49867" s="48"/>
    </row>
    <row r="49868" spans="68:68" x14ac:dyDescent="0.2">
      <c r="BP49868" s="48"/>
    </row>
    <row r="49869" spans="68:68" x14ac:dyDescent="0.2">
      <c r="BP49869" s="48"/>
    </row>
    <row r="49870" spans="68:68" x14ac:dyDescent="0.2">
      <c r="BP49870" s="48"/>
    </row>
    <row r="49871" spans="68:68" x14ac:dyDescent="0.2">
      <c r="BP49871" s="48"/>
    </row>
    <row r="49872" spans="68:68" x14ac:dyDescent="0.2">
      <c r="BP49872" s="48"/>
    </row>
    <row r="49873" spans="68:68" x14ac:dyDescent="0.2">
      <c r="BP49873" s="48"/>
    </row>
    <row r="49874" spans="68:68" x14ac:dyDescent="0.2">
      <c r="BP49874" s="48"/>
    </row>
    <row r="49875" spans="68:68" x14ac:dyDescent="0.2">
      <c r="BP49875" s="48"/>
    </row>
    <row r="49876" spans="68:68" x14ac:dyDescent="0.2">
      <c r="BP49876" s="48"/>
    </row>
    <row r="49877" spans="68:68" x14ac:dyDescent="0.2">
      <c r="BP49877" s="48"/>
    </row>
    <row r="49878" spans="68:68" x14ac:dyDescent="0.2">
      <c r="BP49878" s="48"/>
    </row>
    <row r="49879" spans="68:68" x14ac:dyDescent="0.2">
      <c r="BP49879" s="48"/>
    </row>
    <row r="49880" spans="68:68" x14ac:dyDescent="0.2">
      <c r="BP49880" s="48"/>
    </row>
    <row r="49881" spans="68:68" x14ac:dyDescent="0.2">
      <c r="BP49881" s="48"/>
    </row>
    <row r="49882" spans="68:68" x14ac:dyDescent="0.2">
      <c r="BP49882" s="48"/>
    </row>
    <row r="49883" spans="68:68" x14ac:dyDescent="0.2">
      <c r="BP49883" s="48"/>
    </row>
    <row r="49884" spans="68:68" x14ac:dyDescent="0.2">
      <c r="BP49884" s="48"/>
    </row>
    <row r="49885" spans="68:68" x14ac:dyDescent="0.2">
      <c r="BP49885" s="48"/>
    </row>
    <row r="49886" spans="68:68" x14ac:dyDescent="0.2">
      <c r="BP49886" s="48"/>
    </row>
    <row r="49887" spans="68:68" x14ac:dyDescent="0.2">
      <c r="BP49887" s="48"/>
    </row>
    <row r="49888" spans="68:68" x14ac:dyDescent="0.2">
      <c r="BP49888" s="48"/>
    </row>
    <row r="49889" spans="68:68" x14ac:dyDescent="0.2">
      <c r="BP49889" s="48"/>
    </row>
    <row r="49890" spans="68:68" x14ac:dyDescent="0.2">
      <c r="BP49890" s="48"/>
    </row>
    <row r="49891" spans="68:68" x14ac:dyDescent="0.2">
      <c r="BP49891" s="48"/>
    </row>
    <row r="49892" spans="68:68" x14ac:dyDescent="0.2">
      <c r="BP49892" s="48"/>
    </row>
    <row r="49893" spans="68:68" x14ac:dyDescent="0.2">
      <c r="BP49893" s="48"/>
    </row>
    <row r="49894" spans="68:68" x14ac:dyDescent="0.2">
      <c r="BP49894" s="48"/>
    </row>
    <row r="49895" spans="68:68" x14ac:dyDescent="0.2">
      <c r="BP49895" s="48"/>
    </row>
    <row r="49896" spans="68:68" x14ac:dyDescent="0.2">
      <c r="BP49896" s="48"/>
    </row>
    <row r="49897" spans="68:68" x14ac:dyDescent="0.2">
      <c r="BP49897" s="48"/>
    </row>
    <row r="49898" spans="68:68" x14ac:dyDescent="0.2">
      <c r="BP49898" s="48"/>
    </row>
    <row r="49899" spans="68:68" x14ac:dyDescent="0.2">
      <c r="BP49899" s="48"/>
    </row>
    <row r="49900" spans="68:68" x14ac:dyDescent="0.2">
      <c r="BP49900" s="48"/>
    </row>
    <row r="49901" spans="68:68" x14ac:dyDescent="0.2">
      <c r="BP49901" s="48"/>
    </row>
    <row r="49902" spans="68:68" x14ac:dyDescent="0.2">
      <c r="BP49902" s="48"/>
    </row>
    <row r="49903" spans="68:68" x14ac:dyDescent="0.2">
      <c r="BP49903" s="48"/>
    </row>
    <row r="49904" spans="68:68" x14ac:dyDescent="0.2">
      <c r="BP49904" s="48"/>
    </row>
    <row r="49905" spans="68:68" x14ac:dyDescent="0.2">
      <c r="BP49905" s="48"/>
    </row>
    <row r="49906" spans="68:68" x14ac:dyDescent="0.2">
      <c r="BP49906" s="48"/>
    </row>
    <row r="49907" spans="68:68" x14ac:dyDescent="0.2">
      <c r="BP49907" s="48"/>
    </row>
    <row r="49908" spans="68:68" x14ac:dyDescent="0.2">
      <c r="BP49908" s="48"/>
    </row>
    <row r="49909" spans="68:68" x14ac:dyDescent="0.2">
      <c r="BP49909" s="48"/>
    </row>
    <row r="49910" spans="68:68" x14ac:dyDescent="0.2">
      <c r="BP49910" s="48"/>
    </row>
    <row r="49911" spans="68:68" x14ac:dyDescent="0.2">
      <c r="BP49911" s="48"/>
    </row>
    <row r="49912" spans="68:68" x14ac:dyDescent="0.2">
      <c r="BP49912" s="48"/>
    </row>
    <row r="49913" spans="68:68" x14ac:dyDescent="0.2">
      <c r="BP49913" s="48"/>
    </row>
    <row r="49914" spans="68:68" x14ac:dyDescent="0.2">
      <c r="BP49914" s="48"/>
    </row>
    <row r="49915" spans="68:68" x14ac:dyDescent="0.2">
      <c r="BP49915" s="48"/>
    </row>
    <row r="49916" spans="68:68" x14ac:dyDescent="0.2">
      <c r="BP49916" s="48"/>
    </row>
    <row r="49917" spans="68:68" x14ac:dyDescent="0.2">
      <c r="BP49917" s="48"/>
    </row>
    <row r="49918" spans="68:68" x14ac:dyDescent="0.2">
      <c r="BP49918" s="48"/>
    </row>
    <row r="49919" spans="68:68" x14ac:dyDescent="0.2">
      <c r="BP49919" s="48"/>
    </row>
    <row r="49920" spans="68:68" x14ac:dyDescent="0.2">
      <c r="BP49920" s="48"/>
    </row>
    <row r="49921" spans="68:68" x14ac:dyDescent="0.2">
      <c r="BP49921" s="48"/>
    </row>
    <row r="49922" spans="68:68" x14ac:dyDescent="0.2">
      <c r="BP49922" s="48"/>
    </row>
    <row r="49923" spans="68:68" x14ac:dyDescent="0.2">
      <c r="BP49923" s="48"/>
    </row>
    <row r="49924" spans="68:68" x14ac:dyDescent="0.2">
      <c r="BP49924" s="48"/>
    </row>
    <row r="49925" spans="68:68" x14ac:dyDescent="0.2">
      <c r="BP49925" s="48"/>
    </row>
    <row r="49926" spans="68:68" x14ac:dyDescent="0.2">
      <c r="BP49926" s="48"/>
    </row>
    <row r="49927" spans="68:68" x14ac:dyDescent="0.2">
      <c r="BP49927" s="48"/>
    </row>
    <row r="49928" spans="68:68" x14ac:dyDescent="0.2">
      <c r="BP49928" s="48"/>
    </row>
    <row r="49929" spans="68:68" x14ac:dyDescent="0.2">
      <c r="BP49929" s="48"/>
    </row>
    <row r="49930" spans="68:68" x14ac:dyDescent="0.2">
      <c r="BP49930" s="48"/>
    </row>
    <row r="49931" spans="68:68" x14ac:dyDescent="0.2">
      <c r="BP49931" s="48"/>
    </row>
    <row r="49932" spans="68:68" x14ac:dyDescent="0.2">
      <c r="BP49932" s="48"/>
    </row>
    <row r="49933" spans="68:68" x14ac:dyDescent="0.2">
      <c r="BP49933" s="48"/>
    </row>
    <row r="49934" spans="68:68" x14ac:dyDescent="0.2">
      <c r="BP49934" s="48"/>
    </row>
    <row r="49935" spans="68:68" x14ac:dyDescent="0.2">
      <c r="BP49935" s="48"/>
    </row>
    <row r="49936" spans="68:68" x14ac:dyDescent="0.2">
      <c r="BP49936" s="48"/>
    </row>
    <row r="49937" spans="68:68" x14ac:dyDescent="0.2">
      <c r="BP49937" s="48"/>
    </row>
    <row r="49938" spans="68:68" x14ac:dyDescent="0.2">
      <c r="BP49938" s="48"/>
    </row>
    <row r="49939" spans="68:68" x14ac:dyDescent="0.2">
      <c r="BP49939" s="48"/>
    </row>
    <row r="49940" spans="68:68" x14ac:dyDescent="0.2">
      <c r="BP49940" s="48"/>
    </row>
    <row r="49941" spans="68:68" x14ac:dyDescent="0.2">
      <c r="BP49941" s="48"/>
    </row>
    <row r="49942" spans="68:68" x14ac:dyDescent="0.2">
      <c r="BP49942" s="48"/>
    </row>
    <row r="49943" spans="68:68" x14ac:dyDescent="0.2">
      <c r="BP49943" s="48"/>
    </row>
    <row r="49944" spans="68:68" x14ac:dyDescent="0.2">
      <c r="BP49944" s="48"/>
    </row>
    <row r="49945" spans="68:68" x14ac:dyDescent="0.2">
      <c r="BP49945" s="48"/>
    </row>
    <row r="49946" spans="68:68" x14ac:dyDescent="0.2">
      <c r="BP49946" s="48"/>
    </row>
    <row r="49947" spans="68:68" x14ac:dyDescent="0.2">
      <c r="BP49947" s="48"/>
    </row>
    <row r="49948" spans="68:68" x14ac:dyDescent="0.2">
      <c r="BP49948" s="48"/>
    </row>
    <row r="49949" spans="68:68" x14ac:dyDescent="0.2">
      <c r="BP49949" s="48"/>
    </row>
    <row r="49950" spans="68:68" x14ac:dyDescent="0.2">
      <c r="BP49950" s="48"/>
    </row>
    <row r="49951" spans="68:68" x14ac:dyDescent="0.2">
      <c r="BP49951" s="48"/>
    </row>
    <row r="49952" spans="68:68" x14ac:dyDescent="0.2">
      <c r="BP49952" s="48"/>
    </row>
    <row r="49953" spans="68:68" x14ac:dyDescent="0.2">
      <c r="BP49953" s="48"/>
    </row>
    <row r="49954" spans="68:68" x14ac:dyDescent="0.2">
      <c r="BP49954" s="48"/>
    </row>
    <row r="49955" spans="68:68" x14ac:dyDescent="0.2">
      <c r="BP49955" s="48"/>
    </row>
    <row r="49956" spans="68:68" x14ac:dyDescent="0.2">
      <c r="BP49956" s="48"/>
    </row>
    <row r="49957" spans="68:68" x14ac:dyDescent="0.2">
      <c r="BP49957" s="48"/>
    </row>
    <row r="49958" spans="68:68" x14ac:dyDescent="0.2">
      <c r="BP49958" s="48"/>
    </row>
    <row r="49959" spans="68:68" x14ac:dyDescent="0.2">
      <c r="BP49959" s="48"/>
    </row>
    <row r="49960" spans="68:68" x14ac:dyDescent="0.2">
      <c r="BP49960" s="48"/>
    </row>
    <row r="49961" spans="68:68" x14ac:dyDescent="0.2">
      <c r="BP49961" s="48"/>
    </row>
    <row r="49962" spans="68:68" x14ac:dyDescent="0.2">
      <c r="BP49962" s="48"/>
    </row>
    <row r="49963" spans="68:68" x14ac:dyDescent="0.2">
      <c r="BP49963" s="48"/>
    </row>
    <row r="49964" spans="68:68" x14ac:dyDescent="0.2">
      <c r="BP49964" s="48"/>
    </row>
    <row r="49965" spans="68:68" x14ac:dyDescent="0.2">
      <c r="BP49965" s="48"/>
    </row>
    <row r="49966" spans="68:68" x14ac:dyDescent="0.2">
      <c r="BP49966" s="48"/>
    </row>
    <row r="49967" spans="68:68" x14ac:dyDescent="0.2">
      <c r="BP49967" s="48"/>
    </row>
    <row r="49968" spans="68:68" x14ac:dyDescent="0.2">
      <c r="BP49968" s="48"/>
    </row>
    <row r="49969" spans="68:68" x14ac:dyDescent="0.2">
      <c r="BP49969" s="48"/>
    </row>
    <row r="49970" spans="68:68" x14ac:dyDescent="0.2">
      <c r="BP49970" s="48"/>
    </row>
    <row r="49971" spans="68:68" x14ac:dyDescent="0.2">
      <c r="BP49971" s="48"/>
    </row>
    <row r="49972" spans="68:68" x14ac:dyDescent="0.2">
      <c r="BP49972" s="48"/>
    </row>
    <row r="49973" spans="68:68" x14ac:dyDescent="0.2">
      <c r="BP49973" s="48"/>
    </row>
    <row r="49974" spans="68:68" x14ac:dyDescent="0.2">
      <c r="BP49974" s="48"/>
    </row>
    <row r="49975" spans="68:68" x14ac:dyDescent="0.2">
      <c r="BP49975" s="48"/>
    </row>
    <row r="49976" spans="68:68" x14ac:dyDescent="0.2">
      <c r="BP49976" s="48"/>
    </row>
    <row r="49977" spans="68:68" x14ac:dyDescent="0.2">
      <c r="BP49977" s="48"/>
    </row>
    <row r="49978" spans="68:68" x14ac:dyDescent="0.2">
      <c r="BP49978" s="48"/>
    </row>
    <row r="49979" spans="68:68" x14ac:dyDescent="0.2">
      <c r="BP49979" s="48"/>
    </row>
    <row r="49980" spans="68:68" x14ac:dyDescent="0.2">
      <c r="BP49980" s="48"/>
    </row>
    <row r="49981" spans="68:68" x14ac:dyDescent="0.2">
      <c r="BP49981" s="48"/>
    </row>
    <row r="49982" spans="68:68" x14ac:dyDescent="0.2">
      <c r="BP49982" s="48"/>
    </row>
    <row r="49983" spans="68:68" x14ac:dyDescent="0.2">
      <c r="BP49983" s="48"/>
    </row>
    <row r="49984" spans="68:68" x14ac:dyDescent="0.2">
      <c r="BP49984" s="48"/>
    </row>
    <row r="49985" spans="68:68" x14ac:dyDescent="0.2">
      <c r="BP49985" s="48"/>
    </row>
    <row r="49986" spans="68:68" x14ac:dyDescent="0.2">
      <c r="BP49986" s="48"/>
    </row>
    <row r="49987" spans="68:68" x14ac:dyDescent="0.2">
      <c r="BP49987" s="48"/>
    </row>
    <row r="49988" spans="68:68" x14ac:dyDescent="0.2">
      <c r="BP49988" s="48"/>
    </row>
    <row r="49989" spans="68:68" x14ac:dyDescent="0.2">
      <c r="BP49989" s="48"/>
    </row>
    <row r="49990" spans="68:68" x14ac:dyDescent="0.2">
      <c r="BP49990" s="48"/>
    </row>
    <row r="49991" spans="68:68" x14ac:dyDescent="0.2">
      <c r="BP49991" s="48"/>
    </row>
    <row r="49992" spans="68:68" x14ac:dyDescent="0.2">
      <c r="BP49992" s="48"/>
    </row>
    <row r="49993" spans="68:68" x14ac:dyDescent="0.2">
      <c r="BP49993" s="48"/>
    </row>
    <row r="49994" spans="68:68" x14ac:dyDescent="0.2">
      <c r="BP49994" s="48"/>
    </row>
    <row r="49995" spans="68:68" x14ac:dyDescent="0.2">
      <c r="BP49995" s="48"/>
    </row>
    <row r="49996" spans="68:68" x14ac:dyDescent="0.2">
      <c r="BP49996" s="48"/>
    </row>
    <row r="49997" spans="68:68" x14ac:dyDescent="0.2">
      <c r="BP49997" s="48"/>
    </row>
    <row r="49998" spans="68:68" x14ac:dyDescent="0.2">
      <c r="BP49998" s="48"/>
    </row>
    <row r="49999" spans="68:68" x14ac:dyDescent="0.2">
      <c r="BP49999" s="48"/>
    </row>
    <row r="50000" spans="68:68" x14ac:dyDescent="0.2">
      <c r="BP50000" s="48"/>
    </row>
    <row r="50001" spans="68:68" x14ac:dyDescent="0.2">
      <c r="BP50001" s="48"/>
    </row>
    <row r="50002" spans="68:68" x14ac:dyDescent="0.2">
      <c r="BP50002" s="48"/>
    </row>
    <row r="50003" spans="68:68" x14ac:dyDescent="0.2">
      <c r="BP50003" s="48"/>
    </row>
    <row r="50004" spans="68:68" x14ac:dyDescent="0.2">
      <c r="BP50004" s="48"/>
    </row>
    <row r="50005" spans="68:68" x14ac:dyDescent="0.2">
      <c r="BP50005" s="48"/>
    </row>
    <row r="50006" spans="68:68" x14ac:dyDescent="0.2">
      <c r="BP50006" s="48"/>
    </row>
    <row r="50007" spans="68:68" x14ac:dyDescent="0.2">
      <c r="BP50007" s="48"/>
    </row>
    <row r="50008" spans="68:68" x14ac:dyDescent="0.2">
      <c r="BP50008" s="48"/>
    </row>
    <row r="50009" spans="68:68" x14ac:dyDescent="0.2">
      <c r="BP50009" s="48"/>
    </row>
    <row r="50010" spans="68:68" x14ac:dyDescent="0.2">
      <c r="BP50010" s="48"/>
    </row>
    <row r="50011" spans="68:68" x14ac:dyDescent="0.2">
      <c r="BP50011" s="48"/>
    </row>
    <row r="50012" spans="68:68" x14ac:dyDescent="0.2">
      <c r="BP50012" s="48"/>
    </row>
    <row r="50013" spans="68:68" x14ac:dyDescent="0.2">
      <c r="BP50013" s="48"/>
    </row>
    <row r="50014" spans="68:68" x14ac:dyDescent="0.2">
      <c r="BP50014" s="48"/>
    </row>
    <row r="50015" spans="68:68" x14ac:dyDescent="0.2">
      <c r="BP50015" s="48"/>
    </row>
    <row r="50016" spans="68:68" x14ac:dyDescent="0.2">
      <c r="BP50016" s="48"/>
    </row>
    <row r="50017" spans="68:68" x14ac:dyDescent="0.2">
      <c r="BP50017" s="48"/>
    </row>
    <row r="50018" spans="68:68" x14ac:dyDescent="0.2">
      <c r="BP50018" s="48"/>
    </row>
    <row r="50019" spans="68:68" x14ac:dyDescent="0.2">
      <c r="BP50019" s="48"/>
    </row>
    <row r="50020" spans="68:68" x14ac:dyDescent="0.2">
      <c r="BP50020" s="48"/>
    </row>
    <row r="50021" spans="68:68" x14ac:dyDescent="0.2">
      <c r="BP50021" s="48"/>
    </row>
    <row r="50022" spans="68:68" x14ac:dyDescent="0.2">
      <c r="BP50022" s="48"/>
    </row>
    <row r="50023" spans="68:68" x14ac:dyDescent="0.2">
      <c r="BP50023" s="48"/>
    </row>
    <row r="50024" spans="68:68" x14ac:dyDescent="0.2">
      <c r="BP50024" s="48"/>
    </row>
    <row r="50025" spans="68:68" x14ac:dyDescent="0.2">
      <c r="BP50025" s="48"/>
    </row>
    <row r="50026" spans="68:68" x14ac:dyDescent="0.2">
      <c r="BP50026" s="48"/>
    </row>
    <row r="50027" spans="68:68" x14ac:dyDescent="0.2">
      <c r="BP50027" s="48"/>
    </row>
    <row r="50028" spans="68:68" x14ac:dyDescent="0.2">
      <c r="BP50028" s="48"/>
    </row>
    <row r="50029" spans="68:68" x14ac:dyDescent="0.2">
      <c r="BP50029" s="48"/>
    </row>
    <row r="50030" spans="68:68" x14ac:dyDescent="0.2">
      <c r="BP50030" s="48"/>
    </row>
    <row r="50031" spans="68:68" x14ac:dyDescent="0.2">
      <c r="BP50031" s="48"/>
    </row>
    <row r="50032" spans="68:68" x14ac:dyDescent="0.2">
      <c r="BP50032" s="48"/>
    </row>
    <row r="50033" spans="68:68" x14ac:dyDescent="0.2">
      <c r="BP50033" s="48"/>
    </row>
    <row r="50034" spans="68:68" x14ac:dyDescent="0.2">
      <c r="BP50034" s="48"/>
    </row>
    <row r="50035" spans="68:68" x14ac:dyDescent="0.2">
      <c r="BP50035" s="48"/>
    </row>
    <row r="50036" spans="68:68" x14ac:dyDescent="0.2">
      <c r="BP50036" s="48"/>
    </row>
    <row r="50037" spans="68:68" x14ac:dyDescent="0.2">
      <c r="BP50037" s="48"/>
    </row>
    <row r="50038" spans="68:68" x14ac:dyDescent="0.2">
      <c r="BP50038" s="48"/>
    </row>
    <row r="50039" spans="68:68" x14ac:dyDescent="0.2">
      <c r="BP50039" s="48"/>
    </row>
    <row r="50040" spans="68:68" x14ac:dyDescent="0.2">
      <c r="BP50040" s="48"/>
    </row>
    <row r="50041" spans="68:68" x14ac:dyDescent="0.2">
      <c r="BP50041" s="48"/>
    </row>
    <row r="50042" spans="68:68" x14ac:dyDescent="0.2">
      <c r="BP50042" s="48"/>
    </row>
    <row r="50043" spans="68:68" x14ac:dyDescent="0.2">
      <c r="BP50043" s="48"/>
    </row>
    <row r="50044" spans="68:68" x14ac:dyDescent="0.2">
      <c r="BP50044" s="48"/>
    </row>
    <row r="50045" spans="68:68" x14ac:dyDescent="0.2">
      <c r="BP50045" s="48"/>
    </row>
    <row r="50046" spans="68:68" x14ac:dyDescent="0.2">
      <c r="BP50046" s="48"/>
    </row>
    <row r="50047" spans="68:68" x14ac:dyDescent="0.2">
      <c r="BP50047" s="48"/>
    </row>
    <row r="50048" spans="68:68" x14ac:dyDescent="0.2">
      <c r="BP50048" s="48"/>
    </row>
    <row r="50049" spans="68:68" x14ac:dyDescent="0.2">
      <c r="BP50049" s="48"/>
    </row>
    <row r="50050" spans="68:68" x14ac:dyDescent="0.2">
      <c r="BP50050" s="48"/>
    </row>
    <row r="50051" spans="68:68" x14ac:dyDescent="0.2">
      <c r="BP50051" s="48"/>
    </row>
    <row r="50052" spans="68:68" x14ac:dyDescent="0.2">
      <c r="BP50052" s="48"/>
    </row>
    <row r="50053" spans="68:68" x14ac:dyDescent="0.2">
      <c r="BP50053" s="48"/>
    </row>
    <row r="50054" spans="68:68" x14ac:dyDescent="0.2">
      <c r="BP50054" s="48"/>
    </row>
    <row r="50055" spans="68:68" x14ac:dyDescent="0.2">
      <c r="BP50055" s="48"/>
    </row>
    <row r="50056" spans="68:68" x14ac:dyDescent="0.2">
      <c r="BP50056" s="48"/>
    </row>
    <row r="50057" spans="68:68" x14ac:dyDescent="0.2">
      <c r="BP50057" s="48"/>
    </row>
    <row r="50058" spans="68:68" x14ac:dyDescent="0.2">
      <c r="BP50058" s="48"/>
    </row>
    <row r="50059" spans="68:68" x14ac:dyDescent="0.2">
      <c r="BP50059" s="48"/>
    </row>
    <row r="50060" spans="68:68" x14ac:dyDescent="0.2">
      <c r="BP50060" s="48"/>
    </row>
    <row r="50061" spans="68:68" x14ac:dyDescent="0.2">
      <c r="BP50061" s="48"/>
    </row>
    <row r="50062" spans="68:68" x14ac:dyDescent="0.2">
      <c r="BP50062" s="48"/>
    </row>
    <row r="50063" spans="68:68" x14ac:dyDescent="0.2">
      <c r="BP50063" s="48"/>
    </row>
    <row r="50064" spans="68:68" x14ac:dyDescent="0.2">
      <c r="BP50064" s="48"/>
    </row>
    <row r="50065" spans="68:68" x14ac:dyDescent="0.2">
      <c r="BP50065" s="48"/>
    </row>
    <row r="50066" spans="68:68" x14ac:dyDescent="0.2">
      <c r="BP50066" s="48"/>
    </row>
    <row r="50067" spans="68:68" x14ac:dyDescent="0.2">
      <c r="BP50067" s="48"/>
    </row>
    <row r="50068" spans="68:68" x14ac:dyDescent="0.2">
      <c r="BP50068" s="48"/>
    </row>
    <row r="50069" spans="68:68" x14ac:dyDescent="0.2">
      <c r="BP50069" s="48"/>
    </row>
    <row r="50070" spans="68:68" x14ac:dyDescent="0.2">
      <c r="BP50070" s="48"/>
    </row>
    <row r="50071" spans="68:68" x14ac:dyDescent="0.2">
      <c r="BP50071" s="48"/>
    </row>
    <row r="50072" spans="68:68" x14ac:dyDescent="0.2">
      <c r="BP50072" s="48"/>
    </row>
    <row r="50073" spans="68:68" x14ac:dyDescent="0.2">
      <c r="BP50073" s="48"/>
    </row>
    <row r="50074" spans="68:68" x14ac:dyDescent="0.2">
      <c r="BP50074" s="48"/>
    </row>
    <row r="50075" spans="68:68" x14ac:dyDescent="0.2">
      <c r="BP50075" s="48"/>
    </row>
    <row r="50076" spans="68:68" x14ac:dyDescent="0.2">
      <c r="BP50076" s="48"/>
    </row>
    <row r="50077" spans="68:68" x14ac:dyDescent="0.2">
      <c r="BP50077" s="48"/>
    </row>
    <row r="50078" spans="68:68" x14ac:dyDescent="0.2">
      <c r="BP50078" s="48"/>
    </row>
    <row r="50079" spans="68:68" x14ac:dyDescent="0.2">
      <c r="BP50079" s="48"/>
    </row>
    <row r="50080" spans="68:68" x14ac:dyDescent="0.2">
      <c r="BP50080" s="48"/>
    </row>
    <row r="50081" spans="68:68" x14ac:dyDescent="0.2">
      <c r="BP50081" s="48"/>
    </row>
    <row r="50082" spans="68:68" x14ac:dyDescent="0.2">
      <c r="BP50082" s="48"/>
    </row>
    <row r="50083" spans="68:68" x14ac:dyDescent="0.2">
      <c r="BP50083" s="48"/>
    </row>
    <row r="50084" spans="68:68" x14ac:dyDescent="0.2">
      <c r="BP50084" s="48"/>
    </row>
    <row r="50085" spans="68:68" x14ac:dyDescent="0.2">
      <c r="BP50085" s="48"/>
    </row>
    <row r="50086" spans="68:68" x14ac:dyDescent="0.2">
      <c r="BP50086" s="48"/>
    </row>
    <row r="50087" spans="68:68" x14ac:dyDescent="0.2">
      <c r="BP50087" s="48"/>
    </row>
    <row r="50088" spans="68:68" x14ac:dyDescent="0.2">
      <c r="BP50088" s="48"/>
    </row>
    <row r="50089" spans="68:68" x14ac:dyDescent="0.2">
      <c r="BP50089" s="48"/>
    </row>
    <row r="50090" spans="68:68" x14ac:dyDescent="0.2">
      <c r="BP50090" s="48"/>
    </row>
    <row r="50091" spans="68:68" x14ac:dyDescent="0.2">
      <c r="BP50091" s="48"/>
    </row>
    <row r="50092" spans="68:68" x14ac:dyDescent="0.2">
      <c r="BP50092" s="48"/>
    </row>
    <row r="50093" spans="68:68" x14ac:dyDescent="0.2">
      <c r="BP50093" s="48"/>
    </row>
    <row r="50094" spans="68:68" x14ac:dyDescent="0.2">
      <c r="BP50094" s="48"/>
    </row>
    <row r="50095" spans="68:68" x14ac:dyDescent="0.2">
      <c r="BP50095" s="48"/>
    </row>
    <row r="50096" spans="68:68" x14ac:dyDescent="0.2">
      <c r="BP50096" s="48"/>
    </row>
    <row r="50097" spans="68:68" x14ac:dyDescent="0.2">
      <c r="BP50097" s="48"/>
    </row>
    <row r="50098" spans="68:68" x14ac:dyDescent="0.2">
      <c r="BP50098" s="48"/>
    </row>
    <row r="50099" spans="68:68" x14ac:dyDescent="0.2">
      <c r="BP50099" s="48"/>
    </row>
    <row r="50100" spans="68:68" x14ac:dyDescent="0.2">
      <c r="BP50100" s="48"/>
    </row>
    <row r="50101" spans="68:68" x14ac:dyDescent="0.2">
      <c r="BP50101" s="48"/>
    </row>
    <row r="50102" spans="68:68" x14ac:dyDescent="0.2">
      <c r="BP50102" s="48"/>
    </row>
    <row r="50103" spans="68:68" x14ac:dyDescent="0.2">
      <c r="BP50103" s="48"/>
    </row>
    <row r="50104" spans="68:68" x14ac:dyDescent="0.2">
      <c r="BP50104" s="48"/>
    </row>
    <row r="50105" spans="68:68" x14ac:dyDescent="0.2">
      <c r="BP50105" s="48"/>
    </row>
    <row r="50106" spans="68:68" x14ac:dyDescent="0.2">
      <c r="BP50106" s="48"/>
    </row>
    <row r="50107" spans="68:68" x14ac:dyDescent="0.2">
      <c r="BP50107" s="48"/>
    </row>
    <row r="50108" spans="68:68" x14ac:dyDescent="0.2">
      <c r="BP50108" s="48"/>
    </row>
    <row r="50109" spans="68:68" x14ac:dyDescent="0.2">
      <c r="BP50109" s="48"/>
    </row>
    <row r="50110" spans="68:68" x14ac:dyDescent="0.2">
      <c r="BP50110" s="48"/>
    </row>
    <row r="50111" spans="68:68" x14ac:dyDescent="0.2">
      <c r="BP50111" s="48"/>
    </row>
    <row r="50112" spans="68:68" x14ac:dyDescent="0.2">
      <c r="BP50112" s="48"/>
    </row>
    <row r="50113" spans="68:68" x14ac:dyDescent="0.2">
      <c r="BP50113" s="48"/>
    </row>
    <row r="50114" spans="68:68" x14ac:dyDescent="0.2">
      <c r="BP50114" s="48"/>
    </row>
    <row r="50115" spans="68:68" x14ac:dyDescent="0.2">
      <c r="BP50115" s="48"/>
    </row>
    <row r="50116" spans="68:68" x14ac:dyDescent="0.2">
      <c r="BP50116" s="48"/>
    </row>
    <row r="50117" spans="68:68" x14ac:dyDescent="0.2">
      <c r="BP50117" s="48"/>
    </row>
    <row r="50118" spans="68:68" x14ac:dyDescent="0.2">
      <c r="BP50118" s="48"/>
    </row>
    <row r="50119" spans="68:68" x14ac:dyDescent="0.2">
      <c r="BP50119" s="48"/>
    </row>
    <row r="50120" spans="68:68" x14ac:dyDescent="0.2">
      <c r="BP50120" s="48"/>
    </row>
    <row r="50121" spans="68:68" x14ac:dyDescent="0.2">
      <c r="BP50121" s="48"/>
    </row>
    <row r="50122" spans="68:68" x14ac:dyDescent="0.2">
      <c r="BP50122" s="48"/>
    </row>
    <row r="50123" spans="68:68" x14ac:dyDescent="0.2">
      <c r="BP50123" s="48"/>
    </row>
    <row r="50124" spans="68:68" x14ac:dyDescent="0.2">
      <c r="BP50124" s="48"/>
    </row>
    <row r="50125" spans="68:68" x14ac:dyDescent="0.2">
      <c r="BP50125" s="48"/>
    </row>
    <row r="50126" spans="68:68" x14ac:dyDescent="0.2">
      <c r="BP50126" s="48"/>
    </row>
    <row r="50127" spans="68:68" x14ac:dyDescent="0.2">
      <c r="BP50127" s="48"/>
    </row>
    <row r="50128" spans="68:68" x14ac:dyDescent="0.2">
      <c r="BP50128" s="48"/>
    </row>
    <row r="50129" spans="68:68" x14ac:dyDescent="0.2">
      <c r="BP50129" s="48"/>
    </row>
    <row r="50130" spans="68:68" x14ac:dyDescent="0.2">
      <c r="BP50130" s="48"/>
    </row>
    <row r="50131" spans="68:68" x14ac:dyDescent="0.2">
      <c r="BP50131" s="48"/>
    </row>
    <row r="50132" spans="68:68" x14ac:dyDescent="0.2">
      <c r="BP50132" s="48"/>
    </row>
    <row r="50133" spans="68:68" x14ac:dyDescent="0.2">
      <c r="BP50133" s="48"/>
    </row>
    <row r="50134" spans="68:68" x14ac:dyDescent="0.2">
      <c r="BP50134" s="48"/>
    </row>
    <row r="50135" spans="68:68" x14ac:dyDescent="0.2">
      <c r="BP50135" s="48"/>
    </row>
    <row r="50136" spans="68:68" x14ac:dyDescent="0.2">
      <c r="BP50136" s="48"/>
    </row>
    <row r="50137" spans="68:68" x14ac:dyDescent="0.2">
      <c r="BP50137" s="48"/>
    </row>
    <row r="50138" spans="68:68" x14ac:dyDescent="0.2">
      <c r="BP50138" s="48"/>
    </row>
    <row r="50139" spans="68:68" x14ac:dyDescent="0.2">
      <c r="BP50139" s="48"/>
    </row>
    <row r="50140" spans="68:68" x14ac:dyDescent="0.2">
      <c r="BP50140" s="48"/>
    </row>
    <row r="50141" spans="68:68" x14ac:dyDescent="0.2">
      <c r="BP50141" s="48"/>
    </row>
    <row r="50142" spans="68:68" x14ac:dyDescent="0.2">
      <c r="BP50142" s="48"/>
    </row>
    <row r="50143" spans="68:68" x14ac:dyDescent="0.2">
      <c r="BP50143" s="48"/>
    </row>
    <row r="50144" spans="68:68" x14ac:dyDescent="0.2">
      <c r="BP50144" s="48"/>
    </row>
    <row r="50145" spans="68:68" x14ac:dyDescent="0.2">
      <c r="BP50145" s="48"/>
    </row>
    <row r="50146" spans="68:68" x14ac:dyDescent="0.2">
      <c r="BP50146" s="48"/>
    </row>
    <row r="50147" spans="68:68" x14ac:dyDescent="0.2">
      <c r="BP50147" s="48"/>
    </row>
    <row r="50148" spans="68:68" x14ac:dyDescent="0.2">
      <c r="BP50148" s="48"/>
    </row>
    <row r="50149" spans="68:68" x14ac:dyDescent="0.2">
      <c r="BP50149" s="48"/>
    </row>
    <row r="50150" spans="68:68" x14ac:dyDescent="0.2">
      <c r="BP50150" s="48"/>
    </row>
    <row r="50151" spans="68:68" x14ac:dyDescent="0.2">
      <c r="BP50151" s="48"/>
    </row>
    <row r="50152" spans="68:68" x14ac:dyDescent="0.2">
      <c r="BP50152" s="48"/>
    </row>
    <row r="50153" spans="68:68" x14ac:dyDescent="0.2">
      <c r="BP50153" s="48"/>
    </row>
    <row r="50154" spans="68:68" x14ac:dyDescent="0.2">
      <c r="BP50154" s="48"/>
    </row>
    <row r="50155" spans="68:68" x14ac:dyDescent="0.2">
      <c r="BP50155" s="48"/>
    </row>
    <row r="50156" spans="68:68" x14ac:dyDescent="0.2">
      <c r="BP50156" s="48"/>
    </row>
    <row r="50157" spans="68:68" x14ac:dyDescent="0.2">
      <c r="BP50157" s="48"/>
    </row>
    <row r="50158" spans="68:68" x14ac:dyDescent="0.2">
      <c r="BP50158" s="48"/>
    </row>
    <row r="50159" spans="68:68" x14ac:dyDescent="0.2">
      <c r="BP50159" s="48"/>
    </row>
    <row r="50160" spans="68:68" x14ac:dyDescent="0.2">
      <c r="BP50160" s="48"/>
    </row>
    <row r="50161" spans="68:68" x14ac:dyDescent="0.2">
      <c r="BP50161" s="48"/>
    </row>
    <row r="50162" spans="68:68" x14ac:dyDescent="0.2">
      <c r="BP50162" s="48"/>
    </row>
    <row r="50163" spans="68:68" x14ac:dyDescent="0.2">
      <c r="BP50163" s="48"/>
    </row>
    <row r="50164" spans="68:68" x14ac:dyDescent="0.2">
      <c r="BP50164" s="48"/>
    </row>
    <row r="50165" spans="68:68" x14ac:dyDescent="0.2">
      <c r="BP50165" s="48"/>
    </row>
    <row r="50166" spans="68:68" x14ac:dyDescent="0.2">
      <c r="BP50166" s="48"/>
    </row>
    <row r="50167" spans="68:68" x14ac:dyDescent="0.2">
      <c r="BP50167" s="48"/>
    </row>
    <row r="50168" spans="68:68" x14ac:dyDescent="0.2">
      <c r="BP50168" s="48"/>
    </row>
    <row r="50169" spans="68:68" x14ac:dyDescent="0.2">
      <c r="BP50169" s="48"/>
    </row>
    <row r="50170" spans="68:68" x14ac:dyDescent="0.2">
      <c r="BP50170" s="48"/>
    </row>
    <row r="50171" spans="68:68" x14ac:dyDescent="0.2">
      <c r="BP50171" s="48"/>
    </row>
    <row r="50172" spans="68:68" x14ac:dyDescent="0.2">
      <c r="BP50172" s="48"/>
    </row>
    <row r="50173" spans="68:68" x14ac:dyDescent="0.2">
      <c r="BP50173" s="48"/>
    </row>
    <row r="50174" spans="68:68" x14ac:dyDescent="0.2">
      <c r="BP50174" s="48"/>
    </row>
    <row r="50175" spans="68:68" x14ac:dyDescent="0.2">
      <c r="BP50175" s="48"/>
    </row>
    <row r="50176" spans="68:68" x14ac:dyDescent="0.2">
      <c r="BP50176" s="48"/>
    </row>
    <row r="50177" spans="68:68" x14ac:dyDescent="0.2">
      <c r="BP50177" s="48"/>
    </row>
    <row r="50178" spans="68:68" x14ac:dyDescent="0.2">
      <c r="BP50178" s="48"/>
    </row>
    <row r="50179" spans="68:68" x14ac:dyDescent="0.2">
      <c r="BP50179" s="48"/>
    </row>
    <row r="50180" spans="68:68" x14ac:dyDescent="0.2">
      <c r="BP50180" s="48"/>
    </row>
    <row r="50181" spans="68:68" x14ac:dyDescent="0.2">
      <c r="BP50181" s="48"/>
    </row>
    <row r="50182" spans="68:68" x14ac:dyDescent="0.2">
      <c r="BP50182" s="48"/>
    </row>
    <row r="50183" spans="68:68" x14ac:dyDescent="0.2">
      <c r="BP50183" s="48"/>
    </row>
    <row r="50184" spans="68:68" x14ac:dyDescent="0.2">
      <c r="BP50184" s="48"/>
    </row>
    <row r="50185" spans="68:68" x14ac:dyDescent="0.2">
      <c r="BP50185" s="48"/>
    </row>
    <row r="50186" spans="68:68" x14ac:dyDescent="0.2">
      <c r="BP50186" s="48"/>
    </row>
    <row r="50187" spans="68:68" x14ac:dyDescent="0.2">
      <c r="BP50187" s="48"/>
    </row>
    <row r="50188" spans="68:68" x14ac:dyDescent="0.2">
      <c r="BP50188" s="48"/>
    </row>
    <row r="50189" spans="68:68" x14ac:dyDescent="0.2">
      <c r="BP50189" s="48"/>
    </row>
    <row r="50190" spans="68:68" x14ac:dyDescent="0.2">
      <c r="BP50190" s="48"/>
    </row>
    <row r="50191" spans="68:68" x14ac:dyDescent="0.2">
      <c r="BP50191" s="48"/>
    </row>
    <row r="50192" spans="68:68" x14ac:dyDescent="0.2">
      <c r="BP50192" s="48"/>
    </row>
    <row r="50193" spans="68:68" x14ac:dyDescent="0.2">
      <c r="BP50193" s="48"/>
    </row>
    <row r="50194" spans="68:68" x14ac:dyDescent="0.2">
      <c r="BP50194" s="48"/>
    </row>
    <row r="50195" spans="68:68" x14ac:dyDescent="0.2">
      <c r="BP50195" s="48"/>
    </row>
    <row r="50196" spans="68:68" x14ac:dyDescent="0.2">
      <c r="BP50196" s="48"/>
    </row>
    <row r="50197" spans="68:68" x14ac:dyDescent="0.2">
      <c r="BP50197" s="48"/>
    </row>
    <row r="50198" spans="68:68" x14ac:dyDescent="0.2">
      <c r="BP50198" s="48"/>
    </row>
    <row r="50199" spans="68:68" x14ac:dyDescent="0.2">
      <c r="BP50199" s="48"/>
    </row>
    <row r="50200" spans="68:68" x14ac:dyDescent="0.2">
      <c r="BP50200" s="48"/>
    </row>
    <row r="50201" spans="68:68" x14ac:dyDescent="0.2">
      <c r="BP50201" s="48"/>
    </row>
    <row r="50202" spans="68:68" x14ac:dyDescent="0.2">
      <c r="BP50202" s="48"/>
    </row>
    <row r="50203" spans="68:68" x14ac:dyDescent="0.2">
      <c r="BP50203" s="48"/>
    </row>
    <row r="50204" spans="68:68" x14ac:dyDescent="0.2">
      <c r="BP50204" s="48"/>
    </row>
    <row r="50205" spans="68:68" x14ac:dyDescent="0.2">
      <c r="BP50205" s="48"/>
    </row>
    <row r="50206" spans="68:68" x14ac:dyDescent="0.2">
      <c r="BP50206" s="48"/>
    </row>
    <row r="50207" spans="68:68" x14ac:dyDescent="0.2">
      <c r="BP50207" s="48"/>
    </row>
    <row r="50208" spans="68:68" x14ac:dyDescent="0.2">
      <c r="BP50208" s="48"/>
    </row>
    <row r="50209" spans="68:68" x14ac:dyDescent="0.2">
      <c r="BP50209" s="48"/>
    </row>
    <row r="50210" spans="68:68" x14ac:dyDescent="0.2">
      <c r="BP50210" s="48"/>
    </row>
    <row r="50211" spans="68:68" x14ac:dyDescent="0.2">
      <c r="BP50211" s="48"/>
    </row>
    <row r="50212" spans="68:68" x14ac:dyDescent="0.2">
      <c r="BP50212" s="48"/>
    </row>
    <row r="50213" spans="68:68" x14ac:dyDescent="0.2">
      <c r="BP50213" s="48"/>
    </row>
    <row r="50214" spans="68:68" x14ac:dyDescent="0.2">
      <c r="BP50214" s="48"/>
    </row>
    <row r="50215" spans="68:68" x14ac:dyDescent="0.2">
      <c r="BP50215" s="48"/>
    </row>
    <row r="50216" spans="68:68" x14ac:dyDescent="0.2">
      <c r="BP50216" s="48"/>
    </row>
    <row r="50217" spans="68:68" x14ac:dyDescent="0.2">
      <c r="BP50217" s="48"/>
    </row>
    <row r="50218" spans="68:68" x14ac:dyDescent="0.2">
      <c r="BP50218" s="48"/>
    </row>
    <row r="50219" spans="68:68" x14ac:dyDescent="0.2">
      <c r="BP50219" s="48"/>
    </row>
    <row r="50220" spans="68:68" x14ac:dyDescent="0.2">
      <c r="BP50220" s="48"/>
    </row>
    <row r="50221" spans="68:68" x14ac:dyDescent="0.2">
      <c r="BP50221" s="48"/>
    </row>
    <row r="50222" spans="68:68" x14ac:dyDescent="0.2">
      <c r="BP50222" s="48"/>
    </row>
    <row r="50223" spans="68:68" x14ac:dyDescent="0.2">
      <c r="BP50223" s="48"/>
    </row>
    <row r="50224" spans="68:68" x14ac:dyDescent="0.2">
      <c r="BP50224" s="48"/>
    </row>
    <row r="50225" spans="68:68" x14ac:dyDescent="0.2">
      <c r="BP50225" s="48"/>
    </row>
    <row r="50226" spans="68:68" x14ac:dyDescent="0.2">
      <c r="BP50226" s="48"/>
    </row>
    <row r="50227" spans="68:68" x14ac:dyDescent="0.2">
      <c r="BP50227" s="48"/>
    </row>
    <row r="50228" spans="68:68" x14ac:dyDescent="0.2">
      <c r="BP50228" s="48"/>
    </row>
    <row r="50229" spans="68:68" x14ac:dyDescent="0.2">
      <c r="BP50229" s="48"/>
    </row>
    <row r="50230" spans="68:68" x14ac:dyDescent="0.2">
      <c r="BP50230" s="48"/>
    </row>
    <row r="50231" spans="68:68" x14ac:dyDescent="0.2">
      <c r="BP50231" s="48"/>
    </row>
    <row r="50232" spans="68:68" x14ac:dyDescent="0.2">
      <c r="BP50232" s="48"/>
    </row>
    <row r="50233" spans="68:68" x14ac:dyDescent="0.2">
      <c r="BP50233" s="48"/>
    </row>
    <row r="50234" spans="68:68" x14ac:dyDescent="0.2">
      <c r="BP50234" s="48"/>
    </row>
    <row r="50235" spans="68:68" x14ac:dyDescent="0.2">
      <c r="BP50235" s="48"/>
    </row>
    <row r="50236" spans="68:68" x14ac:dyDescent="0.2">
      <c r="BP50236" s="48"/>
    </row>
    <row r="50237" spans="68:68" x14ac:dyDescent="0.2">
      <c r="BP50237" s="48"/>
    </row>
    <row r="50238" spans="68:68" x14ac:dyDescent="0.2">
      <c r="BP50238" s="48"/>
    </row>
    <row r="50239" spans="68:68" x14ac:dyDescent="0.2">
      <c r="BP50239" s="48"/>
    </row>
    <row r="50240" spans="68:68" x14ac:dyDescent="0.2">
      <c r="BP50240" s="48"/>
    </row>
    <row r="50241" spans="68:68" x14ac:dyDescent="0.2">
      <c r="BP50241" s="48"/>
    </row>
    <row r="50242" spans="68:68" x14ac:dyDescent="0.2">
      <c r="BP50242" s="48"/>
    </row>
    <row r="50243" spans="68:68" x14ac:dyDescent="0.2">
      <c r="BP50243" s="48"/>
    </row>
    <row r="50244" spans="68:68" x14ac:dyDescent="0.2">
      <c r="BP50244" s="48"/>
    </row>
    <row r="50245" spans="68:68" x14ac:dyDescent="0.2">
      <c r="BP50245" s="48"/>
    </row>
    <row r="50246" spans="68:68" x14ac:dyDescent="0.2">
      <c r="BP50246" s="48"/>
    </row>
    <row r="50247" spans="68:68" x14ac:dyDescent="0.2">
      <c r="BP50247" s="48"/>
    </row>
    <row r="50248" spans="68:68" x14ac:dyDescent="0.2">
      <c r="BP50248" s="48"/>
    </row>
    <row r="50249" spans="68:68" x14ac:dyDescent="0.2">
      <c r="BP50249" s="48"/>
    </row>
    <row r="50250" spans="68:68" x14ac:dyDescent="0.2">
      <c r="BP50250" s="48"/>
    </row>
    <row r="50251" spans="68:68" x14ac:dyDescent="0.2">
      <c r="BP50251" s="48"/>
    </row>
    <row r="50252" spans="68:68" x14ac:dyDescent="0.2">
      <c r="BP50252" s="48"/>
    </row>
    <row r="50253" spans="68:68" x14ac:dyDescent="0.2">
      <c r="BP50253" s="48"/>
    </row>
    <row r="50254" spans="68:68" x14ac:dyDescent="0.2">
      <c r="BP50254" s="48"/>
    </row>
    <row r="50255" spans="68:68" x14ac:dyDescent="0.2">
      <c r="BP50255" s="48"/>
    </row>
    <row r="50256" spans="68:68" x14ac:dyDescent="0.2">
      <c r="BP50256" s="48"/>
    </row>
    <row r="50257" spans="68:68" x14ac:dyDescent="0.2">
      <c r="BP50257" s="48"/>
    </row>
    <row r="50258" spans="68:68" x14ac:dyDescent="0.2">
      <c r="BP50258" s="48"/>
    </row>
    <row r="50259" spans="68:68" x14ac:dyDescent="0.2">
      <c r="BP50259" s="48"/>
    </row>
    <row r="50260" spans="68:68" x14ac:dyDescent="0.2">
      <c r="BP50260" s="48"/>
    </row>
    <row r="50261" spans="68:68" x14ac:dyDescent="0.2">
      <c r="BP50261" s="48"/>
    </row>
    <row r="50262" spans="68:68" x14ac:dyDescent="0.2">
      <c r="BP50262" s="48"/>
    </row>
    <row r="50263" spans="68:68" x14ac:dyDescent="0.2">
      <c r="BP50263" s="48"/>
    </row>
    <row r="50264" spans="68:68" x14ac:dyDescent="0.2">
      <c r="BP50264" s="48"/>
    </row>
    <row r="50265" spans="68:68" x14ac:dyDescent="0.2">
      <c r="BP50265" s="48"/>
    </row>
    <row r="50266" spans="68:68" x14ac:dyDescent="0.2">
      <c r="BP50266" s="48"/>
    </row>
    <row r="50267" spans="68:68" x14ac:dyDescent="0.2">
      <c r="BP50267" s="48"/>
    </row>
    <row r="50268" spans="68:68" x14ac:dyDescent="0.2">
      <c r="BP50268" s="48"/>
    </row>
    <row r="50269" spans="68:68" x14ac:dyDescent="0.2">
      <c r="BP50269" s="48"/>
    </row>
    <row r="50270" spans="68:68" x14ac:dyDescent="0.2">
      <c r="BP50270" s="48"/>
    </row>
    <row r="50271" spans="68:68" x14ac:dyDescent="0.2">
      <c r="BP50271" s="48"/>
    </row>
    <row r="50272" spans="68:68" x14ac:dyDescent="0.2">
      <c r="BP50272" s="48"/>
    </row>
    <row r="50273" spans="68:68" x14ac:dyDescent="0.2">
      <c r="BP50273" s="48"/>
    </row>
    <row r="50274" spans="68:68" x14ac:dyDescent="0.2">
      <c r="BP50274" s="48"/>
    </row>
    <row r="50275" spans="68:68" x14ac:dyDescent="0.2">
      <c r="BP50275" s="48"/>
    </row>
    <row r="50276" spans="68:68" x14ac:dyDescent="0.2">
      <c r="BP50276" s="48"/>
    </row>
    <row r="50277" spans="68:68" x14ac:dyDescent="0.2">
      <c r="BP50277" s="48"/>
    </row>
    <row r="50278" spans="68:68" x14ac:dyDescent="0.2">
      <c r="BP50278" s="48"/>
    </row>
    <row r="50279" spans="68:68" x14ac:dyDescent="0.2">
      <c r="BP50279" s="48"/>
    </row>
    <row r="50280" spans="68:68" x14ac:dyDescent="0.2">
      <c r="BP50280" s="48"/>
    </row>
    <row r="50281" spans="68:68" x14ac:dyDescent="0.2">
      <c r="BP50281" s="48"/>
    </row>
    <row r="50282" spans="68:68" x14ac:dyDescent="0.2">
      <c r="BP50282" s="48"/>
    </row>
    <row r="50283" spans="68:68" x14ac:dyDescent="0.2">
      <c r="BP50283" s="48"/>
    </row>
    <row r="50284" spans="68:68" x14ac:dyDescent="0.2">
      <c r="BP50284" s="48"/>
    </row>
    <row r="50285" spans="68:68" x14ac:dyDescent="0.2">
      <c r="BP50285" s="48"/>
    </row>
    <row r="50286" spans="68:68" x14ac:dyDescent="0.2">
      <c r="BP50286" s="48"/>
    </row>
    <row r="50287" spans="68:68" x14ac:dyDescent="0.2">
      <c r="BP50287" s="48"/>
    </row>
    <row r="50288" spans="68:68" x14ac:dyDescent="0.2">
      <c r="BP50288" s="48"/>
    </row>
    <row r="50289" spans="68:68" x14ac:dyDescent="0.2">
      <c r="BP50289" s="48"/>
    </row>
    <row r="50290" spans="68:68" x14ac:dyDescent="0.2">
      <c r="BP50290" s="48"/>
    </row>
    <row r="50291" spans="68:68" x14ac:dyDescent="0.2">
      <c r="BP50291" s="48"/>
    </row>
    <row r="50292" spans="68:68" x14ac:dyDescent="0.2">
      <c r="BP50292" s="48"/>
    </row>
    <row r="50293" spans="68:68" x14ac:dyDescent="0.2">
      <c r="BP50293" s="48"/>
    </row>
    <row r="50294" spans="68:68" x14ac:dyDescent="0.2">
      <c r="BP50294" s="48"/>
    </row>
    <row r="50295" spans="68:68" x14ac:dyDescent="0.2">
      <c r="BP50295" s="48"/>
    </row>
    <row r="50296" spans="68:68" x14ac:dyDescent="0.2">
      <c r="BP50296" s="48"/>
    </row>
    <row r="50297" spans="68:68" x14ac:dyDescent="0.2">
      <c r="BP50297" s="48"/>
    </row>
    <row r="50298" spans="68:68" x14ac:dyDescent="0.2">
      <c r="BP50298" s="48"/>
    </row>
    <row r="50299" spans="68:68" x14ac:dyDescent="0.2">
      <c r="BP50299" s="48"/>
    </row>
    <row r="50300" spans="68:68" x14ac:dyDescent="0.2">
      <c r="BP50300" s="48"/>
    </row>
    <row r="50301" spans="68:68" x14ac:dyDescent="0.2">
      <c r="BP50301" s="48"/>
    </row>
    <row r="50302" spans="68:68" x14ac:dyDescent="0.2">
      <c r="BP50302" s="48"/>
    </row>
    <row r="50303" spans="68:68" x14ac:dyDescent="0.2">
      <c r="BP50303" s="48"/>
    </row>
    <row r="50304" spans="68:68" x14ac:dyDescent="0.2">
      <c r="BP50304" s="48"/>
    </row>
    <row r="50305" spans="68:68" x14ac:dyDescent="0.2">
      <c r="BP50305" s="48"/>
    </row>
    <row r="50306" spans="68:68" x14ac:dyDescent="0.2">
      <c r="BP50306" s="48"/>
    </row>
    <row r="50307" spans="68:68" x14ac:dyDescent="0.2">
      <c r="BP50307" s="48"/>
    </row>
    <row r="50308" spans="68:68" x14ac:dyDescent="0.2">
      <c r="BP50308" s="48"/>
    </row>
    <row r="50309" spans="68:68" x14ac:dyDescent="0.2">
      <c r="BP50309" s="48"/>
    </row>
    <row r="50310" spans="68:68" x14ac:dyDescent="0.2">
      <c r="BP50310" s="48"/>
    </row>
    <row r="50311" spans="68:68" x14ac:dyDescent="0.2">
      <c r="BP50311" s="48"/>
    </row>
    <row r="50312" spans="68:68" x14ac:dyDescent="0.2">
      <c r="BP50312" s="48"/>
    </row>
    <row r="50313" spans="68:68" x14ac:dyDescent="0.2">
      <c r="BP50313" s="48"/>
    </row>
    <row r="50314" spans="68:68" x14ac:dyDescent="0.2">
      <c r="BP50314" s="48"/>
    </row>
    <row r="50315" spans="68:68" x14ac:dyDescent="0.2">
      <c r="BP50315" s="48"/>
    </row>
    <row r="50316" spans="68:68" x14ac:dyDescent="0.2">
      <c r="BP50316" s="48"/>
    </row>
    <row r="50317" spans="68:68" x14ac:dyDescent="0.2">
      <c r="BP50317" s="48"/>
    </row>
    <row r="50318" spans="68:68" x14ac:dyDescent="0.2">
      <c r="BP50318" s="48"/>
    </row>
    <row r="50319" spans="68:68" x14ac:dyDescent="0.2">
      <c r="BP50319" s="48"/>
    </row>
    <row r="50320" spans="68:68" x14ac:dyDescent="0.2">
      <c r="BP50320" s="48"/>
    </row>
    <row r="50321" spans="68:68" x14ac:dyDescent="0.2">
      <c r="BP50321" s="48"/>
    </row>
    <row r="50322" spans="68:68" x14ac:dyDescent="0.2">
      <c r="BP50322" s="48"/>
    </row>
    <row r="50323" spans="68:68" x14ac:dyDescent="0.2">
      <c r="BP50323" s="48"/>
    </row>
    <row r="50324" spans="68:68" x14ac:dyDescent="0.2">
      <c r="BP50324" s="48"/>
    </row>
    <row r="50325" spans="68:68" x14ac:dyDescent="0.2">
      <c r="BP50325" s="48"/>
    </row>
    <row r="50326" spans="68:68" x14ac:dyDescent="0.2">
      <c r="BP50326" s="48"/>
    </row>
    <row r="50327" spans="68:68" x14ac:dyDescent="0.2">
      <c r="BP50327" s="48"/>
    </row>
    <row r="50328" spans="68:68" x14ac:dyDescent="0.2">
      <c r="BP50328" s="48"/>
    </row>
    <row r="50329" spans="68:68" x14ac:dyDescent="0.2">
      <c r="BP50329" s="48"/>
    </row>
    <row r="50330" spans="68:68" x14ac:dyDescent="0.2">
      <c r="BP50330" s="48"/>
    </row>
    <row r="50331" spans="68:68" x14ac:dyDescent="0.2">
      <c r="BP50331" s="48"/>
    </row>
    <row r="50332" spans="68:68" x14ac:dyDescent="0.2">
      <c r="BP50332" s="48"/>
    </row>
    <row r="50333" spans="68:68" x14ac:dyDescent="0.2">
      <c r="BP50333" s="48"/>
    </row>
    <row r="50334" spans="68:68" x14ac:dyDescent="0.2">
      <c r="BP50334" s="48"/>
    </row>
    <row r="50335" spans="68:68" x14ac:dyDescent="0.2">
      <c r="BP50335" s="48"/>
    </row>
    <row r="50336" spans="68:68" x14ac:dyDescent="0.2">
      <c r="BP50336" s="48"/>
    </row>
    <row r="50337" spans="68:68" x14ac:dyDescent="0.2">
      <c r="BP50337" s="48"/>
    </row>
    <row r="50338" spans="68:68" x14ac:dyDescent="0.2">
      <c r="BP50338" s="48"/>
    </row>
    <row r="50339" spans="68:68" x14ac:dyDescent="0.2">
      <c r="BP50339" s="48"/>
    </row>
    <row r="50340" spans="68:68" x14ac:dyDescent="0.2">
      <c r="BP50340" s="48"/>
    </row>
    <row r="50341" spans="68:68" x14ac:dyDescent="0.2">
      <c r="BP50341" s="48"/>
    </row>
    <row r="50342" spans="68:68" x14ac:dyDescent="0.2">
      <c r="BP50342" s="48"/>
    </row>
    <row r="50343" spans="68:68" x14ac:dyDescent="0.2">
      <c r="BP50343" s="48"/>
    </row>
    <row r="50344" spans="68:68" x14ac:dyDescent="0.2">
      <c r="BP50344" s="48"/>
    </row>
    <row r="50345" spans="68:68" x14ac:dyDescent="0.2">
      <c r="BP50345" s="48"/>
    </row>
    <row r="50346" spans="68:68" x14ac:dyDescent="0.2">
      <c r="BP50346" s="48"/>
    </row>
    <row r="50347" spans="68:68" x14ac:dyDescent="0.2">
      <c r="BP50347" s="48"/>
    </row>
    <row r="50348" spans="68:68" x14ac:dyDescent="0.2">
      <c r="BP50348" s="48"/>
    </row>
    <row r="50349" spans="68:68" x14ac:dyDescent="0.2">
      <c r="BP50349" s="48"/>
    </row>
    <row r="50350" spans="68:68" x14ac:dyDescent="0.2">
      <c r="BP50350" s="48"/>
    </row>
    <row r="50351" spans="68:68" x14ac:dyDescent="0.2">
      <c r="BP50351" s="48"/>
    </row>
    <row r="50352" spans="68:68" x14ac:dyDescent="0.2">
      <c r="BP50352" s="48"/>
    </row>
    <row r="50353" spans="68:68" x14ac:dyDescent="0.2">
      <c r="BP50353" s="48"/>
    </row>
    <row r="50354" spans="68:68" x14ac:dyDescent="0.2">
      <c r="BP50354" s="48"/>
    </row>
    <row r="50355" spans="68:68" x14ac:dyDescent="0.2">
      <c r="BP50355" s="48"/>
    </row>
    <row r="50356" spans="68:68" x14ac:dyDescent="0.2">
      <c r="BP50356" s="48"/>
    </row>
    <row r="50357" spans="68:68" x14ac:dyDescent="0.2">
      <c r="BP50357" s="48"/>
    </row>
    <row r="50358" spans="68:68" x14ac:dyDescent="0.2">
      <c r="BP50358" s="48"/>
    </row>
    <row r="50359" spans="68:68" x14ac:dyDescent="0.2">
      <c r="BP50359" s="48"/>
    </row>
    <row r="50360" spans="68:68" x14ac:dyDescent="0.2">
      <c r="BP50360" s="48"/>
    </row>
    <row r="50361" spans="68:68" x14ac:dyDescent="0.2">
      <c r="BP50361" s="48"/>
    </row>
    <row r="50362" spans="68:68" x14ac:dyDescent="0.2">
      <c r="BP50362" s="48"/>
    </row>
    <row r="50363" spans="68:68" x14ac:dyDescent="0.2">
      <c r="BP50363" s="48"/>
    </row>
    <row r="50364" spans="68:68" x14ac:dyDescent="0.2">
      <c r="BP50364" s="48"/>
    </row>
    <row r="50365" spans="68:68" x14ac:dyDescent="0.2">
      <c r="BP50365" s="48"/>
    </row>
    <row r="50366" spans="68:68" x14ac:dyDescent="0.2">
      <c r="BP50366" s="48"/>
    </row>
    <row r="50367" spans="68:68" x14ac:dyDescent="0.2">
      <c r="BP50367" s="48"/>
    </row>
    <row r="50368" spans="68:68" x14ac:dyDescent="0.2">
      <c r="BP50368" s="48"/>
    </row>
    <row r="50369" spans="68:68" x14ac:dyDescent="0.2">
      <c r="BP50369" s="48"/>
    </row>
    <row r="50370" spans="68:68" x14ac:dyDescent="0.2">
      <c r="BP50370" s="48"/>
    </row>
    <row r="50371" spans="68:68" x14ac:dyDescent="0.2">
      <c r="BP50371" s="48"/>
    </row>
    <row r="50372" spans="68:68" x14ac:dyDescent="0.2">
      <c r="BP50372" s="48"/>
    </row>
    <row r="50373" spans="68:68" x14ac:dyDescent="0.2">
      <c r="BP50373" s="48"/>
    </row>
    <row r="50374" spans="68:68" x14ac:dyDescent="0.2">
      <c r="BP50374" s="48"/>
    </row>
    <row r="50375" spans="68:68" x14ac:dyDescent="0.2">
      <c r="BP50375" s="48"/>
    </row>
    <row r="50376" spans="68:68" x14ac:dyDescent="0.2">
      <c r="BP50376" s="48"/>
    </row>
    <row r="50377" spans="68:68" x14ac:dyDescent="0.2">
      <c r="BP50377" s="48"/>
    </row>
    <row r="50378" spans="68:68" x14ac:dyDescent="0.2">
      <c r="BP50378" s="48"/>
    </row>
    <row r="50379" spans="68:68" x14ac:dyDescent="0.2">
      <c r="BP50379" s="48"/>
    </row>
    <row r="50380" spans="68:68" x14ac:dyDescent="0.2">
      <c r="BP50380" s="48"/>
    </row>
    <row r="50381" spans="68:68" x14ac:dyDescent="0.2">
      <c r="BP50381" s="48"/>
    </row>
    <row r="50382" spans="68:68" x14ac:dyDescent="0.2">
      <c r="BP50382" s="48"/>
    </row>
    <row r="50383" spans="68:68" x14ac:dyDescent="0.2">
      <c r="BP50383" s="48"/>
    </row>
    <row r="50384" spans="68:68" x14ac:dyDescent="0.2">
      <c r="BP50384" s="48"/>
    </row>
    <row r="50385" spans="68:68" x14ac:dyDescent="0.2">
      <c r="BP50385" s="48"/>
    </row>
    <row r="50386" spans="68:68" x14ac:dyDescent="0.2">
      <c r="BP50386" s="48"/>
    </row>
    <row r="50387" spans="68:68" x14ac:dyDescent="0.2">
      <c r="BP50387" s="48"/>
    </row>
    <row r="50388" spans="68:68" x14ac:dyDescent="0.2">
      <c r="BP50388" s="48"/>
    </row>
    <row r="50389" spans="68:68" x14ac:dyDescent="0.2">
      <c r="BP50389" s="48"/>
    </row>
    <row r="50390" spans="68:68" x14ac:dyDescent="0.2">
      <c r="BP50390" s="48"/>
    </row>
    <row r="50391" spans="68:68" x14ac:dyDescent="0.2">
      <c r="BP50391" s="48"/>
    </row>
    <row r="50392" spans="68:68" x14ac:dyDescent="0.2">
      <c r="BP50392" s="48"/>
    </row>
    <row r="50393" spans="68:68" x14ac:dyDescent="0.2">
      <c r="BP50393" s="48"/>
    </row>
    <row r="50394" spans="68:68" x14ac:dyDescent="0.2">
      <c r="BP50394" s="48"/>
    </row>
    <row r="50395" spans="68:68" x14ac:dyDescent="0.2">
      <c r="BP50395" s="48"/>
    </row>
    <row r="50396" spans="68:68" x14ac:dyDescent="0.2">
      <c r="BP50396" s="48"/>
    </row>
    <row r="50397" spans="68:68" x14ac:dyDescent="0.2">
      <c r="BP50397" s="48"/>
    </row>
    <row r="50398" spans="68:68" x14ac:dyDescent="0.2">
      <c r="BP50398" s="48"/>
    </row>
    <row r="50399" spans="68:68" x14ac:dyDescent="0.2">
      <c r="BP50399" s="48"/>
    </row>
    <row r="50400" spans="68:68" x14ac:dyDescent="0.2">
      <c r="BP50400" s="48"/>
    </row>
    <row r="50401" spans="68:68" x14ac:dyDescent="0.2">
      <c r="BP50401" s="48"/>
    </row>
    <row r="50402" spans="68:68" x14ac:dyDescent="0.2">
      <c r="BP50402" s="48"/>
    </row>
    <row r="50403" spans="68:68" x14ac:dyDescent="0.2">
      <c r="BP50403" s="48"/>
    </row>
    <row r="50404" spans="68:68" x14ac:dyDescent="0.2">
      <c r="BP50404" s="48"/>
    </row>
    <row r="50405" spans="68:68" x14ac:dyDescent="0.2">
      <c r="BP50405" s="48"/>
    </row>
    <row r="50406" spans="68:68" x14ac:dyDescent="0.2">
      <c r="BP50406" s="48"/>
    </row>
    <row r="50407" spans="68:68" x14ac:dyDescent="0.2">
      <c r="BP50407" s="48"/>
    </row>
    <row r="50408" spans="68:68" x14ac:dyDescent="0.2">
      <c r="BP50408" s="48"/>
    </row>
    <row r="50409" spans="68:68" x14ac:dyDescent="0.2">
      <c r="BP50409" s="48"/>
    </row>
    <row r="50410" spans="68:68" x14ac:dyDescent="0.2">
      <c r="BP50410" s="48"/>
    </row>
    <row r="50411" spans="68:68" x14ac:dyDescent="0.2">
      <c r="BP50411" s="48"/>
    </row>
    <row r="50412" spans="68:68" x14ac:dyDescent="0.2">
      <c r="BP50412" s="48"/>
    </row>
    <row r="50413" spans="68:68" x14ac:dyDescent="0.2">
      <c r="BP50413" s="48"/>
    </row>
    <row r="50414" spans="68:68" x14ac:dyDescent="0.2">
      <c r="BP50414" s="48"/>
    </row>
    <row r="50415" spans="68:68" x14ac:dyDescent="0.2">
      <c r="BP50415" s="48"/>
    </row>
    <row r="50416" spans="68:68" x14ac:dyDescent="0.2">
      <c r="BP50416" s="48"/>
    </row>
    <row r="50417" spans="68:68" x14ac:dyDescent="0.2">
      <c r="BP50417" s="48"/>
    </row>
    <row r="50418" spans="68:68" x14ac:dyDescent="0.2">
      <c r="BP50418" s="48"/>
    </row>
    <row r="50419" spans="68:68" x14ac:dyDescent="0.2">
      <c r="BP50419" s="48"/>
    </row>
    <row r="50420" spans="68:68" x14ac:dyDescent="0.2">
      <c r="BP50420" s="48"/>
    </row>
    <row r="50421" spans="68:68" x14ac:dyDescent="0.2">
      <c r="BP50421" s="48"/>
    </row>
    <row r="50422" spans="68:68" x14ac:dyDescent="0.2">
      <c r="BP50422" s="48"/>
    </row>
    <row r="50423" spans="68:68" x14ac:dyDescent="0.2">
      <c r="BP50423" s="48"/>
    </row>
    <row r="50424" spans="68:68" x14ac:dyDescent="0.2">
      <c r="BP50424" s="48"/>
    </row>
    <row r="50425" spans="68:68" x14ac:dyDescent="0.2">
      <c r="BP50425" s="48"/>
    </row>
    <row r="50426" spans="68:68" x14ac:dyDescent="0.2">
      <c r="BP50426" s="48"/>
    </row>
    <row r="50427" spans="68:68" x14ac:dyDescent="0.2">
      <c r="BP50427" s="48"/>
    </row>
    <row r="50428" spans="68:68" x14ac:dyDescent="0.2">
      <c r="BP50428" s="48"/>
    </row>
    <row r="50429" spans="68:68" x14ac:dyDescent="0.2">
      <c r="BP50429" s="48"/>
    </row>
    <row r="50430" spans="68:68" x14ac:dyDescent="0.2">
      <c r="BP50430" s="48"/>
    </row>
    <row r="50431" spans="68:68" x14ac:dyDescent="0.2">
      <c r="BP50431" s="48"/>
    </row>
    <row r="50432" spans="68:68" x14ac:dyDescent="0.2">
      <c r="BP50432" s="48"/>
    </row>
    <row r="50433" spans="68:68" x14ac:dyDescent="0.2">
      <c r="BP50433" s="48"/>
    </row>
    <row r="50434" spans="68:68" x14ac:dyDescent="0.2">
      <c r="BP50434" s="48"/>
    </row>
    <row r="50435" spans="68:68" x14ac:dyDescent="0.2">
      <c r="BP50435" s="48"/>
    </row>
    <row r="50436" spans="68:68" x14ac:dyDescent="0.2">
      <c r="BP50436" s="48"/>
    </row>
    <row r="50437" spans="68:68" x14ac:dyDescent="0.2">
      <c r="BP50437" s="48"/>
    </row>
    <row r="50438" spans="68:68" x14ac:dyDescent="0.2">
      <c r="BP50438" s="48"/>
    </row>
    <row r="50439" spans="68:68" x14ac:dyDescent="0.2">
      <c r="BP50439" s="48"/>
    </row>
    <row r="50440" spans="68:68" x14ac:dyDescent="0.2">
      <c r="BP50440" s="48"/>
    </row>
    <row r="50441" spans="68:68" x14ac:dyDescent="0.2">
      <c r="BP50441" s="48"/>
    </row>
    <row r="50442" spans="68:68" x14ac:dyDescent="0.2">
      <c r="BP50442" s="48"/>
    </row>
    <row r="50443" spans="68:68" x14ac:dyDescent="0.2">
      <c r="BP50443" s="48"/>
    </row>
    <row r="50444" spans="68:68" x14ac:dyDescent="0.2">
      <c r="BP50444" s="48"/>
    </row>
    <row r="50445" spans="68:68" x14ac:dyDescent="0.2">
      <c r="BP50445" s="48"/>
    </row>
    <row r="50446" spans="68:68" x14ac:dyDescent="0.2">
      <c r="BP50446" s="48"/>
    </row>
    <row r="50447" spans="68:68" x14ac:dyDescent="0.2">
      <c r="BP50447" s="48"/>
    </row>
    <row r="50448" spans="68:68" x14ac:dyDescent="0.2">
      <c r="BP50448" s="48"/>
    </row>
    <row r="50449" spans="68:68" x14ac:dyDescent="0.2">
      <c r="BP50449" s="48"/>
    </row>
    <row r="50450" spans="68:68" x14ac:dyDescent="0.2">
      <c r="BP50450" s="48"/>
    </row>
    <row r="50451" spans="68:68" x14ac:dyDescent="0.2">
      <c r="BP50451" s="48"/>
    </row>
    <row r="50452" spans="68:68" x14ac:dyDescent="0.2">
      <c r="BP50452" s="48"/>
    </row>
    <row r="50453" spans="68:68" x14ac:dyDescent="0.2">
      <c r="BP50453" s="48"/>
    </row>
    <row r="50454" spans="68:68" x14ac:dyDescent="0.2">
      <c r="BP50454" s="48"/>
    </row>
    <row r="50455" spans="68:68" x14ac:dyDescent="0.2">
      <c r="BP50455" s="48"/>
    </row>
    <row r="50456" spans="68:68" x14ac:dyDescent="0.2">
      <c r="BP50456" s="48"/>
    </row>
    <row r="50457" spans="68:68" x14ac:dyDescent="0.2">
      <c r="BP50457" s="48"/>
    </row>
    <row r="50458" spans="68:68" x14ac:dyDescent="0.2">
      <c r="BP50458" s="48"/>
    </row>
    <row r="50459" spans="68:68" x14ac:dyDescent="0.2">
      <c r="BP50459" s="48"/>
    </row>
    <row r="50460" spans="68:68" x14ac:dyDescent="0.2">
      <c r="BP50460" s="48"/>
    </row>
    <row r="50461" spans="68:68" x14ac:dyDescent="0.2">
      <c r="BP50461" s="48"/>
    </row>
    <row r="50462" spans="68:68" x14ac:dyDescent="0.2">
      <c r="BP50462" s="48"/>
    </row>
    <row r="50463" spans="68:68" x14ac:dyDescent="0.2">
      <c r="BP50463" s="48"/>
    </row>
    <row r="50464" spans="68:68" x14ac:dyDescent="0.2">
      <c r="BP50464" s="48"/>
    </row>
    <row r="50465" spans="68:68" x14ac:dyDescent="0.2">
      <c r="BP50465" s="48"/>
    </row>
    <row r="50466" spans="68:68" x14ac:dyDescent="0.2">
      <c r="BP50466" s="48"/>
    </row>
    <row r="50467" spans="68:68" x14ac:dyDescent="0.2">
      <c r="BP50467" s="48"/>
    </row>
    <row r="50468" spans="68:68" x14ac:dyDescent="0.2">
      <c r="BP50468" s="48"/>
    </row>
    <row r="50469" spans="68:68" x14ac:dyDescent="0.2">
      <c r="BP50469" s="48"/>
    </row>
    <row r="50470" spans="68:68" x14ac:dyDescent="0.2">
      <c r="BP50470" s="48"/>
    </row>
    <row r="50471" spans="68:68" x14ac:dyDescent="0.2">
      <c r="BP50471" s="48"/>
    </row>
    <row r="50472" spans="68:68" x14ac:dyDescent="0.2">
      <c r="BP50472" s="48"/>
    </row>
    <row r="50473" spans="68:68" x14ac:dyDescent="0.2">
      <c r="BP50473" s="48"/>
    </row>
    <row r="50474" spans="68:68" x14ac:dyDescent="0.2">
      <c r="BP50474" s="48"/>
    </row>
    <row r="50475" spans="68:68" x14ac:dyDescent="0.2">
      <c r="BP50475" s="48"/>
    </row>
    <row r="50476" spans="68:68" x14ac:dyDescent="0.2">
      <c r="BP50476" s="48"/>
    </row>
    <row r="50477" spans="68:68" x14ac:dyDescent="0.2">
      <c r="BP50477" s="48"/>
    </row>
    <row r="50478" spans="68:68" x14ac:dyDescent="0.2">
      <c r="BP50478" s="48"/>
    </row>
    <row r="50479" spans="68:68" x14ac:dyDescent="0.2">
      <c r="BP50479" s="48"/>
    </row>
    <row r="50480" spans="68:68" x14ac:dyDescent="0.2">
      <c r="BP50480" s="48"/>
    </row>
    <row r="50481" spans="68:68" x14ac:dyDescent="0.2">
      <c r="BP50481" s="48"/>
    </row>
    <row r="50482" spans="68:68" x14ac:dyDescent="0.2">
      <c r="BP50482" s="48"/>
    </row>
    <row r="50483" spans="68:68" x14ac:dyDescent="0.2">
      <c r="BP50483" s="48"/>
    </row>
    <row r="50484" spans="68:68" x14ac:dyDescent="0.2">
      <c r="BP50484" s="48"/>
    </row>
    <row r="50485" spans="68:68" x14ac:dyDescent="0.2">
      <c r="BP50485" s="48"/>
    </row>
    <row r="50486" spans="68:68" x14ac:dyDescent="0.2">
      <c r="BP50486" s="48"/>
    </row>
    <row r="50487" spans="68:68" x14ac:dyDescent="0.2">
      <c r="BP50487" s="48"/>
    </row>
    <row r="50488" spans="68:68" x14ac:dyDescent="0.2">
      <c r="BP50488" s="48"/>
    </row>
    <row r="50489" spans="68:68" x14ac:dyDescent="0.2">
      <c r="BP50489" s="48"/>
    </row>
    <row r="50490" spans="68:68" x14ac:dyDescent="0.2">
      <c r="BP50490" s="48"/>
    </row>
    <row r="50491" spans="68:68" x14ac:dyDescent="0.2">
      <c r="BP50491" s="48"/>
    </row>
    <row r="50492" spans="68:68" x14ac:dyDescent="0.2">
      <c r="BP50492" s="48"/>
    </row>
    <row r="50493" spans="68:68" x14ac:dyDescent="0.2">
      <c r="BP50493" s="48"/>
    </row>
    <row r="50494" spans="68:68" x14ac:dyDescent="0.2">
      <c r="BP50494" s="48"/>
    </row>
    <row r="50495" spans="68:68" x14ac:dyDescent="0.2">
      <c r="BP50495" s="48"/>
    </row>
    <row r="50496" spans="68:68" x14ac:dyDescent="0.2">
      <c r="BP50496" s="48"/>
    </row>
    <row r="50497" spans="68:68" x14ac:dyDescent="0.2">
      <c r="BP50497" s="48"/>
    </row>
    <row r="50498" spans="68:68" x14ac:dyDescent="0.2">
      <c r="BP50498" s="48"/>
    </row>
    <row r="50499" spans="68:68" x14ac:dyDescent="0.2">
      <c r="BP50499" s="48"/>
    </row>
    <row r="50500" spans="68:68" x14ac:dyDescent="0.2">
      <c r="BP50500" s="48"/>
    </row>
    <row r="50501" spans="68:68" x14ac:dyDescent="0.2">
      <c r="BP50501" s="48"/>
    </row>
    <row r="50502" spans="68:68" x14ac:dyDescent="0.2">
      <c r="BP50502" s="48"/>
    </row>
    <row r="50503" spans="68:68" x14ac:dyDescent="0.2">
      <c r="BP50503" s="48"/>
    </row>
    <row r="50504" spans="68:68" x14ac:dyDescent="0.2">
      <c r="BP50504" s="48"/>
    </row>
    <row r="50505" spans="68:68" x14ac:dyDescent="0.2">
      <c r="BP50505" s="48"/>
    </row>
    <row r="50506" spans="68:68" x14ac:dyDescent="0.2">
      <c r="BP50506" s="48"/>
    </row>
    <row r="50507" spans="68:68" x14ac:dyDescent="0.2">
      <c r="BP50507" s="48"/>
    </row>
    <row r="50508" spans="68:68" x14ac:dyDescent="0.2">
      <c r="BP50508" s="48"/>
    </row>
    <row r="50509" spans="68:68" x14ac:dyDescent="0.2">
      <c r="BP50509" s="48"/>
    </row>
    <row r="50510" spans="68:68" x14ac:dyDescent="0.2">
      <c r="BP50510" s="48"/>
    </row>
    <row r="50511" spans="68:68" x14ac:dyDescent="0.2">
      <c r="BP50511" s="48"/>
    </row>
    <row r="50512" spans="68:68" x14ac:dyDescent="0.2">
      <c r="BP50512" s="48"/>
    </row>
    <row r="50513" spans="68:68" x14ac:dyDescent="0.2">
      <c r="BP50513" s="48"/>
    </row>
    <row r="50514" spans="68:68" x14ac:dyDescent="0.2">
      <c r="BP50514" s="48"/>
    </row>
    <row r="50515" spans="68:68" x14ac:dyDescent="0.2">
      <c r="BP50515" s="48"/>
    </row>
    <row r="50516" spans="68:68" x14ac:dyDescent="0.2">
      <c r="BP50516" s="48"/>
    </row>
    <row r="50517" spans="68:68" x14ac:dyDescent="0.2">
      <c r="BP50517" s="48"/>
    </row>
    <row r="50518" spans="68:68" x14ac:dyDescent="0.2">
      <c r="BP50518" s="48"/>
    </row>
    <row r="50519" spans="68:68" x14ac:dyDescent="0.2">
      <c r="BP50519" s="48"/>
    </row>
    <row r="50520" spans="68:68" x14ac:dyDescent="0.2">
      <c r="BP50520" s="48"/>
    </row>
    <row r="50521" spans="68:68" x14ac:dyDescent="0.2">
      <c r="BP50521" s="48"/>
    </row>
    <row r="50522" spans="68:68" x14ac:dyDescent="0.2">
      <c r="BP50522" s="48"/>
    </row>
    <row r="50523" spans="68:68" x14ac:dyDescent="0.2">
      <c r="BP50523" s="48"/>
    </row>
    <row r="50524" spans="68:68" x14ac:dyDescent="0.2">
      <c r="BP50524" s="48"/>
    </row>
    <row r="50525" spans="68:68" x14ac:dyDescent="0.2">
      <c r="BP50525" s="48"/>
    </row>
    <row r="50526" spans="68:68" x14ac:dyDescent="0.2">
      <c r="BP50526" s="48"/>
    </row>
    <row r="50527" spans="68:68" x14ac:dyDescent="0.2">
      <c r="BP50527" s="48"/>
    </row>
    <row r="50528" spans="68:68" x14ac:dyDescent="0.2">
      <c r="BP50528" s="48"/>
    </row>
    <row r="50529" spans="68:68" x14ac:dyDescent="0.2">
      <c r="BP50529" s="48"/>
    </row>
    <row r="50530" spans="68:68" x14ac:dyDescent="0.2">
      <c r="BP50530" s="48"/>
    </row>
    <row r="50531" spans="68:68" x14ac:dyDescent="0.2">
      <c r="BP50531" s="48"/>
    </row>
    <row r="50532" spans="68:68" x14ac:dyDescent="0.2">
      <c r="BP50532" s="48"/>
    </row>
    <row r="50533" spans="68:68" x14ac:dyDescent="0.2">
      <c r="BP50533" s="48"/>
    </row>
    <row r="50534" spans="68:68" x14ac:dyDescent="0.2">
      <c r="BP50534" s="48"/>
    </row>
    <row r="50535" spans="68:68" x14ac:dyDescent="0.2">
      <c r="BP50535" s="48"/>
    </row>
    <row r="50536" spans="68:68" x14ac:dyDescent="0.2">
      <c r="BP50536" s="48"/>
    </row>
    <row r="50537" spans="68:68" x14ac:dyDescent="0.2">
      <c r="BP50537" s="48"/>
    </row>
    <row r="50538" spans="68:68" x14ac:dyDescent="0.2">
      <c r="BP50538" s="48"/>
    </row>
    <row r="50539" spans="68:68" x14ac:dyDescent="0.2">
      <c r="BP50539" s="48"/>
    </row>
    <row r="50540" spans="68:68" x14ac:dyDescent="0.2">
      <c r="BP50540" s="48"/>
    </row>
    <row r="50541" spans="68:68" x14ac:dyDescent="0.2">
      <c r="BP50541" s="48"/>
    </row>
    <row r="50542" spans="68:68" x14ac:dyDescent="0.2">
      <c r="BP50542" s="48"/>
    </row>
    <row r="50543" spans="68:68" x14ac:dyDescent="0.2">
      <c r="BP50543" s="48"/>
    </row>
    <row r="50544" spans="68:68" x14ac:dyDescent="0.2">
      <c r="BP50544" s="48"/>
    </row>
    <row r="50545" spans="68:68" x14ac:dyDescent="0.2">
      <c r="BP50545" s="48"/>
    </row>
    <row r="50546" spans="68:68" x14ac:dyDescent="0.2">
      <c r="BP50546" s="48"/>
    </row>
    <row r="50547" spans="68:68" x14ac:dyDescent="0.2">
      <c r="BP50547" s="48"/>
    </row>
    <row r="50548" spans="68:68" x14ac:dyDescent="0.2">
      <c r="BP50548" s="48"/>
    </row>
    <row r="50549" spans="68:68" x14ac:dyDescent="0.2">
      <c r="BP50549" s="48"/>
    </row>
    <row r="50550" spans="68:68" x14ac:dyDescent="0.2">
      <c r="BP50550" s="48"/>
    </row>
    <row r="50551" spans="68:68" x14ac:dyDescent="0.2">
      <c r="BP50551" s="48"/>
    </row>
    <row r="50552" spans="68:68" x14ac:dyDescent="0.2">
      <c r="BP50552" s="48"/>
    </row>
    <row r="50553" spans="68:68" x14ac:dyDescent="0.2">
      <c r="BP50553" s="48"/>
    </row>
    <row r="50554" spans="68:68" x14ac:dyDescent="0.2">
      <c r="BP50554" s="48"/>
    </row>
    <row r="50555" spans="68:68" x14ac:dyDescent="0.2">
      <c r="BP50555" s="48"/>
    </row>
    <row r="50556" spans="68:68" x14ac:dyDescent="0.2">
      <c r="BP50556" s="48"/>
    </row>
    <row r="50557" spans="68:68" x14ac:dyDescent="0.2">
      <c r="BP50557" s="48"/>
    </row>
    <row r="50558" spans="68:68" x14ac:dyDescent="0.2">
      <c r="BP50558" s="48"/>
    </row>
    <row r="50559" spans="68:68" x14ac:dyDescent="0.2">
      <c r="BP50559" s="48"/>
    </row>
    <row r="50560" spans="68:68" x14ac:dyDescent="0.2">
      <c r="BP50560" s="48"/>
    </row>
    <row r="50561" spans="68:68" x14ac:dyDescent="0.2">
      <c r="BP50561" s="48"/>
    </row>
    <row r="50562" spans="68:68" x14ac:dyDescent="0.2">
      <c r="BP50562" s="48"/>
    </row>
    <row r="50563" spans="68:68" x14ac:dyDescent="0.2">
      <c r="BP50563" s="48"/>
    </row>
    <row r="50564" spans="68:68" x14ac:dyDescent="0.2">
      <c r="BP50564" s="48"/>
    </row>
    <row r="50565" spans="68:68" x14ac:dyDescent="0.2">
      <c r="BP50565" s="48"/>
    </row>
    <row r="50566" spans="68:68" x14ac:dyDescent="0.2">
      <c r="BP50566" s="48"/>
    </row>
    <row r="50567" spans="68:68" x14ac:dyDescent="0.2">
      <c r="BP50567" s="48"/>
    </row>
    <row r="50568" spans="68:68" x14ac:dyDescent="0.2">
      <c r="BP50568" s="48"/>
    </row>
    <row r="50569" spans="68:68" x14ac:dyDescent="0.2">
      <c r="BP50569" s="48"/>
    </row>
    <row r="50570" spans="68:68" x14ac:dyDescent="0.2">
      <c r="BP50570" s="48"/>
    </row>
    <row r="50571" spans="68:68" x14ac:dyDescent="0.2">
      <c r="BP50571" s="48"/>
    </row>
    <row r="50572" spans="68:68" x14ac:dyDescent="0.2">
      <c r="BP50572" s="48"/>
    </row>
    <row r="50573" spans="68:68" x14ac:dyDescent="0.2">
      <c r="BP50573" s="48"/>
    </row>
    <row r="50574" spans="68:68" x14ac:dyDescent="0.2">
      <c r="BP50574" s="48"/>
    </row>
    <row r="50575" spans="68:68" x14ac:dyDescent="0.2">
      <c r="BP50575" s="48"/>
    </row>
    <row r="50576" spans="68:68" x14ac:dyDescent="0.2">
      <c r="BP50576" s="48"/>
    </row>
    <row r="50577" spans="68:68" x14ac:dyDescent="0.2">
      <c r="BP50577" s="48"/>
    </row>
    <row r="50578" spans="68:68" x14ac:dyDescent="0.2">
      <c r="BP50578" s="48"/>
    </row>
    <row r="50579" spans="68:68" x14ac:dyDescent="0.2">
      <c r="BP50579" s="48"/>
    </row>
    <row r="50580" spans="68:68" x14ac:dyDescent="0.2">
      <c r="BP50580" s="48"/>
    </row>
    <row r="50581" spans="68:68" x14ac:dyDescent="0.2">
      <c r="BP50581" s="48"/>
    </row>
    <row r="50582" spans="68:68" x14ac:dyDescent="0.2">
      <c r="BP50582" s="48"/>
    </row>
    <row r="50583" spans="68:68" x14ac:dyDescent="0.2">
      <c r="BP50583" s="48"/>
    </row>
    <row r="50584" spans="68:68" x14ac:dyDescent="0.2">
      <c r="BP50584" s="48"/>
    </row>
    <row r="50585" spans="68:68" x14ac:dyDescent="0.2">
      <c r="BP50585" s="48"/>
    </row>
    <row r="50586" spans="68:68" x14ac:dyDescent="0.2">
      <c r="BP50586" s="48"/>
    </row>
    <row r="50587" spans="68:68" x14ac:dyDescent="0.2">
      <c r="BP50587" s="48"/>
    </row>
    <row r="50588" spans="68:68" x14ac:dyDescent="0.2">
      <c r="BP50588" s="48"/>
    </row>
    <row r="50589" spans="68:68" x14ac:dyDescent="0.2">
      <c r="BP50589" s="48"/>
    </row>
    <row r="50590" spans="68:68" x14ac:dyDescent="0.2">
      <c r="BP50590" s="48"/>
    </row>
    <row r="50591" spans="68:68" x14ac:dyDescent="0.2">
      <c r="BP50591" s="48"/>
    </row>
    <row r="50592" spans="68:68" x14ac:dyDescent="0.2">
      <c r="BP50592" s="48"/>
    </row>
    <row r="50593" spans="68:68" x14ac:dyDescent="0.2">
      <c r="BP50593" s="48"/>
    </row>
    <row r="50594" spans="68:68" x14ac:dyDescent="0.2">
      <c r="BP50594" s="48"/>
    </row>
    <row r="50595" spans="68:68" x14ac:dyDescent="0.2">
      <c r="BP50595" s="48"/>
    </row>
    <row r="50596" spans="68:68" x14ac:dyDescent="0.2">
      <c r="BP50596" s="48"/>
    </row>
    <row r="50597" spans="68:68" x14ac:dyDescent="0.2">
      <c r="BP50597" s="48"/>
    </row>
    <row r="50598" spans="68:68" x14ac:dyDescent="0.2">
      <c r="BP50598" s="48"/>
    </row>
    <row r="50599" spans="68:68" x14ac:dyDescent="0.2">
      <c r="BP50599" s="48"/>
    </row>
    <row r="50600" spans="68:68" x14ac:dyDescent="0.2">
      <c r="BP50600" s="48"/>
    </row>
    <row r="50601" spans="68:68" x14ac:dyDescent="0.2">
      <c r="BP50601" s="48"/>
    </row>
    <row r="50602" spans="68:68" x14ac:dyDescent="0.2">
      <c r="BP50602" s="48"/>
    </row>
    <row r="50603" spans="68:68" x14ac:dyDescent="0.2">
      <c r="BP50603" s="48"/>
    </row>
    <row r="50604" spans="68:68" x14ac:dyDescent="0.2">
      <c r="BP50604" s="48"/>
    </row>
    <row r="50605" spans="68:68" x14ac:dyDescent="0.2">
      <c r="BP50605" s="48"/>
    </row>
    <row r="50606" spans="68:68" x14ac:dyDescent="0.2">
      <c r="BP50606" s="48"/>
    </row>
    <row r="50607" spans="68:68" x14ac:dyDescent="0.2">
      <c r="BP50607" s="48"/>
    </row>
    <row r="50608" spans="68:68" x14ac:dyDescent="0.2">
      <c r="BP50608" s="48"/>
    </row>
    <row r="50609" spans="68:68" x14ac:dyDescent="0.2">
      <c r="BP50609" s="48"/>
    </row>
    <row r="50610" spans="68:68" x14ac:dyDescent="0.2">
      <c r="BP50610" s="48"/>
    </row>
    <row r="50611" spans="68:68" x14ac:dyDescent="0.2">
      <c r="BP50611" s="48"/>
    </row>
    <row r="50612" spans="68:68" x14ac:dyDescent="0.2">
      <c r="BP50612" s="48"/>
    </row>
    <row r="50613" spans="68:68" x14ac:dyDescent="0.2">
      <c r="BP50613" s="48"/>
    </row>
    <row r="50614" spans="68:68" x14ac:dyDescent="0.2">
      <c r="BP50614" s="48"/>
    </row>
    <row r="50615" spans="68:68" x14ac:dyDescent="0.2">
      <c r="BP50615" s="48"/>
    </row>
    <row r="50616" spans="68:68" x14ac:dyDescent="0.2">
      <c r="BP50616" s="48"/>
    </row>
    <row r="50617" spans="68:68" x14ac:dyDescent="0.2">
      <c r="BP50617" s="48"/>
    </row>
    <row r="50618" spans="68:68" x14ac:dyDescent="0.2">
      <c r="BP50618" s="48"/>
    </row>
    <row r="50619" spans="68:68" x14ac:dyDescent="0.2">
      <c r="BP50619" s="48"/>
    </row>
    <row r="50620" spans="68:68" x14ac:dyDescent="0.2">
      <c r="BP50620" s="48"/>
    </row>
    <row r="50621" spans="68:68" x14ac:dyDescent="0.2">
      <c r="BP50621" s="48"/>
    </row>
    <row r="50622" spans="68:68" x14ac:dyDescent="0.2">
      <c r="BP50622" s="48"/>
    </row>
    <row r="50623" spans="68:68" x14ac:dyDescent="0.2">
      <c r="BP50623" s="48"/>
    </row>
    <row r="50624" spans="68:68" x14ac:dyDescent="0.2">
      <c r="BP50624" s="48"/>
    </row>
    <row r="50625" spans="68:68" x14ac:dyDescent="0.2">
      <c r="BP50625" s="48"/>
    </row>
    <row r="50626" spans="68:68" x14ac:dyDescent="0.2">
      <c r="BP50626" s="48"/>
    </row>
    <row r="50627" spans="68:68" x14ac:dyDescent="0.2">
      <c r="BP50627" s="48"/>
    </row>
    <row r="50628" spans="68:68" x14ac:dyDescent="0.2">
      <c r="BP50628" s="48"/>
    </row>
    <row r="50629" spans="68:68" x14ac:dyDescent="0.2">
      <c r="BP50629" s="48"/>
    </row>
    <row r="50630" spans="68:68" x14ac:dyDescent="0.2">
      <c r="BP50630" s="48"/>
    </row>
    <row r="50631" spans="68:68" x14ac:dyDescent="0.2">
      <c r="BP50631" s="48"/>
    </row>
    <row r="50632" spans="68:68" x14ac:dyDescent="0.2">
      <c r="BP50632" s="48"/>
    </row>
    <row r="50633" spans="68:68" x14ac:dyDescent="0.2">
      <c r="BP50633" s="48"/>
    </row>
    <row r="50634" spans="68:68" x14ac:dyDescent="0.2">
      <c r="BP50634" s="48"/>
    </row>
    <row r="50635" spans="68:68" x14ac:dyDescent="0.2">
      <c r="BP50635" s="48"/>
    </row>
    <row r="50636" spans="68:68" x14ac:dyDescent="0.2">
      <c r="BP50636" s="48"/>
    </row>
    <row r="50637" spans="68:68" x14ac:dyDescent="0.2">
      <c r="BP50637" s="48"/>
    </row>
    <row r="50638" spans="68:68" x14ac:dyDescent="0.2">
      <c r="BP50638" s="48"/>
    </row>
    <row r="50639" spans="68:68" x14ac:dyDescent="0.2">
      <c r="BP50639" s="48"/>
    </row>
    <row r="50640" spans="68:68" x14ac:dyDescent="0.2">
      <c r="BP50640" s="48"/>
    </row>
    <row r="50641" spans="68:68" x14ac:dyDescent="0.2">
      <c r="BP50641" s="48"/>
    </row>
    <row r="50642" spans="68:68" x14ac:dyDescent="0.2">
      <c r="BP50642" s="48"/>
    </row>
    <row r="50643" spans="68:68" x14ac:dyDescent="0.2">
      <c r="BP50643" s="48"/>
    </row>
    <row r="50644" spans="68:68" x14ac:dyDescent="0.2">
      <c r="BP50644" s="48"/>
    </row>
    <row r="50645" spans="68:68" x14ac:dyDescent="0.2">
      <c r="BP50645" s="48"/>
    </row>
    <row r="50646" spans="68:68" x14ac:dyDescent="0.2">
      <c r="BP50646" s="48"/>
    </row>
    <row r="50647" spans="68:68" x14ac:dyDescent="0.2">
      <c r="BP50647" s="48"/>
    </row>
    <row r="50648" spans="68:68" x14ac:dyDescent="0.2">
      <c r="BP50648" s="48"/>
    </row>
    <row r="50649" spans="68:68" x14ac:dyDescent="0.2">
      <c r="BP50649" s="48"/>
    </row>
    <row r="50650" spans="68:68" x14ac:dyDescent="0.2">
      <c r="BP50650" s="48"/>
    </row>
    <row r="50651" spans="68:68" x14ac:dyDescent="0.2">
      <c r="BP50651" s="48"/>
    </row>
    <row r="50652" spans="68:68" x14ac:dyDescent="0.2">
      <c r="BP50652" s="48"/>
    </row>
    <row r="50653" spans="68:68" x14ac:dyDescent="0.2">
      <c r="BP50653" s="48"/>
    </row>
    <row r="50654" spans="68:68" x14ac:dyDescent="0.2">
      <c r="BP50654" s="48"/>
    </row>
    <row r="50655" spans="68:68" x14ac:dyDescent="0.2">
      <c r="BP50655" s="48"/>
    </row>
    <row r="50656" spans="68:68" x14ac:dyDescent="0.2">
      <c r="BP50656" s="48"/>
    </row>
    <row r="50657" spans="68:68" x14ac:dyDescent="0.2">
      <c r="BP50657" s="48"/>
    </row>
    <row r="50658" spans="68:68" x14ac:dyDescent="0.2">
      <c r="BP50658" s="48"/>
    </row>
    <row r="50659" spans="68:68" x14ac:dyDescent="0.2">
      <c r="BP50659" s="48"/>
    </row>
    <row r="50660" spans="68:68" x14ac:dyDescent="0.2">
      <c r="BP50660" s="48"/>
    </row>
    <row r="50661" spans="68:68" x14ac:dyDescent="0.2">
      <c r="BP50661" s="48"/>
    </row>
    <row r="50662" spans="68:68" x14ac:dyDescent="0.2">
      <c r="BP50662" s="48"/>
    </row>
    <row r="50663" spans="68:68" x14ac:dyDescent="0.2">
      <c r="BP50663" s="48"/>
    </row>
    <row r="50664" spans="68:68" x14ac:dyDescent="0.2">
      <c r="BP50664" s="48"/>
    </row>
    <row r="50665" spans="68:68" x14ac:dyDescent="0.2">
      <c r="BP50665" s="48"/>
    </row>
    <row r="50666" spans="68:68" x14ac:dyDescent="0.2">
      <c r="BP50666" s="48"/>
    </row>
    <row r="50667" spans="68:68" x14ac:dyDescent="0.2">
      <c r="BP50667" s="48"/>
    </row>
    <row r="50668" spans="68:68" x14ac:dyDescent="0.2">
      <c r="BP50668" s="48"/>
    </row>
    <row r="50669" spans="68:68" x14ac:dyDescent="0.2">
      <c r="BP50669" s="48"/>
    </row>
    <row r="50670" spans="68:68" x14ac:dyDescent="0.2">
      <c r="BP50670" s="48"/>
    </row>
    <row r="50671" spans="68:68" x14ac:dyDescent="0.2">
      <c r="BP50671" s="48"/>
    </row>
    <row r="50672" spans="68:68" x14ac:dyDescent="0.2">
      <c r="BP50672" s="48"/>
    </row>
    <row r="50673" spans="68:68" x14ac:dyDescent="0.2">
      <c r="BP50673" s="48"/>
    </row>
    <row r="50674" spans="68:68" x14ac:dyDescent="0.2">
      <c r="BP50674" s="48"/>
    </row>
    <row r="50675" spans="68:68" x14ac:dyDescent="0.2">
      <c r="BP50675" s="48"/>
    </row>
    <row r="50676" spans="68:68" x14ac:dyDescent="0.2">
      <c r="BP50676" s="48"/>
    </row>
    <row r="50677" spans="68:68" x14ac:dyDescent="0.2">
      <c r="BP50677" s="48"/>
    </row>
    <row r="50678" spans="68:68" x14ac:dyDescent="0.2">
      <c r="BP50678" s="48"/>
    </row>
    <row r="50679" spans="68:68" x14ac:dyDescent="0.2">
      <c r="BP50679" s="48"/>
    </row>
    <row r="50680" spans="68:68" x14ac:dyDescent="0.2">
      <c r="BP50680" s="48"/>
    </row>
    <row r="50681" spans="68:68" x14ac:dyDescent="0.2">
      <c r="BP50681" s="48"/>
    </row>
    <row r="50682" spans="68:68" x14ac:dyDescent="0.2">
      <c r="BP50682" s="48"/>
    </row>
    <row r="50683" spans="68:68" x14ac:dyDescent="0.2">
      <c r="BP50683" s="48"/>
    </row>
    <row r="50684" spans="68:68" x14ac:dyDescent="0.2">
      <c r="BP50684" s="48"/>
    </row>
    <row r="50685" spans="68:68" x14ac:dyDescent="0.2">
      <c r="BP50685" s="48"/>
    </row>
    <row r="50686" spans="68:68" x14ac:dyDescent="0.2">
      <c r="BP50686" s="48"/>
    </row>
    <row r="50687" spans="68:68" x14ac:dyDescent="0.2">
      <c r="BP50687" s="48"/>
    </row>
    <row r="50688" spans="68:68" x14ac:dyDescent="0.2">
      <c r="BP50688" s="48"/>
    </row>
    <row r="50689" spans="68:68" x14ac:dyDescent="0.2">
      <c r="BP50689" s="48"/>
    </row>
    <row r="50690" spans="68:68" x14ac:dyDescent="0.2">
      <c r="BP50690" s="48"/>
    </row>
    <row r="50691" spans="68:68" x14ac:dyDescent="0.2">
      <c r="BP50691" s="48"/>
    </row>
    <row r="50692" spans="68:68" x14ac:dyDescent="0.2">
      <c r="BP50692" s="48"/>
    </row>
    <row r="50693" spans="68:68" x14ac:dyDescent="0.2">
      <c r="BP50693" s="48"/>
    </row>
    <row r="50694" spans="68:68" x14ac:dyDescent="0.2">
      <c r="BP50694" s="48"/>
    </row>
    <row r="50695" spans="68:68" x14ac:dyDescent="0.2">
      <c r="BP50695" s="48"/>
    </row>
    <row r="50696" spans="68:68" x14ac:dyDescent="0.2">
      <c r="BP50696" s="48"/>
    </row>
    <row r="50697" spans="68:68" x14ac:dyDescent="0.2">
      <c r="BP50697" s="48"/>
    </row>
    <row r="50698" spans="68:68" x14ac:dyDescent="0.2">
      <c r="BP50698" s="48"/>
    </row>
    <row r="50699" spans="68:68" x14ac:dyDescent="0.2">
      <c r="BP50699" s="48"/>
    </row>
    <row r="50700" spans="68:68" x14ac:dyDescent="0.2">
      <c r="BP50700" s="48"/>
    </row>
    <row r="50701" spans="68:68" x14ac:dyDescent="0.2">
      <c r="BP50701" s="48"/>
    </row>
    <row r="50702" spans="68:68" x14ac:dyDescent="0.2">
      <c r="BP50702" s="48"/>
    </row>
    <row r="50703" spans="68:68" x14ac:dyDescent="0.2">
      <c r="BP50703" s="48"/>
    </row>
    <row r="50704" spans="68:68" x14ac:dyDescent="0.2">
      <c r="BP50704" s="48"/>
    </row>
    <row r="50705" spans="68:68" x14ac:dyDescent="0.2">
      <c r="BP50705" s="48"/>
    </row>
    <row r="50706" spans="68:68" x14ac:dyDescent="0.2">
      <c r="BP50706" s="48"/>
    </row>
    <row r="50707" spans="68:68" x14ac:dyDescent="0.2">
      <c r="BP50707" s="48"/>
    </row>
    <row r="50708" spans="68:68" x14ac:dyDescent="0.2">
      <c r="BP50708" s="48"/>
    </row>
    <row r="50709" spans="68:68" x14ac:dyDescent="0.2">
      <c r="BP50709" s="48"/>
    </row>
    <row r="50710" spans="68:68" x14ac:dyDescent="0.2">
      <c r="BP50710" s="48"/>
    </row>
    <row r="50711" spans="68:68" x14ac:dyDescent="0.2">
      <c r="BP50711" s="48"/>
    </row>
    <row r="50712" spans="68:68" x14ac:dyDescent="0.2">
      <c r="BP50712" s="48"/>
    </row>
    <row r="50713" spans="68:68" x14ac:dyDescent="0.2">
      <c r="BP50713" s="48"/>
    </row>
    <row r="50714" spans="68:68" x14ac:dyDescent="0.2">
      <c r="BP50714" s="48"/>
    </row>
    <row r="50715" spans="68:68" x14ac:dyDescent="0.2">
      <c r="BP50715" s="48"/>
    </row>
    <row r="50716" spans="68:68" x14ac:dyDescent="0.2">
      <c r="BP50716" s="48"/>
    </row>
    <row r="50717" spans="68:68" x14ac:dyDescent="0.2">
      <c r="BP50717" s="48"/>
    </row>
    <row r="50718" spans="68:68" x14ac:dyDescent="0.2">
      <c r="BP50718" s="48"/>
    </row>
    <row r="50719" spans="68:68" x14ac:dyDescent="0.2">
      <c r="BP50719" s="48"/>
    </row>
    <row r="50720" spans="68:68" x14ac:dyDescent="0.2">
      <c r="BP50720" s="48"/>
    </row>
    <row r="50721" spans="68:68" x14ac:dyDescent="0.2">
      <c r="BP50721" s="48"/>
    </row>
    <row r="50722" spans="68:68" x14ac:dyDescent="0.2">
      <c r="BP50722" s="48"/>
    </row>
    <row r="50723" spans="68:68" x14ac:dyDescent="0.2">
      <c r="BP50723" s="48"/>
    </row>
    <row r="50724" spans="68:68" x14ac:dyDescent="0.2">
      <c r="BP50724" s="48"/>
    </row>
    <row r="50725" spans="68:68" x14ac:dyDescent="0.2">
      <c r="BP50725" s="48"/>
    </row>
    <row r="50726" spans="68:68" x14ac:dyDescent="0.2">
      <c r="BP50726" s="48"/>
    </row>
    <row r="50727" spans="68:68" x14ac:dyDescent="0.2">
      <c r="BP50727" s="48"/>
    </row>
    <row r="50728" spans="68:68" x14ac:dyDescent="0.2">
      <c r="BP50728" s="48"/>
    </row>
    <row r="50729" spans="68:68" x14ac:dyDescent="0.2">
      <c r="BP50729" s="48"/>
    </row>
    <row r="50730" spans="68:68" x14ac:dyDescent="0.2">
      <c r="BP50730" s="48"/>
    </row>
    <row r="50731" spans="68:68" x14ac:dyDescent="0.2">
      <c r="BP50731" s="48"/>
    </row>
    <row r="50732" spans="68:68" x14ac:dyDescent="0.2">
      <c r="BP50732" s="48"/>
    </row>
    <row r="50733" spans="68:68" x14ac:dyDescent="0.2">
      <c r="BP50733" s="48"/>
    </row>
    <row r="50734" spans="68:68" x14ac:dyDescent="0.2">
      <c r="BP50734" s="48"/>
    </row>
    <row r="50735" spans="68:68" x14ac:dyDescent="0.2">
      <c r="BP50735" s="48"/>
    </row>
    <row r="50736" spans="68:68" x14ac:dyDescent="0.2">
      <c r="BP50736" s="48"/>
    </row>
    <row r="50737" spans="68:68" x14ac:dyDescent="0.2">
      <c r="BP50737" s="48"/>
    </row>
    <row r="50738" spans="68:68" x14ac:dyDescent="0.2">
      <c r="BP50738" s="48"/>
    </row>
    <row r="50739" spans="68:68" x14ac:dyDescent="0.2">
      <c r="BP50739" s="48"/>
    </row>
    <row r="50740" spans="68:68" x14ac:dyDescent="0.2">
      <c r="BP50740" s="48"/>
    </row>
    <row r="50741" spans="68:68" x14ac:dyDescent="0.2">
      <c r="BP50741" s="48"/>
    </row>
    <row r="50742" spans="68:68" x14ac:dyDescent="0.2">
      <c r="BP50742" s="48"/>
    </row>
    <row r="50743" spans="68:68" x14ac:dyDescent="0.2">
      <c r="BP50743" s="48"/>
    </row>
    <row r="50744" spans="68:68" x14ac:dyDescent="0.2">
      <c r="BP50744" s="48"/>
    </row>
    <row r="50745" spans="68:68" x14ac:dyDescent="0.2">
      <c r="BP50745" s="48"/>
    </row>
    <row r="50746" spans="68:68" x14ac:dyDescent="0.2">
      <c r="BP50746" s="48"/>
    </row>
    <row r="50747" spans="68:68" x14ac:dyDescent="0.2">
      <c r="BP50747" s="48"/>
    </row>
    <row r="50748" spans="68:68" x14ac:dyDescent="0.2">
      <c r="BP50748" s="48"/>
    </row>
    <row r="50749" spans="68:68" x14ac:dyDescent="0.2">
      <c r="BP50749" s="48"/>
    </row>
    <row r="50750" spans="68:68" x14ac:dyDescent="0.2">
      <c r="BP50750" s="48"/>
    </row>
    <row r="50751" spans="68:68" x14ac:dyDescent="0.2">
      <c r="BP50751" s="48"/>
    </row>
    <row r="50752" spans="68:68" x14ac:dyDescent="0.2">
      <c r="BP50752" s="48"/>
    </row>
    <row r="50753" spans="68:68" x14ac:dyDescent="0.2">
      <c r="BP50753" s="48"/>
    </row>
    <row r="50754" spans="68:68" x14ac:dyDescent="0.2">
      <c r="BP50754" s="48"/>
    </row>
    <row r="50755" spans="68:68" x14ac:dyDescent="0.2">
      <c r="BP50755" s="48"/>
    </row>
    <row r="50756" spans="68:68" x14ac:dyDescent="0.2">
      <c r="BP50756" s="48"/>
    </row>
    <row r="50757" spans="68:68" x14ac:dyDescent="0.2">
      <c r="BP50757" s="48"/>
    </row>
    <row r="50758" spans="68:68" x14ac:dyDescent="0.2">
      <c r="BP50758" s="48"/>
    </row>
    <row r="50759" spans="68:68" x14ac:dyDescent="0.2">
      <c r="BP50759" s="48"/>
    </row>
    <row r="50760" spans="68:68" x14ac:dyDescent="0.2">
      <c r="BP50760" s="48"/>
    </row>
    <row r="50761" spans="68:68" x14ac:dyDescent="0.2">
      <c r="BP50761" s="48"/>
    </row>
    <row r="50762" spans="68:68" x14ac:dyDescent="0.2">
      <c r="BP50762" s="48"/>
    </row>
    <row r="50763" spans="68:68" x14ac:dyDescent="0.2">
      <c r="BP50763" s="48"/>
    </row>
    <row r="50764" spans="68:68" x14ac:dyDescent="0.2">
      <c r="BP50764" s="48"/>
    </row>
    <row r="50765" spans="68:68" x14ac:dyDescent="0.2">
      <c r="BP50765" s="48"/>
    </row>
    <row r="50766" spans="68:68" x14ac:dyDescent="0.2">
      <c r="BP50766" s="48"/>
    </row>
    <row r="50767" spans="68:68" x14ac:dyDescent="0.2">
      <c r="BP50767" s="48"/>
    </row>
    <row r="50768" spans="68:68" x14ac:dyDescent="0.2">
      <c r="BP50768" s="48"/>
    </row>
    <row r="50769" spans="68:68" x14ac:dyDescent="0.2">
      <c r="BP50769" s="48"/>
    </row>
    <row r="50770" spans="68:68" x14ac:dyDescent="0.2">
      <c r="BP50770" s="48"/>
    </row>
    <row r="50771" spans="68:68" x14ac:dyDescent="0.2">
      <c r="BP50771" s="48"/>
    </row>
    <row r="50772" spans="68:68" x14ac:dyDescent="0.2">
      <c r="BP50772" s="48"/>
    </row>
    <row r="50773" spans="68:68" x14ac:dyDescent="0.2">
      <c r="BP50773" s="48"/>
    </row>
    <row r="50774" spans="68:68" x14ac:dyDescent="0.2">
      <c r="BP50774" s="48"/>
    </row>
    <row r="50775" spans="68:68" x14ac:dyDescent="0.2">
      <c r="BP50775" s="48"/>
    </row>
    <row r="50776" spans="68:68" x14ac:dyDescent="0.2">
      <c r="BP50776" s="48"/>
    </row>
    <row r="50777" spans="68:68" x14ac:dyDescent="0.2">
      <c r="BP50777" s="48"/>
    </row>
    <row r="50778" spans="68:68" x14ac:dyDescent="0.2">
      <c r="BP50778" s="48"/>
    </row>
    <row r="50779" spans="68:68" x14ac:dyDescent="0.2">
      <c r="BP50779" s="48"/>
    </row>
    <row r="50780" spans="68:68" x14ac:dyDescent="0.2">
      <c r="BP50780" s="48"/>
    </row>
    <row r="50781" spans="68:68" x14ac:dyDescent="0.2">
      <c r="BP50781" s="48"/>
    </row>
    <row r="50782" spans="68:68" x14ac:dyDescent="0.2">
      <c r="BP50782" s="48"/>
    </row>
    <row r="50783" spans="68:68" x14ac:dyDescent="0.2">
      <c r="BP50783" s="48"/>
    </row>
    <row r="50784" spans="68:68" x14ac:dyDescent="0.2">
      <c r="BP50784" s="48"/>
    </row>
    <row r="50785" spans="68:68" x14ac:dyDescent="0.2">
      <c r="BP50785" s="48"/>
    </row>
    <row r="50786" spans="68:68" x14ac:dyDescent="0.2">
      <c r="BP50786" s="48"/>
    </row>
    <row r="50787" spans="68:68" x14ac:dyDescent="0.2">
      <c r="BP50787" s="48"/>
    </row>
    <row r="50788" spans="68:68" x14ac:dyDescent="0.2">
      <c r="BP50788" s="48"/>
    </row>
    <row r="50789" spans="68:68" x14ac:dyDescent="0.2">
      <c r="BP50789" s="48"/>
    </row>
    <row r="50790" spans="68:68" x14ac:dyDescent="0.2">
      <c r="BP50790" s="48"/>
    </row>
    <row r="50791" spans="68:68" x14ac:dyDescent="0.2">
      <c r="BP50791" s="48"/>
    </row>
    <row r="50792" spans="68:68" x14ac:dyDescent="0.2">
      <c r="BP50792" s="48"/>
    </row>
    <row r="50793" spans="68:68" x14ac:dyDescent="0.2">
      <c r="BP50793" s="48"/>
    </row>
    <row r="50794" spans="68:68" x14ac:dyDescent="0.2">
      <c r="BP50794" s="48"/>
    </row>
    <row r="50795" spans="68:68" x14ac:dyDescent="0.2">
      <c r="BP50795" s="48"/>
    </row>
    <row r="50796" spans="68:68" x14ac:dyDescent="0.2">
      <c r="BP50796" s="48"/>
    </row>
    <row r="50797" spans="68:68" x14ac:dyDescent="0.2">
      <c r="BP50797" s="48"/>
    </row>
    <row r="50798" spans="68:68" x14ac:dyDescent="0.2">
      <c r="BP50798" s="48"/>
    </row>
    <row r="50799" spans="68:68" x14ac:dyDescent="0.2">
      <c r="BP50799" s="48"/>
    </row>
    <row r="50800" spans="68:68" x14ac:dyDescent="0.2">
      <c r="BP50800" s="48"/>
    </row>
    <row r="50801" spans="68:68" x14ac:dyDescent="0.2">
      <c r="BP50801" s="48"/>
    </row>
    <row r="50802" spans="68:68" x14ac:dyDescent="0.2">
      <c r="BP50802" s="48"/>
    </row>
    <row r="50803" spans="68:68" x14ac:dyDescent="0.2">
      <c r="BP50803" s="48"/>
    </row>
    <row r="50804" spans="68:68" x14ac:dyDescent="0.2">
      <c r="BP50804" s="48"/>
    </row>
    <row r="50805" spans="68:68" x14ac:dyDescent="0.2">
      <c r="BP50805" s="48"/>
    </row>
    <row r="50806" spans="68:68" x14ac:dyDescent="0.2">
      <c r="BP50806" s="48"/>
    </row>
    <row r="50807" spans="68:68" x14ac:dyDescent="0.2">
      <c r="BP50807" s="48"/>
    </row>
    <row r="50808" spans="68:68" x14ac:dyDescent="0.2">
      <c r="BP50808" s="48"/>
    </row>
    <row r="50809" spans="68:68" x14ac:dyDescent="0.2">
      <c r="BP50809" s="48"/>
    </row>
    <row r="50810" spans="68:68" x14ac:dyDescent="0.2">
      <c r="BP50810" s="48"/>
    </row>
    <row r="50811" spans="68:68" x14ac:dyDescent="0.2">
      <c r="BP50811" s="48"/>
    </row>
    <row r="50812" spans="68:68" x14ac:dyDescent="0.2">
      <c r="BP50812" s="48"/>
    </row>
    <row r="50813" spans="68:68" x14ac:dyDescent="0.2">
      <c r="BP50813" s="48"/>
    </row>
    <row r="50814" spans="68:68" x14ac:dyDescent="0.2">
      <c r="BP50814" s="48"/>
    </row>
    <row r="50815" spans="68:68" x14ac:dyDescent="0.2">
      <c r="BP50815" s="48"/>
    </row>
    <row r="50816" spans="68:68" x14ac:dyDescent="0.2">
      <c r="BP50816" s="48"/>
    </row>
    <row r="50817" spans="68:68" x14ac:dyDescent="0.2">
      <c r="BP50817" s="48"/>
    </row>
    <row r="50818" spans="68:68" x14ac:dyDescent="0.2">
      <c r="BP50818" s="48"/>
    </row>
    <row r="50819" spans="68:68" x14ac:dyDescent="0.2">
      <c r="BP50819" s="48"/>
    </row>
    <row r="50820" spans="68:68" x14ac:dyDescent="0.2">
      <c r="BP50820" s="48"/>
    </row>
    <row r="50821" spans="68:68" x14ac:dyDescent="0.2">
      <c r="BP50821" s="48"/>
    </row>
    <row r="50822" spans="68:68" x14ac:dyDescent="0.2">
      <c r="BP50822" s="48"/>
    </row>
    <row r="50823" spans="68:68" x14ac:dyDescent="0.2">
      <c r="BP50823" s="48"/>
    </row>
    <row r="50824" spans="68:68" x14ac:dyDescent="0.2">
      <c r="BP50824" s="48"/>
    </row>
    <row r="50825" spans="68:68" x14ac:dyDescent="0.2">
      <c r="BP50825" s="48"/>
    </row>
    <row r="50826" spans="68:68" x14ac:dyDescent="0.2">
      <c r="BP50826" s="48"/>
    </row>
    <row r="50827" spans="68:68" x14ac:dyDescent="0.2">
      <c r="BP50827" s="48"/>
    </row>
    <row r="50828" spans="68:68" x14ac:dyDescent="0.2">
      <c r="BP50828" s="48"/>
    </row>
    <row r="50829" spans="68:68" x14ac:dyDescent="0.2">
      <c r="BP50829" s="48"/>
    </row>
    <row r="50830" spans="68:68" x14ac:dyDescent="0.2">
      <c r="BP50830" s="48"/>
    </row>
    <row r="50831" spans="68:68" x14ac:dyDescent="0.2">
      <c r="BP50831" s="48"/>
    </row>
    <row r="50832" spans="68:68" x14ac:dyDescent="0.2">
      <c r="BP50832" s="48"/>
    </row>
    <row r="50833" spans="68:68" x14ac:dyDescent="0.2">
      <c r="BP50833" s="48"/>
    </row>
    <row r="50834" spans="68:68" x14ac:dyDescent="0.2">
      <c r="BP50834" s="48"/>
    </row>
    <row r="50835" spans="68:68" x14ac:dyDescent="0.2">
      <c r="BP50835" s="48"/>
    </row>
    <row r="50836" spans="68:68" x14ac:dyDescent="0.2">
      <c r="BP50836" s="48"/>
    </row>
    <row r="50837" spans="68:68" x14ac:dyDescent="0.2">
      <c r="BP50837" s="48"/>
    </row>
    <row r="50838" spans="68:68" x14ac:dyDescent="0.2">
      <c r="BP50838" s="48"/>
    </row>
    <row r="50839" spans="68:68" x14ac:dyDescent="0.2">
      <c r="BP50839" s="48"/>
    </row>
    <row r="50840" spans="68:68" x14ac:dyDescent="0.2">
      <c r="BP50840" s="48"/>
    </row>
    <row r="50841" spans="68:68" x14ac:dyDescent="0.2">
      <c r="BP50841" s="48"/>
    </row>
    <row r="50842" spans="68:68" x14ac:dyDescent="0.2">
      <c r="BP50842" s="48"/>
    </row>
    <row r="50843" spans="68:68" x14ac:dyDescent="0.2">
      <c r="BP50843" s="48"/>
    </row>
    <row r="50844" spans="68:68" x14ac:dyDescent="0.2">
      <c r="BP50844" s="48"/>
    </row>
    <row r="50845" spans="68:68" x14ac:dyDescent="0.2">
      <c r="BP50845" s="48"/>
    </row>
    <row r="50846" spans="68:68" x14ac:dyDescent="0.2">
      <c r="BP50846" s="48"/>
    </row>
    <row r="50847" spans="68:68" x14ac:dyDescent="0.2">
      <c r="BP50847" s="48"/>
    </row>
    <row r="50848" spans="68:68" x14ac:dyDescent="0.2">
      <c r="BP50848" s="48"/>
    </row>
    <row r="50849" spans="68:68" x14ac:dyDescent="0.2">
      <c r="BP50849" s="48"/>
    </row>
    <row r="50850" spans="68:68" x14ac:dyDescent="0.2">
      <c r="BP50850" s="48"/>
    </row>
    <row r="50851" spans="68:68" x14ac:dyDescent="0.2">
      <c r="BP50851" s="48"/>
    </row>
    <row r="50852" spans="68:68" x14ac:dyDescent="0.2">
      <c r="BP50852" s="48"/>
    </row>
    <row r="50853" spans="68:68" x14ac:dyDescent="0.2">
      <c r="BP50853" s="48"/>
    </row>
    <row r="50854" spans="68:68" x14ac:dyDescent="0.2">
      <c r="BP50854" s="48"/>
    </row>
    <row r="50855" spans="68:68" x14ac:dyDescent="0.2">
      <c r="BP50855" s="48"/>
    </row>
    <row r="50856" spans="68:68" x14ac:dyDescent="0.2">
      <c r="BP50856" s="48"/>
    </row>
    <row r="50857" spans="68:68" x14ac:dyDescent="0.2">
      <c r="BP50857" s="48"/>
    </row>
    <row r="50858" spans="68:68" x14ac:dyDescent="0.2">
      <c r="BP50858" s="48"/>
    </row>
    <row r="50859" spans="68:68" x14ac:dyDescent="0.2">
      <c r="BP50859" s="48"/>
    </row>
    <row r="50860" spans="68:68" x14ac:dyDescent="0.2">
      <c r="BP50860" s="48"/>
    </row>
    <row r="50861" spans="68:68" x14ac:dyDescent="0.2">
      <c r="BP50861" s="48"/>
    </row>
    <row r="50862" spans="68:68" x14ac:dyDescent="0.2">
      <c r="BP50862" s="48"/>
    </row>
    <row r="50863" spans="68:68" x14ac:dyDescent="0.2">
      <c r="BP50863" s="48"/>
    </row>
    <row r="50864" spans="68:68" x14ac:dyDescent="0.2">
      <c r="BP50864" s="48"/>
    </row>
    <row r="50865" spans="68:68" x14ac:dyDescent="0.2">
      <c r="BP50865" s="48"/>
    </row>
    <row r="50866" spans="68:68" x14ac:dyDescent="0.2">
      <c r="BP50866" s="48"/>
    </row>
    <row r="50867" spans="68:68" x14ac:dyDescent="0.2">
      <c r="BP50867" s="48"/>
    </row>
    <row r="50868" spans="68:68" x14ac:dyDescent="0.2">
      <c r="BP50868" s="48"/>
    </row>
    <row r="50869" spans="68:68" x14ac:dyDescent="0.2">
      <c r="BP50869" s="48"/>
    </row>
    <row r="50870" spans="68:68" x14ac:dyDescent="0.2">
      <c r="BP50870" s="48"/>
    </row>
    <row r="50871" spans="68:68" x14ac:dyDescent="0.2">
      <c r="BP50871" s="48"/>
    </row>
    <row r="50872" spans="68:68" x14ac:dyDescent="0.2">
      <c r="BP50872" s="48"/>
    </row>
    <row r="50873" spans="68:68" x14ac:dyDescent="0.2">
      <c r="BP50873" s="48"/>
    </row>
    <row r="50874" spans="68:68" x14ac:dyDescent="0.2">
      <c r="BP50874" s="48"/>
    </row>
    <row r="50875" spans="68:68" x14ac:dyDescent="0.2">
      <c r="BP50875" s="48"/>
    </row>
    <row r="50876" spans="68:68" x14ac:dyDescent="0.2">
      <c r="BP50876" s="48"/>
    </row>
    <row r="50877" spans="68:68" x14ac:dyDescent="0.2">
      <c r="BP50877" s="48"/>
    </row>
    <row r="50878" spans="68:68" x14ac:dyDescent="0.2">
      <c r="BP50878" s="48"/>
    </row>
    <row r="50879" spans="68:68" x14ac:dyDescent="0.2">
      <c r="BP50879" s="48"/>
    </row>
    <row r="50880" spans="68:68" x14ac:dyDescent="0.2">
      <c r="BP50880" s="48"/>
    </row>
    <row r="50881" spans="68:68" x14ac:dyDescent="0.2">
      <c r="BP50881" s="48"/>
    </row>
    <row r="50882" spans="68:68" x14ac:dyDescent="0.2">
      <c r="BP50882" s="48"/>
    </row>
    <row r="50883" spans="68:68" x14ac:dyDescent="0.2">
      <c r="BP50883" s="48"/>
    </row>
    <row r="50884" spans="68:68" x14ac:dyDescent="0.2">
      <c r="BP50884" s="48"/>
    </row>
    <row r="50885" spans="68:68" x14ac:dyDescent="0.2">
      <c r="BP50885" s="48"/>
    </row>
    <row r="50886" spans="68:68" x14ac:dyDescent="0.2">
      <c r="BP50886" s="48"/>
    </row>
    <row r="50887" spans="68:68" x14ac:dyDescent="0.2">
      <c r="BP50887" s="48"/>
    </row>
    <row r="50888" spans="68:68" x14ac:dyDescent="0.2">
      <c r="BP50888" s="48"/>
    </row>
    <row r="50889" spans="68:68" x14ac:dyDescent="0.2">
      <c r="BP50889" s="48"/>
    </row>
    <row r="50890" spans="68:68" x14ac:dyDescent="0.2">
      <c r="BP50890" s="48"/>
    </row>
    <row r="50891" spans="68:68" x14ac:dyDescent="0.2">
      <c r="BP50891" s="48"/>
    </row>
    <row r="50892" spans="68:68" x14ac:dyDescent="0.2">
      <c r="BP50892" s="48"/>
    </row>
    <row r="50893" spans="68:68" x14ac:dyDescent="0.2">
      <c r="BP50893" s="48"/>
    </row>
    <row r="50894" spans="68:68" x14ac:dyDescent="0.2">
      <c r="BP50894" s="48"/>
    </row>
    <row r="50895" spans="68:68" x14ac:dyDescent="0.2">
      <c r="BP50895" s="48"/>
    </row>
    <row r="50896" spans="68:68" x14ac:dyDescent="0.2">
      <c r="BP50896" s="48"/>
    </row>
    <row r="50897" spans="68:68" x14ac:dyDescent="0.2">
      <c r="BP50897" s="48"/>
    </row>
    <row r="50898" spans="68:68" x14ac:dyDescent="0.2">
      <c r="BP50898" s="48"/>
    </row>
    <row r="50899" spans="68:68" x14ac:dyDescent="0.2">
      <c r="BP50899" s="48"/>
    </row>
    <row r="50900" spans="68:68" x14ac:dyDescent="0.2">
      <c r="BP50900" s="48"/>
    </row>
    <row r="50901" spans="68:68" x14ac:dyDescent="0.2">
      <c r="BP50901" s="48"/>
    </row>
    <row r="50902" spans="68:68" x14ac:dyDescent="0.2">
      <c r="BP50902" s="48"/>
    </row>
    <row r="50903" spans="68:68" x14ac:dyDescent="0.2">
      <c r="BP50903" s="48"/>
    </row>
    <row r="50904" spans="68:68" x14ac:dyDescent="0.2">
      <c r="BP50904" s="48"/>
    </row>
    <row r="50905" spans="68:68" x14ac:dyDescent="0.2">
      <c r="BP50905" s="48"/>
    </row>
    <row r="50906" spans="68:68" x14ac:dyDescent="0.2">
      <c r="BP50906" s="48"/>
    </row>
    <row r="50907" spans="68:68" x14ac:dyDescent="0.2">
      <c r="BP50907" s="48"/>
    </row>
    <row r="50908" spans="68:68" x14ac:dyDescent="0.2">
      <c r="BP50908" s="48"/>
    </row>
    <row r="50909" spans="68:68" x14ac:dyDescent="0.2">
      <c r="BP50909" s="48"/>
    </row>
    <row r="50910" spans="68:68" x14ac:dyDescent="0.2">
      <c r="BP50910" s="48"/>
    </row>
    <row r="50911" spans="68:68" x14ac:dyDescent="0.2">
      <c r="BP50911" s="48"/>
    </row>
    <row r="50912" spans="68:68" x14ac:dyDescent="0.2">
      <c r="BP50912" s="48"/>
    </row>
    <row r="50913" spans="68:68" x14ac:dyDescent="0.2">
      <c r="BP50913" s="48"/>
    </row>
    <row r="50914" spans="68:68" x14ac:dyDescent="0.2">
      <c r="BP50914" s="48"/>
    </row>
    <row r="50915" spans="68:68" x14ac:dyDescent="0.2">
      <c r="BP50915" s="48"/>
    </row>
    <row r="50916" spans="68:68" x14ac:dyDescent="0.2">
      <c r="BP50916" s="48"/>
    </row>
    <row r="50917" spans="68:68" x14ac:dyDescent="0.2">
      <c r="BP50917" s="48"/>
    </row>
    <row r="50918" spans="68:68" x14ac:dyDescent="0.2">
      <c r="BP50918" s="48"/>
    </row>
    <row r="50919" spans="68:68" x14ac:dyDescent="0.2">
      <c r="BP50919" s="48"/>
    </row>
    <row r="50920" spans="68:68" x14ac:dyDescent="0.2">
      <c r="BP50920" s="48"/>
    </row>
    <row r="50921" spans="68:68" x14ac:dyDescent="0.2">
      <c r="BP50921" s="48"/>
    </row>
    <row r="50922" spans="68:68" x14ac:dyDescent="0.2">
      <c r="BP50922" s="48"/>
    </row>
    <row r="50923" spans="68:68" x14ac:dyDescent="0.2">
      <c r="BP50923" s="48"/>
    </row>
    <row r="50924" spans="68:68" x14ac:dyDescent="0.2">
      <c r="BP50924" s="48"/>
    </row>
    <row r="50925" spans="68:68" x14ac:dyDescent="0.2">
      <c r="BP50925" s="48"/>
    </row>
    <row r="50926" spans="68:68" x14ac:dyDescent="0.2">
      <c r="BP50926" s="48"/>
    </row>
    <row r="50927" spans="68:68" x14ac:dyDescent="0.2">
      <c r="BP50927" s="48"/>
    </row>
    <row r="50928" spans="68:68" x14ac:dyDescent="0.2">
      <c r="BP50928" s="48"/>
    </row>
    <row r="50929" spans="68:68" x14ac:dyDescent="0.2">
      <c r="BP50929" s="48"/>
    </row>
    <row r="50930" spans="68:68" x14ac:dyDescent="0.2">
      <c r="BP50930" s="48"/>
    </row>
    <row r="50931" spans="68:68" x14ac:dyDescent="0.2">
      <c r="BP50931" s="48"/>
    </row>
    <row r="50932" spans="68:68" x14ac:dyDescent="0.2">
      <c r="BP50932" s="48"/>
    </row>
    <row r="50933" spans="68:68" x14ac:dyDescent="0.2">
      <c r="BP50933" s="48"/>
    </row>
    <row r="50934" spans="68:68" x14ac:dyDescent="0.2">
      <c r="BP50934" s="48"/>
    </row>
    <row r="50935" spans="68:68" x14ac:dyDescent="0.2">
      <c r="BP50935" s="48"/>
    </row>
    <row r="50936" spans="68:68" x14ac:dyDescent="0.2">
      <c r="BP50936" s="48"/>
    </row>
    <row r="50937" spans="68:68" x14ac:dyDescent="0.2">
      <c r="BP50937" s="48"/>
    </row>
    <row r="50938" spans="68:68" x14ac:dyDescent="0.2">
      <c r="BP50938" s="48"/>
    </row>
    <row r="50939" spans="68:68" x14ac:dyDescent="0.2">
      <c r="BP50939" s="48"/>
    </row>
    <row r="50940" spans="68:68" x14ac:dyDescent="0.2">
      <c r="BP50940" s="48"/>
    </row>
    <row r="50941" spans="68:68" x14ac:dyDescent="0.2">
      <c r="BP50941" s="48"/>
    </row>
    <row r="50942" spans="68:68" x14ac:dyDescent="0.2">
      <c r="BP50942" s="48"/>
    </row>
    <row r="50943" spans="68:68" x14ac:dyDescent="0.2">
      <c r="BP50943" s="48"/>
    </row>
    <row r="50944" spans="68:68" x14ac:dyDescent="0.2">
      <c r="BP50944" s="48"/>
    </row>
    <row r="50945" spans="68:68" x14ac:dyDescent="0.2">
      <c r="BP50945" s="48"/>
    </row>
    <row r="50946" spans="68:68" x14ac:dyDescent="0.2">
      <c r="BP50946" s="48"/>
    </row>
    <row r="50947" spans="68:68" x14ac:dyDescent="0.2">
      <c r="BP50947" s="48"/>
    </row>
    <row r="50948" spans="68:68" x14ac:dyDescent="0.2">
      <c r="BP50948" s="48"/>
    </row>
    <row r="50949" spans="68:68" x14ac:dyDescent="0.2">
      <c r="BP50949" s="48"/>
    </row>
    <row r="50950" spans="68:68" x14ac:dyDescent="0.2">
      <c r="BP50950" s="48"/>
    </row>
    <row r="50951" spans="68:68" x14ac:dyDescent="0.2">
      <c r="BP50951" s="48"/>
    </row>
    <row r="50952" spans="68:68" x14ac:dyDescent="0.2">
      <c r="BP50952" s="48"/>
    </row>
    <row r="50953" spans="68:68" x14ac:dyDescent="0.2">
      <c r="BP50953" s="48"/>
    </row>
    <row r="50954" spans="68:68" x14ac:dyDescent="0.2">
      <c r="BP50954" s="48"/>
    </row>
    <row r="50955" spans="68:68" x14ac:dyDescent="0.2">
      <c r="BP50955" s="48"/>
    </row>
    <row r="50956" spans="68:68" x14ac:dyDescent="0.2">
      <c r="BP50956" s="48"/>
    </row>
    <row r="50957" spans="68:68" x14ac:dyDescent="0.2">
      <c r="BP50957" s="48"/>
    </row>
    <row r="50958" spans="68:68" x14ac:dyDescent="0.2">
      <c r="BP50958" s="48"/>
    </row>
    <row r="50959" spans="68:68" x14ac:dyDescent="0.2">
      <c r="BP50959" s="48"/>
    </row>
    <row r="50960" spans="68:68" x14ac:dyDescent="0.2">
      <c r="BP50960" s="48"/>
    </row>
    <row r="50961" spans="68:68" x14ac:dyDescent="0.2">
      <c r="BP50961" s="48"/>
    </row>
    <row r="50962" spans="68:68" x14ac:dyDescent="0.2">
      <c r="BP50962" s="48"/>
    </row>
    <row r="50963" spans="68:68" x14ac:dyDescent="0.2">
      <c r="BP50963" s="48"/>
    </row>
    <row r="50964" spans="68:68" x14ac:dyDescent="0.2">
      <c r="BP50964" s="48"/>
    </row>
    <row r="50965" spans="68:68" x14ac:dyDescent="0.2">
      <c r="BP50965" s="48"/>
    </row>
    <row r="50966" spans="68:68" x14ac:dyDescent="0.2">
      <c r="BP50966" s="48"/>
    </row>
    <row r="50967" spans="68:68" x14ac:dyDescent="0.2">
      <c r="BP50967" s="48"/>
    </row>
    <row r="50968" spans="68:68" x14ac:dyDescent="0.2">
      <c r="BP50968" s="48"/>
    </row>
    <row r="50969" spans="68:68" x14ac:dyDescent="0.2">
      <c r="BP50969" s="48"/>
    </row>
    <row r="50970" spans="68:68" x14ac:dyDescent="0.2">
      <c r="BP50970" s="48"/>
    </row>
    <row r="50971" spans="68:68" x14ac:dyDescent="0.2">
      <c r="BP50971" s="48"/>
    </row>
    <row r="50972" spans="68:68" x14ac:dyDescent="0.2">
      <c r="BP50972" s="48"/>
    </row>
    <row r="50973" spans="68:68" x14ac:dyDescent="0.2">
      <c r="BP50973" s="48"/>
    </row>
    <row r="50974" spans="68:68" x14ac:dyDescent="0.2">
      <c r="BP50974" s="48"/>
    </row>
    <row r="50975" spans="68:68" x14ac:dyDescent="0.2">
      <c r="BP50975" s="48"/>
    </row>
    <row r="50976" spans="68:68" x14ac:dyDescent="0.2">
      <c r="BP50976" s="48"/>
    </row>
    <row r="50977" spans="68:68" x14ac:dyDescent="0.2">
      <c r="BP50977" s="48"/>
    </row>
    <row r="50978" spans="68:68" x14ac:dyDescent="0.2">
      <c r="BP50978" s="48"/>
    </row>
    <row r="50979" spans="68:68" x14ac:dyDescent="0.2">
      <c r="BP50979" s="48"/>
    </row>
    <row r="50980" spans="68:68" x14ac:dyDescent="0.2">
      <c r="BP50980" s="48"/>
    </row>
    <row r="50981" spans="68:68" x14ac:dyDescent="0.2">
      <c r="BP50981" s="48"/>
    </row>
    <row r="50982" spans="68:68" x14ac:dyDescent="0.2">
      <c r="BP50982" s="48"/>
    </row>
    <row r="50983" spans="68:68" x14ac:dyDescent="0.2">
      <c r="BP50983" s="48"/>
    </row>
    <row r="50984" spans="68:68" x14ac:dyDescent="0.2">
      <c r="BP50984" s="48"/>
    </row>
    <row r="50985" spans="68:68" x14ac:dyDescent="0.2">
      <c r="BP50985" s="48"/>
    </row>
    <row r="50986" spans="68:68" x14ac:dyDescent="0.2">
      <c r="BP50986" s="48"/>
    </row>
    <row r="50987" spans="68:68" x14ac:dyDescent="0.2">
      <c r="BP50987" s="48"/>
    </row>
    <row r="50988" spans="68:68" x14ac:dyDescent="0.2">
      <c r="BP50988" s="48"/>
    </row>
    <row r="50989" spans="68:68" x14ac:dyDescent="0.2">
      <c r="BP50989" s="48"/>
    </row>
    <row r="50990" spans="68:68" x14ac:dyDescent="0.2">
      <c r="BP50990" s="48"/>
    </row>
    <row r="50991" spans="68:68" x14ac:dyDescent="0.2">
      <c r="BP50991" s="48"/>
    </row>
    <row r="50992" spans="68:68" x14ac:dyDescent="0.2">
      <c r="BP50992" s="48"/>
    </row>
    <row r="50993" spans="68:68" x14ac:dyDescent="0.2">
      <c r="BP50993" s="48"/>
    </row>
    <row r="50994" spans="68:68" x14ac:dyDescent="0.2">
      <c r="BP50994" s="48"/>
    </row>
    <row r="50995" spans="68:68" x14ac:dyDescent="0.2">
      <c r="BP50995" s="48"/>
    </row>
    <row r="50996" spans="68:68" x14ac:dyDescent="0.2">
      <c r="BP50996" s="48"/>
    </row>
    <row r="50997" spans="68:68" x14ac:dyDescent="0.2">
      <c r="BP50997" s="48"/>
    </row>
    <row r="50998" spans="68:68" x14ac:dyDescent="0.2">
      <c r="BP50998" s="48"/>
    </row>
    <row r="50999" spans="68:68" x14ac:dyDescent="0.2">
      <c r="BP50999" s="48"/>
    </row>
    <row r="51000" spans="68:68" x14ac:dyDescent="0.2">
      <c r="BP51000" s="48"/>
    </row>
    <row r="51001" spans="68:68" x14ac:dyDescent="0.2">
      <c r="BP51001" s="48"/>
    </row>
    <row r="51002" spans="68:68" x14ac:dyDescent="0.2">
      <c r="BP51002" s="48"/>
    </row>
    <row r="51003" spans="68:68" x14ac:dyDescent="0.2">
      <c r="BP51003" s="48"/>
    </row>
    <row r="51004" spans="68:68" x14ac:dyDescent="0.2">
      <c r="BP51004" s="48"/>
    </row>
    <row r="51005" spans="68:68" x14ac:dyDescent="0.2">
      <c r="BP51005" s="48"/>
    </row>
    <row r="51006" spans="68:68" x14ac:dyDescent="0.2">
      <c r="BP51006" s="48"/>
    </row>
    <row r="51007" spans="68:68" x14ac:dyDescent="0.2">
      <c r="BP51007" s="48"/>
    </row>
    <row r="51008" spans="68:68" x14ac:dyDescent="0.2">
      <c r="BP51008" s="48"/>
    </row>
    <row r="51009" spans="68:68" x14ac:dyDescent="0.2">
      <c r="BP51009" s="48"/>
    </row>
    <row r="51010" spans="68:68" x14ac:dyDescent="0.2">
      <c r="BP51010" s="48"/>
    </row>
    <row r="51011" spans="68:68" x14ac:dyDescent="0.2">
      <c r="BP51011" s="48"/>
    </row>
    <row r="51012" spans="68:68" x14ac:dyDescent="0.2">
      <c r="BP51012" s="48"/>
    </row>
    <row r="51013" spans="68:68" x14ac:dyDescent="0.2">
      <c r="BP51013" s="48"/>
    </row>
    <row r="51014" spans="68:68" x14ac:dyDescent="0.2">
      <c r="BP51014" s="48"/>
    </row>
    <row r="51015" spans="68:68" x14ac:dyDescent="0.2">
      <c r="BP51015" s="48"/>
    </row>
    <row r="51016" spans="68:68" x14ac:dyDescent="0.2">
      <c r="BP51016" s="48"/>
    </row>
    <row r="51017" spans="68:68" x14ac:dyDescent="0.2">
      <c r="BP51017" s="48"/>
    </row>
    <row r="51018" spans="68:68" x14ac:dyDescent="0.2">
      <c r="BP51018" s="48"/>
    </row>
    <row r="51019" spans="68:68" x14ac:dyDescent="0.2">
      <c r="BP51019" s="48"/>
    </row>
    <row r="51020" spans="68:68" x14ac:dyDescent="0.2">
      <c r="BP51020" s="48"/>
    </row>
    <row r="51021" spans="68:68" x14ac:dyDescent="0.2">
      <c r="BP51021" s="48"/>
    </row>
    <row r="51022" spans="68:68" x14ac:dyDescent="0.2">
      <c r="BP51022" s="48"/>
    </row>
    <row r="51023" spans="68:68" x14ac:dyDescent="0.2">
      <c r="BP51023" s="48"/>
    </row>
    <row r="51024" spans="68:68" x14ac:dyDescent="0.2">
      <c r="BP51024" s="48"/>
    </row>
    <row r="51025" spans="68:68" x14ac:dyDescent="0.2">
      <c r="BP51025" s="48"/>
    </row>
    <row r="51026" spans="68:68" x14ac:dyDescent="0.2">
      <c r="BP51026" s="48"/>
    </row>
    <row r="51027" spans="68:68" x14ac:dyDescent="0.2">
      <c r="BP51027" s="48"/>
    </row>
    <row r="51028" spans="68:68" x14ac:dyDescent="0.2">
      <c r="BP51028" s="48"/>
    </row>
    <row r="51029" spans="68:68" x14ac:dyDescent="0.2">
      <c r="BP51029" s="48"/>
    </row>
    <row r="51030" spans="68:68" x14ac:dyDescent="0.2">
      <c r="BP51030" s="48"/>
    </row>
    <row r="51031" spans="68:68" x14ac:dyDescent="0.2">
      <c r="BP51031" s="48"/>
    </row>
    <row r="51032" spans="68:68" x14ac:dyDescent="0.2">
      <c r="BP51032" s="48"/>
    </row>
    <row r="51033" spans="68:68" x14ac:dyDescent="0.2">
      <c r="BP51033" s="48"/>
    </row>
    <row r="51034" spans="68:68" x14ac:dyDescent="0.2">
      <c r="BP51034" s="48"/>
    </row>
    <row r="51035" spans="68:68" x14ac:dyDescent="0.2">
      <c r="BP51035" s="48"/>
    </row>
    <row r="51036" spans="68:68" x14ac:dyDescent="0.2">
      <c r="BP51036" s="48"/>
    </row>
    <row r="51037" spans="68:68" x14ac:dyDescent="0.2">
      <c r="BP51037" s="48"/>
    </row>
    <row r="51038" spans="68:68" x14ac:dyDescent="0.2">
      <c r="BP51038" s="48"/>
    </row>
    <row r="51039" spans="68:68" x14ac:dyDescent="0.2">
      <c r="BP51039" s="48"/>
    </row>
    <row r="51040" spans="68:68" x14ac:dyDescent="0.2">
      <c r="BP51040" s="48"/>
    </row>
    <row r="51041" spans="68:68" x14ac:dyDescent="0.2">
      <c r="BP51041" s="48"/>
    </row>
    <row r="51042" spans="68:68" x14ac:dyDescent="0.2">
      <c r="BP51042" s="48"/>
    </row>
    <row r="51043" spans="68:68" x14ac:dyDescent="0.2">
      <c r="BP51043" s="48"/>
    </row>
    <row r="51044" spans="68:68" x14ac:dyDescent="0.2">
      <c r="BP51044" s="48"/>
    </row>
    <row r="51045" spans="68:68" x14ac:dyDescent="0.2">
      <c r="BP51045" s="48"/>
    </row>
    <row r="51046" spans="68:68" x14ac:dyDescent="0.2">
      <c r="BP51046" s="48"/>
    </row>
    <row r="51047" spans="68:68" x14ac:dyDescent="0.2">
      <c r="BP51047" s="48"/>
    </row>
    <row r="51048" spans="68:68" x14ac:dyDescent="0.2">
      <c r="BP51048" s="48"/>
    </row>
    <row r="51049" spans="68:68" x14ac:dyDescent="0.2">
      <c r="BP51049" s="48"/>
    </row>
    <row r="51050" spans="68:68" x14ac:dyDescent="0.2">
      <c r="BP51050" s="48"/>
    </row>
    <row r="51051" spans="68:68" x14ac:dyDescent="0.2">
      <c r="BP51051" s="48"/>
    </row>
    <row r="51052" spans="68:68" x14ac:dyDescent="0.2">
      <c r="BP51052" s="48"/>
    </row>
    <row r="51053" spans="68:68" x14ac:dyDescent="0.2">
      <c r="BP51053" s="48"/>
    </row>
    <row r="51054" spans="68:68" x14ac:dyDescent="0.2">
      <c r="BP51054" s="48"/>
    </row>
    <row r="51055" spans="68:68" x14ac:dyDescent="0.2">
      <c r="BP51055" s="48"/>
    </row>
    <row r="51056" spans="68:68" x14ac:dyDescent="0.2">
      <c r="BP51056" s="48"/>
    </row>
    <row r="51057" spans="68:68" x14ac:dyDescent="0.2">
      <c r="BP51057" s="48"/>
    </row>
    <row r="51058" spans="68:68" x14ac:dyDescent="0.2">
      <c r="BP51058" s="48"/>
    </row>
    <row r="51059" spans="68:68" x14ac:dyDescent="0.2">
      <c r="BP51059" s="48"/>
    </row>
    <row r="51060" spans="68:68" x14ac:dyDescent="0.2">
      <c r="BP51060" s="48"/>
    </row>
    <row r="51061" spans="68:68" x14ac:dyDescent="0.2">
      <c r="BP51061" s="48"/>
    </row>
    <row r="51062" spans="68:68" x14ac:dyDescent="0.2">
      <c r="BP51062" s="48"/>
    </row>
    <row r="51063" spans="68:68" x14ac:dyDescent="0.2">
      <c r="BP51063" s="48"/>
    </row>
    <row r="51064" spans="68:68" x14ac:dyDescent="0.2">
      <c r="BP51064" s="48"/>
    </row>
    <row r="51065" spans="68:68" x14ac:dyDescent="0.2">
      <c r="BP51065" s="48"/>
    </row>
    <row r="51066" spans="68:68" x14ac:dyDescent="0.2">
      <c r="BP51066" s="48"/>
    </row>
    <row r="51067" spans="68:68" x14ac:dyDescent="0.2">
      <c r="BP51067" s="48"/>
    </row>
    <row r="51068" spans="68:68" x14ac:dyDescent="0.2">
      <c r="BP51068" s="48"/>
    </row>
    <row r="51069" spans="68:68" x14ac:dyDescent="0.2">
      <c r="BP51069" s="48"/>
    </row>
    <row r="51070" spans="68:68" x14ac:dyDescent="0.2">
      <c r="BP51070" s="48"/>
    </row>
    <row r="51071" spans="68:68" x14ac:dyDescent="0.2">
      <c r="BP51071" s="48"/>
    </row>
    <row r="51072" spans="68:68" x14ac:dyDescent="0.2">
      <c r="BP51072" s="48"/>
    </row>
    <row r="51073" spans="68:68" x14ac:dyDescent="0.2">
      <c r="BP51073" s="48"/>
    </row>
    <row r="51074" spans="68:68" x14ac:dyDescent="0.2">
      <c r="BP51074" s="48"/>
    </row>
    <row r="51075" spans="68:68" x14ac:dyDescent="0.2">
      <c r="BP51075" s="48"/>
    </row>
    <row r="51076" spans="68:68" x14ac:dyDescent="0.2">
      <c r="BP51076" s="48"/>
    </row>
    <row r="51077" spans="68:68" x14ac:dyDescent="0.2">
      <c r="BP51077" s="48"/>
    </row>
    <row r="51078" spans="68:68" x14ac:dyDescent="0.2">
      <c r="BP51078" s="48"/>
    </row>
    <row r="51079" spans="68:68" x14ac:dyDescent="0.2">
      <c r="BP51079" s="48"/>
    </row>
    <row r="51080" spans="68:68" x14ac:dyDescent="0.2">
      <c r="BP51080" s="48"/>
    </row>
    <row r="51081" spans="68:68" x14ac:dyDescent="0.2">
      <c r="BP51081" s="48"/>
    </row>
    <row r="51082" spans="68:68" x14ac:dyDescent="0.2">
      <c r="BP51082" s="48"/>
    </row>
    <row r="51083" spans="68:68" x14ac:dyDescent="0.2">
      <c r="BP51083" s="48"/>
    </row>
    <row r="51084" spans="68:68" x14ac:dyDescent="0.2">
      <c r="BP51084" s="48"/>
    </row>
    <row r="51085" spans="68:68" x14ac:dyDescent="0.2">
      <c r="BP51085" s="48"/>
    </row>
    <row r="51086" spans="68:68" x14ac:dyDescent="0.2">
      <c r="BP51086" s="48"/>
    </row>
    <row r="51087" spans="68:68" x14ac:dyDescent="0.2">
      <c r="BP51087" s="48"/>
    </row>
    <row r="51088" spans="68:68" x14ac:dyDescent="0.2">
      <c r="BP51088" s="48"/>
    </row>
    <row r="51089" spans="68:68" x14ac:dyDescent="0.2">
      <c r="BP51089" s="48"/>
    </row>
    <row r="51090" spans="68:68" x14ac:dyDescent="0.2">
      <c r="BP51090" s="48"/>
    </row>
    <row r="51091" spans="68:68" x14ac:dyDescent="0.2">
      <c r="BP51091" s="48"/>
    </row>
    <row r="51092" spans="68:68" x14ac:dyDescent="0.2">
      <c r="BP51092" s="48"/>
    </row>
    <row r="51093" spans="68:68" x14ac:dyDescent="0.2">
      <c r="BP51093" s="48"/>
    </row>
    <row r="51094" spans="68:68" x14ac:dyDescent="0.2">
      <c r="BP51094" s="48"/>
    </row>
    <row r="51095" spans="68:68" x14ac:dyDescent="0.2">
      <c r="BP51095" s="48"/>
    </row>
    <row r="51096" spans="68:68" x14ac:dyDescent="0.2">
      <c r="BP51096" s="48"/>
    </row>
    <row r="51097" spans="68:68" x14ac:dyDescent="0.2">
      <c r="BP51097" s="48"/>
    </row>
    <row r="51098" spans="68:68" x14ac:dyDescent="0.2">
      <c r="BP51098" s="48"/>
    </row>
    <row r="51099" spans="68:68" x14ac:dyDescent="0.2">
      <c r="BP51099" s="48"/>
    </row>
    <row r="51100" spans="68:68" x14ac:dyDescent="0.2">
      <c r="BP51100" s="48"/>
    </row>
    <row r="51101" spans="68:68" x14ac:dyDescent="0.2">
      <c r="BP51101" s="48"/>
    </row>
    <row r="51102" spans="68:68" x14ac:dyDescent="0.2">
      <c r="BP51102" s="48"/>
    </row>
    <row r="51103" spans="68:68" x14ac:dyDescent="0.2">
      <c r="BP51103" s="48"/>
    </row>
    <row r="51104" spans="68:68" x14ac:dyDescent="0.2">
      <c r="BP51104" s="48"/>
    </row>
    <row r="51105" spans="68:68" x14ac:dyDescent="0.2">
      <c r="BP51105" s="48"/>
    </row>
    <row r="51106" spans="68:68" x14ac:dyDescent="0.2">
      <c r="BP51106" s="48"/>
    </row>
    <row r="51107" spans="68:68" x14ac:dyDescent="0.2">
      <c r="BP51107" s="48"/>
    </row>
    <row r="51108" spans="68:68" x14ac:dyDescent="0.2">
      <c r="BP51108" s="48"/>
    </row>
    <row r="51109" spans="68:68" x14ac:dyDescent="0.2">
      <c r="BP51109" s="48"/>
    </row>
    <row r="51110" spans="68:68" x14ac:dyDescent="0.2">
      <c r="BP51110" s="48"/>
    </row>
    <row r="51111" spans="68:68" x14ac:dyDescent="0.2">
      <c r="BP51111" s="48"/>
    </row>
    <row r="51112" spans="68:68" x14ac:dyDescent="0.2">
      <c r="BP51112" s="48"/>
    </row>
    <row r="51113" spans="68:68" x14ac:dyDescent="0.2">
      <c r="BP51113" s="48"/>
    </row>
    <row r="51114" spans="68:68" x14ac:dyDescent="0.2">
      <c r="BP51114" s="48"/>
    </row>
    <row r="51115" spans="68:68" x14ac:dyDescent="0.2">
      <c r="BP51115" s="48"/>
    </row>
    <row r="51116" spans="68:68" x14ac:dyDescent="0.2">
      <c r="BP51116" s="48"/>
    </row>
    <row r="51117" spans="68:68" x14ac:dyDescent="0.2">
      <c r="BP51117" s="48"/>
    </row>
    <row r="51118" spans="68:68" x14ac:dyDescent="0.2">
      <c r="BP51118" s="48"/>
    </row>
    <row r="51119" spans="68:68" x14ac:dyDescent="0.2">
      <c r="BP51119" s="48"/>
    </row>
    <row r="51120" spans="68:68" x14ac:dyDescent="0.2">
      <c r="BP51120" s="48"/>
    </row>
    <row r="51121" spans="68:68" x14ac:dyDescent="0.2">
      <c r="BP51121" s="48"/>
    </row>
    <row r="51122" spans="68:68" x14ac:dyDescent="0.2">
      <c r="BP51122" s="48"/>
    </row>
    <row r="51123" spans="68:68" x14ac:dyDescent="0.2">
      <c r="BP51123" s="48"/>
    </row>
    <row r="51124" spans="68:68" x14ac:dyDescent="0.2">
      <c r="BP51124" s="48"/>
    </row>
    <row r="51125" spans="68:68" x14ac:dyDescent="0.2">
      <c r="BP51125" s="48"/>
    </row>
    <row r="51126" spans="68:68" x14ac:dyDescent="0.2">
      <c r="BP51126" s="48"/>
    </row>
    <row r="51127" spans="68:68" x14ac:dyDescent="0.2">
      <c r="BP51127" s="48"/>
    </row>
    <row r="51128" spans="68:68" x14ac:dyDescent="0.2">
      <c r="BP51128" s="48"/>
    </row>
    <row r="51129" spans="68:68" x14ac:dyDescent="0.2">
      <c r="BP51129" s="48"/>
    </row>
    <row r="51130" spans="68:68" x14ac:dyDescent="0.2">
      <c r="BP51130" s="48"/>
    </row>
    <row r="51131" spans="68:68" x14ac:dyDescent="0.2">
      <c r="BP51131" s="48"/>
    </row>
    <row r="51132" spans="68:68" x14ac:dyDescent="0.2">
      <c r="BP51132" s="48"/>
    </row>
    <row r="51133" spans="68:68" x14ac:dyDescent="0.2">
      <c r="BP51133" s="48"/>
    </row>
    <row r="51134" spans="68:68" x14ac:dyDescent="0.2">
      <c r="BP51134" s="48"/>
    </row>
    <row r="51135" spans="68:68" x14ac:dyDescent="0.2">
      <c r="BP51135" s="48"/>
    </row>
    <row r="51136" spans="68:68" x14ac:dyDescent="0.2">
      <c r="BP51136" s="48"/>
    </row>
    <row r="51137" spans="68:68" x14ac:dyDescent="0.2">
      <c r="BP51137" s="48"/>
    </row>
    <row r="51138" spans="68:68" x14ac:dyDescent="0.2">
      <c r="BP51138" s="48"/>
    </row>
    <row r="51139" spans="68:68" x14ac:dyDescent="0.2">
      <c r="BP51139" s="48"/>
    </row>
    <row r="51140" spans="68:68" x14ac:dyDescent="0.2">
      <c r="BP51140" s="48"/>
    </row>
    <row r="51141" spans="68:68" x14ac:dyDescent="0.2">
      <c r="BP51141" s="48"/>
    </row>
    <row r="51142" spans="68:68" x14ac:dyDescent="0.2">
      <c r="BP51142" s="48"/>
    </row>
    <row r="51143" spans="68:68" x14ac:dyDescent="0.2">
      <c r="BP51143" s="48"/>
    </row>
    <row r="51144" spans="68:68" x14ac:dyDescent="0.2">
      <c r="BP51144" s="48"/>
    </row>
    <row r="51145" spans="68:68" x14ac:dyDescent="0.2">
      <c r="BP51145" s="48"/>
    </row>
    <row r="51146" spans="68:68" x14ac:dyDescent="0.2">
      <c r="BP51146" s="48"/>
    </row>
    <row r="51147" spans="68:68" x14ac:dyDescent="0.2">
      <c r="BP51147" s="48"/>
    </row>
    <row r="51148" spans="68:68" x14ac:dyDescent="0.2">
      <c r="BP51148" s="48"/>
    </row>
    <row r="51149" spans="68:68" x14ac:dyDescent="0.2">
      <c r="BP51149" s="48"/>
    </row>
    <row r="51150" spans="68:68" x14ac:dyDescent="0.2">
      <c r="BP51150" s="48"/>
    </row>
    <row r="51151" spans="68:68" x14ac:dyDescent="0.2">
      <c r="BP51151" s="48"/>
    </row>
    <row r="51152" spans="68:68" x14ac:dyDescent="0.2">
      <c r="BP51152" s="48"/>
    </row>
    <row r="51153" spans="68:68" x14ac:dyDescent="0.2">
      <c r="BP51153" s="48"/>
    </row>
    <row r="51154" spans="68:68" x14ac:dyDescent="0.2">
      <c r="BP51154" s="48"/>
    </row>
    <row r="51155" spans="68:68" x14ac:dyDescent="0.2">
      <c r="BP51155" s="48"/>
    </row>
    <row r="51156" spans="68:68" x14ac:dyDescent="0.2">
      <c r="BP51156" s="48"/>
    </row>
    <row r="51157" spans="68:68" x14ac:dyDescent="0.2">
      <c r="BP51157" s="48"/>
    </row>
    <row r="51158" spans="68:68" x14ac:dyDescent="0.2">
      <c r="BP51158" s="48"/>
    </row>
    <row r="51159" spans="68:68" x14ac:dyDescent="0.2">
      <c r="BP51159" s="48"/>
    </row>
    <row r="51160" spans="68:68" x14ac:dyDescent="0.2">
      <c r="BP51160" s="48"/>
    </row>
    <row r="51161" spans="68:68" x14ac:dyDescent="0.2">
      <c r="BP51161" s="48"/>
    </row>
    <row r="51162" spans="68:68" x14ac:dyDescent="0.2">
      <c r="BP51162" s="48"/>
    </row>
    <row r="51163" spans="68:68" x14ac:dyDescent="0.2">
      <c r="BP51163" s="48"/>
    </row>
    <row r="51164" spans="68:68" x14ac:dyDescent="0.2">
      <c r="BP51164" s="48"/>
    </row>
    <row r="51165" spans="68:68" x14ac:dyDescent="0.2">
      <c r="BP51165" s="48"/>
    </row>
    <row r="51166" spans="68:68" x14ac:dyDescent="0.2">
      <c r="BP51166" s="48"/>
    </row>
    <row r="51167" spans="68:68" x14ac:dyDescent="0.2">
      <c r="BP51167" s="48"/>
    </row>
    <row r="51168" spans="68:68" x14ac:dyDescent="0.2">
      <c r="BP51168" s="48"/>
    </row>
    <row r="51169" spans="68:68" x14ac:dyDescent="0.2">
      <c r="BP51169" s="48"/>
    </row>
    <row r="51170" spans="68:68" x14ac:dyDescent="0.2">
      <c r="BP51170" s="48"/>
    </row>
    <row r="51171" spans="68:68" x14ac:dyDescent="0.2">
      <c r="BP51171" s="48"/>
    </row>
    <row r="51172" spans="68:68" x14ac:dyDescent="0.2">
      <c r="BP51172" s="48"/>
    </row>
    <row r="51173" spans="68:68" x14ac:dyDescent="0.2">
      <c r="BP51173" s="48"/>
    </row>
    <row r="51174" spans="68:68" x14ac:dyDescent="0.2">
      <c r="BP51174" s="48"/>
    </row>
    <row r="51175" spans="68:68" x14ac:dyDescent="0.2">
      <c r="BP51175" s="48"/>
    </row>
    <row r="51176" spans="68:68" x14ac:dyDescent="0.2">
      <c r="BP51176" s="48"/>
    </row>
    <row r="51177" spans="68:68" x14ac:dyDescent="0.2">
      <c r="BP51177" s="48"/>
    </row>
    <row r="51178" spans="68:68" x14ac:dyDescent="0.2">
      <c r="BP51178" s="48"/>
    </row>
    <row r="51179" spans="68:68" x14ac:dyDescent="0.2">
      <c r="BP51179" s="48"/>
    </row>
    <row r="51180" spans="68:68" x14ac:dyDescent="0.2">
      <c r="BP51180" s="48"/>
    </row>
    <row r="51181" spans="68:68" x14ac:dyDescent="0.2">
      <c r="BP51181" s="48"/>
    </row>
    <row r="51182" spans="68:68" x14ac:dyDescent="0.2">
      <c r="BP51182" s="48"/>
    </row>
    <row r="51183" spans="68:68" x14ac:dyDescent="0.2">
      <c r="BP51183" s="48"/>
    </row>
    <row r="51184" spans="68:68" x14ac:dyDescent="0.2">
      <c r="BP51184" s="48"/>
    </row>
    <row r="51185" spans="68:68" x14ac:dyDescent="0.2">
      <c r="BP51185" s="48"/>
    </row>
    <row r="51186" spans="68:68" x14ac:dyDescent="0.2">
      <c r="BP51186" s="48"/>
    </row>
    <row r="51187" spans="68:68" x14ac:dyDescent="0.2">
      <c r="BP51187" s="48"/>
    </row>
    <row r="51188" spans="68:68" x14ac:dyDescent="0.2">
      <c r="BP51188" s="48"/>
    </row>
    <row r="51189" spans="68:68" x14ac:dyDescent="0.2">
      <c r="BP51189" s="48"/>
    </row>
    <row r="51190" spans="68:68" x14ac:dyDescent="0.2">
      <c r="BP51190" s="48"/>
    </row>
    <row r="51191" spans="68:68" x14ac:dyDescent="0.2">
      <c r="BP51191" s="48"/>
    </row>
    <row r="51192" spans="68:68" x14ac:dyDescent="0.2">
      <c r="BP51192" s="48"/>
    </row>
    <row r="51193" spans="68:68" x14ac:dyDescent="0.2">
      <c r="BP51193" s="48"/>
    </row>
    <row r="51194" spans="68:68" x14ac:dyDescent="0.2">
      <c r="BP51194" s="48"/>
    </row>
    <row r="51195" spans="68:68" x14ac:dyDescent="0.2">
      <c r="BP51195" s="48"/>
    </row>
    <row r="51196" spans="68:68" x14ac:dyDescent="0.2">
      <c r="BP51196" s="48"/>
    </row>
    <row r="51197" spans="68:68" x14ac:dyDescent="0.2">
      <c r="BP51197" s="48"/>
    </row>
    <row r="51198" spans="68:68" x14ac:dyDescent="0.2">
      <c r="BP51198" s="48"/>
    </row>
    <row r="51199" spans="68:68" x14ac:dyDescent="0.2">
      <c r="BP51199" s="48"/>
    </row>
    <row r="51200" spans="68:68" x14ac:dyDescent="0.2">
      <c r="BP51200" s="48"/>
    </row>
    <row r="51201" spans="68:68" x14ac:dyDescent="0.2">
      <c r="BP51201" s="48"/>
    </row>
    <row r="51202" spans="68:68" x14ac:dyDescent="0.2">
      <c r="BP51202" s="48"/>
    </row>
    <row r="51203" spans="68:68" x14ac:dyDescent="0.2">
      <c r="BP51203" s="48"/>
    </row>
    <row r="51204" spans="68:68" x14ac:dyDescent="0.2">
      <c r="BP51204" s="48"/>
    </row>
    <row r="51205" spans="68:68" x14ac:dyDescent="0.2">
      <c r="BP51205" s="48"/>
    </row>
    <row r="51206" spans="68:68" x14ac:dyDescent="0.2">
      <c r="BP51206" s="48"/>
    </row>
    <row r="51207" spans="68:68" x14ac:dyDescent="0.2">
      <c r="BP51207" s="48"/>
    </row>
    <row r="51208" spans="68:68" x14ac:dyDescent="0.2">
      <c r="BP51208" s="48"/>
    </row>
    <row r="51209" spans="68:68" x14ac:dyDescent="0.2">
      <c r="BP51209" s="48"/>
    </row>
    <row r="51210" spans="68:68" x14ac:dyDescent="0.2">
      <c r="BP51210" s="48"/>
    </row>
    <row r="51211" spans="68:68" x14ac:dyDescent="0.2">
      <c r="BP51211" s="48"/>
    </row>
    <row r="51212" spans="68:68" x14ac:dyDescent="0.2">
      <c r="BP51212" s="48"/>
    </row>
    <row r="51213" spans="68:68" x14ac:dyDescent="0.2">
      <c r="BP51213" s="48"/>
    </row>
    <row r="51214" spans="68:68" x14ac:dyDescent="0.2">
      <c r="BP51214" s="48"/>
    </row>
    <row r="51215" spans="68:68" x14ac:dyDescent="0.2">
      <c r="BP51215" s="48"/>
    </row>
    <row r="51216" spans="68:68" x14ac:dyDescent="0.2">
      <c r="BP51216" s="48"/>
    </row>
    <row r="51217" spans="68:68" x14ac:dyDescent="0.2">
      <c r="BP51217" s="48"/>
    </row>
    <row r="51218" spans="68:68" x14ac:dyDescent="0.2">
      <c r="BP51218" s="48"/>
    </row>
    <row r="51219" spans="68:68" x14ac:dyDescent="0.2">
      <c r="BP51219" s="48"/>
    </row>
    <row r="51220" spans="68:68" x14ac:dyDescent="0.2">
      <c r="BP51220" s="48"/>
    </row>
    <row r="51221" spans="68:68" x14ac:dyDescent="0.2">
      <c r="BP51221" s="48"/>
    </row>
    <row r="51222" spans="68:68" x14ac:dyDescent="0.2">
      <c r="BP51222" s="48"/>
    </row>
    <row r="51223" spans="68:68" x14ac:dyDescent="0.2">
      <c r="BP51223" s="48"/>
    </row>
    <row r="51224" spans="68:68" x14ac:dyDescent="0.2">
      <c r="BP51224" s="48"/>
    </row>
    <row r="51225" spans="68:68" x14ac:dyDescent="0.2">
      <c r="BP51225" s="48"/>
    </row>
    <row r="51226" spans="68:68" x14ac:dyDescent="0.2">
      <c r="BP51226" s="48"/>
    </row>
    <row r="51227" spans="68:68" x14ac:dyDescent="0.2">
      <c r="BP51227" s="48"/>
    </row>
    <row r="51228" spans="68:68" x14ac:dyDescent="0.2">
      <c r="BP51228" s="48"/>
    </row>
    <row r="51229" spans="68:68" x14ac:dyDescent="0.2">
      <c r="BP51229" s="48"/>
    </row>
    <row r="51230" spans="68:68" x14ac:dyDescent="0.2">
      <c r="BP51230" s="48"/>
    </row>
    <row r="51231" spans="68:68" x14ac:dyDescent="0.2">
      <c r="BP51231" s="48"/>
    </row>
    <row r="51232" spans="68:68" x14ac:dyDescent="0.2">
      <c r="BP51232" s="48"/>
    </row>
    <row r="51233" spans="68:68" x14ac:dyDescent="0.2">
      <c r="BP51233" s="48"/>
    </row>
    <row r="51234" spans="68:68" x14ac:dyDescent="0.2">
      <c r="BP51234" s="48"/>
    </row>
    <row r="51235" spans="68:68" x14ac:dyDescent="0.2">
      <c r="BP51235" s="48"/>
    </row>
    <row r="51236" spans="68:68" x14ac:dyDescent="0.2">
      <c r="BP51236" s="48"/>
    </row>
    <row r="51237" spans="68:68" x14ac:dyDescent="0.2">
      <c r="BP51237" s="48"/>
    </row>
    <row r="51238" spans="68:68" x14ac:dyDescent="0.2">
      <c r="BP51238" s="48"/>
    </row>
    <row r="51239" spans="68:68" x14ac:dyDescent="0.2">
      <c r="BP51239" s="48"/>
    </row>
    <row r="51240" spans="68:68" x14ac:dyDescent="0.2">
      <c r="BP51240" s="48"/>
    </row>
    <row r="51241" spans="68:68" x14ac:dyDescent="0.2">
      <c r="BP51241" s="48"/>
    </row>
    <row r="51242" spans="68:68" x14ac:dyDescent="0.2">
      <c r="BP51242" s="48"/>
    </row>
    <row r="51243" spans="68:68" x14ac:dyDescent="0.2">
      <c r="BP51243" s="48"/>
    </row>
    <row r="51244" spans="68:68" x14ac:dyDescent="0.2">
      <c r="BP51244" s="48"/>
    </row>
    <row r="51245" spans="68:68" x14ac:dyDescent="0.2">
      <c r="BP51245" s="48"/>
    </row>
    <row r="51246" spans="68:68" x14ac:dyDescent="0.2">
      <c r="BP51246" s="48"/>
    </row>
    <row r="51247" spans="68:68" x14ac:dyDescent="0.2">
      <c r="BP51247" s="48"/>
    </row>
    <row r="51248" spans="68:68" x14ac:dyDescent="0.2">
      <c r="BP51248" s="48"/>
    </row>
    <row r="51249" spans="68:68" x14ac:dyDescent="0.2">
      <c r="BP51249" s="48"/>
    </row>
    <row r="51250" spans="68:68" x14ac:dyDescent="0.2">
      <c r="BP51250" s="48"/>
    </row>
    <row r="51251" spans="68:68" x14ac:dyDescent="0.2">
      <c r="BP51251" s="48"/>
    </row>
    <row r="51252" spans="68:68" x14ac:dyDescent="0.2">
      <c r="BP51252" s="48"/>
    </row>
    <row r="51253" spans="68:68" x14ac:dyDescent="0.2">
      <c r="BP51253" s="48"/>
    </row>
    <row r="51254" spans="68:68" x14ac:dyDescent="0.2">
      <c r="BP51254" s="48"/>
    </row>
    <row r="51255" spans="68:68" x14ac:dyDescent="0.2">
      <c r="BP51255" s="48"/>
    </row>
    <row r="51256" spans="68:68" x14ac:dyDescent="0.2">
      <c r="BP51256" s="48"/>
    </row>
    <row r="51257" spans="68:68" x14ac:dyDescent="0.2">
      <c r="BP51257" s="48"/>
    </row>
    <row r="51258" spans="68:68" x14ac:dyDescent="0.2">
      <c r="BP51258" s="48"/>
    </row>
    <row r="51259" spans="68:68" x14ac:dyDescent="0.2">
      <c r="BP51259" s="48"/>
    </row>
    <row r="51260" spans="68:68" x14ac:dyDescent="0.2">
      <c r="BP51260" s="48"/>
    </row>
    <row r="51261" spans="68:68" x14ac:dyDescent="0.2">
      <c r="BP51261" s="48"/>
    </row>
    <row r="51262" spans="68:68" x14ac:dyDescent="0.2">
      <c r="BP51262" s="48"/>
    </row>
    <row r="51263" spans="68:68" x14ac:dyDescent="0.2">
      <c r="BP51263" s="48"/>
    </row>
    <row r="51264" spans="68:68" x14ac:dyDescent="0.2">
      <c r="BP51264" s="48"/>
    </row>
    <row r="51265" spans="68:68" x14ac:dyDescent="0.2">
      <c r="BP51265" s="48"/>
    </row>
    <row r="51266" spans="68:68" x14ac:dyDescent="0.2">
      <c r="BP51266" s="48"/>
    </row>
    <row r="51267" spans="68:68" x14ac:dyDescent="0.2">
      <c r="BP51267" s="48"/>
    </row>
    <row r="51268" spans="68:68" x14ac:dyDescent="0.2">
      <c r="BP51268" s="48"/>
    </row>
    <row r="51269" spans="68:68" x14ac:dyDescent="0.2">
      <c r="BP51269" s="48"/>
    </row>
    <row r="51270" spans="68:68" x14ac:dyDescent="0.2">
      <c r="BP51270" s="48"/>
    </row>
    <row r="51271" spans="68:68" x14ac:dyDescent="0.2">
      <c r="BP51271" s="48"/>
    </row>
    <row r="51272" spans="68:68" x14ac:dyDescent="0.2">
      <c r="BP51272" s="48"/>
    </row>
    <row r="51273" spans="68:68" x14ac:dyDescent="0.2">
      <c r="BP51273" s="48"/>
    </row>
    <row r="51274" spans="68:68" x14ac:dyDescent="0.2">
      <c r="BP51274" s="48"/>
    </row>
    <row r="51275" spans="68:68" x14ac:dyDescent="0.2">
      <c r="BP51275" s="48"/>
    </row>
    <row r="51276" spans="68:68" x14ac:dyDescent="0.2">
      <c r="BP51276" s="48"/>
    </row>
    <row r="51277" spans="68:68" x14ac:dyDescent="0.2">
      <c r="BP51277" s="48"/>
    </row>
    <row r="51278" spans="68:68" x14ac:dyDescent="0.2">
      <c r="BP51278" s="48"/>
    </row>
    <row r="51279" spans="68:68" x14ac:dyDescent="0.2">
      <c r="BP51279" s="48"/>
    </row>
    <row r="51280" spans="68:68" x14ac:dyDescent="0.2">
      <c r="BP51280" s="48"/>
    </row>
    <row r="51281" spans="68:68" x14ac:dyDescent="0.2">
      <c r="BP51281" s="48"/>
    </row>
    <row r="51282" spans="68:68" x14ac:dyDescent="0.2">
      <c r="BP51282" s="48"/>
    </row>
    <row r="51283" spans="68:68" x14ac:dyDescent="0.2">
      <c r="BP51283" s="48"/>
    </row>
    <row r="51284" spans="68:68" x14ac:dyDescent="0.2">
      <c r="BP51284" s="48"/>
    </row>
    <row r="51285" spans="68:68" x14ac:dyDescent="0.2">
      <c r="BP51285" s="48"/>
    </row>
    <row r="51286" spans="68:68" x14ac:dyDescent="0.2">
      <c r="BP51286" s="48"/>
    </row>
    <row r="51287" spans="68:68" x14ac:dyDescent="0.2">
      <c r="BP51287" s="48"/>
    </row>
    <row r="51288" spans="68:68" x14ac:dyDescent="0.2">
      <c r="BP51288" s="48"/>
    </row>
    <row r="51289" spans="68:68" x14ac:dyDescent="0.2">
      <c r="BP51289" s="48"/>
    </row>
    <row r="51290" spans="68:68" x14ac:dyDescent="0.2">
      <c r="BP51290" s="48"/>
    </row>
    <row r="51291" spans="68:68" x14ac:dyDescent="0.2">
      <c r="BP51291" s="48"/>
    </row>
    <row r="51292" spans="68:68" x14ac:dyDescent="0.2">
      <c r="BP51292" s="48"/>
    </row>
    <row r="51293" spans="68:68" x14ac:dyDescent="0.2">
      <c r="BP51293" s="48"/>
    </row>
    <row r="51294" spans="68:68" x14ac:dyDescent="0.2">
      <c r="BP51294" s="48"/>
    </row>
    <row r="51295" spans="68:68" x14ac:dyDescent="0.2">
      <c r="BP51295" s="48"/>
    </row>
    <row r="51296" spans="68:68" x14ac:dyDescent="0.2">
      <c r="BP51296" s="48"/>
    </row>
    <row r="51297" spans="68:68" x14ac:dyDescent="0.2">
      <c r="BP51297" s="48"/>
    </row>
    <row r="51298" spans="68:68" x14ac:dyDescent="0.2">
      <c r="BP51298" s="48"/>
    </row>
    <row r="51299" spans="68:68" x14ac:dyDescent="0.2">
      <c r="BP51299" s="48"/>
    </row>
    <row r="51300" spans="68:68" x14ac:dyDescent="0.2">
      <c r="BP51300" s="48"/>
    </row>
    <row r="51301" spans="68:68" x14ac:dyDescent="0.2">
      <c r="BP51301" s="48"/>
    </row>
    <row r="51302" spans="68:68" x14ac:dyDescent="0.2">
      <c r="BP51302" s="48"/>
    </row>
    <row r="51303" spans="68:68" x14ac:dyDescent="0.2">
      <c r="BP51303" s="48"/>
    </row>
    <row r="51304" spans="68:68" x14ac:dyDescent="0.2">
      <c r="BP51304" s="48"/>
    </row>
    <row r="51305" spans="68:68" x14ac:dyDescent="0.2">
      <c r="BP51305" s="48"/>
    </row>
    <row r="51306" spans="68:68" x14ac:dyDescent="0.2">
      <c r="BP51306" s="48"/>
    </row>
    <row r="51307" spans="68:68" x14ac:dyDescent="0.2">
      <c r="BP51307" s="48"/>
    </row>
    <row r="51308" spans="68:68" x14ac:dyDescent="0.2">
      <c r="BP51308" s="48"/>
    </row>
    <row r="51309" spans="68:68" x14ac:dyDescent="0.2">
      <c r="BP51309" s="48"/>
    </row>
    <row r="51310" spans="68:68" x14ac:dyDescent="0.2">
      <c r="BP51310" s="48"/>
    </row>
    <row r="51311" spans="68:68" x14ac:dyDescent="0.2">
      <c r="BP51311" s="48"/>
    </row>
    <row r="51312" spans="68:68" x14ac:dyDescent="0.2">
      <c r="BP51312" s="48"/>
    </row>
    <row r="51313" spans="68:68" x14ac:dyDescent="0.2">
      <c r="BP51313" s="48"/>
    </row>
    <row r="51314" spans="68:68" x14ac:dyDescent="0.2">
      <c r="BP51314" s="48"/>
    </row>
    <row r="51315" spans="68:68" x14ac:dyDescent="0.2">
      <c r="BP51315" s="48"/>
    </row>
    <row r="51316" spans="68:68" x14ac:dyDescent="0.2">
      <c r="BP51316" s="48"/>
    </row>
    <row r="51317" spans="68:68" x14ac:dyDescent="0.2">
      <c r="BP51317" s="48"/>
    </row>
    <row r="51318" spans="68:68" x14ac:dyDescent="0.2">
      <c r="BP51318" s="48"/>
    </row>
    <row r="51319" spans="68:68" x14ac:dyDescent="0.2">
      <c r="BP51319" s="48"/>
    </row>
    <row r="51320" spans="68:68" x14ac:dyDescent="0.2">
      <c r="BP51320" s="48"/>
    </row>
    <row r="51321" spans="68:68" x14ac:dyDescent="0.2">
      <c r="BP51321" s="48"/>
    </row>
    <row r="51322" spans="68:68" x14ac:dyDescent="0.2">
      <c r="BP51322" s="48"/>
    </row>
    <row r="51323" spans="68:68" x14ac:dyDescent="0.2">
      <c r="BP51323" s="48"/>
    </row>
    <row r="51324" spans="68:68" x14ac:dyDescent="0.2">
      <c r="BP51324" s="48"/>
    </row>
    <row r="51325" spans="68:68" x14ac:dyDescent="0.2">
      <c r="BP51325" s="48"/>
    </row>
    <row r="51326" spans="68:68" x14ac:dyDescent="0.2">
      <c r="BP51326" s="48"/>
    </row>
    <row r="51327" spans="68:68" x14ac:dyDescent="0.2">
      <c r="BP51327" s="48"/>
    </row>
    <row r="51328" spans="68:68" x14ac:dyDescent="0.2">
      <c r="BP51328" s="48"/>
    </row>
    <row r="51329" spans="68:68" x14ac:dyDescent="0.2">
      <c r="BP51329" s="48"/>
    </row>
    <row r="51330" spans="68:68" x14ac:dyDescent="0.2">
      <c r="BP51330" s="48"/>
    </row>
    <row r="51331" spans="68:68" x14ac:dyDescent="0.2">
      <c r="BP51331" s="48"/>
    </row>
    <row r="51332" spans="68:68" x14ac:dyDescent="0.2">
      <c r="BP51332" s="48"/>
    </row>
    <row r="51333" spans="68:68" x14ac:dyDescent="0.2">
      <c r="BP51333" s="48"/>
    </row>
    <row r="51334" spans="68:68" x14ac:dyDescent="0.2">
      <c r="BP51334" s="48"/>
    </row>
    <row r="51335" spans="68:68" x14ac:dyDescent="0.2">
      <c r="BP51335" s="48"/>
    </row>
    <row r="51336" spans="68:68" x14ac:dyDescent="0.2">
      <c r="BP51336" s="48"/>
    </row>
    <row r="51337" spans="68:68" x14ac:dyDescent="0.2">
      <c r="BP51337" s="48"/>
    </row>
    <row r="51338" spans="68:68" x14ac:dyDescent="0.2">
      <c r="BP51338" s="48"/>
    </row>
    <row r="51339" spans="68:68" x14ac:dyDescent="0.2">
      <c r="BP51339" s="48"/>
    </row>
    <row r="51340" spans="68:68" x14ac:dyDescent="0.2">
      <c r="BP51340" s="48"/>
    </row>
    <row r="51341" spans="68:68" x14ac:dyDescent="0.2">
      <c r="BP51341" s="48"/>
    </row>
    <row r="51342" spans="68:68" x14ac:dyDescent="0.2">
      <c r="BP51342" s="48"/>
    </row>
    <row r="51343" spans="68:68" x14ac:dyDescent="0.2">
      <c r="BP51343" s="48"/>
    </row>
    <row r="51344" spans="68:68" x14ac:dyDescent="0.2">
      <c r="BP51344" s="48"/>
    </row>
    <row r="51345" spans="68:68" x14ac:dyDescent="0.2">
      <c r="BP51345" s="48"/>
    </row>
    <row r="51346" spans="68:68" x14ac:dyDescent="0.2">
      <c r="BP51346" s="48"/>
    </row>
    <row r="51347" spans="68:68" x14ac:dyDescent="0.2">
      <c r="BP51347" s="48"/>
    </row>
    <row r="51348" spans="68:68" x14ac:dyDescent="0.2">
      <c r="BP51348" s="48"/>
    </row>
    <row r="51349" spans="68:68" x14ac:dyDescent="0.2">
      <c r="BP51349" s="48"/>
    </row>
    <row r="51350" spans="68:68" x14ac:dyDescent="0.2">
      <c r="BP51350" s="48"/>
    </row>
    <row r="51351" spans="68:68" x14ac:dyDescent="0.2">
      <c r="BP51351" s="48"/>
    </row>
    <row r="51352" spans="68:68" x14ac:dyDescent="0.2">
      <c r="BP51352" s="48"/>
    </row>
    <row r="51353" spans="68:68" x14ac:dyDescent="0.2">
      <c r="BP51353" s="48"/>
    </row>
    <row r="51354" spans="68:68" x14ac:dyDescent="0.2">
      <c r="BP51354" s="48"/>
    </row>
    <row r="51355" spans="68:68" x14ac:dyDescent="0.2">
      <c r="BP51355" s="48"/>
    </row>
    <row r="51356" spans="68:68" x14ac:dyDescent="0.2">
      <c r="BP51356" s="48"/>
    </row>
    <row r="51357" spans="68:68" x14ac:dyDescent="0.2">
      <c r="BP51357" s="48"/>
    </row>
    <row r="51358" spans="68:68" x14ac:dyDescent="0.2">
      <c r="BP51358" s="48"/>
    </row>
    <row r="51359" spans="68:68" x14ac:dyDescent="0.2">
      <c r="BP51359" s="48"/>
    </row>
    <row r="51360" spans="68:68" x14ac:dyDescent="0.2">
      <c r="BP51360" s="48"/>
    </row>
    <row r="51361" spans="68:68" x14ac:dyDescent="0.2">
      <c r="BP51361" s="48"/>
    </row>
    <row r="51362" spans="68:68" x14ac:dyDescent="0.2">
      <c r="BP51362" s="48"/>
    </row>
    <row r="51363" spans="68:68" x14ac:dyDescent="0.2">
      <c r="BP51363" s="48"/>
    </row>
    <row r="51364" spans="68:68" x14ac:dyDescent="0.2">
      <c r="BP51364" s="48"/>
    </row>
    <row r="51365" spans="68:68" x14ac:dyDescent="0.2">
      <c r="BP51365" s="48"/>
    </row>
    <row r="51366" spans="68:68" x14ac:dyDescent="0.2">
      <c r="BP51366" s="48"/>
    </row>
    <row r="51367" spans="68:68" x14ac:dyDescent="0.2">
      <c r="BP51367" s="48"/>
    </row>
    <row r="51368" spans="68:68" x14ac:dyDescent="0.2">
      <c r="BP51368" s="48"/>
    </row>
    <row r="51369" spans="68:68" x14ac:dyDescent="0.2">
      <c r="BP51369" s="48"/>
    </row>
    <row r="51370" spans="68:68" x14ac:dyDescent="0.2">
      <c r="BP51370" s="48"/>
    </row>
    <row r="51371" spans="68:68" x14ac:dyDescent="0.2">
      <c r="BP51371" s="48"/>
    </row>
    <row r="51372" spans="68:68" x14ac:dyDescent="0.2">
      <c r="BP51372" s="48"/>
    </row>
    <row r="51373" spans="68:68" x14ac:dyDescent="0.2">
      <c r="BP51373" s="48"/>
    </row>
    <row r="51374" spans="68:68" x14ac:dyDescent="0.2">
      <c r="BP51374" s="48"/>
    </row>
    <row r="51375" spans="68:68" x14ac:dyDescent="0.2">
      <c r="BP51375" s="48"/>
    </row>
    <row r="51376" spans="68:68" x14ac:dyDescent="0.2">
      <c r="BP51376" s="48"/>
    </row>
    <row r="51377" spans="68:68" x14ac:dyDescent="0.2">
      <c r="BP51377" s="48"/>
    </row>
    <row r="51378" spans="68:68" x14ac:dyDescent="0.2">
      <c r="BP51378" s="48"/>
    </row>
    <row r="51379" spans="68:68" x14ac:dyDescent="0.2">
      <c r="BP51379" s="48"/>
    </row>
    <row r="51380" spans="68:68" x14ac:dyDescent="0.2">
      <c r="BP51380" s="48"/>
    </row>
    <row r="51381" spans="68:68" x14ac:dyDescent="0.2">
      <c r="BP51381" s="48"/>
    </row>
    <row r="51382" spans="68:68" x14ac:dyDescent="0.2">
      <c r="BP51382" s="48"/>
    </row>
    <row r="51383" spans="68:68" x14ac:dyDescent="0.2">
      <c r="BP51383" s="48"/>
    </row>
    <row r="51384" spans="68:68" x14ac:dyDescent="0.2">
      <c r="BP51384" s="48"/>
    </row>
    <row r="51385" spans="68:68" x14ac:dyDescent="0.2">
      <c r="BP51385" s="48"/>
    </row>
    <row r="51386" spans="68:68" x14ac:dyDescent="0.2">
      <c r="BP51386" s="48"/>
    </row>
    <row r="51387" spans="68:68" x14ac:dyDescent="0.2">
      <c r="BP51387" s="48"/>
    </row>
    <row r="51388" spans="68:68" x14ac:dyDescent="0.2">
      <c r="BP51388" s="48"/>
    </row>
    <row r="51389" spans="68:68" x14ac:dyDescent="0.2">
      <c r="BP51389" s="48"/>
    </row>
    <row r="51390" spans="68:68" x14ac:dyDescent="0.2">
      <c r="BP51390" s="48"/>
    </row>
    <row r="51391" spans="68:68" x14ac:dyDescent="0.2">
      <c r="BP51391" s="48"/>
    </row>
    <row r="51392" spans="68:68" x14ac:dyDescent="0.2">
      <c r="BP51392" s="48"/>
    </row>
    <row r="51393" spans="68:68" x14ac:dyDescent="0.2">
      <c r="BP51393" s="48"/>
    </row>
    <row r="51394" spans="68:68" x14ac:dyDescent="0.2">
      <c r="BP51394" s="48"/>
    </row>
    <row r="51395" spans="68:68" x14ac:dyDescent="0.2">
      <c r="BP51395" s="48"/>
    </row>
    <row r="51396" spans="68:68" x14ac:dyDescent="0.2">
      <c r="BP51396" s="48"/>
    </row>
    <row r="51397" spans="68:68" x14ac:dyDescent="0.2">
      <c r="BP51397" s="48"/>
    </row>
    <row r="51398" spans="68:68" x14ac:dyDescent="0.2">
      <c r="BP51398" s="48"/>
    </row>
    <row r="51399" spans="68:68" x14ac:dyDescent="0.2">
      <c r="BP51399" s="48"/>
    </row>
    <row r="51400" spans="68:68" x14ac:dyDescent="0.2">
      <c r="BP51400" s="48"/>
    </row>
    <row r="51401" spans="68:68" x14ac:dyDescent="0.2">
      <c r="BP51401" s="48"/>
    </row>
    <row r="51402" spans="68:68" x14ac:dyDescent="0.2">
      <c r="BP51402" s="48"/>
    </row>
    <row r="51403" spans="68:68" x14ac:dyDescent="0.2">
      <c r="BP51403" s="48"/>
    </row>
    <row r="51404" spans="68:68" x14ac:dyDescent="0.2">
      <c r="BP51404" s="48"/>
    </row>
    <row r="51405" spans="68:68" x14ac:dyDescent="0.2">
      <c r="BP51405" s="48"/>
    </row>
    <row r="51406" spans="68:68" x14ac:dyDescent="0.2">
      <c r="BP51406" s="48"/>
    </row>
    <row r="51407" spans="68:68" x14ac:dyDescent="0.2">
      <c r="BP51407" s="48"/>
    </row>
    <row r="51408" spans="68:68" x14ac:dyDescent="0.2">
      <c r="BP51408" s="48"/>
    </row>
    <row r="51409" spans="68:68" x14ac:dyDescent="0.2">
      <c r="BP51409" s="48"/>
    </row>
    <row r="51410" spans="68:68" x14ac:dyDescent="0.2">
      <c r="BP51410" s="48"/>
    </row>
    <row r="51411" spans="68:68" x14ac:dyDescent="0.2">
      <c r="BP51411" s="48"/>
    </row>
    <row r="51412" spans="68:68" x14ac:dyDescent="0.2">
      <c r="BP51412" s="48"/>
    </row>
    <row r="51413" spans="68:68" x14ac:dyDescent="0.2">
      <c r="BP51413" s="48"/>
    </row>
    <row r="51414" spans="68:68" x14ac:dyDescent="0.2">
      <c r="BP51414" s="48"/>
    </row>
    <row r="51415" spans="68:68" x14ac:dyDescent="0.2">
      <c r="BP51415" s="48"/>
    </row>
    <row r="51416" spans="68:68" x14ac:dyDescent="0.2">
      <c r="BP51416" s="48"/>
    </row>
    <row r="51417" spans="68:68" x14ac:dyDescent="0.2">
      <c r="BP51417" s="48"/>
    </row>
    <row r="51418" spans="68:68" x14ac:dyDescent="0.2">
      <c r="BP51418" s="48"/>
    </row>
    <row r="51419" spans="68:68" x14ac:dyDescent="0.2">
      <c r="BP51419" s="48"/>
    </row>
    <row r="51420" spans="68:68" x14ac:dyDescent="0.2">
      <c r="BP51420" s="48"/>
    </row>
    <row r="51421" spans="68:68" x14ac:dyDescent="0.2">
      <c r="BP51421" s="48"/>
    </row>
    <row r="51422" spans="68:68" x14ac:dyDescent="0.2">
      <c r="BP51422" s="48"/>
    </row>
    <row r="51423" spans="68:68" x14ac:dyDescent="0.2">
      <c r="BP51423" s="48"/>
    </row>
    <row r="51424" spans="68:68" x14ac:dyDescent="0.2">
      <c r="BP51424" s="48"/>
    </row>
    <row r="51425" spans="68:68" x14ac:dyDescent="0.2">
      <c r="BP51425" s="48"/>
    </row>
    <row r="51426" spans="68:68" x14ac:dyDescent="0.2">
      <c r="BP51426" s="48"/>
    </row>
    <row r="51427" spans="68:68" x14ac:dyDescent="0.2">
      <c r="BP51427" s="48"/>
    </row>
    <row r="51428" spans="68:68" x14ac:dyDescent="0.2">
      <c r="BP51428" s="48"/>
    </row>
    <row r="51429" spans="68:68" x14ac:dyDescent="0.2">
      <c r="BP51429" s="48"/>
    </row>
    <row r="51430" spans="68:68" x14ac:dyDescent="0.2">
      <c r="BP51430" s="48"/>
    </row>
    <row r="51431" spans="68:68" x14ac:dyDescent="0.2">
      <c r="BP51431" s="48"/>
    </row>
    <row r="51432" spans="68:68" x14ac:dyDescent="0.2">
      <c r="BP51432" s="48"/>
    </row>
    <row r="51433" spans="68:68" x14ac:dyDescent="0.2">
      <c r="BP51433" s="48"/>
    </row>
    <row r="51434" spans="68:68" x14ac:dyDescent="0.2">
      <c r="BP51434" s="48"/>
    </row>
    <row r="51435" spans="68:68" x14ac:dyDescent="0.2">
      <c r="BP51435" s="48"/>
    </row>
    <row r="51436" spans="68:68" x14ac:dyDescent="0.2">
      <c r="BP51436" s="48"/>
    </row>
    <row r="51437" spans="68:68" x14ac:dyDescent="0.2">
      <c r="BP51437" s="48"/>
    </row>
    <row r="51438" spans="68:68" x14ac:dyDescent="0.2">
      <c r="BP51438" s="48"/>
    </row>
    <row r="51439" spans="68:68" x14ac:dyDescent="0.2">
      <c r="BP51439" s="48"/>
    </row>
    <row r="51440" spans="68:68" x14ac:dyDescent="0.2">
      <c r="BP51440" s="48"/>
    </row>
    <row r="51441" spans="68:68" x14ac:dyDescent="0.2">
      <c r="BP51441" s="48"/>
    </row>
    <row r="51442" spans="68:68" x14ac:dyDescent="0.2">
      <c r="BP51442" s="48"/>
    </row>
    <row r="51443" spans="68:68" x14ac:dyDescent="0.2">
      <c r="BP51443" s="48"/>
    </row>
    <row r="51444" spans="68:68" x14ac:dyDescent="0.2">
      <c r="BP51444" s="48"/>
    </row>
    <row r="51445" spans="68:68" x14ac:dyDescent="0.2">
      <c r="BP51445" s="48"/>
    </row>
    <row r="51446" spans="68:68" x14ac:dyDescent="0.2">
      <c r="BP51446" s="48"/>
    </row>
    <row r="51447" spans="68:68" x14ac:dyDescent="0.2">
      <c r="BP51447" s="48"/>
    </row>
    <row r="51448" spans="68:68" x14ac:dyDescent="0.2">
      <c r="BP51448" s="48"/>
    </row>
    <row r="51449" spans="68:68" x14ac:dyDescent="0.2">
      <c r="BP51449" s="48"/>
    </row>
    <row r="51450" spans="68:68" x14ac:dyDescent="0.2">
      <c r="BP51450" s="48"/>
    </row>
    <row r="51451" spans="68:68" x14ac:dyDescent="0.2">
      <c r="BP51451" s="48"/>
    </row>
    <row r="51452" spans="68:68" x14ac:dyDescent="0.2">
      <c r="BP51452" s="48"/>
    </row>
    <row r="51453" spans="68:68" x14ac:dyDescent="0.2">
      <c r="BP51453" s="48"/>
    </row>
    <row r="51454" spans="68:68" x14ac:dyDescent="0.2">
      <c r="BP51454" s="48"/>
    </row>
    <row r="51455" spans="68:68" x14ac:dyDescent="0.2">
      <c r="BP51455" s="48"/>
    </row>
    <row r="51456" spans="68:68" x14ac:dyDescent="0.2">
      <c r="BP51456" s="48"/>
    </row>
    <row r="51457" spans="68:68" x14ac:dyDescent="0.2">
      <c r="BP51457" s="48"/>
    </row>
    <row r="51458" spans="68:68" x14ac:dyDescent="0.2">
      <c r="BP51458" s="48"/>
    </row>
    <row r="51459" spans="68:68" x14ac:dyDescent="0.2">
      <c r="BP51459" s="48"/>
    </row>
    <row r="51460" spans="68:68" x14ac:dyDescent="0.2">
      <c r="BP51460" s="48"/>
    </row>
    <row r="51461" spans="68:68" x14ac:dyDescent="0.2">
      <c r="BP51461" s="48"/>
    </row>
    <row r="51462" spans="68:68" x14ac:dyDescent="0.2">
      <c r="BP51462" s="48"/>
    </row>
    <row r="51463" spans="68:68" x14ac:dyDescent="0.2">
      <c r="BP51463" s="48"/>
    </row>
    <row r="51464" spans="68:68" x14ac:dyDescent="0.2">
      <c r="BP51464" s="48"/>
    </row>
    <row r="51465" spans="68:68" x14ac:dyDescent="0.2">
      <c r="BP51465" s="48"/>
    </row>
    <row r="51466" spans="68:68" x14ac:dyDescent="0.2">
      <c r="BP51466" s="48"/>
    </row>
    <row r="51467" spans="68:68" x14ac:dyDescent="0.2">
      <c r="BP51467" s="48"/>
    </row>
    <row r="51468" spans="68:68" x14ac:dyDescent="0.2">
      <c r="BP51468" s="48"/>
    </row>
    <row r="51469" spans="68:68" x14ac:dyDescent="0.2">
      <c r="BP51469" s="48"/>
    </row>
    <row r="51470" spans="68:68" x14ac:dyDescent="0.2">
      <c r="BP51470" s="48"/>
    </row>
    <row r="51471" spans="68:68" x14ac:dyDescent="0.2">
      <c r="BP51471" s="48"/>
    </row>
    <row r="51472" spans="68:68" x14ac:dyDescent="0.2">
      <c r="BP51472" s="48"/>
    </row>
    <row r="51473" spans="68:68" x14ac:dyDescent="0.2">
      <c r="BP51473" s="48"/>
    </row>
    <row r="51474" spans="68:68" x14ac:dyDescent="0.2">
      <c r="BP51474" s="48"/>
    </row>
    <row r="51475" spans="68:68" x14ac:dyDescent="0.2">
      <c r="BP51475" s="48"/>
    </row>
    <row r="51476" spans="68:68" x14ac:dyDescent="0.2">
      <c r="BP51476" s="48"/>
    </row>
    <row r="51477" spans="68:68" x14ac:dyDescent="0.2">
      <c r="BP51477" s="48"/>
    </row>
    <row r="51478" spans="68:68" x14ac:dyDescent="0.2">
      <c r="BP51478" s="48"/>
    </row>
    <row r="51479" spans="68:68" x14ac:dyDescent="0.2">
      <c r="BP51479" s="48"/>
    </row>
    <row r="51480" spans="68:68" x14ac:dyDescent="0.2">
      <c r="BP51480" s="48"/>
    </row>
    <row r="51481" spans="68:68" x14ac:dyDescent="0.2">
      <c r="BP51481" s="48"/>
    </row>
    <row r="51482" spans="68:68" x14ac:dyDescent="0.2">
      <c r="BP51482" s="48"/>
    </row>
    <row r="51483" spans="68:68" x14ac:dyDescent="0.2">
      <c r="BP51483" s="48"/>
    </row>
    <row r="51484" spans="68:68" x14ac:dyDescent="0.2">
      <c r="BP51484" s="48"/>
    </row>
    <row r="51485" spans="68:68" x14ac:dyDescent="0.2">
      <c r="BP51485" s="48"/>
    </row>
    <row r="51486" spans="68:68" x14ac:dyDescent="0.2">
      <c r="BP51486" s="48"/>
    </row>
    <row r="51487" spans="68:68" x14ac:dyDescent="0.2">
      <c r="BP51487" s="48"/>
    </row>
    <row r="51488" spans="68:68" x14ac:dyDescent="0.2">
      <c r="BP51488" s="48"/>
    </row>
    <row r="51489" spans="68:68" x14ac:dyDescent="0.2">
      <c r="BP51489" s="48"/>
    </row>
    <row r="51490" spans="68:68" x14ac:dyDescent="0.2">
      <c r="BP51490" s="48"/>
    </row>
    <row r="51491" spans="68:68" x14ac:dyDescent="0.2">
      <c r="BP51491" s="48"/>
    </row>
    <row r="51492" spans="68:68" x14ac:dyDescent="0.2">
      <c r="BP51492" s="48"/>
    </row>
    <row r="51493" spans="68:68" x14ac:dyDescent="0.2">
      <c r="BP51493" s="48"/>
    </row>
    <row r="51494" spans="68:68" x14ac:dyDescent="0.2">
      <c r="BP51494" s="48"/>
    </row>
    <row r="51495" spans="68:68" x14ac:dyDescent="0.2">
      <c r="BP51495" s="48"/>
    </row>
    <row r="51496" spans="68:68" x14ac:dyDescent="0.2">
      <c r="BP51496" s="48"/>
    </row>
    <row r="51497" spans="68:68" x14ac:dyDescent="0.2">
      <c r="BP51497" s="48"/>
    </row>
    <row r="51498" spans="68:68" x14ac:dyDescent="0.2">
      <c r="BP51498" s="48"/>
    </row>
    <row r="51499" spans="68:68" x14ac:dyDescent="0.2">
      <c r="BP51499" s="48"/>
    </row>
    <row r="51500" spans="68:68" x14ac:dyDescent="0.2">
      <c r="BP51500" s="48"/>
    </row>
    <row r="51501" spans="68:68" x14ac:dyDescent="0.2">
      <c r="BP51501" s="48"/>
    </row>
    <row r="51502" spans="68:68" x14ac:dyDescent="0.2">
      <c r="BP51502" s="48"/>
    </row>
    <row r="51503" spans="68:68" x14ac:dyDescent="0.2">
      <c r="BP51503" s="48"/>
    </row>
    <row r="51504" spans="68:68" x14ac:dyDescent="0.2">
      <c r="BP51504" s="48"/>
    </row>
    <row r="51505" spans="68:68" x14ac:dyDescent="0.2">
      <c r="BP51505" s="48"/>
    </row>
    <row r="51506" spans="68:68" x14ac:dyDescent="0.2">
      <c r="BP51506" s="48"/>
    </row>
    <row r="51507" spans="68:68" x14ac:dyDescent="0.2">
      <c r="BP51507" s="48"/>
    </row>
    <row r="51508" spans="68:68" x14ac:dyDescent="0.2">
      <c r="BP51508" s="48"/>
    </row>
    <row r="51509" spans="68:68" x14ac:dyDescent="0.2">
      <c r="BP51509" s="48"/>
    </row>
    <row r="51510" spans="68:68" x14ac:dyDescent="0.2">
      <c r="BP51510" s="48"/>
    </row>
    <row r="51511" spans="68:68" x14ac:dyDescent="0.2">
      <c r="BP51511" s="48"/>
    </row>
    <row r="51512" spans="68:68" x14ac:dyDescent="0.2">
      <c r="BP51512" s="48"/>
    </row>
    <row r="51513" spans="68:68" x14ac:dyDescent="0.2">
      <c r="BP51513" s="48"/>
    </row>
    <row r="51514" spans="68:68" x14ac:dyDescent="0.2">
      <c r="BP51514" s="48"/>
    </row>
    <row r="51515" spans="68:68" x14ac:dyDescent="0.2">
      <c r="BP51515" s="48"/>
    </row>
    <row r="51516" spans="68:68" x14ac:dyDescent="0.2">
      <c r="BP51516" s="48"/>
    </row>
    <row r="51517" spans="68:68" x14ac:dyDescent="0.2">
      <c r="BP51517" s="48"/>
    </row>
    <row r="51518" spans="68:68" x14ac:dyDescent="0.2">
      <c r="BP51518" s="48"/>
    </row>
    <row r="51519" spans="68:68" x14ac:dyDescent="0.2">
      <c r="BP51519" s="48"/>
    </row>
    <row r="51520" spans="68:68" x14ac:dyDescent="0.2">
      <c r="BP51520" s="48"/>
    </row>
    <row r="51521" spans="68:68" x14ac:dyDescent="0.2">
      <c r="BP51521" s="48"/>
    </row>
    <row r="51522" spans="68:68" x14ac:dyDescent="0.2">
      <c r="BP51522" s="48"/>
    </row>
    <row r="51523" spans="68:68" x14ac:dyDescent="0.2">
      <c r="BP51523" s="48"/>
    </row>
    <row r="51524" spans="68:68" x14ac:dyDescent="0.2">
      <c r="BP51524" s="48"/>
    </row>
    <row r="51525" spans="68:68" x14ac:dyDescent="0.2">
      <c r="BP51525" s="48"/>
    </row>
    <row r="51526" spans="68:68" x14ac:dyDescent="0.2">
      <c r="BP51526" s="48"/>
    </row>
    <row r="51527" spans="68:68" x14ac:dyDescent="0.2">
      <c r="BP51527" s="48"/>
    </row>
    <row r="51528" spans="68:68" x14ac:dyDescent="0.2">
      <c r="BP51528" s="48"/>
    </row>
    <row r="51529" spans="68:68" x14ac:dyDescent="0.2">
      <c r="BP51529" s="48"/>
    </row>
    <row r="51530" spans="68:68" x14ac:dyDescent="0.2">
      <c r="BP51530" s="48"/>
    </row>
    <row r="51531" spans="68:68" x14ac:dyDescent="0.2">
      <c r="BP51531" s="48"/>
    </row>
    <row r="51532" spans="68:68" x14ac:dyDescent="0.2">
      <c r="BP51532" s="48"/>
    </row>
    <row r="51533" spans="68:68" x14ac:dyDescent="0.2">
      <c r="BP51533" s="48"/>
    </row>
    <row r="51534" spans="68:68" x14ac:dyDescent="0.2">
      <c r="BP51534" s="48"/>
    </row>
    <row r="51535" spans="68:68" x14ac:dyDescent="0.2">
      <c r="BP51535" s="48"/>
    </row>
    <row r="51536" spans="68:68" x14ac:dyDescent="0.2">
      <c r="BP51536" s="48"/>
    </row>
    <row r="51537" spans="68:68" x14ac:dyDescent="0.2">
      <c r="BP51537" s="48"/>
    </row>
    <row r="51538" spans="68:68" x14ac:dyDescent="0.2">
      <c r="BP51538" s="48"/>
    </row>
    <row r="51539" spans="68:68" x14ac:dyDescent="0.2">
      <c r="BP51539" s="48"/>
    </row>
    <row r="51540" spans="68:68" x14ac:dyDescent="0.2">
      <c r="BP51540" s="48"/>
    </row>
    <row r="51541" spans="68:68" x14ac:dyDescent="0.2">
      <c r="BP51541" s="48"/>
    </row>
    <row r="51542" spans="68:68" x14ac:dyDescent="0.2">
      <c r="BP51542" s="48"/>
    </row>
    <row r="51543" spans="68:68" x14ac:dyDescent="0.2">
      <c r="BP51543" s="48"/>
    </row>
    <row r="51544" spans="68:68" x14ac:dyDescent="0.2">
      <c r="BP51544" s="48"/>
    </row>
    <row r="51545" spans="68:68" x14ac:dyDescent="0.2">
      <c r="BP51545" s="48"/>
    </row>
    <row r="51546" spans="68:68" x14ac:dyDescent="0.2">
      <c r="BP51546" s="48"/>
    </row>
    <row r="51547" spans="68:68" x14ac:dyDescent="0.2">
      <c r="BP51547" s="48"/>
    </row>
    <row r="51548" spans="68:68" x14ac:dyDescent="0.2">
      <c r="BP51548" s="48"/>
    </row>
    <row r="51549" spans="68:68" x14ac:dyDescent="0.2">
      <c r="BP51549" s="48"/>
    </row>
    <row r="51550" spans="68:68" x14ac:dyDescent="0.2">
      <c r="BP51550" s="48"/>
    </row>
    <row r="51551" spans="68:68" x14ac:dyDescent="0.2">
      <c r="BP51551" s="48"/>
    </row>
    <row r="51552" spans="68:68" x14ac:dyDescent="0.2">
      <c r="BP51552" s="48"/>
    </row>
    <row r="51553" spans="68:68" x14ac:dyDescent="0.2">
      <c r="BP51553" s="48"/>
    </row>
    <row r="51554" spans="68:68" x14ac:dyDescent="0.2">
      <c r="BP51554" s="48"/>
    </row>
    <row r="51555" spans="68:68" x14ac:dyDescent="0.2">
      <c r="BP51555" s="48"/>
    </row>
    <row r="51556" spans="68:68" x14ac:dyDescent="0.2">
      <c r="BP51556" s="48"/>
    </row>
    <row r="51557" spans="68:68" x14ac:dyDescent="0.2">
      <c r="BP51557" s="48"/>
    </row>
    <row r="51558" spans="68:68" x14ac:dyDescent="0.2">
      <c r="BP51558" s="48"/>
    </row>
    <row r="51559" spans="68:68" x14ac:dyDescent="0.2">
      <c r="BP51559" s="48"/>
    </row>
    <row r="51560" spans="68:68" x14ac:dyDescent="0.2">
      <c r="BP51560" s="48"/>
    </row>
    <row r="51561" spans="68:68" x14ac:dyDescent="0.2">
      <c r="BP51561" s="48"/>
    </row>
    <row r="51562" spans="68:68" x14ac:dyDescent="0.2">
      <c r="BP51562" s="48"/>
    </row>
    <row r="51563" spans="68:68" x14ac:dyDescent="0.2">
      <c r="BP51563" s="48"/>
    </row>
    <row r="51564" spans="68:68" x14ac:dyDescent="0.2">
      <c r="BP51564" s="48"/>
    </row>
    <row r="51565" spans="68:68" x14ac:dyDescent="0.2">
      <c r="BP51565" s="48"/>
    </row>
    <row r="51566" spans="68:68" x14ac:dyDescent="0.2">
      <c r="BP51566" s="48"/>
    </row>
    <row r="51567" spans="68:68" x14ac:dyDescent="0.2">
      <c r="BP51567" s="48"/>
    </row>
    <row r="51568" spans="68:68" x14ac:dyDescent="0.2">
      <c r="BP51568" s="48"/>
    </row>
    <row r="51569" spans="68:68" x14ac:dyDescent="0.2">
      <c r="BP51569" s="48"/>
    </row>
    <row r="51570" spans="68:68" x14ac:dyDescent="0.2">
      <c r="BP51570" s="48"/>
    </row>
    <row r="51571" spans="68:68" x14ac:dyDescent="0.2">
      <c r="BP51571" s="48"/>
    </row>
    <row r="51572" spans="68:68" x14ac:dyDescent="0.2">
      <c r="BP51572" s="48"/>
    </row>
    <row r="51573" spans="68:68" x14ac:dyDescent="0.2">
      <c r="BP51573" s="48"/>
    </row>
    <row r="51574" spans="68:68" x14ac:dyDescent="0.2">
      <c r="BP51574" s="48"/>
    </row>
    <row r="51575" spans="68:68" x14ac:dyDescent="0.2">
      <c r="BP51575" s="48"/>
    </row>
    <row r="51576" spans="68:68" x14ac:dyDescent="0.2">
      <c r="BP51576" s="48"/>
    </row>
    <row r="51577" spans="68:68" x14ac:dyDescent="0.2">
      <c r="BP51577" s="48"/>
    </row>
    <row r="51578" spans="68:68" x14ac:dyDescent="0.2">
      <c r="BP51578" s="48"/>
    </row>
    <row r="51579" spans="68:68" x14ac:dyDescent="0.2">
      <c r="BP51579" s="48"/>
    </row>
    <row r="51580" spans="68:68" x14ac:dyDescent="0.2">
      <c r="BP51580" s="48"/>
    </row>
    <row r="51581" spans="68:68" x14ac:dyDescent="0.2">
      <c r="BP51581" s="48"/>
    </row>
    <row r="51582" spans="68:68" x14ac:dyDescent="0.2">
      <c r="BP51582" s="48"/>
    </row>
    <row r="51583" spans="68:68" x14ac:dyDescent="0.2">
      <c r="BP51583" s="48"/>
    </row>
    <row r="51584" spans="68:68" x14ac:dyDescent="0.2">
      <c r="BP51584" s="48"/>
    </row>
    <row r="51585" spans="68:68" x14ac:dyDescent="0.2">
      <c r="BP51585" s="48"/>
    </row>
    <row r="51586" spans="68:68" x14ac:dyDescent="0.2">
      <c r="BP51586" s="48"/>
    </row>
    <row r="51587" spans="68:68" x14ac:dyDescent="0.2">
      <c r="BP51587" s="48"/>
    </row>
    <row r="51588" spans="68:68" x14ac:dyDescent="0.2">
      <c r="BP51588" s="48"/>
    </row>
    <row r="51589" spans="68:68" x14ac:dyDescent="0.2">
      <c r="BP51589" s="48"/>
    </row>
    <row r="51590" spans="68:68" x14ac:dyDescent="0.2">
      <c r="BP51590" s="48"/>
    </row>
    <row r="51591" spans="68:68" x14ac:dyDescent="0.2">
      <c r="BP51591" s="48"/>
    </row>
    <row r="51592" spans="68:68" x14ac:dyDescent="0.2">
      <c r="BP51592" s="48"/>
    </row>
    <row r="51593" spans="68:68" x14ac:dyDescent="0.2">
      <c r="BP51593" s="48"/>
    </row>
    <row r="51594" spans="68:68" x14ac:dyDescent="0.2">
      <c r="BP51594" s="48"/>
    </row>
    <row r="51595" spans="68:68" x14ac:dyDescent="0.2">
      <c r="BP51595" s="48"/>
    </row>
    <row r="51596" spans="68:68" x14ac:dyDescent="0.2">
      <c r="BP51596" s="48"/>
    </row>
    <row r="51597" spans="68:68" x14ac:dyDescent="0.2">
      <c r="BP51597" s="48"/>
    </row>
    <row r="51598" spans="68:68" x14ac:dyDescent="0.2">
      <c r="BP51598" s="48"/>
    </row>
    <row r="51599" spans="68:68" x14ac:dyDescent="0.2">
      <c r="BP51599" s="48"/>
    </row>
    <row r="51600" spans="68:68" x14ac:dyDescent="0.2">
      <c r="BP51600" s="48"/>
    </row>
    <row r="51601" spans="68:68" x14ac:dyDescent="0.2">
      <c r="BP51601" s="48"/>
    </row>
    <row r="51602" spans="68:68" x14ac:dyDescent="0.2">
      <c r="BP51602" s="48"/>
    </row>
    <row r="51603" spans="68:68" x14ac:dyDescent="0.2">
      <c r="BP51603" s="48"/>
    </row>
    <row r="51604" spans="68:68" x14ac:dyDescent="0.2">
      <c r="BP51604" s="48"/>
    </row>
    <row r="51605" spans="68:68" x14ac:dyDescent="0.2">
      <c r="BP51605" s="48"/>
    </row>
    <row r="51606" spans="68:68" x14ac:dyDescent="0.2">
      <c r="BP51606" s="48"/>
    </row>
    <row r="51607" spans="68:68" x14ac:dyDescent="0.2">
      <c r="BP51607" s="48"/>
    </row>
    <row r="51608" spans="68:68" x14ac:dyDescent="0.2">
      <c r="BP51608" s="48"/>
    </row>
    <row r="51609" spans="68:68" x14ac:dyDescent="0.2">
      <c r="BP51609" s="48"/>
    </row>
    <row r="51610" spans="68:68" x14ac:dyDescent="0.2">
      <c r="BP51610" s="48"/>
    </row>
    <row r="51611" spans="68:68" x14ac:dyDescent="0.2">
      <c r="BP51611" s="48"/>
    </row>
    <row r="51612" spans="68:68" x14ac:dyDescent="0.2">
      <c r="BP51612" s="48"/>
    </row>
    <row r="51613" spans="68:68" x14ac:dyDescent="0.2">
      <c r="BP51613" s="48"/>
    </row>
    <row r="51614" spans="68:68" x14ac:dyDescent="0.2">
      <c r="BP51614" s="48"/>
    </row>
    <row r="51615" spans="68:68" x14ac:dyDescent="0.2">
      <c r="BP51615" s="48"/>
    </row>
    <row r="51616" spans="68:68" x14ac:dyDescent="0.2">
      <c r="BP51616" s="48"/>
    </row>
    <row r="51617" spans="68:68" x14ac:dyDescent="0.2">
      <c r="BP51617" s="48"/>
    </row>
    <row r="51618" spans="68:68" x14ac:dyDescent="0.2">
      <c r="BP51618" s="48"/>
    </row>
    <row r="51619" spans="68:68" x14ac:dyDescent="0.2">
      <c r="BP51619" s="48"/>
    </row>
    <row r="51620" spans="68:68" x14ac:dyDescent="0.2">
      <c r="BP51620" s="48"/>
    </row>
    <row r="51621" spans="68:68" x14ac:dyDescent="0.2">
      <c r="BP51621" s="48"/>
    </row>
    <row r="51622" spans="68:68" x14ac:dyDescent="0.2">
      <c r="BP51622" s="48"/>
    </row>
    <row r="51623" spans="68:68" x14ac:dyDescent="0.2">
      <c r="BP51623" s="48"/>
    </row>
    <row r="51624" spans="68:68" x14ac:dyDescent="0.2">
      <c r="BP51624" s="48"/>
    </row>
    <row r="51625" spans="68:68" x14ac:dyDescent="0.2">
      <c r="BP51625" s="48"/>
    </row>
    <row r="51626" spans="68:68" x14ac:dyDescent="0.2">
      <c r="BP51626" s="48"/>
    </row>
    <row r="51627" spans="68:68" x14ac:dyDescent="0.2">
      <c r="BP51627" s="48"/>
    </row>
    <row r="51628" spans="68:68" x14ac:dyDescent="0.2">
      <c r="BP51628" s="48"/>
    </row>
    <row r="51629" spans="68:68" x14ac:dyDescent="0.2">
      <c r="BP51629" s="48"/>
    </row>
    <row r="51630" spans="68:68" x14ac:dyDescent="0.2">
      <c r="BP51630" s="48"/>
    </row>
    <row r="51631" spans="68:68" x14ac:dyDescent="0.2">
      <c r="BP51631" s="48"/>
    </row>
    <row r="51632" spans="68:68" x14ac:dyDescent="0.2">
      <c r="BP51632" s="48"/>
    </row>
    <row r="51633" spans="68:68" x14ac:dyDescent="0.2">
      <c r="BP51633" s="48"/>
    </row>
    <row r="51634" spans="68:68" x14ac:dyDescent="0.2">
      <c r="BP51634" s="48"/>
    </row>
    <row r="51635" spans="68:68" x14ac:dyDescent="0.2">
      <c r="BP51635" s="48"/>
    </row>
    <row r="51636" spans="68:68" x14ac:dyDescent="0.2">
      <c r="BP51636" s="48"/>
    </row>
    <row r="51637" spans="68:68" x14ac:dyDescent="0.2">
      <c r="BP51637" s="48"/>
    </row>
    <row r="51638" spans="68:68" x14ac:dyDescent="0.2">
      <c r="BP51638" s="48"/>
    </row>
    <row r="51639" spans="68:68" x14ac:dyDescent="0.2">
      <c r="BP51639" s="48"/>
    </row>
    <row r="51640" spans="68:68" x14ac:dyDescent="0.2">
      <c r="BP51640" s="48"/>
    </row>
    <row r="51641" spans="68:68" x14ac:dyDescent="0.2">
      <c r="BP51641" s="48"/>
    </row>
    <row r="51642" spans="68:68" x14ac:dyDescent="0.2">
      <c r="BP51642" s="48"/>
    </row>
    <row r="51643" spans="68:68" x14ac:dyDescent="0.2">
      <c r="BP51643" s="48"/>
    </row>
    <row r="51644" spans="68:68" x14ac:dyDescent="0.2">
      <c r="BP51644" s="48"/>
    </row>
    <row r="51645" spans="68:68" x14ac:dyDescent="0.2">
      <c r="BP51645" s="48"/>
    </row>
    <row r="51646" spans="68:68" x14ac:dyDescent="0.2">
      <c r="BP51646" s="48"/>
    </row>
    <row r="51647" spans="68:68" x14ac:dyDescent="0.2">
      <c r="BP51647" s="48"/>
    </row>
    <row r="51648" spans="68:68" x14ac:dyDescent="0.2">
      <c r="BP51648" s="48"/>
    </row>
    <row r="51649" spans="68:68" x14ac:dyDescent="0.2">
      <c r="BP51649" s="48"/>
    </row>
    <row r="51650" spans="68:68" x14ac:dyDescent="0.2">
      <c r="BP51650" s="48"/>
    </row>
    <row r="51651" spans="68:68" x14ac:dyDescent="0.2">
      <c r="BP51651" s="48"/>
    </row>
    <row r="51652" spans="68:68" x14ac:dyDescent="0.2">
      <c r="BP51652" s="48"/>
    </row>
    <row r="51653" spans="68:68" x14ac:dyDescent="0.2">
      <c r="BP51653" s="48"/>
    </row>
    <row r="51654" spans="68:68" x14ac:dyDescent="0.2">
      <c r="BP51654" s="48"/>
    </row>
    <row r="51655" spans="68:68" x14ac:dyDescent="0.2">
      <c r="BP51655" s="48"/>
    </row>
    <row r="51656" spans="68:68" x14ac:dyDescent="0.2">
      <c r="BP51656" s="48"/>
    </row>
    <row r="51657" spans="68:68" x14ac:dyDescent="0.2">
      <c r="BP51657" s="48"/>
    </row>
    <row r="51658" spans="68:68" x14ac:dyDescent="0.2">
      <c r="BP51658" s="48"/>
    </row>
    <row r="51659" spans="68:68" x14ac:dyDescent="0.2">
      <c r="BP51659" s="48"/>
    </row>
    <row r="51660" spans="68:68" x14ac:dyDescent="0.2">
      <c r="BP51660" s="48"/>
    </row>
    <row r="51661" spans="68:68" x14ac:dyDescent="0.2">
      <c r="BP51661" s="48"/>
    </row>
    <row r="51662" spans="68:68" x14ac:dyDescent="0.2">
      <c r="BP51662" s="48"/>
    </row>
    <row r="51663" spans="68:68" x14ac:dyDescent="0.2">
      <c r="BP51663" s="48"/>
    </row>
    <row r="51664" spans="68:68" x14ac:dyDescent="0.2">
      <c r="BP51664" s="48"/>
    </row>
    <row r="51665" spans="68:68" x14ac:dyDescent="0.2">
      <c r="BP51665" s="48"/>
    </row>
    <row r="51666" spans="68:68" x14ac:dyDescent="0.2">
      <c r="BP51666" s="48"/>
    </row>
    <row r="51667" spans="68:68" x14ac:dyDescent="0.2">
      <c r="BP51667" s="48"/>
    </row>
    <row r="51668" spans="68:68" x14ac:dyDescent="0.2">
      <c r="BP51668" s="48"/>
    </row>
    <row r="51669" spans="68:68" x14ac:dyDescent="0.2">
      <c r="BP51669" s="48"/>
    </row>
    <row r="51670" spans="68:68" x14ac:dyDescent="0.2">
      <c r="BP51670" s="48"/>
    </row>
    <row r="51671" spans="68:68" x14ac:dyDescent="0.2">
      <c r="BP51671" s="48"/>
    </row>
    <row r="51672" spans="68:68" x14ac:dyDescent="0.2">
      <c r="BP51672" s="48"/>
    </row>
    <row r="51673" spans="68:68" x14ac:dyDescent="0.2">
      <c r="BP51673" s="48"/>
    </row>
    <row r="51674" spans="68:68" x14ac:dyDescent="0.2">
      <c r="BP51674" s="48"/>
    </row>
    <row r="51675" spans="68:68" x14ac:dyDescent="0.2">
      <c r="BP51675" s="48"/>
    </row>
    <row r="51676" spans="68:68" x14ac:dyDescent="0.2">
      <c r="BP51676" s="48"/>
    </row>
    <row r="51677" spans="68:68" x14ac:dyDescent="0.2">
      <c r="BP51677" s="48"/>
    </row>
    <row r="51678" spans="68:68" x14ac:dyDescent="0.2">
      <c r="BP51678" s="48"/>
    </row>
    <row r="51679" spans="68:68" x14ac:dyDescent="0.2">
      <c r="BP51679" s="48"/>
    </row>
    <row r="51680" spans="68:68" x14ac:dyDescent="0.2">
      <c r="BP51680" s="48"/>
    </row>
    <row r="51681" spans="68:68" x14ac:dyDescent="0.2">
      <c r="BP51681" s="48"/>
    </row>
    <row r="51682" spans="68:68" x14ac:dyDescent="0.2">
      <c r="BP51682" s="48"/>
    </row>
    <row r="51683" spans="68:68" x14ac:dyDescent="0.2">
      <c r="BP51683" s="48"/>
    </row>
    <row r="51684" spans="68:68" x14ac:dyDescent="0.2">
      <c r="BP51684" s="48"/>
    </row>
    <row r="51685" spans="68:68" x14ac:dyDescent="0.2">
      <c r="BP51685" s="48"/>
    </row>
    <row r="51686" spans="68:68" x14ac:dyDescent="0.2">
      <c r="BP51686" s="48"/>
    </row>
    <row r="51687" spans="68:68" x14ac:dyDescent="0.2">
      <c r="BP51687" s="48"/>
    </row>
    <row r="51688" spans="68:68" x14ac:dyDescent="0.2">
      <c r="BP51688" s="48"/>
    </row>
    <row r="51689" spans="68:68" x14ac:dyDescent="0.2">
      <c r="BP51689" s="48"/>
    </row>
    <row r="51690" spans="68:68" x14ac:dyDescent="0.2">
      <c r="BP51690" s="48"/>
    </row>
    <row r="51691" spans="68:68" x14ac:dyDescent="0.2">
      <c r="BP51691" s="48"/>
    </row>
    <row r="51692" spans="68:68" x14ac:dyDescent="0.2">
      <c r="BP51692" s="48"/>
    </row>
    <row r="51693" spans="68:68" x14ac:dyDescent="0.2">
      <c r="BP51693" s="48"/>
    </row>
    <row r="51694" spans="68:68" x14ac:dyDescent="0.2">
      <c r="BP51694" s="48"/>
    </row>
    <row r="51695" spans="68:68" x14ac:dyDescent="0.2">
      <c r="BP51695" s="48"/>
    </row>
    <row r="51696" spans="68:68" x14ac:dyDescent="0.2">
      <c r="BP51696" s="48"/>
    </row>
    <row r="51697" spans="68:68" x14ac:dyDescent="0.2">
      <c r="BP51697" s="48"/>
    </row>
    <row r="51698" spans="68:68" x14ac:dyDescent="0.2">
      <c r="BP51698" s="48"/>
    </row>
    <row r="51699" spans="68:68" x14ac:dyDescent="0.2">
      <c r="BP51699" s="48"/>
    </row>
    <row r="51700" spans="68:68" x14ac:dyDescent="0.2">
      <c r="BP51700" s="48"/>
    </row>
    <row r="51701" spans="68:68" x14ac:dyDescent="0.2">
      <c r="BP51701" s="48"/>
    </row>
    <row r="51702" spans="68:68" x14ac:dyDescent="0.2">
      <c r="BP51702" s="48"/>
    </row>
    <row r="51703" spans="68:68" x14ac:dyDescent="0.2">
      <c r="BP51703" s="48"/>
    </row>
    <row r="51704" spans="68:68" x14ac:dyDescent="0.2">
      <c r="BP51704" s="48"/>
    </row>
    <row r="51705" spans="68:68" x14ac:dyDescent="0.2">
      <c r="BP51705" s="48"/>
    </row>
    <row r="51706" spans="68:68" x14ac:dyDescent="0.2">
      <c r="BP51706" s="48"/>
    </row>
    <row r="51707" spans="68:68" x14ac:dyDescent="0.2">
      <c r="BP51707" s="48"/>
    </row>
    <row r="51708" spans="68:68" x14ac:dyDescent="0.2">
      <c r="BP51708" s="48"/>
    </row>
    <row r="51709" spans="68:68" x14ac:dyDescent="0.2">
      <c r="BP51709" s="48"/>
    </row>
    <row r="51710" spans="68:68" x14ac:dyDescent="0.2">
      <c r="BP51710" s="48"/>
    </row>
    <row r="51711" spans="68:68" x14ac:dyDescent="0.2">
      <c r="BP51711" s="48"/>
    </row>
    <row r="51712" spans="68:68" x14ac:dyDescent="0.2">
      <c r="BP51712" s="48"/>
    </row>
    <row r="51713" spans="68:68" x14ac:dyDescent="0.2">
      <c r="BP51713" s="48"/>
    </row>
    <row r="51714" spans="68:68" x14ac:dyDescent="0.2">
      <c r="BP51714" s="48"/>
    </row>
    <row r="51715" spans="68:68" x14ac:dyDescent="0.2">
      <c r="BP51715" s="48"/>
    </row>
    <row r="51716" spans="68:68" x14ac:dyDescent="0.2">
      <c r="BP51716" s="48"/>
    </row>
    <row r="51717" spans="68:68" x14ac:dyDescent="0.2">
      <c r="BP51717" s="48"/>
    </row>
    <row r="51718" spans="68:68" x14ac:dyDescent="0.2">
      <c r="BP51718" s="48"/>
    </row>
    <row r="51719" spans="68:68" x14ac:dyDescent="0.2">
      <c r="BP51719" s="48"/>
    </row>
    <row r="51720" spans="68:68" x14ac:dyDescent="0.2">
      <c r="BP51720" s="48"/>
    </row>
    <row r="51721" spans="68:68" x14ac:dyDescent="0.2">
      <c r="BP51721" s="48"/>
    </row>
    <row r="51722" spans="68:68" x14ac:dyDescent="0.2">
      <c r="BP51722" s="48"/>
    </row>
    <row r="51723" spans="68:68" x14ac:dyDescent="0.2">
      <c r="BP51723" s="48"/>
    </row>
    <row r="51724" spans="68:68" x14ac:dyDescent="0.2">
      <c r="BP51724" s="48"/>
    </row>
    <row r="51725" spans="68:68" x14ac:dyDescent="0.2">
      <c r="BP51725" s="48"/>
    </row>
    <row r="51726" spans="68:68" x14ac:dyDescent="0.2">
      <c r="BP51726" s="48"/>
    </row>
    <row r="51727" spans="68:68" x14ac:dyDescent="0.2">
      <c r="BP51727" s="48"/>
    </row>
    <row r="51728" spans="68:68" x14ac:dyDescent="0.2">
      <c r="BP51728" s="48"/>
    </row>
    <row r="51729" spans="68:68" x14ac:dyDescent="0.2">
      <c r="BP51729" s="48"/>
    </row>
    <row r="51730" spans="68:68" x14ac:dyDescent="0.2">
      <c r="BP51730" s="48"/>
    </row>
    <row r="51731" spans="68:68" x14ac:dyDescent="0.2">
      <c r="BP51731" s="48"/>
    </row>
    <row r="51732" spans="68:68" x14ac:dyDescent="0.2">
      <c r="BP51732" s="48"/>
    </row>
    <row r="51733" spans="68:68" x14ac:dyDescent="0.2">
      <c r="BP51733" s="48"/>
    </row>
    <row r="51734" spans="68:68" x14ac:dyDescent="0.2">
      <c r="BP51734" s="48"/>
    </row>
    <row r="51735" spans="68:68" x14ac:dyDescent="0.2">
      <c r="BP51735" s="48"/>
    </row>
    <row r="51736" spans="68:68" x14ac:dyDescent="0.2">
      <c r="BP51736" s="48"/>
    </row>
    <row r="51737" spans="68:68" x14ac:dyDescent="0.2">
      <c r="BP51737" s="48"/>
    </row>
    <row r="51738" spans="68:68" x14ac:dyDescent="0.2">
      <c r="BP51738" s="48"/>
    </row>
    <row r="51739" spans="68:68" x14ac:dyDescent="0.2">
      <c r="BP51739" s="48"/>
    </row>
    <row r="51740" spans="68:68" x14ac:dyDescent="0.2">
      <c r="BP51740" s="48"/>
    </row>
    <row r="51741" spans="68:68" x14ac:dyDescent="0.2">
      <c r="BP51741" s="48"/>
    </row>
    <row r="51742" spans="68:68" x14ac:dyDescent="0.2">
      <c r="BP51742" s="48"/>
    </row>
    <row r="51743" spans="68:68" x14ac:dyDescent="0.2">
      <c r="BP51743" s="48"/>
    </row>
    <row r="51744" spans="68:68" x14ac:dyDescent="0.2">
      <c r="BP51744" s="48"/>
    </row>
    <row r="51745" spans="68:68" x14ac:dyDescent="0.2">
      <c r="BP51745" s="48"/>
    </row>
    <row r="51746" spans="68:68" x14ac:dyDescent="0.2">
      <c r="BP51746" s="48"/>
    </row>
    <row r="51747" spans="68:68" x14ac:dyDescent="0.2">
      <c r="BP51747" s="48"/>
    </row>
    <row r="51748" spans="68:68" x14ac:dyDescent="0.2">
      <c r="BP51748" s="48"/>
    </row>
    <row r="51749" spans="68:68" x14ac:dyDescent="0.2">
      <c r="BP51749" s="48"/>
    </row>
    <row r="51750" spans="68:68" x14ac:dyDescent="0.2">
      <c r="BP51750" s="48"/>
    </row>
    <row r="51751" spans="68:68" x14ac:dyDescent="0.2">
      <c r="BP51751" s="48"/>
    </row>
    <row r="51752" spans="68:68" x14ac:dyDescent="0.2">
      <c r="BP51752" s="48"/>
    </row>
    <row r="51753" spans="68:68" x14ac:dyDescent="0.2">
      <c r="BP51753" s="48"/>
    </row>
    <row r="51754" spans="68:68" x14ac:dyDescent="0.2">
      <c r="BP51754" s="48"/>
    </row>
    <row r="51755" spans="68:68" x14ac:dyDescent="0.2">
      <c r="BP51755" s="48"/>
    </row>
    <row r="51756" spans="68:68" x14ac:dyDescent="0.2">
      <c r="BP51756" s="48"/>
    </row>
    <row r="51757" spans="68:68" x14ac:dyDescent="0.2">
      <c r="BP51757" s="48"/>
    </row>
    <row r="51758" spans="68:68" x14ac:dyDescent="0.2">
      <c r="BP51758" s="48"/>
    </row>
    <row r="51759" spans="68:68" x14ac:dyDescent="0.2">
      <c r="BP51759" s="48"/>
    </row>
    <row r="51760" spans="68:68" x14ac:dyDescent="0.2">
      <c r="BP51760" s="48"/>
    </row>
    <row r="51761" spans="68:68" x14ac:dyDescent="0.2">
      <c r="BP51761" s="48"/>
    </row>
    <row r="51762" spans="68:68" x14ac:dyDescent="0.2">
      <c r="BP51762" s="48"/>
    </row>
    <row r="51763" spans="68:68" x14ac:dyDescent="0.2">
      <c r="BP51763" s="48"/>
    </row>
    <row r="51764" spans="68:68" x14ac:dyDescent="0.2">
      <c r="BP51764" s="48"/>
    </row>
    <row r="51765" spans="68:68" x14ac:dyDescent="0.2">
      <c r="BP51765" s="48"/>
    </row>
    <row r="51766" spans="68:68" x14ac:dyDescent="0.2">
      <c r="BP51766" s="48"/>
    </row>
    <row r="51767" spans="68:68" x14ac:dyDescent="0.2">
      <c r="BP51767" s="48"/>
    </row>
    <row r="51768" spans="68:68" x14ac:dyDescent="0.2">
      <c r="BP51768" s="48"/>
    </row>
    <row r="51769" spans="68:68" x14ac:dyDescent="0.2">
      <c r="BP51769" s="48"/>
    </row>
    <row r="51770" spans="68:68" x14ac:dyDescent="0.2">
      <c r="BP51770" s="48"/>
    </row>
    <row r="51771" spans="68:68" x14ac:dyDescent="0.2">
      <c r="BP51771" s="48"/>
    </row>
    <row r="51772" spans="68:68" x14ac:dyDescent="0.2">
      <c r="BP51772" s="48"/>
    </row>
    <row r="51773" spans="68:68" x14ac:dyDescent="0.2">
      <c r="BP51773" s="48"/>
    </row>
    <row r="51774" spans="68:68" x14ac:dyDescent="0.2">
      <c r="BP51774" s="48"/>
    </row>
    <row r="51775" spans="68:68" x14ac:dyDescent="0.2">
      <c r="BP51775" s="48"/>
    </row>
    <row r="51776" spans="68:68" x14ac:dyDescent="0.2">
      <c r="BP51776" s="48"/>
    </row>
    <row r="51777" spans="68:68" x14ac:dyDescent="0.2">
      <c r="BP51777" s="48"/>
    </row>
    <row r="51778" spans="68:68" x14ac:dyDescent="0.2">
      <c r="BP51778" s="48"/>
    </row>
    <row r="51779" spans="68:68" x14ac:dyDescent="0.2">
      <c r="BP51779" s="48"/>
    </row>
    <row r="51780" spans="68:68" x14ac:dyDescent="0.2">
      <c r="BP51780" s="48"/>
    </row>
    <row r="51781" spans="68:68" x14ac:dyDescent="0.2">
      <c r="BP51781" s="48"/>
    </row>
    <row r="51782" spans="68:68" x14ac:dyDescent="0.2">
      <c r="BP51782" s="48"/>
    </row>
    <row r="51783" spans="68:68" x14ac:dyDescent="0.2">
      <c r="BP51783" s="48"/>
    </row>
    <row r="51784" spans="68:68" x14ac:dyDescent="0.2">
      <c r="BP51784" s="48"/>
    </row>
    <row r="51785" spans="68:68" x14ac:dyDescent="0.2">
      <c r="BP51785" s="48"/>
    </row>
    <row r="51786" spans="68:68" x14ac:dyDescent="0.2">
      <c r="BP51786" s="48"/>
    </row>
    <row r="51787" spans="68:68" x14ac:dyDescent="0.2">
      <c r="BP51787" s="48"/>
    </row>
    <row r="51788" spans="68:68" x14ac:dyDescent="0.2">
      <c r="BP51788" s="48"/>
    </row>
    <row r="51789" spans="68:68" x14ac:dyDescent="0.2">
      <c r="BP51789" s="48"/>
    </row>
    <row r="51790" spans="68:68" x14ac:dyDescent="0.2">
      <c r="BP51790" s="48"/>
    </row>
    <row r="51791" spans="68:68" x14ac:dyDescent="0.2">
      <c r="BP51791" s="48"/>
    </row>
    <row r="51792" spans="68:68" x14ac:dyDescent="0.2">
      <c r="BP51792" s="48"/>
    </row>
    <row r="51793" spans="68:68" x14ac:dyDescent="0.2">
      <c r="BP51793" s="48"/>
    </row>
    <row r="51794" spans="68:68" x14ac:dyDescent="0.2">
      <c r="BP51794" s="48"/>
    </row>
    <row r="51795" spans="68:68" x14ac:dyDescent="0.2">
      <c r="BP51795" s="48"/>
    </row>
    <row r="51796" spans="68:68" x14ac:dyDescent="0.2">
      <c r="BP51796" s="48"/>
    </row>
    <row r="51797" spans="68:68" x14ac:dyDescent="0.2">
      <c r="BP51797" s="48"/>
    </row>
    <row r="51798" spans="68:68" x14ac:dyDescent="0.2">
      <c r="BP51798" s="48"/>
    </row>
    <row r="51799" spans="68:68" x14ac:dyDescent="0.2">
      <c r="BP51799" s="48"/>
    </row>
    <row r="51800" spans="68:68" x14ac:dyDescent="0.2">
      <c r="BP51800" s="48"/>
    </row>
    <row r="51801" spans="68:68" x14ac:dyDescent="0.2">
      <c r="BP51801" s="48"/>
    </row>
    <row r="51802" spans="68:68" x14ac:dyDescent="0.2">
      <c r="BP51802" s="48"/>
    </row>
    <row r="51803" spans="68:68" x14ac:dyDescent="0.2">
      <c r="BP51803" s="48"/>
    </row>
    <row r="51804" spans="68:68" x14ac:dyDescent="0.2">
      <c r="BP51804" s="48"/>
    </row>
    <row r="51805" spans="68:68" x14ac:dyDescent="0.2">
      <c r="BP51805" s="48"/>
    </row>
    <row r="51806" spans="68:68" x14ac:dyDescent="0.2">
      <c r="BP51806" s="48"/>
    </row>
    <row r="51807" spans="68:68" x14ac:dyDescent="0.2">
      <c r="BP51807" s="48"/>
    </row>
    <row r="51808" spans="68:68" x14ac:dyDescent="0.2">
      <c r="BP51808" s="48"/>
    </row>
    <row r="51809" spans="68:68" x14ac:dyDescent="0.2">
      <c r="BP51809" s="48"/>
    </row>
    <row r="51810" spans="68:68" x14ac:dyDescent="0.2">
      <c r="BP51810" s="48"/>
    </row>
    <row r="51811" spans="68:68" x14ac:dyDescent="0.2">
      <c r="BP51811" s="48"/>
    </row>
    <row r="51812" spans="68:68" x14ac:dyDescent="0.2">
      <c r="BP51812" s="48"/>
    </row>
    <row r="51813" spans="68:68" x14ac:dyDescent="0.2">
      <c r="BP51813" s="48"/>
    </row>
    <row r="51814" spans="68:68" x14ac:dyDescent="0.2">
      <c r="BP51814" s="48"/>
    </row>
    <row r="51815" spans="68:68" x14ac:dyDescent="0.2">
      <c r="BP51815" s="48"/>
    </row>
    <row r="51816" spans="68:68" x14ac:dyDescent="0.2">
      <c r="BP51816" s="48"/>
    </row>
    <row r="51817" spans="68:68" x14ac:dyDescent="0.2">
      <c r="BP51817" s="48"/>
    </row>
    <row r="51818" spans="68:68" x14ac:dyDescent="0.2">
      <c r="BP51818" s="48"/>
    </row>
    <row r="51819" spans="68:68" x14ac:dyDescent="0.2">
      <c r="BP51819" s="48"/>
    </row>
    <row r="51820" spans="68:68" x14ac:dyDescent="0.2">
      <c r="BP51820" s="48"/>
    </row>
    <row r="51821" spans="68:68" x14ac:dyDescent="0.2">
      <c r="BP51821" s="48"/>
    </row>
    <row r="51822" spans="68:68" x14ac:dyDescent="0.2">
      <c r="BP51822" s="48"/>
    </row>
    <row r="51823" spans="68:68" x14ac:dyDescent="0.2">
      <c r="BP51823" s="48"/>
    </row>
    <row r="51824" spans="68:68" x14ac:dyDescent="0.2">
      <c r="BP51824" s="48"/>
    </row>
    <row r="51825" spans="68:68" x14ac:dyDescent="0.2">
      <c r="BP51825" s="48"/>
    </row>
    <row r="51826" spans="68:68" x14ac:dyDescent="0.2">
      <c r="BP51826" s="48"/>
    </row>
    <row r="51827" spans="68:68" x14ac:dyDescent="0.2">
      <c r="BP51827" s="48"/>
    </row>
    <row r="51828" spans="68:68" x14ac:dyDescent="0.2">
      <c r="BP51828" s="48"/>
    </row>
    <row r="51829" spans="68:68" x14ac:dyDescent="0.2">
      <c r="BP51829" s="48"/>
    </row>
    <row r="51830" spans="68:68" x14ac:dyDescent="0.2">
      <c r="BP51830" s="48"/>
    </row>
    <row r="51831" spans="68:68" x14ac:dyDescent="0.2">
      <c r="BP51831" s="48"/>
    </row>
    <row r="51832" spans="68:68" x14ac:dyDescent="0.2">
      <c r="BP51832" s="48"/>
    </row>
    <row r="51833" spans="68:68" x14ac:dyDescent="0.2">
      <c r="BP51833" s="48"/>
    </row>
    <row r="51834" spans="68:68" x14ac:dyDescent="0.2">
      <c r="BP51834" s="48"/>
    </row>
    <row r="51835" spans="68:68" x14ac:dyDescent="0.2">
      <c r="BP51835" s="48"/>
    </row>
    <row r="51836" spans="68:68" x14ac:dyDescent="0.2">
      <c r="BP51836" s="48"/>
    </row>
    <row r="51837" spans="68:68" x14ac:dyDescent="0.2">
      <c r="BP51837" s="48"/>
    </row>
    <row r="51838" spans="68:68" x14ac:dyDescent="0.2">
      <c r="BP51838" s="48"/>
    </row>
    <row r="51839" spans="68:68" x14ac:dyDescent="0.2">
      <c r="BP51839" s="48"/>
    </row>
    <row r="51840" spans="68:68" x14ac:dyDescent="0.2">
      <c r="BP51840" s="48"/>
    </row>
    <row r="51841" spans="68:68" x14ac:dyDescent="0.2">
      <c r="BP51841" s="48"/>
    </row>
    <row r="51842" spans="68:68" x14ac:dyDescent="0.2">
      <c r="BP51842" s="48"/>
    </row>
    <row r="51843" spans="68:68" x14ac:dyDescent="0.2">
      <c r="BP51843" s="48"/>
    </row>
    <row r="51844" spans="68:68" x14ac:dyDescent="0.2">
      <c r="BP51844" s="48"/>
    </row>
    <row r="51845" spans="68:68" x14ac:dyDescent="0.2">
      <c r="BP51845" s="48"/>
    </row>
    <row r="51846" spans="68:68" x14ac:dyDescent="0.2">
      <c r="BP51846" s="48"/>
    </row>
    <row r="51847" spans="68:68" x14ac:dyDescent="0.2">
      <c r="BP51847" s="48"/>
    </row>
    <row r="51848" spans="68:68" x14ac:dyDescent="0.2">
      <c r="BP51848" s="48"/>
    </row>
    <row r="51849" spans="68:68" x14ac:dyDescent="0.2">
      <c r="BP51849" s="48"/>
    </row>
    <row r="51850" spans="68:68" x14ac:dyDescent="0.2">
      <c r="BP51850" s="48"/>
    </row>
    <row r="51851" spans="68:68" x14ac:dyDescent="0.2">
      <c r="BP51851" s="48"/>
    </row>
    <row r="51852" spans="68:68" x14ac:dyDescent="0.2">
      <c r="BP51852" s="48"/>
    </row>
    <row r="51853" spans="68:68" x14ac:dyDescent="0.2">
      <c r="BP51853" s="48"/>
    </row>
    <row r="51854" spans="68:68" x14ac:dyDescent="0.2">
      <c r="BP51854" s="48"/>
    </row>
    <row r="51855" spans="68:68" x14ac:dyDescent="0.2">
      <c r="BP51855" s="48"/>
    </row>
    <row r="51856" spans="68:68" x14ac:dyDescent="0.2">
      <c r="BP51856" s="48"/>
    </row>
    <row r="51857" spans="68:68" x14ac:dyDescent="0.2">
      <c r="BP51857" s="48"/>
    </row>
    <row r="51858" spans="68:68" x14ac:dyDescent="0.2">
      <c r="BP51858" s="48"/>
    </row>
    <row r="51859" spans="68:68" x14ac:dyDescent="0.2">
      <c r="BP51859" s="48"/>
    </row>
    <row r="51860" spans="68:68" x14ac:dyDescent="0.2">
      <c r="BP51860" s="48"/>
    </row>
    <row r="51861" spans="68:68" x14ac:dyDescent="0.2">
      <c r="BP51861" s="48"/>
    </row>
    <row r="51862" spans="68:68" x14ac:dyDescent="0.2">
      <c r="BP51862" s="48"/>
    </row>
    <row r="51863" spans="68:68" x14ac:dyDescent="0.2">
      <c r="BP51863" s="48"/>
    </row>
    <row r="51864" spans="68:68" x14ac:dyDescent="0.2">
      <c r="BP51864" s="48"/>
    </row>
    <row r="51865" spans="68:68" x14ac:dyDescent="0.2">
      <c r="BP51865" s="48"/>
    </row>
    <row r="51866" spans="68:68" x14ac:dyDescent="0.2">
      <c r="BP51866" s="48"/>
    </row>
    <row r="51867" spans="68:68" x14ac:dyDescent="0.2">
      <c r="BP51867" s="48"/>
    </row>
    <row r="51868" spans="68:68" x14ac:dyDescent="0.2">
      <c r="BP51868" s="48"/>
    </row>
    <row r="51869" spans="68:68" x14ac:dyDescent="0.2">
      <c r="BP51869" s="48"/>
    </row>
    <row r="51870" spans="68:68" x14ac:dyDescent="0.2">
      <c r="BP51870" s="48"/>
    </row>
    <row r="51871" spans="68:68" x14ac:dyDescent="0.2">
      <c r="BP51871" s="48"/>
    </row>
    <row r="51872" spans="68:68" x14ac:dyDescent="0.2">
      <c r="BP51872" s="48"/>
    </row>
    <row r="51873" spans="68:68" x14ac:dyDescent="0.2">
      <c r="BP51873" s="48"/>
    </row>
    <row r="51874" spans="68:68" x14ac:dyDescent="0.2">
      <c r="BP51874" s="48"/>
    </row>
    <row r="51875" spans="68:68" x14ac:dyDescent="0.2">
      <c r="BP51875" s="48"/>
    </row>
    <row r="51876" spans="68:68" x14ac:dyDescent="0.2">
      <c r="BP51876" s="48"/>
    </row>
    <row r="51877" spans="68:68" x14ac:dyDescent="0.2">
      <c r="BP51877" s="48"/>
    </row>
    <row r="51878" spans="68:68" x14ac:dyDescent="0.2">
      <c r="BP51878" s="48"/>
    </row>
    <row r="51879" spans="68:68" x14ac:dyDescent="0.2">
      <c r="BP51879" s="48"/>
    </row>
    <row r="51880" spans="68:68" x14ac:dyDescent="0.2">
      <c r="BP51880" s="48"/>
    </row>
    <row r="51881" spans="68:68" x14ac:dyDescent="0.2">
      <c r="BP51881" s="48"/>
    </row>
    <row r="51882" spans="68:68" x14ac:dyDescent="0.2">
      <c r="BP51882" s="48"/>
    </row>
    <row r="51883" spans="68:68" x14ac:dyDescent="0.2">
      <c r="BP51883" s="48"/>
    </row>
    <row r="51884" spans="68:68" x14ac:dyDescent="0.2">
      <c r="BP51884" s="48"/>
    </row>
    <row r="51885" spans="68:68" x14ac:dyDescent="0.2">
      <c r="BP51885" s="48"/>
    </row>
    <row r="51886" spans="68:68" x14ac:dyDescent="0.2">
      <c r="BP51886" s="48"/>
    </row>
    <row r="51887" spans="68:68" x14ac:dyDescent="0.2">
      <c r="BP51887" s="48"/>
    </row>
    <row r="51888" spans="68:68" x14ac:dyDescent="0.2">
      <c r="BP51888" s="48"/>
    </row>
    <row r="51889" spans="68:68" x14ac:dyDescent="0.2">
      <c r="BP51889" s="48"/>
    </row>
    <row r="51890" spans="68:68" x14ac:dyDescent="0.2">
      <c r="BP51890" s="48"/>
    </row>
    <row r="51891" spans="68:68" x14ac:dyDescent="0.2">
      <c r="BP51891" s="48"/>
    </row>
    <row r="51892" spans="68:68" x14ac:dyDescent="0.2">
      <c r="BP51892" s="48"/>
    </row>
    <row r="51893" spans="68:68" x14ac:dyDescent="0.2">
      <c r="BP51893" s="48"/>
    </row>
    <row r="51894" spans="68:68" x14ac:dyDescent="0.2">
      <c r="BP51894" s="48"/>
    </row>
    <row r="51895" spans="68:68" x14ac:dyDescent="0.2">
      <c r="BP51895" s="48"/>
    </row>
    <row r="51896" spans="68:68" x14ac:dyDescent="0.2">
      <c r="BP51896" s="48"/>
    </row>
    <row r="51897" spans="68:68" x14ac:dyDescent="0.2">
      <c r="BP51897" s="48"/>
    </row>
    <row r="51898" spans="68:68" x14ac:dyDescent="0.2">
      <c r="BP51898" s="48"/>
    </row>
    <row r="51899" spans="68:68" x14ac:dyDescent="0.2">
      <c r="BP51899" s="48"/>
    </row>
    <row r="51900" spans="68:68" x14ac:dyDescent="0.2">
      <c r="BP51900" s="48"/>
    </row>
    <row r="51901" spans="68:68" x14ac:dyDescent="0.2">
      <c r="BP51901" s="48"/>
    </row>
    <row r="51902" spans="68:68" x14ac:dyDescent="0.2">
      <c r="BP51902" s="48"/>
    </row>
    <row r="51903" spans="68:68" x14ac:dyDescent="0.2">
      <c r="BP51903" s="48"/>
    </row>
    <row r="51904" spans="68:68" x14ac:dyDescent="0.2">
      <c r="BP51904" s="48"/>
    </row>
    <row r="51905" spans="68:68" x14ac:dyDescent="0.2">
      <c r="BP51905" s="48"/>
    </row>
    <row r="51906" spans="68:68" x14ac:dyDescent="0.2">
      <c r="BP51906" s="48"/>
    </row>
    <row r="51907" spans="68:68" x14ac:dyDescent="0.2">
      <c r="BP51907" s="48"/>
    </row>
    <row r="51908" spans="68:68" x14ac:dyDescent="0.2">
      <c r="BP51908" s="48"/>
    </row>
    <row r="51909" spans="68:68" x14ac:dyDescent="0.2">
      <c r="BP51909" s="48"/>
    </row>
    <row r="51910" spans="68:68" x14ac:dyDescent="0.2">
      <c r="BP51910" s="48"/>
    </row>
    <row r="51911" spans="68:68" x14ac:dyDescent="0.2">
      <c r="BP51911" s="48"/>
    </row>
    <row r="51912" spans="68:68" x14ac:dyDescent="0.2">
      <c r="BP51912" s="48"/>
    </row>
    <row r="51913" spans="68:68" x14ac:dyDescent="0.2">
      <c r="BP51913" s="48"/>
    </row>
    <row r="51914" spans="68:68" x14ac:dyDescent="0.2">
      <c r="BP51914" s="48"/>
    </row>
    <row r="51915" spans="68:68" x14ac:dyDescent="0.2">
      <c r="BP51915" s="48"/>
    </row>
    <row r="51916" spans="68:68" x14ac:dyDescent="0.2">
      <c r="BP51916" s="48"/>
    </row>
    <row r="51917" spans="68:68" x14ac:dyDescent="0.2">
      <c r="BP51917" s="48"/>
    </row>
    <row r="51918" spans="68:68" x14ac:dyDescent="0.2">
      <c r="BP51918" s="48"/>
    </row>
    <row r="51919" spans="68:68" x14ac:dyDescent="0.2">
      <c r="BP51919" s="48"/>
    </row>
    <row r="51920" spans="68:68" x14ac:dyDescent="0.2">
      <c r="BP51920" s="48"/>
    </row>
    <row r="51921" spans="68:68" x14ac:dyDescent="0.2">
      <c r="BP51921" s="48"/>
    </row>
    <row r="51922" spans="68:68" x14ac:dyDescent="0.2">
      <c r="BP51922" s="48"/>
    </row>
    <row r="51923" spans="68:68" x14ac:dyDescent="0.2">
      <c r="BP51923" s="48"/>
    </row>
    <row r="51924" spans="68:68" x14ac:dyDescent="0.2">
      <c r="BP51924" s="48"/>
    </row>
    <row r="51925" spans="68:68" x14ac:dyDescent="0.2">
      <c r="BP51925" s="48"/>
    </row>
    <row r="51926" spans="68:68" x14ac:dyDescent="0.2">
      <c r="BP51926" s="48"/>
    </row>
    <row r="51927" spans="68:68" x14ac:dyDescent="0.2">
      <c r="BP51927" s="48"/>
    </row>
    <row r="51928" spans="68:68" x14ac:dyDescent="0.2">
      <c r="BP51928" s="48"/>
    </row>
    <row r="51929" spans="68:68" x14ac:dyDescent="0.2">
      <c r="BP51929" s="48"/>
    </row>
    <row r="51930" spans="68:68" x14ac:dyDescent="0.2">
      <c r="BP51930" s="48"/>
    </row>
    <row r="51931" spans="68:68" x14ac:dyDescent="0.2">
      <c r="BP51931" s="48"/>
    </row>
    <row r="51932" spans="68:68" x14ac:dyDescent="0.2">
      <c r="BP51932" s="48"/>
    </row>
    <row r="51933" spans="68:68" x14ac:dyDescent="0.2">
      <c r="BP51933" s="48"/>
    </row>
    <row r="51934" spans="68:68" x14ac:dyDescent="0.2">
      <c r="BP51934" s="48"/>
    </row>
    <row r="51935" spans="68:68" x14ac:dyDescent="0.2">
      <c r="BP51935" s="48"/>
    </row>
    <row r="51936" spans="68:68" x14ac:dyDescent="0.2">
      <c r="BP51936" s="48"/>
    </row>
    <row r="51937" spans="68:68" x14ac:dyDescent="0.2">
      <c r="BP51937" s="48"/>
    </row>
    <row r="51938" spans="68:68" x14ac:dyDescent="0.2">
      <c r="BP51938" s="48"/>
    </row>
    <row r="51939" spans="68:68" x14ac:dyDescent="0.2">
      <c r="BP51939" s="48"/>
    </row>
    <row r="51940" spans="68:68" x14ac:dyDescent="0.2">
      <c r="BP51940" s="48"/>
    </row>
    <row r="51941" spans="68:68" x14ac:dyDescent="0.2">
      <c r="BP51941" s="48"/>
    </row>
    <row r="51942" spans="68:68" x14ac:dyDescent="0.2">
      <c r="BP51942" s="48"/>
    </row>
    <row r="51943" spans="68:68" x14ac:dyDescent="0.2">
      <c r="BP51943" s="48"/>
    </row>
    <row r="51944" spans="68:68" x14ac:dyDescent="0.2">
      <c r="BP51944" s="48"/>
    </row>
    <row r="51945" spans="68:68" x14ac:dyDescent="0.2">
      <c r="BP51945" s="48"/>
    </row>
    <row r="51946" spans="68:68" x14ac:dyDescent="0.2">
      <c r="BP51946" s="48"/>
    </row>
    <row r="51947" spans="68:68" x14ac:dyDescent="0.2">
      <c r="BP51947" s="48"/>
    </row>
    <row r="51948" spans="68:68" x14ac:dyDescent="0.2">
      <c r="BP51948" s="48"/>
    </row>
    <row r="51949" spans="68:68" x14ac:dyDescent="0.2">
      <c r="BP51949" s="48"/>
    </row>
    <row r="51950" spans="68:68" x14ac:dyDescent="0.2">
      <c r="BP51950" s="48"/>
    </row>
    <row r="51951" spans="68:68" x14ac:dyDescent="0.2">
      <c r="BP51951" s="48"/>
    </row>
    <row r="51952" spans="68:68" x14ac:dyDescent="0.2">
      <c r="BP51952" s="48"/>
    </row>
    <row r="51953" spans="68:68" x14ac:dyDescent="0.2">
      <c r="BP51953" s="48"/>
    </row>
    <row r="51954" spans="68:68" x14ac:dyDescent="0.2">
      <c r="BP51954" s="48"/>
    </row>
    <row r="51955" spans="68:68" x14ac:dyDescent="0.2">
      <c r="BP51955" s="48"/>
    </row>
    <row r="51956" spans="68:68" x14ac:dyDescent="0.2">
      <c r="BP51956" s="48"/>
    </row>
    <row r="51957" spans="68:68" x14ac:dyDescent="0.2">
      <c r="BP51957" s="48"/>
    </row>
    <row r="51958" spans="68:68" x14ac:dyDescent="0.2">
      <c r="BP51958" s="48"/>
    </row>
    <row r="51959" spans="68:68" x14ac:dyDescent="0.2">
      <c r="BP51959" s="48"/>
    </row>
    <row r="51960" spans="68:68" x14ac:dyDescent="0.2">
      <c r="BP51960" s="48"/>
    </row>
    <row r="51961" spans="68:68" x14ac:dyDescent="0.2">
      <c r="BP51961" s="48"/>
    </row>
    <row r="51962" spans="68:68" x14ac:dyDescent="0.2">
      <c r="BP51962" s="48"/>
    </row>
    <row r="51963" spans="68:68" x14ac:dyDescent="0.2">
      <c r="BP51963" s="48"/>
    </row>
    <row r="51964" spans="68:68" x14ac:dyDescent="0.2">
      <c r="BP51964" s="48"/>
    </row>
    <row r="51965" spans="68:68" x14ac:dyDescent="0.2">
      <c r="BP51965" s="48"/>
    </row>
    <row r="51966" spans="68:68" x14ac:dyDescent="0.2">
      <c r="BP51966" s="48"/>
    </row>
    <row r="51967" spans="68:68" x14ac:dyDescent="0.2">
      <c r="BP51967" s="48"/>
    </row>
    <row r="51968" spans="68:68" x14ac:dyDescent="0.2">
      <c r="BP51968" s="48"/>
    </row>
    <row r="51969" spans="68:68" x14ac:dyDescent="0.2">
      <c r="BP51969" s="48"/>
    </row>
    <row r="51970" spans="68:68" x14ac:dyDescent="0.2">
      <c r="BP51970" s="48"/>
    </row>
    <row r="51971" spans="68:68" x14ac:dyDescent="0.2">
      <c r="BP51971" s="48"/>
    </row>
    <row r="51972" spans="68:68" x14ac:dyDescent="0.2">
      <c r="BP51972" s="48"/>
    </row>
    <row r="51973" spans="68:68" x14ac:dyDescent="0.2">
      <c r="BP51973" s="48"/>
    </row>
    <row r="51974" spans="68:68" x14ac:dyDescent="0.2">
      <c r="BP51974" s="48"/>
    </row>
    <row r="51975" spans="68:68" x14ac:dyDescent="0.2">
      <c r="BP51975" s="48"/>
    </row>
    <row r="51976" spans="68:68" x14ac:dyDescent="0.2">
      <c r="BP51976" s="48"/>
    </row>
    <row r="51977" spans="68:68" x14ac:dyDescent="0.2">
      <c r="BP51977" s="48"/>
    </row>
    <row r="51978" spans="68:68" x14ac:dyDescent="0.2">
      <c r="BP51978" s="48"/>
    </row>
    <row r="51979" spans="68:68" x14ac:dyDescent="0.2">
      <c r="BP51979" s="48"/>
    </row>
    <row r="51980" spans="68:68" x14ac:dyDescent="0.2">
      <c r="BP51980" s="48"/>
    </row>
    <row r="51981" spans="68:68" x14ac:dyDescent="0.2">
      <c r="BP51981" s="48"/>
    </row>
    <row r="51982" spans="68:68" x14ac:dyDescent="0.2">
      <c r="BP51982" s="48"/>
    </row>
    <row r="51983" spans="68:68" x14ac:dyDescent="0.2">
      <c r="BP51983" s="48"/>
    </row>
    <row r="51984" spans="68:68" x14ac:dyDescent="0.2">
      <c r="BP51984" s="48"/>
    </row>
    <row r="51985" spans="68:68" x14ac:dyDescent="0.2">
      <c r="BP51985" s="48"/>
    </row>
    <row r="51986" spans="68:68" x14ac:dyDescent="0.2">
      <c r="BP51986" s="48"/>
    </row>
    <row r="51987" spans="68:68" x14ac:dyDescent="0.2">
      <c r="BP51987" s="48"/>
    </row>
    <row r="51988" spans="68:68" x14ac:dyDescent="0.2">
      <c r="BP51988" s="48"/>
    </row>
    <row r="51989" spans="68:68" x14ac:dyDescent="0.2">
      <c r="BP51989" s="48"/>
    </row>
    <row r="51990" spans="68:68" x14ac:dyDescent="0.2">
      <c r="BP51990" s="48"/>
    </row>
    <row r="51991" spans="68:68" x14ac:dyDescent="0.2">
      <c r="BP51991" s="48"/>
    </row>
    <row r="51992" spans="68:68" x14ac:dyDescent="0.2">
      <c r="BP51992" s="48"/>
    </row>
    <row r="51993" spans="68:68" x14ac:dyDescent="0.2">
      <c r="BP51993" s="48"/>
    </row>
    <row r="51994" spans="68:68" x14ac:dyDescent="0.2">
      <c r="BP51994" s="48"/>
    </row>
    <row r="51995" spans="68:68" x14ac:dyDescent="0.2">
      <c r="BP51995" s="48"/>
    </row>
    <row r="51996" spans="68:68" x14ac:dyDescent="0.2">
      <c r="BP51996" s="48"/>
    </row>
    <row r="51997" spans="68:68" x14ac:dyDescent="0.2">
      <c r="BP51997" s="48"/>
    </row>
    <row r="51998" spans="68:68" x14ac:dyDescent="0.2">
      <c r="BP51998" s="48"/>
    </row>
    <row r="51999" spans="68:68" x14ac:dyDescent="0.2">
      <c r="BP51999" s="48"/>
    </row>
    <row r="52000" spans="68:68" x14ac:dyDescent="0.2">
      <c r="BP52000" s="48"/>
    </row>
    <row r="52001" spans="68:68" x14ac:dyDescent="0.2">
      <c r="BP52001" s="48"/>
    </row>
    <row r="52002" spans="68:68" x14ac:dyDescent="0.2">
      <c r="BP52002" s="48"/>
    </row>
    <row r="52003" spans="68:68" x14ac:dyDescent="0.2">
      <c r="BP52003" s="48"/>
    </row>
    <row r="52004" spans="68:68" x14ac:dyDescent="0.2">
      <c r="BP52004" s="48"/>
    </row>
    <row r="52005" spans="68:68" x14ac:dyDescent="0.2">
      <c r="BP52005" s="48"/>
    </row>
    <row r="52006" spans="68:68" x14ac:dyDescent="0.2">
      <c r="BP52006" s="48"/>
    </row>
    <row r="52007" spans="68:68" x14ac:dyDescent="0.2">
      <c r="BP52007" s="48"/>
    </row>
    <row r="52008" spans="68:68" x14ac:dyDescent="0.2">
      <c r="BP52008" s="48"/>
    </row>
    <row r="52009" spans="68:68" x14ac:dyDescent="0.2">
      <c r="BP52009" s="48"/>
    </row>
    <row r="52010" spans="68:68" x14ac:dyDescent="0.2">
      <c r="BP52010" s="48"/>
    </row>
    <row r="52011" spans="68:68" x14ac:dyDescent="0.2">
      <c r="BP52011" s="48"/>
    </row>
    <row r="52012" spans="68:68" x14ac:dyDescent="0.2">
      <c r="BP52012" s="48"/>
    </row>
    <row r="52013" spans="68:68" x14ac:dyDescent="0.2">
      <c r="BP52013" s="48"/>
    </row>
    <row r="52014" spans="68:68" x14ac:dyDescent="0.2">
      <c r="BP52014" s="48"/>
    </row>
    <row r="52015" spans="68:68" x14ac:dyDescent="0.2">
      <c r="BP52015" s="48"/>
    </row>
    <row r="52016" spans="68:68" x14ac:dyDescent="0.2">
      <c r="BP52016" s="48"/>
    </row>
    <row r="52017" spans="68:68" x14ac:dyDescent="0.2">
      <c r="BP52017" s="48"/>
    </row>
    <row r="52018" spans="68:68" x14ac:dyDescent="0.2">
      <c r="BP52018" s="48"/>
    </row>
    <row r="52019" spans="68:68" x14ac:dyDescent="0.2">
      <c r="BP52019" s="48"/>
    </row>
    <row r="52020" spans="68:68" x14ac:dyDescent="0.2">
      <c r="BP52020" s="48"/>
    </row>
    <row r="52021" spans="68:68" x14ac:dyDescent="0.2">
      <c r="BP52021" s="48"/>
    </row>
    <row r="52022" spans="68:68" x14ac:dyDescent="0.2">
      <c r="BP52022" s="48"/>
    </row>
    <row r="52023" spans="68:68" x14ac:dyDescent="0.2">
      <c r="BP52023" s="48"/>
    </row>
    <row r="52024" spans="68:68" x14ac:dyDescent="0.2">
      <c r="BP52024" s="48"/>
    </row>
    <row r="52025" spans="68:68" x14ac:dyDescent="0.2">
      <c r="BP52025" s="48"/>
    </row>
    <row r="52026" spans="68:68" x14ac:dyDescent="0.2">
      <c r="BP52026" s="48"/>
    </row>
    <row r="52027" spans="68:68" x14ac:dyDescent="0.2">
      <c r="BP52027" s="48"/>
    </row>
    <row r="52028" spans="68:68" x14ac:dyDescent="0.2">
      <c r="BP52028" s="48"/>
    </row>
    <row r="52029" spans="68:68" x14ac:dyDescent="0.2">
      <c r="BP52029" s="48"/>
    </row>
    <row r="52030" spans="68:68" x14ac:dyDescent="0.2">
      <c r="BP52030" s="48"/>
    </row>
    <row r="52031" spans="68:68" x14ac:dyDescent="0.2">
      <c r="BP52031" s="48"/>
    </row>
    <row r="52032" spans="68:68" x14ac:dyDescent="0.2">
      <c r="BP52032" s="48"/>
    </row>
    <row r="52033" spans="68:68" x14ac:dyDescent="0.2">
      <c r="BP52033" s="48"/>
    </row>
    <row r="52034" spans="68:68" x14ac:dyDescent="0.2">
      <c r="BP52034" s="48"/>
    </row>
    <row r="52035" spans="68:68" x14ac:dyDescent="0.2">
      <c r="BP52035" s="48"/>
    </row>
    <row r="52036" spans="68:68" x14ac:dyDescent="0.2">
      <c r="BP52036" s="48"/>
    </row>
    <row r="52037" spans="68:68" x14ac:dyDescent="0.2">
      <c r="BP52037" s="48"/>
    </row>
    <row r="52038" spans="68:68" x14ac:dyDescent="0.2">
      <c r="BP52038" s="48"/>
    </row>
    <row r="52039" spans="68:68" x14ac:dyDescent="0.2">
      <c r="BP52039" s="48"/>
    </row>
    <row r="52040" spans="68:68" x14ac:dyDescent="0.2">
      <c r="BP52040" s="48"/>
    </row>
    <row r="52041" spans="68:68" x14ac:dyDescent="0.2">
      <c r="BP52041" s="48"/>
    </row>
    <row r="52042" spans="68:68" x14ac:dyDescent="0.2">
      <c r="BP52042" s="48"/>
    </row>
    <row r="52043" spans="68:68" x14ac:dyDescent="0.2">
      <c r="BP52043" s="48"/>
    </row>
    <row r="52044" spans="68:68" x14ac:dyDescent="0.2">
      <c r="BP52044" s="48"/>
    </row>
    <row r="52045" spans="68:68" x14ac:dyDescent="0.2">
      <c r="BP52045" s="48"/>
    </row>
    <row r="52046" spans="68:68" x14ac:dyDescent="0.2">
      <c r="BP52046" s="48"/>
    </row>
    <row r="52047" spans="68:68" x14ac:dyDescent="0.2">
      <c r="BP52047" s="48"/>
    </row>
    <row r="52048" spans="68:68" x14ac:dyDescent="0.2">
      <c r="BP52048" s="48"/>
    </row>
    <row r="52049" spans="68:68" x14ac:dyDescent="0.2">
      <c r="BP52049" s="48"/>
    </row>
    <row r="52050" spans="68:68" x14ac:dyDescent="0.2">
      <c r="BP52050" s="48"/>
    </row>
    <row r="52051" spans="68:68" x14ac:dyDescent="0.2">
      <c r="BP52051" s="48"/>
    </row>
    <row r="52052" spans="68:68" x14ac:dyDescent="0.2">
      <c r="BP52052" s="48"/>
    </row>
    <row r="52053" spans="68:68" x14ac:dyDescent="0.2">
      <c r="BP52053" s="48"/>
    </row>
    <row r="52054" spans="68:68" x14ac:dyDescent="0.2">
      <c r="BP52054" s="48"/>
    </row>
    <row r="52055" spans="68:68" x14ac:dyDescent="0.2">
      <c r="BP52055" s="48"/>
    </row>
    <row r="52056" spans="68:68" x14ac:dyDescent="0.2">
      <c r="BP52056" s="48"/>
    </row>
    <row r="52057" spans="68:68" x14ac:dyDescent="0.2">
      <c r="BP52057" s="48"/>
    </row>
    <row r="52058" spans="68:68" x14ac:dyDescent="0.2">
      <c r="BP52058" s="48"/>
    </row>
    <row r="52059" spans="68:68" x14ac:dyDescent="0.2">
      <c r="BP52059" s="48"/>
    </row>
    <row r="52060" spans="68:68" x14ac:dyDescent="0.2">
      <c r="BP52060" s="48"/>
    </row>
    <row r="52061" spans="68:68" x14ac:dyDescent="0.2">
      <c r="BP52061" s="48"/>
    </row>
    <row r="52062" spans="68:68" x14ac:dyDescent="0.2">
      <c r="BP52062" s="48"/>
    </row>
    <row r="52063" spans="68:68" x14ac:dyDescent="0.2">
      <c r="BP52063" s="48"/>
    </row>
    <row r="52064" spans="68:68" x14ac:dyDescent="0.2">
      <c r="BP52064" s="48"/>
    </row>
    <row r="52065" spans="68:68" x14ac:dyDescent="0.2">
      <c r="BP52065" s="48"/>
    </row>
    <row r="52066" spans="68:68" x14ac:dyDescent="0.2">
      <c r="BP52066" s="48"/>
    </row>
    <row r="52067" spans="68:68" x14ac:dyDescent="0.2">
      <c r="BP52067" s="48"/>
    </row>
    <row r="52068" spans="68:68" x14ac:dyDescent="0.2">
      <c r="BP52068" s="48"/>
    </row>
    <row r="52069" spans="68:68" x14ac:dyDescent="0.2">
      <c r="BP52069" s="48"/>
    </row>
    <row r="52070" spans="68:68" x14ac:dyDescent="0.2">
      <c r="BP52070" s="48"/>
    </row>
    <row r="52071" spans="68:68" x14ac:dyDescent="0.2">
      <c r="BP52071" s="48"/>
    </row>
    <row r="52072" spans="68:68" x14ac:dyDescent="0.2">
      <c r="BP52072" s="48"/>
    </row>
    <row r="52073" spans="68:68" x14ac:dyDescent="0.2">
      <c r="BP52073" s="48"/>
    </row>
    <row r="52074" spans="68:68" x14ac:dyDescent="0.2">
      <c r="BP52074" s="48"/>
    </row>
    <row r="52075" spans="68:68" x14ac:dyDescent="0.2">
      <c r="BP52075" s="48"/>
    </row>
    <row r="52076" spans="68:68" x14ac:dyDescent="0.2">
      <c r="BP52076" s="48"/>
    </row>
    <row r="52077" spans="68:68" x14ac:dyDescent="0.2">
      <c r="BP52077" s="48"/>
    </row>
    <row r="52078" spans="68:68" x14ac:dyDescent="0.2">
      <c r="BP52078" s="48"/>
    </row>
    <row r="52079" spans="68:68" x14ac:dyDescent="0.2">
      <c r="BP52079" s="48"/>
    </row>
    <row r="52080" spans="68:68" x14ac:dyDescent="0.2">
      <c r="BP52080" s="48"/>
    </row>
    <row r="52081" spans="68:68" x14ac:dyDescent="0.2">
      <c r="BP52081" s="48"/>
    </row>
    <row r="52082" spans="68:68" x14ac:dyDescent="0.2">
      <c r="BP52082" s="48"/>
    </row>
    <row r="52083" spans="68:68" x14ac:dyDescent="0.2">
      <c r="BP52083" s="48"/>
    </row>
    <row r="52084" spans="68:68" x14ac:dyDescent="0.2">
      <c r="BP52084" s="48"/>
    </row>
    <row r="52085" spans="68:68" x14ac:dyDescent="0.2">
      <c r="BP52085" s="48"/>
    </row>
    <row r="52086" spans="68:68" x14ac:dyDescent="0.2">
      <c r="BP52086" s="48"/>
    </row>
    <row r="52087" spans="68:68" x14ac:dyDescent="0.2">
      <c r="BP52087" s="48"/>
    </row>
    <row r="52088" spans="68:68" x14ac:dyDescent="0.2">
      <c r="BP52088" s="48"/>
    </row>
    <row r="52089" spans="68:68" x14ac:dyDescent="0.2">
      <c r="BP52089" s="48"/>
    </row>
    <row r="52090" spans="68:68" x14ac:dyDescent="0.2">
      <c r="BP52090" s="48"/>
    </row>
    <row r="52091" spans="68:68" x14ac:dyDescent="0.2">
      <c r="BP52091" s="48"/>
    </row>
    <row r="52092" spans="68:68" x14ac:dyDescent="0.2">
      <c r="BP52092" s="48"/>
    </row>
    <row r="52093" spans="68:68" x14ac:dyDescent="0.2">
      <c r="BP52093" s="48"/>
    </row>
    <row r="52094" spans="68:68" x14ac:dyDescent="0.2">
      <c r="BP52094" s="48"/>
    </row>
    <row r="52095" spans="68:68" x14ac:dyDescent="0.2">
      <c r="BP52095" s="48"/>
    </row>
    <row r="52096" spans="68:68" x14ac:dyDescent="0.2">
      <c r="BP52096" s="48"/>
    </row>
    <row r="52097" spans="68:68" x14ac:dyDescent="0.2">
      <c r="BP52097" s="48"/>
    </row>
    <row r="52098" spans="68:68" x14ac:dyDescent="0.2">
      <c r="BP52098" s="48"/>
    </row>
    <row r="52099" spans="68:68" x14ac:dyDescent="0.2">
      <c r="BP52099" s="48"/>
    </row>
    <row r="52100" spans="68:68" x14ac:dyDescent="0.2">
      <c r="BP52100" s="48"/>
    </row>
    <row r="52101" spans="68:68" x14ac:dyDescent="0.2">
      <c r="BP52101" s="48"/>
    </row>
    <row r="52102" spans="68:68" x14ac:dyDescent="0.2">
      <c r="BP52102" s="48"/>
    </row>
    <row r="52103" spans="68:68" x14ac:dyDescent="0.2">
      <c r="BP52103" s="48"/>
    </row>
    <row r="52104" spans="68:68" x14ac:dyDescent="0.2">
      <c r="BP52104" s="48"/>
    </row>
    <row r="52105" spans="68:68" x14ac:dyDescent="0.2">
      <c r="BP52105" s="48"/>
    </row>
    <row r="52106" spans="68:68" x14ac:dyDescent="0.2">
      <c r="BP52106" s="48"/>
    </row>
    <row r="52107" spans="68:68" x14ac:dyDescent="0.2">
      <c r="BP52107" s="48"/>
    </row>
    <row r="52108" spans="68:68" x14ac:dyDescent="0.2">
      <c r="BP52108" s="48"/>
    </row>
    <row r="52109" spans="68:68" x14ac:dyDescent="0.2">
      <c r="BP52109" s="48"/>
    </row>
    <row r="52110" spans="68:68" x14ac:dyDescent="0.2">
      <c r="BP52110" s="48"/>
    </row>
    <row r="52111" spans="68:68" x14ac:dyDescent="0.2">
      <c r="BP52111" s="48"/>
    </row>
    <row r="52112" spans="68:68" x14ac:dyDescent="0.2">
      <c r="BP52112" s="48"/>
    </row>
    <row r="52113" spans="68:68" x14ac:dyDescent="0.2">
      <c r="BP52113" s="48"/>
    </row>
    <row r="52114" spans="68:68" x14ac:dyDescent="0.2">
      <c r="BP52114" s="48"/>
    </row>
    <row r="52115" spans="68:68" x14ac:dyDescent="0.2">
      <c r="BP52115" s="48"/>
    </row>
    <row r="52116" spans="68:68" x14ac:dyDescent="0.2">
      <c r="BP52116" s="48"/>
    </row>
    <row r="52117" spans="68:68" x14ac:dyDescent="0.2">
      <c r="BP52117" s="48"/>
    </row>
    <row r="52118" spans="68:68" x14ac:dyDescent="0.2">
      <c r="BP52118" s="48"/>
    </row>
    <row r="52119" spans="68:68" x14ac:dyDescent="0.2">
      <c r="BP52119" s="48"/>
    </row>
    <row r="52120" spans="68:68" x14ac:dyDescent="0.2">
      <c r="BP52120" s="48"/>
    </row>
    <row r="52121" spans="68:68" x14ac:dyDescent="0.2">
      <c r="BP52121" s="48"/>
    </row>
    <row r="52122" spans="68:68" x14ac:dyDescent="0.2">
      <c r="BP52122" s="48"/>
    </row>
    <row r="52123" spans="68:68" x14ac:dyDescent="0.2">
      <c r="BP52123" s="48"/>
    </row>
    <row r="52124" spans="68:68" x14ac:dyDescent="0.2">
      <c r="BP52124" s="48"/>
    </row>
    <row r="52125" spans="68:68" x14ac:dyDescent="0.2">
      <c r="BP52125" s="48"/>
    </row>
    <row r="52126" spans="68:68" x14ac:dyDescent="0.2">
      <c r="BP52126" s="48"/>
    </row>
    <row r="52127" spans="68:68" x14ac:dyDescent="0.2">
      <c r="BP52127" s="48"/>
    </row>
    <row r="52128" spans="68:68" x14ac:dyDescent="0.2">
      <c r="BP52128" s="48"/>
    </row>
    <row r="52129" spans="68:68" x14ac:dyDescent="0.2">
      <c r="BP52129" s="48"/>
    </row>
    <row r="52130" spans="68:68" x14ac:dyDescent="0.2">
      <c r="BP52130" s="48"/>
    </row>
    <row r="52131" spans="68:68" x14ac:dyDescent="0.2">
      <c r="BP52131" s="48"/>
    </row>
    <row r="52132" spans="68:68" x14ac:dyDescent="0.2">
      <c r="BP52132" s="48"/>
    </row>
    <row r="52133" spans="68:68" x14ac:dyDescent="0.2">
      <c r="BP52133" s="48"/>
    </row>
    <row r="52134" spans="68:68" x14ac:dyDescent="0.2">
      <c r="BP52134" s="48"/>
    </row>
    <row r="52135" spans="68:68" x14ac:dyDescent="0.2">
      <c r="BP52135" s="48"/>
    </row>
    <row r="52136" spans="68:68" x14ac:dyDescent="0.2">
      <c r="BP52136" s="48"/>
    </row>
    <row r="52137" spans="68:68" x14ac:dyDescent="0.2">
      <c r="BP52137" s="48"/>
    </row>
    <row r="52138" spans="68:68" x14ac:dyDescent="0.2">
      <c r="BP52138" s="48"/>
    </row>
    <row r="52139" spans="68:68" x14ac:dyDescent="0.2">
      <c r="BP52139" s="48"/>
    </row>
    <row r="52140" spans="68:68" x14ac:dyDescent="0.2">
      <c r="BP52140" s="48"/>
    </row>
    <row r="52141" spans="68:68" x14ac:dyDescent="0.2">
      <c r="BP52141" s="48"/>
    </row>
    <row r="52142" spans="68:68" x14ac:dyDescent="0.2">
      <c r="BP52142" s="48"/>
    </row>
    <row r="52143" spans="68:68" x14ac:dyDescent="0.2">
      <c r="BP52143" s="48"/>
    </row>
    <row r="52144" spans="68:68" x14ac:dyDescent="0.2">
      <c r="BP52144" s="48"/>
    </row>
    <row r="52145" spans="68:68" x14ac:dyDescent="0.2">
      <c r="BP52145" s="48"/>
    </row>
    <row r="52146" spans="68:68" x14ac:dyDescent="0.2">
      <c r="BP52146" s="48"/>
    </row>
    <row r="52147" spans="68:68" x14ac:dyDescent="0.2">
      <c r="BP52147" s="48"/>
    </row>
    <row r="52148" spans="68:68" x14ac:dyDescent="0.2">
      <c r="BP52148" s="48"/>
    </row>
    <row r="52149" spans="68:68" x14ac:dyDescent="0.2">
      <c r="BP52149" s="48"/>
    </row>
    <row r="52150" spans="68:68" x14ac:dyDescent="0.2">
      <c r="BP52150" s="48"/>
    </row>
    <row r="52151" spans="68:68" x14ac:dyDescent="0.2">
      <c r="BP52151" s="48"/>
    </row>
    <row r="52152" spans="68:68" x14ac:dyDescent="0.2">
      <c r="BP52152" s="48"/>
    </row>
    <row r="52153" spans="68:68" x14ac:dyDescent="0.2">
      <c r="BP52153" s="48"/>
    </row>
    <row r="52154" spans="68:68" x14ac:dyDescent="0.2">
      <c r="BP52154" s="48"/>
    </row>
    <row r="52155" spans="68:68" x14ac:dyDescent="0.2">
      <c r="BP52155" s="48"/>
    </row>
    <row r="52156" spans="68:68" x14ac:dyDescent="0.2">
      <c r="BP52156" s="48"/>
    </row>
    <row r="52157" spans="68:68" x14ac:dyDescent="0.2">
      <c r="BP52157" s="48"/>
    </row>
    <row r="52158" spans="68:68" x14ac:dyDescent="0.2">
      <c r="BP52158" s="48"/>
    </row>
    <row r="52159" spans="68:68" x14ac:dyDescent="0.2">
      <c r="BP52159" s="48"/>
    </row>
    <row r="52160" spans="68:68" x14ac:dyDescent="0.2">
      <c r="BP52160" s="48"/>
    </row>
    <row r="52161" spans="68:68" x14ac:dyDescent="0.2">
      <c r="BP52161" s="48"/>
    </row>
    <row r="52162" spans="68:68" x14ac:dyDescent="0.2">
      <c r="BP52162" s="48"/>
    </row>
    <row r="52163" spans="68:68" x14ac:dyDescent="0.2">
      <c r="BP52163" s="48"/>
    </row>
    <row r="52164" spans="68:68" x14ac:dyDescent="0.2">
      <c r="BP52164" s="48"/>
    </row>
    <row r="52165" spans="68:68" x14ac:dyDescent="0.2">
      <c r="BP52165" s="48"/>
    </row>
    <row r="52166" spans="68:68" x14ac:dyDescent="0.2">
      <c r="BP52166" s="48"/>
    </row>
    <row r="52167" spans="68:68" x14ac:dyDescent="0.2">
      <c r="BP52167" s="48"/>
    </row>
    <row r="52168" spans="68:68" x14ac:dyDescent="0.2">
      <c r="BP52168" s="48"/>
    </row>
    <row r="52169" spans="68:68" x14ac:dyDescent="0.2">
      <c r="BP52169" s="48"/>
    </row>
    <row r="52170" spans="68:68" x14ac:dyDescent="0.2">
      <c r="BP52170" s="48"/>
    </row>
    <row r="52171" spans="68:68" x14ac:dyDescent="0.2">
      <c r="BP52171" s="48"/>
    </row>
    <row r="52172" spans="68:68" x14ac:dyDescent="0.2">
      <c r="BP52172" s="48"/>
    </row>
    <row r="52173" spans="68:68" x14ac:dyDescent="0.2">
      <c r="BP52173" s="48"/>
    </row>
    <row r="52174" spans="68:68" x14ac:dyDescent="0.2">
      <c r="BP52174" s="48"/>
    </row>
    <row r="52175" spans="68:68" x14ac:dyDescent="0.2">
      <c r="BP52175" s="48"/>
    </row>
    <row r="52176" spans="68:68" x14ac:dyDescent="0.2">
      <c r="BP52176" s="48"/>
    </row>
    <row r="52177" spans="68:68" x14ac:dyDescent="0.2">
      <c r="BP52177" s="48"/>
    </row>
    <row r="52178" spans="68:68" x14ac:dyDescent="0.2">
      <c r="BP52178" s="48"/>
    </row>
    <row r="52179" spans="68:68" x14ac:dyDescent="0.2">
      <c r="BP52179" s="48"/>
    </row>
    <row r="52180" spans="68:68" x14ac:dyDescent="0.2">
      <c r="BP52180" s="48"/>
    </row>
    <row r="52181" spans="68:68" x14ac:dyDescent="0.2">
      <c r="BP52181" s="48"/>
    </row>
    <row r="52182" spans="68:68" x14ac:dyDescent="0.2">
      <c r="BP52182" s="48"/>
    </row>
    <row r="52183" spans="68:68" x14ac:dyDescent="0.2">
      <c r="BP52183" s="48"/>
    </row>
    <row r="52184" spans="68:68" x14ac:dyDescent="0.2">
      <c r="BP52184" s="48"/>
    </row>
    <row r="52185" spans="68:68" x14ac:dyDescent="0.2">
      <c r="BP52185" s="48"/>
    </row>
    <row r="52186" spans="68:68" x14ac:dyDescent="0.2">
      <c r="BP52186" s="48"/>
    </row>
    <row r="52187" spans="68:68" x14ac:dyDescent="0.2">
      <c r="BP52187" s="48"/>
    </row>
    <row r="52188" spans="68:68" x14ac:dyDescent="0.2">
      <c r="BP52188" s="48"/>
    </row>
    <row r="52189" spans="68:68" x14ac:dyDescent="0.2">
      <c r="BP52189" s="48"/>
    </row>
    <row r="52190" spans="68:68" x14ac:dyDescent="0.2">
      <c r="BP52190" s="48"/>
    </row>
    <row r="52191" spans="68:68" x14ac:dyDescent="0.2">
      <c r="BP52191" s="48"/>
    </row>
    <row r="52192" spans="68:68" x14ac:dyDescent="0.2">
      <c r="BP52192" s="48"/>
    </row>
    <row r="52193" spans="68:68" x14ac:dyDescent="0.2">
      <c r="BP52193" s="48"/>
    </row>
    <row r="52194" spans="68:68" x14ac:dyDescent="0.2">
      <c r="BP52194" s="48"/>
    </row>
    <row r="52195" spans="68:68" x14ac:dyDescent="0.2">
      <c r="BP52195" s="48"/>
    </row>
    <row r="52196" spans="68:68" x14ac:dyDescent="0.2">
      <c r="BP52196" s="48"/>
    </row>
    <row r="52197" spans="68:68" x14ac:dyDescent="0.2">
      <c r="BP52197" s="48"/>
    </row>
    <row r="52198" spans="68:68" x14ac:dyDescent="0.2">
      <c r="BP52198" s="48"/>
    </row>
    <row r="52199" spans="68:68" x14ac:dyDescent="0.2">
      <c r="BP52199" s="48"/>
    </row>
    <row r="52200" spans="68:68" x14ac:dyDescent="0.2">
      <c r="BP52200" s="48"/>
    </row>
    <row r="52201" spans="68:68" x14ac:dyDescent="0.2">
      <c r="BP52201" s="48"/>
    </row>
    <row r="52202" spans="68:68" x14ac:dyDescent="0.2">
      <c r="BP52202" s="48"/>
    </row>
    <row r="52203" spans="68:68" x14ac:dyDescent="0.2">
      <c r="BP52203" s="48"/>
    </row>
    <row r="52204" spans="68:68" x14ac:dyDescent="0.2">
      <c r="BP52204" s="48"/>
    </row>
    <row r="52205" spans="68:68" x14ac:dyDescent="0.2">
      <c r="BP52205" s="48"/>
    </row>
    <row r="52206" spans="68:68" x14ac:dyDescent="0.2">
      <c r="BP52206" s="48"/>
    </row>
    <row r="52207" spans="68:68" x14ac:dyDescent="0.2">
      <c r="BP52207" s="48"/>
    </row>
    <row r="52208" spans="68:68" x14ac:dyDescent="0.2">
      <c r="BP52208" s="48"/>
    </row>
    <row r="52209" spans="68:68" x14ac:dyDescent="0.2">
      <c r="BP52209" s="48"/>
    </row>
    <row r="52210" spans="68:68" x14ac:dyDescent="0.2">
      <c r="BP52210" s="48"/>
    </row>
    <row r="52211" spans="68:68" x14ac:dyDescent="0.2">
      <c r="BP52211" s="48"/>
    </row>
    <row r="52212" spans="68:68" x14ac:dyDescent="0.2">
      <c r="BP52212" s="48"/>
    </row>
    <row r="52213" spans="68:68" x14ac:dyDescent="0.2">
      <c r="BP52213" s="48"/>
    </row>
    <row r="52214" spans="68:68" x14ac:dyDescent="0.2">
      <c r="BP52214" s="48"/>
    </row>
    <row r="52215" spans="68:68" x14ac:dyDescent="0.2">
      <c r="BP52215" s="48"/>
    </row>
    <row r="52216" spans="68:68" x14ac:dyDescent="0.2">
      <c r="BP52216" s="48"/>
    </row>
    <row r="52217" spans="68:68" x14ac:dyDescent="0.2">
      <c r="BP52217" s="48"/>
    </row>
    <row r="52218" spans="68:68" x14ac:dyDescent="0.2">
      <c r="BP52218" s="48"/>
    </row>
    <row r="52219" spans="68:68" x14ac:dyDescent="0.2">
      <c r="BP52219" s="48"/>
    </row>
    <row r="52220" spans="68:68" x14ac:dyDescent="0.2">
      <c r="BP52220" s="48"/>
    </row>
    <row r="52221" spans="68:68" x14ac:dyDescent="0.2">
      <c r="BP52221" s="48"/>
    </row>
    <row r="52222" spans="68:68" x14ac:dyDescent="0.2">
      <c r="BP52222" s="48"/>
    </row>
    <row r="52223" spans="68:68" x14ac:dyDescent="0.2">
      <c r="BP52223" s="48"/>
    </row>
    <row r="52224" spans="68:68" x14ac:dyDescent="0.2">
      <c r="BP52224" s="48"/>
    </row>
    <row r="52225" spans="68:68" x14ac:dyDescent="0.2">
      <c r="BP52225" s="48"/>
    </row>
    <row r="52226" spans="68:68" x14ac:dyDescent="0.2">
      <c r="BP52226" s="48"/>
    </row>
    <row r="52227" spans="68:68" x14ac:dyDescent="0.2">
      <c r="BP52227" s="48"/>
    </row>
    <row r="52228" spans="68:68" x14ac:dyDescent="0.2">
      <c r="BP52228" s="48"/>
    </row>
    <row r="52229" spans="68:68" x14ac:dyDescent="0.2">
      <c r="BP52229" s="48"/>
    </row>
    <row r="52230" spans="68:68" x14ac:dyDescent="0.2">
      <c r="BP52230" s="48"/>
    </row>
    <row r="52231" spans="68:68" x14ac:dyDescent="0.2">
      <c r="BP52231" s="48"/>
    </row>
    <row r="52232" spans="68:68" x14ac:dyDescent="0.2">
      <c r="BP52232" s="48"/>
    </row>
    <row r="52233" spans="68:68" x14ac:dyDescent="0.2">
      <c r="BP52233" s="48"/>
    </row>
    <row r="52234" spans="68:68" x14ac:dyDescent="0.2">
      <c r="BP52234" s="48"/>
    </row>
    <row r="52235" spans="68:68" x14ac:dyDescent="0.2">
      <c r="BP52235" s="48"/>
    </row>
    <row r="52236" spans="68:68" x14ac:dyDescent="0.2">
      <c r="BP52236" s="48"/>
    </row>
    <row r="52237" spans="68:68" x14ac:dyDescent="0.2">
      <c r="BP52237" s="48"/>
    </row>
    <row r="52238" spans="68:68" x14ac:dyDescent="0.2">
      <c r="BP52238" s="48"/>
    </row>
    <row r="52239" spans="68:68" x14ac:dyDescent="0.2">
      <c r="BP52239" s="48"/>
    </row>
    <row r="52240" spans="68:68" x14ac:dyDescent="0.2">
      <c r="BP52240" s="48"/>
    </row>
    <row r="52241" spans="68:68" x14ac:dyDescent="0.2">
      <c r="BP52241" s="48"/>
    </row>
    <row r="52242" spans="68:68" x14ac:dyDescent="0.2">
      <c r="BP52242" s="48"/>
    </row>
    <row r="52243" spans="68:68" x14ac:dyDescent="0.2">
      <c r="BP52243" s="48"/>
    </row>
    <row r="52244" spans="68:68" x14ac:dyDescent="0.2">
      <c r="BP52244" s="48"/>
    </row>
    <row r="52245" spans="68:68" x14ac:dyDescent="0.2">
      <c r="BP52245" s="48"/>
    </row>
    <row r="52246" spans="68:68" x14ac:dyDescent="0.2">
      <c r="BP52246" s="48"/>
    </row>
    <row r="52247" spans="68:68" x14ac:dyDescent="0.2">
      <c r="BP52247" s="48"/>
    </row>
    <row r="52248" spans="68:68" x14ac:dyDescent="0.2">
      <c r="BP52248" s="48"/>
    </row>
    <row r="52249" spans="68:68" x14ac:dyDescent="0.2">
      <c r="BP52249" s="48"/>
    </row>
    <row r="52250" spans="68:68" x14ac:dyDescent="0.2">
      <c r="BP52250" s="48"/>
    </row>
    <row r="52251" spans="68:68" x14ac:dyDescent="0.2">
      <c r="BP52251" s="48"/>
    </row>
    <row r="52252" spans="68:68" x14ac:dyDescent="0.2">
      <c r="BP52252" s="48"/>
    </row>
    <row r="52253" spans="68:68" x14ac:dyDescent="0.2">
      <c r="BP52253" s="48"/>
    </row>
    <row r="52254" spans="68:68" x14ac:dyDescent="0.2">
      <c r="BP52254" s="48"/>
    </row>
    <row r="52255" spans="68:68" x14ac:dyDescent="0.2">
      <c r="BP52255" s="48"/>
    </row>
    <row r="52256" spans="68:68" x14ac:dyDescent="0.2">
      <c r="BP52256" s="48"/>
    </row>
    <row r="52257" spans="68:68" x14ac:dyDescent="0.2">
      <c r="BP52257" s="48"/>
    </row>
    <row r="52258" spans="68:68" x14ac:dyDescent="0.2">
      <c r="BP52258" s="48"/>
    </row>
    <row r="52259" spans="68:68" x14ac:dyDescent="0.2">
      <c r="BP52259" s="48"/>
    </row>
    <row r="52260" spans="68:68" x14ac:dyDescent="0.2">
      <c r="BP52260" s="48"/>
    </row>
    <row r="52261" spans="68:68" x14ac:dyDescent="0.2">
      <c r="BP52261" s="48"/>
    </row>
    <row r="52262" spans="68:68" x14ac:dyDescent="0.2">
      <c r="BP52262" s="48"/>
    </row>
    <row r="52263" spans="68:68" x14ac:dyDescent="0.2">
      <c r="BP52263" s="48"/>
    </row>
    <row r="52264" spans="68:68" x14ac:dyDescent="0.2">
      <c r="BP52264" s="48"/>
    </row>
    <row r="52265" spans="68:68" x14ac:dyDescent="0.2">
      <c r="BP52265" s="48"/>
    </row>
    <row r="52266" spans="68:68" x14ac:dyDescent="0.2">
      <c r="BP52266" s="48"/>
    </row>
    <row r="52267" spans="68:68" x14ac:dyDescent="0.2">
      <c r="BP52267" s="48"/>
    </row>
    <row r="52268" spans="68:68" x14ac:dyDescent="0.2">
      <c r="BP52268" s="48"/>
    </row>
    <row r="52269" spans="68:68" x14ac:dyDescent="0.2">
      <c r="BP52269" s="48"/>
    </row>
    <row r="52270" spans="68:68" x14ac:dyDescent="0.2">
      <c r="BP52270" s="48"/>
    </row>
    <row r="52271" spans="68:68" x14ac:dyDescent="0.2">
      <c r="BP52271" s="48"/>
    </row>
    <row r="52272" spans="68:68" x14ac:dyDescent="0.2">
      <c r="BP52272" s="48"/>
    </row>
    <row r="52273" spans="68:68" x14ac:dyDescent="0.2">
      <c r="BP52273" s="48"/>
    </row>
    <row r="52274" spans="68:68" x14ac:dyDescent="0.2">
      <c r="BP52274" s="48"/>
    </row>
    <row r="52275" spans="68:68" x14ac:dyDescent="0.2">
      <c r="BP52275" s="48"/>
    </row>
    <row r="52276" spans="68:68" x14ac:dyDescent="0.2">
      <c r="BP52276" s="48"/>
    </row>
    <row r="52277" spans="68:68" x14ac:dyDescent="0.2">
      <c r="BP52277" s="48"/>
    </row>
    <row r="52278" spans="68:68" x14ac:dyDescent="0.2">
      <c r="BP52278" s="48"/>
    </row>
    <row r="52279" spans="68:68" x14ac:dyDescent="0.2">
      <c r="BP52279" s="48"/>
    </row>
    <row r="52280" spans="68:68" x14ac:dyDescent="0.2">
      <c r="BP52280" s="48"/>
    </row>
    <row r="52281" spans="68:68" x14ac:dyDescent="0.2">
      <c r="BP52281" s="48"/>
    </row>
    <row r="52282" spans="68:68" x14ac:dyDescent="0.2">
      <c r="BP52282" s="48"/>
    </row>
    <row r="52283" spans="68:68" x14ac:dyDescent="0.2">
      <c r="BP52283" s="48"/>
    </row>
    <row r="52284" spans="68:68" x14ac:dyDescent="0.2">
      <c r="BP52284" s="48"/>
    </row>
    <row r="52285" spans="68:68" x14ac:dyDescent="0.2">
      <c r="BP52285" s="48"/>
    </row>
    <row r="52286" spans="68:68" x14ac:dyDescent="0.2">
      <c r="BP52286" s="48"/>
    </row>
    <row r="52287" spans="68:68" x14ac:dyDescent="0.2">
      <c r="BP52287" s="48"/>
    </row>
    <row r="52288" spans="68:68" x14ac:dyDescent="0.2">
      <c r="BP52288" s="48"/>
    </row>
    <row r="52289" spans="68:68" x14ac:dyDescent="0.2">
      <c r="BP52289" s="48"/>
    </row>
    <row r="52290" spans="68:68" x14ac:dyDescent="0.2">
      <c r="BP52290" s="48"/>
    </row>
    <row r="52291" spans="68:68" x14ac:dyDescent="0.2">
      <c r="BP52291" s="48"/>
    </row>
    <row r="52292" spans="68:68" x14ac:dyDescent="0.2">
      <c r="BP52292" s="48"/>
    </row>
    <row r="52293" spans="68:68" x14ac:dyDescent="0.2">
      <c r="BP52293" s="48"/>
    </row>
    <row r="52294" spans="68:68" x14ac:dyDescent="0.2">
      <c r="BP52294" s="48"/>
    </row>
    <row r="52295" spans="68:68" x14ac:dyDescent="0.2">
      <c r="BP52295" s="48"/>
    </row>
    <row r="52296" spans="68:68" x14ac:dyDescent="0.2">
      <c r="BP52296" s="48"/>
    </row>
    <row r="52297" spans="68:68" x14ac:dyDescent="0.2">
      <c r="BP52297" s="48"/>
    </row>
    <row r="52298" spans="68:68" x14ac:dyDescent="0.2">
      <c r="BP52298" s="48"/>
    </row>
    <row r="52299" spans="68:68" x14ac:dyDescent="0.2">
      <c r="BP52299" s="48"/>
    </row>
    <row r="52300" spans="68:68" x14ac:dyDescent="0.2">
      <c r="BP52300" s="48"/>
    </row>
    <row r="52301" spans="68:68" x14ac:dyDescent="0.2">
      <c r="BP52301" s="48"/>
    </row>
    <row r="52302" spans="68:68" x14ac:dyDescent="0.2">
      <c r="BP52302" s="48"/>
    </row>
    <row r="52303" spans="68:68" x14ac:dyDescent="0.2">
      <c r="BP52303" s="48"/>
    </row>
    <row r="52304" spans="68:68" x14ac:dyDescent="0.2">
      <c r="BP52304" s="48"/>
    </row>
    <row r="52305" spans="68:68" x14ac:dyDescent="0.2">
      <c r="BP52305" s="48"/>
    </row>
    <row r="52306" spans="68:68" x14ac:dyDescent="0.2">
      <c r="BP52306" s="48"/>
    </row>
    <row r="52307" spans="68:68" x14ac:dyDescent="0.2">
      <c r="BP52307" s="48"/>
    </row>
    <row r="52308" spans="68:68" x14ac:dyDescent="0.2">
      <c r="BP52308" s="48"/>
    </row>
    <row r="52309" spans="68:68" x14ac:dyDescent="0.2">
      <c r="BP52309" s="48"/>
    </row>
    <row r="52310" spans="68:68" x14ac:dyDescent="0.2">
      <c r="BP52310" s="48"/>
    </row>
    <row r="52311" spans="68:68" x14ac:dyDescent="0.2">
      <c r="BP52311" s="48"/>
    </row>
    <row r="52312" spans="68:68" x14ac:dyDescent="0.2">
      <c r="BP52312" s="48"/>
    </row>
    <row r="52313" spans="68:68" x14ac:dyDescent="0.2">
      <c r="BP52313" s="48"/>
    </row>
    <row r="52314" spans="68:68" x14ac:dyDescent="0.2">
      <c r="BP52314" s="48"/>
    </row>
    <row r="52315" spans="68:68" x14ac:dyDescent="0.2">
      <c r="BP52315" s="48"/>
    </row>
    <row r="52316" spans="68:68" x14ac:dyDescent="0.2">
      <c r="BP52316" s="48"/>
    </row>
    <row r="52317" spans="68:68" x14ac:dyDescent="0.2">
      <c r="BP52317" s="48"/>
    </row>
    <row r="52318" spans="68:68" x14ac:dyDescent="0.2">
      <c r="BP52318" s="48"/>
    </row>
    <row r="52319" spans="68:68" x14ac:dyDescent="0.2">
      <c r="BP52319" s="48"/>
    </row>
    <row r="52320" spans="68:68" x14ac:dyDescent="0.2">
      <c r="BP52320" s="48"/>
    </row>
    <row r="52321" spans="68:68" x14ac:dyDescent="0.2">
      <c r="BP52321" s="48"/>
    </row>
    <row r="52322" spans="68:68" x14ac:dyDescent="0.2">
      <c r="BP52322" s="48"/>
    </row>
    <row r="52323" spans="68:68" x14ac:dyDescent="0.2">
      <c r="BP52323" s="48"/>
    </row>
    <row r="52324" spans="68:68" x14ac:dyDescent="0.2">
      <c r="BP52324" s="48"/>
    </row>
    <row r="52325" spans="68:68" x14ac:dyDescent="0.2">
      <c r="BP52325" s="48"/>
    </row>
    <row r="52326" spans="68:68" x14ac:dyDescent="0.2">
      <c r="BP52326" s="48"/>
    </row>
    <row r="52327" spans="68:68" x14ac:dyDescent="0.2">
      <c r="BP52327" s="48"/>
    </row>
    <row r="52328" spans="68:68" x14ac:dyDescent="0.2">
      <c r="BP52328" s="48"/>
    </row>
    <row r="52329" spans="68:68" x14ac:dyDescent="0.2">
      <c r="BP52329" s="48"/>
    </row>
    <row r="52330" spans="68:68" x14ac:dyDescent="0.2">
      <c r="BP52330" s="48"/>
    </row>
    <row r="52331" spans="68:68" x14ac:dyDescent="0.2">
      <c r="BP52331" s="48"/>
    </row>
    <row r="52332" spans="68:68" x14ac:dyDescent="0.2">
      <c r="BP52332" s="48"/>
    </row>
    <row r="52333" spans="68:68" x14ac:dyDescent="0.2">
      <c r="BP52333" s="48"/>
    </row>
    <row r="52334" spans="68:68" x14ac:dyDescent="0.2">
      <c r="BP52334" s="48"/>
    </row>
    <row r="52335" spans="68:68" x14ac:dyDescent="0.2">
      <c r="BP52335" s="48"/>
    </row>
    <row r="52336" spans="68:68" x14ac:dyDescent="0.2">
      <c r="BP52336" s="48"/>
    </row>
    <row r="52337" spans="68:68" x14ac:dyDescent="0.2">
      <c r="BP52337" s="48"/>
    </row>
    <row r="52338" spans="68:68" x14ac:dyDescent="0.2">
      <c r="BP52338" s="48"/>
    </row>
    <row r="52339" spans="68:68" x14ac:dyDescent="0.2">
      <c r="BP52339" s="48"/>
    </row>
    <row r="52340" spans="68:68" x14ac:dyDescent="0.2">
      <c r="BP52340" s="48"/>
    </row>
    <row r="52341" spans="68:68" x14ac:dyDescent="0.2">
      <c r="BP52341" s="48"/>
    </row>
    <row r="52342" spans="68:68" x14ac:dyDescent="0.2">
      <c r="BP52342" s="48"/>
    </row>
    <row r="52343" spans="68:68" x14ac:dyDescent="0.2">
      <c r="BP52343" s="48"/>
    </row>
    <row r="52344" spans="68:68" x14ac:dyDescent="0.2">
      <c r="BP52344" s="48"/>
    </row>
    <row r="52345" spans="68:68" x14ac:dyDescent="0.2">
      <c r="BP52345" s="48"/>
    </row>
    <row r="52346" spans="68:68" x14ac:dyDescent="0.2">
      <c r="BP52346" s="48"/>
    </row>
    <row r="52347" spans="68:68" x14ac:dyDescent="0.2">
      <c r="BP52347" s="48"/>
    </row>
    <row r="52348" spans="68:68" x14ac:dyDescent="0.2">
      <c r="BP52348" s="48"/>
    </row>
    <row r="52349" spans="68:68" x14ac:dyDescent="0.2">
      <c r="BP52349" s="48"/>
    </row>
    <row r="52350" spans="68:68" x14ac:dyDescent="0.2">
      <c r="BP52350" s="48"/>
    </row>
    <row r="52351" spans="68:68" x14ac:dyDescent="0.2">
      <c r="BP52351" s="48"/>
    </row>
    <row r="52352" spans="68:68" x14ac:dyDescent="0.2">
      <c r="BP52352" s="48"/>
    </row>
    <row r="52353" spans="68:68" x14ac:dyDescent="0.2">
      <c r="BP52353" s="48"/>
    </row>
    <row r="52354" spans="68:68" x14ac:dyDescent="0.2">
      <c r="BP52354" s="48"/>
    </row>
    <row r="52355" spans="68:68" x14ac:dyDescent="0.2">
      <c r="BP52355" s="48"/>
    </row>
    <row r="52356" spans="68:68" x14ac:dyDescent="0.2">
      <c r="BP52356" s="48"/>
    </row>
    <row r="52357" spans="68:68" x14ac:dyDescent="0.2">
      <c r="BP52357" s="48"/>
    </row>
    <row r="52358" spans="68:68" x14ac:dyDescent="0.2">
      <c r="BP52358" s="48"/>
    </row>
    <row r="52359" spans="68:68" x14ac:dyDescent="0.2">
      <c r="BP52359" s="48"/>
    </row>
    <row r="52360" spans="68:68" x14ac:dyDescent="0.2">
      <c r="BP52360" s="48"/>
    </row>
    <row r="52361" spans="68:68" x14ac:dyDescent="0.2">
      <c r="BP52361" s="48"/>
    </row>
    <row r="52362" spans="68:68" x14ac:dyDescent="0.2">
      <c r="BP52362" s="48"/>
    </row>
    <row r="52363" spans="68:68" x14ac:dyDescent="0.2">
      <c r="BP52363" s="48"/>
    </row>
    <row r="52364" spans="68:68" x14ac:dyDescent="0.2">
      <c r="BP52364" s="48"/>
    </row>
    <row r="52365" spans="68:68" x14ac:dyDescent="0.2">
      <c r="BP52365" s="48"/>
    </row>
    <row r="52366" spans="68:68" x14ac:dyDescent="0.2">
      <c r="BP52366" s="48"/>
    </row>
    <row r="52367" spans="68:68" x14ac:dyDescent="0.2">
      <c r="BP52367" s="48"/>
    </row>
    <row r="52368" spans="68:68" x14ac:dyDescent="0.2">
      <c r="BP52368" s="48"/>
    </row>
    <row r="52369" spans="68:68" x14ac:dyDescent="0.2">
      <c r="BP52369" s="48"/>
    </row>
    <row r="52370" spans="68:68" x14ac:dyDescent="0.2">
      <c r="BP52370" s="48"/>
    </row>
    <row r="52371" spans="68:68" x14ac:dyDescent="0.2">
      <c r="BP52371" s="48"/>
    </row>
    <row r="52372" spans="68:68" x14ac:dyDescent="0.2">
      <c r="BP52372" s="48"/>
    </row>
    <row r="52373" spans="68:68" x14ac:dyDescent="0.2">
      <c r="BP52373" s="48"/>
    </row>
    <row r="52374" spans="68:68" x14ac:dyDescent="0.2">
      <c r="BP52374" s="48"/>
    </row>
    <row r="52375" spans="68:68" x14ac:dyDescent="0.2">
      <c r="BP52375" s="48"/>
    </row>
    <row r="52376" spans="68:68" x14ac:dyDescent="0.2">
      <c r="BP52376" s="48"/>
    </row>
    <row r="52377" spans="68:68" x14ac:dyDescent="0.2">
      <c r="BP52377" s="48"/>
    </row>
    <row r="52378" spans="68:68" x14ac:dyDescent="0.2">
      <c r="BP52378" s="48"/>
    </row>
    <row r="52379" spans="68:68" x14ac:dyDescent="0.2">
      <c r="BP52379" s="48"/>
    </row>
    <row r="52380" spans="68:68" x14ac:dyDescent="0.2">
      <c r="BP52380" s="48"/>
    </row>
    <row r="52381" spans="68:68" x14ac:dyDescent="0.2">
      <c r="BP52381" s="48"/>
    </row>
    <row r="52382" spans="68:68" x14ac:dyDescent="0.2">
      <c r="BP52382" s="48"/>
    </row>
    <row r="52383" spans="68:68" x14ac:dyDescent="0.2">
      <c r="BP52383" s="48"/>
    </row>
    <row r="52384" spans="68:68" x14ac:dyDescent="0.2">
      <c r="BP52384" s="48"/>
    </row>
    <row r="52385" spans="68:68" x14ac:dyDescent="0.2">
      <c r="BP52385" s="48"/>
    </row>
    <row r="52386" spans="68:68" x14ac:dyDescent="0.2">
      <c r="BP52386" s="48"/>
    </row>
    <row r="52387" spans="68:68" x14ac:dyDescent="0.2">
      <c r="BP52387" s="48"/>
    </row>
    <row r="52388" spans="68:68" x14ac:dyDescent="0.2">
      <c r="BP52388" s="48"/>
    </row>
    <row r="52389" spans="68:68" x14ac:dyDescent="0.2">
      <c r="BP52389" s="48"/>
    </row>
    <row r="52390" spans="68:68" x14ac:dyDescent="0.2">
      <c r="BP52390" s="48"/>
    </row>
    <row r="52391" spans="68:68" x14ac:dyDescent="0.2">
      <c r="BP52391" s="48"/>
    </row>
    <row r="52392" spans="68:68" x14ac:dyDescent="0.2">
      <c r="BP52392" s="48"/>
    </row>
    <row r="52393" spans="68:68" x14ac:dyDescent="0.2">
      <c r="BP52393" s="48"/>
    </row>
    <row r="52394" spans="68:68" x14ac:dyDescent="0.2">
      <c r="BP52394" s="48"/>
    </row>
    <row r="52395" spans="68:68" x14ac:dyDescent="0.2">
      <c r="BP52395" s="48"/>
    </row>
    <row r="52396" spans="68:68" x14ac:dyDescent="0.2">
      <c r="BP52396" s="48"/>
    </row>
    <row r="52397" spans="68:68" x14ac:dyDescent="0.2">
      <c r="BP52397" s="48"/>
    </row>
    <row r="52398" spans="68:68" x14ac:dyDescent="0.2">
      <c r="BP52398" s="48"/>
    </row>
    <row r="52399" spans="68:68" x14ac:dyDescent="0.2">
      <c r="BP52399" s="48"/>
    </row>
    <row r="52400" spans="68:68" x14ac:dyDescent="0.2">
      <c r="BP52400" s="48"/>
    </row>
    <row r="52401" spans="68:68" x14ac:dyDescent="0.2">
      <c r="BP52401" s="48"/>
    </row>
    <row r="52402" spans="68:68" x14ac:dyDescent="0.2">
      <c r="BP52402" s="48"/>
    </row>
    <row r="52403" spans="68:68" x14ac:dyDescent="0.2">
      <c r="BP52403" s="48"/>
    </row>
    <row r="52404" spans="68:68" x14ac:dyDescent="0.2">
      <c r="BP52404" s="48"/>
    </row>
    <row r="52405" spans="68:68" x14ac:dyDescent="0.2">
      <c r="BP52405" s="48"/>
    </row>
    <row r="52406" spans="68:68" x14ac:dyDescent="0.2">
      <c r="BP52406" s="48"/>
    </row>
    <row r="52407" spans="68:68" x14ac:dyDescent="0.2">
      <c r="BP52407" s="48"/>
    </row>
    <row r="52408" spans="68:68" x14ac:dyDescent="0.2">
      <c r="BP52408" s="48"/>
    </row>
    <row r="52409" spans="68:68" x14ac:dyDescent="0.2">
      <c r="BP52409" s="48"/>
    </row>
    <row r="52410" spans="68:68" x14ac:dyDescent="0.2">
      <c r="BP52410" s="48"/>
    </row>
    <row r="52411" spans="68:68" x14ac:dyDescent="0.2">
      <c r="BP52411" s="48"/>
    </row>
    <row r="52412" spans="68:68" x14ac:dyDescent="0.2">
      <c r="BP52412" s="48"/>
    </row>
    <row r="52413" spans="68:68" x14ac:dyDescent="0.2">
      <c r="BP52413" s="48"/>
    </row>
    <row r="52414" spans="68:68" x14ac:dyDescent="0.2">
      <c r="BP52414" s="48"/>
    </row>
    <row r="52415" spans="68:68" x14ac:dyDescent="0.2">
      <c r="BP52415" s="48"/>
    </row>
    <row r="52416" spans="68:68" x14ac:dyDescent="0.2">
      <c r="BP52416" s="48"/>
    </row>
    <row r="52417" spans="68:68" x14ac:dyDescent="0.2">
      <c r="BP52417" s="48"/>
    </row>
    <row r="52418" spans="68:68" x14ac:dyDescent="0.2">
      <c r="BP52418" s="48"/>
    </row>
    <row r="52419" spans="68:68" x14ac:dyDescent="0.2">
      <c r="BP52419" s="48"/>
    </row>
    <row r="52420" spans="68:68" x14ac:dyDescent="0.2">
      <c r="BP52420" s="48"/>
    </row>
    <row r="52421" spans="68:68" x14ac:dyDescent="0.2">
      <c r="BP52421" s="48"/>
    </row>
    <row r="52422" spans="68:68" x14ac:dyDescent="0.2">
      <c r="BP52422" s="48"/>
    </row>
    <row r="52423" spans="68:68" x14ac:dyDescent="0.2">
      <c r="BP52423" s="48"/>
    </row>
    <row r="52424" spans="68:68" x14ac:dyDescent="0.2">
      <c r="BP52424" s="48"/>
    </row>
    <row r="52425" spans="68:68" x14ac:dyDescent="0.2">
      <c r="BP52425" s="48"/>
    </row>
    <row r="52426" spans="68:68" x14ac:dyDescent="0.2">
      <c r="BP52426" s="48"/>
    </row>
    <row r="52427" spans="68:68" x14ac:dyDescent="0.2">
      <c r="BP52427" s="48"/>
    </row>
    <row r="52428" spans="68:68" x14ac:dyDescent="0.2">
      <c r="BP52428" s="48"/>
    </row>
    <row r="52429" spans="68:68" x14ac:dyDescent="0.2">
      <c r="BP52429" s="48"/>
    </row>
    <row r="52430" spans="68:68" x14ac:dyDescent="0.2">
      <c r="BP52430" s="48"/>
    </row>
    <row r="52431" spans="68:68" x14ac:dyDescent="0.2">
      <c r="BP52431" s="48"/>
    </row>
    <row r="52432" spans="68:68" x14ac:dyDescent="0.2">
      <c r="BP52432" s="48"/>
    </row>
    <row r="52433" spans="68:68" x14ac:dyDescent="0.2">
      <c r="BP52433" s="48"/>
    </row>
    <row r="52434" spans="68:68" x14ac:dyDescent="0.2">
      <c r="BP52434" s="48"/>
    </row>
    <row r="52435" spans="68:68" x14ac:dyDescent="0.2">
      <c r="BP52435" s="48"/>
    </row>
    <row r="52436" spans="68:68" x14ac:dyDescent="0.2">
      <c r="BP52436" s="48"/>
    </row>
    <row r="52437" spans="68:68" x14ac:dyDescent="0.2">
      <c r="BP52437" s="48"/>
    </row>
    <row r="52438" spans="68:68" x14ac:dyDescent="0.2">
      <c r="BP52438" s="48"/>
    </row>
    <row r="52439" spans="68:68" x14ac:dyDescent="0.2">
      <c r="BP52439" s="48"/>
    </row>
    <row r="52440" spans="68:68" x14ac:dyDescent="0.2">
      <c r="BP52440" s="48"/>
    </row>
    <row r="52441" spans="68:68" x14ac:dyDescent="0.2">
      <c r="BP52441" s="48"/>
    </row>
    <row r="52442" spans="68:68" x14ac:dyDescent="0.2">
      <c r="BP52442" s="48"/>
    </row>
    <row r="52443" spans="68:68" x14ac:dyDescent="0.2">
      <c r="BP52443" s="48"/>
    </row>
    <row r="52444" spans="68:68" x14ac:dyDescent="0.2">
      <c r="BP52444" s="48"/>
    </row>
    <row r="52445" spans="68:68" x14ac:dyDescent="0.2">
      <c r="BP52445" s="48"/>
    </row>
    <row r="52446" spans="68:68" x14ac:dyDescent="0.2">
      <c r="BP52446" s="48"/>
    </row>
    <row r="52447" spans="68:68" x14ac:dyDescent="0.2">
      <c r="BP52447" s="48"/>
    </row>
    <row r="52448" spans="68:68" x14ac:dyDescent="0.2">
      <c r="BP52448" s="48"/>
    </row>
    <row r="52449" spans="68:68" x14ac:dyDescent="0.2">
      <c r="BP52449" s="48"/>
    </row>
    <row r="52450" spans="68:68" x14ac:dyDescent="0.2">
      <c r="BP52450" s="48"/>
    </row>
    <row r="52451" spans="68:68" x14ac:dyDescent="0.2">
      <c r="BP52451" s="48"/>
    </row>
    <row r="52452" spans="68:68" x14ac:dyDescent="0.2">
      <c r="BP52452" s="48"/>
    </row>
    <row r="52453" spans="68:68" x14ac:dyDescent="0.2">
      <c r="BP52453" s="48"/>
    </row>
    <row r="52454" spans="68:68" x14ac:dyDescent="0.2">
      <c r="BP52454" s="48"/>
    </row>
    <row r="52455" spans="68:68" x14ac:dyDescent="0.2">
      <c r="BP52455" s="48"/>
    </row>
    <row r="52456" spans="68:68" x14ac:dyDescent="0.2">
      <c r="BP52456" s="48"/>
    </row>
    <row r="52457" spans="68:68" x14ac:dyDescent="0.2">
      <c r="BP52457" s="48"/>
    </row>
    <row r="52458" spans="68:68" x14ac:dyDescent="0.2">
      <c r="BP52458" s="48"/>
    </row>
    <row r="52459" spans="68:68" x14ac:dyDescent="0.2">
      <c r="BP52459" s="48"/>
    </row>
    <row r="52460" spans="68:68" x14ac:dyDescent="0.2">
      <c r="BP52460" s="48"/>
    </row>
    <row r="52461" spans="68:68" x14ac:dyDescent="0.2">
      <c r="BP52461" s="48"/>
    </row>
    <row r="52462" spans="68:68" x14ac:dyDescent="0.2">
      <c r="BP52462" s="48"/>
    </row>
    <row r="52463" spans="68:68" x14ac:dyDescent="0.2">
      <c r="BP52463" s="48"/>
    </row>
    <row r="52464" spans="68:68" x14ac:dyDescent="0.2">
      <c r="BP52464" s="48"/>
    </row>
    <row r="52465" spans="68:68" x14ac:dyDescent="0.2">
      <c r="BP52465" s="48"/>
    </row>
    <row r="52466" spans="68:68" x14ac:dyDescent="0.2">
      <c r="BP52466" s="48"/>
    </row>
    <row r="52467" spans="68:68" x14ac:dyDescent="0.2">
      <c r="BP52467" s="48"/>
    </row>
    <row r="52468" spans="68:68" x14ac:dyDescent="0.2">
      <c r="BP52468" s="48"/>
    </row>
    <row r="52469" spans="68:68" x14ac:dyDescent="0.2">
      <c r="BP52469" s="48"/>
    </row>
    <row r="52470" spans="68:68" x14ac:dyDescent="0.2">
      <c r="BP52470" s="48"/>
    </row>
    <row r="52471" spans="68:68" x14ac:dyDescent="0.2">
      <c r="BP52471" s="48"/>
    </row>
    <row r="52472" spans="68:68" x14ac:dyDescent="0.2">
      <c r="BP52472" s="48"/>
    </row>
    <row r="52473" spans="68:68" x14ac:dyDescent="0.2">
      <c r="BP52473" s="48"/>
    </row>
    <row r="52474" spans="68:68" x14ac:dyDescent="0.2">
      <c r="BP52474" s="48"/>
    </row>
    <row r="52475" spans="68:68" x14ac:dyDescent="0.2">
      <c r="BP52475" s="48"/>
    </row>
    <row r="52476" spans="68:68" x14ac:dyDescent="0.2">
      <c r="BP52476" s="48"/>
    </row>
    <row r="52477" spans="68:68" x14ac:dyDescent="0.2">
      <c r="BP52477" s="48"/>
    </row>
    <row r="52478" spans="68:68" x14ac:dyDescent="0.2">
      <c r="BP52478" s="48"/>
    </row>
    <row r="52479" spans="68:68" x14ac:dyDescent="0.2">
      <c r="BP52479" s="48"/>
    </row>
    <row r="52480" spans="68:68" x14ac:dyDescent="0.2">
      <c r="BP52480" s="48"/>
    </row>
    <row r="52481" spans="68:68" x14ac:dyDescent="0.2">
      <c r="BP52481" s="48"/>
    </row>
    <row r="52482" spans="68:68" x14ac:dyDescent="0.2">
      <c r="BP52482" s="48"/>
    </row>
    <row r="52483" spans="68:68" x14ac:dyDescent="0.2">
      <c r="BP52483" s="48"/>
    </row>
    <row r="52484" spans="68:68" x14ac:dyDescent="0.2">
      <c r="BP52484" s="48"/>
    </row>
    <row r="52485" spans="68:68" x14ac:dyDescent="0.2">
      <c r="BP52485" s="48"/>
    </row>
    <row r="52486" spans="68:68" x14ac:dyDescent="0.2">
      <c r="BP52486" s="48"/>
    </row>
    <row r="52487" spans="68:68" x14ac:dyDescent="0.2">
      <c r="BP52487" s="48"/>
    </row>
    <row r="52488" spans="68:68" x14ac:dyDescent="0.2">
      <c r="BP52488" s="48"/>
    </row>
    <row r="52489" spans="68:68" x14ac:dyDescent="0.2">
      <c r="BP52489" s="48"/>
    </row>
    <row r="52490" spans="68:68" x14ac:dyDescent="0.2">
      <c r="BP52490" s="48"/>
    </row>
    <row r="52491" spans="68:68" x14ac:dyDescent="0.2">
      <c r="BP52491" s="48"/>
    </row>
    <row r="52492" spans="68:68" x14ac:dyDescent="0.2">
      <c r="BP52492" s="48"/>
    </row>
    <row r="52493" spans="68:68" x14ac:dyDescent="0.2">
      <c r="BP52493" s="48"/>
    </row>
    <row r="52494" spans="68:68" x14ac:dyDescent="0.2">
      <c r="BP52494" s="48"/>
    </row>
    <row r="52495" spans="68:68" x14ac:dyDescent="0.2">
      <c r="BP52495" s="48"/>
    </row>
    <row r="52496" spans="68:68" x14ac:dyDescent="0.2">
      <c r="BP52496" s="48"/>
    </row>
    <row r="52497" spans="68:68" x14ac:dyDescent="0.2">
      <c r="BP52497" s="48"/>
    </row>
    <row r="52498" spans="68:68" x14ac:dyDescent="0.2">
      <c r="BP52498" s="48"/>
    </row>
    <row r="52499" spans="68:68" x14ac:dyDescent="0.2">
      <c r="BP52499" s="48"/>
    </row>
    <row r="52500" spans="68:68" x14ac:dyDescent="0.2">
      <c r="BP52500" s="48"/>
    </row>
    <row r="52501" spans="68:68" x14ac:dyDescent="0.2">
      <c r="BP52501" s="48"/>
    </row>
    <row r="52502" spans="68:68" x14ac:dyDescent="0.2">
      <c r="BP52502" s="48"/>
    </row>
    <row r="52503" spans="68:68" x14ac:dyDescent="0.2">
      <c r="BP52503" s="48"/>
    </row>
    <row r="52504" spans="68:68" x14ac:dyDescent="0.2">
      <c r="BP52504" s="48"/>
    </row>
    <row r="52505" spans="68:68" x14ac:dyDescent="0.2">
      <c r="BP52505" s="48"/>
    </row>
    <row r="52506" spans="68:68" x14ac:dyDescent="0.2">
      <c r="BP52506" s="48"/>
    </row>
    <row r="52507" spans="68:68" x14ac:dyDescent="0.2">
      <c r="BP52507" s="48"/>
    </row>
    <row r="52508" spans="68:68" x14ac:dyDescent="0.2">
      <c r="BP52508" s="48"/>
    </row>
    <row r="52509" spans="68:68" x14ac:dyDescent="0.2">
      <c r="BP52509" s="48"/>
    </row>
    <row r="52510" spans="68:68" x14ac:dyDescent="0.2">
      <c r="BP52510" s="48"/>
    </row>
    <row r="52511" spans="68:68" x14ac:dyDescent="0.2">
      <c r="BP52511" s="48"/>
    </row>
    <row r="52512" spans="68:68" x14ac:dyDescent="0.2">
      <c r="BP52512" s="48"/>
    </row>
    <row r="52513" spans="68:68" x14ac:dyDescent="0.2">
      <c r="BP52513" s="48"/>
    </row>
    <row r="52514" spans="68:68" x14ac:dyDescent="0.2">
      <c r="BP52514" s="48"/>
    </row>
    <row r="52515" spans="68:68" x14ac:dyDescent="0.2">
      <c r="BP52515" s="48"/>
    </row>
    <row r="52516" spans="68:68" x14ac:dyDescent="0.2">
      <c r="BP52516" s="48"/>
    </row>
    <row r="52517" spans="68:68" x14ac:dyDescent="0.2">
      <c r="BP52517" s="48"/>
    </row>
    <row r="52518" spans="68:68" x14ac:dyDescent="0.2">
      <c r="BP52518" s="48"/>
    </row>
    <row r="52519" spans="68:68" x14ac:dyDescent="0.2">
      <c r="BP52519" s="48"/>
    </row>
    <row r="52520" spans="68:68" x14ac:dyDescent="0.2">
      <c r="BP52520" s="48"/>
    </row>
    <row r="52521" spans="68:68" x14ac:dyDescent="0.2">
      <c r="BP52521" s="48"/>
    </row>
    <row r="52522" spans="68:68" x14ac:dyDescent="0.2">
      <c r="BP52522" s="48"/>
    </row>
    <row r="52523" spans="68:68" x14ac:dyDescent="0.2">
      <c r="BP52523" s="48"/>
    </row>
    <row r="52524" spans="68:68" x14ac:dyDescent="0.2">
      <c r="BP52524" s="48"/>
    </row>
    <row r="52525" spans="68:68" x14ac:dyDescent="0.2">
      <c r="BP52525" s="48"/>
    </row>
    <row r="52526" spans="68:68" x14ac:dyDescent="0.2">
      <c r="BP52526" s="48"/>
    </row>
    <row r="52527" spans="68:68" x14ac:dyDescent="0.2">
      <c r="BP52527" s="48"/>
    </row>
    <row r="52528" spans="68:68" x14ac:dyDescent="0.2">
      <c r="BP52528" s="48"/>
    </row>
    <row r="52529" spans="68:68" x14ac:dyDescent="0.2">
      <c r="BP52529" s="48"/>
    </row>
    <row r="52530" spans="68:68" x14ac:dyDescent="0.2">
      <c r="BP52530" s="48"/>
    </row>
    <row r="52531" spans="68:68" x14ac:dyDescent="0.2">
      <c r="BP52531" s="48"/>
    </row>
    <row r="52532" spans="68:68" x14ac:dyDescent="0.2">
      <c r="BP52532" s="48"/>
    </row>
    <row r="52533" spans="68:68" x14ac:dyDescent="0.2">
      <c r="BP52533" s="48"/>
    </row>
    <row r="52534" spans="68:68" x14ac:dyDescent="0.2">
      <c r="BP52534" s="48"/>
    </row>
    <row r="52535" spans="68:68" x14ac:dyDescent="0.2">
      <c r="BP52535" s="48"/>
    </row>
    <row r="52536" spans="68:68" x14ac:dyDescent="0.2">
      <c r="BP52536" s="48"/>
    </row>
    <row r="52537" spans="68:68" x14ac:dyDescent="0.2">
      <c r="BP52537" s="48"/>
    </row>
    <row r="52538" spans="68:68" x14ac:dyDescent="0.2">
      <c r="BP52538" s="48"/>
    </row>
    <row r="52539" spans="68:68" x14ac:dyDescent="0.2">
      <c r="BP52539" s="48"/>
    </row>
    <row r="52540" spans="68:68" x14ac:dyDescent="0.2">
      <c r="BP52540" s="48"/>
    </row>
    <row r="52541" spans="68:68" x14ac:dyDescent="0.2">
      <c r="BP52541" s="48"/>
    </row>
    <row r="52542" spans="68:68" x14ac:dyDescent="0.2">
      <c r="BP52542" s="48"/>
    </row>
    <row r="52543" spans="68:68" x14ac:dyDescent="0.2">
      <c r="BP52543" s="48"/>
    </row>
    <row r="52544" spans="68:68" x14ac:dyDescent="0.2">
      <c r="BP52544" s="48"/>
    </row>
    <row r="52545" spans="68:68" x14ac:dyDescent="0.2">
      <c r="BP52545" s="48"/>
    </row>
    <row r="52546" spans="68:68" x14ac:dyDescent="0.2">
      <c r="BP52546" s="48"/>
    </row>
    <row r="52547" spans="68:68" x14ac:dyDescent="0.2">
      <c r="BP52547" s="48"/>
    </row>
    <row r="52548" spans="68:68" x14ac:dyDescent="0.2">
      <c r="BP52548" s="48"/>
    </row>
    <row r="52549" spans="68:68" x14ac:dyDescent="0.2">
      <c r="BP52549" s="48"/>
    </row>
    <row r="52550" spans="68:68" x14ac:dyDescent="0.2">
      <c r="BP52550" s="48"/>
    </row>
    <row r="52551" spans="68:68" x14ac:dyDescent="0.2">
      <c r="BP52551" s="48"/>
    </row>
    <row r="52552" spans="68:68" x14ac:dyDescent="0.2">
      <c r="BP52552" s="48"/>
    </row>
    <row r="52553" spans="68:68" x14ac:dyDescent="0.2">
      <c r="BP52553" s="48"/>
    </row>
    <row r="52554" spans="68:68" x14ac:dyDescent="0.2">
      <c r="BP52554" s="48"/>
    </row>
    <row r="52555" spans="68:68" x14ac:dyDescent="0.2">
      <c r="BP52555" s="48"/>
    </row>
    <row r="52556" spans="68:68" x14ac:dyDescent="0.2">
      <c r="BP52556" s="48"/>
    </row>
    <row r="52557" spans="68:68" x14ac:dyDescent="0.2">
      <c r="BP52557" s="48"/>
    </row>
    <row r="52558" spans="68:68" x14ac:dyDescent="0.2">
      <c r="BP52558" s="48"/>
    </row>
    <row r="52559" spans="68:68" x14ac:dyDescent="0.2">
      <c r="BP52559" s="48"/>
    </row>
    <row r="52560" spans="68:68" x14ac:dyDescent="0.2">
      <c r="BP52560" s="48"/>
    </row>
    <row r="52561" spans="68:68" x14ac:dyDescent="0.2">
      <c r="BP52561" s="48"/>
    </row>
    <row r="52562" spans="68:68" x14ac:dyDescent="0.2">
      <c r="BP52562" s="48"/>
    </row>
    <row r="52563" spans="68:68" x14ac:dyDescent="0.2">
      <c r="BP52563" s="48"/>
    </row>
    <row r="52564" spans="68:68" x14ac:dyDescent="0.2">
      <c r="BP52564" s="48"/>
    </row>
    <row r="52565" spans="68:68" x14ac:dyDescent="0.2">
      <c r="BP52565" s="48"/>
    </row>
    <row r="52566" spans="68:68" x14ac:dyDescent="0.2">
      <c r="BP52566" s="48"/>
    </row>
    <row r="52567" spans="68:68" x14ac:dyDescent="0.2">
      <c r="BP52567" s="48"/>
    </row>
    <row r="52568" spans="68:68" x14ac:dyDescent="0.2">
      <c r="BP52568" s="48"/>
    </row>
    <row r="52569" spans="68:68" x14ac:dyDescent="0.2">
      <c r="BP52569" s="48"/>
    </row>
    <row r="52570" spans="68:68" x14ac:dyDescent="0.2">
      <c r="BP52570" s="48"/>
    </row>
    <row r="52571" spans="68:68" x14ac:dyDescent="0.2">
      <c r="BP52571" s="48"/>
    </row>
    <row r="52572" spans="68:68" x14ac:dyDescent="0.2">
      <c r="BP52572" s="48"/>
    </row>
    <row r="52573" spans="68:68" x14ac:dyDescent="0.2">
      <c r="BP52573" s="48"/>
    </row>
    <row r="52574" spans="68:68" x14ac:dyDescent="0.2">
      <c r="BP52574" s="48"/>
    </row>
    <row r="52575" spans="68:68" x14ac:dyDescent="0.2">
      <c r="BP52575" s="48"/>
    </row>
    <row r="52576" spans="68:68" x14ac:dyDescent="0.2">
      <c r="BP52576" s="48"/>
    </row>
    <row r="52577" spans="68:68" x14ac:dyDescent="0.2">
      <c r="BP52577" s="48"/>
    </row>
    <row r="52578" spans="68:68" x14ac:dyDescent="0.2">
      <c r="BP52578" s="48"/>
    </row>
    <row r="52579" spans="68:68" x14ac:dyDescent="0.2">
      <c r="BP52579" s="48"/>
    </row>
    <row r="52580" spans="68:68" x14ac:dyDescent="0.2">
      <c r="BP52580" s="48"/>
    </row>
    <row r="52581" spans="68:68" x14ac:dyDescent="0.2">
      <c r="BP52581" s="48"/>
    </row>
    <row r="52582" spans="68:68" x14ac:dyDescent="0.2">
      <c r="BP52582" s="48"/>
    </row>
    <row r="52583" spans="68:68" x14ac:dyDescent="0.2">
      <c r="BP52583" s="48"/>
    </row>
    <row r="52584" spans="68:68" x14ac:dyDescent="0.2">
      <c r="BP52584" s="48"/>
    </row>
    <row r="52585" spans="68:68" x14ac:dyDescent="0.2">
      <c r="BP52585" s="48"/>
    </row>
    <row r="52586" spans="68:68" x14ac:dyDescent="0.2">
      <c r="BP52586" s="48"/>
    </row>
    <row r="52587" spans="68:68" x14ac:dyDescent="0.2">
      <c r="BP52587" s="48"/>
    </row>
    <row r="52588" spans="68:68" x14ac:dyDescent="0.2">
      <c r="BP52588" s="48"/>
    </row>
    <row r="52589" spans="68:68" x14ac:dyDescent="0.2">
      <c r="BP52589" s="48"/>
    </row>
    <row r="52590" spans="68:68" x14ac:dyDescent="0.2">
      <c r="BP52590" s="48"/>
    </row>
    <row r="52591" spans="68:68" x14ac:dyDescent="0.2">
      <c r="BP52591" s="48"/>
    </row>
    <row r="52592" spans="68:68" x14ac:dyDescent="0.2">
      <c r="BP52592" s="48"/>
    </row>
    <row r="52593" spans="68:68" x14ac:dyDescent="0.2">
      <c r="BP52593" s="48"/>
    </row>
    <row r="52594" spans="68:68" x14ac:dyDescent="0.2">
      <c r="BP52594" s="48"/>
    </row>
    <row r="52595" spans="68:68" x14ac:dyDescent="0.2">
      <c r="BP52595" s="48"/>
    </row>
    <row r="52596" spans="68:68" x14ac:dyDescent="0.2">
      <c r="BP52596" s="48"/>
    </row>
    <row r="52597" spans="68:68" x14ac:dyDescent="0.2">
      <c r="BP52597" s="48"/>
    </row>
    <row r="52598" spans="68:68" x14ac:dyDescent="0.2">
      <c r="BP52598" s="48"/>
    </row>
    <row r="52599" spans="68:68" x14ac:dyDescent="0.2">
      <c r="BP52599" s="48"/>
    </row>
    <row r="52600" spans="68:68" x14ac:dyDescent="0.2">
      <c r="BP52600" s="48"/>
    </row>
    <row r="52601" spans="68:68" x14ac:dyDescent="0.2">
      <c r="BP52601" s="48"/>
    </row>
    <row r="52602" spans="68:68" x14ac:dyDescent="0.2">
      <c r="BP52602" s="48"/>
    </row>
    <row r="52603" spans="68:68" x14ac:dyDescent="0.2">
      <c r="BP52603" s="48"/>
    </row>
    <row r="52604" spans="68:68" x14ac:dyDescent="0.2">
      <c r="BP52604" s="48"/>
    </row>
    <row r="52605" spans="68:68" x14ac:dyDescent="0.2">
      <c r="BP52605" s="48"/>
    </row>
    <row r="52606" spans="68:68" x14ac:dyDescent="0.2">
      <c r="BP52606" s="48"/>
    </row>
    <row r="52607" spans="68:68" x14ac:dyDescent="0.2">
      <c r="BP52607" s="48"/>
    </row>
    <row r="52608" spans="68:68" x14ac:dyDescent="0.2">
      <c r="BP52608" s="48"/>
    </row>
    <row r="52609" spans="68:68" x14ac:dyDescent="0.2">
      <c r="BP52609" s="48"/>
    </row>
    <row r="52610" spans="68:68" x14ac:dyDescent="0.2">
      <c r="BP52610" s="48"/>
    </row>
    <row r="52611" spans="68:68" x14ac:dyDescent="0.2">
      <c r="BP52611" s="48"/>
    </row>
    <row r="52612" spans="68:68" x14ac:dyDescent="0.2">
      <c r="BP52612" s="48"/>
    </row>
    <row r="52613" spans="68:68" x14ac:dyDescent="0.2">
      <c r="BP52613" s="48"/>
    </row>
    <row r="52614" spans="68:68" x14ac:dyDescent="0.2">
      <c r="BP52614" s="48"/>
    </row>
    <row r="52615" spans="68:68" x14ac:dyDescent="0.2">
      <c r="BP52615" s="48"/>
    </row>
    <row r="52616" spans="68:68" x14ac:dyDescent="0.2">
      <c r="BP52616" s="48"/>
    </row>
    <row r="52617" spans="68:68" x14ac:dyDescent="0.2">
      <c r="BP52617" s="48"/>
    </row>
    <row r="52618" spans="68:68" x14ac:dyDescent="0.2">
      <c r="BP52618" s="48"/>
    </row>
    <row r="52619" spans="68:68" x14ac:dyDescent="0.2">
      <c r="BP52619" s="48"/>
    </row>
    <row r="52620" spans="68:68" x14ac:dyDescent="0.2">
      <c r="BP52620" s="48"/>
    </row>
    <row r="52621" spans="68:68" x14ac:dyDescent="0.2">
      <c r="BP52621" s="48"/>
    </row>
    <row r="52622" spans="68:68" x14ac:dyDescent="0.2">
      <c r="BP52622" s="48"/>
    </row>
    <row r="52623" spans="68:68" x14ac:dyDescent="0.2">
      <c r="BP52623" s="48"/>
    </row>
    <row r="52624" spans="68:68" x14ac:dyDescent="0.2">
      <c r="BP52624" s="48"/>
    </row>
    <row r="52625" spans="68:68" x14ac:dyDescent="0.2">
      <c r="BP52625" s="48"/>
    </row>
    <row r="52626" spans="68:68" x14ac:dyDescent="0.2">
      <c r="BP52626" s="48"/>
    </row>
    <row r="52627" spans="68:68" x14ac:dyDescent="0.2">
      <c r="BP52627" s="48"/>
    </row>
    <row r="52628" spans="68:68" x14ac:dyDescent="0.2">
      <c r="BP52628" s="48"/>
    </row>
    <row r="52629" spans="68:68" x14ac:dyDescent="0.2">
      <c r="BP52629" s="48"/>
    </row>
    <row r="52630" spans="68:68" x14ac:dyDescent="0.2">
      <c r="BP52630" s="48"/>
    </row>
    <row r="52631" spans="68:68" x14ac:dyDescent="0.2">
      <c r="BP52631" s="48"/>
    </row>
    <row r="52632" spans="68:68" x14ac:dyDescent="0.2">
      <c r="BP52632" s="48"/>
    </row>
    <row r="52633" spans="68:68" x14ac:dyDescent="0.2">
      <c r="BP52633" s="48"/>
    </row>
    <row r="52634" spans="68:68" x14ac:dyDescent="0.2">
      <c r="BP52634" s="48"/>
    </row>
    <row r="52635" spans="68:68" x14ac:dyDescent="0.2">
      <c r="BP52635" s="48"/>
    </row>
    <row r="52636" spans="68:68" x14ac:dyDescent="0.2">
      <c r="BP52636" s="48"/>
    </row>
    <row r="52637" spans="68:68" x14ac:dyDescent="0.2">
      <c r="BP52637" s="48"/>
    </row>
    <row r="52638" spans="68:68" x14ac:dyDescent="0.2">
      <c r="BP52638" s="48"/>
    </row>
    <row r="52639" spans="68:68" x14ac:dyDescent="0.2">
      <c r="BP52639" s="48"/>
    </row>
    <row r="52640" spans="68:68" x14ac:dyDescent="0.2">
      <c r="BP52640" s="48"/>
    </row>
    <row r="52641" spans="68:68" x14ac:dyDescent="0.2">
      <c r="BP52641" s="48"/>
    </row>
    <row r="52642" spans="68:68" x14ac:dyDescent="0.2">
      <c r="BP52642" s="48"/>
    </row>
    <row r="52643" spans="68:68" x14ac:dyDescent="0.2">
      <c r="BP52643" s="48"/>
    </row>
    <row r="52644" spans="68:68" x14ac:dyDescent="0.2">
      <c r="BP52644" s="48"/>
    </row>
    <row r="52645" spans="68:68" x14ac:dyDescent="0.2">
      <c r="BP52645" s="48"/>
    </row>
    <row r="52646" spans="68:68" x14ac:dyDescent="0.2">
      <c r="BP52646" s="48"/>
    </row>
    <row r="52647" spans="68:68" x14ac:dyDescent="0.2">
      <c r="BP52647" s="48"/>
    </row>
    <row r="52648" spans="68:68" x14ac:dyDescent="0.2">
      <c r="BP52648" s="48"/>
    </row>
    <row r="52649" spans="68:68" x14ac:dyDescent="0.2">
      <c r="BP52649" s="48"/>
    </row>
    <row r="52650" spans="68:68" x14ac:dyDescent="0.2">
      <c r="BP52650" s="48"/>
    </row>
    <row r="52651" spans="68:68" x14ac:dyDescent="0.2">
      <c r="BP52651" s="48"/>
    </row>
    <row r="52652" spans="68:68" x14ac:dyDescent="0.2">
      <c r="BP52652" s="48"/>
    </row>
    <row r="52653" spans="68:68" x14ac:dyDescent="0.2">
      <c r="BP52653" s="48"/>
    </row>
    <row r="52654" spans="68:68" x14ac:dyDescent="0.2">
      <c r="BP52654" s="48"/>
    </row>
    <row r="52655" spans="68:68" x14ac:dyDescent="0.2">
      <c r="BP52655" s="48"/>
    </row>
    <row r="52656" spans="68:68" x14ac:dyDescent="0.2">
      <c r="BP52656" s="48"/>
    </row>
    <row r="52657" spans="68:68" x14ac:dyDescent="0.2">
      <c r="BP52657" s="48"/>
    </row>
    <row r="52658" spans="68:68" x14ac:dyDescent="0.2">
      <c r="BP52658" s="48"/>
    </row>
    <row r="52659" spans="68:68" x14ac:dyDescent="0.2">
      <c r="BP52659" s="48"/>
    </row>
    <row r="52660" spans="68:68" x14ac:dyDescent="0.2">
      <c r="BP52660" s="48"/>
    </row>
    <row r="52661" spans="68:68" x14ac:dyDescent="0.2">
      <c r="BP52661" s="48"/>
    </row>
    <row r="52662" spans="68:68" x14ac:dyDescent="0.2">
      <c r="BP52662" s="48"/>
    </row>
    <row r="52663" spans="68:68" x14ac:dyDescent="0.2">
      <c r="BP52663" s="48"/>
    </row>
    <row r="52664" spans="68:68" x14ac:dyDescent="0.2">
      <c r="BP52664" s="48"/>
    </row>
    <row r="52665" spans="68:68" x14ac:dyDescent="0.2">
      <c r="BP52665" s="48"/>
    </row>
    <row r="52666" spans="68:68" x14ac:dyDescent="0.2">
      <c r="BP52666" s="48"/>
    </row>
    <row r="52667" spans="68:68" x14ac:dyDescent="0.2">
      <c r="BP52667" s="48"/>
    </row>
    <row r="52668" spans="68:68" x14ac:dyDescent="0.2">
      <c r="BP52668" s="48"/>
    </row>
    <row r="52669" spans="68:68" x14ac:dyDescent="0.2">
      <c r="BP52669" s="48"/>
    </row>
    <row r="52670" spans="68:68" x14ac:dyDescent="0.2">
      <c r="BP52670" s="48"/>
    </row>
    <row r="52671" spans="68:68" x14ac:dyDescent="0.2">
      <c r="BP52671" s="48"/>
    </row>
    <row r="52672" spans="68:68" x14ac:dyDescent="0.2">
      <c r="BP52672" s="48"/>
    </row>
    <row r="52673" spans="68:68" x14ac:dyDescent="0.2">
      <c r="BP52673" s="48"/>
    </row>
    <row r="52674" spans="68:68" x14ac:dyDescent="0.2">
      <c r="BP52674" s="48"/>
    </row>
    <row r="52675" spans="68:68" x14ac:dyDescent="0.2">
      <c r="BP52675" s="48"/>
    </row>
    <row r="52676" spans="68:68" x14ac:dyDescent="0.2">
      <c r="BP52676" s="48"/>
    </row>
    <row r="52677" spans="68:68" x14ac:dyDescent="0.2">
      <c r="BP52677" s="48"/>
    </row>
    <row r="52678" spans="68:68" x14ac:dyDescent="0.2">
      <c r="BP52678" s="48"/>
    </row>
    <row r="52679" spans="68:68" x14ac:dyDescent="0.2">
      <c r="BP52679" s="48"/>
    </row>
    <row r="52680" spans="68:68" x14ac:dyDescent="0.2">
      <c r="BP52680" s="48"/>
    </row>
    <row r="52681" spans="68:68" x14ac:dyDescent="0.2">
      <c r="BP52681" s="48"/>
    </row>
    <row r="52682" spans="68:68" x14ac:dyDescent="0.2">
      <c r="BP52682" s="48"/>
    </row>
    <row r="52683" spans="68:68" x14ac:dyDescent="0.2">
      <c r="BP52683" s="48"/>
    </row>
    <row r="52684" spans="68:68" x14ac:dyDescent="0.2">
      <c r="BP52684" s="48"/>
    </row>
    <row r="52685" spans="68:68" x14ac:dyDescent="0.2">
      <c r="BP52685" s="48"/>
    </row>
    <row r="52686" spans="68:68" x14ac:dyDescent="0.2">
      <c r="BP52686" s="48"/>
    </row>
    <row r="52687" spans="68:68" x14ac:dyDescent="0.2">
      <c r="BP52687" s="48"/>
    </row>
    <row r="52688" spans="68:68" x14ac:dyDescent="0.2">
      <c r="BP52688" s="48"/>
    </row>
    <row r="52689" spans="68:68" x14ac:dyDescent="0.2">
      <c r="BP52689" s="48"/>
    </row>
    <row r="52690" spans="68:68" x14ac:dyDescent="0.2">
      <c r="BP52690" s="48"/>
    </row>
    <row r="52691" spans="68:68" x14ac:dyDescent="0.2">
      <c r="BP52691" s="48"/>
    </row>
    <row r="52692" spans="68:68" x14ac:dyDescent="0.2">
      <c r="BP52692" s="48"/>
    </row>
    <row r="52693" spans="68:68" x14ac:dyDescent="0.2">
      <c r="BP52693" s="48"/>
    </row>
    <row r="52694" spans="68:68" x14ac:dyDescent="0.2">
      <c r="BP52694" s="48"/>
    </row>
    <row r="52695" spans="68:68" x14ac:dyDescent="0.2">
      <c r="BP52695" s="48"/>
    </row>
    <row r="52696" spans="68:68" x14ac:dyDescent="0.2">
      <c r="BP52696" s="48"/>
    </row>
    <row r="52697" spans="68:68" x14ac:dyDescent="0.2">
      <c r="BP52697" s="48"/>
    </row>
    <row r="52698" spans="68:68" x14ac:dyDescent="0.2">
      <c r="BP52698" s="48"/>
    </row>
    <row r="52699" spans="68:68" x14ac:dyDescent="0.2">
      <c r="BP52699" s="48"/>
    </row>
    <row r="52700" spans="68:68" x14ac:dyDescent="0.2">
      <c r="BP52700" s="48"/>
    </row>
    <row r="52701" spans="68:68" x14ac:dyDescent="0.2">
      <c r="BP52701" s="48"/>
    </row>
    <row r="52702" spans="68:68" x14ac:dyDescent="0.2">
      <c r="BP52702" s="48"/>
    </row>
    <row r="52703" spans="68:68" x14ac:dyDescent="0.2">
      <c r="BP52703" s="48"/>
    </row>
    <row r="52704" spans="68:68" x14ac:dyDescent="0.2">
      <c r="BP52704" s="48"/>
    </row>
    <row r="52705" spans="68:68" x14ac:dyDescent="0.2">
      <c r="BP52705" s="48"/>
    </row>
    <row r="52706" spans="68:68" x14ac:dyDescent="0.2">
      <c r="BP52706" s="48"/>
    </row>
    <row r="52707" spans="68:68" x14ac:dyDescent="0.2">
      <c r="BP52707" s="48"/>
    </row>
    <row r="52708" spans="68:68" x14ac:dyDescent="0.2">
      <c r="BP52708" s="48"/>
    </row>
    <row r="52709" spans="68:68" x14ac:dyDescent="0.2">
      <c r="BP52709" s="48"/>
    </row>
    <row r="52710" spans="68:68" x14ac:dyDescent="0.2">
      <c r="BP52710" s="48"/>
    </row>
    <row r="52711" spans="68:68" x14ac:dyDescent="0.2">
      <c r="BP52711" s="48"/>
    </row>
    <row r="52712" spans="68:68" x14ac:dyDescent="0.2">
      <c r="BP52712" s="48"/>
    </row>
    <row r="52713" spans="68:68" x14ac:dyDescent="0.2">
      <c r="BP52713" s="48"/>
    </row>
    <row r="52714" spans="68:68" x14ac:dyDescent="0.2">
      <c r="BP52714" s="48"/>
    </row>
    <row r="52715" spans="68:68" x14ac:dyDescent="0.2">
      <c r="BP52715" s="48"/>
    </row>
    <row r="52716" spans="68:68" x14ac:dyDescent="0.2">
      <c r="BP52716" s="48"/>
    </row>
    <row r="52717" spans="68:68" x14ac:dyDescent="0.2">
      <c r="BP52717" s="48"/>
    </row>
    <row r="52718" spans="68:68" x14ac:dyDescent="0.2">
      <c r="BP52718" s="48"/>
    </row>
    <row r="52719" spans="68:68" x14ac:dyDescent="0.2">
      <c r="BP52719" s="48"/>
    </row>
    <row r="52720" spans="68:68" x14ac:dyDescent="0.2">
      <c r="BP52720" s="48"/>
    </row>
    <row r="52721" spans="68:68" x14ac:dyDescent="0.2">
      <c r="BP52721" s="48"/>
    </row>
    <row r="52722" spans="68:68" x14ac:dyDescent="0.2">
      <c r="BP52722" s="48"/>
    </row>
    <row r="52723" spans="68:68" x14ac:dyDescent="0.2">
      <c r="BP52723" s="48"/>
    </row>
    <row r="52724" spans="68:68" x14ac:dyDescent="0.2">
      <c r="BP52724" s="48"/>
    </row>
    <row r="52725" spans="68:68" x14ac:dyDescent="0.2">
      <c r="BP52725" s="48"/>
    </row>
    <row r="52726" spans="68:68" x14ac:dyDescent="0.2">
      <c r="BP52726" s="48"/>
    </row>
    <row r="52727" spans="68:68" x14ac:dyDescent="0.2">
      <c r="BP52727" s="48"/>
    </row>
    <row r="52728" spans="68:68" x14ac:dyDescent="0.2">
      <c r="BP52728" s="48"/>
    </row>
    <row r="52729" spans="68:68" x14ac:dyDescent="0.2">
      <c r="BP52729" s="48"/>
    </row>
    <row r="52730" spans="68:68" x14ac:dyDescent="0.2">
      <c r="BP52730" s="48"/>
    </row>
    <row r="52731" spans="68:68" x14ac:dyDescent="0.2">
      <c r="BP52731" s="48"/>
    </row>
    <row r="52732" spans="68:68" x14ac:dyDescent="0.2">
      <c r="BP52732" s="48"/>
    </row>
    <row r="52733" spans="68:68" x14ac:dyDescent="0.2">
      <c r="BP52733" s="48"/>
    </row>
    <row r="52734" spans="68:68" x14ac:dyDescent="0.2">
      <c r="BP52734" s="48"/>
    </row>
    <row r="52735" spans="68:68" x14ac:dyDescent="0.2">
      <c r="BP52735" s="48"/>
    </row>
    <row r="52736" spans="68:68" x14ac:dyDescent="0.2">
      <c r="BP52736" s="48"/>
    </row>
    <row r="52737" spans="68:68" x14ac:dyDescent="0.2">
      <c r="BP52737" s="48"/>
    </row>
    <row r="52738" spans="68:68" x14ac:dyDescent="0.2">
      <c r="BP52738" s="48"/>
    </row>
    <row r="52739" spans="68:68" x14ac:dyDescent="0.2">
      <c r="BP52739" s="48"/>
    </row>
    <row r="52740" spans="68:68" x14ac:dyDescent="0.2">
      <c r="BP52740" s="48"/>
    </row>
    <row r="52741" spans="68:68" x14ac:dyDescent="0.2">
      <c r="BP52741" s="48"/>
    </row>
    <row r="52742" spans="68:68" x14ac:dyDescent="0.2">
      <c r="BP52742" s="48"/>
    </row>
    <row r="52743" spans="68:68" x14ac:dyDescent="0.2">
      <c r="BP52743" s="48"/>
    </row>
    <row r="52744" spans="68:68" x14ac:dyDescent="0.2">
      <c r="BP52744" s="48"/>
    </row>
    <row r="52745" spans="68:68" x14ac:dyDescent="0.2">
      <c r="BP52745" s="48"/>
    </row>
    <row r="52746" spans="68:68" x14ac:dyDescent="0.2">
      <c r="BP52746" s="48"/>
    </row>
    <row r="52747" spans="68:68" x14ac:dyDescent="0.2">
      <c r="BP52747" s="48"/>
    </row>
    <row r="52748" spans="68:68" x14ac:dyDescent="0.2">
      <c r="BP52748" s="48"/>
    </row>
    <row r="52749" spans="68:68" x14ac:dyDescent="0.2">
      <c r="BP52749" s="48"/>
    </row>
    <row r="52750" spans="68:68" x14ac:dyDescent="0.2">
      <c r="BP52750" s="48"/>
    </row>
    <row r="52751" spans="68:68" x14ac:dyDescent="0.2">
      <c r="BP52751" s="48"/>
    </row>
    <row r="52752" spans="68:68" x14ac:dyDescent="0.2">
      <c r="BP52752" s="48"/>
    </row>
    <row r="52753" spans="68:68" x14ac:dyDescent="0.2">
      <c r="BP52753" s="48"/>
    </row>
    <row r="52754" spans="68:68" x14ac:dyDescent="0.2">
      <c r="BP52754" s="48"/>
    </row>
    <row r="52755" spans="68:68" x14ac:dyDescent="0.2">
      <c r="BP52755" s="48"/>
    </row>
    <row r="52756" spans="68:68" x14ac:dyDescent="0.2">
      <c r="BP52756" s="48"/>
    </row>
    <row r="52757" spans="68:68" x14ac:dyDescent="0.2">
      <c r="BP52757" s="48"/>
    </row>
    <row r="52758" spans="68:68" x14ac:dyDescent="0.2">
      <c r="BP52758" s="48"/>
    </row>
    <row r="52759" spans="68:68" x14ac:dyDescent="0.2">
      <c r="BP52759" s="48"/>
    </row>
    <row r="52760" spans="68:68" x14ac:dyDescent="0.2">
      <c r="BP52760" s="48"/>
    </row>
    <row r="52761" spans="68:68" x14ac:dyDescent="0.2">
      <c r="BP52761" s="48"/>
    </row>
    <row r="52762" spans="68:68" x14ac:dyDescent="0.2">
      <c r="BP52762" s="48"/>
    </row>
    <row r="52763" spans="68:68" x14ac:dyDescent="0.2">
      <c r="BP52763" s="48"/>
    </row>
    <row r="52764" spans="68:68" x14ac:dyDescent="0.2">
      <c r="BP52764" s="48"/>
    </row>
    <row r="52765" spans="68:68" x14ac:dyDescent="0.2">
      <c r="BP52765" s="48"/>
    </row>
    <row r="52766" spans="68:68" x14ac:dyDescent="0.2">
      <c r="BP52766" s="48"/>
    </row>
    <row r="52767" spans="68:68" x14ac:dyDescent="0.2">
      <c r="BP52767" s="48"/>
    </row>
    <row r="52768" spans="68:68" x14ac:dyDescent="0.2">
      <c r="BP52768" s="48"/>
    </row>
    <row r="52769" spans="68:68" x14ac:dyDescent="0.2">
      <c r="BP52769" s="48"/>
    </row>
    <row r="52770" spans="68:68" x14ac:dyDescent="0.2">
      <c r="BP52770" s="48"/>
    </row>
    <row r="52771" spans="68:68" x14ac:dyDescent="0.2">
      <c r="BP52771" s="48"/>
    </row>
    <row r="52772" spans="68:68" x14ac:dyDescent="0.2">
      <c r="BP52772" s="48"/>
    </row>
    <row r="52773" spans="68:68" x14ac:dyDescent="0.2">
      <c r="BP52773" s="48"/>
    </row>
    <row r="52774" spans="68:68" x14ac:dyDescent="0.2">
      <c r="BP52774" s="48"/>
    </row>
    <row r="52775" spans="68:68" x14ac:dyDescent="0.2">
      <c r="BP52775" s="48"/>
    </row>
    <row r="52776" spans="68:68" x14ac:dyDescent="0.2">
      <c r="BP52776" s="48"/>
    </row>
    <row r="52777" spans="68:68" x14ac:dyDescent="0.2">
      <c r="BP52777" s="48"/>
    </row>
    <row r="52778" spans="68:68" x14ac:dyDescent="0.2">
      <c r="BP52778" s="48"/>
    </row>
    <row r="52779" spans="68:68" x14ac:dyDescent="0.2">
      <c r="BP52779" s="48"/>
    </row>
    <row r="52780" spans="68:68" x14ac:dyDescent="0.2">
      <c r="BP52780" s="48"/>
    </row>
    <row r="52781" spans="68:68" x14ac:dyDescent="0.2">
      <c r="BP52781" s="48"/>
    </row>
    <row r="52782" spans="68:68" x14ac:dyDescent="0.2">
      <c r="BP52782" s="48"/>
    </row>
    <row r="52783" spans="68:68" x14ac:dyDescent="0.2">
      <c r="BP52783" s="48"/>
    </row>
    <row r="52784" spans="68:68" x14ac:dyDescent="0.2">
      <c r="BP52784" s="48"/>
    </row>
    <row r="52785" spans="68:68" x14ac:dyDescent="0.2">
      <c r="BP52785" s="48"/>
    </row>
    <row r="52786" spans="68:68" x14ac:dyDescent="0.2">
      <c r="BP52786" s="48"/>
    </row>
    <row r="52787" spans="68:68" x14ac:dyDescent="0.2">
      <c r="BP52787" s="48"/>
    </row>
    <row r="52788" spans="68:68" x14ac:dyDescent="0.2">
      <c r="BP52788" s="48"/>
    </row>
    <row r="52789" spans="68:68" x14ac:dyDescent="0.2">
      <c r="BP52789" s="48"/>
    </row>
    <row r="52790" spans="68:68" x14ac:dyDescent="0.2">
      <c r="BP52790" s="48"/>
    </row>
    <row r="52791" spans="68:68" x14ac:dyDescent="0.2">
      <c r="BP52791" s="48"/>
    </row>
    <row r="52792" spans="68:68" x14ac:dyDescent="0.2">
      <c r="BP52792" s="48"/>
    </row>
    <row r="52793" spans="68:68" x14ac:dyDescent="0.2">
      <c r="BP52793" s="48"/>
    </row>
    <row r="52794" spans="68:68" x14ac:dyDescent="0.2">
      <c r="BP52794" s="48"/>
    </row>
    <row r="52795" spans="68:68" x14ac:dyDescent="0.2">
      <c r="BP52795" s="48"/>
    </row>
    <row r="52796" spans="68:68" x14ac:dyDescent="0.2">
      <c r="BP52796" s="48"/>
    </row>
    <row r="52797" spans="68:68" x14ac:dyDescent="0.2">
      <c r="BP52797" s="48"/>
    </row>
    <row r="52798" spans="68:68" x14ac:dyDescent="0.2">
      <c r="BP52798" s="48"/>
    </row>
    <row r="52799" spans="68:68" x14ac:dyDescent="0.2">
      <c r="BP52799" s="48"/>
    </row>
    <row r="52800" spans="68:68" x14ac:dyDescent="0.2">
      <c r="BP52800" s="48"/>
    </row>
    <row r="52801" spans="68:68" x14ac:dyDescent="0.2">
      <c r="BP52801" s="48"/>
    </row>
    <row r="52802" spans="68:68" x14ac:dyDescent="0.2">
      <c r="BP52802" s="48"/>
    </row>
    <row r="52803" spans="68:68" x14ac:dyDescent="0.2">
      <c r="BP52803" s="48"/>
    </row>
    <row r="52804" spans="68:68" x14ac:dyDescent="0.2">
      <c r="BP52804" s="48"/>
    </row>
    <row r="52805" spans="68:68" x14ac:dyDescent="0.2">
      <c r="BP52805" s="48"/>
    </row>
    <row r="52806" spans="68:68" x14ac:dyDescent="0.2">
      <c r="BP52806" s="48"/>
    </row>
    <row r="52807" spans="68:68" x14ac:dyDescent="0.2">
      <c r="BP52807" s="48"/>
    </row>
    <row r="52808" spans="68:68" x14ac:dyDescent="0.2">
      <c r="BP52808" s="48"/>
    </row>
    <row r="52809" spans="68:68" x14ac:dyDescent="0.2">
      <c r="BP52809" s="48"/>
    </row>
    <row r="52810" spans="68:68" x14ac:dyDescent="0.2">
      <c r="BP52810" s="48"/>
    </row>
    <row r="52811" spans="68:68" x14ac:dyDescent="0.2">
      <c r="BP52811" s="48"/>
    </row>
    <row r="52812" spans="68:68" x14ac:dyDescent="0.2">
      <c r="BP52812" s="48"/>
    </row>
    <row r="52813" spans="68:68" x14ac:dyDescent="0.2">
      <c r="BP52813" s="48"/>
    </row>
    <row r="52814" spans="68:68" x14ac:dyDescent="0.2">
      <c r="BP52814" s="48"/>
    </row>
    <row r="52815" spans="68:68" x14ac:dyDescent="0.2">
      <c r="BP52815" s="48"/>
    </row>
    <row r="52816" spans="68:68" x14ac:dyDescent="0.2">
      <c r="BP52816" s="48"/>
    </row>
    <row r="52817" spans="68:68" x14ac:dyDescent="0.2">
      <c r="BP52817" s="48"/>
    </row>
    <row r="52818" spans="68:68" x14ac:dyDescent="0.2">
      <c r="BP52818" s="48"/>
    </row>
    <row r="52819" spans="68:68" x14ac:dyDescent="0.2">
      <c r="BP52819" s="48"/>
    </row>
    <row r="52820" spans="68:68" x14ac:dyDescent="0.2">
      <c r="BP52820" s="48"/>
    </row>
    <row r="52821" spans="68:68" x14ac:dyDescent="0.2">
      <c r="BP52821" s="48"/>
    </row>
    <row r="52822" spans="68:68" x14ac:dyDescent="0.2">
      <c r="BP52822" s="48"/>
    </row>
    <row r="52823" spans="68:68" x14ac:dyDescent="0.2">
      <c r="BP52823" s="48"/>
    </row>
    <row r="52824" spans="68:68" x14ac:dyDescent="0.2">
      <c r="BP52824" s="48"/>
    </row>
    <row r="52825" spans="68:68" x14ac:dyDescent="0.2">
      <c r="BP52825" s="48"/>
    </row>
    <row r="52826" spans="68:68" x14ac:dyDescent="0.2">
      <c r="BP52826" s="48"/>
    </row>
    <row r="52827" spans="68:68" x14ac:dyDescent="0.2">
      <c r="BP52827" s="48"/>
    </row>
    <row r="52828" spans="68:68" x14ac:dyDescent="0.2">
      <c r="BP52828" s="48"/>
    </row>
    <row r="52829" spans="68:68" x14ac:dyDescent="0.2">
      <c r="BP52829" s="48"/>
    </row>
    <row r="52830" spans="68:68" x14ac:dyDescent="0.2">
      <c r="BP52830" s="48"/>
    </row>
    <row r="52831" spans="68:68" x14ac:dyDescent="0.2">
      <c r="BP52831" s="48"/>
    </row>
    <row r="52832" spans="68:68" x14ac:dyDescent="0.2">
      <c r="BP52832" s="48"/>
    </row>
    <row r="52833" spans="68:68" x14ac:dyDescent="0.2">
      <c r="BP52833" s="48"/>
    </row>
    <row r="52834" spans="68:68" x14ac:dyDescent="0.2">
      <c r="BP52834" s="48"/>
    </row>
    <row r="52835" spans="68:68" x14ac:dyDescent="0.2">
      <c r="BP52835" s="48"/>
    </row>
    <row r="52836" spans="68:68" x14ac:dyDescent="0.2">
      <c r="BP52836" s="48"/>
    </row>
    <row r="52837" spans="68:68" x14ac:dyDescent="0.2">
      <c r="BP52837" s="48"/>
    </row>
    <row r="52838" spans="68:68" x14ac:dyDescent="0.2">
      <c r="BP52838" s="48"/>
    </row>
    <row r="52839" spans="68:68" x14ac:dyDescent="0.2">
      <c r="BP52839" s="48"/>
    </row>
    <row r="52840" spans="68:68" x14ac:dyDescent="0.2">
      <c r="BP52840" s="48"/>
    </row>
    <row r="52841" spans="68:68" x14ac:dyDescent="0.2">
      <c r="BP52841" s="48"/>
    </row>
    <row r="52842" spans="68:68" x14ac:dyDescent="0.2">
      <c r="BP52842" s="48"/>
    </row>
    <row r="52843" spans="68:68" x14ac:dyDescent="0.2">
      <c r="BP52843" s="48"/>
    </row>
    <row r="52844" spans="68:68" x14ac:dyDescent="0.2">
      <c r="BP52844" s="48"/>
    </row>
    <row r="52845" spans="68:68" x14ac:dyDescent="0.2">
      <c r="BP52845" s="48"/>
    </row>
    <row r="52846" spans="68:68" x14ac:dyDescent="0.2">
      <c r="BP52846" s="48"/>
    </row>
    <row r="52847" spans="68:68" x14ac:dyDescent="0.2">
      <c r="BP52847" s="48"/>
    </row>
    <row r="52848" spans="68:68" x14ac:dyDescent="0.2">
      <c r="BP52848" s="48"/>
    </row>
    <row r="52849" spans="68:68" x14ac:dyDescent="0.2">
      <c r="BP52849" s="48"/>
    </row>
    <row r="52850" spans="68:68" x14ac:dyDescent="0.2">
      <c r="BP52850" s="48"/>
    </row>
    <row r="52851" spans="68:68" x14ac:dyDescent="0.2">
      <c r="BP52851" s="48"/>
    </row>
    <row r="52852" spans="68:68" x14ac:dyDescent="0.2">
      <c r="BP52852" s="48"/>
    </row>
    <row r="52853" spans="68:68" x14ac:dyDescent="0.2">
      <c r="BP52853" s="48"/>
    </row>
    <row r="52854" spans="68:68" x14ac:dyDescent="0.2">
      <c r="BP52854" s="48"/>
    </row>
    <row r="52855" spans="68:68" x14ac:dyDescent="0.2">
      <c r="BP52855" s="48"/>
    </row>
    <row r="52856" spans="68:68" x14ac:dyDescent="0.2">
      <c r="BP52856" s="48"/>
    </row>
    <row r="52857" spans="68:68" x14ac:dyDescent="0.2">
      <c r="BP52857" s="48"/>
    </row>
    <row r="52858" spans="68:68" x14ac:dyDescent="0.2">
      <c r="BP52858" s="48"/>
    </row>
    <row r="52859" spans="68:68" x14ac:dyDescent="0.2">
      <c r="BP52859" s="48"/>
    </row>
    <row r="52860" spans="68:68" x14ac:dyDescent="0.2">
      <c r="BP52860" s="48"/>
    </row>
    <row r="52861" spans="68:68" x14ac:dyDescent="0.2">
      <c r="BP52861" s="48"/>
    </row>
    <row r="52862" spans="68:68" x14ac:dyDescent="0.2">
      <c r="BP52862" s="48"/>
    </row>
    <row r="52863" spans="68:68" x14ac:dyDescent="0.2">
      <c r="BP52863" s="48"/>
    </row>
    <row r="52864" spans="68:68" x14ac:dyDescent="0.2">
      <c r="BP52864" s="48"/>
    </row>
    <row r="52865" spans="68:68" x14ac:dyDescent="0.2">
      <c r="BP52865" s="48"/>
    </row>
    <row r="52866" spans="68:68" x14ac:dyDescent="0.2">
      <c r="BP52866" s="48"/>
    </row>
    <row r="52867" spans="68:68" x14ac:dyDescent="0.2">
      <c r="BP52867" s="48"/>
    </row>
    <row r="52868" spans="68:68" x14ac:dyDescent="0.2">
      <c r="BP52868" s="48"/>
    </row>
    <row r="52869" spans="68:68" x14ac:dyDescent="0.2">
      <c r="BP52869" s="48"/>
    </row>
    <row r="52870" spans="68:68" x14ac:dyDescent="0.2">
      <c r="BP52870" s="48"/>
    </row>
    <row r="52871" spans="68:68" x14ac:dyDescent="0.2">
      <c r="BP52871" s="48"/>
    </row>
    <row r="52872" spans="68:68" x14ac:dyDescent="0.2">
      <c r="BP52872" s="48"/>
    </row>
    <row r="52873" spans="68:68" x14ac:dyDescent="0.2">
      <c r="BP52873" s="48"/>
    </row>
    <row r="52874" spans="68:68" x14ac:dyDescent="0.2">
      <c r="BP52874" s="48"/>
    </row>
    <row r="52875" spans="68:68" x14ac:dyDescent="0.2">
      <c r="BP52875" s="48"/>
    </row>
    <row r="52876" spans="68:68" x14ac:dyDescent="0.2">
      <c r="BP52876" s="48"/>
    </row>
    <row r="52877" spans="68:68" x14ac:dyDescent="0.2">
      <c r="BP52877" s="48"/>
    </row>
    <row r="52878" spans="68:68" x14ac:dyDescent="0.2">
      <c r="BP52878" s="48"/>
    </row>
    <row r="52879" spans="68:68" x14ac:dyDescent="0.2">
      <c r="BP52879" s="48"/>
    </row>
    <row r="52880" spans="68:68" x14ac:dyDescent="0.2">
      <c r="BP52880" s="48"/>
    </row>
    <row r="52881" spans="68:68" x14ac:dyDescent="0.2">
      <c r="BP52881" s="48"/>
    </row>
    <row r="52882" spans="68:68" x14ac:dyDescent="0.2">
      <c r="BP52882" s="48"/>
    </row>
    <row r="52883" spans="68:68" x14ac:dyDescent="0.2">
      <c r="BP52883" s="48"/>
    </row>
    <row r="52884" spans="68:68" x14ac:dyDescent="0.2">
      <c r="BP52884" s="48"/>
    </row>
    <row r="52885" spans="68:68" x14ac:dyDescent="0.2">
      <c r="BP52885" s="48"/>
    </row>
    <row r="52886" spans="68:68" x14ac:dyDescent="0.2">
      <c r="BP52886" s="48"/>
    </row>
    <row r="52887" spans="68:68" x14ac:dyDescent="0.2">
      <c r="BP52887" s="48"/>
    </row>
    <row r="52888" spans="68:68" x14ac:dyDescent="0.2">
      <c r="BP52888" s="48"/>
    </row>
    <row r="52889" spans="68:68" x14ac:dyDescent="0.2">
      <c r="BP52889" s="48"/>
    </row>
    <row r="52890" spans="68:68" x14ac:dyDescent="0.2">
      <c r="BP52890" s="48"/>
    </row>
    <row r="52891" spans="68:68" x14ac:dyDescent="0.2">
      <c r="BP52891" s="48"/>
    </row>
    <row r="52892" spans="68:68" x14ac:dyDescent="0.2">
      <c r="BP52892" s="48"/>
    </row>
    <row r="52893" spans="68:68" x14ac:dyDescent="0.2">
      <c r="BP52893" s="48"/>
    </row>
    <row r="52894" spans="68:68" x14ac:dyDescent="0.2">
      <c r="BP52894" s="48"/>
    </row>
    <row r="52895" spans="68:68" x14ac:dyDescent="0.2">
      <c r="BP52895" s="48"/>
    </row>
    <row r="52896" spans="68:68" x14ac:dyDescent="0.2">
      <c r="BP52896" s="48"/>
    </row>
    <row r="52897" spans="68:68" x14ac:dyDescent="0.2">
      <c r="BP52897" s="48"/>
    </row>
    <row r="52898" spans="68:68" x14ac:dyDescent="0.2">
      <c r="BP52898" s="48"/>
    </row>
    <row r="52899" spans="68:68" x14ac:dyDescent="0.2">
      <c r="BP52899" s="48"/>
    </row>
    <row r="52900" spans="68:68" x14ac:dyDescent="0.2">
      <c r="BP52900" s="48"/>
    </row>
    <row r="52901" spans="68:68" x14ac:dyDescent="0.2">
      <c r="BP52901" s="48"/>
    </row>
    <row r="52902" spans="68:68" x14ac:dyDescent="0.2">
      <c r="BP52902" s="48"/>
    </row>
    <row r="52903" spans="68:68" x14ac:dyDescent="0.2">
      <c r="BP52903" s="48"/>
    </row>
    <row r="52904" spans="68:68" x14ac:dyDescent="0.2">
      <c r="BP52904" s="48"/>
    </row>
    <row r="52905" spans="68:68" x14ac:dyDescent="0.2">
      <c r="BP52905" s="48"/>
    </row>
    <row r="52906" spans="68:68" x14ac:dyDescent="0.2">
      <c r="BP52906" s="48"/>
    </row>
    <row r="52907" spans="68:68" x14ac:dyDescent="0.2">
      <c r="BP52907" s="48"/>
    </row>
    <row r="52908" spans="68:68" x14ac:dyDescent="0.2">
      <c r="BP52908" s="48"/>
    </row>
    <row r="52909" spans="68:68" x14ac:dyDescent="0.2">
      <c r="BP52909" s="48"/>
    </row>
    <row r="52910" spans="68:68" x14ac:dyDescent="0.2">
      <c r="BP52910" s="48"/>
    </row>
    <row r="52911" spans="68:68" x14ac:dyDescent="0.2">
      <c r="BP52911" s="48"/>
    </row>
    <row r="52912" spans="68:68" x14ac:dyDescent="0.2">
      <c r="BP52912" s="48"/>
    </row>
    <row r="52913" spans="68:68" x14ac:dyDescent="0.2">
      <c r="BP52913" s="48"/>
    </row>
    <row r="52914" spans="68:68" x14ac:dyDescent="0.2">
      <c r="BP52914" s="48"/>
    </row>
    <row r="52915" spans="68:68" x14ac:dyDescent="0.2">
      <c r="BP52915" s="48"/>
    </row>
    <row r="52916" spans="68:68" x14ac:dyDescent="0.2">
      <c r="BP52916" s="48"/>
    </row>
    <row r="52917" spans="68:68" x14ac:dyDescent="0.2">
      <c r="BP52917" s="48"/>
    </row>
    <row r="52918" spans="68:68" x14ac:dyDescent="0.2">
      <c r="BP52918" s="48"/>
    </row>
    <row r="52919" spans="68:68" x14ac:dyDescent="0.2">
      <c r="BP52919" s="48"/>
    </row>
    <row r="52920" spans="68:68" x14ac:dyDescent="0.2">
      <c r="BP52920" s="48"/>
    </row>
    <row r="52921" spans="68:68" x14ac:dyDescent="0.2">
      <c r="BP52921" s="48"/>
    </row>
    <row r="52922" spans="68:68" x14ac:dyDescent="0.2">
      <c r="BP52922" s="48"/>
    </row>
    <row r="52923" spans="68:68" x14ac:dyDescent="0.2">
      <c r="BP52923" s="48"/>
    </row>
    <row r="52924" spans="68:68" x14ac:dyDescent="0.2">
      <c r="BP52924" s="48"/>
    </row>
    <row r="52925" spans="68:68" x14ac:dyDescent="0.2">
      <c r="BP52925" s="48"/>
    </row>
    <row r="52926" spans="68:68" x14ac:dyDescent="0.2">
      <c r="BP52926" s="48"/>
    </row>
    <row r="52927" spans="68:68" x14ac:dyDescent="0.2">
      <c r="BP52927" s="48"/>
    </row>
    <row r="52928" spans="68:68" x14ac:dyDescent="0.2">
      <c r="BP52928" s="48"/>
    </row>
    <row r="52929" spans="68:68" x14ac:dyDescent="0.2">
      <c r="BP52929" s="48"/>
    </row>
    <row r="52930" spans="68:68" x14ac:dyDescent="0.2">
      <c r="BP52930" s="48"/>
    </row>
    <row r="52931" spans="68:68" x14ac:dyDescent="0.2">
      <c r="BP52931" s="48"/>
    </row>
    <row r="52932" spans="68:68" x14ac:dyDescent="0.2">
      <c r="BP52932" s="48"/>
    </row>
    <row r="52933" spans="68:68" x14ac:dyDescent="0.2">
      <c r="BP52933" s="48"/>
    </row>
    <row r="52934" spans="68:68" x14ac:dyDescent="0.2">
      <c r="BP52934" s="48"/>
    </row>
    <row r="52935" spans="68:68" x14ac:dyDescent="0.2">
      <c r="BP52935" s="48"/>
    </row>
    <row r="52936" spans="68:68" x14ac:dyDescent="0.2">
      <c r="BP52936" s="48"/>
    </row>
    <row r="52937" spans="68:68" x14ac:dyDescent="0.2">
      <c r="BP52937" s="48"/>
    </row>
    <row r="52938" spans="68:68" x14ac:dyDescent="0.2">
      <c r="BP52938" s="48"/>
    </row>
    <row r="52939" spans="68:68" x14ac:dyDescent="0.2">
      <c r="BP52939" s="48"/>
    </row>
    <row r="52940" spans="68:68" x14ac:dyDescent="0.2">
      <c r="BP52940" s="48"/>
    </row>
    <row r="52941" spans="68:68" x14ac:dyDescent="0.2">
      <c r="BP52941" s="48"/>
    </row>
    <row r="52942" spans="68:68" x14ac:dyDescent="0.2">
      <c r="BP52942" s="48"/>
    </row>
    <row r="52943" spans="68:68" x14ac:dyDescent="0.2">
      <c r="BP52943" s="48"/>
    </row>
    <row r="52944" spans="68:68" x14ac:dyDescent="0.2">
      <c r="BP52944" s="48"/>
    </row>
    <row r="52945" spans="68:68" x14ac:dyDescent="0.2">
      <c r="BP52945" s="48"/>
    </row>
    <row r="52946" spans="68:68" x14ac:dyDescent="0.2">
      <c r="BP52946" s="48"/>
    </row>
    <row r="52947" spans="68:68" x14ac:dyDescent="0.2">
      <c r="BP52947" s="48"/>
    </row>
    <row r="52948" spans="68:68" x14ac:dyDescent="0.2">
      <c r="BP52948" s="48"/>
    </row>
    <row r="52949" spans="68:68" x14ac:dyDescent="0.2">
      <c r="BP52949" s="48"/>
    </row>
    <row r="52950" spans="68:68" x14ac:dyDescent="0.2">
      <c r="BP52950" s="48"/>
    </row>
    <row r="52951" spans="68:68" x14ac:dyDescent="0.2">
      <c r="BP52951" s="48"/>
    </row>
    <row r="52952" spans="68:68" x14ac:dyDescent="0.2">
      <c r="BP52952" s="48"/>
    </row>
    <row r="52953" spans="68:68" x14ac:dyDescent="0.2">
      <c r="BP52953" s="48"/>
    </row>
    <row r="52954" spans="68:68" x14ac:dyDescent="0.2">
      <c r="BP52954" s="48"/>
    </row>
    <row r="52955" spans="68:68" x14ac:dyDescent="0.2">
      <c r="BP52955" s="48"/>
    </row>
    <row r="52956" spans="68:68" x14ac:dyDescent="0.2">
      <c r="BP52956" s="48"/>
    </row>
    <row r="52957" spans="68:68" x14ac:dyDescent="0.2">
      <c r="BP52957" s="48"/>
    </row>
    <row r="52958" spans="68:68" x14ac:dyDescent="0.2">
      <c r="BP52958" s="48"/>
    </row>
    <row r="52959" spans="68:68" x14ac:dyDescent="0.2">
      <c r="BP52959" s="48"/>
    </row>
    <row r="52960" spans="68:68" x14ac:dyDescent="0.2">
      <c r="BP52960" s="48"/>
    </row>
    <row r="52961" spans="68:68" x14ac:dyDescent="0.2">
      <c r="BP52961" s="48"/>
    </row>
    <row r="52962" spans="68:68" x14ac:dyDescent="0.2">
      <c r="BP52962" s="48"/>
    </row>
    <row r="52963" spans="68:68" x14ac:dyDescent="0.2">
      <c r="BP52963" s="48"/>
    </row>
    <row r="52964" spans="68:68" x14ac:dyDescent="0.2">
      <c r="BP52964" s="48"/>
    </row>
    <row r="52965" spans="68:68" x14ac:dyDescent="0.2">
      <c r="BP52965" s="48"/>
    </row>
    <row r="52966" spans="68:68" x14ac:dyDescent="0.2">
      <c r="BP52966" s="48"/>
    </row>
    <row r="52967" spans="68:68" x14ac:dyDescent="0.2">
      <c r="BP52967" s="48"/>
    </row>
    <row r="52968" spans="68:68" x14ac:dyDescent="0.2">
      <c r="BP52968" s="48"/>
    </row>
    <row r="52969" spans="68:68" x14ac:dyDescent="0.2">
      <c r="BP52969" s="48"/>
    </row>
    <row r="52970" spans="68:68" x14ac:dyDescent="0.2">
      <c r="BP52970" s="48"/>
    </row>
    <row r="52971" spans="68:68" x14ac:dyDescent="0.2">
      <c r="BP52971" s="48"/>
    </row>
    <row r="52972" spans="68:68" x14ac:dyDescent="0.2">
      <c r="BP52972" s="48"/>
    </row>
    <row r="52973" spans="68:68" x14ac:dyDescent="0.2">
      <c r="BP52973" s="48"/>
    </row>
    <row r="52974" spans="68:68" x14ac:dyDescent="0.2">
      <c r="BP52974" s="48"/>
    </row>
    <row r="52975" spans="68:68" x14ac:dyDescent="0.2">
      <c r="BP52975" s="48"/>
    </row>
    <row r="52976" spans="68:68" x14ac:dyDescent="0.2">
      <c r="BP52976" s="48"/>
    </row>
    <row r="52977" spans="68:68" x14ac:dyDescent="0.2">
      <c r="BP52977" s="48"/>
    </row>
    <row r="52978" spans="68:68" x14ac:dyDescent="0.2">
      <c r="BP52978" s="48"/>
    </row>
    <row r="52979" spans="68:68" x14ac:dyDescent="0.2">
      <c r="BP52979" s="48"/>
    </row>
    <row r="52980" spans="68:68" x14ac:dyDescent="0.2">
      <c r="BP52980" s="48"/>
    </row>
    <row r="52981" spans="68:68" x14ac:dyDescent="0.2">
      <c r="BP52981" s="48"/>
    </row>
    <row r="52982" spans="68:68" x14ac:dyDescent="0.2">
      <c r="BP52982" s="48"/>
    </row>
    <row r="52983" spans="68:68" x14ac:dyDescent="0.2">
      <c r="BP52983" s="48"/>
    </row>
    <row r="52984" spans="68:68" x14ac:dyDescent="0.2">
      <c r="BP52984" s="48"/>
    </row>
    <row r="52985" spans="68:68" x14ac:dyDescent="0.2">
      <c r="BP52985" s="48"/>
    </row>
    <row r="52986" spans="68:68" x14ac:dyDescent="0.2">
      <c r="BP52986" s="48"/>
    </row>
    <row r="52987" spans="68:68" x14ac:dyDescent="0.2">
      <c r="BP52987" s="48"/>
    </row>
    <row r="52988" spans="68:68" x14ac:dyDescent="0.2">
      <c r="BP52988" s="48"/>
    </row>
    <row r="52989" spans="68:68" x14ac:dyDescent="0.2">
      <c r="BP52989" s="48"/>
    </row>
    <row r="52990" spans="68:68" x14ac:dyDescent="0.2">
      <c r="BP52990" s="48"/>
    </row>
    <row r="52991" spans="68:68" x14ac:dyDescent="0.2">
      <c r="BP52991" s="48"/>
    </row>
    <row r="52992" spans="68:68" x14ac:dyDescent="0.2">
      <c r="BP52992" s="48"/>
    </row>
    <row r="52993" spans="68:68" x14ac:dyDescent="0.2">
      <c r="BP52993" s="48"/>
    </row>
    <row r="52994" spans="68:68" x14ac:dyDescent="0.2">
      <c r="BP52994" s="48"/>
    </row>
    <row r="52995" spans="68:68" x14ac:dyDescent="0.2">
      <c r="BP52995" s="48"/>
    </row>
    <row r="52996" spans="68:68" x14ac:dyDescent="0.2">
      <c r="BP52996" s="48"/>
    </row>
    <row r="52997" spans="68:68" x14ac:dyDescent="0.2">
      <c r="BP52997" s="48"/>
    </row>
    <row r="52998" spans="68:68" x14ac:dyDescent="0.2">
      <c r="BP52998" s="48"/>
    </row>
    <row r="52999" spans="68:68" x14ac:dyDescent="0.2">
      <c r="BP52999" s="48"/>
    </row>
    <row r="53000" spans="68:68" x14ac:dyDescent="0.2">
      <c r="BP53000" s="48"/>
    </row>
    <row r="53001" spans="68:68" x14ac:dyDescent="0.2">
      <c r="BP53001" s="48"/>
    </row>
    <row r="53002" spans="68:68" x14ac:dyDescent="0.2">
      <c r="BP53002" s="48"/>
    </row>
    <row r="53003" spans="68:68" x14ac:dyDescent="0.2">
      <c r="BP53003" s="48"/>
    </row>
    <row r="53004" spans="68:68" x14ac:dyDescent="0.2">
      <c r="BP53004" s="48"/>
    </row>
    <row r="53005" spans="68:68" x14ac:dyDescent="0.2">
      <c r="BP53005" s="48"/>
    </row>
    <row r="53006" spans="68:68" x14ac:dyDescent="0.2">
      <c r="BP53006" s="48"/>
    </row>
    <row r="53007" spans="68:68" x14ac:dyDescent="0.2">
      <c r="BP53007" s="48"/>
    </row>
    <row r="53008" spans="68:68" x14ac:dyDescent="0.2">
      <c r="BP53008" s="48"/>
    </row>
    <row r="53009" spans="68:68" x14ac:dyDescent="0.2">
      <c r="BP53009" s="48"/>
    </row>
    <row r="53010" spans="68:68" x14ac:dyDescent="0.2">
      <c r="BP53010" s="48"/>
    </row>
    <row r="53011" spans="68:68" x14ac:dyDescent="0.2">
      <c r="BP53011" s="48"/>
    </row>
    <row r="53012" spans="68:68" x14ac:dyDescent="0.2">
      <c r="BP53012" s="48"/>
    </row>
    <row r="53013" spans="68:68" x14ac:dyDescent="0.2">
      <c r="BP53013" s="48"/>
    </row>
    <row r="53014" spans="68:68" x14ac:dyDescent="0.2">
      <c r="BP53014" s="48"/>
    </row>
    <row r="53015" spans="68:68" x14ac:dyDescent="0.2">
      <c r="BP53015" s="48"/>
    </row>
    <row r="53016" spans="68:68" x14ac:dyDescent="0.2">
      <c r="BP53016" s="48"/>
    </row>
    <row r="53017" spans="68:68" x14ac:dyDescent="0.2">
      <c r="BP53017" s="48"/>
    </row>
    <row r="53018" spans="68:68" x14ac:dyDescent="0.2">
      <c r="BP53018" s="48"/>
    </row>
    <row r="53019" spans="68:68" x14ac:dyDescent="0.2">
      <c r="BP53019" s="48"/>
    </row>
    <row r="53020" spans="68:68" x14ac:dyDescent="0.2">
      <c r="BP53020" s="48"/>
    </row>
    <row r="53021" spans="68:68" x14ac:dyDescent="0.2">
      <c r="BP53021" s="48"/>
    </row>
    <row r="53022" spans="68:68" x14ac:dyDescent="0.2">
      <c r="BP53022" s="48"/>
    </row>
    <row r="53023" spans="68:68" x14ac:dyDescent="0.2">
      <c r="BP53023" s="48"/>
    </row>
    <row r="53024" spans="68:68" x14ac:dyDescent="0.2">
      <c r="BP53024" s="48"/>
    </row>
    <row r="53025" spans="68:68" x14ac:dyDescent="0.2">
      <c r="BP53025" s="48"/>
    </row>
    <row r="53026" spans="68:68" x14ac:dyDescent="0.2">
      <c r="BP53026" s="48"/>
    </row>
    <row r="53027" spans="68:68" x14ac:dyDescent="0.2">
      <c r="BP53027" s="48"/>
    </row>
    <row r="53028" spans="68:68" x14ac:dyDescent="0.2">
      <c r="BP53028" s="48"/>
    </row>
    <row r="53029" spans="68:68" x14ac:dyDescent="0.2">
      <c r="BP53029" s="48"/>
    </row>
    <row r="53030" spans="68:68" x14ac:dyDescent="0.2">
      <c r="BP53030" s="48"/>
    </row>
    <row r="53031" spans="68:68" x14ac:dyDescent="0.2">
      <c r="BP53031" s="48"/>
    </row>
    <row r="53032" spans="68:68" x14ac:dyDescent="0.2">
      <c r="BP53032" s="48"/>
    </row>
    <row r="53033" spans="68:68" x14ac:dyDescent="0.2">
      <c r="BP53033" s="48"/>
    </row>
    <row r="53034" spans="68:68" x14ac:dyDescent="0.2">
      <c r="BP53034" s="48"/>
    </row>
    <row r="53035" spans="68:68" x14ac:dyDescent="0.2">
      <c r="BP53035" s="48"/>
    </row>
    <row r="53036" spans="68:68" x14ac:dyDescent="0.2">
      <c r="BP53036" s="48"/>
    </row>
    <row r="53037" spans="68:68" x14ac:dyDescent="0.2">
      <c r="BP53037" s="48"/>
    </row>
    <row r="53038" spans="68:68" x14ac:dyDescent="0.2">
      <c r="BP53038" s="48"/>
    </row>
    <row r="53039" spans="68:68" x14ac:dyDescent="0.2">
      <c r="BP53039" s="48"/>
    </row>
    <row r="53040" spans="68:68" x14ac:dyDescent="0.2">
      <c r="BP53040" s="48"/>
    </row>
    <row r="53041" spans="68:68" x14ac:dyDescent="0.2">
      <c r="BP53041" s="48"/>
    </row>
    <row r="53042" spans="68:68" x14ac:dyDescent="0.2">
      <c r="BP53042" s="48"/>
    </row>
    <row r="53043" spans="68:68" x14ac:dyDescent="0.2">
      <c r="BP53043" s="48"/>
    </row>
    <row r="53044" spans="68:68" x14ac:dyDescent="0.2">
      <c r="BP53044" s="48"/>
    </row>
    <row r="53045" spans="68:68" x14ac:dyDescent="0.2">
      <c r="BP53045" s="48"/>
    </row>
    <row r="53046" spans="68:68" x14ac:dyDescent="0.2">
      <c r="BP53046" s="48"/>
    </row>
    <row r="53047" spans="68:68" x14ac:dyDescent="0.2">
      <c r="BP53047" s="48"/>
    </row>
    <row r="53048" spans="68:68" x14ac:dyDescent="0.2">
      <c r="BP53048" s="48"/>
    </row>
    <row r="53049" spans="68:68" x14ac:dyDescent="0.2">
      <c r="BP53049" s="48"/>
    </row>
    <row r="53050" spans="68:68" x14ac:dyDescent="0.2">
      <c r="BP53050" s="48"/>
    </row>
    <row r="53051" spans="68:68" x14ac:dyDescent="0.2">
      <c r="BP53051" s="48"/>
    </row>
    <row r="53052" spans="68:68" x14ac:dyDescent="0.2">
      <c r="BP53052" s="48"/>
    </row>
    <row r="53053" spans="68:68" x14ac:dyDescent="0.2">
      <c r="BP53053" s="48"/>
    </row>
    <row r="53054" spans="68:68" x14ac:dyDescent="0.2">
      <c r="BP53054" s="48"/>
    </row>
    <row r="53055" spans="68:68" x14ac:dyDescent="0.2">
      <c r="BP53055" s="48"/>
    </row>
    <row r="53056" spans="68:68" x14ac:dyDescent="0.2">
      <c r="BP53056" s="48"/>
    </row>
    <row r="53057" spans="68:68" x14ac:dyDescent="0.2">
      <c r="BP53057" s="48"/>
    </row>
    <row r="53058" spans="68:68" x14ac:dyDescent="0.2">
      <c r="BP53058" s="48"/>
    </row>
    <row r="53059" spans="68:68" x14ac:dyDescent="0.2">
      <c r="BP53059" s="48"/>
    </row>
    <row r="53060" spans="68:68" x14ac:dyDescent="0.2">
      <c r="BP53060" s="48"/>
    </row>
    <row r="53061" spans="68:68" x14ac:dyDescent="0.2">
      <c r="BP53061" s="48"/>
    </row>
    <row r="53062" spans="68:68" x14ac:dyDescent="0.2">
      <c r="BP53062" s="48"/>
    </row>
    <row r="53063" spans="68:68" x14ac:dyDescent="0.2">
      <c r="BP53063" s="48"/>
    </row>
    <row r="53064" spans="68:68" x14ac:dyDescent="0.2">
      <c r="BP53064" s="48"/>
    </row>
    <row r="53065" spans="68:68" x14ac:dyDescent="0.2">
      <c r="BP53065" s="48"/>
    </row>
    <row r="53066" spans="68:68" x14ac:dyDescent="0.2">
      <c r="BP53066" s="48"/>
    </row>
    <row r="53067" spans="68:68" x14ac:dyDescent="0.2">
      <c r="BP53067" s="48"/>
    </row>
    <row r="53068" spans="68:68" x14ac:dyDescent="0.2">
      <c r="BP53068" s="48"/>
    </row>
    <row r="53069" spans="68:68" x14ac:dyDescent="0.2">
      <c r="BP53069" s="48"/>
    </row>
    <row r="53070" spans="68:68" x14ac:dyDescent="0.2">
      <c r="BP53070" s="48"/>
    </row>
    <row r="53071" spans="68:68" x14ac:dyDescent="0.2">
      <c r="BP53071" s="48"/>
    </row>
    <row r="53072" spans="68:68" x14ac:dyDescent="0.2">
      <c r="BP53072" s="48"/>
    </row>
    <row r="53073" spans="68:68" x14ac:dyDescent="0.2">
      <c r="BP53073" s="48"/>
    </row>
    <row r="53074" spans="68:68" x14ac:dyDescent="0.2">
      <c r="BP53074" s="48"/>
    </row>
    <row r="53075" spans="68:68" x14ac:dyDescent="0.2">
      <c r="BP53075" s="48"/>
    </row>
    <row r="53076" spans="68:68" x14ac:dyDescent="0.2">
      <c r="BP53076" s="48"/>
    </row>
    <row r="53077" spans="68:68" x14ac:dyDescent="0.2">
      <c r="BP53077" s="48"/>
    </row>
    <row r="53078" spans="68:68" x14ac:dyDescent="0.2">
      <c r="BP53078" s="48"/>
    </row>
    <row r="53079" spans="68:68" x14ac:dyDescent="0.2">
      <c r="BP53079" s="48"/>
    </row>
    <row r="53080" spans="68:68" x14ac:dyDescent="0.2">
      <c r="BP53080" s="48"/>
    </row>
    <row r="53081" spans="68:68" x14ac:dyDescent="0.2">
      <c r="BP53081" s="48"/>
    </row>
    <row r="53082" spans="68:68" x14ac:dyDescent="0.2">
      <c r="BP53082" s="48"/>
    </row>
    <row r="53083" spans="68:68" x14ac:dyDescent="0.2">
      <c r="BP53083" s="48"/>
    </row>
    <row r="53084" spans="68:68" x14ac:dyDescent="0.2">
      <c r="BP53084" s="48"/>
    </row>
    <row r="53085" spans="68:68" x14ac:dyDescent="0.2">
      <c r="BP53085" s="48"/>
    </row>
    <row r="53086" spans="68:68" x14ac:dyDescent="0.2">
      <c r="BP53086" s="48"/>
    </row>
    <row r="53087" spans="68:68" x14ac:dyDescent="0.2">
      <c r="BP53087" s="48"/>
    </row>
    <row r="53088" spans="68:68" x14ac:dyDescent="0.2">
      <c r="BP53088" s="48"/>
    </row>
    <row r="53089" spans="68:68" x14ac:dyDescent="0.2">
      <c r="BP53089" s="48"/>
    </row>
    <row r="53090" spans="68:68" x14ac:dyDescent="0.2">
      <c r="BP53090" s="48"/>
    </row>
    <row r="53091" spans="68:68" x14ac:dyDescent="0.2">
      <c r="BP53091" s="48"/>
    </row>
    <row r="53092" spans="68:68" x14ac:dyDescent="0.2">
      <c r="BP53092" s="48"/>
    </row>
    <row r="53093" spans="68:68" x14ac:dyDescent="0.2">
      <c r="BP53093" s="48"/>
    </row>
    <row r="53094" spans="68:68" x14ac:dyDescent="0.2">
      <c r="BP53094" s="48"/>
    </row>
    <row r="53095" spans="68:68" x14ac:dyDescent="0.2">
      <c r="BP53095" s="48"/>
    </row>
    <row r="53096" spans="68:68" x14ac:dyDescent="0.2">
      <c r="BP53096" s="48"/>
    </row>
    <row r="53097" spans="68:68" x14ac:dyDescent="0.2">
      <c r="BP53097" s="48"/>
    </row>
    <row r="53098" spans="68:68" x14ac:dyDescent="0.2">
      <c r="BP53098" s="48"/>
    </row>
    <row r="53099" spans="68:68" x14ac:dyDescent="0.2">
      <c r="BP53099" s="48"/>
    </row>
    <row r="53100" spans="68:68" x14ac:dyDescent="0.2">
      <c r="BP53100" s="48"/>
    </row>
    <row r="53101" spans="68:68" x14ac:dyDescent="0.2">
      <c r="BP53101" s="48"/>
    </row>
    <row r="53102" spans="68:68" x14ac:dyDescent="0.2">
      <c r="BP53102" s="48"/>
    </row>
    <row r="53103" spans="68:68" x14ac:dyDescent="0.2">
      <c r="BP53103" s="48"/>
    </row>
    <row r="53104" spans="68:68" x14ac:dyDescent="0.2">
      <c r="BP53104" s="48"/>
    </row>
    <row r="53105" spans="68:68" x14ac:dyDescent="0.2">
      <c r="BP53105" s="48"/>
    </row>
    <row r="53106" spans="68:68" x14ac:dyDescent="0.2">
      <c r="BP53106" s="48"/>
    </row>
    <row r="53107" spans="68:68" x14ac:dyDescent="0.2">
      <c r="BP53107" s="48"/>
    </row>
    <row r="53108" spans="68:68" x14ac:dyDescent="0.2">
      <c r="BP53108" s="48"/>
    </row>
    <row r="53109" spans="68:68" x14ac:dyDescent="0.2">
      <c r="BP53109" s="48"/>
    </row>
    <row r="53110" spans="68:68" x14ac:dyDescent="0.2">
      <c r="BP53110" s="48"/>
    </row>
    <row r="53111" spans="68:68" x14ac:dyDescent="0.2">
      <c r="BP53111" s="48"/>
    </row>
    <row r="53112" spans="68:68" x14ac:dyDescent="0.2">
      <c r="BP53112" s="48"/>
    </row>
    <row r="53113" spans="68:68" x14ac:dyDescent="0.2">
      <c r="BP53113" s="48"/>
    </row>
    <row r="53114" spans="68:68" x14ac:dyDescent="0.2">
      <c r="BP53114" s="48"/>
    </row>
    <row r="53115" spans="68:68" x14ac:dyDescent="0.2">
      <c r="BP53115" s="48"/>
    </row>
    <row r="53116" spans="68:68" x14ac:dyDescent="0.2">
      <c r="BP53116" s="48"/>
    </row>
    <row r="53117" spans="68:68" x14ac:dyDescent="0.2">
      <c r="BP53117" s="48"/>
    </row>
    <row r="53118" spans="68:68" x14ac:dyDescent="0.2">
      <c r="BP53118" s="48"/>
    </row>
    <row r="53119" spans="68:68" x14ac:dyDescent="0.2">
      <c r="BP53119" s="48"/>
    </row>
    <row r="53120" spans="68:68" x14ac:dyDescent="0.2">
      <c r="BP53120" s="48"/>
    </row>
    <row r="53121" spans="68:68" x14ac:dyDescent="0.2">
      <c r="BP53121" s="48"/>
    </row>
    <row r="53122" spans="68:68" x14ac:dyDescent="0.2">
      <c r="BP53122" s="48"/>
    </row>
    <row r="53123" spans="68:68" x14ac:dyDescent="0.2">
      <c r="BP53123" s="48"/>
    </row>
    <row r="53124" spans="68:68" x14ac:dyDescent="0.2">
      <c r="BP53124" s="48"/>
    </row>
    <row r="53125" spans="68:68" x14ac:dyDescent="0.2">
      <c r="BP53125" s="48"/>
    </row>
    <row r="53126" spans="68:68" x14ac:dyDescent="0.2">
      <c r="BP53126" s="48"/>
    </row>
    <row r="53127" spans="68:68" x14ac:dyDescent="0.2">
      <c r="BP53127" s="48"/>
    </row>
    <row r="53128" spans="68:68" x14ac:dyDescent="0.2">
      <c r="BP53128" s="48"/>
    </row>
    <row r="53129" spans="68:68" x14ac:dyDescent="0.2">
      <c r="BP53129" s="48"/>
    </row>
    <row r="53130" spans="68:68" x14ac:dyDescent="0.2">
      <c r="BP53130" s="48"/>
    </row>
    <row r="53131" spans="68:68" x14ac:dyDescent="0.2">
      <c r="BP53131" s="48"/>
    </row>
    <row r="53132" spans="68:68" x14ac:dyDescent="0.2">
      <c r="BP53132" s="48"/>
    </row>
    <row r="53133" spans="68:68" x14ac:dyDescent="0.2">
      <c r="BP53133" s="48"/>
    </row>
    <row r="53134" spans="68:68" x14ac:dyDescent="0.2">
      <c r="BP53134" s="48"/>
    </row>
    <row r="53135" spans="68:68" x14ac:dyDescent="0.2">
      <c r="BP53135" s="48"/>
    </row>
    <row r="53136" spans="68:68" x14ac:dyDescent="0.2">
      <c r="BP53136" s="48"/>
    </row>
    <row r="53137" spans="68:68" x14ac:dyDescent="0.2">
      <c r="BP53137" s="48"/>
    </row>
    <row r="53138" spans="68:68" x14ac:dyDescent="0.2">
      <c r="BP53138" s="48"/>
    </row>
    <row r="53139" spans="68:68" x14ac:dyDescent="0.2">
      <c r="BP53139" s="48"/>
    </row>
    <row r="53140" spans="68:68" x14ac:dyDescent="0.2">
      <c r="BP53140" s="48"/>
    </row>
    <row r="53141" spans="68:68" x14ac:dyDescent="0.2">
      <c r="BP53141" s="48"/>
    </row>
    <row r="53142" spans="68:68" x14ac:dyDescent="0.2">
      <c r="BP53142" s="48"/>
    </row>
    <row r="53143" spans="68:68" x14ac:dyDescent="0.2">
      <c r="BP53143" s="48"/>
    </row>
    <row r="53144" spans="68:68" x14ac:dyDescent="0.2">
      <c r="BP53144" s="48"/>
    </row>
    <row r="53145" spans="68:68" x14ac:dyDescent="0.2">
      <c r="BP53145" s="48"/>
    </row>
    <row r="53146" spans="68:68" x14ac:dyDescent="0.2">
      <c r="BP53146" s="48"/>
    </row>
    <row r="53147" spans="68:68" x14ac:dyDescent="0.2">
      <c r="BP53147" s="48"/>
    </row>
    <row r="53148" spans="68:68" x14ac:dyDescent="0.2">
      <c r="BP53148" s="48"/>
    </row>
    <row r="53149" spans="68:68" x14ac:dyDescent="0.2">
      <c r="BP53149" s="48"/>
    </row>
    <row r="53150" spans="68:68" x14ac:dyDescent="0.2">
      <c r="BP53150" s="48"/>
    </row>
    <row r="53151" spans="68:68" x14ac:dyDescent="0.2">
      <c r="BP53151" s="48"/>
    </row>
    <row r="53152" spans="68:68" x14ac:dyDescent="0.2">
      <c r="BP53152" s="48"/>
    </row>
    <row r="53153" spans="68:68" x14ac:dyDescent="0.2">
      <c r="BP53153" s="48"/>
    </row>
    <row r="53154" spans="68:68" x14ac:dyDescent="0.2">
      <c r="BP53154" s="48"/>
    </row>
    <row r="53155" spans="68:68" x14ac:dyDescent="0.2">
      <c r="BP53155" s="48"/>
    </row>
    <row r="53156" spans="68:68" x14ac:dyDescent="0.2">
      <c r="BP53156" s="48"/>
    </row>
    <row r="53157" spans="68:68" x14ac:dyDescent="0.2">
      <c r="BP53157" s="48"/>
    </row>
    <row r="53158" spans="68:68" x14ac:dyDescent="0.2">
      <c r="BP53158" s="48"/>
    </row>
    <row r="53159" spans="68:68" x14ac:dyDescent="0.2">
      <c r="BP53159" s="48"/>
    </row>
    <row r="53160" spans="68:68" x14ac:dyDescent="0.2">
      <c r="BP53160" s="48"/>
    </row>
    <row r="53161" spans="68:68" x14ac:dyDescent="0.2">
      <c r="BP53161" s="48"/>
    </row>
    <row r="53162" spans="68:68" x14ac:dyDescent="0.2">
      <c r="BP53162" s="48"/>
    </row>
    <row r="53163" spans="68:68" x14ac:dyDescent="0.2">
      <c r="BP53163" s="48"/>
    </row>
    <row r="53164" spans="68:68" x14ac:dyDescent="0.2">
      <c r="BP53164" s="48"/>
    </row>
    <row r="53165" spans="68:68" x14ac:dyDescent="0.2">
      <c r="BP53165" s="48"/>
    </row>
    <row r="53166" spans="68:68" x14ac:dyDescent="0.2">
      <c r="BP53166" s="48"/>
    </row>
    <row r="53167" spans="68:68" x14ac:dyDescent="0.2">
      <c r="BP53167" s="48"/>
    </row>
    <row r="53168" spans="68:68" x14ac:dyDescent="0.2">
      <c r="BP53168" s="48"/>
    </row>
    <row r="53169" spans="68:68" x14ac:dyDescent="0.2">
      <c r="BP53169" s="48"/>
    </row>
    <row r="53170" spans="68:68" x14ac:dyDescent="0.2">
      <c r="BP53170" s="48"/>
    </row>
    <row r="53171" spans="68:68" x14ac:dyDescent="0.2">
      <c r="BP53171" s="48"/>
    </row>
    <row r="53172" spans="68:68" x14ac:dyDescent="0.2">
      <c r="BP53172" s="48"/>
    </row>
    <row r="53173" spans="68:68" x14ac:dyDescent="0.2">
      <c r="BP53173" s="48"/>
    </row>
    <row r="53174" spans="68:68" x14ac:dyDescent="0.2">
      <c r="BP53174" s="48"/>
    </row>
    <row r="53175" spans="68:68" x14ac:dyDescent="0.2">
      <c r="BP53175" s="48"/>
    </row>
    <row r="53176" spans="68:68" x14ac:dyDescent="0.2">
      <c r="BP53176" s="48"/>
    </row>
    <row r="53177" spans="68:68" x14ac:dyDescent="0.2">
      <c r="BP53177" s="48"/>
    </row>
    <row r="53178" spans="68:68" x14ac:dyDescent="0.2">
      <c r="BP53178" s="48"/>
    </row>
    <row r="53179" spans="68:68" x14ac:dyDescent="0.2">
      <c r="BP53179" s="48"/>
    </row>
    <row r="53180" spans="68:68" x14ac:dyDescent="0.2">
      <c r="BP53180" s="48"/>
    </row>
    <row r="53181" spans="68:68" x14ac:dyDescent="0.2">
      <c r="BP53181" s="48"/>
    </row>
    <row r="53182" spans="68:68" x14ac:dyDescent="0.2">
      <c r="BP53182" s="48"/>
    </row>
    <row r="53183" spans="68:68" x14ac:dyDescent="0.2">
      <c r="BP53183" s="48"/>
    </row>
    <row r="53184" spans="68:68" x14ac:dyDescent="0.2">
      <c r="BP53184" s="48"/>
    </row>
    <row r="53185" spans="68:68" x14ac:dyDescent="0.2">
      <c r="BP53185" s="48"/>
    </row>
    <row r="53186" spans="68:68" x14ac:dyDescent="0.2">
      <c r="BP53186" s="48"/>
    </row>
    <row r="53187" spans="68:68" x14ac:dyDescent="0.2">
      <c r="BP53187" s="48"/>
    </row>
    <row r="53188" spans="68:68" x14ac:dyDescent="0.2">
      <c r="BP53188" s="48"/>
    </row>
    <row r="53189" spans="68:68" x14ac:dyDescent="0.2">
      <c r="BP53189" s="48"/>
    </row>
    <row r="53190" spans="68:68" x14ac:dyDescent="0.2">
      <c r="BP53190" s="48"/>
    </row>
    <row r="53191" spans="68:68" x14ac:dyDescent="0.2">
      <c r="BP53191" s="48"/>
    </row>
    <row r="53192" spans="68:68" x14ac:dyDescent="0.2">
      <c r="BP53192" s="48"/>
    </row>
    <row r="53193" spans="68:68" x14ac:dyDescent="0.2">
      <c r="BP53193" s="48"/>
    </row>
    <row r="53194" spans="68:68" x14ac:dyDescent="0.2">
      <c r="BP53194" s="48"/>
    </row>
    <row r="53195" spans="68:68" x14ac:dyDescent="0.2">
      <c r="BP53195" s="48"/>
    </row>
    <row r="53196" spans="68:68" x14ac:dyDescent="0.2">
      <c r="BP53196" s="48"/>
    </row>
    <row r="53197" spans="68:68" x14ac:dyDescent="0.2">
      <c r="BP53197" s="48"/>
    </row>
    <row r="53198" spans="68:68" x14ac:dyDescent="0.2">
      <c r="BP53198" s="48"/>
    </row>
    <row r="53199" spans="68:68" x14ac:dyDescent="0.2">
      <c r="BP53199" s="48"/>
    </row>
    <row r="53200" spans="68:68" x14ac:dyDescent="0.2">
      <c r="BP53200" s="48"/>
    </row>
    <row r="53201" spans="68:68" x14ac:dyDescent="0.2">
      <c r="BP53201" s="48"/>
    </row>
    <row r="53202" spans="68:68" x14ac:dyDescent="0.2">
      <c r="BP53202" s="48"/>
    </row>
    <row r="53203" spans="68:68" x14ac:dyDescent="0.2">
      <c r="BP53203" s="48"/>
    </row>
    <row r="53204" spans="68:68" x14ac:dyDescent="0.2">
      <c r="BP53204" s="48"/>
    </row>
    <row r="53205" spans="68:68" x14ac:dyDescent="0.2">
      <c r="BP53205" s="48"/>
    </row>
    <row r="53206" spans="68:68" x14ac:dyDescent="0.2">
      <c r="BP53206" s="48"/>
    </row>
    <row r="53207" spans="68:68" x14ac:dyDescent="0.2">
      <c r="BP53207" s="48"/>
    </row>
    <row r="53208" spans="68:68" x14ac:dyDescent="0.2">
      <c r="BP53208" s="48"/>
    </row>
    <row r="53209" spans="68:68" x14ac:dyDescent="0.2">
      <c r="BP53209" s="48"/>
    </row>
    <row r="53210" spans="68:68" x14ac:dyDescent="0.2">
      <c r="BP53210" s="48"/>
    </row>
    <row r="53211" spans="68:68" x14ac:dyDescent="0.2">
      <c r="BP53211" s="48"/>
    </row>
    <row r="53212" spans="68:68" x14ac:dyDescent="0.2">
      <c r="BP53212" s="48"/>
    </row>
    <row r="53213" spans="68:68" x14ac:dyDescent="0.2">
      <c r="BP53213" s="48"/>
    </row>
    <row r="53214" spans="68:68" x14ac:dyDescent="0.2">
      <c r="BP53214" s="48"/>
    </row>
    <row r="53215" spans="68:68" x14ac:dyDescent="0.2">
      <c r="BP53215" s="48"/>
    </row>
    <row r="53216" spans="68:68" x14ac:dyDescent="0.2">
      <c r="BP53216" s="48"/>
    </row>
    <row r="53217" spans="68:68" x14ac:dyDescent="0.2">
      <c r="BP53217" s="48"/>
    </row>
    <row r="53218" spans="68:68" x14ac:dyDescent="0.2">
      <c r="BP53218" s="48"/>
    </row>
    <row r="53219" spans="68:68" x14ac:dyDescent="0.2">
      <c r="BP53219" s="48"/>
    </row>
    <row r="53220" spans="68:68" x14ac:dyDescent="0.2">
      <c r="BP53220" s="48"/>
    </row>
    <row r="53221" spans="68:68" x14ac:dyDescent="0.2">
      <c r="BP53221" s="48"/>
    </row>
    <row r="53222" spans="68:68" x14ac:dyDescent="0.2">
      <c r="BP53222" s="48"/>
    </row>
    <row r="53223" spans="68:68" x14ac:dyDescent="0.2">
      <c r="BP53223" s="48"/>
    </row>
    <row r="53224" spans="68:68" x14ac:dyDescent="0.2">
      <c r="BP53224" s="48"/>
    </row>
    <row r="53225" spans="68:68" x14ac:dyDescent="0.2">
      <c r="BP53225" s="48"/>
    </row>
    <row r="53226" spans="68:68" x14ac:dyDescent="0.2">
      <c r="BP53226" s="48"/>
    </row>
    <row r="53227" spans="68:68" x14ac:dyDescent="0.2">
      <c r="BP53227" s="48"/>
    </row>
    <row r="53228" spans="68:68" x14ac:dyDescent="0.2">
      <c r="BP53228" s="48"/>
    </row>
    <row r="53229" spans="68:68" x14ac:dyDescent="0.2">
      <c r="BP53229" s="48"/>
    </row>
    <row r="53230" spans="68:68" x14ac:dyDescent="0.2">
      <c r="BP53230" s="48"/>
    </row>
    <row r="53231" spans="68:68" x14ac:dyDescent="0.2">
      <c r="BP53231" s="48"/>
    </row>
    <row r="53232" spans="68:68" x14ac:dyDescent="0.2">
      <c r="BP53232" s="48"/>
    </row>
    <row r="53233" spans="68:68" x14ac:dyDescent="0.2">
      <c r="BP53233" s="48"/>
    </row>
    <row r="53234" spans="68:68" x14ac:dyDescent="0.2">
      <c r="BP53234" s="48"/>
    </row>
    <row r="53235" spans="68:68" x14ac:dyDescent="0.2">
      <c r="BP53235" s="48"/>
    </row>
    <row r="53236" spans="68:68" x14ac:dyDescent="0.2">
      <c r="BP53236" s="48"/>
    </row>
    <row r="53237" spans="68:68" x14ac:dyDescent="0.2">
      <c r="BP53237" s="48"/>
    </row>
    <row r="53238" spans="68:68" x14ac:dyDescent="0.2">
      <c r="BP53238" s="48"/>
    </row>
    <row r="53239" spans="68:68" x14ac:dyDescent="0.2">
      <c r="BP53239" s="48"/>
    </row>
    <row r="53240" spans="68:68" x14ac:dyDescent="0.2">
      <c r="BP53240" s="48"/>
    </row>
    <row r="53241" spans="68:68" x14ac:dyDescent="0.2">
      <c r="BP53241" s="48"/>
    </row>
    <row r="53242" spans="68:68" x14ac:dyDescent="0.2">
      <c r="BP53242" s="48"/>
    </row>
    <row r="53243" spans="68:68" x14ac:dyDescent="0.2">
      <c r="BP53243" s="48"/>
    </row>
    <row r="53244" spans="68:68" x14ac:dyDescent="0.2">
      <c r="BP53244" s="48"/>
    </row>
    <row r="53245" spans="68:68" x14ac:dyDescent="0.2">
      <c r="BP53245" s="48"/>
    </row>
    <row r="53246" spans="68:68" x14ac:dyDescent="0.2">
      <c r="BP53246" s="48"/>
    </row>
    <row r="53247" spans="68:68" x14ac:dyDescent="0.2">
      <c r="BP53247" s="48"/>
    </row>
    <row r="53248" spans="68:68" x14ac:dyDescent="0.2">
      <c r="BP53248" s="48"/>
    </row>
    <row r="53249" spans="68:68" x14ac:dyDescent="0.2">
      <c r="BP53249" s="48"/>
    </row>
    <row r="53250" spans="68:68" x14ac:dyDescent="0.2">
      <c r="BP53250" s="48"/>
    </row>
    <row r="53251" spans="68:68" x14ac:dyDescent="0.2">
      <c r="BP53251" s="48"/>
    </row>
    <row r="53252" spans="68:68" x14ac:dyDescent="0.2">
      <c r="BP53252" s="48"/>
    </row>
    <row r="53253" spans="68:68" x14ac:dyDescent="0.2">
      <c r="BP53253" s="48"/>
    </row>
    <row r="53254" spans="68:68" x14ac:dyDescent="0.2">
      <c r="BP53254" s="48"/>
    </row>
    <row r="53255" spans="68:68" x14ac:dyDescent="0.2">
      <c r="BP53255" s="48"/>
    </row>
    <row r="53256" spans="68:68" x14ac:dyDescent="0.2">
      <c r="BP53256" s="48"/>
    </row>
    <row r="53257" spans="68:68" x14ac:dyDescent="0.2">
      <c r="BP53257" s="48"/>
    </row>
    <row r="53258" spans="68:68" x14ac:dyDescent="0.2">
      <c r="BP53258" s="48"/>
    </row>
    <row r="53259" spans="68:68" x14ac:dyDescent="0.2">
      <c r="BP53259" s="48"/>
    </row>
    <row r="53260" spans="68:68" x14ac:dyDescent="0.2">
      <c r="BP53260" s="48"/>
    </row>
    <row r="53261" spans="68:68" x14ac:dyDescent="0.2">
      <c r="BP53261" s="48"/>
    </row>
    <row r="53262" spans="68:68" x14ac:dyDescent="0.2">
      <c r="BP53262" s="48"/>
    </row>
    <row r="53263" spans="68:68" x14ac:dyDescent="0.2">
      <c r="BP53263" s="48"/>
    </row>
    <row r="53264" spans="68:68" x14ac:dyDescent="0.2">
      <c r="BP53264" s="48"/>
    </row>
    <row r="53265" spans="68:68" x14ac:dyDescent="0.2">
      <c r="BP53265" s="48"/>
    </row>
    <row r="53266" spans="68:68" x14ac:dyDescent="0.2">
      <c r="BP53266" s="48"/>
    </row>
    <row r="53267" spans="68:68" x14ac:dyDescent="0.2">
      <c r="BP53267" s="48"/>
    </row>
    <row r="53268" spans="68:68" x14ac:dyDescent="0.2">
      <c r="BP53268" s="48"/>
    </row>
    <row r="53269" spans="68:68" x14ac:dyDescent="0.2">
      <c r="BP53269" s="48"/>
    </row>
    <row r="53270" spans="68:68" x14ac:dyDescent="0.2">
      <c r="BP53270" s="48"/>
    </row>
    <row r="53271" spans="68:68" x14ac:dyDescent="0.2">
      <c r="BP53271" s="48"/>
    </row>
    <row r="53272" spans="68:68" x14ac:dyDescent="0.2">
      <c r="BP53272" s="48"/>
    </row>
    <row r="53273" spans="68:68" x14ac:dyDescent="0.2">
      <c r="BP53273" s="48"/>
    </row>
    <row r="53274" spans="68:68" x14ac:dyDescent="0.2">
      <c r="BP53274" s="48"/>
    </row>
    <row r="53275" spans="68:68" x14ac:dyDescent="0.2">
      <c r="BP53275" s="48"/>
    </row>
    <row r="53276" spans="68:68" x14ac:dyDescent="0.2">
      <c r="BP53276" s="48"/>
    </row>
    <row r="53277" spans="68:68" x14ac:dyDescent="0.2">
      <c r="BP53277" s="48"/>
    </row>
    <row r="53278" spans="68:68" x14ac:dyDescent="0.2">
      <c r="BP53278" s="48"/>
    </row>
    <row r="53279" spans="68:68" x14ac:dyDescent="0.2">
      <c r="BP53279" s="48"/>
    </row>
    <row r="53280" spans="68:68" x14ac:dyDescent="0.2">
      <c r="BP53280" s="48"/>
    </row>
    <row r="53281" spans="68:68" x14ac:dyDescent="0.2">
      <c r="BP53281" s="48"/>
    </row>
    <row r="53282" spans="68:68" x14ac:dyDescent="0.2">
      <c r="BP53282" s="48"/>
    </row>
    <row r="53283" spans="68:68" x14ac:dyDescent="0.2">
      <c r="BP53283" s="48"/>
    </row>
    <row r="53284" spans="68:68" x14ac:dyDescent="0.2">
      <c r="BP53284" s="48"/>
    </row>
    <row r="53285" spans="68:68" x14ac:dyDescent="0.2">
      <c r="BP53285" s="48"/>
    </row>
    <row r="53286" spans="68:68" x14ac:dyDescent="0.2">
      <c r="BP53286" s="48"/>
    </row>
    <row r="53287" spans="68:68" x14ac:dyDescent="0.2">
      <c r="BP53287" s="48"/>
    </row>
    <row r="53288" spans="68:68" x14ac:dyDescent="0.2">
      <c r="BP53288" s="48"/>
    </row>
    <row r="53289" spans="68:68" x14ac:dyDescent="0.2">
      <c r="BP53289" s="48"/>
    </row>
    <row r="53290" spans="68:68" x14ac:dyDescent="0.2">
      <c r="BP53290" s="48"/>
    </row>
    <row r="53291" spans="68:68" x14ac:dyDescent="0.2">
      <c r="BP53291" s="48"/>
    </row>
    <row r="53292" spans="68:68" x14ac:dyDescent="0.2">
      <c r="BP53292" s="48"/>
    </row>
    <row r="53293" spans="68:68" x14ac:dyDescent="0.2">
      <c r="BP53293" s="48"/>
    </row>
    <row r="53294" spans="68:68" x14ac:dyDescent="0.2">
      <c r="BP53294" s="48"/>
    </row>
    <row r="53295" spans="68:68" x14ac:dyDescent="0.2">
      <c r="BP53295" s="48"/>
    </row>
    <row r="53296" spans="68:68" x14ac:dyDescent="0.2">
      <c r="BP53296" s="48"/>
    </row>
    <row r="53297" spans="68:68" x14ac:dyDescent="0.2">
      <c r="BP53297" s="48"/>
    </row>
    <row r="53298" spans="68:68" x14ac:dyDescent="0.2">
      <c r="BP53298" s="48"/>
    </row>
    <row r="53299" spans="68:68" x14ac:dyDescent="0.2">
      <c r="BP53299" s="48"/>
    </row>
    <row r="53300" spans="68:68" x14ac:dyDescent="0.2">
      <c r="BP53300" s="48"/>
    </row>
    <row r="53301" spans="68:68" x14ac:dyDescent="0.2">
      <c r="BP53301" s="48"/>
    </row>
    <row r="53302" spans="68:68" x14ac:dyDescent="0.2">
      <c r="BP53302" s="48"/>
    </row>
    <row r="53303" spans="68:68" x14ac:dyDescent="0.2">
      <c r="BP53303" s="48"/>
    </row>
    <row r="53304" spans="68:68" x14ac:dyDescent="0.2">
      <c r="BP53304" s="48"/>
    </row>
    <row r="53305" spans="68:68" x14ac:dyDescent="0.2">
      <c r="BP53305" s="48"/>
    </row>
    <row r="53306" spans="68:68" x14ac:dyDescent="0.2">
      <c r="BP53306" s="48"/>
    </row>
    <row r="53307" spans="68:68" x14ac:dyDescent="0.2">
      <c r="BP53307" s="48"/>
    </row>
    <row r="53308" spans="68:68" x14ac:dyDescent="0.2">
      <c r="BP53308" s="48"/>
    </row>
    <row r="53309" spans="68:68" x14ac:dyDescent="0.2">
      <c r="BP53309" s="48"/>
    </row>
    <row r="53310" spans="68:68" x14ac:dyDescent="0.2">
      <c r="BP53310" s="48"/>
    </row>
    <row r="53311" spans="68:68" x14ac:dyDescent="0.2">
      <c r="BP53311" s="48"/>
    </row>
    <row r="53312" spans="68:68" x14ac:dyDescent="0.2">
      <c r="BP53312" s="48"/>
    </row>
    <row r="53313" spans="68:68" x14ac:dyDescent="0.2">
      <c r="BP53313" s="48"/>
    </row>
    <row r="53314" spans="68:68" x14ac:dyDescent="0.2">
      <c r="BP53314" s="48"/>
    </row>
    <row r="53315" spans="68:68" x14ac:dyDescent="0.2">
      <c r="BP53315" s="48"/>
    </row>
    <row r="53316" spans="68:68" x14ac:dyDescent="0.2">
      <c r="BP53316" s="48"/>
    </row>
    <row r="53317" spans="68:68" x14ac:dyDescent="0.2">
      <c r="BP53317" s="48"/>
    </row>
    <row r="53318" spans="68:68" x14ac:dyDescent="0.2">
      <c r="BP53318" s="48"/>
    </row>
    <row r="53319" spans="68:68" x14ac:dyDescent="0.2">
      <c r="BP53319" s="48"/>
    </row>
    <row r="53320" spans="68:68" x14ac:dyDescent="0.2">
      <c r="BP53320" s="48"/>
    </row>
    <row r="53321" spans="68:68" x14ac:dyDescent="0.2">
      <c r="BP53321" s="48"/>
    </row>
    <row r="53322" spans="68:68" x14ac:dyDescent="0.2">
      <c r="BP53322" s="48"/>
    </row>
    <row r="53323" spans="68:68" x14ac:dyDescent="0.2">
      <c r="BP53323" s="48"/>
    </row>
    <row r="53324" spans="68:68" x14ac:dyDescent="0.2">
      <c r="BP53324" s="48"/>
    </row>
    <row r="53325" spans="68:68" x14ac:dyDescent="0.2">
      <c r="BP53325" s="48"/>
    </row>
    <row r="53326" spans="68:68" x14ac:dyDescent="0.2">
      <c r="BP53326" s="48"/>
    </row>
    <row r="53327" spans="68:68" x14ac:dyDescent="0.2">
      <c r="BP53327" s="48"/>
    </row>
    <row r="53328" spans="68:68" x14ac:dyDescent="0.2">
      <c r="BP53328" s="48"/>
    </row>
    <row r="53329" spans="68:68" x14ac:dyDescent="0.2">
      <c r="BP53329" s="48"/>
    </row>
    <row r="53330" spans="68:68" x14ac:dyDescent="0.2">
      <c r="BP53330" s="48"/>
    </row>
    <row r="53331" spans="68:68" x14ac:dyDescent="0.2">
      <c r="BP53331" s="48"/>
    </row>
    <row r="53332" spans="68:68" x14ac:dyDescent="0.2">
      <c r="BP53332" s="48"/>
    </row>
    <row r="53333" spans="68:68" x14ac:dyDescent="0.2">
      <c r="BP53333" s="48"/>
    </row>
    <row r="53334" spans="68:68" x14ac:dyDescent="0.2">
      <c r="BP53334" s="48"/>
    </row>
    <row r="53335" spans="68:68" x14ac:dyDescent="0.2">
      <c r="BP53335" s="48"/>
    </row>
    <row r="53336" spans="68:68" x14ac:dyDescent="0.2">
      <c r="BP53336" s="48"/>
    </row>
    <row r="53337" spans="68:68" x14ac:dyDescent="0.2">
      <c r="BP53337" s="48"/>
    </row>
    <row r="53338" spans="68:68" x14ac:dyDescent="0.2">
      <c r="BP53338" s="48"/>
    </row>
    <row r="53339" spans="68:68" x14ac:dyDescent="0.2">
      <c r="BP53339" s="48"/>
    </row>
    <row r="53340" spans="68:68" x14ac:dyDescent="0.2">
      <c r="BP53340" s="48"/>
    </row>
    <row r="53341" spans="68:68" x14ac:dyDescent="0.2">
      <c r="BP53341" s="48"/>
    </row>
    <row r="53342" spans="68:68" x14ac:dyDescent="0.2">
      <c r="BP53342" s="48"/>
    </row>
    <row r="53343" spans="68:68" x14ac:dyDescent="0.2">
      <c r="BP53343" s="48"/>
    </row>
    <row r="53344" spans="68:68" x14ac:dyDescent="0.2">
      <c r="BP53344" s="48"/>
    </row>
    <row r="53345" spans="68:68" x14ac:dyDescent="0.2">
      <c r="BP53345" s="48"/>
    </row>
    <row r="53346" spans="68:68" x14ac:dyDescent="0.2">
      <c r="BP53346" s="48"/>
    </row>
    <row r="53347" spans="68:68" x14ac:dyDescent="0.2">
      <c r="BP53347" s="48"/>
    </row>
    <row r="53348" spans="68:68" x14ac:dyDescent="0.2">
      <c r="BP53348" s="48"/>
    </row>
    <row r="53349" spans="68:68" x14ac:dyDescent="0.2">
      <c r="BP53349" s="48"/>
    </row>
    <row r="53350" spans="68:68" x14ac:dyDescent="0.2">
      <c r="BP53350" s="48"/>
    </row>
    <row r="53351" spans="68:68" x14ac:dyDescent="0.2">
      <c r="BP53351" s="48"/>
    </row>
    <row r="53352" spans="68:68" x14ac:dyDescent="0.2">
      <c r="BP53352" s="48"/>
    </row>
    <row r="53353" spans="68:68" x14ac:dyDescent="0.2">
      <c r="BP53353" s="48"/>
    </row>
    <row r="53354" spans="68:68" x14ac:dyDescent="0.2">
      <c r="BP53354" s="48"/>
    </row>
    <row r="53355" spans="68:68" x14ac:dyDescent="0.2">
      <c r="BP53355" s="48"/>
    </row>
    <row r="53356" spans="68:68" x14ac:dyDescent="0.2">
      <c r="BP53356" s="48"/>
    </row>
    <row r="53357" spans="68:68" x14ac:dyDescent="0.2">
      <c r="BP53357" s="48"/>
    </row>
    <row r="53358" spans="68:68" x14ac:dyDescent="0.2">
      <c r="BP53358" s="48"/>
    </row>
    <row r="53359" spans="68:68" x14ac:dyDescent="0.2">
      <c r="BP53359" s="48"/>
    </row>
    <row r="53360" spans="68:68" x14ac:dyDescent="0.2">
      <c r="BP53360" s="48"/>
    </row>
    <row r="53361" spans="68:68" x14ac:dyDescent="0.2">
      <c r="BP53361" s="48"/>
    </row>
    <row r="53362" spans="68:68" x14ac:dyDescent="0.2">
      <c r="BP53362" s="48"/>
    </row>
    <row r="53363" spans="68:68" x14ac:dyDescent="0.2">
      <c r="BP53363" s="48"/>
    </row>
    <row r="53364" spans="68:68" x14ac:dyDescent="0.2">
      <c r="BP53364" s="48"/>
    </row>
    <row r="53365" spans="68:68" x14ac:dyDescent="0.2">
      <c r="BP53365" s="48"/>
    </row>
    <row r="53366" spans="68:68" x14ac:dyDescent="0.2">
      <c r="BP53366" s="48"/>
    </row>
    <row r="53367" spans="68:68" x14ac:dyDescent="0.2">
      <c r="BP53367" s="48"/>
    </row>
    <row r="53368" spans="68:68" x14ac:dyDescent="0.2">
      <c r="BP53368" s="48"/>
    </row>
    <row r="53369" spans="68:68" x14ac:dyDescent="0.2">
      <c r="BP53369" s="48"/>
    </row>
    <row r="53370" spans="68:68" x14ac:dyDescent="0.2">
      <c r="BP53370" s="48"/>
    </row>
    <row r="53371" spans="68:68" x14ac:dyDescent="0.2">
      <c r="BP53371" s="48"/>
    </row>
    <row r="53372" spans="68:68" x14ac:dyDescent="0.2">
      <c r="BP53372" s="48"/>
    </row>
    <row r="53373" spans="68:68" x14ac:dyDescent="0.2">
      <c r="BP53373" s="48"/>
    </row>
    <row r="53374" spans="68:68" x14ac:dyDescent="0.2">
      <c r="BP53374" s="48"/>
    </row>
    <row r="53375" spans="68:68" x14ac:dyDescent="0.2">
      <c r="BP53375" s="48"/>
    </row>
    <row r="53376" spans="68:68" x14ac:dyDescent="0.2">
      <c r="BP53376" s="48"/>
    </row>
    <row r="53377" spans="68:68" x14ac:dyDescent="0.2">
      <c r="BP53377" s="48"/>
    </row>
    <row r="53378" spans="68:68" x14ac:dyDescent="0.2">
      <c r="BP53378" s="48"/>
    </row>
    <row r="53379" spans="68:68" x14ac:dyDescent="0.2">
      <c r="BP53379" s="48"/>
    </row>
    <row r="53380" spans="68:68" x14ac:dyDescent="0.2">
      <c r="BP53380" s="48"/>
    </row>
    <row r="53381" spans="68:68" x14ac:dyDescent="0.2">
      <c r="BP53381" s="48"/>
    </row>
    <row r="53382" spans="68:68" x14ac:dyDescent="0.2">
      <c r="BP53382" s="48"/>
    </row>
    <row r="53383" spans="68:68" x14ac:dyDescent="0.2">
      <c r="BP53383" s="48"/>
    </row>
    <row r="53384" spans="68:68" x14ac:dyDescent="0.2">
      <c r="BP53384" s="48"/>
    </row>
    <row r="53385" spans="68:68" x14ac:dyDescent="0.2">
      <c r="BP53385" s="48"/>
    </row>
    <row r="53386" spans="68:68" x14ac:dyDescent="0.2">
      <c r="BP53386" s="48"/>
    </row>
    <row r="53387" spans="68:68" x14ac:dyDescent="0.2">
      <c r="BP53387" s="48"/>
    </row>
    <row r="53388" spans="68:68" x14ac:dyDescent="0.2">
      <c r="BP53388" s="48"/>
    </row>
    <row r="53389" spans="68:68" x14ac:dyDescent="0.2">
      <c r="BP53389" s="48"/>
    </row>
    <row r="53390" spans="68:68" x14ac:dyDescent="0.2">
      <c r="BP53390" s="48"/>
    </row>
    <row r="53391" spans="68:68" x14ac:dyDescent="0.2">
      <c r="BP53391" s="48"/>
    </row>
    <row r="53392" spans="68:68" x14ac:dyDescent="0.2">
      <c r="BP53392" s="48"/>
    </row>
    <row r="53393" spans="68:68" x14ac:dyDescent="0.2">
      <c r="BP53393" s="48"/>
    </row>
    <row r="53394" spans="68:68" x14ac:dyDescent="0.2">
      <c r="BP53394" s="48"/>
    </row>
    <row r="53395" spans="68:68" x14ac:dyDescent="0.2">
      <c r="BP53395" s="48"/>
    </row>
    <row r="53396" spans="68:68" x14ac:dyDescent="0.2">
      <c r="BP53396" s="48"/>
    </row>
    <row r="53397" spans="68:68" x14ac:dyDescent="0.2">
      <c r="BP53397" s="48"/>
    </row>
    <row r="53398" spans="68:68" x14ac:dyDescent="0.2">
      <c r="BP53398" s="48"/>
    </row>
    <row r="53399" spans="68:68" x14ac:dyDescent="0.2">
      <c r="BP53399" s="48"/>
    </row>
    <row r="53400" spans="68:68" x14ac:dyDescent="0.2">
      <c r="BP53400" s="48"/>
    </row>
    <row r="53401" spans="68:68" x14ac:dyDescent="0.2">
      <c r="BP53401" s="48"/>
    </row>
    <row r="53402" spans="68:68" x14ac:dyDescent="0.2">
      <c r="BP53402" s="48"/>
    </row>
    <row r="53403" spans="68:68" x14ac:dyDescent="0.2">
      <c r="BP53403" s="48"/>
    </row>
    <row r="53404" spans="68:68" x14ac:dyDescent="0.2">
      <c r="BP53404" s="48"/>
    </row>
    <row r="53405" spans="68:68" x14ac:dyDescent="0.2">
      <c r="BP53405" s="48"/>
    </row>
    <row r="53406" spans="68:68" x14ac:dyDescent="0.2">
      <c r="BP53406" s="48"/>
    </row>
    <row r="53407" spans="68:68" x14ac:dyDescent="0.2">
      <c r="BP53407" s="48"/>
    </row>
    <row r="53408" spans="68:68" x14ac:dyDescent="0.2">
      <c r="BP53408" s="48"/>
    </row>
    <row r="53409" spans="68:68" x14ac:dyDescent="0.2">
      <c r="BP53409" s="48"/>
    </row>
    <row r="53410" spans="68:68" x14ac:dyDescent="0.2">
      <c r="BP53410" s="48"/>
    </row>
    <row r="53411" spans="68:68" x14ac:dyDescent="0.2">
      <c r="BP53411" s="48"/>
    </row>
    <row r="53412" spans="68:68" x14ac:dyDescent="0.2">
      <c r="BP53412" s="48"/>
    </row>
    <row r="53413" spans="68:68" x14ac:dyDescent="0.2">
      <c r="BP53413" s="48"/>
    </row>
    <row r="53414" spans="68:68" x14ac:dyDescent="0.2">
      <c r="BP53414" s="48"/>
    </row>
    <row r="53415" spans="68:68" x14ac:dyDescent="0.2">
      <c r="BP53415" s="48"/>
    </row>
    <row r="53416" spans="68:68" x14ac:dyDescent="0.2">
      <c r="BP53416" s="48"/>
    </row>
    <row r="53417" spans="68:68" x14ac:dyDescent="0.2">
      <c r="BP53417" s="48"/>
    </row>
    <row r="53418" spans="68:68" x14ac:dyDescent="0.2">
      <c r="BP53418" s="48"/>
    </row>
    <row r="53419" spans="68:68" x14ac:dyDescent="0.2">
      <c r="BP53419" s="48"/>
    </row>
    <row r="53420" spans="68:68" x14ac:dyDescent="0.2">
      <c r="BP53420" s="48"/>
    </row>
    <row r="53421" spans="68:68" x14ac:dyDescent="0.2">
      <c r="BP53421" s="48"/>
    </row>
    <row r="53422" spans="68:68" x14ac:dyDescent="0.2">
      <c r="BP53422" s="48"/>
    </row>
    <row r="53423" spans="68:68" x14ac:dyDescent="0.2">
      <c r="BP53423" s="48"/>
    </row>
    <row r="53424" spans="68:68" x14ac:dyDescent="0.2">
      <c r="BP53424" s="48"/>
    </row>
    <row r="53425" spans="68:68" x14ac:dyDescent="0.2">
      <c r="BP53425" s="48"/>
    </row>
    <row r="53426" spans="68:68" x14ac:dyDescent="0.2">
      <c r="BP53426" s="48"/>
    </row>
    <row r="53427" spans="68:68" x14ac:dyDescent="0.2">
      <c r="BP53427" s="48"/>
    </row>
    <row r="53428" spans="68:68" x14ac:dyDescent="0.2">
      <c r="BP53428" s="48"/>
    </row>
    <row r="53429" spans="68:68" x14ac:dyDescent="0.2">
      <c r="BP53429" s="48"/>
    </row>
    <row r="53430" spans="68:68" x14ac:dyDescent="0.2">
      <c r="BP53430" s="48"/>
    </row>
    <row r="53431" spans="68:68" x14ac:dyDescent="0.2">
      <c r="BP53431" s="48"/>
    </row>
    <row r="53432" spans="68:68" x14ac:dyDescent="0.2">
      <c r="BP53432" s="48"/>
    </row>
    <row r="53433" spans="68:68" x14ac:dyDescent="0.2">
      <c r="BP53433" s="48"/>
    </row>
    <row r="53434" spans="68:68" x14ac:dyDescent="0.2">
      <c r="BP53434" s="48"/>
    </row>
    <row r="53435" spans="68:68" x14ac:dyDescent="0.2">
      <c r="BP53435" s="48"/>
    </row>
    <row r="53436" spans="68:68" x14ac:dyDescent="0.2">
      <c r="BP53436" s="48"/>
    </row>
    <row r="53437" spans="68:68" x14ac:dyDescent="0.2">
      <c r="BP53437" s="48"/>
    </row>
    <row r="53438" spans="68:68" x14ac:dyDescent="0.2">
      <c r="BP53438" s="48"/>
    </row>
    <row r="53439" spans="68:68" x14ac:dyDescent="0.2">
      <c r="BP53439" s="48"/>
    </row>
    <row r="53440" spans="68:68" x14ac:dyDescent="0.2">
      <c r="BP53440" s="48"/>
    </row>
    <row r="53441" spans="68:68" x14ac:dyDescent="0.2">
      <c r="BP53441" s="48"/>
    </row>
    <row r="53442" spans="68:68" x14ac:dyDescent="0.2">
      <c r="BP53442" s="48"/>
    </row>
    <row r="53443" spans="68:68" x14ac:dyDescent="0.2">
      <c r="BP53443" s="48"/>
    </row>
    <row r="53444" spans="68:68" x14ac:dyDescent="0.2">
      <c r="BP53444" s="48"/>
    </row>
    <row r="53445" spans="68:68" x14ac:dyDescent="0.2">
      <c r="BP53445" s="48"/>
    </row>
    <row r="53446" spans="68:68" x14ac:dyDescent="0.2">
      <c r="BP53446" s="48"/>
    </row>
    <row r="53447" spans="68:68" x14ac:dyDescent="0.2">
      <c r="BP53447" s="48"/>
    </row>
    <row r="53448" spans="68:68" x14ac:dyDescent="0.2">
      <c r="BP53448" s="48"/>
    </row>
    <row r="53449" spans="68:68" x14ac:dyDescent="0.2">
      <c r="BP53449" s="48"/>
    </row>
    <row r="53450" spans="68:68" x14ac:dyDescent="0.2">
      <c r="BP53450" s="48"/>
    </row>
    <row r="53451" spans="68:68" x14ac:dyDescent="0.2">
      <c r="BP53451" s="48"/>
    </row>
    <row r="53452" spans="68:68" x14ac:dyDescent="0.2">
      <c r="BP53452" s="48"/>
    </row>
    <row r="53453" spans="68:68" x14ac:dyDescent="0.2">
      <c r="BP53453" s="48"/>
    </row>
    <row r="53454" spans="68:68" x14ac:dyDescent="0.2">
      <c r="BP53454" s="48"/>
    </row>
    <row r="53455" spans="68:68" x14ac:dyDescent="0.2">
      <c r="BP53455" s="48"/>
    </row>
    <row r="53456" spans="68:68" x14ac:dyDescent="0.2">
      <c r="BP53456" s="48"/>
    </row>
    <row r="53457" spans="68:68" x14ac:dyDescent="0.2">
      <c r="BP53457" s="48"/>
    </row>
    <row r="53458" spans="68:68" x14ac:dyDescent="0.2">
      <c r="BP53458" s="48"/>
    </row>
    <row r="53459" spans="68:68" x14ac:dyDescent="0.2">
      <c r="BP53459" s="48"/>
    </row>
    <row r="53460" spans="68:68" x14ac:dyDescent="0.2">
      <c r="BP53460" s="48"/>
    </row>
    <row r="53461" spans="68:68" x14ac:dyDescent="0.2">
      <c r="BP53461" s="48"/>
    </row>
    <row r="53462" spans="68:68" x14ac:dyDescent="0.2">
      <c r="BP53462" s="48"/>
    </row>
    <row r="53463" spans="68:68" x14ac:dyDescent="0.2">
      <c r="BP53463" s="48"/>
    </row>
    <row r="53464" spans="68:68" x14ac:dyDescent="0.2">
      <c r="BP53464" s="48"/>
    </row>
    <row r="53465" spans="68:68" x14ac:dyDescent="0.2">
      <c r="BP53465" s="48"/>
    </row>
    <row r="53466" spans="68:68" x14ac:dyDescent="0.2">
      <c r="BP53466" s="48"/>
    </row>
    <row r="53467" spans="68:68" x14ac:dyDescent="0.2">
      <c r="BP53467" s="48"/>
    </row>
    <row r="53468" spans="68:68" x14ac:dyDescent="0.2">
      <c r="BP53468" s="48"/>
    </row>
    <row r="53469" spans="68:68" x14ac:dyDescent="0.2">
      <c r="BP53469" s="48"/>
    </row>
    <row r="53470" spans="68:68" x14ac:dyDescent="0.2">
      <c r="BP53470" s="48"/>
    </row>
    <row r="53471" spans="68:68" x14ac:dyDescent="0.2">
      <c r="BP53471" s="48"/>
    </row>
    <row r="53472" spans="68:68" x14ac:dyDescent="0.2">
      <c r="BP53472" s="48"/>
    </row>
    <row r="53473" spans="68:68" x14ac:dyDescent="0.2">
      <c r="BP53473" s="48"/>
    </row>
    <row r="53474" spans="68:68" x14ac:dyDescent="0.2">
      <c r="BP53474" s="48"/>
    </row>
    <row r="53475" spans="68:68" x14ac:dyDescent="0.2">
      <c r="BP53475" s="48"/>
    </row>
    <row r="53476" spans="68:68" x14ac:dyDescent="0.2">
      <c r="BP53476" s="48"/>
    </row>
    <row r="53477" spans="68:68" x14ac:dyDescent="0.2">
      <c r="BP53477" s="48"/>
    </row>
    <row r="53478" spans="68:68" x14ac:dyDescent="0.2">
      <c r="BP53478" s="48"/>
    </row>
    <row r="53479" spans="68:68" x14ac:dyDescent="0.2">
      <c r="BP53479" s="48"/>
    </row>
    <row r="53480" spans="68:68" x14ac:dyDescent="0.2">
      <c r="BP53480" s="48"/>
    </row>
    <row r="53481" spans="68:68" x14ac:dyDescent="0.2">
      <c r="BP53481" s="48"/>
    </row>
    <row r="53482" spans="68:68" x14ac:dyDescent="0.2">
      <c r="BP53482" s="48"/>
    </row>
    <row r="53483" spans="68:68" x14ac:dyDescent="0.2">
      <c r="BP53483" s="48"/>
    </row>
    <row r="53484" spans="68:68" x14ac:dyDescent="0.2">
      <c r="BP53484" s="48"/>
    </row>
    <row r="53485" spans="68:68" x14ac:dyDescent="0.2">
      <c r="BP53485" s="48"/>
    </row>
    <row r="53486" spans="68:68" x14ac:dyDescent="0.2">
      <c r="BP53486" s="48"/>
    </row>
    <row r="53487" spans="68:68" x14ac:dyDescent="0.2">
      <c r="BP53487" s="48"/>
    </row>
    <row r="53488" spans="68:68" x14ac:dyDescent="0.2">
      <c r="BP53488" s="48"/>
    </row>
    <row r="53489" spans="68:68" x14ac:dyDescent="0.2">
      <c r="BP53489" s="48"/>
    </row>
    <row r="53490" spans="68:68" x14ac:dyDescent="0.2">
      <c r="BP53490" s="48"/>
    </row>
    <row r="53491" spans="68:68" x14ac:dyDescent="0.2">
      <c r="BP53491" s="48"/>
    </row>
    <row r="53492" spans="68:68" x14ac:dyDescent="0.2">
      <c r="BP53492" s="48"/>
    </row>
    <row r="53493" spans="68:68" x14ac:dyDescent="0.2">
      <c r="BP53493" s="48"/>
    </row>
    <row r="53494" spans="68:68" x14ac:dyDescent="0.2">
      <c r="BP53494" s="48"/>
    </row>
    <row r="53495" spans="68:68" x14ac:dyDescent="0.2">
      <c r="BP53495" s="48"/>
    </row>
    <row r="53496" spans="68:68" x14ac:dyDescent="0.2">
      <c r="BP53496" s="48"/>
    </row>
    <row r="53497" spans="68:68" x14ac:dyDescent="0.2">
      <c r="BP53497" s="48"/>
    </row>
    <row r="53498" spans="68:68" x14ac:dyDescent="0.2">
      <c r="BP53498" s="48"/>
    </row>
    <row r="53499" spans="68:68" x14ac:dyDescent="0.2">
      <c r="BP53499" s="48"/>
    </row>
    <row r="53500" spans="68:68" x14ac:dyDescent="0.2">
      <c r="BP53500" s="48"/>
    </row>
    <row r="53501" spans="68:68" x14ac:dyDescent="0.2">
      <c r="BP53501" s="48"/>
    </row>
    <row r="53502" spans="68:68" x14ac:dyDescent="0.2">
      <c r="BP53502" s="48"/>
    </row>
    <row r="53503" spans="68:68" x14ac:dyDescent="0.2">
      <c r="BP53503" s="48"/>
    </row>
    <row r="53504" spans="68:68" x14ac:dyDescent="0.2">
      <c r="BP53504" s="48"/>
    </row>
    <row r="53505" spans="68:68" x14ac:dyDescent="0.2">
      <c r="BP53505" s="48"/>
    </row>
    <row r="53506" spans="68:68" x14ac:dyDescent="0.2">
      <c r="BP53506" s="48"/>
    </row>
    <row r="53507" spans="68:68" x14ac:dyDescent="0.2">
      <c r="BP53507" s="48"/>
    </row>
    <row r="53508" spans="68:68" x14ac:dyDescent="0.2">
      <c r="BP53508" s="48"/>
    </row>
    <row r="53509" spans="68:68" x14ac:dyDescent="0.2">
      <c r="BP53509" s="48"/>
    </row>
    <row r="53510" spans="68:68" x14ac:dyDescent="0.2">
      <c r="BP53510" s="48"/>
    </row>
    <row r="53511" spans="68:68" x14ac:dyDescent="0.2">
      <c r="BP53511" s="48"/>
    </row>
    <row r="53512" spans="68:68" x14ac:dyDescent="0.2">
      <c r="BP53512" s="48"/>
    </row>
    <row r="53513" spans="68:68" x14ac:dyDescent="0.2">
      <c r="BP53513" s="48"/>
    </row>
    <row r="53514" spans="68:68" x14ac:dyDescent="0.2">
      <c r="BP53514" s="48"/>
    </row>
    <row r="53515" spans="68:68" x14ac:dyDescent="0.2">
      <c r="BP53515" s="48"/>
    </row>
    <row r="53516" spans="68:68" x14ac:dyDescent="0.2">
      <c r="BP53516" s="48"/>
    </row>
    <row r="53517" spans="68:68" x14ac:dyDescent="0.2">
      <c r="BP53517" s="48"/>
    </row>
    <row r="53518" spans="68:68" x14ac:dyDescent="0.2">
      <c r="BP53518" s="48"/>
    </row>
    <row r="53519" spans="68:68" x14ac:dyDescent="0.2">
      <c r="BP53519" s="48"/>
    </row>
    <row r="53520" spans="68:68" x14ac:dyDescent="0.2">
      <c r="BP53520" s="48"/>
    </row>
    <row r="53521" spans="68:68" x14ac:dyDescent="0.2">
      <c r="BP53521" s="48"/>
    </row>
    <row r="53522" spans="68:68" x14ac:dyDescent="0.2">
      <c r="BP53522" s="48"/>
    </row>
    <row r="53523" spans="68:68" x14ac:dyDescent="0.2">
      <c r="BP53523" s="48"/>
    </row>
    <row r="53524" spans="68:68" x14ac:dyDescent="0.2">
      <c r="BP53524" s="48"/>
    </row>
    <row r="53525" spans="68:68" x14ac:dyDescent="0.2">
      <c r="BP53525" s="48"/>
    </row>
    <row r="53526" spans="68:68" x14ac:dyDescent="0.2">
      <c r="BP53526" s="48"/>
    </row>
    <row r="53527" spans="68:68" x14ac:dyDescent="0.2">
      <c r="BP53527" s="48"/>
    </row>
    <row r="53528" spans="68:68" x14ac:dyDescent="0.2">
      <c r="BP53528" s="48"/>
    </row>
    <row r="53529" spans="68:68" x14ac:dyDescent="0.2">
      <c r="BP53529" s="48"/>
    </row>
    <row r="53530" spans="68:68" x14ac:dyDescent="0.2">
      <c r="BP53530" s="48"/>
    </row>
    <row r="53531" spans="68:68" x14ac:dyDescent="0.2">
      <c r="BP53531" s="48"/>
    </row>
    <row r="53532" spans="68:68" x14ac:dyDescent="0.2">
      <c r="BP53532" s="48"/>
    </row>
    <row r="53533" spans="68:68" x14ac:dyDescent="0.2">
      <c r="BP53533" s="48"/>
    </row>
    <row r="53534" spans="68:68" x14ac:dyDescent="0.2">
      <c r="BP53534" s="48"/>
    </row>
    <row r="53535" spans="68:68" x14ac:dyDescent="0.2">
      <c r="BP53535" s="48"/>
    </row>
    <row r="53536" spans="68:68" x14ac:dyDescent="0.2">
      <c r="BP53536" s="48"/>
    </row>
    <row r="53537" spans="68:68" x14ac:dyDescent="0.2">
      <c r="BP53537" s="48"/>
    </row>
    <row r="53538" spans="68:68" x14ac:dyDescent="0.2">
      <c r="BP53538" s="48"/>
    </row>
    <row r="53539" spans="68:68" x14ac:dyDescent="0.2">
      <c r="BP53539" s="48"/>
    </row>
    <row r="53540" spans="68:68" x14ac:dyDescent="0.2">
      <c r="BP53540" s="48"/>
    </row>
    <row r="53541" spans="68:68" x14ac:dyDescent="0.2">
      <c r="BP53541" s="48"/>
    </row>
    <row r="53542" spans="68:68" x14ac:dyDescent="0.2">
      <c r="BP53542" s="48"/>
    </row>
    <row r="53543" spans="68:68" x14ac:dyDescent="0.2">
      <c r="BP53543" s="48"/>
    </row>
    <row r="53544" spans="68:68" x14ac:dyDescent="0.2">
      <c r="BP53544" s="48"/>
    </row>
    <row r="53545" spans="68:68" x14ac:dyDescent="0.2">
      <c r="BP53545" s="48"/>
    </row>
    <row r="53546" spans="68:68" x14ac:dyDescent="0.2">
      <c r="BP53546" s="48"/>
    </row>
    <row r="53547" spans="68:68" x14ac:dyDescent="0.2">
      <c r="BP53547" s="48"/>
    </row>
    <row r="53548" spans="68:68" x14ac:dyDescent="0.2">
      <c r="BP53548" s="48"/>
    </row>
    <row r="53549" spans="68:68" x14ac:dyDescent="0.2">
      <c r="BP53549" s="48"/>
    </row>
    <row r="53550" spans="68:68" x14ac:dyDescent="0.2">
      <c r="BP53550" s="48"/>
    </row>
    <row r="53551" spans="68:68" x14ac:dyDescent="0.2">
      <c r="BP53551" s="48"/>
    </row>
    <row r="53552" spans="68:68" x14ac:dyDescent="0.2">
      <c r="BP53552" s="48"/>
    </row>
    <row r="53553" spans="68:68" x14ac:dyDescent="0.2">
      <c r="BP53553" s="48"/>
    </row>
    <row r="53554" spans="68:68" x14ac:dyDescent="0.2">
      <c r="BP53554" s="48"/>
    </row>
    <row r="53555" spans="68:68" x14ac:dyDescent="0.2">
      <c r="BP53555" s="48"/>
    </row>
    <row r="53556" spans="68:68" x14ac:dyDescent="0.2">
      <c r="BP53556" s="48"/>
    </row>
    <row r="53557" spans="68:68" x14ac:dyDescent="0.2">
      <c r="BP53557" s="48"/>
    </row>
    <row r="53558" spans="68:68" x14ac:dyDescent="0.2">
      <c r="BP53558" s="48"/>
    </row>
    <row r="53559" spans="68:68" x14ac:dyDescent="0.2">
      <c r="BP53559" s="48"/>
    </row>
    <row r="53560" spans="68:68" x14ac:dyDescent="0.2">
      <c r="BP53560" s="48"/>
    </row>
    <row r="53561" spans="68:68" x14ac:dyDescent="0.2">
      <c r="BP53561" s="48"/>
    </row>
    <row r="53562" spans="68:68" x14ac:dyDescent="0.2">
      <c r="BP53562" s="48"/>
    </row>
    <row r="53563" spans="68:68" x14ac:dyDescent="0.2">
      <c r="BP53563" s="48"/>
    </row>
    <row r="53564" spans="68:68" x14ac:dyDescent="0.2">
      <c r="BP53564" s="48"/>
    </row>
    <row r="53565" spans="68:68" x14ac:dyDescent="0.2">
      <c r="BP53565" s="48"/>
    </row>
    <row r="53566" spans="68:68" x14ac:dyDescent="0.2">
      <c r="BP53566" s="48"/>
    </row>
    <row r="53567" spans="68:68" x14ac:dyDescent="0.2">
      <c r="BP53567" s="48"/>
    </row>
    <row r="53568" spans="68:68" x14ac:dyDescent="0.2">
      <c r="BP53568" s="48"/>
    </row>
    <row r="53569" spans="68:68" x14ac:dyDescent="0.2">
      <c r="BP53569" s="48"/>
    </row>
    <row r="53570" spans="68:68" x14ac:dyDescent="0.2">
      <c r="BP53570" s="48"/>
    </row>
    <row r="53571" spans="68:68" x14ac:dyDescent="0.2">
      <c r="BP53571" s="48"/>
    </row>
    <row r="53572" spans="68:68" x14ac:dyDescent="0.2">
      <c r="BP53572" s="48"/>
    </row>
    <row r="53573" spans="68:68" x14ac:dyDescent="0.2">
      <c r="BP53573" s="48"/>
    </row>
    <row r="53574" spans="68:68" x14ac:dyDescent="0.2">
      <c r="BP53574" s="48"/>
    </row>
    <row r="53575" spans="68:68" x14ac:dyDescent="0.2">
      <c r="BP53575" s="48"/>
    </row>
    <row r="53576" spans="68:68" x14ac:dyDescent="0.2">
      <c r="BP53576" s="48"/>
    </row>
    <row r="53577" spans="68:68" x14ac:dyDescent="0.2">
      <c r="BP53577" s="48"/>
    </row>
    <row r="53578" spans="68:68" x14ac:dyDescent="0.2">
      <c r="BP53578" s="48"/>
    </row>
    <row r="53579" spans="68:68" x14ac:dyDescent="0.2">
      <c r="BP53579" s="48"/>
    </row>
    <row r="53580" spans="68:68" x14ac:dyDescent="0.2">
      <c r="BP53580" s="48"/>
    </row>
    <row r="53581" spans="68:68" x14ac:dyDescent="0.2">
      <c r="BP53581" s="48"/>
    </row>
    <row r="53582" spans="68:68" x14ac:dyDescent="0.2">
      <c r="BP53582" s="48"/>
    </row>
    <row r="53583" spans="68:68" x14ac:dyDescent="0.2">
      <c r="BP53583" s="48"/>
    </row>
    <row r="53584" spans="68:68" x14ac:dyDescent="0.2">
      <c r="BP53584" s="48"/>
    </row>
    <row r="53585" spans="68:68" x14ac:dyDescent="0.2">
      <c r="BP53585" s="48"/>
    </row>
    <row r="53586" spans="68:68" x14ac:dyDescent="0.2">
      <c r="BP53586" s="48"/>
    </row>
    <row r="53587" spans="68:68" x14ac:dyDescent="0.2">
      <c r="BP53587" s="48"/>
    </row>
    <row r="53588" spans="68:68" x14ac:dyDescent="0.2">
      <c r="BP53588" s="48"/>
    </row>
    <row r="53589" spans="68:68" x14ac:dyDescent="0.2">
      <c r="BP53589" s="48"/>
    </row>
    <row r="53590" spans="68:68" x14ac:dyDescent="0.2">
      <c r="BP53590" s="48"/>
    </row>
    <row r="53591" spans="68:68" x14ac:dyDescent="0.2">
      <c r="BP53591" s="48"/>
    </row>
    <row r="53592" spans="68:68" x14ac:dyDescent="0.2">
      <c r="BP53592" s="48"/>
    </row>
    <row r="53593" spans="68:68" x14ac:dyDescent="0.2">
      <c r="BP53593" s="48"/>
    </row>
    <row r="53594" spans="68:68" x14ac:dyDescent="0.2">
      <c r="BP53594" s="48"/>
    </row>
    <row r="53595" spans="68:68" x14ac:dyDescent="0.2">
      <c r="BP53595" s="48"/>
    </row>
    <row r="53596" spans="68:68" x14ac:dyDescent="0.2">
      <c r="BP53596" s="48"/>
    </row>
    <row r="53597" spans="68:68" x14ac:dyDescent="0.2">
      <c r="BP53597" s="48"/>
    </row>
    <row r="53598" spans="68:68" x14ac:dyDescent="0.2">
      <c r="BP53598" s="48"/>
    </row>
    <row r="53599" spans="68:68" x14ac:dyDescent="0.2">
      <c r="BP53599" s="48"/>
    </row>
    <row r="53600" spans="68:68" x14ac:dyDescent="0.2">
      <c r="BP53600" s="48"/>
    </row>
    <row r="53601" spans="68:68" x14ac:dyDescent="0.2">
      <c r="BP53601" s="48"/>
    </row>
    <row r="53602" spans="68:68" x14ac:dyDescent="0.2">
      <c r="BP53602" s="48"/>
    </row>
    <row r="53603" spans="68:68" x14ac:dyDescent="0.2">
      <c r="BP53603" s="48"/>
    </row>
    <row r="53604" spans="68:68" x14ac:dyDescent="0.2">
      <c r="BP53604" s="48"/>
    </row>
    <row r="53605" spans="68:68" x14ac:dyDescent="0.2">
      <c r="BP53605" s="48"/>
    </row>
    <row r="53606" spans="68:68" x14ac:dyDescent="0.2">
      <c r="BP53606" s="48"/>
    </row>
    <row r="53607" spans="68:68" x14ac:dyDescent="0.2">
      <c r="BP53607" s="48"/>
    </row>
    <row r="53608" spans="68:68" x14ac:dyDescent="0.2">
      <c r="BP53608" s="48"/>
    </row>
    <row r="53609" spans="68:68" x14ac:dyDescent="0.2">
      <c r="BP53609" s="48"/>
    </row>
    <row r="53610" spans="68:68" x14ac:dyDescent="0.2">
      <c r="BP53610" s="48"/>
    </row>
    <row r="53611" spans="68:68" x14ac:dyDescent="0.2">
      <c r="BP53611" s="48"/>
    </row>
    <row r="53612" spans="68:68" x14ac:dyDescent="0.2">
      <c r="BP53612" s="48"/>
    </row>
    <row r="53613" spans="68:68" x14ac:dyDescent="0.2">
      <c r="BP53613" s="48"/>
    </row>
    <row r="53614" spans="68:68" x14ac:dyDescent="0.2">
      <c r="BP53614" s="48"/>
    </row>
    <row r="53615" spans="68:68" x14ac:dyDescent="0.2">
      <c r="BP53615" s="48"/>
    </row>
    <row r="53616" spans="68:68" x14ac:dyDescent="0.2">
      <c r="BP53616" s="48"/>
    </row>
    <row r="53617" spans="68:68" x14ac:dyDescent="0.2">
      <c r="BP53617" s="48"/>
    </row>
    <row r="53618" spans="68:68" x14ac:dyDescent="0.2">
      <c r="BP53618" s="48"/>
    </row>
    <row r="53619" spans="68:68" x14ac:dyDescent="0.2">
      <c r="BP53619" s="48"/>
    </row>
    <row r="53620" spans="68:68" x14ac:dyDescent="0.2">
      <c r="BP53620" s="48"/>
    </row>
    <row r="53621" spans="68:68" x14ac:dyDescent="0.2">
      <c r="BP53621" s="48"/>
    </row>
    <row r="53622" spans="68:68" x14ac:dyDescent="0.2">
      <c r="BP53622" s="48"/>
    </row>
    <row r="53623" spans="68:68" x14ac:dyDescent="0.2">
      <c r="BP53623" s="48"/>
    </row>
    <row r="53624" spans="68:68" x14ac:dyDescent="0.2">
      <c r="BP53624" s="48"/>
    </row>
    <row r="53625" spans="68:68" x14ac:dyDescent="0.2">
      <c r="BP53625" s="48"/>
    </row>
    <row r="53626" spans="68:68" x14ac:dyDescent="0.2">
      <c r="BP53626" s="48"/>
    </row>
    <row r="53627" spans="68:68" x14ac:dyDescent="0.2">
      <c r="BP53627" s="48"/>
    </row>
    <row r="53628" spans="68:68" x14ac:dyDescent="0.2">
      <c r="BP53628" s="48"/>
    </row>
    <row r="53629" spans="68:68" x14ac:dyDescent="0.2">
      <c r="BP53629" s="48"/>
    </row>
    <row r="53630" spans="68:68" x14ac:dyDescent="0.2">
      <c r="BP53630" s="48"/>
    </row>
    <row r="53631" spans="68:68" x14ac:dyDescent="0.2">
      <c r="BP53631" s="48"/>
    </row>
    <row r="53632" spans="68:68" x14ac:dyDescent="0.2">
      <c r="BP53632" s="48"/>
    </row>
    <row r="53633" spans="68:68" x14ac:dyDescent="0.2">
      <c r="BP53633" s="48"/>
    </row>
    <row r="53634" spans="68:68" x14ac:dyDescent="0.2">
      <c r="BP53634" s="48"/>
    </row>
    <row r="53635" spans="68:68" x14ac:dyDescent="0.2">
      <c r="BP53635" s="48"/>
    </row>
    <row r="53636" spans="68:68" x14ac:dyDescent="0.2">
      <c r="BP53636" s="48"/>
    </row>
    <row r="53637" spans="68:68" x14ac:dyDescent="0.2">
      <c r="BP53637" s="48"/>
    </row>
    <row r="53638" spans="68:68" x14ac:dyDescent="0.2">
      <c r="BP53638" s="48"/>
    </row>
    <row r="53639" spans="68:68" x14ac:dyDescent="0.2">
      <c r="BP53639" s="48"/>
    </row>
    <row r="53640" spans="68:68" x14ac:dyDescent="0.2">
      <c r="BP53640" s="48"/>
    </row>
    <row r="53641" spans="68:68" x14ac:dyDescent="0.2">
      <c r="BP53641" s="48"/>
    </row>
    <row r="53642" spans="68:68" x14ac:dyDescent="0.2">
      <c r="BP53642" s="48"/>
    </row>
    <row r="53643" spans="68:68" x14ac:dyDescent="0.2">
      <c r="BP53643" s="48"/>
    </row>
    <row r="53644" spans="68:68" x14ac:dyDescent="0.2">
      <c r="BP53644" s="48"/>
    </row>
    <row r="53645" spans="68:68" x14ac:dyDescent="0.2">
      <c r="BP53645" s="48"/>
    </row>
    <row r="53646" spans="68:68" x14ac:dyDescent="0.2">
      <c r="BP53646" s="48"/>
    </row>
    <row r="53647" spans="68:68" x14ac:dyDescent="0.2">
      <c r="BP53647" s="48"/>
    </row>
    <row r="53648" spans="68:68" x14ac:dyDescent="0.2">
      <c r="BP53648" s="48"/>
    </row>
    <row r="53649" spans="68:68" x14ac:dyDescent="0.2">
      <c r="BP53649" s="48"/>
    </row>
    <row r="53650" spans="68:68" x14ac:dyDescent="0.2">
      <c r="BP53650" s="48"/>
    </row>
    <row r="53651" spans="68:68" x14ac:dyDescent="0.2">
      <c r="BP53651" s="48"/>
    </row>
    <row r="53652" spans="68:68" x14ac:dyDescent="0.2">
      <c r="BP53652" s="48"/>
    </row>
    <row r="53653" spans="68:68" x14ac:dyDescent="0.2">
      <c r="BP53653" s="48"/>
    </row>
    <row r="53654" spans="68:68" x14ac:dyDescent="0.2">
      <c r="BP53654" s="48"/>
    </row>
    <row r="53655" spans="68:68" x14ac:dyDescent="0.2">
      <c r="BP53655" s="48"/>
    </row>
    <row r="53656" spans="68:68" x14ac:dyDescent="0.2">
      <c r="BP53656" s="48"/>
    </row>
    <row r="53657" spans="68:68" x14ac:dyDescent="0.2">
      <c r="BP53657" s="48"/>
    </row>
    <row r="53658" spans="68:68" x14ac:dyDescent="0.2">
      <c r="BP53658" s="48"/>
    </row>
    <row r="53659" spans="68:68" x14ac:dyDescent="0.2">
      <c r="BP53659" s="48"/>
    </row>
    <row r="53660" spans="68:68" x14ac:dyDescent="0.2">
      <c r="BP53660" s="48"/>
    </row>
    <row r="53661" spans="68:68" x14ac:dyDescent="0.2">
      <c r="BP53661" s="48"/>
    </row>
    <row r="53662" spans="68:68" x14ac:dyDescent="0.2">
      <c r="BP53662" s="48"/>
    </row>
    <row r="53663" spans="68:68" x14ac:dyDescent="0.2">
      <c r="BP53663" s="48"/>
    </row>
    <row r="53664" spans="68:68" x14ac:dyDescent="0.2">
      <c r="BP53664" s="48"/>
    </row>
    <row r="53665" spans="68:68" x14ac:dyDescent="0.2">
      <c r="BP53665" s="48"/>
    </row>
    <row r="53666" spans="68:68" x14ac:dyDescent="0.2">
      <c r="BP53666" s="48"/>
    </row>
    <row r="53667" spans="68:68" x14ac:dyDescent="0.2">
      <c r="BP53667" s="48"/>
    </row>
    <row r="53668" spans="68:68" x14ac:dyDescent="0.2">
      <c r="BP53668" s="48"/>
    </row>
    <row r="53669" spans="68:68" x14ac:dyDescent="0.2">
      <c r="BP53669" s="48"/>
    </row>
    <row r="53670" spans="68:68" x14ac:dyDescent="0.2">
      <c r="BP53670" s="48"/>
    </row>
    <row r="53671" spans="68:68" x14ac:dyDescent="0.2">
      <c r="BP53671" s="48"/>
    </row>
    <row r="53672" spans="68:68" x14ac:dyDescent="0.2">
      <c r="BP53672" s="48"/>
    </row>
    <row r="53673" spans="68:68" x14ac:dyDescent="0.2">
      <c r="BP53673" s="48"/>
    </row>
    <row r="53674" spans="68:68" x14ac:dyDescent="0.2">
      <c r="BP53674" s="48"/>
    </row>
    <row r="53675" spans="68:68" x14ac:dyDescent="0.2">
      <c r="BP53675" s="48"/>
    </row>
    <row r="53676" spans="68:68" x14ac:dyDescent="0.2">
      <c r="BP53676" s="48"/>
    </row>
    <row r="53677" spans="68:68" x14ac:dyDescent="0.2">
      <c r="BP53677" s="48"/>
    </row>
    <row r="53678" spans="68:68" x14ac:dyDescent="0.2">
      <c r="BP53678" s="48"/>
    </row>
    <row r="53679" spans="68:68" x14ac:dyDescent="0.2">
      <c r="BP53679" s="48"/>
    </row>
    <row r="53680" spans="68:68" x14ac:dyDescent="0.2">
      <c r="BP53680" s="48"/>
    </row>
    <row r="53681" spans="68:68" x14ac:dyDescent="0.2">
      <c r="BP53681" s="48"/>
    </row>
    <row r="53682" spans="68:68" x14ac:dyDescent="0.2">
      <c r="BP53682" s="48"/>
    </row>
    <row r="53683" spans="68:68" x14ac:dyDescent="0.2">
      <c r="BP53683" s="48"/>
    </row>
    <row r="53684" spans="68:68" x14ac:dyDescent="0.2">
      <c r="BP53684" s="48"/>
    </row>
    <row r="53685" spans="68:68" x14ac:dyDescent="0.2">
      <c r="BP53685" s="48"/>
    </row>
    <row r="53686" spans="68:68" x14ac:dyDescent="0.2">
      <c r="BP53686" s="48"/>
    </row>
    <row r="53687" spans="68:68" x14ac:dyDescent="0.2">
      <c r="BP53687" s="48"/>
    </row>
    <row r="53688" spans="68:68" x14ac:dyDescent="0.2">
      <c r="BP53688" s="48"/>
    </row>
    <row r="53689" spans="68:68" x14ac:dyDescent="0.2">
      <c r="BP53689" s="48"/>
    </row>
    <row r="53690" spans="68:68" x14ac:dyDescent="0.2">
      <c r="BP53690" s="48"/>
    </row>
    <row r="53691" spans="68:68" x14ac:dyDescent="0.2">
      <c r="BP53691" s="48"/>
    </row>
    <row r="53692" spans="68:68" x14ac:dyDescent="0.2">
      <c r="BP53692" s="48"/>
    </row>
    <row r="53693" spans="68:68" x14ac:dyDescent="0.2">
      <c r="BP53693" s="48"/>
    </row>
    <row r="53694" spans="68:68" x14ac:dyDescent="0.2">
      <c r="BP53694" s="48"/>
    </row>
    <row r="53695" spans="68:68" x14ac:dyDescent="0.2">
      <c r="BP53695" s="48"/>
    </row>
    <row r="53696" spans="68:68" x14ac:dyDescent="0.2">
      <c r="BP53696" s="48"/>
    </row>
    <row r="53697" spans="68:68" x14ac:dyDescent="0.2">
      <c r="BP53697" s="48"/>
    </row>
    <row r="53698" spans="68:68" x14ac:dyDescent="0.2">
      <c r="BP53698" s="48"/>
    </row>
    <row r="53699" spans="68:68" x14ac:dyDescent="0.2">
      <c r="BP53699" s="48"/>
    </row>
    <row r="53700" spans="68:68" x14ac:dyDescent="0.2">
      <c r="BP53700" s="48"/>
    </row>
    <row r="53701" spans="68:68" x14ac:dyDescent="0.2">
      <c r="BP53701" s="48"/>
    </row>
    <row r="53702" spans="68:68" x14ac:dyDescent="0.2">
      <c r="BP53702" s="48"/>
    </row>
    <row r="53703" spans="68:68" x14ac:dyDescent="0.2">
      <c r="BP53703" s="48"/>
    </row>
    <row r="53704" spans="68:68" x14ac:dyDescent="0.2">
      <c r="BP53704" s="48"/>
    </row>
    <row r="53705" spans="68:68" x14ac:dyDescent="0.2">
      <c r="BP53705" s="48"/>
    </row>
    <row r="53706" spans="68:68" x14ac:dyDescent="0.2">
      <c r="BP53706" s="48"/>
    </row>
    <row r="53707" spans="68:68" x14ac:dyDescent="0.2">
      <c r="BP53707" s="48"/>
    </row>
    <row r="53708" spans="68:68" x14ac:dyDescent="0.2">
      <c r="BP53708" s="48"/>
    </row>
    <row r="53709" spans="68:68" x14ac:dyDescent="0.2">
      <c r="BP53709" s="48"/>
    </row>
    <row r="53710" spans="68:68" x14ac:dyDescent="0.2">
      <c r="BP53710" s="48"/>
    </row>
    <row r="53711" spans="68:68" x14ac:dyDescent="0.2">
      <c r="BP53711" s="48"/>
    </row>
    <row r="53712" spans="68:68" x14ac:dyDescent="0.2">
      <c r="BP53712" s="48"/>
    </row>
    <row r="53713" spans="68:68" x14ac:dyDescent="0.2">
      <c r="BP53713" s="48"/>
    </row>
    <row r="53714" spans="68:68" x14ac:dyDescent="0.2">
      <c r="BP53714" s="48"/>
    </row>
    <row r="53715" spans="68:68" x14ac:dyDescent="0.2">
      <c r="BP53715" s="48"/>
    </row>
    <row r="53716" spans="68:68" x14ac:dyDescent="0.2">
      <c r="BP53716" s="48"/>
    </row>
    <row r="53717" spans="68:68" x14ac:dyDescent="0.2">
      <c r="BP53717" s="48"/>
    </row>
    <row r="53718" spans="68:68" x14ac:dyDescent="0.2">
      <c r="BP53718" s="48"/>
    </row>
    <row r="53719" spans="68:68" x14ac:dyDescent="0.2">
      <c r="BP53719" s="48"/>
    </row>
    <row r="53720" spans="68:68" x14ac:dyDescent="0.2">
      <c r="BP53720" s="48"/>
    </row>
    <row r="53721" spans="68:68" x14ac:dyDescent="0.2">
      <c r="BP53721" s="48"/>
    </row>
    <row r="53722" spans="68:68" x14ac:dyDescent="0.2">
      <c r="BP53722" s="48"/>
    </row>
    <row r="53723" spans="68:68" x14ac:dyDescent="0.2">
      <c r="BP53723" s="48"/>
    </row>
    <row r="53724" spans="68:68" x14ac:dyDescent="0.2">
      <c r="BP53724" s="48"/>
    </row>
    <row r="53725" spans="68:68" x14ac:dyDescent="0.2">
      <c r="BP53725" s="48"/>
    </row>
    <row r="53726" spans="68:68" x14ac:dyDescent="0.2">
      <c r="BP53726" s="48"/>
    </row>
    <row r="53727" spans="68:68" x14ac:dyDescent="0.2">
      <c r="BP53727" s="48"/>
    </row>
    <row r="53728" spans="68:68" x14ac:dyDescent="0.2">
      <c r="BP53728" s="48"/>
    </row>
    <row r="53729" spans="68:68" x14ac:dyDescent="0.2">
      <c r="BP53729" s="48"/>
    </row>
    <row r="53730" spans="68:68" x14ac:dyDescent="0.2">
      <c r="BP53730" s="48"/>
    </row>
    <row r="53731" spans="68:68" x14ac:dyDescent="0.2">
      <c r="BP53731" s="48"/>
    </row>
    <row r="53732" spans="68:68" x14ac:dyDescent="0.2">
      <c r="BP53732" s="48"/>
    </row>
    <row r="53733" spans="68:68" x14ac:dyDescent="0.2">
      <c r="BP53733" s="48"/>
    </row>
    <row r="53734" spans="68:68" x14ac:dyDescent="0.2">
      <c r="BP53734" s="48"/>
    </row>
    <row r="53735" spans="68:68" x14ac:dyDescent="0.2">
      <c r="BP53735" s="48"/>
    </row>
    <row r="53736" spans="68:68" x14ac:dyDescent="0.2">
      <c r="BP53736" s="48"/>
    </row>
    <row r="53737" spans="68:68" x14ac:dyDescent="0.2">
      <c r="BP53737" s="48"/>
    </row>
    <row r="53738" spans="68:68" x14ac:dyDescent="0.2">
      <c r="BP53738" s="48"/>
    </row>
    <row r="53739" spans="68:68" x14ac:dyDescent="0.2">
      <c r="BP53739" s="48"/>
    </row>
    <row r="53740" spans="68:68" x14ac:dyDescent="0.2">
      <c r="BP53740" s="48"/>
    </row>
    <row r="53741" spans="68:68" x14ac:dyDescent="0.2">
      <c r="BP53741" s="48"/>
    </row>
    <row r="53742" spans="68:68" x14ac:dyDescent="0.2">
      <c r="BP53742" s="48"/>
    </row>
    <row r="53743" spans="68:68" x14ac:dyDescent="0.2">
      <c r="BP53743" s="48"/>
    </row>
    <row r="53744" spans="68:68" x14ac:dyDescent="0.2">
      <c r="BP53744" s="48"/>
    </row>
    <row r="53745" spans="68:68" x14ac:dyDescent="0.2">
      <c r="BP53745" s="48"/>
    </row>
    <row r="53746" spans="68:68" x14ac:dyDescent="0.2">
      <c r="BP53746" s="48"/>
    </row>
    <row r="53747" spans="68:68" x14ac:dyDescent="0.2">
      <c r="BP53747" s="48"/>
    </row>
    <row r="53748" spans="68:68" x14ac:dyDescent="0.2">
      <c r="BP53748" s="48"/>
    </row>
    <row r="53749" spans="68:68" x14ac:dyDescent="0.2">
      <c r="BP53749" s="48"/>
    </row>
    <row r="53750" spans="68:68" x14ac:dyDescent="0.2">
      <c r="BP53750" s="48"/>
    </row>
    <row r="53751" spans="68:68" x14ac:dyDescent="0.2">
      <c r="BP53751" s="48"/>
    </row>
    <row r="53752" spans="68:68" x14ac:dyDescent="0.2">
      <c r="BP53752" s="48"/>
    </row>
    <row r="53753" spans="68:68" x14ac:dyDescent="0.2">
      <c r="BP53753" s="48"/>
    </row>
    <row r="53754" spans="68:68" x14ac:dyDescent="0.2">
      <c r="BP53754" s="48"/>
    </row>
    <row r="53755" spans="68:68" x14ac:dyDescent="0.2">
      <c r="BP53755" s="48"/>
    </row>
    <row r="53756" spans="68:68" x14ac:dyDescent="0.2">
      <c r="BP53756" s="48"/>
    </row>
    <row r="53757" spans="68:68" x14ac:dyDescent="0.2">
      <c r="BP53757" s="48"/>
    </row>
    <row r="53758" spans="68:68" x14ac:dyDescent="0.2">
      <c r="BP53758" s="48"/>
    </row>
    <row r="53759" spans="68:68" x14ac:dyDescent="0.2">
      <c r="BP53759" s="48"/>
    </row>
    <row r="53760" spans="68:68" x14ac:dyDescent="0.2">
      <c r="BP53760" s="48"/>
    </row>
    <row r="53761" spans="68:68" x14ac:dyDescent="0.2">
      <c r="BP53761" s="48"/>
    </row>
    <row r="53762" spans="68:68" x14ac:dyDescent="0.2">
      <c r="BP53762" s="48"/>
    </row>
    <row r="53763" spans="68:68" x14ac:dyDescent="0.2">
      <c r="BP53763" s="48"/>
    </row>
    <row r="53764" spans="68:68" x14ac:dyDescent="0.2">
      <c r="BP53764" s="48"/>
    </row>
    <row r="53765" spans="68:68" x14ac:dyDescent="0.2">
      <c r="BP53765" s="48"/>
    </row>
    <row r="53766" spans="68:68" x14ac:dyDescent="0.2">
      <c r="BP53766" s="48"/>
    </row>
    <row r="53767" spans="68:68" x14ac:dyDescent="0.2">
      <c r="BP53767" s="48"/>
    </row>
    <row r="53768" spans="68:68" x14ac:dyDescent="0.2">
      <c r="BP53768" s="48"/>
    </row>
    <row r="53769" spans="68:68" x14ac:dyDescent="0.2">
      <c r="BP53769" s="48"/>
    </row>
    <row r="53770" spans="68:68" x14ac:dyDescent="0.2">
      <c r="BP53770" s="48"/>
    </row>
    <row r="53771" spans="68:68" x14ac:dyDescent="0.2">
      <c r="BP53771" s="48"/>
    </row>
    <row r="53772" spans="68:68" x14ac:dyDescent="0.2">
      <c r="BP53772" s="48"/>
    </row>
    <row r="53773" spans="68:68" x14ac:dyDescent="0.2">
      <c r="BP53773" s="48"/>
    </row>
    <row r="53774" spans="68:68" x14ac:dyDescent="0.2">
      <c r="BP53774" s="48"/>
    </row>
    <row r="53775" spans="68:68" x14ac:dyDescent="0.2">
      <c r="BP53775" s="48"/>
    </row>
    <row r="53776" spans="68:68" x14ac:dyDescent="0.2">
      <c r="BP53776" s="48"/>
    </row>
    <row r="53777" spans="68:68" x14ac:dyDescent="0.2">
      <c r="BP53777" s="48"/>
    </row>
    <row r="53778" spans="68:68" x14ac:dyDescent="0.2">
      <c r="BP53778" s="48"/>
    </row>
    <row r="53779" spans="68:68" x14ac:dyDescent="0.2">
      <c r="BP53779" s="48"/>
    </row>
    <row r="53780" spans="68:68" x14ac:dyDescent="0.2">
      <c r="BP53780" s="48"/>
    </row>
    <row r="53781" spans="68:68" x14ac:dyDescent="0.2">
      <c r="BP53781" s="48"/>
    </row>
    <row r="53782" spans="68:68" x14ac:dyDescent="0.2">
      <c r="BP53782" s="48"/>
    </row>
    <row r="53783" spans="68:68" x14ac:dyDescent="0.2">
      <c r="BP53783" s="48"/>
    </row>
    <row r="53784" spans="68:68" x14ac:dyDescent="0.2">
      <c r="BP53784" s="48"/>
    </row>
    <row r="53785" spans="68:68" x14ac:dyDescent="0.2">
      <c r="BP53785" s="48"/>
    </row>
    <row r="53786" spans="68:68" x14ac:dyDescent="0.2">
      <c r="BP53786" s="48"/>
    </row>
    <row r="53787" spans="68:68" x14ac:dyDescent="0.2">
      <c r="BP53787" s="48"/>
    </row>
    <row r="53788" spans="68:68" x14ac:dyDescent="0.2">
      <c r="BP53788" s="48"/>
    </row>
    <row r="53789" spans="68:68" x14ac:dyDescent="0.2">
      <c r="BP53789" s="48"/>
    </row>
    <row r="53790" spans="68:68" x14ac:dyDescent="0.2">
      <c r="BP53790" s="48"/>
    </row>
    <row r="53791" spans="68:68" x14ac:dyDescent="0.2">
      <c r="BP53791" s="48"/>
    </row>
    <row r="53792" spans="68:68" x14ac:dyDescent="0.2">
      <c r="BP53792" s="48"/>
    </row>
    <row r="53793" spans="68:68" x14ac:dyDescent="0.2">
      <c r="BP53793" s="48"/>
    </row>
    <row r="53794" spans="68:68" x14ac:dyDescent="0.2">
      <c r="BP53794" s="48"/>
    </row>
    <row r="53795" spans="68:68" x14ac:dyDescent="0.2">
      <c r="BP53795" s="48"/>
    </row>
    <row r="53796" spans="68:68" x14ac:dyDescent="0.2">
      <c r="BP53796" s="48"/>
    </row>
    <row r="53797" spans="68:68" x14ac:dyDescent="0.2">
      <c r="BP53797" s="48"/>
    </row>
    <row r="53798" spans="68:68" x14ac:dyDescent="0.2">
      <c r="BP53798" s="48"/>
    </row>
    <row r="53799" spans="68:68" x14ac:dyDescent="0.2">
      <c r="BP53799" s="48"/>
    </row>
    <row r="53800" spans="68:68" x14ac:dyDescent="0.2">
      <c r="BP53800" s="48"/>
    </row>
    <row r="53801" spans="68:68" x14ac:dyDescent="0.2">
      <c r="BP53801" s="48"/>
    </row>
    <row r="53802" spans="68:68" x14ac:dyDescent="0.2">
      <c r="BP53802" s="48"/>
    </row>
    <row r="53803" spans="68:68" x14ac:dyDescent="0.2">
      <c r="BP53803" s="48"/>
    </row>
    <row r="53804" spans="68:68" x14ac:dyDescent="0.2">
      <c r="BP53804" s="48"/>
    </row>
    <row r="53805" spans="68:68" x14ac:dyDescent="0.2">
      <c r="BP53805" s="48"/>
    </row>
    <row r="53806" spans="68:68" x14ac:dyDescent="0.2">
      <c r="BP53806" s="48"/>
    </row>
    <row r="53807" spans="68:68" x14ac:dyDescent="0.2">
      <c r="BP53807" s="48"/>
    </row>
    <row r="53808" spans="68:68" x14ac:dyDescent="0.2">
      <c r="BP53808" s="48"/>
    </row>
    <row r="53809" spans="68:68" x14ac:dyDescent="0.2">
      <c r="BP53809" s="48"/>
    </row>
    <row r="53810" spans="68:68" x14ac:dyDescent="0.2">
      <c r="BP53810" s="48"/>
    </row>
    <row r="53811" spans="68:68" x14ac:dyDescent="0.2">
      <c r="BP53811" s="48"/>
    </row>
    <row r="53812" spans="68:68" x14ac:dyDescent="0.2">
      <c r="BP53812" s="48"/>
    </row>
    <row r="53813" spans="68:68" x14ac:dyDescent="0.2">
      <c r="BP53813" s="48"/>
    </row>
    <row r="53814" spans="68:68" x14ac:dyDescent="0.2">
      <c r="BP53814" s="48"/>
    </row>
    <row r="53815" spans="68:68" x14ac:dyDescent="0.2">
      <c r="BP53815" s="48"/>
    </row>
    <row r="53816" spans="68:68" x14ac:dyDescent="0.2">
      <c r="BP53816" s="48"/>
    </row>
    <row r="53817" spans="68:68" x14ac:dyDescent="0.2">
      <c r="BP53817" s="48"/>
    </row>
    <row r="53818" spans="68:68" x14ac:dyDescent="0.2">
      <c r="BP53818" s="48"/>
    </row>
    <row r="53819" spans="68:68" x14ac:dyDescent="0.2">
      <c r="BP53819" s="48"/>
    </row>
    <row r="53820" spans="68:68" x14ac:dyDescent="0.2">
      <c r="BP53820" s="48"/>
    </row>
    <row r="53821" spans="68:68" x14ac:dyDescent="0.2">
      <c r="BP53821" s="48"/>
    </row>
    <row r="53822" spans="68:68" x14ac:dyDescent="0.2">
      <c r="BP53822" s="48"/>
    </row>
    <row r="53823" spans="68:68" x14ac:dyDescent="0.2">
      <c r="BP53823" s="48"/>
    </row>
    <row r="53824" spans="68:68" x14ac:dyDescent="0.2">
      <c r="BP53824" s="48"/>
    </row>
    <row r="53825" spans="68:68" x14ac:dyDescent="0.2">
      <c r="BP53825" s="48"/>
    </row>
    <row r="53826" spans="68:68" x14ac:dyDescent="0.2">
      <c r="BP53826" s="48"/>
    </row>
    <row r="53827" spans="68:68" x14ac:dyDescent="0.2">
      <c r="BP53827" s="48"/>
    </row>
    <row r="53828" spans="68:68" x14ac:dyDescent="0.2">
      <c r="BP53828" s="48"/>
    </row>
    <row r="53829" spans="68:68" x14ac:dyDescent="0.2">
      <c r="BP53829" s="48"/>
    </row>
    <row r="53830" spans="68:68" x14ac:dyDescent="0.2">
      <c r="BP53830" s="48"/>
    </row>
    <row r="53831" spans="68:68" x14ac:dyDescent="0.2">
      <c r="BP53831" s="48"/>
    </row>
    <row r="53832" spans="68:68" x14ac:dyDescent="0.2">
      <c r="BP53832" s="48"/>
    </row>
    <row r="53833" spans="68:68" x14ac:dyDescent="0.2">
      <c r="BP53833" s="48"/>
    </row>
    <row r="53834" spans="68:68" x14ac:dyDescent="0.2">
      <c r="BP53834" s="48"/>
    </row>
    <row r="53835" spans="68:68" x14ac:dyDescent="0.2">
      <c r="BP53835" s="48"/>
    </row>
    <row r="53836" spans="68:68" x14ac:dyDescent="0.2">
      <c r="BP53836" s="48"/>
    </row>
    <row r="53837" spans="68:68" x14ac:dyDescent="0.2">
      <c r="BP53837" s="48"/>
    </row>
    <row r="53838" spans="68:68" x14ac:dyDescent="0.2">
      <c r="BP53838" s="48"/>
    </row>
    <row r="53839" spans="68:68" x14ac:dyDescent="0.2">
      <c r="BP53839" s="48"/>
    </row>
    <row r="53840" spans="68:68" x14ac:dyDescent="0.2">
      <c r="BP53840" s="48"/>
    </row>
    <row r="53841" spans="68:68" x14ac:dyDescent="0.2">
      <c r="BP53841" s="48"/>
    </row>
    <row r="53842" spans="68:68" x14ac:dyDescent="0.2">
      <c r="BP53842" s="48"/>
    </row>
    <row r="53843" spans="68:68" x14ac:dyDescent="0.2">
      <c r="BP53843" s="48"/>
    </row>
    <row r="53844" spans="68:68" x14ac:dyDescent="0.2">
      <c r="BP53844" s="48"/>
    </row>
    <row r="53845" spans="68:68" x14ac:dyDescent="0.2">
      <c r="BP53845" s="48"/>
    </row>
    <row r="53846" spans="68:68" x14ac:dyDescent="0.2">
      <c r="BP53846" s="48"/>
    </row>
    <row r="53847" spans="68:68" x14ac:dyDescent="0.2">
      <c r="BP53847" s="48"/>
    </row>
    <row r="53848" spans="68:68" x14ac:dyDescent="0.2">
      <c r="BP53848" s="48"/>
    </row>
    <row r="53849" spans="68:68" x14ac:dyDescent="0.2">
      <c r="BP53849" s="48"/>
    </row>
    <row r="53850" spans="68:68" x14ac:dyDescent="0.2">
      <c r="BP53850" s="48"/>
    </row>
    <row r="53851" spans="68:68" x14ac:dyDescent="0.2">
      <c r="BP53851" s="48"/>
    </row>
    <row r="53852" spans="68:68" x14ac:dyDescent="0.2">
      <c r="BP53852" s="48"/>
    </row>
    <row r="53853" spans="68:68" x14ac:dyDescent="0.2">
      <c r="BP53853" s="48"/>
    </row>
    <row r="53854" spans="68:68" x14ac:dyDescent="0.2">
      <c r="BP53854" s="48"/>
    </row>
    <row r="53855" spans="68:68" x14ac:dyDescent="0.2">
      <c r="BP53855" s="48"/>
    </row>
    <row r="53856" spans="68:68" x14ac:dyDescent="0.2">
      <c r="BP53856" s="48"/>
    </row>
    <row r="53857" spans="68:68" x14ac:dyDescent="0.2">
      <c r="BP53857" s="48"/>
    </row>
    <row r="53858" spans="68:68" x14ac:dyDescent="0.2">
      <c r="BP53858" s="48"/>
    </row>
    <row r="53859" spans="68:68" x14ac:dyDescent="0.2">
      <c r="BP53859" s="48"/>
    </row>
    <row r="53860" spans="68:68" x14ac:dyDescent="0.2">
      <c r="BP53860" s="48"/>
    </row>
    <row r="53861" spans="68:68" x14ac:dyDescent="0.2">
      <c r="BP53861" s="48"/>
    </row>
    <row r="53862" spans="68:68" x14ac:dyDescent="0.2">
      <c r="BP53862" s="48"/>
    </row>
    <row r="53863" spans="68:68" x14ac:dyDescent="0.2">
      <c r="BP53863" s="48"/>
    </row>
    <row r="53864" spans="68:68" x14ac:dyDescent="0.2">
      <c r="BP53864" s="48"/>
    </row>
    <row r="53865" spans="68:68" x14ac:dyDescent="0.2">
      <c r="BP53865" s="48"/>
    </row>
    <row r="53866" spans="68:68" x14ac:dyDescent="0.2">
      <c r="BP53866" s="48"/>
    </row>
    <row r="53867" spans="68:68" x14ac:dyDescent="0.2">
      <c r="BP53867" s="48"/>
    </row>
    <row r="53868" spans="68:68" x14ac:dyDescent="0.2">
      <c r="BP53868" s="48"/>
    </row>
    <row r="53869" spans="68:68" x14ac:dyDescent="0.2">
      <c r="BP53869" s="48"/>
    </row>
    <row r="53870" spans="68:68" x14ac:dyDescent="0.2">
      <c r="BP53870" s="48"/>
    </row>
    <row r="53871" spans="68:68" x14ac:dyDescent="0.2">
      <c r="BP53871" s="48"/>
    </row>
    <row r="53872" spans="68:68" x14ac:dyDescent="0.2">
      <c r="BP53872" s="48"/>
    </row>
    <row r="53873" spans="68:68" x14ac:dyDescent="0.2">
      <c r="BP53873" s="48"/>
    </row>
    <row r="53874" spans="68:68" x14ac:dyDescent="0.2">
      <c r="BP53874" s="48"/>
    </row>
    <row r="53875" spans="68:68" x14ac:dyDescent="0.2">
      <c r="BP53875" s="48"/>
    </row>
    <row r="53876" spans="68:68" x14ac:dyDescent="0.2">
      <c r="BP53876" s="48"/>
    </row>
    <row r="53877" spans="68:68" x14ac:dyDescent="0.2">
      <c r="BP53877" s="48"/>
    </row>
    <row r="53878" spans="68:68" x14ac:dyDescent="0.2">
      <c r="BP53878" s="48"/>
    </row>
    <row r="53879" spans="68:68" x14ac:dyDescent="0.2">
      <c r="BP53879" s="48"/>
    </row>
    <row r="53880" spans="68:68" x14ac:dyDescent="0.2">
      <c r="BP53880" s="48"/>
    </row>
    <row r="53881" spans="68:68" x14ac:dyDescent="0.2">
      <c r="BP53881" s="48"/>
    </row>
    <row r="53882" spans="68:68" x14ac:dyDescent="0.2">
      <c r="BP53882" s="48"/>
    </row>
    <row r="53883" spans="68:68" x14ac:dyDescent="0.2">
      <c r="BP53883" s="48"/>
    </row>
    <row r="53884" spans="68:68" x14ac:dyDescent="0.2">
      <c r="BP53884" s="48"/>
    </row>
    <row r="53885" spans="68:68" x14ac:dyDescent="0.2">
      <c r="BP53885" s="48"/>
    </row>
    <row r="53886" spans="68:68" x14ac:dyDescent="0.2">
      <c r="BP53886" s="48"/>
    </row>
    <row r="53887" spans="68:68" x14ac:dyDescent="0.2">
      <c r="BP53887" s="48"/>
    </row>
    <row r="53888" spans="68:68" x14ac:dyDescent="0.2">
      <c r="BP53888" s="48"/>
    </row>
    <row r="53889" spans="68:68" x14ac:dyDescent="0.2">
      <c r="BP53889" s="48"/>
    </row>
    <row r="53890" spans="68:68" x14ac:dyDescent="0.2">
      <c r="BP53890" s="48"/>
    </row>
    <row r="53891" spans="68:68" x14ac:dyDescent="0.2">
      <c r="BP53891" s="48"/>
    </row>
    <row r="53892" spans="68:68" x14ac:dyDescent="0.2">
      <c r="BP53892" s="48"/>
    </row>
    <row r="53893" spans="68:68" x14ac:dyDescent="0.2">
      <c r="BP53893" s="48"/>
    </row>
    <row r="53894" spans="68:68" x14ac:dyDescent="0.2">
      <c r="BP53894" s="48"/>
    </row>
    <row r="53895" spans="68:68" x14ac:dyDescent="0.2">
      <c r="BP53895" s="48"/>
    </row>
    <row r="53896" spans="68:68" x14ac:dyDescent="0.2">
      <c r="BP53896" s="48"/>
    </row>
    <row r="53897" spans="68:68" x14ac:dyDescent="0.2">
      <c r="BP53897" s="48"/>
    </row>
    <row r="53898" spans="68:68" x14ac:dyDescent="0.2">
      <c r="BP53898" s="48"/>
    </row>
    <row r="53899" spans="68:68" x14ac:dyDescent="0.2">
      <c r="BP53899" s="48"/>
    </row>
    <row r="53900" spans="68:68" x14ac:dyDescent="0.2">
      <c r="BP53900" s="48"/>
    </row>
    <row r="53901" spans="68:68" x14ac:dyDescent="0.2">
      <c r="BP53901" s="48"/>
    </row>
    <row r="53902" spans="68:68" x14ac:dyDescent="0.2">
      <c r="BP53902" s="48"/>
    </row>
    <row r="53903" spans="68:68" x14ac:dyDescent="0.2">
      <c r="BP53903" s="48"/>
    </row>
    <row r="53904" spans="68:68" x14ac:dyDescent="0.2">
      <c r="BP53904" s="48"/>
    </row>
    <row r="53905" spans="68:68" x14ac:dyDescent="0.2">
      <c r="BP53905" s="48"/>
    </row>
    <row r="53906" spans="68:68" x14ac:dyDescent="0.2">
      <c r="BP53906" s="48"/>
    </row>
    <row r="53907" spans="68:68" x14ac:dyDescent="0.2">
      <c r="BP53907" s="48"/>
    </row>
    <row r="53908" spans="68:68" x14ac:dyDescent="0.2">
      <c r="BP53908" s="48"/>
    </row>
    <row r="53909" spans="68:68" x14ac:dyDescent="0.2">
      <c r="BP53909" s="48"/>
    </row>
    <row r="53910" spans="68:68" x14ac:dyDescent="0.2">
      <c r="BP53910" s="48"/>
    </row>
    <row r="53911" spans="68:68" x14ac:dyDescent="0.2">
      <c r="BP53911" s="48"/>
    </row>
    <row r="53912" spans="68:68" x14ac:dyDescent="0.2">
      <c r="BP53912" s="48"/>
    </row>
    <row r="53913" spans="68:68" x14ac:dyDescent="0.2">
      <c r="BP53913" s="48"/>
    </row>
    <row r="53914" spans="68:68" x14ac:dyDescent="0.2">
      <c r="BP53914" s="48"/>
    </row>
    <row r="53915" spans="68:68" x14ac:dyDescent="0.2">
      <c r="BP53915" s="48"/>
    </row>
    <row r="53916" spans="68:68" x14ac:dyDescent="0.2">
      <c r="BP53916" s="48"/>
    </row>
    <row r="53917" spans="68:68" x14ac:dyDescent="0.2">
      <c r="BP53917" s="48"/>
    </row>
    <row r="53918" spans="68:68" x14ac:dyDescent="0.2">
      <c r="BP53918" s="48"/>
    </row>
    <row r="53919" spans="68:68" x14ac:dyDescent="0.2">
      <c r="BP53919" s="48"/>
    </row>
    <row r="53920" spans="68:68" x14ac:dyDescent="0.2">
      <c r="BP53920" s="48"/>
    </row>
    <row r="53921" spans="68:68" x14ac:dyDescent="0.2">
      <c r="BP53921" s="48"/>
    </row>
    <row r="53922" spans="68:68" x14ac:dyDescent="0.2">
      <c r="BP53922" s="48"/>
    </row>
    <row r="53923" spans="68:68" x14ac:dyDescent="0.2">
      <c r="BP53923" s="48"/>
    </row>
    <row r="53924" spans="68:68" x14ac:dyDescent="0.2">
      <c r="BP53924" s="48"/>
    </row>
    <row r="53925" spans="68:68" x14ac:dyDescent="0.2">
      <c r="BP53925" s="48"/>
    </row>
    <row r="53926" spans="68:68" x14ac:dyDescent="0.2">
      <c r="BP53926" s="48"/>
    </row>
    <row r="53927" spans="68:68" x14ac:dyDescent="0.2">
      <c r="BP53927" s="48"/>
    </row>
    <row r="53928" spans="68:68" x14ac:dyDescent="0.2">
      <c r="BP53928" s="48"/>
    </row>
    <row r="53929" spans="68:68" x14ac:dyDescent="0.2">
      <c r="BP53929" s="48"/>
    </row>
    <row r="53930" spans="68:68" x14ac:dyDescent="0.2">
      <c r="BP53930" s="48"/>
    </row>
    <row r="53931" spans="68:68" x14ac:dyDescent="0.2">
      <c r="BP53931" s="48"/>
    </row>
    <row r="53932" spans="68:68" x14ac:dyDescent="0.2">
      <c r="BP53932" s="48"/>
    </row>
    <row r="53933" spans="68:68" x14ac:dyDescent="0.2">
      <c r="BP53933" s="48"/>
    </row>
    <row r="53934" spans="68:68" x14ac:dyDescent="0.2">
      <c r="BP53934" s="48"/>
    </row>
    <row r="53935" spans="68:68" x14ac:dyDescent="0.2">
      <c r="BP53935" s="48"/>
    </row>
    <row r="53936" spans="68:68" x14ac:dyDescent="0.2">
      <c r="BP53936" s="48"/>
    </row>
    <row r="53937" spans="68:68" x14ac:dyDescent="0.2">
      <c r="BP53937" s="48"/>
    </row>
    <row r="53938" spans="68:68" x14ac:dyDescent="0.2">
      <c r="BP53938" s="48"/>
    </row>
    <row r="53939" spans="68:68" x14ac:dyDescent="0.2">
      <c r="BP53939" s="48"/>
    </row>
    <row r="53940" spans="68:68" x14ac:dyDescent="0.2">
      <c r="BP53940" s="48"/>
    </row>
    <row r="53941" spans="68:68" x14ac:dyDescent="0.2">
      <c r="BP53941" s="48"/>
    </row>
    <row r="53942" spans="68:68" x14ac:dyDescent="0.2">
      <c r="BP53942" s="48"/>
    </row>
    <row r="53943" spans="68:68" x14ac:dyDescent="0.2">
      <c r="BP53943" s="48"/>
    </row>
    <row r="53944" spans="68:68" x14ac:dyDescent="0.2">
      <c r="BP53944" s="48"/>
    </row>
    <row r="53945" spans="68:68" x14ac:dyDescent="0.2">
      <c r="BP53945" s="48"/>
    </row>
    <row r="53946" spans="68:68" x14ac:dyDescent="0.2">
      <c r="BP53946" s="48"/>
    </row>
    <row r="53947" spans="68:68" x14ac:dyDescent="0.2">
      <c r="BP53947" s="48"/>
    </row>
    <row r="53948" spans="68:68" x14ac:dyDescent="0.2">
      <c r="BP53948" s="48"/>
    </row>
    <row r="53949" spans="68:68" x14ac:dyDescent="0.2">
      <c r="BP53949" s="48"/>
    </row>
    <row r="53950" spans="68:68" x14ac:dyDescent="0.2">
      <c r="BP53950" s="48"/>
    </row>
    <row r="53951" spans="68:68" x14ac:dyDescent="0.2">
      <c r="BP53951" s="48"/>
    </row>
    <row r="53952" spans="68:68" x14ac:dyDescent="0.2">
      <c r="BP53952" s="48"/>
    </row>
    <row r="53953" spans="68:68" x14ac:dyDescent="0.2">
      <c r="BP53953" s="48"/>
    </row>
    <row r="53954" spans="68:68" x14ac:dyDescent="0.2">
      <c r="BP53954" s="48"/>
    </row>
    <row r="53955" spans="68:68" x14ac:dyDescent="0.2">
      <c r="BP53955" s="48"/>
    </row>
    <row r="53956" spans="68:68" x14ac:dyDescent="0.2">
      <c r="BP53956" s="48"/>
    </row>
    <row r="53957" spans="68:68" x14ac:dyDescent="0.2">
      <c r="BP53957" s="48"/>
    </row>
    <row r="53958" spans="68:68" x14ac:dyDescent="0.2">
      <c r="BP53958" s="48"/>
    </row>
    <row r="53959" spans="68:68" x14ac:dyDescent="0.2">
      <c r="BP53959" s="48"/>
    </row>
    <row r="53960" spans="68:68" x14ac:dyDescent="0.2">
      <c r="BP53960" s="48"/>
    </row>
    <row r="53961" spans="68:68" x14ac:dyDescent="0.2">
      <c r="BP53961" s="48"/>
    </row>
    <row r="53962" spans="68:68" x14ac:dyDescent="0.2">
      <c r="BP53962" s="48"/>
    </row>
    <row r="53963" spans="68:68" x14ac:dyDescent="0.2">
      <c r="BP53963" s="48"/>
    </row>
    <row r="53964" spans="68:68" x14ac:dyDescent="0.2">
      <c r="BP53964" s="48"/>
    </row>
    <row r="53965" spans="68:68" x14ac:dyDescent="0.2">
      <c r="BP53965" s="48"/>
    </row>
    <row r="53966" spans="68:68" x14ac:dyDescent="0.2">
      <c r="BP53966" s="48"/>
    </row>
    <row r="53967" spans="68:68" x14ac:dyDescent="0.2">
      <c r="BP53967" s="48"/>
    </row>
    <row r="53968" spans="68:68" x14ac:dyDescent="0.2">
      <c r="BP53968" s="48"/>
    </row>
    <row r="53969" spans="68:68" x14ac:dyDescent="0.2">
      <c r="BP53969" s="48"/>
    </row>
    <row r="53970" spans="68:68" x14ac:dyDescent="0.2">
      <c r="BP53970" s="48"/>
    </row>
    <row r="53971" spans="68:68" x14ac:dyDescent="0.2">
      <c r="BP53971" s="48"/>
    </row>
    <row r="53972" spans="68:68" x14ac:dyDescent="0.2">
      <c r="BP53972" s="48"/>
    </row>
    <row r="53973" spans="68:68" x14ac:dyDescent="0.2">
      <c r="BP53973" s="48"/>
    </row>
    <row r="53974" spans="68:68" x14ac:dyDescent="0.2">
      <c r="BP53974" s="48"/>
    </row>
    <row r="53975" spans="68:68" x14ac:dyDescent="0.2">
      <c r="BP53975" s="48"/>
    </row>
    <row r="53976" spans="68:68" x14ac:dyDescent="0.2">
      <c r="BP53976" s="48"/>
    </row>
    <row r="53977" spans="68:68" x14ac:dyDescent="0.2">
      <c r="BP53977" s="48"/>
    </row>
    <row r="53978" spans="68:68" x14ac:dyDescent="0.2">
      <c r="BP53978" s="48"/>
    </row>
    <row r="53979" spans="68:68" x14ac:dyDescent="0.2">
      <c r="BP53979" s="48"/>
    </row>
    <row r="53980" spans="68:68" x14ac:dyDescent="0.2">
      <c r="BP53980" s="48"/>
    </row>
    <row r="53981" spans="68:68" x14ac:dyDescent="0.2">
      <c r="BP53981" s="48"/>
    </row>
    <row r="53982" spans="68:68" x14ac:dyDescent="0.2">
      <c r="BP53982" s="48"/>
    </row>
    <row r="53983" spans="68:68" x14ac:dyDescent="0.2">
      <c r="BP53983" s="48"/>
    </row>
    <row r="53984" spans="68:68" x14ac:dyDescent="0.2">
      <c r="BP53984" s="48"/>
    </row>
    <row r="53985" spans="68:68" x14ac:dyDescent="0.2">
      <c r="BP53985" s="48"/>
    </row>
    <row r="53986" spans="68:68" x14ac:dyDescent="0.2">
      <c r="BP53986" s="48"/>
    </row>
    <row r="53987" spans="68:68" x14ac:dyDescent="0.2">
      <c r="BP53987" s="48"/>
    </row>
    <row r="53988" spans="68:68" x14ac:dyDescent="0.2">
      <c r="BP53988" s="48"/>
    </row>
    <row r="53989" spans="68:68" x14ac:dyDescent="0.2">
      <c r="BP53989" s="48"/>
    </row>
    <row r="53990" spans="68:68" x14ac:dyDescent="0.2">
      <c r="BP53990" s="48"/>
    </row>
    <row r="53991" spans="68:68" x14ac:dyDescent="0.2">
      <c r="BP53991" s="48"/>
    </row>
    <row r="53992" spans="68:68" x14ac:dyDescent="0.2">
      <c r="BP53992" s="48"/>
    </row>
    <row r="53993" spans="68:68" x14ac:dyDescent="0.2">
      <c r="BP53993" s="48"/>
    </row>
    <row r="53994" spans="68:68" x14ac:dyDescent="0.2">
      <c r="BP53994" s="48"/>
    </row>
    <row r="53995" spans="68:68" x14ac:dyDescent="0.2">
      <c r="BP53995" s="48"/>
    </row>
    <row r="53996" spans="68:68" x14ac:dyDescent="0.2">
      <c r="BP53996" s="48"/>
    </row>
    <row r="53997" spans="68:68" x14ac:dyDescent="0.2">
      <c r="BP53997" s="48"/>
    </row>
    <row r="53998" spans="68:68" x14ac:dyDescent="0.2">
      <c r="BP53998" s="48"/>
    </row>
    <row r="53999" spans="68:68" x14ac:dyDescent="0.2">
      <c r="BP53999" s="48"/>
    </row>
    <row r="54000" spans="68:68" x14ac:dyDescent="0.2">
      <c r="BP54000" s="48"/>
    </row>
    <row r="54001" spans="68:68" x14ac:dyDescent="0.2">
      <c r="BP54001" s="48"/>
    </row>
    <row r="54002" spans="68:68" x14ac:dyDescent="0.2">
      <c r="BP54002" s="48"/>
    </row>
    <row r="54003" spans="68:68" x14ac:dyDescent="0.2">
      <c r="BP54003" s="48"/>
    </row>
    <row r="54004" spans="68:68" x14ac:dyDescent="0.2">
      <c r="BP54004" s="48"/>
    </row>
    <row r="54005" spans="68:68" x14ac:dyDescent="0.2">
      <c r="BP54005" s="48"/>
    </row>
    <row r="54006" spans="68:68" x14ac:dyDescent="0.2">
      <c r="BP54006" s="48"/>
    </row>
    <row r="54007" spans="68:68" x14ac:dyDescent="0.2">
      <c r="BP54007" s="48"/>
    </row>
    <row r="54008" spans="68:68" x14ac:dyDescent="0.2">
      <c r="BP54008" s="48"/>
    </row>
    <row r="54009" spans="68:68" x14ac:dyDescent="0.2">
      <c r="BP54009" s="48"/>
    </row>
    <row r="54010" spans="68:68" x14ac:dyDescent="0.2">
      <c r="BP54010" s="48"/>
    </row>
    <row r="54011" spans="68:68" x14ac:dyDescent="0.2">
      <c r="BP54011" s="48"/>
    </row>
    <row r="54012" spans="68:68" x14ac:dyDescent="0.2">
      <c r="BP54012" s="48"/>
    </row>
    <row r="54013" spans="68:68" x14ac:dyDescent="0.2">
      <c r="BP54013" s="48"/>
    </row>
    <row r="54014" spans="68:68" x14ac:dyDescent="0.2">
      <c r="BP54014" s="48"/>
    </row>
    <row r="54015" spans="68:68" x14ac:dyDescent="0.2">
      <c r="BP54015" s="48"/>
    </row>
    <row r="54016" spans="68:68" x14ac:dyDescent="0.2">
      <c r="BP54016" s="48"/>
    </row>
    <row r="54017" spans="68:68" x14ac:dyDescent="0.2">
      <c r="BP54017" s="48"/>
    </row>
    <row r="54018" spans="68:68" x14ac:dyDescent="0.2">
      <c r="BP54018" s="48"/>
    </row>
    <row r="54019" spans="68:68" x14ac:dyDescent="0.2">
      <c r="BP54019" s="48"/>
    </row>
    <row r="54020" spans="68:68" x14ac:dyDescent="0.2">
      <c r="BP54020" s="48"/>
    </row>
    <row r="54021" spans="68:68" x14ac:dyDescent="0.2">
      <c r="BP54021" s="48"/>
    </row>
    <row r="54022" spans="68:68" x14ac:dyDescent="0.2">
      <c r="BP54022" s="48"/>
    </row>
    <row r="54023" spans="68:68" x14ac:dyDescent="0.2">
      <c r="BP54023" s="48"/>
    </row>
    <row r="54024" spans="68:68" x14ac:dyDescent="0.2">
      <c r="BP54024" s="48"/>
    </row>
    <row r="54025" spans="68:68" x14ac:dyDescent="0.2">
      <c r="BP54025" s="48"/>
    </row>
    <row r="54026" spans="68:68" x14ac:dyDescent="0.2">
      <c r="BP54026" s="48"/>
    </row>
    <row r="54027" spans="68:68" x14ac:dyDescent="0.2">
      <c r="BP54027" s="48"/>
    </row>
    <row r="54028" spans="68:68" x14ac:dyDescent="0.2">
      <c r="BP54028" s="48"/>
    </row>
    <row r="54029" spans="68:68" x14ac:dyDescent="0.2">
      <c r="BP54029" s="48"/>
    </row>
    <row r="54030" spans="68:68" x14ac:dyDescent="0.2">
      <c r="BP54030" s="48"/>
    </row>
    <row r="54031" spans="68:68" x14ac:dyDescent="0.2">
      <c r="BP54031" s="48"/>
    </row>
    <row r="54032" spans="68:68" x14ac:dyDescent="0.2">
      <c r="BP54032" s="48"/>
    </row>
    <row r="54033" spans="68:68" x14ac:dyDescent="0.2">
      <c r="BP54033" s="48"/>
    </row>
    <row r="54034" spans="68:68" x14ac:dyDescent="0.2">
      <c r="BP54034" s="48"/>
    </row>
    <row r="54035" spans="68:68" x14ac:dyDescent="0.2">
      <c r="BP54035" s="48"/>
    </row>
    <row r="54036" spans="68:68" x14ac:dyDescent="0.2">
      <c r="BP54036" s="48"/>
    </row>
    <row r="54037" spans="68:68" x14ac:dyDescent="0.2">
      <c r="BP54037" s="48"/>
    </row>
    <row r="54038" spans="68:68" x14ac:dyDescent="0.2">
      <c r="BP54038" s="48"/>
    </row>
    <row r="54039" spans="68:68" x14ac:dyDescent="0.2">
      <c r="BP54039" s="48"/>
    </row>
    <row r="54040" spans="68:68" x14ac:dyDescent="0.2">
      <c r="BP54040" s="48"/>
    </row>
    <row r="54041" spans="68:68" x14ac:dyDescent="0.2">
      <c r="BP54041" s="48"/>
    </row>
    <row r="54042" spans="68:68" x14ac:dyDescent="0.2">
      <c r="BP54042" s="48"/>
    </row>
    <row r="54043" spans="68:68" x14ac:dyDescent="0.2">
      <c r="BP54043" s="48"/>
    </row>
    <row r="54044" spans="68:68" x14ac:dyDescent="0.2">
      <c r="BP54044" s="48"/>
    </row>
    <row r="54045" spans="68:68" x14ac:dyDescent="0.2">
      <c r="BP54045" s="48"/>
    </row>
    <row r="54046" spans="68:68" x14ac:dyDescent="0.2">
      <c r="BP54046" s="48"/>
    </row>
    <row r="54047" spans="68:68" x14ac:dyDescent="0.2">
      <c r="BP54047" s="48"/>
    </row>
    <row r="54048" spans="68:68" x14ac:dyDescent="0.2">
      <c r="BP54048" s="48"/>
    </row>
    <row r="54049" spans="68:68" x14ac:dyDescent="0.2">
      <c r="BP54049" s="48"/>
    </row>
    <row r="54050" spans="68:68" x14ac:dyDescent="0.2">
      <c r="BP54050" s="48"/>
    </row>
    <row r="54051" spans="68:68" x14ac:dyDescent="0.2">
      <c r="BP54051" s="48"/>
    </row>
    <row r="54052" spans="68:68" x14ac:dyDescent="0.2">
      <c r="BP54052" s="48"/>
    </row>
    <row r="54053" spans="68:68" x14ac:dyDescent="0.2">
      <c r="BP54053" s="48"/>
    </row>
    <row r="54054" spans="68:68" x14ac:dyDescent="0.2">
      <c r="BP54054" s="48"/>
    </row>
    <row r="54055" spans="68:68" x14ac:dyDescent="0.2">
      <c r="BP54055" s="48"/>
    </row>
    <row r="54056" spans="68:68" x14ac:dyDescent="0.2">
      <c r="BP54056" s="48"/>
    </row>
    <row r="54057" spans="68:68" x14ac:dyDescent="0.2">
      <c r="BP54057" s="48"/>
    </row>
    <row r="54058" spans="68:68" x14ac:dyDescent="0.2">
      <c r="BP54058" s="48"/>
    </row>
    <row r="54059" spans="68:68" x14ac:dyDescent="0.2">
      <c r="BP54059" s="48"/>
    </row>
    <row r="54060" spans="68:68" x14ac:dyDescent="0.2">
      <c r="BP54060" s="48"/>
    </row>
    <row r="54061" spans="68:68" x14ac:dyDescent="0.2">
      <c r="BP54061" s="48"/>
    </row>
    <row r="54062" spans="68:68" x14ac:dyDescent="0.2">
      <c r="BP54062" s="48"/>
    </row>
    <row r="54063" spans="68:68" x14ac:dyDescent="0.2">
      <c r="BP54063" s="48"/>
    </row>
    <row r="54064" spans="68:68" x14ac:dyDescent="0.2">
      <c r="BP54064" s="48"/>
    </row>
    <row r="54065" spans="68:68" x14ac:dyDescent="0.2">
      <c r="BP54065" s="48"/>
    </row>
    <row r="54066" spans="68:68" x14ac:dyDescent="0.2">
      <c r="BP54066" s="48"/>
    </row>
    <row r="54067" spans="68:68" x14ac:dyDescent="0.2">
      <c r="BP54067" s="48"/>
    </row>
    <row r="54068" spans="68:68" x14ac:dyDescent="0.2">
      <c r="BP54068" s="48"/>
    </row>
    <row r="54069" spans="68:68" x14ac:dyDescent="0.2">
      <c r="BP54069" s="48"/>
    </row>
    <row r="54070" spans="68:68" x14ac:dyDescent="0.2">
      <c r="BP54070" s="48"/>
    </row>
    <row r="54071" spans="68:68" x14ac:dyDescent="0.2">
      <c r="BP54071" s="48"/>
    </row>
    <row r="54072" spans="68:68" x14ac:dyDescent="0.2">
      <c r="BP54072" s="48"/>
    </row>
    <row r="54073" spans="68:68" x14ac:dyDescent="0.2">
      <c r="BP54073" s="48"/>
    </row>
    <row r="54074" spans="68:68" x14ac:dyDescent="0.2">
      <c r="BP54074" s="48"/>
    </row>
    <row r="54075" spans="68:68" x14ac:dyDescent="0.2">
      <c r="BP54075" s="48"/>
    </row>
    <row r="54076" spans="68:68" x14ac:dyDescent="0.2">
      <c r="BP54076" s="48"/>
    </row>
    <row r="54077" spans="68:68" x14ac:dyDescent="0.2">
      <c r="BP54077" s="48"/>
    </row>
    <row r="54078" spans="68:68" x14ac:dyDescent="0.2">
      <c r="BP54078" s="48"/>
    </row>
    <row r="54079" spans="68:68" x14ac:dyDescent="0.2">
      <c r="BP54079" s="48"/>
    </row>
    <row r="54080" spans="68:68" x14ac:dyDescent="0.2">
      <c r="BP54080" s="48"/>
    </row>
    <row r="54081" spans="68:68" x14ac:dyDescent="0.2">
      <c r="BP54081" s="48"/>
    </row>
    <row r="54082" spans="68:68" x14ac:dyDescent="0.2">
      <c r="BP54082" s="48"/>
    </row>
    <row r="54083" spans="68:68" x14ac:dyDescent="0.2">
      <c r="BP54083" s="48"/>
    </row>
    <row r="54084" spans="68:68" x14ac:dyDescent="0.2">
      <c r="BP54084" s="48"/>
    </row>
    <row r="54085" spans="68:68" x14ac:dyDescent="0.2">
      <c r="BP54085" s="48"/>
    </row>
    <row r="54086" spans="68:68" x14ac:dyDescent="0.2">
      <c r="BP54086" s="48"/>
    </row>
    <row r="54087" spans="68:68" x14ac:dyDescent="0.2">
      <c r="BP54087" s="48"/>
    </row>
    <row r="54088" spans="68:68" x14ac:dyDescent="0.2">
      <c r="BP54088" s="48"/>
    </row>
    <row r="54089" spans="68:68" x14ac:dyDescent="0.2">
      <c r="BP54089" s="48"/>
    </row>
    <row r="54090" spans="68:68" x14ac:dyDescent="0.2">
      <c r="BP54090" s="48"/>
    </row>
    <row r="54091" spans="68:68" x14ac:dyDescent="0.2">
      <c r="BP54091" s="48"/>
    </row>
    <row r="54092" spans="68:68" x14ac:dyDescent="0.2">
      <c r="BP54092" s="48"/>
    </row>
    <row r="54093" spans="68:68" x14ac:dyDescent="0.2">
      <c r="BP54093" s="48"/>
    </row>
    <row r="54094" spans="68:68" x14ac:dyDescent="0.2">
      <c r="BP54094" s="48"/>
    </row>
    <row r="54095" spans="68:68" x14ac:dyDescent="0.2">
      <c r="BP54095" s="48"/>
    </row>
    <row r="54096" spans="68:68" x14ac:dyDescent="0.2">
      <c r="BP54096" s="48"/>
    </row>
    <row r="54097" spans="68:68" x14ac:dyDescent="0.2">
      <c r="BP54097" s="48"/>
    </row>
    <row r="54098" spans="68:68" x14ac:dyDescent="0.2">
      <c r="BP54098" s="48"/>
    </row>
    <row r="54099" spans="68:68" x14ac:dyDescent="0.2">
      <c r="BP54099" s="48"/>
    </row>
    <row r="54100" spans="68:68" x14ac:dyDescent="0.2">
      <c r="BP54100" s="48"/>
    </row>
    <row r="54101" spans="68:68" x14ac:dyDescent="0.2">
      <c r="BP54101" s="48"/>
    </row>
    <row r="54102" spans="68:68" x14ac:dyDescent="0.2">
      <c r="BP54102" s="48"/>
    </row>
    <row r="54103" spans="68:68" x14ac:dyDescent="0.2">
      <c r="BP54103" s="48"/>
    </row>
    <row r="54104" spans="68:68" x14ac:dyDescent="0.2">
      <c r="BP54104" s="48"/>
    </row>
    <row r="54105" spans="68:68" x14ac:dyDescent="0.2">
      <c r="BP54105" s="48"/>
    </row>
    <row r="54106" spans="68:68" x14ac:dyDescent="0.2">
      <c r="BP54106" s="48"/>
    </row>
    <row r="54107" spans="68:68" x14ac:dyDescent="0.2">
      <c r="BP54107" s="48"/>
    </row>
    <row r="54108" spans="68:68" x14ac:dyDescent="0.2">
      <c r="BP54108" s="48"/>
    </row>
    <row r="54109" spans="68:68" x14ac:dyDescent="0.2">
      <c r="BP54109" s="48"/>
    </row>
    <row r="54110" spans="68:68" x14ac:dyDescent="0.2">
      <c r="BP54110" s="48"/>
    </row>
    <row r="54111" spans="68:68" x14ac:dyDescent="0.2">
      <c r="BP54111" s="48"/>
    </row>
    <row r="54112" spans="68:68" x14ac:dyDescent="0.2">
      <c r="BP54112" s="48"/>
    </row>
    <row r="54113" spans="68:68" x14ac:dyDescent="0.2">
      <c r="BP54113" s="48"/>
    </row>
    <row r="54114" spans="68:68" x14ac:dyDescent="0.2">
      <c r="BP54114" s="48"/>
    </row>
    <row r="54115" spans="68:68" x14ac:dyDescent="0.2">
      <c r="BP54115" s="48"/>
    </row>
    <row r="54116" spans="68:68" x14ac:dyDescent="0.2">
      <c r="BP54116" s="48"/>
    </row>
    <row r="54117" spans="68:68" x14ac:dyDescent="0.2">
      <c r="BP54117" s="48"/>
    </row>
    <row r="54118" spans="68:68" x14ac:dyDescent="0.2">
      <c r="BP54118" s="48"/>
    </row>
    <row r="54119" spans="68:68" x14ac:dyDescent="0.2">
      <c r="BP54119" s="48"/>
    </row>
    <row r="54120" spans="68:68" x14ac:dyDescent="0.2">
      <c r="BP54120" s="48"/>
    </row>
    <row r="54121" spans="68:68" x14ac:dyDescent="0.2">
      <c r="BP54121" s="48"/>
    </row>
    <row r="54122" spans="68:68" x14ac:dyDescent="0.2">
      <c r="BP54122" s="48"/>
    </row>
    <row r="54123" spans="68:68" x14ac:dyDescent="0.2">
      <c r="BP54123" s="48"/>
    </row>
    <row r="54124" spans="68:68" x14ac:dyDescent="0.2">
      <c r="BP54124" s="48"/>
    </row>
    <row r="54125" spans="68:68" x14ac:dyDescent="0.2">
      <c r="BP54125" s="48"/>
    </row>
    <row r="54126" spans="68:68" x14ac:dyDescent="0.2">
      <c r="BP54126" s="48"/>
    </row>
    <row r="54127" spans="68:68" x14ac:dyDescent="0.2">
      <c r="BP54127" s="48"/>
    </row>
    <row r="54128" spans="68:68" x14ac:dyDescent="0.2">
      <c r="BP54128" s="48"/>
    </row>
    <row r="54129" spans="68:68" x14ac:dyDescent="0.2">
      <c r="BP54129" s="48"/>
    </row>
    <row r="54130" spans="68:68" x14ac:dyDescent="0.2">
      <c r="BP54130" s="48"/>
    </row>
    <row r="54131" spans="68:68" x14ac:dyDescent="0.2">
      <c r="BP54131" s="48"/>
    </row>
    <row r="54132" spans="68:68" x14ac:dyDescent="0.2">
      <c r="BP54132" s="48"/>
    </row>
    <row r="54133" spans="68:68" x14ac:dyDescent="0.2">
      <c r="BP54133" s="48"/>
    </row>
    <row r="54134" spans="68:68" x14ac:dyDescent="0.2">
      <c r="BP54134" s="48"/>
    </row>
    <row r="54135" spans="68:68" x14ac:dyDescent="0.2">
      <c r="BP54135" s="48"/>
    </row>
    <row r="54136" spans="68:68" x14ac:dyDescent="0.2">
      <c r="BP54136" s="48"/>
    </row>
    <row r="54137" spans="68:68" x14ac:dyDescent="0.2">
      <c r="BP54137" s="48"/>
    </row>
    <row r="54138" spans="68:68" x14ac:dyDescent="0.2">
      <c r="BP54138" s="48"/>
    </row>
    <row r="54139" spans="68:68" x14ac:dyDescent="0.2">
      <c r="BP54139" s="48"/>
    </row>
    <row r="54140" spans="68:68" x14ac:dyDescent="0.2">
      <c r="BP54140" s="48"/>
    </row>
    <row r="54141" spans="68:68" x14ac:dyDescent="0.2">
      <c r="BP54141" s="48"/>
    </row>
    <row r="54142" spans="68:68" x14ac:dyDescent="0.2">
      <c r="BP54142" s="48"/>
    </row>
    <row r="54143" spans="68:68" x14ac:dyDescent="0.2">
      <c r="BP54143" s="48"/>
    </row>
    <row r="54144" spans="68:68" x14ac:dyDescent="0.2">
      <c r="BP54144" s="48"/>
    </row>
    <row r="54145" spans="68:68" x14ac:dyDescent="0.2">
      <c r="BP54145" s="48"/>
    </row>
    <row r="54146" spans="68:68" x14ac:dyDescent="0.2">
      <c r="BP54146" s="48"/>
    </row>
    <row r="54147" spans="68:68" x14ac:dyDescent="0.2">
      <c r="BP54147" s="48"/>
    </row>
    <row r="54148" spans="68:68" x14ac:dyDescent="0.2">
      <c r="BP54148" s="48"/>
    </row>
    <row r="54149" spans="68:68" x14ac:dyDescent="0.2">
      <c r="BP54149" s="48"/>
    </row>
    <row r="54150" spans="68:68" x14ac:dyDescent="0.2">
      <c r="BP54150" s="48"/>
    </row>
    <row r="54151" spans="68:68" x14ac:dyDescent="0.2">
      <c r="BP54151" s="48"/>
    </row>
    <row r="54152" spans="68:68" x14ac:dyDescent="0.2">
      <c r="BP54152" s="48"/>
    </row>
    <row r="54153" spans="68:68" x14ac:dyDescent="0.2">
      <c r="BP54153" s="48"/>
    </row>
    <row r="54154" spans="68:68" x14ac:dyDescent="0.2">
      <c r="BP54154" s="48"/>
    </row>
    <row r="54155" spans="68:68" x14ac:dyDescent="0.2">
      <c r="BP54155" s="48"/>
    </row>
    <row r="54156" spans="68:68" x14ac:dyDescent="0.2">
      <c r="BP54156" s="48"/>
    </row>
    <row r="54157" spans="68:68" x14ac:dyDescent="0.2">
      <c r="BP54157" s="48"/>
    </row>
    <row r="54158" spans="68:68" x14ac:dyDescent="0.2">
      <c r="BP54158" s="48"/>
    </row>
    <row r="54159" spans="68:68" x14ac:dyDescent="0.2">
      <c r="BP54159" s="48"/>
    </row>
    <row r="54160" spans="68:68" x14ac:dyDescent="0.2">
      <c r="BP54160" s="48"/>
    </row>
    <row r="54161" spans="68:68" x14ac:dyDescent="0.2">
      <c r="BP54161" s="48"/>
    </row>
    <row r="54162" spans="68:68" x14ac:dyDescent="0.2">
      <c r="BP54162" s="48"/>
    </row>
    <row r="54163" spans="68:68" x14ac:dyDescent="0.2">
      <c r="BP54163" s="48"/>
    </row>
    <row r="54164" spans="68:68" x14ac:dyDescent="0.2">
      <c r="BP54164" s="48"/>
    </row>
    <row r="54165" spans="68:68" x14ac:dyDescent="0.2">
      <c r="BP54165" s="48"/>
    </row>
    <row r="54166" spans="68:68" x14ac:dyDescent="0.2">
      <c r="BP54166" s="48"/>
    </row>
    <row r="54167" spans="68:68" x14ac:dyDescent="0.2">
      <c r="BP54167" s="48"/>
    </row>
    <row r="54168" spans="68:68" x14ac:dyDescent="0.2">
      <c r="BP54168" s="48"/>
    </row>
    <row r="54169" spans="68:68" x14ac:dyDescent="0.2">
      <c r="BP54169" s="48"/>
    </row>
    <row r="54170" spans="68:68" x14ac:dyDescent="0.2">
      <c r="BP54170" s="48"/>
    </row>
    <row r="54171" spans="68:68" x14ac:dyDescent="0.2">
      <c r="BP54171" s="48"/>
    </row>
    <row r="54172" spans="68:68" x14ac:dyDescent="0.2">
      <c r="BP54172" s="48"/>
    </row>
    <row r="54173" spans="68:68" x14ac:dyDescent="0.2">
      <c r="BP54173" s="48"/>
    </row>
    <row r="54174" spans="68:68" x14ac:dyDescent="0.2">
      <c r="BP54174" s="48"/>
    </row>
    <row r="54175" spans="68:68" x14ac:dyDescent="0.2">
      <c r="BP54175" s="48"/>
    </row>
    <row r="54176" spans="68:68" x14ac:dyDescent="0.2">
      <c r="BP54176" s="48"/>
    </row>
    <row r="54177" spans="68:68" x14ac:dyDescent="0.2">
      <c r="BP54177" s="48"/>
    </row>
    <row r="54178" spans="68:68" x14ac:dyDescent="0.2">
      <c r="BP54178" s="48"/>
    </row>
    <row r="54179" spans="68:68" x14ac:dyDescent="0.2">
      <c r="BP54179" s="48"/>
    </row>
    <row r="54180" spans="68:68" x14ac:dyDescent="0.2">
      <c r="BP54180" s="48"/>
    </row>
    <row r="54181" spans="68:68" x14ac:dyDescent="0.2">
      <c r="BP54181" s="48"/>
    </row>
    <row r="54182" spans="68:68" x14ac:dyDescent="0.2">
      <c r="BP54182" s="48"/>
    </row>
    <row r="54183" spans="68:68" x14ac:dyDescent="0.2">
      <c r="BP54183" s="48"/>
    </row>
    <row r="54184" spans="68:68" x14ac:dyDescent="0.2">
      <c r="BP54184" s="48"/>
    </row>
    <row r="54185" spans="68:68" x14ac:dyDescent="0.2">
      <c r="BP54185" s="48"/>
    </row>
    <row r="54186" spans="68:68" x14ac:dyDescent="0.2">
      <c r="BP54186" s="48"/>
    </row>
    <row r="54187" spans="68:68" x14ac:dyDescent="0.2">
      <c r="BP54187" s="48"/>
    </row>
    <row r="54188" spans="68:68" x14ac:dyDescent="0.2">
      <c r="BP54188" s="48"/>
    </row>
    <row r="54189" spans="68:68" x14ac:dyDescent="0.2">
      <c r="BP54189" s="48"/>
    </row>
    <row r="54190" spans="68:68" x14ac:dyDescent="0.2">
      <c r="BP54190" s="48"/>
    </row>
    <row r="54191" spans="68:68" x14ac:dyDescent="0.2">
      <c r="BP54191" s="48"/>
    </row>
    <row r="54192" spans="68:68" x14ac:dyDescent="0.2">
      <c r="BP54192" s="48"/>
    </row>
    <row r="54193" spans="68:68" x14ac:dyDescent="0.2">
      <c r="BP54193" s="48"/>
    </row>
    <row r="54194" spans="68:68" x14ac:dyDescent="0.2">
      <c r="BP54194" s="48"/>
    </row>
    <row r="54195" spans="68:68" x14ac:dyDescent="0.2">
      <c r="BP54195" s="48"/>
    </row>
    <row r="54196" spans="68:68" x14ac:dyDescent="0.2">
      <c r="BP54196" s="48"/>
    </row>
    <row r="54197" spans="68:68" x14ac:dyDescent="0.2">
      <c r="BP54197" s="48"/>
    </row>
    <row r="54198" spans="68:68" x14ac:dyDescent="0.2">
      <c r="BP54198" s="48"/>
    </row>
    <row r="54199" spans="68:68" x14ac:dyDescent="0.2">
      <c r="BP54199" s="48"/>
    </row>
    <row r="54200" spans="68:68" x14ac:dyDescent="0.2">
      <c r="BP54200" s="48"/>
    </row>
    <row r="54201" spans="68:68" x14ac:dyDescent="0.2">
      <c r="BP54201" s="48"/>
    </row>
    <row r="54202" spans="68:68" x14ac:dyDescent="0.2">
      <c r="BP54202" s="48"/>
    </row>
    <row r="54203" spans="68:68" x14ac:dyDescent="0.2">
      <c r="BP54203" s="48"/>
    </row>
    <row r="54204" spans="68:68" x14ac:dyDescent="0.2">
      <c r="BP54204" s="48"/>
    </row>
    <row r="54205" spans="68:68" x14ac:dyDescent="0.2">
      <c r="BP54205" s="48"/>
    </row>
    <row r="54206" spans="68:68" x14ac:dyDescent="0.2">
      <c r="BP54206" s="48"/>
    </row>
    <row r="54207" spans="68:68" x14ac:dyDescent="0.2">
      <c r="BP54207" s="48"/>
    </row>
    <row r="54208" spans="68:68" x14ac:dyDescent="0.2">
      <c r="BP54208" s="48"/>
    </row>
    <row r="54209" spans="68:68" x14ac:dyDescent="0.2">
      <c r="BP54209" s="48"/>
    </row>
    <row r="54210" spans="68:68" x14ac:dyDescent="0.2">
      <c r="BP54210" s="48"/>
    </row>
    <row r="54211" spans="68:68" x14ac:dyDescent="0.2">
      <c r="BP54211" s="48"/>
    </row>
    <row r="54212" spans="68:68" x14ac:dyDescent="0.2">
      <c r="BP54212" s="48"/>
    </row>
    <row r="54213" spans="68:68" x14ac:dyDescent="0.2">
      <c r="BP54213" s="48"/>
    </row>
    <row r="54214" spans="68:68" x14ac:dyDescent="0.2">
      <c r="BP54214" s="48"/>
    </row>
    <row r="54215" spans="68:68" x14ac:dyDescent="0.2">
      <c r="BP54215" s="48"/>
    </row>
    <row r="54216" spans="68:68" x14ac:dyDescent="0.2">
      <c r="BP54216" s="48"/>
    </row>
    <row r="54217" spans="68:68" x14ac:dyDescent="0.2">
      <c r="BP54217" s="48"/>
    </row>
    <row r="54218" spans="68:68" x14ac:dyDescent="0.2">
      <c r="BP54218" s="48"/>
    </row>
    <row r="54219" spans="68:68" x14ac:dyDescent="0.2">
      <c r="BP54219" s="48"/>
    </row>
    <row r="54220" spans="68:68" x14ac:dyDescent="0.2">
      <c r="BP54220" s="48"/>
    </row>
    <row r="54221" spans="68:68" x14ac:dyDescent="0.2">
      <c r="BP54221" s="48"/>
    </row>
    <row r="54222" spans="68:68" x14ac:dyDescent="0.2">
      <c r="BP54222" s="48"/>
    </row>
    <row r="54223" spans="68:68" x14ac:dyDescent="0.2">
      <c r="BP54223" s="48"/>
    </row>
    <row r="54224" spans="68:68" x14ac:dyDescent="0.2">
      <c r="BP54224" s="48"/>
    </row>
    <row r="54225" spans="68:68" x14ac:dyDescent="0.2">
      <c r="BP54225" s="48"/>
    </row>
    <row r="54226" spans="68:68" x14ac:dyDescent="0.2">
      <c r="BP54226" s="48"/>
    </row>
    <row r="54227" spans="68:68" x14ac:dyDescent="0.2">
      <c r="BP54227" s="48"/>
    </row>
    <row r="54228" spans="68:68" x14ac:dyDescent="0.2">
      <c r="BP54228" s="48"/>
    </row>
    <row r="54229" spans="68:68" x14ac:dyDescent="0.2">
      <c r="BP54229" s="48"/>
    </row>
    <row r="54230" spans="68:68" x14ac:dyDescent="0.2">
      <c r="BP54230" s="48"/>
    </row>
    <row r="54231" spans="68:68" x14ac:dyDescent="0.2">
      <c r="BP54231" s="48"/>
    </row>
    <row r="54232" spans="68:68" x14ac:dyDescent="0.2">
      <c r="BP54232" s="48"/>
    </row>
    <row r="54233" spans="68:68" x14ac:dyDescent="0.2">
      <c r="BP54233" s="48"/>
    </row>
    <row r="54234" spans="68:68" x14ac:dyDescent="0.2">
      <c r="BP54234" s="48"/>
    </row>
    <row r="54235" spans="68:68" x14ac:dyDescent="0.2">
      <c r="BP54235" s="48"/>
    </row>
    <row r="54236" spans="68:68" x14ac:dyDescent="0.2">
      <c r="BP54236" s="48"/>
    </row>
    <row r="54237" spans="68:68" x14ac:dyDescent="0.2">
      <c r="BP54237" s="48"/>
    </row>
    <row r="54238" spans="68:68" x14ac:dyDescent="0.2">
      <c r="BP54238" s="48"/>
    </row>
    <row r="54239" spans="68:68" x14ac:dyDescent="0.2">
      <c r="BP54239" s="48"/>
    </row>
    <row r="54240" spans="68:68" x14ac:dyDescent="0.2">
      <c r="BP54240" s="48"/>
    </row>
    <row r="54241" spans="68:68" x14ac:dyDescent="0.2">
      <c r="BP54241" s="48"/>
    </row>
    <row r="54242" spans="68:68" x14ac:dyDescent="0.2">
      <c r="BP54242" s="48"/>
    </row>
    <row r="54243" spans="68:68" x14ac:dyDescent="0.2">
      <c r="BP54243" s="48"/>
    </row>
    <row r="54244" spans="68:68" x14ac:dyDescent="0.2">
      <c r="BP54244" s="48"/>
    </row>
    <row r="54245" spans="68:68" x14ac:dyDescent="0.2">
      <c r="BP54245" s="48"/>
    </row>
    <row r="54246" spans="68:68" x14ac:dyDescent="0.2">
      <c r="BP54246" s="48"/>
    </row>
    <row r="54247" spans="68:68" x14ac:dyDescent="0.2">
      <c r="BP54247" s="48"/>
    </row>
    <row r="54248" spans="68:68" x14ac:dyDescent="0.2">
      <c r="BP54248" s="48"/>
    </row>
    <row r="54249" spans="68:68" x14ac:dyDescent="0.2">
      <c r="BP54249" s="48"/>
    </row>
    <row r="54250" spans="68:68" x14ac:dyDescent="0.2">
      <c r="BP54250" s="48"/>
    </row>
    <row r="54251" spans="68:68" x14ac:dyDescent="0.2">
      <c r="BP54251" s="48"/>
    </row>
    <row r="54252" spans="68:68" x14ac:dyDescent="0.2">
      <c r="BP54252" s="48"/>
    </row>
    <row r="54253" spans="68:68" x14ac:dyDescent="0.2">
      <c r="BP54253" s="48"/>
    </row>
    <row r="54254" spans="68:68" x14ac:dyDescent="0.2">
      <c r="BP54254" s="48"/>
    </row>
    <row r="54255" spans="68:68" x14ac:dyDescent="0.2">
      <c r="BP54255" s="48"/>
    </row>
    <row r="54256" spans="68:68" x14ac:dyDescent="0.2">
      <c r="BP54256" s="48"/>
    </row>
    <row r="54257" spans="68:68" x14ac:dyDescent="0.2">
      <c r="BP54257" s="48"/>
    </row>
    <row r="54258" spans="68:68" x14ac:dyDescent="0.2">
      <c r="BP54258" s="48"/>
    </row>
    <row r="54259" spans="68:68" x14ac:dyDescent="0.2">
      <c r="BP54259" s="48"/>
    </row>
    <row r="54260" spans="68:68" x14ac:dyDescent="0.2">
      <c r="BP54260" s="48"/>
    </row>
    <row r="54261" spans="68:68" x14ac:dyDescent="0.2">
      <c r="BP54261" s="48"/>
    </row>
    <row r="54262" spans="68:68" x14ac:dyDescent="0.2">
      <c r="BP54262" s="48"/>
    </row>
    <row r="54263" spans="68:68" x14ac:dyDescent="0.2">
      <c r="BP54263" s="48"/>
    </row>
    <row r="54264" spans="68:68" x14ac:dyDescent="0.2">
      <c r="BP54264" s="48"/>
    </row>
    <row r="54265" spans="68:68" x14ac:dyDescent="0.2">
      <c r="BP54265" s="48"/>
    </row>
    <row r="54266" spans="68:68" x14ac:dyDescent="0.2">
      <c r="BP54266" s="48"/>
    </row>
    <row r="54267" spans="68:68" x14ac:dyDescent="0.2">
      <c r="BP54267" s="48"/>
    </row>
    <row r="54268" spans="68:68" x14ac:dyDescent="0.2">
      <c r="BP54268" s="48"/>
    </row>
    <row r="54269" spans="68:68" x14ac:dyDescent="0.2">
      <c r="BP54269" s="48"/>
    </row>
    <row r="54270" spans="68:68" x14ac:dyDescent="0.2">
      <c r="BP54270" s="48"/>
    </row>
    <row r="54271" spans="68:68" x14ac:dyDescent="0.2">
      <c r="BP54271" s="48"/>
    </row>
    <row r="54272" spans="68:68" x14ac:dyDescent="0.2">
      <c r="BP54272" s="48"/>
    </row>
    <row r="54273" spans="68:68" x14ac:dyDescent="0.2">
      <c r="BP54273" s="48"/>
    </row>
    <row r="54274" spans="68:68" x14ac:dyDescent="0.2">
      <c r="BP54274" s="48"/>
    </row>
    <row r="54275" spans="68:68" x14ac:dyDescent="0.2">
      <c r="BP54275" s="48"/>
    </row>
    <row r="54276" spans="68:68" x14ac:dyDescent="0.2">
      <c r="BP54276" s="48"/>
    </row>
    <row r="54277" spans="68:68" x14ac:dyDescent="0.2">
      <c r="BP54277" s="48"/>
    </row>
    <row r="54278" spans="68:68" x14ac:dyDescent="0.2">
      <c r="BP54278" s="48"/>
    </row>
    <row r="54279" spans="68:68" x14ac:dyDescent="0.2">
      <c r="BP54279" s="48"/>
    </row>
    <row r="54280" spans="68:68" x14ac:dyDescent="0.2">
      <c r="BP54280" s="48"/>
    </row>
    <row r="54281" spans="68:68" x14ac:dyDescent="0.2">
      <c r="BP54281" s="48"/>
    </row>
    <row r="54282" spans="68:68" x14ac:dyDescent="0.2">
      <c r="BP54282" s="48"/>
    </row>
    <row r="54283" spans="68:68" x14ac:dyDescent="0.2">
      <c r="BP54283" s="48"/>
    </row>
    <row r="54284" spans="68:68" x14ac:dyDescent="0.2">
      <c r="BP54284" s="48"/>
    </row>
    <row r="54285" spans="68:68" x14ac:dyDescent="0.2">
      <c r="BP54285" s="48"/>
    </row>
    <row r="54286" spans="68:68" x14ac:dyDescent="0.2">
      <c r="BP54286" s="48"/>
    </row>
    <row r="54287" spans="68:68" x14ac:dyDescent="0.2">
      <c r="BP54287" s="48"/>
    </row>
    <row r="54288" spans="68:68" x14ac:dyDescent="0.2">
      <c r="BP54288" s="48"/>
    </row>
    <row r="54289" spans="68:68" x14ac:dyDescent="0.2">
      <c r="BP54289" s="48"/>
    </row>
    <row r="54290" spans="68:68" x14ac:dyDescent="0.2">
      <c r="BP54290" s="48"/>
    </row>
    <row r="54291" spans="68:68" x14ac:dyDescent="0.2">
      <c r="BP54291" s="48"/>
    </row>
    <row r="54292" spans="68:68" x14ac:dyDescent="0.2">
      <c r="BP54292" s="48"/>
    </row>
    <row r="54293" spans="68:68" x14ac:dyDescent="0.2">
      <c r="BP54293" s="48"/>
    </row>
    <row r="54294" spans="68:68" x14ac:dyDescent="0.2">
      <c r="BP54294" s="48"/>
    </row>
    <row r="54295" spans="68:68" x14ac:dyDescent="0.2">
      <c r="BP54295" s="48"/>
    </row>
    <row r="54296" spans="68:68" x14ac:dyDescent="0.2">
      <c r="BP54296" s="48"/>
    </row>
    <row r="54297" spans="68:68" x14ac:dyDescent="0.2">
      <c r="BP54297" s="48"/>
    </row>
    <row r="54298" spans="68:68" x14ac:dyDescent="0.2">
      <c r="BP54298" s="48"/>
    </row>
    <row r="54299" spans="68:68" x14ac:dyDescent="0.2">
      <c r="BP54299" s="48"/>
    </row>
    <row r="54300" spans="68:68" x14ac:dyDescent="0.2">
      <c r="BP54300" s="48"/>
    </row>
    <row r="54301" spans="68:68" x14ac:dyDescent="0.2">
      <c r="BP54301" s="48"/>
    </row>
    <row r="54302" spans="68:68" x14ac:dyDescent="0.2">
      <c r="BP54302" s="48"/>
    </row>
    <row r="54303" spans="68:68" x14ac:dyDescent="0.2">
      <c r="BP54303" s="48"/>
    </row>
    <row r="54304" spans="68:68" x14ac:dyDescent="0.2">
      <c r="BP54304" s="48"/>
    </row>
    <row r="54305" spans="68:68" x14ac:dyDescent="0.2">
      <c r="BP54305" s="48"/>
    </row>
    <row r="54306" spans="68:68" x14ac:dyDescent="0.2">
      <c r="BP54306" s="48"/>
    </row>
    <row r="54307" spans="68:68" x14ac:dyDescent="0.2">
      <c r="BP54307" s="48"/>
    </row>
    <row r="54308" spans="68:68" x14ac:dyDescent="0.2">
      <c r="BP54308" s="48"/>
    </row>
    <row r="54309" spans="68:68" x14ac:dyDescent="0.2">
      <c r="BP54309" s="48"/>
    </row>
    <row r="54310" spans="68:68" x14ac:dyDescent="0.2">
      <c r="BP54310" s="48"/>
    </row>
    <row r="54311" spans="68:68" x14ac:dyDescent="0.2">
      <c r="BP54311" s="48"/>
    </row>
    <row r="54312" spans="68:68" x14ac:dyDescent="0.2">
      <c r="BP54312" s="48"/>
    </row>
    <row r="54313" spans="68:68" x14ac:dyDescent="0.2">
      <c r="BP54313" s="48"/>
    </row>
    <row r="54314" spans="68:68" x14ac:dyDescent="0.2">
      <c r="BP54314" s="48"/>
    </row>
    <row r="54315" spans="68:68" x14ac:dyDescent="0.2">
      <c r="BP54315" s="48"/>
    </row>
    <row r="54316" spans="68:68" x14ac:dyDescent="0.2">
      <c r="BP54316" s="48"/>
    </row>
    <row r="54317" spans="68:68" x14ac:dyDescent="0.2">
      <c r="BP54317" s="48"/>
    </row>
    <row r="54318" spans="68:68" x14ac:dyDescent="0.2">
      <c r="BP54318" s="48"/>
    </row>
    <row r="54319" spans="68:68" x14ac:dyDescent="0.2">
      <c r="BP54319" s="48"/>
    </row>
    <row r="54320" spans="68:68" x14ac:dyDescent="0.2">
      <c r="BP54320" s="48"/>
    </row>
    <row r="54321" spans="68:68" x14ac:dyDescent="0.2">
      <c r="BP54321" s="48"/>
    </row>
    <row r="54322" spans="68:68" x14ac:dyDescent="0.2">
      <c r="BP54322" s="48"/>
    </row>
    <row r="54323" spans="68:68" x14ac:dyDescent="0.2">
      <c r="BP54323" s="48"/>
    </row>
    <row r="54324" spans="68:68" x14ac:dyDescent="0.2">
      <c r="BP54324" s="48"/>
    </row>
    <row r="54325" spans="68:68" x14ac:dyDescent="0.2">
      <c r="BP54325" s="48"/>
    </row>
    <row r="54326" spans="68:68" x14ac:dyDescent="0.2">
      <c r="BP54326" s="48"/>
    </row>
    <row r="54327" spans="68:68" x14ac:dyDescent="0.2">
      <c r="BP54327" s="48"/>
    </row>
    <row r="54328" spans="68:68" x14ac:dyDescent="0.2">
      <c r="BP54328" s="48"/>
    </row>
    <row r="54329" spans="68:68" x14ac:dyDescent="0.2">
      <c r="BP54329" s="48"/>
    </row>
    <row r="54330" spans="68:68" x14ac:dyDescent="0.2">
      <c r="BP54330" s="48"/>
    </row>
    <row r="54331" spans="68:68" x14ac:dyDescent="0.2">
      <c r="BP54331" s="48"/>
    </row>
    <row r="54332" spans="68:68" x14ac:dyDescent="0.2">
      <c r="BP54332" s="48"/>
    </row>
    <row r="54333" spans="68:68" x14ac:dyDescent="0.2">
      <c r="BP54333" s="48"/>
    </row>
    <row r="54334" spans="68:68" x14ac:dyDescent="0.2">
      <c r="BP54334" s="48"/>
    </row>
    <row r="54335" spans="68:68" x14ac:dyDescent="0.2">
      <c r="BP54335" s="48"/>
    </row>
    <row r="54336" spans="68:68" x14ac:dyDescent="0.2">
      <c r="BP54336" s="48"/>
    </row>
    <row r="54337" spans="68:68" x14ac:dyDescent="0.2">
      <c r="BP54337" s="48"/>
    </row>
    <row r="54338" spans="68:68" x14ac:dyDescent="0.2">
      <c r="BP54338" s="48"/>
    </row>
    <row r="54339" spans="68:68" x14ac:dyDescent="0.2">
      <c r="BP54339" s="48"/>
    </row>
    <row r="54340" spans="68:68" x14ac:dyDescent="0.2">
      <c r="BP54340" s="48"/>
    </row>
    <row r="54341" spans="68:68" x14ac:dyDescent="0.2">
      <c r="BP54341" s="48"/>
    </row>
    <row r="54342" spans="68:68" x14ac:dyDescent="0.2">
      <c r="BP54342" s="48"/>
    </row>
    <row r="54343" spans="68:68" x14ac:dyDescent="0.2">
      <c r="BP54343" s="48"/>
    </row>
    <row r="54344" spans="68:68" x14ac:dyDescent="0.2">
      <c r="BP54344" s="48"/>
    </row>
    <row r="54345" spans="68:68" x14ac:dyDescent="0.2">
      <c r="BP54345" s="48"/>
    </row>
    <row r="54346" spans="68:68" x14ac:dyDescent="0.2">
      <c r="BP54346" s="48"/>
    </row>
    <row r="54347" spans="68:68" x14ac:dyDescent="0.2">
      <c r="BP54347" s="48"/>
    </row>
    <row r="54348" spans="68:68" x14ac:dyDescent="0.2">
      <c r="BP54348" s="48"/>
    </row>
    <row r="54349" spans="68:68" x14ac:dyDescent="0.2">
      <c r="BP54349" s="48"/>
    </row>
    <row r="54350" spans="68:68" x14ac:dyDescent="0.2">
      <c r="BP54350" s="48"/>
    </row>
    <row r="54351" spans="68:68" x14ac:dyDescent="0.2">
      <c r="BP54351" s="48"/>
    </row>
    <row r="54352" spans="68:68" x14ac:dyDescent="0.2">
      <c r="BP54352" s="48"/>
    </row>
    <row r="54353" spans="68:68" x14ac:dyDescent="0.2">
      <c r="BP54353" s="48"/>
    </row>
    <row r="54354" spans="68:68" x14ac:dyDescent="0.2">
      <c r="BP54354" s="48"/>
    </row>
    <row r="54355" spans="68:68" x14ac:dyDescent="0.2">
      <c r="BP54355" s="48"/>
    </row>
    <row r="54356" spans="68:68" x14ac:dyDescent="0.2">
      <c r="BP54356" s="48"/>
    </row>
    <row r="54357" spans="68:68" x14ac:dyDescent="0.2">
      <c r="BP54357" s="48"/>
    </row>
    <row r="54358" spans="68:68" x14ac:dyDescent="0.2">
      <c r="BP54358" s="48"/>
    </row>
    <row r="54359" spans="68:68" x14ac:dyDescent="0.2">
      <c r="BP54359" s="48"/>
    </row>
    <row r="54360" spans="68:68" x14ac:dyDescent="0.2">
      <c r="BP54360" s="48"/>
    </row>
    <row r="54361" spans="68:68" x14ac:dyDescent="0.2">
      <c r="BP54361" s="48"/>
    </row>
    <row r="54362" spans="68:68" x14ac:dyDescent="0.2">
      <c r="BP54362" s="48"/>
    </row>
    <row r="54363" spans="68:68" x14ac:dyDescent="0.2">
      <c r="BP54363" s="48"/>
    </row>
    <row r="54364" spans="68:68" x14ac:dyDescent="0.2">
      <c r="BP54364" s="48"/>
    </row>
    <row r="54365" spans="68:68" x14ac:dyDescent="0.2">
      <c r="BP54365" s="48"/>
    </row>
    <row r="54366" spans="68:68" x14ac:dyDescent="0.2">
      <c r="BP54366" s="48"/>
    </row>
    <row r="54367" spans="68:68" x14ac:dyDescent="0.2">
      <c r="BP54367" s="48"/>
    </row>
    <row r="54368" spans="68:68" x14ac:dyDescent="0.2">
      <c r="BP54368" s="48"/>
    </row>
    <row r="54369" spans="68:68" x14ac:dyDescent="0.2">
      <c r="BP54369" s="48"/>
    </row>
    <row r="54370" spans="68:68" x14ac:dyDescent="0.2">
      <c r="BP54370" s="48"/>
    </row>
    <row r="54371" spans="68:68" x14ac:dyDescent="0.2">
      <c r="BP54371" s="48"/>
    </row>
    <row r="54372" spans="68:68" x14ac:dyDescent="0.2">
      <c r="BP54372" s="48"/>
    </row>
    <row r="54373" spans="68:68" x14ac:dyDescent="0.2">
      <c r="BP54373" s="48"/>
    </row>
    <row r="54374" spans="68:68" x14ac:dyDescent="0.2">
      <c r="BP54374" s="48"/>
    </row>
    <row r="54375" spans="68:68" x14ac:dyDescent="0.2">
      <c r="BP54375" s="48"/>
    </row>
    <row r="54376" spans="68:68" x14ac:dyDescent="0.2">
      <c r="BP54376" s="48"/>
    </row>
    <row r="54377" spans="68:68" x14ac:dyDescent="0.2">
      <c r="BP54377" s="48"/>
    </row>
    <row r="54378" spans="68:68" x14ac:dyDescent="0.2">
      <c r="BP54378" s="48"/>
    </row>
    <row r="54379" spans="68:68" x14ac:dyDescent="0.2">
      <c r="BP54379" s="48"/>
    </row>
    <row r="54380" spans="68:68" x14ac:dyDescent="0.2">
      <c r="BP54380" s="48"/>
    </row>
    <row r="54381" spans="68:68" x14ac:dyDescent="0.2">
      <c r="BP54381" s="48"/>
    </row>
    <row r="54382" spans="68:68" x14ac:dyDescent="0.2">
      <c r="BP54382" s="48"/>
    </row>
    <row r="54383" spans="68:68" x14ac:dyDescent="0.2">
      <c r="BP54383" s="48"/>
    </row>
    <row r="54384" spans="68:68" x14ac:dyDescent="0.2">
      <c r="BP54384" s="48"/>
    </row>
    <row r="54385" spans="68:68" x14ac:dyDescent="0.2">
      <c r="BP54385" s="48"/>
    </row>
    <row r="54386" spans="68:68" x14ac:dyDescent="0.2">
      <c r="BP54386" s="48"/>
    </row>
    <row r="54387" spans="68:68" x14ac:dyDescent="0.2">
      <c r="BP54387" s="48"/>
    </row>
    <row r="54388" spans="68:68" x14ac:dyDescent="0.2">
      <c r="BP54388" s="48"/>
    </row>
    <row r="54389" spans="68:68" x14ac:dyDescent="0.2">
      <c r="BP54389" s="48"/>
    </row>
    <row r="54390" spans="68:68" x14ac:dyDescent="0.2">
      <c r="BP54390" s="48"/>
    </row>
    <row r="54391" spans="68:68" x14ac:dyDescent="0.2">
      <c r="BP54391" s="48"/>
    </row>
    <row r="54392" spans="68:68" x14ac:dyDescent="0.2">
      <c r="BP54392" s="48"/>
    </row>
    <row r="54393" spans="68:68" x14ac:dyDescent="0.2">
      <c r="BP54393" s="48"/>
    </row>
    <row r="54394" spans="68:68" x14ac:dyDescent="0.2">
      <c r="BP54394" s="48"/>
    </row>
    <row r="54395" spans="68:68" x14ac:dyDescent="0.2">
      <c r="BP54395" s="48"/>
    </row>
    <row r="54396" spans="68:68" x14ac:dyDescent="0.2">
      <c r="BP54396" s="48"/>
    </row>
    <row r="54397" spans="68:68" x14ac:dyDescent="0.2">
      <c r="BP54397" s="48"/>
    </row>
    <row r="54398" spans="68:68" x14ac:dyDescent="0.2">
      <c r="BP54398" s="48"/>
    </row>
    <row r="54399" spans="68:68" x14ac:dyDescent="0.2">
      <c r="BP54399" s="48"/>
    </row>
    <row r="54400" spans="68:68" x14ac:dyDescent="0.2">
      <c r="BP54400" s="48"/>
    </row>
    <row r="54401" spans="68:68" x14ac:dyDescent="0.2">
      <c r="BP54401" s="48"/>
    </row>
    <row r="54402" spans="68:68" x14ac:dyDescent="0.2">
      <c r="BP54402" s="48"/>
    </row>
    <row r="54403" spans="68:68" x14ac:dyDescent="0.2">
      <c r="BP54403" s="48"/>
    </row>
    <row r="54404" spans="68:68" x14ac:dyDescent="0.2">
      <c r="BP54404" s="48"/>
    </row>
    <row r="54405" spans="68:68" x14ac:dyDescent="0.2">
      <c r="BP54405" s="48"/>
    </row>
    <row r="54406" spans="68:68" x14ac:dyDescent="0.2">
      <c r="BP54406" s="48"/>
    </row>
    <row r="54407" spans="68:68" x14ac:dyDescent="0.2">
      <c r="BP54407" s="48"/>
    </row>
    <row r="54408" spans="68:68" x14ac:dyDescent="0.2">
      <c r="BP54408" s="48"/>
    </row>
    <row r="54409" spans="68:68" x14ac:dyDescent="0.2">
      <c r="BP54409" s="48"/>
    </row>
    <row r="54410" spans="68:68" x14ac:dyDescent="0.2">
      <c r="BP54410" s="48"/>
    </row>
    <row r="54411" spans="68:68" x14ac:dyDescent="0.2">
      <c r="BP54411" s="48"/>
    </row>
    <row r="54412" spans="68:68" x14ac:dyDescent="0.2">
      <c r="BP54412" s="48"/>
    </row>
    <row r="54413" spans="68:68" x14ac:dyDescent="0.2">
      <c r="BP54413" s="48"/>
    </row>
    <row r="54414" spans="68:68" x14ac:dyDescent="0.2">
      <c r="BP54414" s="48"/>
    </row>
    <row r="54415" spans="68:68" x14ac:dyDescent="0.2">
      <c r="BP54415" s="48"/>
    </row>
    <row r="54416" spans="68:68" x14ac:dyDescent="0.2">
      <c r="BP54416" s="48"/>
    </row>
    <row r="54417" spans="68:68" x14ac:dyDescent="0.2">
      <c r="BP54417" s="48"/>
    </row>
    <row r="54418" spans="68:68" x14ac:dyDescent="0.2">
      <c r="BP54418" s="48"/>
    </row>
    <row r="54419" spans="68:68" x14ac:dyDescent="0.2">
      <c r="BP54419" s="48"/>
    </row>
    <row r="54420" spans="68:68" x14ac:dyDescent="0.2">
      <c r="BP54420" s="48"/>
    </row>
    <row r="54421" spans="68:68" x14ac:dyDescent="0.2">
      <c r="BP54421" s="48"/>
    </row>
    <row r="54422" spans="68:68" x14ac:dyDescent="0.2">
      <c r="BP54422" s="48"/>
    </row>
    <row r="54423" spans="68:68" x14ac:dyDescent="0.2">
      <c r="BP54423" s="48"/>
    </row>
    <row r="54424" spans="68:68" x14ac:dyDescent="0.2">
      <c r="BP54424" s="48"/>
    </row>
    <row r="54425" spans="68:68" x14ac:dyDescent="0.2">
      <c r="BP54425" s="48"/>
    </row>
    <row r="54426" spans="68:68" x14ac:dyDescent="0.2">
      <c r="BP54426" s="48"/>
    </row>
    <row r="54427" spans="68:68" x14ac:dyDescent="0.2">
      <c r="BP54427" s="48"/>
    </row>
    <row r="54428" spans="68:68" x14ac:dyDescent="0.2">
      <c r="BP54428" s="48"/>
    </row>
    <row r="54429" spans="68:68" x14ac:dyDescent="0.2">
      <c r="BP54429" s="48"/>
    </row>
    <row r="54430" spans="68:68" x14ac:dyDescent="0.2">
      <c r="BP54430" s="48"/>
    </row>
    <row r="54431" spans="68:68" x14ac:dyDescent="0.2">
      <c r="BP54431" s="48"/>
    </row>
    <row r="54432" spans="68:68" x14ac:dyDescent="0.2">
      <c r="BP54432" s="48"/>
    </row>
    <row r="54433" spans="68:68" x14ac:dyDescent="0.2">
      <c r="BP54433" s="48"/>
    </row>
    <row r="54434" spans="68:68" x14ac:dyDescent="0.2">
      <c r="BP54434" s="48"/>
    </row>
    <row r="54435" spans="68:68" x14ac:dyDescent="0.2">
      <c r="BP54435" s="48"/>
    </row>
    <row r="54436" spans="68:68" x14ac:dyDescent="0.2">
      <c r="BP54436" s="48"/>
    </row>
    <row r="54437" spans="68:68" x14ac:dyDescent="0.2">
      <c r="BP54437" s="48"/>
    </row>
    <row r="54438" spans="68:68" x14ac:dyDescent="0.2">
      <c r="BP54438" s="48"/>
    </row>
    <row r="54439" spans="68:68" x14ac:dyDescent="0.2">
      <c r="BP54439" s="48"/>
    </row>
    <row r="54440" spans="68:68" x14ac:dyDescent="0.2">
      <c r="BP54440" s="48"/>
    </row>
    <row r="54441" spans="68:68" x14ac:dyDescent="0.2">
      <c r="BP54441" s="48"/>
    </row>
    <row r="54442" spans="68:68" x14ac:dyDescent="0.2">
      <c r="BP54442" s="48"/>
    </row>
    <row r="54443" spans="68:68" x14ac:dyDescent="0.2">
      <c r="BP54443" s="48"/>
    </row>
    <row r="54444" spans="68:68" x14ac:dyDescent="0.2">
      <c r="BP54444" s="48"/>
    </row>
    <row r="54445" spans="68:68" x14ac:dyDescent="0.2">
      <c r="BP54445" s="48"/>
    </row>
    <row r="54446" spans="68:68" x14ac:dyDescent="0.2">
      <c r="BP54446" s="48"/>
    </row>
    <row r="54447" spans="68:68" x14ac:dyDescent="0.2">
      <c r="BP54447" s="48"/>
    </row>
    <row r="54448" spans="68:68" x14ac:dyDescent="0.2">
      <c r="BP54448" s="48"/>
    </row>
    <row r="54449" spans="68:68" x14ac:dyDescent="0.2">
      <c r="BP54449" s="48"/>
    </row>
    <row r="54450" spans="68:68" x14ac:dyDescent="0.2">
      <c r="BP54450" s="48"/>
    </row>
    <row r="54451" spans="68:68" x14ac:dyDescent="0.2">
      <c r="BP54451" s="48"/>
    </row>
    <row r="54452" spans="68:68" x14ac:dyDescent="0.2">
      <c r="BP54452" s="48"/>
    </row>
    <row r="54453" spans="68:68" x14ac:dyDescent="0.2">
      <c r="BP54453" s="48"/>
    </row>
    <row r="54454" spans="68:68" x14ac:dyDescent="0.2">
      <c r="BP54454" s="48"/>
    </row>
    <row r="54455" spans="68:68" x14ac:dyDescent="0.2">
      <c r="BP54455" s="48"/>
    </row>
    <row r="54456" spans="68:68" x14ac:dyDescent="0.2">
      <c r="BP54456" s="48"/>
    </row>
    <row r="54457" spans="68:68" x14ac:dyDescent="0.2">
      <c r="BP54457" s="48"/>
    </row>
    <row r="54458" spans="68:68" x14ac:dyDescent="0.2">
      <c r="BP54458" s="48"/>
    </row>
    <row r="54459" spans="68:68" x14ac:dyDescent="0.2">
      <c r="BP54459" s="48"/>
    </row>
    <row r="54460" spans="68:68" x14ac:dyDescent="0.2">
      <c r="BP54460" s="48"/>
    </row>
    <row r="54461" spans="68:68" x14ac:dyDescent="0.2">
      <c r="BP54461" s="48"/>
    </row>
    <row r="54462" spans="68:68" x14ac:dyDescent="0.2">
      <c r="BP54462" s="48"/>
    </row>
    <row r="54463" spans="68:68" x14ac:dyDescent="0.2">
      <c r="BP54463" s="48"/>
    </row>
    <row r="54464" spans="68:68" x14ac:dyDescent="0.2">
      <c r="BP54464" s="48"/>
    </row>
    <row r="54465" spans="68:68" x14ac:dyDescent="0.2">
      <c r="BP54465" s="48"/>
    </row>
    <row r="54466" spans="68:68" x14ac:dyDescent="0.2">
      <c r="BP54466" s="48"/>
    </row>
    <row r="54467" spans="68:68" x14ac:dyDescent="0.2">
      <c r="BP54467" s="48"/>
    </row>
    <row r="54468" spans="68:68" x14ac:dyDescent="0.2">
      <c r="BP54468" s="48"/>
    </row>
    <row r="54469" spans="68:68" x14ac:dyDescent="0.2">
      <c r="BP54469" s="48"/>
    </row>
    <row r="54470" spans="68:68" x14ac:dyDescent="0.2">
      <c r="BP54470" s="48"/>
    </row>
    <row r="54471" spans="68:68" x14ac:dyDescent="0.2">
      <c r="BP54471" s="48"/>
    </row>
    <row r="54472" spans="68:68" x14ac:dyDescent="0.2">
      <c r="BP54472" s="48"/>
    </row>
    <row r="54473" spans="68:68" x14ac:dyDescent="0.2">
      <c r="BP54473" s="48"/>
    </row>
    <row r="54474" spans="68:68" x14ac:dyDescent="0.2">
      <c r="BP54474" s="48"/>
    </row>
    <row r="54475" spans="68:68" x14ac:dyDescent="0.2">
      <c r="BP54475" s="48"/>
    </row>
    <row r="54476" spans="68:68" x14ac:dyDescent="0.2">
      <c r="BP54476" s="48"/>
    </row>
    <row r="54477" spans="68:68" x14ac:dyDescent="0.2">
      <c r="BP54477" s="48"/>
    </row>
    <row r="54478" spans="68:68" x14ac:dyDescent="0.2">
      <c r="BP54478" s="48"/>
    </row>
    <row r="54479" spans="68:68" x14ac:dyDescent="0.2">
      <c r="BP54479" s="48"/>
    </row>
    <row r="54480" spans="68:68" x14ac:dyDescent="0.2">
      <c r="BP54480" s="48"/>
    </row>
    <row r="54481" spans="68:68" x14ac:dyDescent="0.2">
      <c r="BP54481" s="48"/>
    </row>
    <row r="54482" spans="68:68" x14ac:dyDescent="0.2">
      <c r="BP54482" s="48"/>
    </row>
    <row r="54483" spans="68:68" x14ac:dyDescent="0.2">
      <c r="BP54483" s="48"/>
    </row>
    <row r="54484" spans="68:68" x14ac:dyDescent="0.2">
      <c r="BP54484" s="48"/>
    </row>
    <row r="54485" spans="68:68" x14ac:dyDescent="0.2">
      <c r="BP54485" s="48"/>
    </row>
    <row r="54486" spans="68:68" x14ac:dyDescent="0.2">
      <c r="BP54486" s="48"/>
    </row>
    <row r="54487" spans="68:68" x14ac:dyDescent="0.2">
      <c r="BP54487" s="48"/>
    </row>
    <row r="54488" spans="68:68" x14ac:dyDescent="0.2">
      <c r="BP54488" s="48"/>
    </row>
    <row r="54489" spans="68:68" x14ac:dyDescent="0.2">
      <c r="BP54489" s="48"/>
    </row>
    <row r="54490" spans="68:68" x14ac:dyDescent="0.2">
      <c r="BP54490" s="48"/>
    </row>
    <row r="54491" spans="68:68" x14ac:dyDescent="0.2">
      <c r="BP54491" s="48"/>
    </row>
    <row r="54492" spans="68:68" x14ac:dyDescent="0.2">
      <c r="BP54492" s="48"/>
    </row>
    <row r="54493" spans="68:68" x14ac:dyDescent="0.2">
      <c r="BP54493" s="48"/>
    </row>
    <row r="54494" spans="68:68" x14ac:dyDescent="0.2">
      <c r="BP54494" s="48"/>
    </row>
    <row r="54495" spans="68:68" x14ac:dyDescent="0.2">
      <c r="BP54495" s="48"/>
    </row>
    <row r="54496" spans="68:68" x14ac:dyDescent="0.2">
      <c r="BP54496" s="48"/>
    </row>
    <row r="54497" spans="68:68" x14ac:dyDescent="0.2">
      <c r="BP54497" s="48"/>
    </row>
    <row r="54498" spans="68:68" x14ac:dyDescent="0.2">
      <c r="BP54498" s="48"/>
    </row>
    <row r="54499" spans="68:68" x14ac:dyDescent="0.2">
      <c r="BP54499" s="48"/>
    </row>
    <row r="54500" spans="68:68" x14ac:dyDescent="0.2">
      <c r="BP54500" s="48"/>
    </row>
    <row r="54501" spans="68:68" x14ac:dyDescent="0.2">
      <c r="BP54501" s="48"/>
    </row>
    <row r="54502" spans="68:68" x14ac:dyDescent="0.2">
      <c r="BP54502" s="48"/>
    </row>
    <row r="54503" spans="68:68" x14ac:dyDescent="0.2">
      <c r="BP54503" s="48"/>
    </row>
    <row r="54504" spans="68:68" x14ac:dyDescent="0.2">
      <c r="BP54504" s="48"/>
    </row>
    <row r="54505" spans="68:68" x14ac:dyDescent="0.2">
      <c r="BP54505" s="48"/>
    </row>
    <row r="54506" spans="68:68" x14ac:dyDescent="0.2">
      <c r="BP54506" s="48"/>
    </row>
    <row r="54507" spans="68:68" x14ac:dyDescent="0.2">
      <c r="BP54507" s="48"/>
    </row>
    <row r="54508" spans="68:68" x14ac:dyDescent="0.2">
      <c r="BP54508" s="48"/>
    </row>
    <row r="54509" spans="68:68" x14ac:dyDescent="0.2">
      <c r="BP54509" s="48"/>
    </row>
    <row r="54510" spans="68:68" x14ac:dyDescent="0.2">
      <c r="BP54510" s="48"/>
    </row>
    <row r="54511" spans="68:68" x14ac:dyDescent="0.2">
      <c r="BP54511" s="48"/>
    </row>
    <row r="54512" spans="68:68" x14ac:dyDescent="0.2">
      <c r="BP54512" s="48"/>
    </row>
    <row r="54513" spans="68:68" x14ac:dyDescent="0.2">
      <c r="BP54513" s="48"/>
    </row>
    <row r="54514" spans="68:68" x14ac:dyDescent="0.2">
      <c r="BP54514" s="48"/>
    </row>
    <row r="54515" spans="68:68" x14ac:dyDescent="0.2">
      <c r="BP54515" s="48"/>
    </row>
    <row r="54516" spans="68:68" x14ac:dyDescent="0.2">
      <c r="BP54516" s="48"/>
    </row>
    <row r="54517" spans="68:68" x14ac:dyDescent="0.2">
      <c r="BP54517" s="48"/>
    </row>
    <row r="54518" spans="68:68" x14ac:dyDescent="0.2">
      <c r="BP54518" s="48"/>
    </row>
    <row r="54519" spans="68:68" x14ac:dyDescent="0.2">
      <c r="BP54519" s="48"/>
    </row>
    <row r="54520" spans="68:68" x14ac:dyDescent="0.2">
      <c r="BP54520" s="48"/>
    </row>
    <row r="54521" spans="68:68" x14ac:dyDescent="0.2">
      <c r="BP54521" s="48"/>
    </row>
    <row r="54522" spans="68:68" x14ac:dyDescent="0.2">
      <c r="BP54522" s="48"/>
    </row>
    <row r="54523" spans="68:68" x14ac:dyDescent="0.2">
      <c r="BP54523" s="48"/>
    </row>
    <row r="54524" spans="68:68" x14ac:dyDescent="0.2">
      <c r="BP54524" s="48"/>
    </row>
    <row r="54525" spans="68:68" x14ac:dyDescent="0.2">
      <c r="BP54525" s="48"/>
    </row>
    <row r="54526" spans="68:68" x14ac:dyDescent="0.2">
      <c r="BP54526" s="48"/>
    </row>
    <row r="54527" spans="68:68" x14ac:dyDescent="0.2">
      <c r="BP54527" s="48"/>
    </row>
    <row r="54528" spans="68:68" x14ac:dyDescent="0.2">
      <c r="BP54528" s="48"/>
    </row>
    <row r="54529" spans="68:68" x14ac:dyDescent="0.2">
      <c r="BP54529" s="48"/>
    </row>
    <row r="54530" spans="68:68" x14ac:dyDescent="0.2">
      <c r="BP54530" s="48"/>
    </row>
    <row r="54531" spans="68:68" x14ac:dyDescent="0.2">
      <c r="BP54531" s="48"/>
    </row>
    <row r="54532" spans="68:68" x14ac:dyDescent="0.2">
      <c r="BP54532" s="48"/>
    </row>
    <row r="54533" spans="68:68" x14ac:dyDescent="0.2">
      <c r="BP54533" s="48"/>
    </row>
    <row r="54534" spans="68:68" x14ac:dyDescent="0.2">
      <c r="BP54534" s="48"/>
    </row>
    <row r="54535" spans="68:68" x14ac:dyDescent="0.2">
      <c r="BP54535" s="48"/>
    </row>
    <row r="54536" spans="68:68" x14ac:dyDescent="0.2">
      <c r="BP54536" s="48"/>
    </row>
    <row r="54537" spans="68:68" x14ac:dyDescent="0.2">
      <c r="BP54537" s="48"/>
    </row>
    <row r="54538" spans="68:68" x14ac:dyDescent="0.2">
      <c r="BP54538" s="48"/>
    </row>
    <row r="54539" spans="68:68" x14ac:dyDescent="0.2">
      <c r="BP54539" s="48"/>
    </row>
    <row r="54540" spans="68:68" x14ac:dyDescent="0.2">
      <c r="BP54540" s="48"/>
    </row>
    <row r="54541" spans="68:68" x14ac:dyDescent="0.2">
      <c r="BP54541" s="48"/>
    </row>
    <row r="54542" spans="68:68" x14ac:dyDescent="0.2">
      <c r="BP54542" s="48"/>
    </row>
    <row r="54543" spans="68:68" x14ac:dyDescent="0.2">
      <c r="BP54543" s="48"/>
    </row>
    <row r="54544" spans="68:68" x14ac:dyDescent="0.2">
      <c r="BP54544" s="48"/>
    </row>
    <row r="54545" spans="68:68" x14ac:dyDescent="0.2">
      <c r="BP54545" s="48"/>
    </row>
    <row r="54546" spans="68:68" x14ac:dyDescent="0.2">
      <c r="BP54546" s="48"/>
    </row>
    <row r="54547" spans="68:68" x14ac:dyDescent="0.2">
      <c r="BP54547" s="48"/>
    </row>
    <row r="54548" spans="68:68" x14ac:dyDescent="0.2">
      <c r="BP54548" s="48"/>
    </row>
    <row r="54549" spans="68:68" x14ac:dyDescent="0.2">
      <c r="BP54549" s="48"/>
    </row>
    <row r="54550" spans="68:68" x14ac:dyDescent="0.2">
      <c r="BP54550" s="48"/>
    </row>
    <row r="54551" spans="68:68" x14ac:dyDescent="0.2">
      <c r="BP54551" s="48"/>
    </row>
    <row r="54552" spans="68:68" x14ac:dyDescent="0.2">
      <c r="BP54552" s="48"/>
    </row>
    <row r="54553" spans="68:68" x14ac:dyDescent="0.2">
      <c r="BP54553" s="48"/>
    </row>
    <row r="54554" spans="68:68" x14ac:dyDescent="0.2">
      <c r="BP54554" s="48"/>
    </row>
    <row r="54555" spans="68:68" x14ac:dyDescent="0.2">
      <c r="BP54555" s="48"/>
    </row>
    <row r="54556" spans="68:68" x14ac:dyDescent="0.2">
      <c r="BP54556" s="48"/>
    </row>
    <row r="54557" spans="68:68" x14ac:dyDescent="0.2">
      <c r="BP54557" s="48"/>
    </row>
    <row r="54558" spans="68:68" x14ac:dyDescent="0.2">
      <c r="BP54558" s="48"/>
    </row>
    <row r="54559" spans="68:68" x14ac:dyDescent="0.2">
      <c r="BP54559" s="48"/>
    </row>
    <row r="54560" spans="68:68" x14ac:dyDescent="0.2">
      <c r="BP54560" s="48"/>
    </row>
    <row r="54561" spans="68:68" x14ac:dyDescent="0.2">
      <c r="BP54561" s="48"/>
    </row>
    <row r="54562" spans="68:68" x14ac:dyDescent="0.2">
      <c r="BP54562" s="48"/>
    </row>
    <row r="54563" spans="68:68" x14ac:dyDescent="0.2">
      <c r="BP54563" s="48"/>
    </row>
    <row r="54564" spans="68:68" x14ac:dyDescent="0.2">
      <c r="BP54564" s="48"/>
    </row>
    <row r="54565" spans="68:68" x14ac:dyDescent="0.2">
      <c r="BP54565" s="48"/>
    </row>
    <row r="54566" spans="68:68" x14ac:dyDescent="0.2">
      <c r="BP54566" s="48"/>
    </row>
    <row r="54567" spans="68:68" x14ac:dyDescent="0.2">
      <c r="BP54567" s="48"/>
    </row>
    <row r="54568" spans="68:68" x14ac:dyDescent="0.2">
      <c r="BP54568" s="48"/>
    </row>
    <row r="54569" spans="68:68" x14ac:dyDescent="0.2">
      <c r="BP54569" s="48"/>
    </row>
    <row r="54570" spans="68:68" x14ac:dyDescent="0.2">
      <c r="BP54570" s="48"/>
    </row>
    <row r="54571" spans="68:68" x14ac:dyDescent="0.2">
      <c r="BP54571" s="48"/>
    </row>
    <row r="54572" spans="68:68" x14ac:dyDescent="0.2">
      <c r="BP54572" s="48"/>
    </row>
    <row r="54573" spans="68:68" x14ac:dyDescent="0.2">
      <c r="BP54573" s="48"/>
    </row>
    <row r="54574" spans="68:68" x14ac:dyDescent="0.2">
      <c r="BP54574" s="48"/>
    </row>
    <row r="54575" spans="68:68" x14ac:dyDescent="0.2">
      <c r="BP54575" s="48"/>
    </row>
    <row r="54576" spans="68:68" x14ac:dyDescent="0.2">
      <c r="BP54576" s="48"/>
    </row>
    <row r="54577" spans="68:68" x14ac:dyDescent="0.2">
      <c r="BP54577" s="48"/>
    </row>
    <row r="54578" spans="68:68" x14ac:dyDescent="0.2">
      <c r="BP54578" s="48"/>
    </row>
    <row r="54579" spans="68:68" x14ac:dyDescent="0.2">
      <c r="BP54579" s="48"/>
    </row>
    <row r="54580" spans="68:68" x14ac:dyDescent="0.2">
      <c r="BP54580" s="48"/>
    </row>
    <row r="54581" spans="68:68" x14ac:dyDescent="0.2">
      <c r="BP54581" s="48"/>
    </row>
    <row r="54582" spans="68:68" x14ac:dyDescent="0.2">
      <c r="BP54582" s="48"/>
    </row>
    <row r="54583" spans="68:68" x14ac:dyDescent="0.2">
      <c r="BP54583" s="48"/>
    </row>
    <row r="54584" spans="68:68" x14ac:dyDescent="0.2">
      <c r="BP54584" s="48"/>
    </row>
    <row r="54585" spans="68:68" x14ac:dyDescent="0.2">
      <c r="BP54585" s="48"/>
    </row>
    <row r="54586" spans="68:68" x14ac:dyDescent="0.2">
      <c r="BP54586" s="48"/>
    </row>
    <row r="54587" spans="68:68" x14ac:dyDescent="0.2">
      <c r="BP54587" s="48"/>
    </row>
    <row r="54588" spans="68:68" x14ac:dyDescent="0.2">
      <c r="BP54588" s="48"/>
    </row>
    <row r="54589" spans="68:68" x14ac:dyDescent="0.2">
      <c r="BP54589" s="48"/>
    </row>
    <row r="54590" spans="68:68" x14ac:dyDescent="0.2">
      <c r="BP54590" s="48"/>
    </row>
    <row r="54591" spans="68:68" x14ac:dyDescent="0.2">
      <c r="BP54591" s="48"/>
    </row>
    <row r="54592" spans="68:68" x14ac:dyDescent="0.2">
      <c r="BP54592" s="48"/>
    </row>
    <row r="54593" spans="68:68" x14ac:dyDescent="0.2">
      <c r="BP54593" s="48"/>
    </row>
    <row r="54594" spans="68:68" x14ac:dyDescent="0.2">
      <c r="BP54594" s="48"/>
    </row>
    <row r="54595" spans="68:68" x14ac:dyDescent="0.2">
      <c r="BP54595" s="48"/>
    </row>
    <row r="54596" spans="68:68" x14ac:dyDescent="0.2">
      <c r="BP54596" s="48"/>
    </row>
    <row r="54597" spans="68:68" x14ac:dyDescent="0.2">
      <c r="BP54597" s="48"/>
    </row>
    <row r="54598" spans="68:68" x14ac:dyDescent="0.2">
      <c r="BP54598" s="48"/>
    </row>
    <row r="54599" spans="68:68" x14ac:dyDescent="0.2">
      <c r="BP54599" s="48"/>
    </row>
    <row r="54600" spans="68:68" x14ac:dyDescent="0.2">
      <c r="BP54600" s="48"/>
    </row>
    <row r="54601" spans="68:68" x14ac:dyDescent="0.2">
      <c r="BP54601" s="48"/>
    </row>
    <row r="54602" spans="68:68" x14ac:dyDescent="0.2">
      <c r="BP54602" s="48"/>
    </row>
    <row r="54603" spans="68:68" x14ac:dyDescent="0.2">
      <c r="BP54603" s="48"/>
    </row>
    <row r="54604" spans="68:68" x14ac:dyDescent="0.2">
      <c r="BP54604" s="48"/>
    </row>
    <row r="54605" spans="68:68" x14ac:dyDescent="0.2">
      <c r="BP54605" s="48"/>
    </row>
    <row r="54606" spans="68:68" x14ac:dyDescent="0.2">
      <c r="BP54606" s="48"/>
    </row>
    <row r="54607" spans="68:68" x14ac:dyDescent="0.2">
      <c r="BP54607" s="48"/>
    </row>
    <row r="54608" spans="68:68" x14ac:dyDescent="0.2">
      <c r="BP54608" s="48"/>
    </row>
    <row r="54609" spans="68:68" x14ac:dyDescent="0.2">
      <c r="BP54609" s="48"/>
    </row>
    <row r="54610" spans="68:68" x14ac:dyDescent="0.2">
      <c r="BP54610" s="48"/>
    </row>
    <row r="54611" spans="68:68" x14ac:dyDescent="0.2">
      <c r="BP54611" s="48"/>
    </row>
    <row r="54612" spans="68:68" x14ac:dyDescent="0.2">
      <c r="BP54612" s="48"/>
    </row>
    <row r="54613" spans="68:68" x14ac:dyDescent="0.2">
      <c r="BP54613" s="48"/>
    </row>
    <row r="54614" spans="68:68" x14ac:dyDescent="0.2">
      <c r="BP54614" s="48"/>
    </row>
    <row r="54615" spans="68:68" x14ac:dyDescent="0.2">
      <c r="BP54615" s="48"/>
    </row>
    <row r="54616" spans="68:68" x14ac:dyDescent="0.2">
      <c r="BP54616" s="48"/>
    </row>
    <row r="54617" spans="68:68" x14ac:dyDescent="0.2">
      <c r="BP54617" s="48"/>
    </row>
    <row r="54618" spans="68:68" x14ac:dyDescent="0.2">
      <c r="BP54618" s="48"/>
    </row>
    <row r="54619" spans="68:68" x14ac:dyDescent="0.2">
      <c r="BP54619" s="48"/>
    </row>
    <row r="54620" spans="68:68" x14ac:dyDescent="0.2">
      <c r="BP54620" s="48"/>
    </row>
    <row r="54621" spans="68:68" x14ac:dyDescent="0.2">
      <c r="BP54621" s="48"/>
    </row>
    <row r="54622" spans="68:68" x14ac:dyDescent="0.2">
      <c r="BP54622" s="48"/>
    </row>
    <row r="54623" spans="68:68" x14ac:dyDescent="0.2">
      <c r="BP54623" s="48"/>
    </row>
    <row r="54624" spans="68:68" x14ac:dyDescent="0.2">
      <c r="BP54624" s="48"/>
    </row>
    <row r="54625" spans="68:68" x14ac:dyDescent="0.2">
      <c r="BP54625" s="48"/>
    </row>
    <row r="54626" spans="68:68" x14ac:dyDescent="0.2">
      <c r="BP54626" s="48"/>
    </row>
    <row r="54627" spans="68:68" x14ac:dyDescent="0.2">
      <c r="BP54627" s="48"/>
    </row>
    <row r="54628" spans="68:68" x14ac:dyDescent="0.2">
      <c r="BP54628" s="48"/>
    </row>
    <row r="54629" spans="68:68" x14ac:dyDescent="0.2">
      <c r="BP54629" s="48"/>
    </row>
    <row r="54630" spans="68:68" x14ac:dyDescent="0.2">
      <c r="BP54630" s="48"/>
    </row>
    <row r="54631" spans="68:68" x14ac:dyDescent="0.2">
      <c r="BP54631" s="48"/>
    </row>
    <row r="54632" spans="68:68" x14ac:dyDescent="0.2">
      <c r="BP54632" s="48"/>
    </row>
    <row r="54633" spans="68:68" x14ac:dyDescent="0.2">
      <c r="BP54633" s="48"/>
    </row>
    <row r="54634" spans="68:68" x14ac:dyDescent="0.2">
      <c r="BP54634" s="48"/>
    </row>
    <row r="54635" spans="68:68" x14ac:dyDescent="0.2">
      <c r="BP54635" s="48"/>
    </row>
    <row r="54636" spans="68:68" x14ac:dyDescent="0.2">
      <c r="BP54636" s="48"/>
    </row>
    <row r="54637" spans="68:68" x14ac:dyDescent="0.2">
      <c r="BP54637" s="48"/>
    </row>
    <row r="54638" spans="68:68" x14ac:dyDescent="0.2">
      <c r="BP54638" s="48"/>
    </row>
    <row r="54639" spans="68:68" x14ac:dyDescent="0.2">
      <c r="BP54639" s="48"/>
    </row>
    <row r="54640" spans="68:68" x14ac:dyDescent="0.2">
      <c r="BP54640" s="48"/>
    </row>
    <row r="54641" spans="68:68" x14ac:dyDescent="0.2">
      <c r="BP54641" s="48"/>
    </row>
    <row r="54642" spans="68:68" x14ac:dyDescent="0.2">
      <c r="BP54642" s="48"/>
    </row>
    <row r="54643" spans="68:68" x14ac:dyDescent="0.2">
      <c r="BP54643" s="48"/>
    </row>
    <row r="54644" spans="68:68" x14ac:dyDescent="0.2">
      <c r="BP54644" s="48"/>
    </row>
    <row r="54645" spans="68:68" x14ac:dyDescent="0.2">
      <c r="BP54645" s="48"/>
    </row>
    <row r="54646" spans="68:68" x14ac:dyDescent="0.2">
      <c r="BP54646" s="48"/>
    </row>
    <row r="54647" spans="68:68" x14ac:dyDescent="0.2">
      <c r="BP54647" s="48"/>
    </row>
    <row r="54648" spans="68:68" x14ac:dyDescent="0.2">
      <c r="BP54648" s="48"/>
    </row>
    <row r="54649" spans="68:68" x14ac:dyDescent="0.2">
      <c r="BP54649" s="48"/>
    </row>
    <row r="54650" spans="68:68" x14ac:dyDescent="0.2">
      <c r="BP54650" s="48"/>
    </row>
    <row r="54651" spans="68:68" x14ac:dyDescent="0.2">
      <c r="BP54651" s="48"/>
    </row>
    <row r="54652" spans="68:68" x14ac:dyDescent="0.2">
      <c r="BP54652" s="48"/>
    </row>
    <row r="54653" spans="68:68" x14ac:dyDescent="0.2">
      <c r="BP54653" s="48"/>
    </row>
    <row r="54654" spans="68:68" x14ac:dyDescent="0.2">
      <c r="BP54654" s="48"/>
    </row>
    <row r="54655" spans="68:68" x14ac:dyDescent="0.2">
      <c r="BP54655" s="48"/>
    </row>
    <row r="54656" spans="68:68" x14ac:dyDescent="0.2">
      <c r="BP54656" s="48"/>
    </row>
    <row r="54657" spans="68:68" x14ac:dyDescent="0.2">
      <c r="BP54657" s="48"/>
    </row>
    <row r="54658" spans="68:68" x14ac:dyDescent="0.2">
      <c r="BP54658" s="48"/>
    </row>
    <row r="54659" spans="68:68" x14ac:dyDescent="0.2">
      <c r="BP54659" s="48"/>
    </row>
    <row r="54660" spans="68:68" x14ac:dyDescent="0.2">
      <c r="BP54660" s="48"/>
    </row>
    <row r="54661" spans="68:68" x14ac:dyDescent="0.2">
      <c r="BP54661" s="48"/>
    </row>
    <row r="54662" spans="68:68" x14ac:dyDescent="0.2">
      <c r="BP54662" s="48"/>
    </row>
    <row r="54663" spans="68:68" x14ac:dyDescent="0.2">
      <c r="BP54663" s="48"/>
    </row>
    <row r="54664" spans="68:68" x14ac:dyDescent="0.2">
      <c r="BP54664" s="48"/>
    </row>
    <row r="54665" spans="68:68" x14ac:dyDescent="0.2">
      <c r="BP54665" s="48"/>
    </row>
    <row r="54666" spans="68:68" x14ac:dyDescent="0.2">
      <c r="BP54666" s="48"/>
    </row>
    <row r="54667" spans="68:68" x14ac:dyDescent="0.2">
      <c r="BP54667" s="48"/>
    </row>
    <row r="54668" spans="68:68" x14ac:dyDescent="0.2">
      <c r="BP54668" s="48"/>
    </row>
    <row r="54669" spans="68:68" x14ac:dyDescent="0.2">
      <c r="BP54669" s="48"/>
    </row>
    <row r="54670" spans="68:68" x14ac:dyDescent="0.2">
      <c r="BP54670" s="48"/>
    </row>
    <row r="54671" spans="68:68" x14ac:dyDescent="0.2">
      <c r="BP54671" s="48"/>
    </row>
    <row r="54672" spans="68:68" x14ac:dyDescent="0.2">
      <c r="BP54672" s="48"/>
    </row>
    <row r="54673" spans="68:68" x14ac:dyDescent="0.2">
      <c r="BP54673" s="48"/>
    </row>
    <row r="54674" spans="68:68" x14ac:dyDescent="0.2">
      <c r="BP54674" s="48"/>
    </row>
    <row r="54675" spans="68:68" x14ac:dyDescent="0.2">
      <c r="BP54675" s="48"/>
    </row>
    <row r="54676" spans="68:68" x14ac:dyDescent="0.2">
      <c r="BP54676" s="48"/>
    </row>
    <row r="54677" spans="68:68" x14ac:dyDescent="0.2">
      <c r="BP54677" s="48"/>
    </row>
    <row r="54678" spans="68:68" x14ac:dyDescent="0.2">
      <c r="BP54678" s="48"/>
    </row>
    <row r="54679" spans="68:68" x14ac:dyDescent="0.2">
      <c r="BP54679" s="48"/>
    </row>
    <row r="54680" spans="68:68" x14ac:dyDescent="0.2">
      <c r="BP54680" s="48"/>
    </row>
    <row r="54681" spans="68:68" x14ac:dyDescent="0.2">
      <c r="BP54681" s="48"/>
    </row>
    <row r="54682" spans="68:68" x14ac:dyDescent="0.2">
      <c r="BP54682" s="48"/>
    </row>
    <row r="54683" spans="68:68" x14ac:dyDescent="0.2">
      <c r="BP54683" s="48"/>
    </row>
    <row r="54684" spans="68:68" x14ac:dyDescent="0.2">
      <c r="BP54684" s="48"/>
    </row>
    <row r="54685" spans="68:68" x14ac:dyDescent="0.2">
      <c r="BP54685" s="48"/>
    </row>
    <row r="54686" spans="68:68" x14ac:dyDescent="0.2">
      <c r="BP54686" s="48"/>
    </row>
    <row r="54687" spans="68:68" x14ac:dyDescent="0.2">
      <c r="BP54687" s="48"/>
    </row>
    <row r="54688" spans="68:68" x14ac:dyDescent="0.2">
      <c r="BP54688" s="48"/>
    </row>
    <row r="54689" spans="68:68" x14ac:dyDescent="0.2">
      <c r="BP54689" s="48"/>
    </row>
    <row r="54690" spans="68:68" x14ac:dyDescent="0.2">
      <c r="BP54690" s="48"/>
    </row>
    <row r="54691" spans="68:68" x14ac:dyDescent="0.2">
      <c r="BP54691" s="48"/>
    </row>
    <row r="54692" spans="68:68" x14ac:dyDescent="0.2">
      <c r="BP54692" s="48"/>
    </row>
    <row r="54693" spans="68:68" x14ac:dyDescent="0.2">
      <c r="BP54693" s="48"/>
    </row>
    <row r="54694" spans="68:68" x14ac:dyDescent="0.2">
      <c r="BP54694" s="48"/>
    </row>
    <row r="54695" spans="68:68" x14ac:dyDescent="0.2">
      <c r="BP54695" s="48"/>
    </row>
    <row r="54696" spans="68:68" x14ac:dyDescent="0.2">
      <c r="BP54696" s="48"/>
    </row>
    <row r="54697" spans="68:68" x14ac:dyDescent="0.2">
      <c r="BP54697" s="48"/>
    </row>
    <row r="54698" spans="68:68" x14ac:dyDescent="0.2">
      <c r="BP54698" s="48"/>
    </row>
    <row r="54699" spans="68:68" x14ac:dyDescent="0.2">
      <c r="BP54699" s="48"/>
    </row>
    <row r="54700" spans="68:68" x14ac:dyDescent="0.2">
      <c r="BP54700" s="48"/>
    </row>
    <row r="54701" spans="68:68" x14ac:dyDescent="0.2">
      <c r="BP54701" s="48"/>
    </row>
    <row r="54702" spans="68:68" x14ac:dyDescent="0.2">
      <c r="BP54702" s="48"/>
    </row>
    <row r="54703" spans="68:68" x14ac:dyDescent="0.2">
      <c r="BP54703" s="48"/>
    </row>
    <row r="54704" spans="68:68" x14ac:dyDescent="0.2">
      <c r="BP54704" s="48"/>
    </row>
    <row r="54705" spans="68:68" x14ac:dyDescent="0.2">
      <c r="BP54705" s="48"/>
    </row>
    <row r="54706" spans="68:68" x14ac:dyDescent="0.2">
      <c r="BP54706" s="48"/>
    </row>
    <row r="54707" spans="68:68" x14ac:dyDescent="0.2">
      <c r="BP54707" s="48"/>
    </row>
    <row r="54708" spans="68:68" x14ac:dyDescent="0.2">
      <c r="BP54708" s="48"/>
    </row>
    <row r="54709" spans="68:68" x14ac:dyDescent="0.2">
      <c r="BP54709" s="48"/>
    </row>
    <row r="54710" spans="68:68" x14ac:dyDescent="0.2">
      <c r="BP54710" s="48"/>
    </row>
    <row r="54711" spans="68:68" x14ac:dyDescent="0.2">
      <c r="BP54711" s="48"/>
    </row>
    <row r="54712" spans="68:68" x14ac:dyDescent="0.2">
      <c r="BP54712" s="48"/>
    </row>
    <row r="54713" spans="68:68" x14ac:dyDescent="0.2">
      <c r="BP54713" s="48"/>
    </row>
    <row r="54714" spans="68:68" x14ac:dyDescent="0.2">
      <c r="BP54714" s="48"/>
    </row>
    <row r="54715" spans="68:68" x14ac:dyDescent="0.2">
      <c r="BP54715" s="48"/>
    </row>
    <row r="54716" spans="68:68" x14ac:dyDescent="0.2">
      <c r="BP54716" s="48"/>
    </row>
    <row r="54717" spans="68:68" x14ac:dyDescent="0.2">
      <c r="BP54717" s="48"/>
    </row>
    <row r="54718" spans="68:68" x14ac:dyDescent="0.2">
      <c r="BP54718" s="48"/>
    </row>
    <row r="54719" spans="68:68" x14ac:dyDescent="0.2">
      <c r="BP54719" s="48"/>
    </row>
    <row r="54720" spans="68:68" x14ac:dyDescent="0.2">
      <c r="BP54720" s="48"/>
    </row>
    <row r="54721" spans="68:68" x14ac:dyDescent="0.2">
      <c r="BP54721" s="48"/>
    </row>
    <row r="54722" spans="68:68" x14ac:dyDescent="0.2">
      <c r="BP54722" s="48"/>
    </row>
    <row r="54723" spans="68:68" x14ac:dyDescent="0.2">
      <c r="BP54723" s="48"/>
    </row>
    <row r="54724" spans="68:68" x14ac:dyDescent="0.2">
      <c r="BP54724" s="48"/>
    </row>
    <row r="54725" spans="68:68" x14ac:dyDescent="0.2">
      <c r="BP54725" s="48"/>
    </row>
    <row r="54726" spans="68:68" x14ac:dyDescent="0.2">
      <c r="BP54726" s="48"/>
    </row>
    <row r="54727" spans="68:68" x14ac:dyDescent="0.2">
      <c r="BP54727" s="48"/>
    </row>
    <row r="54728" spans="68:68" x14ac:dyDescent="0.2">
      <c r="BP54728" s="48"/>
    </row>
    <row r="54729" spans="68:68" x14ac:dyDescent="0.2">
      <c r="BP54729" s="48"/>
    </row>
    <row r="54730" spans="68:68" x14ac:dyDescent="0.2">
      <c r="BP54730" s="48"/>
    </row>
    <row r="54731" spans="68:68" x14ac:dyDescent="0.2">
      <c r="BP54731" s="48"/>
    </row>
    <row r="54732" spans="68:68" x14ac:dyDescent="0.2">
      <c r="BP54732" s="48"/>
    </row>
    <row r="54733" spans="68:68" x14ac:dyDescent="0.2">
      <c r="BP54733" s="48"/>
    </row>
    <row r="54734" spans="68:68" x14ac:dyDescent="0.2">
      <c r="BP54734" s="48"/>
    </row>
    <row r="54735" spans="68:68" x14ac:dyDescent="0.2">
      <c r="BP54735" s="48"/>
    </row>
    <row r="54736" spans="68:68" x14ac:dyDescent="0.2">
      <c r="BP54736" s="48"/>
    </row>
    <row r="54737" spans="68:68" x14ac:dyDescent="0.2">
      <c r="BP54737" s="48"/>
    </row>
    <row r="54738" spans="68:68" x14ac:dyDescent="0.2">
      <c r="BP54738" s="48"/>
    </row>
    <row r="54739" spans="68:68" x14ac:dyDescent="0.2">
      <c r="BP54739" s="48"/>
    </row>
    <row r="54740" spans="68:68" x14ac:dyDescent="0.2">
      <c r="BP54740" s="48"/>
    </row>
    <row r="54741" spans="68:68" x14ac:dyDescent="0.2">
      <c r="BP54741" s="48"/>
    </row>
    <row r="54742" spans="68:68" x14ac:dyDescent="0.2">
      <c r="BP54742" s="48"/>
    </row>
    <row r="54743" spans="68:68" x14ac:dyDescent="0.2">
      <c r="BP54743" s="48"/>
    </row>
    <row r="54744" spans="68:68" x14ac:dyDescent="0.2">
      <c r="BP54744" s="48"/>
    </row>
    <row r="54745" spans="68:68" x14ac:dyDescent="0.2">
      <c r="BP54745" s="48"/>
    </row>
    <row r="54746" spans="68:68" x14ac:dyDescent="0.2">
      <c r="BP54746" s="48"/>
    </row>
    <row r="54747" spans="68:68" x14ac:dyDescent="0.2">
      <c r="BP54747" s="48"/>
    </row>
    <row r="54748" spans="68:68" x14ac:dyDescent="0.2">
      <c r="BP54748" s="48"/>
    </row>
    <row r="54749" spans="68:68" x14ac:dyDescent="0.2">
      <c r="BP54749" s="48"/>
    </row>
    <row r="54750" spans="68:68" x14ac:dyDescent="0.2">
      <c r="BP54750" s="48"/>
    </row>
    <row r="54751" spans="68:68" x14ac:dyDescent="0.2">
      <c r="BP54751" s="48"/>
    </row>
    <row r="54752" spans="68:68" x14ac:dyDescent="0.2">
      <c r="BP54752" s="48"/>
    </row>
    <row r="54753" spans="68:68" x14ac:dyDescent="0.2">
      <c r="BP54753" s="48"/>
    </row>
    <row r="54754" spans="68:68" x14ac:dyDescent="0.2">
      <c r="BP54754" s="48"/>
    </row>
    <row r="54755" spans="68:68" x14ac:dyDescent="0.2">
      <c r="BP54755" s="48"/>
    </row>
    <row r="54756" spans="68:68" x14ac:dyDescent="0.2">
      <c r="BP54756" s="48"/>
    </row>
    <row r="54757" spans="68:68" x14ac:dyDescent="0.2">
      <c r="BP54757" s="48"/>
    </row>
    <row r="54758" spans="68:68" x14ac:dyDescent="0.2">
      <c r="BP54758" s="48"/>
    </row>
    <row r="54759" spans="68:68" x14ac:dyDescent="0.2">
      <c r="BP54759" s="48"/>
    </row>
    <row r="54760" spans="68:68" x14ac:dyDescent="0.2">
      <c r="BP54760" s="48"/>
    </row>
    <row r="54761" spans="68:68" x14ac:dyDescent="0.2">
      <c r="BP54761" s="48"/>
    </row>
    <row r="54762" spans="68:68" x14ac:dyDescent="0.2">
      <c r="BP54762" s="48"/>
    </row>
    <row r="54763" spans="68:68" x14ac:dyDescent="0.2">
      <c r="BP54763" s="48"/>
    </row>
    <row r="54764" spans="68:68" x14ac:dyDescent="0.2">
      <c r="BP54764" s="48"/>
    </row>
    <row r="54765" spans="68:68" x14ac:dyDescent="0.2">
      <c r="BP54765" s="48"/>
    </row>
    <row r="54766" spans="68:68" x14ac:dyDescent="0.2">
      <c r="BP54766" s="48"/>
    </row>
    <row r="54767" spans="68:68" x14ac:dyDescent="0.2">
      <c r="BP54767" s="48"/>
    </row>
    <row r="54768" spans="68:68" x14ac:dyDescent="0.2">
      <c r="BP54768" s="48"/>
    </row>
    <row r="54769" spans="68:68" x14ac:dyDescent="0.2">
      <c r="BP54769" s="48"/>
    </row>
    <row r="54770" spans="68:68" x14ac:dyDescent="0.2">
      <c r="BP54770" s="48"/>
    </row>
    <row r="54771" spans="68:68" x14ac:dyDescent="0.2">
      <c r="BP54771" s="48"/>
    </row>
    <row r="54772" spans="68:68" x14ac:dyDescent="0.2">
      <c r="BP54772" s="48"/>
    </row>
    <row r="54773" spans="68:68" x14ac:dyDescent="0.2">
      <c r="BP54773" s="48"/>
    </row>
    <row r="54774" spans="68:68" x14ac:dyDescent="0.2">
      <c r="BP54774" s="48"/>
    </row>
    <row r="54775" spans="68:68" x14ac:dyDescent="0.2">
      <c r="BP54775" s="48"/>
    </row>
    <row r="54776" spans="68:68" x14ac:dyDescent="0.2">
      <c r="BP54776" s="48"/>
    </row>
    <row r="54777" spans="68:68" x14ac:dyDescent="0.2">
      <c r="BP54777" s="48"/>
    </row>
    <row r="54778" spans="68:68" x14ac:dyDescent="0.2">
      <c r="BP54778" s="48"/>
    </row>
    <row r="54779" spans="68:68" x14ac:dyDescent="0.2">
      <c r="BP54779" s="48"/>
    </row>
    <row r="54780" spans="68:68" x14ac:dyDescent="0.2">
      <c r="BP54780" s="48"/>
    </row>
    <row r="54781" spans="68:68" x14ac:dyDescent="0.2">
      <c r="BP54781" s="48"/>
    </row>
    <row r="54782" spans="68:68" x14ac:dyDescent="0.2">
      <c r="BP54782" s="48"/>
    </row>
    <row r="54783" spans="68:68" x14ac:dyDescent="0.2">
      <c r="BP54783" s="48"/>
    </row>
    <row r="54784" spans="68:68" x14ac:dyDescent="0.2">
      <c r="BP54784" s="48"/>
    </row>
    <row r="54785" spans="68:68" x14ac:dyDescent="0.2">
      <c r="BP54785" s="48"/>
    </row>
    <row r="54786" spans="68:68" x14ac:dyDescent="0.2">
      <c r="BP54786" s="48"/>
    </row>
    <row r="54787" spans="68:68" x14ac:dyDescent="0.2">
      <c r="BP54787" s="48"/>
    </row>
    <row r="54788" spans="68:68" x14ac:dyDescent="0.2">
      <c r="BP54788" s="48"/>
    </row>
    <row r="54789" spans="68:68" x14ac:dyDescent="0.2">
      <c r="BP54789" s="48"/>
    </row>
    <row r="54790" spans="68:68" x14ac:dyDescent="0.2">
      <c r="BP54790" s="48"/>
    </row>
    <row r="54791" spans="68:68" x14ac:dyDescent="0.2">
      <c r="BP54791" s="48"/>
    </row>
    <row r="54792" spans="68:68" x14ac:dyDescent="0.2">
      <c r="BP54792" s="48"/>
    </row>
    <row r="54793" spans="68:68" x14ac:dyDescent="0.2">
      <c r="BP54793" s="48"/>
    </row>
    <row r="54794" spans="68:68" x14ac:dyDescent="0.2">
      <c r="BP54794" s="48"/>
    </row>
    <row r="54795" spans="68:68" x14ac:dyDescent="0.2">
      <c r="BP54795" s="48"/>
    </row>
    <row r="54796" spans="68:68" x14ac:dyDescent="0.2">
      <c r="BP54796" s="48"/>
    </row>
    <row r="54797" spans="68:68" x14ac:dyDescent="0.2">
      <c r="BP54797" s="48"/>
    </row>
    <row r="54798" spans="68:68" x14ac:dyDescent="0.2">
      <c r="BP54798" s="48"/>
    </row>
    <row r="54799" spans="68:68" x14ac:dyDescent="0.2">
      <c r="BP54799" s="48"/>
    </row>
    <row r="54800" spans="68:68" x14ac:dyDescent="0.2">
      <c r="BP54800" s="48"/>
    </row>
    <row r="54801" spans="68:68" x14ac:dyDescent="0.2">
      <c r="BP54801" s="48"/>
    </row>
    <row r="54802" spans="68:68" x14ac:dyDescent="0.2">
      <c r="BP54802" s="48"/>
    </row>
    <row r="54803" spans="68:68" x14ac:dyDescent="0.2">
      <c r="BP54803" s="48"/>
    </row>
    <row r="54804" spans="68:68" x14ac:dyDescent="0.2">
      <c r="BP54804" s="48"/>
    </row>
    <row r="54805" spans="68:68" x14ac:dyDescent="0.2">
      <c r="BP54805" s="48"/>
    </row>
    <row r="54806" spans="68:68" x14ac:dyDescent="0.2">
      <c r="BP54806" s="48"/>
    </row>
    <row r="54807" spans="68:68" x14ac:dyDescent="0.2">
      <c r="BP54807" s="48"/>
    </row>
    <row r="54808" spans="68:68" x14ac:dyDescent="0.2">
      <c r="BP54808" s="48"/>
    </row>
    <row r="54809" spans="68:68" x14ac:dyDescent="0.2">
      <c r="BP54809" s="48"/>
    </row>
    <row r="54810" spans="68:68" x14ac:dyDescent="0.2">
      <c r="BP54810" s="48"/>
    </row>
    <row r="54811" spans="68:68" x14ac:dyDescent="0.2">
      <c r="BP54811" s="48"/>
    </row>
    <row r="54812" spans="68:68" x14ac:dyDescent="0.2">
      <c r="BP54812" s="48"/>
    </row>
    <row r="54813" spans="68:68" x14ac:dyDescent="0.2">
      <c r="BP54813" s="48"/>
    </row>
    <row r="54814" spans="68:68" x14ac:dyDescent="0.2">
      <c r="BP54814" s="48"/>
    </row>
    <row r="54815" spans="68:68" x14ac:dyDescent="0.2">
      <c r="BP54815" s="48"/>
    </row>
    <row r="54816" spans="68:68" x14ac:dyDescent="0.2">
      <c r="BP54816" s="48"/>
    </row>
    <row r="54817" spans="68:68" x14ac:dyDescent="0.2">
      <c r="BP54817" s="48"/>
    </row>
    <row r="54818" spans="68:68" x14ac:dyDescent="0.2">
      <c r="BP54818" s="48"/>
    </row>
    <row r="54819" spans="68:68" x14ac:dyDescent="0.2">
      <c r="BP54819" s="48"/>
    </row>
    <row r="54820" spans="68:68" x14ac:dyDescent="0.2">
      <c r="BP54820" s="48"/>
    </row>
    <row r="54821" spans="68:68" x14ac:dyDescent="0.2">
      <c r="BP54821" s="48"/>
    </row>
    <row r="54822" spans="68:68" x14ac:dyDescent="0.2">
      <c r="BP54822" s="48"/>
    </row>
    <row r="54823" spans="68:68" x14ac:dyDescent="0.2">
      <c r="BP54823" s="48"/>
    </row>
    <row r="54824" spans="68:68" x14ac:dyDescent="0.2">
      <c r="BP54824" s="48"/>
    </row>
    <row r="54825" spans="68:68" x14ac:dyDescent="0.2">
      <c r="BP54825" s="48"/>
    </row>
    <row r="54826" spans="68:68" x14ac:dyDescent="0.2">
      <c r="BP54826" s="48"/>
    </row>
    <row r="54827" spans="68:68" x14ac:dyDescent="0.2">
      <c r="BP54827" s="48"/>
    </row>
    <row r="54828" spans="68:68" x14ac:dyDescent="0.2">
      <c r="BP54828" s="48"/>
    </row>
    <row r="54829" spans="68:68" x14ac:dyDescent="0.2">
      <c r="BP54829" s="48"/>
    </row>
    <row r="54830" spans="68:68" x14ac:dyDescent="0.2">
      <c r="BP54830" s="48"/>
    </row>
    <row r="54831" spans="68:68" x14ac:dyDescent="0.2">
      <c r="BP54831" s="48"/>
    </row>
    <row r="54832" spans="68:68" x14ac:dyDescent="0.2">
      <c r="BP54832" s="48"/>
    </row>
    <row r="54833" spans="68:68" x14ac:dyDescent="0.2">
      <c r="BP54833" s="48"/>
    </row>
    <row r="54834" spans="68:68" x14ac:dyDescent="0.2">
      <c r="BP54834" s="48"/>
    </row>
    <row r="54835" spans="68:68" x14ac:dyDescent="0.2">
      <c r="BP54835" s="48"/>
    </row>
    <row r="54836" spans="68:68" x14ac:dyDescent="0.2">
      <c r="BP54836" s="48"/>
    </row>
    <row r="54837" spans="68:68" x14ac:dyDescent="0.2">
      <c r="BP54837" s="48"/>
    </row>
    <row r="54838" spans="68:68" x14ac:dyDescent="0.2">
      <c r="BP54838" s="48"/>
    </row>
    <row r="54839" spans="68:68" x14ac:dyDescent="0.2">
      <c r="BP54839" s="48"/>
    </row>
    <row r="54840" spans="68:68" x14ac:dyDescent="0.2">
      <c r="BP54840" s="48"/>
    </row>
    <row r="54841" spans="68:68" x14ac:dyDescent="0.2">
      <c r="BP54841" s="48"/>
    </row>
    <row r="54842" spans="68:68" x14ac:dyDescent="0.2">
      <c r="BP54842" s="48"/>
    </row>
    <row r="54843" spans="68:68" x14ac:dyDescent="0.2">
      <c r="BP54843" s="48"/>
    </row>
    <row r="54844" spans="68:68" x14ac:dyDescent="0.2">
      <c r="BP54844" s="48"/>
    </row>
    <row r="54845" spans="68:68" x14ac:dyDescent="0.2">
      <c r="BP54845" s="48"/>
    </row>
    <row r="54846" spans="68:68" x14ac:dyDescent="0.2">
      <c r="BP54846" s="48"/>
    </row>
    <row r="54847" spans="68:68" x14ac:dyDescent="0.2">
      <c r="BP54847" s="48"/>
    </row>
    <row r="54848" spans="68:68" x14ac:dyDescent="0.2">
      <c r="BP54848" s="48"/>
    </row>
    <row r="54849" spans="68:68" x14ac:dyDescent="0.2">
      <c r="BP54849" s="48"/>
    </row>
    <row r="54850" spans="68:68" x14ac:dyDescent="0.2">
      <c r="BP54850" s="48"/>
    </row>
    <row r="54851" spans="68:68" x14ac:dyDescent="0.2">
      <c r="BP54851" s="48"/>
    </row>
    <row r="54852" spans="68:68" x14ac:dyDescent="0.2">
      <c r="BP54852" s="48"/>
    </row>
    <row r="54853" spans="68:68" x14ac:dyDescent="0.2">
      <c r="BP54853" s="48"/>
    </row>
    <row r="54854" spans="68:68" x14ac:dyDescent="0.2">
      <c r="BP54854" s="48"/>
    </row>
    <row r="54855" spans="68:68" x14ac:dyDescent="0.2">
      <c r="BP54855" s="48"/>
    </row>
    <row r="54856" spans="68:68" x14ac:dyDescent="0.2">
      <c r="BP54856" s="48"/>
    </row>
    <row r="54857" spans="68:68" x14ac:dyDescent="0.2">
      <c r="BP54857" s="48"/>
    </row>
    <row r="54858" spans="68:68" x14ac:dyDescent="0.2">
      <c r="BP54858" s="48"/>
    </row>
    <row r="54859" spans="68:68" x14ac:dyDescent="0.2">
      <c r="BP54859" s="48"/>
    </row>
    <row r="54860" spans="68:68" x14ac:dyDescent="0.2">
      <c r="BP54860" s="48"/>
    </row>
    <row r="54861" spans="68:68" x14ac:dyDescent="0.2">
      <c r="BP54861" s="48"/>
    </row>
    <row r="54862" spans="68:68" x14ac:dyDescent="0.2">
      <c r="BP54862" s="48"/>
    </row>
    <row r="54863" spans="68:68" x14ac:dyDescent="0.2">
      <c r="BP54863" s="48"/>
    </row>
    <row r="54864" spans="68:68" x14ac:dyDescent="0.2">
      <c r="BP54864" s="48"/>
    </row>
    <row r="54865" spans="68:68" x14ac:dyDescent="0.2">
      <c r="BP54865" s="48"/>
    </row>
    <row r="54866" spans="68:68" x14ac:dyDescent="0.2">
      <c r="BP54866" s="48"/>
    </row>
    <row r="54867" spans="68:68" x14ac:dyDescent="0.2">
      <c r="BP54867" s="48"/>
    </row>
    <row r="54868" spans="68:68" x14ac:dyDescent="0.2">
      <c r="BP54868" s="48"/>
    </row>
    <row r="54869" spans="68:68" x14ac:dyDescent="0.2">
      <c r="BP54869" s="48"/>
    </row>
    <row r="54870" spans="68:68" x14ac:dyDescent="0.2">
      <c r="BP54870" s="48"/>
    </row>
    <row r="54871" spans="68:68" x14ac:dyDescent="0.2">
      <c r="BP54871" s="48"/>
    </row>
    <row r="54872" spans="68:68" x14ac:dyDescent="0.2">
      <c r="BP54872" s="48"/>
    </row>
    <row r="54873" spans="68:68" x14ac:dyDescent="0.2">
      <c r="BP54873" s="48"/>
    </row>
    <row r="54874" spans="68:68" x14ac:dyDescent="0.2">
      <c r="BP54874" s="48"/>
    </row>
    <row r="54875" spans="68:68" x14ac:dyDescent="0.2">
      <c r="BP54875" s="48"/>
    </row>
    <row r="54876" spans="68:68" x14ac:dyDescent="0.2">
      <c r="BP54876" s="48"/>
    </row>
    <row r="54877" spans="68:68" x14ac:dyDescent="0.2">
      <c r="BP54877" s="48"/>
    </row>
    <row r="54878" spans="68:68" x14ac:dyDescent="0.2">
      <c r="BP54878" s="48"/>
    </row>
    <row r="54879" spans="68:68" x14ac:dyDescent="0.2">
      <c r="BP54879" s="48"/>
    </row>
    <row r="54880" spans="68:68" x14ac:dyDescent="0.2">
      <c r="BP54880" s="48"/>
    </row>
    <row r="54881" spans="68:68" x14ac:dyDescent="0.2">
      <c r="BP54881" s="48"/>
    </row>
    <row r="54882" spans="68:68" x14ac:dyDescent="0.2">
      <c r="BP54882" s="48"/>
    </row>
    <row r="54883" spans="68:68" x14ac:dyDescent="0.2">
      <c r="BP54883" s="48"/>
    </row>
    <row r="54884" spans="68:68" x14ac:dyDescent="0.2">
      <c r="BP54884" s="48"/>
    </row>
    <row r="54885" spans="68:68" x14ac:dyDescent="0.2">
      <c r="BP54885" s="48"/>
    </row>
    <row r="54886" spans="68:68" x14ac:dyDescent="0.2">
      <c r="BP54886" s="48"/>
    </row>
    <row r="54887" spans="68:68" x14ac:dyDescent="0.2">
      <c r="BP54887" s="48"/>
    </row>
    <row r="54888" spans="68:68" x14ac:dyDescent="0.2">
      <c r="BP54888" s="48"/>
    </row>
    <row r="54889" spans="68:68" x14ac:dyDescent="0.2">
      <c r="BP54889" s="48"/>
    </row>
    <row r="54890" spans="68:68" x14ac:dyDescent="0.2">
      <c r="BP54890" s="48"/>
    </row>
    <row r="54891" spans="68:68" x14ac:dyDescent="0.2">
      <c r="BP54891" s="48"/>
    </row>
    <row r="54892" spans="68:68" x14ac:dyDescent="0.2">
      <c r="BP54892" s="48"/>
    </row>
    <row r="54893" spans="68:68" x14ac:dyDescent="0.2">
      <c r="BP54893" s="48"/>
    </row>
    <row r="54894" spans="68:68" x14ac:dyDescent="0.2">
      <c r="BP54894" s="48"/>
    </row>
    <row r="54895" spans="68:68" x14ac:dyDescent="0.2">
      <c r="BP54895" s="48"/>
    </row>
    <row r="54896" spans="68:68" x14ac:dyDescent="0.2">
      <c r="BP54896" s="48"/>
    </row>
    <row r="54897" spans="68:68" x14ac:dyDescent="0.2">
      <c r="BP54897" s="48"/>
    </row>
    <row r="54898" spans="68:68" x14ac:dyDescent="0.2">
      <c r="BP54898" s="48"/>
    </row>
    <row r="54899" spans="68:68" x14ac:dyDescent="0.2">
      <c r="BP54899" s="48"/>
    </row>
    <row r="54900" spans="68:68" x14ac:dyDescent="0.2">
      <c r="BP54900" s="48"/>
    </row>
    <row r="54901" spans="68:68" x14ac:dyDescent="0.2">
      <c r="BP54901" s="48"/>
    </row>
    <row r="54902" spans="68:68" x14ac:dyDescent="0.2">
      <c r="BP54902" s="48"/>
    </row>
    <row r="54903" spans="68:68" x14ac:dyDescent="0.2">
      <c r="BP54903" s="48"/>
    </row>
    <row r="54904" spans="68:68" x14ac:dyDescent="0.2">
      <c r="BP54904" s="48"/>
    </row>
    <row r="54905" spans="68:68" x14ac:dyDescent="0.2">
      <c r="BP54905" s="48"/>
    </row>
    <row r="54906" spans="68:68" x14ac:dyDescent="0.2">
      <c r="BP54906" s="48"/>
    </row>
    <row r="54907" spans="68:68" x14ac:dyDescent="0.2">
      <c r="BP54907" s="48"/>
    </row>
    <row r="54908" spans="68:68" x14ac:dyDescent="0.2">
      <c r="BP54908" s="48"/>
    </row>
    <row r="54909" spans="68:68" x14ac:dyDescent="0.2">
      <c r="BP54909" s="48"/>
    </row>
    <row r="54910" spans="68:68" x14ac:dyDescent="0.2">
      <c r="BP54910" s="48"/>
    </row>
    <row r="54911" spans="68:68" x14ac:dyDescent="0.2">
      <c r="BP54911" s="48"/>
    </row>
    <row r="54912" spans="68:68" x14ac:dyDescent="0.2">
      <c r="BP54912" s="48"/>
    </row>
    <row r="54913" spans="68:68" x14ac:dyDescent="0.2">
      <c r="BP54913" s="48"/>
    </row>
    <row r="54914" spans="68:68" x14ac:dyDescent="0.2">
      <c r="BP54914" s="48"/>
    </row>
    <row r="54915" spans="68:68" x14ac:dyDescent="0.2">
      <c r="BP54915" s="48"/>
    </row>
    <row r="54916" spans="68:68" x14ac:dyDescent="0.2">
      <c r="BP54916" s="48"/>
    </row>
    <row r="54917" spans="68:68" x14ac:dyDescent="0.2">
      <c r="BP54917" s="48"/>
    </row>
    <row r="54918" spans="68:68" x14ac:dyDescent="0.2">
      <c r="BP54918" s="48"/>
    </row>
    <row r="54919" spans="68:68" x14ac:dyDescent="0.2">
      <c r="BP54919" s="48"/>
    </row>
    <row r="54920" spans="68:68" x14ac:dyDescent="0.2">
      <c r="BP54920" s="48"/>
    </row>
    <row r="54921" spans="68:68" x14ac:dyDescent="0.2">
      <c r="BP54921" s="48"/>
    </row>
    <row r="54922" spans="68:68" x14ac:dyDescent="0.2">
      <c r="BP54922" s="48"/>
    </row>
    <row r="54923" spans="68:68" x14ac:dyDescent="0.2">
      <c r="BP54923" s="48"/>
    </row>
    <row r="54924" spans="68:68" x14ac:dyDescent="0.2">
      <c r="BP54924" s="48"/>
    </row>
    <row r="54925" spans="68:68" x14ac:dyDescent="0.2">
      <c r="BP54925" s="48"/>
    </row>
    <row r="54926" spans="68:68" x14ac:dyDescent="0.2">
      <c r="BP54926" s="48"/>
    </row>
    <row r="54927" spans="68:68" x14ac:dyDescent="0.2">
      <c r="BP54927" s="48"/>
    </row>
    <row r="54928" spans="68:68" x14ac:dyDescent="0.2">
      <c r="BP54928" s="48"/>
    </row>
    <row r="54929" spans="68:68" x14ac:dyDescent="0.2">
      <c r="BP54929" s="48"/>
    </row>
    <row r="54930" spans="68:68" x14ac:dyDescent="0.2">
      <c r="BP54930" s="48"/>
    </row>
    <row r="54931" spans="68:68" x14ac:dyDescent="0.2">
      <c r="BP54931" s="48"/>
    </row>
    <row r="54932" spans="68:68" x14ac:dyDescent="0.2">
      <c r="BP54932" s="48"/>
    </row>
    <row r="54933" spans="68:68" x14ac:dyDescent="0.2">
      <c r="BP54933" s="48"/>
    </row>
    <row r="54934" spans="68:68" x14ac:dyDescent="0.2">
      <c r="BP54934" s="48"/>
    </row>
    <row r="54935" spans="68:68" x14ac:dyDescent="0.2">
      <c r="BP54935" s="48"/>
    </row>
    <row r="54936" spans="68:68" x14ac:dyDescent="0.2">
      <c r="BP54936" s="48"/>
    </row>
    <row r="54937" spans="68:68" x14ac:dyDescent="0.2">
      <c r="BP54937" s="48"/>
    </row>
    <row r="54938" spans="68:68" x14ac:dyDescent="0.2">
      <c r="BP54938" s="48"/>
    </row>
    <row r="54939" spans="68:68" x14ac:dyDescent="0.2">
      <c r="BP54939" s="48"/>
    </row>
    <row r="54940" spans="68:68" x14ac:dyDescent="0.2">
      <c r="BP54940" s="48"/>
    </row>
    <row r="54941" spans="68:68" x14ac:dyDescent="0.2">
      <c r="BP54941" s="48"/>
    </row>
    <row r="54942" spans="68:68" x14ac:dyDescent="0.2">
      <c r="BP54942" s="48"/>
    </row>
    <row r="54943" spans="68:68" x14ac:dyDescent="0.2">
      <c r="BP54943" s="48"/>
    </row>
    <row r="54944" spans="68:68" x14ac:dyDescent="0.2">
      <c r="BP54944" s="48"/>
    </row>
    <row r="54945" spans="68:68" x14ac:dyDescent="0.2">
      <c r="BP54945" s="48"/>
    </row>
    <row r="54946" spans="68:68" x14ac:dyDescent="0.2">
      <c r="BP54946" s="48"/>
    </row>
    <row r="54947" spans="68:68" x14ac:dyDescent="0.2">
      <c r="BP54947" s="48"/>
    </row>
    <row r="54948" spans="68:68" x14ac:dyDescent="0.2">
      <c r="BP54948" s="48"/>
    </row>
    <row r="54949" spans="68:68" x14ac:dyDescent="0.2">
      <c r="BP54949" s="48"/>
    </row>
    <row r="54950" spans="68:68" x14ac:dyDescent="0.2">
      <c r="BP54950" s="48"/>
    </row>
    <row r="54951" spans="68:68" x14ac:dyDescent="0.2">
      <c r="BP54951" s="48"/>
    </row>
    <row r="54952" spans="68:68" x14ac:dyDescent="0.2">
      <c r="BP54952" s="48"/>
    </row>
    <row r="54953" spans="68:68" x14ac:dyDescent="0.2">
      <c r="BP54953" s="48"/>
    </row>
    <row r="54954" spans="68:68" x14ac:dyDescent="0.2">
      <c r="BP54954" s="48"/>
    </row>
    <row r="54955" spans="68:68" x14ac:dyDescent="0.2">
      <c r="BP54955" s="48"/>
    </row>
    <row r="54956" spans="68:68" x14ac:dyDescent="0.2">
      <c r="BP54956" s="48"/>
    </row>
    <row r="54957" spans="68:68" x14ac:dyDescent="0.2">
      <c r="BP54957" s="48"/>
    </row>
    <row r="54958" spans="68:68" x14ac:dyDescent="0.2">
      <c r="BP54958" s="48"/>
    </row>
    <row r="54959" spans="68:68" x14ac:dyDescent="0.2">
      <c r="BP54959" s="48"/>
    </row>
    <row r="54960" spans="68:68" x14ac:dyDescent="0.2">
      <c r="BP54960" s="48"/>
    </row>
    <row r="54961" spans="68:68" x14ac:dyDescent="0.2">
      <c r="BP54961" s="48"/>
    </row>
    <row r="54962" spans="68:68" x14ac:dyDescent="0.2">
      <c r="BP54962" s="48"/>
    </row>
    <row r="54963" spans="68:68" x14ac:dyDescent="0.2">
      <c r="BP54963" s="48"/>
    </row>
    <row r="54964" spans="68:68" x14ac:dyDescent="0.2">
      <c r="BP54964" s="48"/>
    </row>
    <row r="54965" spans="68:68" x14ac:dyDescent="0.2">
      <c r="BP54965" s="48"/>
    </row>
    <row r="54966" spans="68:68" x14ac:dyDescent="0.2">
      <c r="BP54966" s="48"/>
    </row>
    <row r="54967" spans="68:68" x14ac:dyDescent="0.2">
      <c r="BP54967" s="48"/>
    </row>
    <row r="54968" spans="68:68" x14ac:dyDescent="0.2">
      <c r="BP54968" s="48"/>
    </row>
    <row r="54969" spans="68:68" x14ac:dyDescent="0.2">
      <c r="BP54969" s="48"/>
    </row>
    <row r="54970" spans="68:68" x14ac:dyDescent="0.2">
      <c r="BP54970" s="48"/>
    </row>
    <row r="54971" spans="68:68" x14ac:dyDescent="0.2">
      <c r="BP54971" s="48"/>
    </row>
    <row r="54972" spans="68:68" x14ac:dyDescent="0.2">
      <c r="BP54972" s="48"/>
    </row>
    <row r="54973" spans="68:68" x14ac:dyDescent="0.2">
      <c r="BP54973" s="48"/>
    </row>
    <row r="54974" spans="68:68" x14ac:dyDescent="0.2">
      <c r="BP54974" s="48"/>
    </row>
    <row r="54975" spans="68:68" x14ac:dyDescent="0.2">
      <c r="BP54975" s="48"/>
    </row>
    <row r="54976" spans="68:68" x14ac:dyDescent="0.2">
      <c r="BP54976" s="48"/>
    </row>
    <row r="54977" spans="68:68" x14ac:dyDescent="0.2">
      <c r="BP54977" s="48"/>
    </row>
    <row r="54978" spans="68:68" x14ac:dyDescent="0.2">
      <c r="BP54978" s="48"/>
    </row>
    <row r="54979" spans="68:68" x14ac:dyDescent="0.2">
      <c r="BP54979" s="48"/>
    </row>
    <row r="54980" spans="68:68" x14ac:dyDescent="0.2">
      <c r="BP54980" s="48"/>
    </row>
    <row r="54981" spans="68:68" x14ac:dyDescent="0.2">
      <c r="BP54981" s="48"/>
    </row>
    <row r="54982" spans="68:68" x14ac:dyDescent="0.2">
      <c r="BP54982" s="48"/>
    </row>
    <row r="54983" spans="68:68" x14ac:dyDescent="0.2">
      <c r="BP54983" s="48"/>
    </row>
    <row r="54984" spans="68:68" x14ac:dyDescent="0.2">
      <c r="BP54984" s="48"/>
    </row>
    <row r="54985" spans="68:68" x14ac:dyDescent="0.2">
      <c r="BP54985" s="48"/>
    </row>
    <row r="54986" spans="68:68" x14ac:dyDescent="0.2">
      <c r="BP54986" s="48"/>
    </row>
    <row r="54987" spans="68:68" x14ac:dyDescent="0.2">
      <c r="BP54987" s="48"/>
    </row>
    <row r="54988" spans="68:68" x14ac:dyDescent="0.2">
      <c r="BP54988" s="48"/>
    </row>
    <row r="54989" spans="68:68" x14ac:dyDescent="0.2">
      <c r="BP54989" s="48"/>
    </row>
    <row r="54990" spans="68:68" x14ac:dyDescent="0.2">
      <c r="BP54990" s="48"/>
    </row>
    <row r="54991" spans="68:68" x14ac:dyDescent="0.2">
      <c r="BP54991" s="48"/>
    </row>
    <row r="54992" spans="68:68" x14ac:dyDescent="0.2">
      <c r="BP54992" s="48"/>
    </row>
    <row r="54993" spans="68:68" x14ac:dyDescent="0.2">
      <c r="BP54993" s="48"/>
    </row>
    <row r="54994" spans="68:68" x14ac:dyDescent="0.2">
      <c r="BP54994" s="48"/>
    </row>
    <row r="54995" spans="68:68" x14ac:dyDescent="0.2">
      <c r="BP54995" s="48"/>
    </row>
    <row r="54996" spans="68:68" x14ac:dyDescent="0.2">
      <c r="BP54996" s="48"/>
    </row>
    <row r="54997" spans="68:68" x14ac:dyDescent="0.2">
      <c r="BP54997" s="48"/>
    </row>
    <row r="54998" spans="68:68" x14ac:dyDescent="0.2">
      <c r="BP54998" s="48"/>
    </row>
    <row r="54999" spans="68:68" x14ac:dyDescent="0.2">
      <c r="BP54999" s="48"/>
    </row>
    <row r="55000" spans="68:68" x14ac:dyDescent="0.2">
      <c r="BP55000" s="48"/>
    </row>
    <row r="55001" spans="68:68" x14ac:dyDescent="0.2">
      <c r="BP55001" s="48"/>
    </row>
    <row r="55002" spans="68:68" x14ac:dyDescent="0.2">
      <c r="BP55002" s="48"/>
    </row>
    <row r="55003" spans="68:68" x14ac:dyDescent="0.2">
      <c r="BP55003" s="48"/>
    </row>
    <row r="55004" spans="68:68" x14ac:dyDescent="0.2">
      <c r="BP55004" s="48"/>
    </row>
    <row r="55005" spans="68:68" x14ac:dyDescent="0.2">
      <c r="BP55005" s="48"/>
    </row>
    <row r="55006" spans="68:68" x14ac:dyDescent="0.2">
      <c r="BP55006" s="48"/>
    </row>
    <row r="55007" spans="68:68" x14ac:dyDescent="0.2">
      <c r="BP55007" s="48"/>
    </row>
    <row r="55008" spans="68:68" x14ac:dyDescent="0.2">
      <c r="BP55008" s="48"/>
    </row>
    <row r="55009" spans="68:68" x14ac:dyDescent="0.2">
      <c r="BP55009" s="48"/>
    </row>
    <row r="55010" spans="68:68" x14ac:dyDescent="0.2">
      <c r="BP55010" s="48"/>
    </row>
    <row r="55011" spans="68:68" x14ac:dyDescent="0.2">
      <c r="BP55011" s="48"/>
    </row>
    <row r="55012" spans="68:68" x14ac:dyDescent="0.2">
      <c r="BP55012" s="48"/>
    </row>
    <row r="55013" spans="68:68" x14ac:dyDescent="0.2">
      <c r="BP55013" s="48"/>
    </row>
    <row r="55014" spans="68:68" x14ac:dyDescent="0.2">
      <c r="BP55014" s="48"/>
    </row>
    <row r="55015" spans="68:68" x14ac:dyDescent="0.2">
      <c r="BP55015" s="48"/>
    </row>
    <row r="55016" spans="68:68" x14ac:dyDescent="0.2">
      <c r="BP55016" s="48"/>
    </row>
    <row r="55017" spans="68:68" x14ac:dyDescent="0.2">
      <c r="BP55017" s="48"/>
    </row>
    <row r="55018" spans="68:68" x14ac:dyDescent="0.2">
      <c r="BP55018" s="48"/>
    </row>
    <row r="55019" spans="68:68" x14ac:dyDescent="0.2">
      <c r="BP55019" s="48"/>
    </row>
    <row r="55020" spans="68:68" x14ac:dyDescent="0.2">
      <c r="BP55020" s="48"/>
    </row>
    <row r="55021" spans="68:68" x14ac:dyDescent="0.2">
      <c r="BP55021" s="48"/>
    </row>
    <row r="55022" spans="68:68" x14ac:dyDescent="0.2">
      <c r="BP55022" s="48"/>
    </row>
    <row r="55023" spans="68:68" x14ac:dyDescent="0.2">
      <c r="BP55023" s="48"/>
    </row>
    <row r="55024" spans="68:68" x14ac:dyDescent="0.2">
      <c r="BP55024" s="48"/>
    </row>
    <row r="55025" spans="68:68" x14ac:dyDescent="0.2">
      <c r="BP55025" s="48"/>
    </row>
    <row r="55026" spans="68:68" x14ac:dyDescent="0.2">
      <c r="BP55026" s="48"/>
    </row>
    <row r="55027" spans="68:68" x14ac:dyDescent="0.2">
      <c r="BP55027" s="48"/>
    </row>
    <row r="55028" spans="68:68" x14ac:dyDescent="0.2">
      <c r="BP55028" s="48"/>
    </row>
    <row r="55029" spans="68:68" x14ac:dyDescent="0.2">
      <c r="BP55029" s="48"/>
    </row>
    <row r="55030" spans="68:68" x14ac:dyDescent="0.2">
      <c r="BP55030" s="48"/>
    </row>
    <row r="55031" spans="68:68" x14ac:dyDescent="0.2">
      <c r="BP55031" s="48"/>
    </row>
    <row r="55032" spans="68:68" x14ac:dyDescent="0.2">
      <c r="BP55032" s="48"/>
    </row>
    <row r="55033" spans="68:68" x14ac:dyDescent="0.2">
      <c r="BP55033" s="48"/>
    </row>
    <row r="55034" spans="68:68" x14ac:dyDescent="0.2">
      <c r="BP55034" s="48"/>
    </row>
    <row r="55035" spans="68:68" x14ac:dyDescent="0.2">
      <c r="BP55035" s="48"/>
    </row>
    <row r="55036" spans="68:68" x14ac:dyDescent="0.2">
      <c r="BP55036" s="48"/>
    </row>
    <row r="55037" spans="68:68" x14ac:dyDescent="0.2">
      <c r="BP55037" s="48"/>
    </row>
    <row r="55038" spans="68:68" x14ac:dyDescent="0.2">
      <c r="BP55038" s="48"/>
    </row>
    <row r="55039" spans="68:68" x14ac:dyDescent="0.2">
      <c r="BP55039" s="48"/>
    </row>
    <row r="55040" spans="68:68" x14ac:dyDescent="0.2">
      <c r="BP55040" s="48"/>
    </row>
    <row r="55041" spans="68:68" x14ac:dyDescent="0.2">
      <c r="BP55041" s="48"/>
    </row>
    <row r="55042" spans="68:68" x14ac:dyDescent="0.2">
      <c r="BP55042" s="48"/>
    </row>
    <row r="55043" spans="68:68" x14ac:dyDescent="0.2">
      <c r="BP55043" s="48"/>
    </row>
    <row r="55044" spans="68:68" x14ac:dyDescent="0.2">
      <c r="BP55044" s="48"/>
    </row>
    <row r="55045" spans="68:68" x14ac:dyDescent="0.2">
      <c r="BP55045" s="48"/>
    </row>
    <row r="55046" spans="68:68" x14ac:dyDescent="0.2">
      <c r="BP55046" s="48"/>
    </row>
    <row r="55047" spans="68:68" x14ac:dyDescent="0.2">
      <c r="BP55047" s="48"/>
    </row>
    <row r="55048" spans="68:68" x14ac:dyDescent="0.2">
      <c r="BP55048" s="48"/>
    </row>
    <row r="55049" spans="68:68" x14ac:dyDescent="0.2">
      <c r="BP55049" s="48"/>
    </row>
    <row r="55050" spans="68:68" x14ac:dyDescent="0.2">
      <c r="BP55050" s="48"/>
    </row>
    <row r="55051" spans="68:68" x14ac:dyDescent="0.2">
      <c r="BP55051" s="48"/>
    </row>
    <row r="55052" spans="68:68" x14ac:dyDescent="0.2">
      <c r="BP55052" s="48"/>
    </row>
    <row r="55053" spans="68:68" x14ac:dyDescent="0.2">
      <c r="BP55053" s="48"/>
    </row>
    <row r="55054" spans="68:68" x14ac:dyDescent="0.2">
      <c r="BP55054" s="48"/>
    </row>
    <row r="55055" spans="68:68" x14ac:dyDescent="0.2">
      <c r="BP55055" s="48"/>
    </row>
    <row r="55056" spans="68:68" x14ac:dyDescent="0.2">
      <c r="BP55056" s="48"/>
    </row>
    <row r="55057" spans="68:68" x14ac:dyDescent="0.2">
      <c r="BP55057" s="48"/>
    </row>
    <row r="55058" spans="68:68" x14ac:dyDescent="0.2">
      <c r="BP55058" s="48"/>
    </row>
    <row r="55059" spans="68:68" x14ac:dyDescent="0.2">
      <c r="BP55059" s="48"/>
    </row>
    <row r="55060" spans="68:68" x14ac:dyDescent="0.2">
      <c r="BP55060" s="48"/>
    </row>
    <row r="55061" spans="68:68" x14ac:dyDescent="0.2">
      <c r="BP55061" s="48"/>
    </row>
    <row r="55062" spans="68:68" x14ac:dyDescent="0.2">
      <c r="BP55062" s="48"/>
    </row>
    <row r="55063" spans="68:68" x14ac:dyDescent="0.2">
      <c r="BP55063" s="48"/>
    </row>
    <row r="55064" spans="68:68" x14ac:dyDescent="0.2">
      <c r="BP55064" s="48"/>
    </row>
    <row r="55065" spans="68:68" x14ac:dyDescent="0.2">
      <c r="BP55065" s="48"/>
    </row>
    <row r="55066" spans="68:68" x14ac:dyDescent="0.2">
      <c r="BP55066" s="48"/>
    </row>
    <row r="55067" spans="68:68" x14ac:dyDescent="0.2">
      <c r="BP55067" s="48"/>
    </row>
    <row r="55068" spans="68:68" x14ac:dyDescent="0.2">
      <c r="BP55068" s="48"/>
    </row>
    <row r="55069" spans="68:68" x14ac:dyDescent="0.2">
      <c r="BP55069" s="48"/>
    </row>
    <row r="55070" spans="68:68" x14ac:dyDescent="0.2">
      <c r="BP55070" s="48"/>
    </row>
    <row r="55071" spans="68:68" x14ac:dyDescent="0.2">
      <c r="BP55071" s="48"/>
    </row>
    <row r="55072" spans="68:68" x14ac:dyDescent="0.2">
      <c r="BP55072" s="48"/>
    </row>
    <row r="55073" spans="68:68" x14ac:dyDescent="0.2">
      <c r="BP55073" s="48"/>
    </row>
    <row r="55074" spans="68:68" x14ac:dyDescent="0.2">
      <c r="BP55074" s="48"/>
    </row>
    <row r="55075" spans="68:68" x14ac:dyDescent="0.2">
      <c r="BP55075" s="48"/>
    </row>
    <row r="55076" spans="68:68" x14ac:dyDescent="0.2">
      <c r="BP55076" s="48"/>
    </row>
    <row r="55077" spans="68:68" x14ac:dyDescent="0.2">
      <c r="BP55077" s="48"/>
    </row>
    <row r="55078" spans="68:68" x14ac:dyDescent="0.2">
      <c r="BP55078" s="48"/>
    </row>
    <row r="55079" spans="68:68" x14ac:dyDescent="0.2">
      <c r="BP55079" s="48"/>
    </row>
    <row r="55080" spans="68:68" x14ac:dyDescent="0.2">
      <c r="BP55080" s="48"/>
    </row>
    <row r="55081" spans="68:68" x14ac:dyDescent="0.2">
      <c r="BP55081" s="48"/>
    </row>
    <row r="55082" spans="68:68" x14ac:dyDescent="0.2">
      <c r="BP55082" s="48"/>
    </row>
    <row r="55083" spans="68:68" x14ac:dyDescent="0.2">
      <c r="BP55083" s="48"/>
    </row>
    <row r="55084" spans="68:68" x14ac:dyDescent="0.2">
      <c r="BP55084" s="48"/>
    </row>
    <row r="55085" spans="68:68" x14ac:dyDescent="0.2">
      <c r="BP55085" s="48"/>
    </row>
    <row r="55086" spans="68:68" x14ac:dyDescent="0.2">
      <c r="BP55086" s="48"/>
    </row>
    <row r="55087" spans="68:68" x14ac:dyDescent="0.2">
      <c r="BP55087" s="48"/>
    </row>
    <row r="55088" spans="68:68" x14ac:dyDescent="0.2">
      <c r="BP55088" s="48"/>
    </row>
    <row r="55089" spans="68:68" x14ac:dyDescent="0.2">
      <c r="BP55089" s="48"/>
    </row>
    <row r="55090" spans="68:68" x14ac:dyDescent="0.2">
      <c r="BP55090" s="48"/>
    </row>
    <row r="55091" spans="68:68" x14ac:dyDescent="0.2">
      <c r="BP55091" s="48"/>
    </row>
    <row r="55092" spans="68:68" x14ac:dyDescent="0.2">
      <c r="BP55092" s="48"/>
    </row>
    <row r="55093" spans="68:68" x14ac:dyDescent="0.2">
      <c r="BP55093" s="48"/>
    </row>
    <row r="55094" spans="68:68" x14ac:dyDescent="0.2">
      <c r="BP55094" s="48"/>
    </row>
    <row r="55095" spans="68:68" x14ac:dyDescent="0.2">
      <c r="BP55095" s="48"/>
    </row>
    <row r="55096" spans="68:68" x14ac:dyDescent="0.2">
      <c r="BP55096" s="48"/>
    </row>
    <row r="55097" spans="68:68" x14ac:dyDescent="0.2">
      <c r="BP55097" s="48"/>
    </row>
    <row r="55098" spans="68:68" x14ac:dyDescent="0.2">
      <c r="BP55098" s="48"/>
    </row>
    <row r="55099" spans="68:68" x14ac:dyDescent="0.2">
      <c r="BP55099" s="48"/>
    </row>
    <row r="55100" spans="68:68" x14ac:dyDescent="0.2">
      <c r="BP55100" s="48"/>
    </row>
    <row r="55101" spans="68:68" x14ac:dyDescent="0.2">
      <c r="BP55101" s="48"/>
    </row>
    <row r="55102" spans="68:68" x14ac:dyDescent="0.2">
      <c r="BP55102" s="48"/>
    </row>
    <row r="55103" spans="68:68" x14ac:dyDescent="0.2">
      <c r="BP55103" s="48"/>
    </row>
    <row r="55104" spans="68:68" x14ac:dyDescent="0.2">
      <c r="BP55104" s="48"/>
    </row>
    <row r="55105" spans="68:68" x14ac:dyDescent="0.2">
      <c r="BP55105" s="48"/>
    </row>
    <row r="55106" spans="68:68" x14ac:dyDescent="0.2">
      <c r="BP55106" s="48"/>
    </row>
    <row r="55107" spans="68:68" x14ac:dyDescent="0.2">
      <c r="BP55107" s="48"/>
    </row>
    <row r="55108" spans="68:68" x14ac:dyDescent="0.2">
      <c r="BP55108" s="48"/>
    </row>
    <row r="55109" spans="68:68" x14ac:dyDescent="0.2">
      <c r="BP55109" s="48"/>
    </row>
    <row r="55110" spans="68:68" x14ac:dyDescent="0.2">
      <c r="BP55110" s="48"/>
    </row>
    <row r="55111" spans="68:68" x14ac:dyDescent="0.2">
      <c r="BP55111" s="48"/>
    </row>
    <row r="55112" spans="68:68" x14ac:dyDescent="0.2">
      <c r="BP55112" s="48"/>
    </row>
    <row r="55113" spans="68:68" x14ac:dyDescent="0.2">
      <c r="BP55113" s="48"/>
    </row>
    <row r="55114" spans="68:68" x14ac:dyDescent="0.2">
      <c r="BP55114" s="48"/>
    </row>
    <row r="55115" spans="68:68" x14ac:dyDescent="0.2">
      <c r="BP55115" s="48"/>
    </row>
    <row r="55116" spans="68:68" x14ac:dyDescent="0.2">
      <c r="BP55116" s="48"/>
    </row>
    <row r="55117" spans="68:68" x14ac:dyDescent="0.2">
      <c r="BP55117" s="48"/>
    </row>
    <row r="55118" spans="68:68" x14ac:dyDescent="0.2">
      <c r="BP55118" s="48"/>
    </row>
    <row r="55119" spans="68:68" x14ac:dyDescent="0.2">
      <c r="BP55119" s="48"/>
    </row>
    <row r="55120" spans="68:68" x14ac:dyDescent="0.2">
      <c r="BP55120" s="48"/>
    </row>
    <row r="55121" spans="68:68" x14ac:dyDescent="0.2">
      <c r="BP55121" s="48"/>
    </row>
    <row r="55122" spans="68:68" x14ac:dyDescent="0.2">
      <c r="BP55122" s="48"/>
    </row>
    <row r="55123" spans="68:68" x14ac:dyDescent="0.2">
      <c r="BP55123" s="48"/>
    </row>
    <row r="55124" spans="68:68" x14ac:dyDescent="0.2">
      <c r="BP55124" s="48"/>
    </row>
    <row r="55125" spans="68:68" x14ac:dyDescent="0.2">
      <c r="BP55125" s="48"/>
    </row>
    <row r="55126" spans="68:68" x14ac:dyDescent="0.2">
      <c r="BP55126" s="48"/>
    </row>
    <row r="55127" spans="68:68" x14ac:dyDescent="0.2">
      <c r="BP55127" s="48"/>
    </row>
    <row r="55128" spans="68:68" x14ac:dyDescent="0.2">
      <c r="BP55128" s="48"/>
    </row>
    <row r="55129" spans="68:68" x14ac:dyDescent="0.2">
      <c r="BP55129" s="48"/>
    </row>
    <row r="55130" spans="68:68" x14ac:dyDescent="0.2">
      <c r="BP55130" s="48"/>
    </row>
    <row r="55131" spans="68:68" x14ac:dyDescent="0.2">
      <c r="BP55131" s="48"/>
    </row>
    <row r="55132" spans="68:68" x14ac:dyDescent="0.2">
      <c r="BP55132" s="48"/>
    </row>
    <row r="55133" spans="68:68" x14ac:dyDescent="0.2">
      <c r="BP55133" s="48"/>
    </row>
    <row r="55134" spans="68:68" x14ac:dyDescent="0.2">
      <c r="BP55134" s="48"/>
    </row>
    <row r="55135" spans="68:68" x14ac:dyDescent="0.2">
      <c r="BP55135" s="48"/>
    </row>
    <row r="55136" spans="68:68" x14ac:dyDescent="0.2">
      <c r="BP55136" s="48"/>
    </row>
    <row r="55137" spans="68:68" x14ac:dyDescent="0.2">
      <c r="BP55137" s="48"/>
    </row>
    <row r="55138" spans="68:68" x14ac:dyDescent="0.2">
      <c r="BP55138" s="48"/>
    </row>
    <row r="55139" spans="68:68" x14ac:dyDescent="0.2">
      <c r="BP55139" s="48"/>
    </row>
    <row r="55140" spans="68:68" x14ac:dyDescent="0.2">
      <c r="BP55140" s="48"/>
    </row>
    <row r="55141" spans="68:68" x14ac:dyDescent="0.2">
      <c r="BP55141" s="48"/>
    </row>
    <row r="55142" spans="68:68" x14ac:dyDescent="0.2">
      <c r="BP55142" s="48"/>
    </row>
    <row r="55143" spans="68:68" x14ac:dyDescent="0.2">
      <c r="BP55143" s="48"/>
    </row>
    <row r="55144" spans="68:68" x14ac:dyDescent="0.2">
      <c r="BP55144" s="48"/>
    </row>
    <row r="55145" spans="68:68" x14ac:dyDescent="0.2">
      <c r="BP55145" s="48"/>
    </row>
    <row r="55146" spans="68:68" x14ac:dyDescent="0.2">
      <c r="BP55146" s="48"/>
    </row>
    <row r="55147" spans="68:68" x14ac:dyDescent="0.2">
      <c r="BP55147" s="48"/>
    </row>
    <row r="55148" spans="68:68" x14ac:dyDescent="0.2">
      <c r="BP55148" s="48"/>
    </row>
    <row r="55149" spans="68:68" x14ac:dyDescent="0.2">
      <c r="BP55149" s="48"/>
    </row>
    <row r="55150" spans="68:68" x14ac:dyDescent="0.2">
      <c r="BP55150" s="48"/>
    </row>
    <row r="55151" spans="68:68" x14ac:dyDescent="0.2">
      <c r="BP55151" s="48"/>
    </row>
    <row r="55152" spans="68:68" x14ac:dyDescent="0.2">
      <c r="BP55152" s="48"/>
    </row>
    <row r="55153" spans="68:68" x14ac:dyDescent="0.2">
      <c r="BP55153" s="48"/>
    </row>
    <row r="55154" spans="68:68" x14ac:dyDescent="0.2">
      <c r="BP55154" s="48"/>
    </row>
    <row r="55155" spans="68:68" x14ac:dyDescent="0.2">
      <c r="BP55155" s="48"/>
    </row>
    <row r="55156" spans="68:68" x14ac:dyDescent="0.2">
      <c r="BP55156" s="48"/>
    </row>
    <row r="55157" spans="68:68" x14ac:dyDescent="0.2">
      <c r="BP55157" s="48"/>
    </row>
    <row r="55158" spans="68:68" x14ac:dyDescent="0.2">
      <c r="BP55158" s="48"/>
    </row>
    <row r="55159" spans="68:68" x14ac:dyDescent="0.2">
      <c r="BP55159" s="48"/>
    </row>
    <row r="55160" spans="68:68" x14ac:dyDescent="0.2">
      <c r="BP55160" s="48"/>
    </row>
    <row r="55161" spans="68:68" x14ac:dyDescent="0.2">
      <c r="BP55161" s="48"/>
    </row>
    <row r="55162" spans="68:68" x14ac:dyDescent="0.2">
      <c r="BP55162" s="48"/>
    </row>
    <row r="55163" spans="68:68" x14ac:dyDescent="0.2">
      <c r="BP55163" s="48"/>
    </row>
    <row r="55164" spans="68:68" x14ac:dyDescent="0.2">
      <c r="BP55164" s="48"/>
    </row>
    <row r="55165" spans="68:68" x14ac:dyDescent="0.2">
      <c r="BP55165" s="48"/>
    </row>
    <row r="55166" spans="68:68" x14ac:dyDescent="0.2">
      <c r="BP55166" s="48"/>
    </row>
    <row r="55167" spans="68:68" x14ac:dyDescent="0.2">
      <c r="BP55167" s="48"/>
    </row>
    <row r="55168" spans="68:68" x14ac:dyDescent="0.2">
      <c r="BP55168" s="48"/>
    </row>
    <row r="55169" spans="68:68" x14ac:dyDescent="0.2">
      <c r="BP55169" s="48"/>
    </row>
    <row r="55170" spans="68:68" x14ac:dyDescent="0.2">
      <c r="BP55170" s="48"/>
    </row>
    <row r="55171" spans="68:68" x14ac:dyDescent="0.2">
      <c r="BP55171" s="48"/>
    </row>
    <row r="55172" spans="68:68" x14ac:dyDescent="0.2">
      <c r="BP55172" s="48"/>
    </row>
    <row r="55173" spans="68:68" x14ac:dyDescent="0.2">
      <c r="BP55173" s="48"/>
    </row>
    <row r="55174" spans="68:68" x14ac:dyDescent="0.2">
      <c r="BP55174" s="48"/>
    </row>
    <row r="55175" spans="68:68" x14ac:dyDescent="0.2">
      <c r="BP55175" s="48"/>
    </row>
    <row r="55176" spans="68:68" x14ac:dyDescent="0.2">
      <c r="BP55176" s="48"/>
    </row>
    <row r="55177" spans="68:68" x14ac:dyDescent="0.2">
      <c r="BP55177" s="48"/>
    </row>
    <row r="55178" spans="68:68" x14ac:dyDescent="0.2">
      <c r="BP55178" s="48"/>
    </row>
    <row r="55179" spans="68:68" x14ac:dyDescent="0.2">
      <c r="BP55179" s="48"/>
    </row>
    <row r="55180" spans="68:68" x14ac:dyDescent="0.2">
      <c r="BP55180" s="48"/>
    </row>
    <row r="55181" spans="68:68" x14ac:dyDescent="0.2">
      <c r="BP55181" s="48"/>
    </row>
    <row r="55182" spans="68:68" x14ac:dyDescent="0.2">
      <c r="BP55182" s="48"/>
    </row>
    <row r="55183" spans="68:68" x14ac:dyDescent="0.2">
      <c r="BP55183" s="48"/>
    </row>
    <row r="55184" spans="68:68" x14ac:dyDescent="0.2">
      <c r="BP55184" s="48"/>
    </row>
    <row r="55185" spans="68:68" x14ac:dyDescent="0.2">
      <c r="BP55185" s="48"/>
    </row>
    <row r="55186" spans="68:68" x14ac:dyDescent="0.2">
      <c r="BP55186" s="48"/>
    </row>
    <row r="55187" spans="68:68" x14ac:dyDescent="0.2">
      <c r="BP55187" s="48"/>
    </row>
    <row r="55188" spans="68:68" x14ac:dyDescent="0.2">
      <c r="BP55188" s="48"/>
    </row>
    <row r="55189" spans="68:68" x14ac:dyDescent="0.2">
      <c r="BP55189" s="48"/>
    </row>
    <row r="55190" spans="68:68" x14ac:dyDescent="0.2">
      <c r="BP55190" s="48"/>
    </row>
    <row r="55191" spans="68:68" x14ac:dyDescent="0.2">
      <c r="BP55191" s="48"/>
    </row>
    <row r="55192" spans="68:68" x14ac:dyDescent="0.2">
      <c r="BP55192" s="48"/>
    </row>
    <row r="55193" spans="68:68" x14ac:dyDescent="0.2">
      <c r="BP55193" s="48"/>
    </row>
    <row r="55194" spans="68:68" x14ac:dyDescent="0.2">
      <c r="BP55194" s="48"/>
    </row>
    <row r="55195" spans="68:68" x14ac:dyDescent="0.2">
      <c r="BP55195" s="48"/>
    </row>
    <row r="55196" spans="68:68" x14ac:dyDescent="0.2">
      <c r="BP55196" s="48"/>
    </row>
    <row r="55197" spans="68:68" x14ac:dyDescent="0.2">
      <c r="BP55197" s="48"/>
    </row>
    <row r="55198" spans="68:68" x14ac:dyDescent="0.2">
      <c r="BP55198" s="48"/>
    </row>
    <row r="55199" spans="68:68" x14ac:dyDescent="0.2">
      <c r="BP55199" s="48"/>
    </row>
    <row r="55200" spans="68:68" x14ac:dyDescent="0.2">
      <c r="BP55200" s="48"/>
    </row>
    <row r="55201" spans="68:68" x14ac:dyDescent="0.2">
      <c r="BP55201" s="48"/>
    </row>
    <row r="55202" spans="68:68" x14ac:dyDescent="0.2">
      <c r="BP55202" s="48"/>
    </row>
    <row r="55203" spans="68:68" x14ac:dyDescent="0.2">
      <c r="BP55203" s="48"/>
    </row>
    <row r="55204" spans="68:68" x14ac:dyDescent="0.2">
      <c r="BP55204" s="48"/>
    </row>
    <row r="55205" spans="68:68" x14ac:dyDescent="0.2">
      <c r="BP55205" s="48"/>
    </row>
    <row r="55206" spans="68:68" x14ac:dyDescent="0.2">
      <c r="BP55206" s="48"/>
    </row>
    <row r="55207" spans="68:68" x14ac:dyDescent="0.2">
      <c r="BP55207" s="48"/>
    </row>
    <row r="55208" spans="68:68" x14ac:dyDescent="0.2">
      <c r="BP55208" s="48"/>
    </row>
    <row r="55209" spans="68:68" x14ac:dyDescent="0.2">
      <c r="BP55209" s="48"/>
    </row>
    <row r="55210" spans="68:68" x14ac:dyDescent="0.2">
      <c r="BP55210" s="48"/>
    </row>
    <row r="55211" spans="68:68" x14ac:dyDescent="0.2">
      <c r="BP55211" s="48"/>
    </row>
    <row r="55212" spans="68:68" x14ac:dyDescent="0.2">
      <c r="BP55212" s="48"/>
    </row>
    <row r="55213" spans="68:68" x14ac:dyDescent="0.2">
      <c r="BP55213" s="48"/>
    </row>
    <row r="55214" spans="68:68" x14ac:dyDescent="0.2">
      <c r="BP55214" s="48"/>
    </row>
    <row r="55215" spans="68:68" x14ac:dyDescent="0.2">
      <c r="BP55215" s="48"/>
    </row>
    <row r="55216" spans="68:68" x14ac:dyDescent="0.2">
      <c r="BP55216" s="48"/>
    </row>
    <row r="55217" spans="68:68" x14ac:dyDescent="0.2">
      <c r="BP55217" s="48"/>
    </row>
    <row r="55218" spans="68:68" x14ac:dyDescent="0.2">
      <c r="BP55218" s="48"/>
    </row>
    <row r="55219" spans="68:68" x14ac:dyDescent="0.2">
      <c r="BP55219" s="48"/>
    </row>
    <row r="55220" spans="68:68" x14ac:dyDescent="0.2">
      <c r="BP55220" s="48"/>
    </row>
    <row r="55221" spans="68:68" x14ac:dyDescent="0.2">
      <c r="BP55221" s="48"/>
    </row>
    <row r="55222" spans="68:68" x14ac:dyDescent="0.2">
      <c r="BP55222" s="48"/>
    </row>
    <row r="55223" spans="68:68" x14ac:dyDescent="0.2">
      <c r="BP55223" s="48"/>
    </row>
    <row r="55224" spans="68:68" x14ac:dyDescent="0.2">
      <c r="BP55224" s="48"/>
    </row>
    <row r="55225" spans="68:68" x14ac:dyDescent="0.2">
      <c r="BP55225" s="48"/>
    </row>
    <row r="55226" spans="68:68" x14ac:dyDescent="0.2">
      <c r="BP55226" s="48"/>
    </row>
    <row r="55227" spans="68:68" x14ac:dyDescent="0.2">
      <c r="BP55227" s="48"/>
    </row>
    <row r="55228" spans="68:68" x14ac:dyDescent="0.2">
      <c r="BP55228" s="48"/>
    </row>
    <row r="55229" spans="68:68" x14ac:dyDescent="0.2">
      <c r="BP55229" s="48"/>
    </row>
    <row r="55230" spans="68:68" x14ac:dyDescent="0.2">
      <c r="BP55230" s="48"/>
    </row>
    <row r="55231" spans="68:68" x14ac:dyDescent="0.2">
      <c r="BP55231" s="48"/>
    </row>
    <row r="55232" spans="68:68" x14ac:dyDescent="0.2">
      <c r="BP55232" s="48"/>
    </row>
    <row r="55233" spans="68:68" x14ac:dyDescent="0.2">
      <c r="BP55233" s="48"/>
    </row>
    <row r="55234" spans="68:68" x14ac:dyDescent="0.2">
      <c r="BP55234" s="48"/>
    </row>
    <row r="55235" spans="68:68" x14ac:dyDescent="0.2">
      <c r="BP55235" s="48"/>
    </row>
    <row r="55236" spans="68:68" x14ac:dyDescent="0.2">
      <c r="BP55236" s="48"/>
    </row>
    <row r="55237" spans="68:68" x14ac:dyDescent="0.2">
      <c r="BP55237" s="48"/>
    </row>
    <row r="55238" spans="68:68" x14ac:dyDescent="0.2">
      <c r="BP55238" s="48"/>
    </row>
    <row r="55239" spans="68:68" x14ac:dyDescent="0.2">
      <c r="BP55239" s="48"/>
    </row>
    <row r="55240" spans="68:68" x14ac:dyDescent="0.2">
      <c r="BP55240" s="48"/>
    </row>
    <row r="55241" spans="68:68" x14ac:dyDescent="0.2">
      <c r="BP55241" s="48"/>
    </row>
    <row r="55242" spans="68:68" x14ac:dyDescent="0.2">
      <c r="BP55242" s="48"/>
    </row>
    <row r="55243" spans="68:68" x14ac:dyDescent="0.2">
      <c r="BP55243" s="48"/>
    </row>
    <row r="55244" spans="68:68" x14ac:dyDescent="0.2">
      <c r="BP55244" s="48"/>
    </row>
    <row r="55245" spans="68:68" x14ac:dyDescent="0.2">
      <c r="BP55245" s="48"/>
    </row>
    <row r="55246" spans="68:68" x14ac:dyDescent="0.2">
      <c r="BP55246" s="48"/>
    </row>
    <row r="55247" spans="68:68" x14ac:dyDescent="0.2">
      <c r="BP55247" s="48"/>
    </row>
    <row r="55248" spans="68:68" x14ac:dyDescent="0.2">
      <c r="BP55248" s="48"/>
    </row>
    <row r="55249" spans="68:68" x14ac:dyDescent="0.2">
      <c r="BP55249" s="48"/>
    </row>
    <row r="55250" spans="68:68" x14ac:dyDescent="0.2">
      <c r="BP55250" s="48"/>
    </row>
    <row r="55251" spans="68:68" x14ac:dyDescent="0.2">
      <c r="BP55251" s="48"/>
    </row>
    <row r="55252" spans="68:68" x14ac:dyDescent="0.2">
      <c r="BP55252" s="48"/>
    </row>
    <row r="55253" spans="68:68" x14ac:dyDescent="0.2">
      <c r="BP55253" s="48"/>
    </row>
    <row r="55254" spans="68:68" x14ac:dyDescent="0.2">
      <c r="BP55254" s="48"/>
    </row>
    <row r="55255" spans="68:68" x14ac:dyDescent="0.2">
      <c r="BP55255" s="48"/>
    </row>
    <row r="55256" spans="68:68" x14ac:dyDescent="0.2">
      <c r="BP55256" s="48"/>
    </row>
    <row r="55257" spans="68:68" x14ac:dyDescent="0.2">
      <c r="BP55257" s="48"/>
    </row>
    <row r="55258" spans="68:68" x14ac:dyDescent="0.2">
      <c r="BP55258" s="48"/>
    </row>
    <row r="55259" spans="68:68" x14ac:dyDescent="0.2">
      <c r="BP55259" s="48"/>
    </row>
    <row r="55260" spans="68:68" x14ac:dyDescent="0.2">
      <c r="BP55260" s="48"/>
    </row>
    <row r="55261" spans="68:68" x14ac:dyDescent="0.2">
      <c r="BP55261" s="48"/>
    </row>
    <row r="55262" spans="68:68" x14ac:dyDescent="0.2">
      <c r="BP55262" s="48"/>
    </row>
    <row r="55263" spans="68:68" x14ac:dyDescent="0.2">
      <c r="BP55263" s="48"/>
    </row>
    <row r="55264" spans="68:68" x14ac:dyDescent="0.2">
      <c r="BP55264" s="48"/>
    </row>
    <row r="55265" spans="68:68" x14ac:dyDescent="0.2">
      <c r="BP55265" s="48"/>
    </row>
    <row r="55266" spans="68:68" x14ac:dyDescent="0.2">
      <c r="BP55266" s="48"/>
    </row>
    <row r="55267" spans="68:68" x14ac:dyDescent="0.2">
      <c r="BP55267" s="48"/>
    </row>
    <row r="55268" spans="68:68" x14ac:dyDescent="0.2">
      <c r="BP55268" s="48"/>
    </row>
    <row r="55269" spans="68:68" x14ac:dyDescent="0.2">
      <c r="BP55269" s="48"/>
    </row>
    <row r="55270" spans="68:68" x14ac:dyDescent="0.2">
      <c r="BP55270" s="48"/>
    </row>
    <row r="55271" spans="68:68" x14ac:dyDescent="0.2">
      <c r="BP55271" s="48"/>
    </row>
    <row r="55272" spans="68:68" x14ac:dyDescent="0.2">
      <c r="BP55272" s="48"/>
    </row>
    <row r="55273" spans="68:68" x14ac:dyDescent="0.2">
      <c r="BP55273" s="48"/>
    </row>
    <row r="55274" spans="68:68" x14ac:dyDescent="0.2">
      <c r="BP55274" s="48"/>
    </row>
    <row r="55275" spans="68:68" x14ac:dyDescent="0.2">
      <c r="BP55275" s="48"/>
    </row>
    <row r="55276" spans="68:68" x14ac:dyDescent="0.2">
      <c r="BP55276" s="48"/>
    </row>
    <row r="55277" spans="68:68" x14ac:dyDescent="0.2">
      <c r="BP55277" s="48"/>
    </row>
    <row r="55278" spans="68:68" x14ac:dyDescent="0.2">
      <c r="BP55278" s="48"/>
    </row>
    <row r="55279" spans="68:68" x14ac:dyDescent="0.2">
      <c r="BP55279" s="48"/>
    </row>
    <row r="55280" spans="68:68" x14ac:dyDescent="0.2">
      <c r="BP55280" s="48"/>
    </row>
    <row r="55281" spans="68:68" x14ac:dyDescent="0.2">
      <c r="BP55281" s="48"/>
    </row>
    <row r="55282" spans="68:68" x14ac:dyDescent="0.2">
      <c r="BP55282" s="48"/>
    </row>
    <row r="55283" spans="68:68" x14ac:dyDescent="0.2">
      <c r="BP55283" s="48"/>
    </row>
    <row r="55284" spans="68:68" x14ac:dyDescent="0.2">
      <c r="BP55284" s="48"/>
    </row>
    <row r="55285" spans="68:68" x14ac:dyDescent="0.2">
      <c r="BP55285" s="48"/>
    </row>
    <row r="55286" spans="68:68" x14ac:dyDescent="0.2">
      <c r="BP55286" s="48"/>
    </row>
    <row r="55287" spans="68:68" x14ac:dyDescent="0.2">
      <c r="BP55287" s="48"/>
    </row>
    <row r="55288" spans="68:68" x14ac:dyDescent="0.2">
      <c r="BP55288" s="48"/>
    </row>
    <row r="55289" spans="68:68" x14ac:dyDescent="0.2">
      <c r="BP55289" s="48"/>
    </row>
    <row r="55290" spans="68:68" x14ac:dyDescent="0.2">
      <c r="BP55290" s="48"/>
    </row>
    <row r="55291" spans="68:68" x14ac:dyDescent="0.2">
      <c r="BP55291" s="48"/>
    </row>
    <row r="55292" spans="68:68" x14ac:dyDescent="0.2">
      <c r="BP55292" s="48"/>
    </row>
    <row r="55293" spans="68:68" x14ac:dyDescent="0.2">
      <c r="BP55293" s="48"/>
    </row>
    <row r="55294" spans="68:68" x14ac:dyDescent="0.2">
      <c r="BP55294" s="48"/>
    </row>
    <row r="55295" spans="68:68" x14ac:dyDescent="0.2">
      <c r="BP55295" s="48"/>
    </row>
    <row r="55296" spans="68:68" x14ac:dyDescent="0.2">
      <c r="BP55296" s="48"/>
    </row>
    <row r="55297" spans="68:68" x14ac:dyDescent="0.2">
      <c r="BP55297" s="48"/>
    </row>
    <row r="55298" spans="68:68" x14ac:dyDescent="0.2">
      <c r="BP55298" s="48"/>
    </row>
    <row r="55299" spans="68:68" x14ac:dyDescent="0.2">
      <c r="BP55299" s="48"/>
    </row>
    <row r="55300" spans="68:68" x14ac:dyDescent="0.2">
      <c r="BP55300" s="48"/>
    </row>
    <row r="55301" spans="68:68" x14ac:dyDescent="0.2">
      <c r="BP55301" s="48"/>
    </row>
    <row r="55302" spans="68:68" x14ac:dyDescent="0.2">
      <c r="BP55302" s="48"/>
    </row>
    <row r="55303" spans="68:68" x14ac:dyDescent="0.2">
      <c r="BP55303" s="48"/>
    </row>
    <row r="55304" spans="68:68" x14ac:dyDescent="0.2">
      <c r="BP55304" s="48"/>
    </row>
    <row r="55305" spans="68:68" x14ac:dyDescent="0.2">
      <c r="BP55305" s="48"/>
    </row>
    <row r="55306" spans="68:68" x14ac:dyDescent="0.2">
      <c r="BP55306" s="48"/>
    </row>
    <row r="55307" spans="68:68" x14ac:dyDescent="0.2">
      <c r="BP55307" s="48"/>
    </row>
    <row r="55308" spans="68:68" x14ac:dyDescent="0.2">
      <c r="BP55308" s="48"/>
    </row>
    <row r="55309" spans="68:68" x14ac:dyDescent="0.2">
      <c r="BP55309" s="48"/>
    </row>
    <row r="55310" spans="68:68" x14ac:dyDescent="0.2">
      <c r="BP55310" s="48"/>
    </row>
    <row r="55311" spans="68:68" x14ac:dyDescent="0.2">
      <c r="BP55311" s="48"/>
    </row>
    <row r="55312" spans="68:68" x14ac:dyDescent="0.2">
      <c r="BP55312" s="48"/>
    </row>
    <row r="55313" spans="68:68" x14ac:dyDescent="0.2">
      <c r="BP55313" s="48"/>
    </row>
    <row r="55314" spans="68:68" x14ac:dyDescent="0.2">
      <c r="BP55314" s="48"/>
    </row>
    <row r="55315" spans="68:68" x14ac:dyDescent="0.2">
      <c r="BP55315" s="48"/>
    </row>
    <row r="55316" spans="68:68" x14ac:dyDescent="0.2">
      <c r="BP55316" s="48"/>
    </row>
    <row r="55317" spans="68:68" x14ac:dyDescent="0.2">
      <c r="BP55317" s="48"/>
    </row>
    <row r="55318" spans="68:68" x14ac:dyDescent="0.2">
      <c r="BP55318" s="48"/>
    </row>
    <row r="55319" spans="68:68" x14ac:dyDescent="0.2">
      <c r="BP55319" s="48"/>
    </row>
    <row r="55320" spans="68:68" x14ac:dyDescent="0.2">
      <c r="BP55320" s="48"/>
    </row>
    <row r="55321" spans="68:68" x14ac:dyDescent="0.2">
      <c r="BP55321" s="48"/>
    </row>
    <row r="55322" spans="68:68" x14ac:dyDescent="0.2">
      <c r="BP55322" s="48"/>
    </row>
    <row r="55323" spans="68:68" x14ac:dyDescent="0.2">
      <c r="BP55323" s="48"/>
    </row>
    <row r="55324" spans="68:68" x14ac:dyDescent="0.2">
      <c r="BP55324" s="48"/>
    </row>
    <row r="55325" spans="68:68" x14ac:dyDescent="0.2">
      <c r="BP55325" s="48"/>
    </row>
    <row r="55326" spans="68:68" x14ac:dyDescent="0.2">
      <c r="BP55326" s="48"/>
    </row>
    <row r="55327" spans="68:68" x14ac:dyDescent="0.2">
      <c r="BP55327" s="48"/>
    </row>
    <row r="55328" spans="68:68" x14ac:dyDescent="0.2">
      <c r="BP55328" s="48"/>
    </row>
    <row r="55329" spans="68:68" x14ac:dyDescent="0.2">
      <c r="BP55329" s="48"/>
    </row>
    <row r="55330" spans="68:68" x14ac:dyDescent="0.2">
      <c r="BP55330" s="48"/>
    </row>
    <row r="55331" spans="68:68" x14ac:dyDescent="0.2">
      <c r="BP55331" s="48"/>
    </row>
    <row r="55332" spans="68:68" x14ac:dyDescent="0.2">
      <c r="BP55332" s="48"/>
    </row>
    <row r="55333" spans="68:68" x14ac:dyDescent="0.2">
      <c r="BP55333" s="48"/>
    </row>
    <row r="55334" spans="68:68" x14ac:dyDescent="0.2">
      <c r="BP55334" s="48"/>
    </row>
    <row r="55335" spans="68:68" x14ac:dyDescent="0.2">
      <c r="BP55335" s="48"/>
    </row>
    <row r="55336" spans="68:68" x14ac:dyDescent="0.2">
      <c r="BP55336" s="48"/>
    </row>
    <row r="55337" spans="68:68" x14ac:dyDescent="0.2">
      <c r="BP55337" s="48"/>
    </row>
    <row r="55338" spans="68:68" x14ac:dyDescent="0.2">
      <c r="BP55338" s="48"/>
    </row>
    <row r="55339" spans="68:68" x14ac:dyDescent="0.2">
      <c r="BP55339" s="48"/>
    </row>
    <row r="55340" spans="68:68" x14ac:dyDescent="0.2">
      <c r="BP55340" s="48"/>
    </row>
    <row r="55341" spans="68:68" x14ac:dyDescent="0.2">
      <c r="BP55341" s="48"/>
    </row>
    <row r="55342" spans="68:68" x14ac:dyDescent="0.2">
      <c r="BP55342" s="48"/>
    </row>
    <row r="55343" spans="68:68" x14ac:dyDescent="0.2">
      <c r="BP55343" s="48"/>
    </row>
    <row r="55344" spans="68:68" x14ac:dyDescent="0.2">
      <c r="BP55344" s="48"/>
    </row>
    <row r="55345" spans="68:68" x14ac:dyDescent="0.2">
      <c r="BP55345" s="48"/>
    </row>
    <row r="55346" spans="68:68" x14ac:dyDescent="0.2">
      <c r="BP55346" s="48"/>
    </row>
    <row r="55347" spans="68:68" x14ac:dyDescent="0.2">
      <c r="BP55347" s="48"/>
    </row>
    <row r="55348" spans="68:68" x14ac:dyDescent="0.2">
      <c r="BP55348" s="48"/>
    </row>
    <row r="55349" spans="68:68" x14ac:dyDescent="0.2">
      <c r="BP55349" s="48"/>
    </row>
    <row r="55350" spans="68:68" x14ac:dyDescent="0.2">
      <c r="BP55350" s="48"/>
    </row>
    <row r="55351" spans="68:68" x14ac:dyDescent="0.2">
      <c r="BP55351" s="48"/>
    </row>
    <row r="55352" spans="68:68" x14ac:dyDescent="0.2">
      <c r="BP55352" s="48"/>
    </row>
    <row r="55353" spans="68:68" x14ac:dyDescent="0.2">
      <c r="BP55353" s="48"/>
    </row>
    <row r="55354" spans="68:68" x14ac:dyDescent="0.2">
      <c r="BP55354" s="48"/>
    </row>
    <row r="55355" spans="68:68" x14ac:dyDescent="0.2">
      <c r="BP55355" s="48"/>
    </row>
    <row r="55356" spans="68:68" x14ac:dyDescent="0.2">
      <c r="BP55356" s="48"/>
    </row>
    <row r="55357" spans="68:68" x14ac:dyDescent="0.2">
      <c r="BP55357" s="48"/>
    </row>
    <row r="55358" spans="68:68" x14ac:dyDescent="0.2">
      <c r="BP55358" s="48"/>
    </row>
    <row r="55359" spans="68:68" x14ac:dyDescent="0.2">
      <c r="BP55359" s="48"/>
    </row>
    <row r="55360" spans="68:68" x14ac:dyDescent="0.2">
      <c r="BP55360" s="48"/>
    </row>
    <row r="55361" spans="68:68" x14ac:dyDescent="0.2">
      <c r="BP55361" s="48"/>
    </row>
    <row r="55362" spans="68:68" x14ac:dyDescent="0.2">
      <c r="BP55362" s="48"/>
    </row>
    <row r="55363" spans="68:68" x14ac:dyDescent="0.2">
      <c r="BP55363" s="48"/>
    </row>
    <row r="55364" spans="68:68" x14ac:dyDescent="0.2">
      <c r="BP55364" s="48"/>
    </row>
    <row r="55365" spans="68:68" x14ac:dyDescent="0.2">
      <c r="BP55365" s="48"/>
    </row>
    <row r="55366" spans="68:68" x14ac:dyDescent="0.2">
      <c r="BP55366" s="48"/>
    </row>
    <row r="55367" spans="68:68" x14ac:dyDescent="0.2">
      <c r="BP55367" s="48"/>
    </row>
    <row r="55368" spans="68:68" x14ac:dyDescent="0.2">
      <c r="BP55368" s="48"/>
    </row>
    <row r="55369" spans="68:68" x14ac:dyDescent="0.2">
      <c r="BP55369" s="48"/>
    </row>
    <row r="55370" spans="68:68" x14ac:dyDescent="0.2">
      <c r="BP55370" s="48"/>
    </row>
    <row r="55371" spans="68:68" x14ac:dyDescent="0.2">
      <c r="BP55371" s="48"/>
    </row>
    <row r="55372" spans="68:68" x14ac:dyDescent="0.2">
      <c r="BP55372" s="48"/>
    </row>
    <row r="55373" spans="68:68" x14ac:dyDescent="0.2">
      <c r="BP55373" s="48"/>
    </row>
    <row r="55374" spans="68:68" x14ac:dyDescent="0.2">
      <c r="BP55374" s="48"/>
    </row>
    <row r="55375" spans="68:68" x14ac:dyDescent="0.2">
      <c r="BP55375" s="48"/>
    </row>
    <row r="55376" spans="68:68" x14ac:dyDescent="0.2">
      <c r="BP55376" s="48"/>
    </row>
    <row r="55377" spans="68:68" x14ac:dyDescent="0.2">
      <c r="BP55377" s="48"/>
    </row>
    <row r="55378" spans="68:68" x14ac:dyDescent="0.2">
      <c r="BP55378" s="48"/>
    </row>
    <row r="55379" spans="68:68" x14ac:dyDescent="0.2">
      <c r="BP55379" s="48"/>
    </row>
    <row r="55380" spans="68:68" x14ac:dyDescent="0.2">
      <c r="BP55380" s="48"/>
    </row>
    <row r="55381" spans="68:68" x14ac:dyDescent="0.2">
      <c r="BP55381" s="48"/>
    </row>
    <row r="55382" spans="68:68" x14ac:dyDescent="0.2">
      <c r="BP55382" s="48"/>
    </row>
    <row r="55383" spans="68:68" x14ac:dyDescent="0.2">
      <c r="BP55383" s="48"/>
    </row>
    <row r="55384" spans="68:68" x14ac:dyDescent="0.2">
      <c r="BP55384" s="48"/>
    </row>
    <row r="55385" spans="68:68" x14ac:dyDescent="0.2">
      <c r="BP55385" s="48"/>
    </row>
    <row r="55386" spans="68:68" x14ac:dyDescent="0.2">
      <c r="BP55386" s="48"/>
    </row>
    <row r="55387" spans="68:68" x14ac:dyDescent="0.2">
      <c r="BP55387" s="48"/>
    </row>
    <row r="55388" spans="68:68" x14ac:dyDescent="0.2">
      <c r="BP55388" s="48"/>
    </row>
    <row r="55389" spans="68:68" x14ac:dyDescent="0.2">
      <c r="BP55389" s="48"/>
    </row>
    <row r="55390" spans="68:68" x14ac:dyDescent="0.2">
      <c r="BP55390" s="48"/>
    </row>
    <row r="55391" spans="68:68" x14ac:dyDescent="0.2">
      <c r="BP55391" s="48"/>
    </row>
    <row r="55392" spans="68:68" x14ac:dyDescent="0.2">
      <c r="BP55392" s="48"/>
    </row>
    <row r="55393" spans="68:68" x14ac:dyDescent="0.2">
      <c r="BP55393" s="48"/>
    </row>
    <row r="55394" spans="68:68" x14ac:dyDescent="0.2">
      <c r="BP55394" s="48"/>
    </row>
    <row r="55395" spans="68:68" x14ac:dyDescent="0.2">
      <c r="BP55395" s="48"/>
    </row>
    <row r="55396" spans="68:68" x14ac:dyDescent="0.2">
      <c r="BP55396" s="48"/>
    </row>
    <row r="55397" spans="68:68" x14ac:dyDescent="0.2">
      <c r="BP55397" s="48"/>
    </row>
    <row r="55398" spans="68:68" x14ac:dyDescent="0.2">
      <c r="BP55398" s="48"/>
    </row>
    <row r="55399" spans="68:68" x14ac:dyDescent="0.2">
      <c r="BP55399" s="48"/>
    </row>
    <row r="55400" spans="68:68" x14ac:dyDescent="0.2">
      <c r="BP55400" s="48"/>
    </row>
    <row r="55401" spans="68:68" x14ac:dyDescent="0.2">
      <c r="BP55401" s="48"/>
    </row>
    <row r="55402" spans="68:68" x14ac:dyDescent="0.2">
      <c r="BP55402" s="48"/>
    </row>
    <row r="55403" spans="68:68" x14ac:dyDescent="0.2">
      <c r="BP55403" s="48"/>
    </row>
    <row r="55404" spans="68:68" x14ac:dyDescent="0.2">
      <c r="BP55404" s="48"/>
    </row>
    <row r="55405" spans="68:68" x14ac:dyDescent="0.2">
      <c r="BP55405" s="48"/>
    </row>
    <row r="55406" spans="68:68" x14ac:dyDescent="0.2">
      <c r="BP55406" s="48"/>
    </row>
    <row r="55407" spans="68:68" x14ac:dyDescent="0.2">
      <c r="BP55407" s="48"/>
    </row>
    <row r="55408" spans="68:68" x14ac:dyDescent="0.2">
      <c r="BP55408" s="48"/>
    </row>
    <row r="55409" spans="68:68" x14ac:dyDescent="0.2">
      <c r="BP55409" s="48"/>
    </row>
    <row r="55410" spans="68:68" x14ac:dyDescent="0.2">
      <c r="BP55410" s="48"/>
    </row>
    <row r="55411" spans="68:68" x14ac:dyDescent="0.2">
      <c r="BP55411" s="48"/>
    </row>
    <row r="55412" spans="68:68" x14ac:dyDescent="0.2">
      <c r="BP55412" s="48"/>
    </row>
    <row r="55413" spans="68:68" x14ac:dyDescent="0.2">
      <c r="BP55413" s="48"/>
    </row>
    <row r="55414" spans="68:68" x14ac:dyDescent="0.2">
      <c r="BP55414" s="48"/>
    </row>
    <row r="55415" spans="68:68" x14ac:dyDescent="0.2">
      <c r="BP55415" s="48"/>
    </row>
    <row r="55416" spans="68:68" x14ac:dyDescent="0.2">
      <c r="BP55416" s="48"/>
    </row>
    <row r="55417" spans="68:68" x14ac:dyDescent="0.2">
      <c r="BP55417" s="48"/>
    </row>
    <row r="55418" spans="68:68" x14ac:dyDescent="0.2">
      <c r="BP55418" s="48"/>
    </row>
    <row r="55419" spans="68:68" x14ac:dyDescent="0.2">
      <c r="BP55419" s="48"/>
    </row>
    <row r="55420" spans="68:68" x14ac:dyDescent="0.2">
      <c r="BP55420" s="48"/>
    </row>
    <row r="55421" spans="68:68" x14ac:dyDescent="0.2">
      <c r="BP55421" s="48"/>
    </row>
    <row r="55422" spans="68:68" x14ac:dyDescent="0.2">
      <c r="BP55422" s="48"/>
    </row>
    <row r="55423" spans="68:68" x14ac:dyDescent="0.2">
      <c r="BP55423" s="48"/>
    </row>
    <row r="55424" spans="68:68" x14ac:dyDescent="0.2">
      <c r="BP55424" s="48"/>
    </row>
    <row r="55425" spans="68:68" x14ac:dyDescent="0.2">
      <c r="BP55425" s="48"/>
    </row>
    <row r="55426" spans="68:68" x14ac:dyDescent="0.2">
      <c r="BP55426" s="48"/>
    </row>
    <row r="55427" spans="68:68" x14ac:dyDescent="0.2">
      <c r="BP55427" s="48"/>
    </row>
    <row r="55428" spans="68:68" x14ac:dyDescent="0.2">
      <c r="BP55428" s="48"/>
    </row>
    <row r="55429" spans="68:68" x14ac:dyDescent="0.2">
      <c r="BP55429" s="48"/>
    </row>
    <row r="55430" spans="68:68" x14ac:dyDescent="0.2">
      <c r="BP55430" s="48"/>
    </row>
    <row r="55431" spans="68:68" x14ac:dyDescent="0.2">
      <c r="BP55431" s="48"/>
    </row>
    <row r="55432" spans="68:68" x14ac:dyDescent="0.2">
      <c r="BP55432" s="48"/>
    </row>
    <row r="55433" spans="68:68" x14ac:dyDescent="0.2">
      <c r="BP55433" s="48"/>
    </row>
    <row r="55434" spans="68:68" x14ac:dyDescent="0.2">
      <c r="BP55434" s="48"/>
    </row>
    <row r="55435" spans="68:68" x14ac:dyDescent="0.2">
      <c r="BP55435" s="48"/>
    </row>
    <row r="55436" spans="68:68" x14ac:dyDescent="0.2">
      <c r="BP55436" s="48"/>
    </row>
    <row r="55437" spans="68:68" x14ac:dyDescent="0.2">
      <c r="BP55437" s="48"/>
    </row>
    <row r="55438" spans="68:68" x14ac:dyDescent="0.2">
      <c r="BP55438" s="48"/>
    </row>
    <row r="55439" spans="68:68" x14ac:dyDescent="0.2">
      <c r="BP55439" s="48"/>
    </row>
    <row r="55440" spans="68:68" x14ac:dyDescent="0.2">
      <c r="BP55440" s="48"/>
    </row>
    <row r="55441" spans="68:68" x14ac:dyDescent="0.2">
      <c r="BP55441" s="48"/>
    </row>
    <row r="55442" spans="68:68" x14ac:dyDescent="0.2">
      <c r="BP55442" s="48"/>
    </row>
    <row r="55443" spans="68:68" x14ac:dyDescent="0.2">
      <c r="BP55443" s="48"/>
    </row>
    <row r="55444" spans="68:68" x14ac:dyDescent="0.2">
      <c r="BP55444" s="48"/>
    </row>
    <row r="55445" spans="68:68" x14ac:dyDescent="0.2">
      <c r="BP55445" s="48"/>
    </row>
    <row r="55446" spans="68:68" x14ac:dyDescent="0.2">
      <c r="BP55446" s="48"/>
    </row>
    <row r="55447" spans="68:68" x14ac:dyDescent="0.2">
      <c r="BP55447" s="48"/>
    </row>
    <row r="55448" spans="68:68" x14ac:dyDescent="0.2">
      <c r="BP55448" s="48"/>
    </row>
    <row r="55449" spans="68:68" x14ac:dyDescent="0.2">
      <c r="BP55449" s="48"/>
    </row>
    <row r="55450" spans="68:68" x14ac:dyDescent="0.2">
      <c r="BP55450" s="48"/>
    </row>
    <row r="55451" spans="68:68" x14ac:dyDescent="0.2">
      <c r="BP55451" s="48"/>
    </row>
    <row r="55452" spans="68:68" x14ac:dyDescent="0.2">
      <c r="BP55452" s="48"/>
    </row>
    <row r="55453" spans="68:68" x14ac:dyDescent="0.2">
      <c r="BP55453" s="48"/>
    </row>
    <row r="55454" spans="68:68" x14ac:dyDescent="0.2">
      <c r="BP55454" s="48"/>
    </row>
    <row r="55455" spans="68:68" x14ac:dyDescent="0.2">
      <c r="BP55455" s="48"/>
    </row>
    <row r="55456" spans="68:68" x14ac:dyDescent="0.2">
      <c r="BP55456" s="48"/>
    </row>
    <row r="55457" spans="68:68" x14ac:dyDescent="0.2">
      <c r="BP55457" s="48"/>
    </row>
    <row r="55458" spans="68:68" x14ac:dyDescent="0.2">
      <c r="BP55458" s="48"/>
    </row>
    <row r="55459" spans="68:68" x14ac:dyDescent="0.2">
      <c r="BP55459" s="48"/>
    </row>
    <row r="55460" spans="68:68" x14ac:dyDescent="0.2">
      <c r="BP55460" s="48"/>
    </row>
    <row r="55461" spans="68:68" x14ac:dyDescent="0.2">
      <c r="BP55461" s="48"/>
    </row>
    <row r="55462" spans="68:68" x14ac:dyDescent="0.2">
      <c r="BP55462" s="48"/>
    </row>
    <row r="55463" spans="68:68" x14ac:dyDescent="0.2">
      <c r="BP55463" s="48"/>
    </row>
    <row r="55464" spans="68:68" x14ac:dyDescent="0.2">
      <c r="BP55464" s="48"/>
    </row>
    <row r="55465" spans="68:68" x14ac:dyDescent="0.2">
      <c r="BP55465" s="48"/>
    </row>
    <row r="55466" spans="68:68" x14ac:dyDescent="0.2">
      <c r="BP55466" s="48"/>
    </row>
    <row r="55467" spans="68:68" x14ac:dyDescent="0.2">
      <c r="BP55467" s="48"/>
    </row>
    <row r="55468" spans="68:68" x14ac:dyDescent="0.2">
      <c r="BP55468" s="48"/>
    </row>
    <row r="55469" spans="68:68" x14ac:dyDescent="0.2">
      <c r="BP55469" s="48"/>
    </row>
    <row r="55470" spans="68:68" x14ac:dyDescent="0.2">
      <c r="BP55470" s="48"/>
    </row>
    <row r="55471" spans="68:68" x14ac:dyDescent="0.2">
      <c r="BP55471" s="48"/>
    </row>
    <row r="55472" spans="68:68" x14ac:dyDescent="0.2">
      <c r="BP55472" s="48"/>
    </row>
    <row r="55473" spans="68:68" x14ac:dyDescent="0.2">
      <c r="BP55473" s="48"/>
    </row>
    <row r="55474" spans="68:68" x14ac:dyDescent="0.2">
      <c r="BP55474" s="48"/>
    </row>
    <row r="55475" spans="68:68" x14ac:dyDescent="0.2">
      <c r="BP55475" s="48"/>
    </row>
    <row r="55476" spans="68:68" x14ac:dyDescent="0.2">
      <c r="BP55476" s="48"/>
    </row>
    <row r="55477" spans="68:68" x14ac:dyDescent="0.2">
      <c r="BP55477" s="48"/>
    </row>
    <row r="55478" spans="68:68" x14ac:dyDescent="0.2">
      <c r="BP55478" s="48"/>
    </row>
    <row r="55479" spans="68:68" x14ac:dyDescent="0.2">
      <c r="BP55479" s="48"/>
    </row>
    <row r="55480" spans="68:68" x14ac:dyDescent="0.2">
      <c r="BP55480" s="48"/>
    </row>
    <row r="55481" spans="68:68" x14ac:dyDescent="0.2">
      <c r="BP55481" s="48"/>
    </row>
    <row r="55482" spans="68:68" x14ac:dyDescent="0.2">
      <c r="BP55482" s="48"/>
    </row>
    <row r="55483" spans="68:68" x14ac:dyDescent="0.2">
      <c r="BP55483" s="48"/>
    </row>
    <row r="55484" spans="68:68" x14ac:dyDescent="0.2">
      <c r="BP55484" s="48"/>
    </row>
    <row r="55485" spans="68:68" x14ac:dyDescent="0.2">
      <c r="BP55485" s="48"/>
    </row>
    <row r="55486" spans="68:68" x14ac:dyDescent="0.2">
      <c r="BP55486" s="48"/>
    </row>
    <row r="55487" spans="68:68" x14ac:dyDescent="0.2">
      <c r="BP55487" s="48"/>
    </row>
    <row r="55488" spans="68:68" x14ac:dyDescent="0.2">
      <c r="BP55488" s="48"/>
    </row>
    <row r="55489" spans="68:68" x14ac:dyDescent="0.2">
      <c r="BP55489" s="48"/>
    </row>
    <row r="55490" spans="68:68" x14ac:dyDescent="0.2">
      <c r="BP55490" s="48"/>
    </row>
    <row r="55491" spans="68:68" x14ac:dyDescent="0.2">
      <c r="BP55491" s="48"/>
    </row>
    <row r="55492" spans="68:68" x14ac:dyDescent="0.2">
      <c r="BP55492" s="48"/>
    </row>
    <row r="55493" spans="68:68" x14ac:dyDescent="0.2">
      <c r="BP55493" s="48"/>
    </row>
    <row r="55494" spans="68:68" x14ac:dyDescent="0.2">
      <c r="BP55494" s="48"/>
    </row>
    <row r="55495" spans="68:68" x14ac:dyDescent="0.2">
      <c r="BP55495" s="48"/>
    </row>
    <row r="55496" spans="68:68" x14ac:dyDescent="0.2">
      <c r="BP55496" s="48"/>
    </row>
    <row r="55497" spans="68:68" x14ac:dyDescent="0.2">
      <c r="BP55497" s="48"/>
    </row>
    <row r="55498" spans="68:68" x14ac:dyDescent="0.2">
      <c r="BP55498" s="48"/>
    </row>
    <row r="55499" spans="68:68" x14ac:dyDescent="0.2">
      <c r="BP55499" s="48"/>
    </row>
    <row r="55500" spans="68:68" x14ac:dyDescent="0.2">
      <c r="BP55500" s="48"/>
    </row>
    <row r="55501" spans="68:68" x14ac:dyDescent="0.2">
      <c r="BP55501" s="48"/>
    </row>
    <row r="55502" spans="68:68" x14ac:dyDescent="0.2">
      <c r="BP55502" s="48"/>
    </row>
    <row r="55503" spans="68:68" x14ac:dyDescent="0.2">
      <c r="BP55503" s="48"/>
    </row>
    <row r="55504" spans="68:68" x14ac:dyDescent="0.2">
      <c r="BP55504" s="48"/>
    </row>
    <row r="55505" spans="68:68" x14ac:dyDescent="0.2">
      <c r="BP55505" s="48"/>
    </row>
    <row r="55506" spans="68:68" x14ac:dyDescent="0.2">
      <c r="BP55506" s="48"/>
    </row>
    <row r="55507" spans="68:68" x14ac:dyDescent="0.2">
      <c r="BP55507" s="48"/>
    </row>
    <row r="55508" spans="68:68" x14ac:dyDescent="0.2">
      <c r="BP55508" s="48"/>
    </row>
    <row r="55509" spans="68:68" x14ac:dyDescent="0.2">
      <c r="BP55509" s="48"/>
    </row>
    <row r="55510" spans="68:68" x14ac:dyDescent="0.2">
      <c r="BP55510" s="48"/>
    </row>
    <row r="55511" spans="68:68" x14ac:dyDescent="0.2">
      <c r="BP55511" s="48"/>
    </row>
    <row r="55512" spans="68:68" x14ac:dyDescent="0.2">
      <c r="BP55512" s="48"/>
    </row>
    <row r="55513" spans="68:68" x14ac:dyDescent="0.2">
      <c r="BP55513" s="48"/>
    </row>
    <row r="55514" spans="68:68" x14ac:dyDescent="0.2">
      <c r="BP55514" s="48"/>
    </row>
    <row r="55515" spans="68:68" x14ac:dyDescent="0.2">
      <c r="BP55515" s="48"/>
    </row>
    <row r="55516" spans="68:68" x14ac:dyDescent="0.2">
      <c r="BP55516" s="48"/>
    </row>
    <row r="55517" spans="68:68" x14ac:dyDescent="0.2">
      <c r="BP55517" s="48"/>
    </row>
    <row r="55518" spans="68:68" x14ac:dyDescent="0.2">
      <c r="BP55518" s="48"/>
    </row>
    <row r="55519" spans="68:68" x14ac:dyDescent="0.2">
      <c r="BP55519" s="48"/>
    </row>
    <row r="55520" spans="68:68" x14ac:dyDescent="0.2">
      <c r="BP55520" s="48"/>
    </row>
    <row r="55521" spans="68:68" x14ac:dyDescent="0.2">
      <c r="BP55521" s="48"/>
    </row>
    <row r="55522" spans="68:68" x14ac:dyDescent="0.2">
      <c r="BP55522" s="48"/>
    </row>
    <row r="55523" spans="68:68" x14ac:dyDescent="0.2">
      <c r="BP55523" s="48"/>
    </row>
    <row r="55524" spans="68:68" x14ac:dyDescent="0.2">
      <c r="BP55524" s="48"/>
    </row>
    <row r="55525" spans="68:68" x14ac:dyDescent="0.2">
      <c r="BP55525" s="48"/>
    </row>
    <row r="55526" spans="68:68" x14ac:dyDescent="0.2">
      <c r="BP55526" s="48"/>
    </row>
    <row r="55527" spans="68:68" x14ac:dyDescent="0.2">
      <c r="BP55527" s="48"/>
    </row>
    <row r="55528" spans="68:68" x14ac:dyDescent="0.2">
      <c r="BP55528" s="48"/>
    </row>
    <row r="55529" spans="68:68" x14ac:dyDescent="0.2">
      <c r="BP55529" s="48"/>
    </row>
    <row r="55530" spans="68:68" x14ac:dyDescent="0.2">
      <c r="BP55530" s="48"/>
    </row>
    <row r="55531" spans="68:68" x14ac:dyDescent="0.2">
      <c r="BP55531" s="48"/>
    </row>
    <row r="55532" spans="68:68" x14ac:dyDescent="0.2">
      <c r="BP55532" s="48"/>
    </row>
    <row r="55533" spans="68:68" x14ac:dyDescent="0.2">
      <c r="BP55533" s="48"/>
    </row>
    <row r="55534" spans="68:68" x14ac:dyDescent="0.2">
      <c r="BP55534" s="48"/>
    </row>
    <row r="55535" spans="68:68" x14ac:dyDescent="0.2">
      <c r="BP55535" s="48"/>
    </row>
    <row r="55536" spans="68:68" x14ac:dyDescent="0.2">
      <c r="BP55536" s="48"/>
    </row>
    <row r="55537" spans="68:68" x14ac:dyDescent="0.2">
      <c r="BP55537" s="48"/>
    </row>
    <row r="55538" spans="68:68" x14ac:dyDescent="0.2">
      <c r="BP55538" s="48"/>
    </row>
    <row r="55539" spans="68:68" x14ac:dyDescent="0.2">
      <c r="BP55539" s="48"/>
    </row>
    <row r="55540" spans="68:68" x14ac:dyDescent="0.2">
      <c r="BP55540" s="48"/>
    </row>
    <row r="55541" spans="68:68" x14ac:dyDescent="0.2">
      <c r="BP55541" s="48"/>
    </row>
    <row r="55542" spans="68:68" x14ac:dyDescent="0.2">
      <c r="BP55542" s="48"/>
    </row>
    <row r="55543" spans="68:68" x14ac:dyDescent="0.2">
      <c r="BP55543" s="48"/>
    </row>
    <row r="55544" spans="68:68" x14ac:dyDescent="0.2">
      <c r="BP55544" s="48"/>
    </row>
    <row r="55545" spans="68:68" x14ac:dyDescent="0.2">
      <c r="BP55545" s="48"/>
    </row>
    <row r="55546" spans="68:68" x14ac:dyDescent="0.2">
      <c r="BP55546" s="48"/>
    </row>
    <row r="55547" spans="68:68" x14ac:dyDescent="0.2">
      <c r="BP55547" s="48"/>
    </row>
    <row r="55548" spans="68:68" x14ac:dyDescent="0.2">
      <c r="BP55548" s="48"/>
    </row>
    <row r="55549" spans="68:68" x14ac:dyDescent="0.2">
      <c r="BP55549" s="48"/>
    </row>
    <row r="55550" spans="68:68" x14ac:dyDescent="0.2">
      <c r="BP55550" s="48"/>
    </row>
    <row r="55551" spans="68:68" x14ac:dyDescent="0.2">
      <c r="BP55551" s="48"/>
    </row>
    <row r="55552" spans="68:68" x14ac:dyDescent="0.2">
      <c r="BP55552" s="48"/>
    </row>
    <row r="55553" spans="68:68" x14ac:dyDescent="0.2">
      <c r="BP55553" s="48"/>
    </row>
    <row r="55554" spans="68:68" x14ac:dyDescent="0.2">
      <c r="BP55554" s="48"/>
    </row>
    <row r="55555" spans="68:68" x14ac:dyDescent="0.2">
      <c r="BP55555" s="48"/>
    </row>
    <row r="55556" spans="68:68" x14ac:dyDescent="0.2">
      <c r="BP55556" s="48"/>
    </row>
    <row r="55557" spans="68:68" x14ac:dyDescent="0.2">
      <c r="BP55557" s="48"/>
    </row>
    <row r="55558" spans="68:68" x14ac:dyDescent="0.2">
      <c r="BP55558" s="48"/>
    </row>
    <row r="55559" spans="68:68" x14ac:dyDescent="0.2">
      <c r="BP55559" s="48"/>
    </row>
    <row r="55560" spans="68:68" x14ac:dyDescent="0.2">
      <c r="BP55560" s="48"/>
    </row>
    <row r="55561" spans="68:68" x14ac:dyDescent="0.2">
      <c r="BP55561" s="48"/>
    </row>
    <row r="55562" spans="68:68" x14ac:dyDescent="0.2">
      <c r="BP55562" s="48"/>
    </row>
    <row r="55563" spans="68:68" x14ac:dyDescent="0.2">
      <c r="BP55563" s="48"/>
    </row>
    <row r="55564" spans="68:68" x14ac:dyDescent="0.2">
      <c r="BP55564" s="48"/>
    </row>
    <row r="55565" spans="68:68" x14ac:dyDescent="0.2">
      <c r="BP55565" s="48"/>
    </row>
    <row r="55566" spans="68:68" x14ac:dyDescent="0.2">
      <c r="BP55566" s="48"/>
    </row>
    <row r="55567" spans="68:68" x14ac:dyDescent="0.2">
      <c r="BP55567" s="48"/>
    </row>
    <row r="55568" spans="68:68" x14ac:dyDescent="0.2">
      <c r="BP55568" s="48"/>
    </row>
    <row r="55569" spans="68:68" x14ac:dyDescent="0.2">
      <c r="BP55569" s="48"/>
    </row>
    <row r="55570" spans="68:68" x14ac:dyDescent="0.2">
      <c r="BP55570" s="48"/>
    </row>
    <row r="55571" spans="68:68" x14ac:dyDescent="0.2">
      <c r="BP55571" s="48"/>
    </row>
    <row r="55572" spans="68:68" x14ac:dyDescent="0.2">
      <c r="BP55572" s="48"/>
    </row>
    <row r="55573" spans="68:68" x14ac:dyDescent="0.2">
      <c r="BP55573" s="48"/>
    </row>
    <row r="55574" spans="68:68" x14ac:dyDescent="0.2">
      <c r="BP55574" s="48"/>
    </row>
    <row r="55575" spans="68:68" x14ac:dyDescent="0.2">
      <c r="BP55575" s="48"/>
    </row>
    <row r="55576" spans="68:68" x14ac:dyDescent="0.2">
      <c r="BP55576" s="48"/>
    </row>
    <row r="55577" spans="68:68" x14ac:dyDescent="0.2">
      <c r="BP55577" s="48"/>
    </row>
    <row r="55578" spans="68:68" x14ac:dyDescent="0.2">
      <c r="BP55578" s="48"/>
    </row>
    <row r="55579" spans="68:68" x14ac:dyDescent="0.2">
      <c r="BP55579" s="48"/>
    </row>
    <row r="55580" spans="68:68" x14ac:dyDescent="0.2">
      <c r="BP55580" s="48"/>
    </row>
    <row r="55581" spans="68:68" x14ac:dyDescent="0.2">
      <c r="BP55581" s="48"/>
    </row>
    <row r="55582" spans="68:68" x14ac:dyDescent="0.2">
      <c r="BP55582" s="48"/>
    </row>
    <row r="55583" spans="68:68" x14ac:dyDescent="0.2">
      <c r="BP55583" s="48"/>
    </row>
    <row r="55584" spans="68:68" x14ac:dyDescent="0.2">
      <c r="BP55584" s="48"/>
    </row>
    <row r="55585" spans="68:68" x14ac:dyDescent="0.2">
      <c r="BP55585" s="48"/>
    </row>
    <row r="55586" spans="68:68" x14ac:dyDescent="0.2">
      <c r="BP55586" s="48"/>
    </row>
    <row r="55587" spans="68:68" x14ac:dyDescent="0.2">
      <c r="BP55587" s="48"/>
    </row>
    <row r="55588" spans="68:68" x14ac:dyDescent="0.2">
      <c r="BP55588" s="48"/>
    </row>
    <row r="55589" spans="68:68" x14ac:dyDescent="0.2">
      <c r="BP55589" s="48"/>
    </row>
    <row r="55590" spans="68:68" x14ac:dyDescent="0.2">
      <c r="BP55590" s="48"/>
    </row>
    <row r="55591" spans="68:68" x14ac:dyDescent="0.2">
      <c r="BP55591" s="48"/>
    </row>
    <row r="55592" spans="68:68" x14ac:dyDescent="0.2">
      <c r="BP55592" s="48"/>
    </row>
    <row r="55593" spans="68:68" x14ac:dyDescent="0.2">
      <c r="BP55593" s="48"/>
    </row>
    <row r="55594" spans="68:68" x14ac:dyDescent="0.2">
      <c r="BP55594" s="48"/>
    </row>
    <row r="55595" spans="68:68" x14ac:dyDescent="0.2">
      <c r="BP55595" s="48"/>
    </row>
    <row r="55596" spans="68:68" x14ac:dyDescent="0.2">
      <c r="BP55596" s="48"/>
    </row>
    <row r="55597" spans="68:68" x14ac:dyDescent="0.2">
      <c r="BP55597" s="48"/>
    </row>
    <row r="55598" spans="68:68" x14ac:dyDescent="0.2">
      <c r="BP55598" s="48"/>
    </row>
    <row r="55599" spans="68:68" x14ac:dyDescent="0.2">
      <c r="BP55599" s="48"/>
    </row>
    <row r="55600" spans="68:68" x14ac:dyDescent="0.2">
      <c r="BP55600" s="48"/>
    </row>
    <row r="55601" spans="68:68" x14ac:dyDescent="0.2">
      <c r="BP55601" s="48"/>
    </row>
    <row r="55602" spans="68:68" x14ac:dyDescent="0.2">
      <c r="BP55602" s="48"/>
    </row>
    <row r="55603" spans="68:68" x14ac:dyDescent="0.2">
      <c r="BP55603" s="48"/>
    </row>
    <row r="55604" spans="68:68" x14ac:dyDescent="0.2">
      <c r="BP55604" s="48"/>
    </row>
    <row r="55605" spans="68:68" x14ac:dyDescent="0.2">
      <c r="BP55605" s="48"/>
    </row>
    <row r="55606" spans="68:68" x14ac:dyDescent="0.2">
      <c r="BP55606" s="48"/>
    </row>
    <row r="55607" spans="68:68" x14ac:dyDescent="0.2">
      <c r="BP55607" s="48"/>
    </row>
    <row r="55608" spans="68:68" x14ac:dyDescent="0.2">
      <c r="BP55608" s="48"/>
    </row>
    <row r="55609" spans="68:68" x14ac:dyDescent="0.2">
      <c r="BP55609" s="48"/>
    </row>
    <row r="55610" spans="68:68" x14ac:dyDescent="0.2">
      <c r="BP55610" s="48"/>
    </row>
    <row r="55611" spans="68:68" x14ac:dyDescent="0.2">
      <c r="BP55611" s="48"/>
    </row>
    <row r="55612" spans="68:68" x14ac:dyDescent="0.2">
      <c r="BP55612" s="48"/>
    </row>
    <row r="55613" spans="68:68" x14ac:dyDescent="0.2">
      <c r="BP55613" s="48"/>
    </row>
    <row r="55614" spans="68:68" x14ac:dyDescent="0.2">
      <c r="BP55614" s="48"/>
    </row>
    <row r="55615" spans="68:68" x14ac:dyDescent="0.2">
      <c r="BP55615" s="48"/>
    </row>
    <row r="55616" spans="68:68" x14ac:dyDescent="0.2">
      <c r="BP55616" s="48"/>
    </row>
    <row r="55617" spans="68:68" x14ac:dyDescent="0.2">
      <c r="BP55617" s="48"/>
    </row>
    <row r="55618" spans="68:68" x14ac:dyDescent="0.2">
      <c r="BP55618" s="48"/>
    </row>
    <row r="55619" spans="68:68" x14ac:dyDescent="0.2">
      <c r="BP55619" s="48"/>
    </row>
    <row r="55620" spans="68:68" x14ac:dyDescent="0.2">
      <c r="BP55620" s="48"/>
    </row>
    <row r="55621" spans="68:68" x14ac:dyDescent="0.2">
      <c r="BP55621" s="48"/>
    </row>
    <row r="55622" spans="68:68" x14ac:dyDescent="0.2">
      <c r="BP55622" s="48"/>
    </row>
    <row r="55623" spans="68:68" x14ac:dyDescent="0.2">
      <c r="BP55623" s="48"/>
    </row>
    <row r="55624" spans="68:68" x14ac:dyDescent="0.2">
      <c r="BP55624" s="48"/>
    </row>
    <row r="55625" spans="68:68" x14ac:dyDescent="0.2">
      <c r="BP55625" s="48"/>
    </row>
    <row r="55626" spans="68:68" x14ac:dyDescent="0.2">
      <c r="BP55626" s="48"/>
    </row>
    <row r="55627" spans="68:68" x14ac:dyDescent="0.2">
      <c r="BP55627" s="48"/>
    </row>
    <row r="55628" spans="68:68" x14ac:dyDescent="0.2">
      <c r="BP55628" s="48"/>
    </row>
    <row r="55629" spans="68:68" x14ac:dyDescent="0.2">
      <c r="BP55629" s="48"/>
    </row>
    <row r="55630" spans="68:68" x14ac:dyDescent="0.2">
      <c r="BP55630" s="48"/>
    </row>
    <row r="55631" spans="68:68" x14ac:dyDescent="0.2">
      <c r="BP55631" s="48"/>
    </row>
    <row r="55632" spans="68:68" x14ac:dyDescent="0.2">
      <c r="BP55632" s="48"/>
    </row>
    <row r="55633" spans="68:68" x14ac:dyDescent="0.2">
      <c r="BP55633" s="48"/>
    </row>
    <row r="55634" spans="68:68" x14ac:dyDescent="0.2">
      <c r="BP55634" s="48"/>
    </row>
    <row r="55635" spans="68:68" x14ac:dyDescent="0.2">
      <c r="BP55635" s="48"/>
    </row>
    <row r="55636" spans="68:68" x14ac:dyDescent="0.2">
      <c r="BP55636" s="48"/>
    </row>
    <row r="55637" spans="68:68" x14ac:dyDescent="0.2">
      <c r="BP55637" s="48"/>
    </row>
    <row r="55638" spans="68:68" x14ac:dyDescent="0.2">
      <c r="BP55638" s="48"/>
    </row>
    <row r="55639" spans="68:68" x14ac:dyDescent="0.2">
      <c r="BP55639" s="48"/>
    </row>
    <row r="55640" spans="68:68" x14ac:dyDescent="0.2">
      <c r="BP55640" s="48"/>
    </row>
    <row r="55641" spans="68:68" x14ac:dyDescent="0.2">
      <c r="BP55641" s="48"/>
    </row>
    <row r="55642" spans="68:68" x14ac:dyDescent="0.2">
      <c r="BP55642" s="48"/>
    </row>
    <row r="55643" spans="68:68" x14ac:dyDescent="0.2">
      <c r="BP55643" s="48"/>
    </row>
    <row r="55644" spans="68:68" x14ac:dyDescent="0.2">
      <c r="BP55644" s="48"/>
    </row>
    <row r="55645" spans="68:68" x14ac:dyDescent="0.2">
      <c r="BP55645" s="48"/>
    </row>
    <row r="55646" spans="68:68" x14ac:dyDescent="0.2">
      <c r="BP55646" s="48"/>
    </row>
    <row r="55647" spans="68:68" x14ac:dyDescent="0.2">
      <c r="BP55647" s="48"/>
    </row>
    <row r="55648" spans="68:68" x14ac:dyDescent="0.2">
      <c r="BP55648" s="48"/>
    </row>
    <row r="55649" spans="68:68" x14ac:dyDescent="0.2">
      <c r="BP55649" s="48"/>
    </row>
    <row r="55650" spans="68:68" x14ac:dyDescent="0.2">
      <c r="BP55650" s="48"/>
    </row>
    <row r="55651" spans="68:68" x14ac:dyDescent="0.2">
      <c r="BP55651" s="48"/>
    </row>
    <row r="55652" spans="68:68" x14ac:dyDescent="0.2">
      <c r="BP55652" s="48"/>
    </row>
    <row r="55653" spans="68:68" x14ac:dyDescent="0.2">
      <c r="BP55653" s="48"/>
    </row>
    <row r="55654" spans="68:68" x14ac:dyDescent="0.2">
      <c r="BP55654" s="48"/>
    </row>
    <row r="55655" spans="68:68" x14ac:dyDescent="0.2">
      <c r="BP55655" s="48"/>
    </row>
    <row r="55656" spans="68:68" x14ac:dyDescent="0.2">
      <c r="BP55656" s="48"/>
    </row>
    <row r="55657" spans="68:68" x14ac:dyDescent="0.2">
      <c r="BP55657" s="48"/>
    </row>
    <row r="55658" spans="68:68" x14ac:dyDescent="0.2">
      <c r="BP55658" s="48"/>
    </row>
    <row r="55659" spans="68:68" x14ac:dyDescent="0.2">
      <c r="BP55659" s="48"/>
    </row>
    <row r="55660" spans="68:68" x14ac:dyDescent="0.2">
      <c r="BP55660" s="48"/>
    </row>
    <row r="55661" spans="68:68" x14ac:dyDescent="0.2">
      <c r="BP55661" s="48"/>
    </row>
    <row r="55662" spans="68:68" x14ac:dyDescent="0.2">
      <c r="BP55662" s="48"/>
    </row>
    <row r="55663" spans="68:68" x14ac:dyDescent="0.2">
      <c r="BP55663" s="48"/>
    </row>
    <row r="55664" spans="68:68" x14ac:dyDescent="0.2">
      <c r="BP55664" s="48"/>
    </row>
    <row r="55665" spans="68:68" x14ac:dyDescent="0.2">
      <c r="BP55665" s="48"/>
    </row>
    <row r="55666" spans="68:68" x14ac:dyDescent="0.2">
      <c r="BP55666" s="48"/>
    </row>
    <row r="55667" spans="68:68" x14ac:dyDescent="0.2">
      <c r="BP55667" s="48"/>
    </row>
    <row r="55668" spans="68:68" x14ac:dyDescent="0.2">
      <c r="BP55668" s="48"/>
    </row>
    <row r="55669" spans="68:68" x14ac:dyDescent="0.2">
      <c r="BP55669" s="48"/>
    </row>
    <row r="55670" spans="68:68" x14ac:dyDescent="0.2">
      <c r="BP55670" s="48"/>
    </row>
    <row r="55671" spans="68:68" x14ac:dyDescent="0.2">
      <c r="BP55671" s="48"/>
    </row>
    <row r="55672" spans="68:68" x14ac:dyDescent="0.2">
      <c r="BP55672" s="48"/>
    </row>
    <row r="55673" spans="68:68" x14ac:dyDescent="0.2">
      <c r="BP55673" s="48"/>
    </row>
    <row r="55674" spans="68:68" x14ac:dyDescent="0.2">
      <c r="BP55674" s="48"/>
    </row>
    <row r="55675" spans="68:68" x14ac:dyDescent="0.2">
      <c r="BP55675" s="48"/>
    </row>
    <row r="55676" spans="68:68" x14ac:dyDescent="0.2">
      <c r="BP55676" s="48"/>
    </row>
    <row r="55677" spans="68:68" x14ac:dyDescent="0.2">
      <c r="BP55677" s="48"/>
    </row>
    <row r="55678" spans="68:68" x14ac:dyDescent="0.2">
      <c r="BP55678" s="48"/>
    </row>
    <row r="55679" spans="68:68" x14ac:dyDescent="0.2">
      <c r="BP55679" s="48"/>
    </row>
    <row r="55680" spans="68:68" x14ac:dyDescent="0.2">
      <c r="BP55680" s="48"/>
    </row>
    <row r="55681" spans="68:68" x14ac:dyDescent="0.2">
      <c r="BP55681" s="48"/>
    </row>
    <row r="55682" spans="68:68" x14ac:dyDescent="0.2">
      <c r="BP55682" s="48"/>
    </row>
    <row r="55683" spans="68:68" x14ac:dyDescent="0.2">
      <c r="BP55683" s="48"/>
    </row>
    <row r="55684" spans="68:68" x14ac:dyDescent="0.2">
      <c r="BP55684" s="48"/>
    </row>
    <row r="55685" spans="68:68" x14ac:dyDescent="0.2">
      <c r="BP55685" s="48"/>
    </row>
    <row r="55686" spans="68:68" x14ac:dyDescent="0.2">
      <c r="BP55686" s="48"/>
    </row>
    <row r="55687" spans="68:68" x14ac:dyDescent="0.2">
      <c r="BP55687" s="48"/>
    </row>
    <row r="55688" spans="68:68" x14ac:dyDescent="0.2">
      <c r="BP55688" s="48"/>
    </row>
    <row r="55689" spans="68:68" x14ac:dyDescent="0.2">
      <c r="BP55689" s="48"/>
    </row>
    <row r="55690" spans="68:68" x14ac:dyDescent="0.2">
      <c r="BP55690" s="48"/>
    </row>
    <row r="55691" spans="68:68" x14ac:dyDescent="0.2">
      <c r="BP55691" s="48"/>
    </row>
    <row r="55692" spans="68:68" x14ac:dyDescent="0.2">
      <c r="BP55692" s="48"/>
    </row>
    <row r="55693" spans="68:68" x14ac:dyDescent="0.2">
      <c r="BP55693" s="48"/>
    </row>
    <row r="55694" spans="68:68" x14ac:dyDescent="0.2">
      <c r="BP55694" s="48"/>
    </row>
    <row r="55695" spans="68:68" x14ac:dyDescent="0.2">
      <c r="BP55695" s="48"/>
    </row>
    <row r="55696" spans="68:68" x14ac:dyDescent="0.2">
      <c r="BP55696" s="48"/>
    </row>
    <row r="55697" spans="68:68" x14ac:dyDescent="0.2">
      <c r="BP55697" s="48"/>
    </row>
    <row r="55698" spans="68:68" x14ac:dyDescent="0.2">
      <c r="BP55698" s="48"/>
    </row>
    <row r="55699" spans="68:68" x14ac:dyDescent="0.2">
      <c r="BP55699" s="48"/>
    </row>
    <row r="55700" spans="68:68" x14ac:dyDescent="0.2">
      <c r="BP55700" s="48"/>
    </row>
    <row r="55701" spans="68:68" x14ac:dyDescent="0.2">
      <c r="BP55701" s="48"/>
    </row>
    <row r="55702" spans="68:68" x14ac:dyDescent="0.2">
      <c r="BP55702" s="48"/>
    </row>
    <row r="55703" spans="68:68" x14ac:dyDescent="0.2">
      <c r="BP55703" s="48"/>
    </row>
    <row r="55704" spans="68:68" x14ac:dyDescent="0.2">
      <c r="BP55704" s="48"/>
    </row>
    <row r="55705" spans="68:68" x14ac:dyDescent="0.2">
      <c r="BP55705" s="48"/>
    </row>
    <row r="55706" spans="68:68" x14ac:dyDescent="0.2">
      <c r="BP55706" s="48"/>
    </row>
    <row r="55707" spans="68:68" x14ac:dyDescent="0.2">
      <c r="BP55707" s="48"/>
    </row>
    <row r="55708" spans="68:68" x14ac:dyDescent="0.2">
      <c r="BP55708" s="48"/>
    </row>
    <row r="55709" spans="68:68" x14ac:dyDescent="0.2">
      <c r="BP55709" s="48"/>
    </row>
    <row r="55710" spans="68:68" x14ac:dyDescent="0.2">
      <c r="BP55710" s="48"/>
    </row>
    <row r="55711" spans="68:68" x14ac:dyDescent="0.2">
      <c r="BP55711" s="48"/>
    </row>
    <row r="55712" spans="68:68" x14ac:dyDescent="0.2">
      <c r="BP55712" s="48"/>
    </row>
    <row r="55713" spans="68:68" x14ac:dyDescent="0.2">
      <c r="BP55713" s="48"/>
    </row>
    <row r="55714" spans="68:68" x14ac:dyDescent="0.2">
      <c r="BP55714" s="48"/>
    </row>
    <row r="55715" spans="68:68" x14ac:dyDescent="0.2">
      <c r="BP55715" s="48"/>
    </row>
    <row r="55716" spans="68:68" x14ac:dyDescent="0.2">
      <c r="BP55716" s="48"/>
    </row>
    <row r="55717" spans="68:68" x14ac:dyDescent="0.2">
      <c r="BP55717" s="48"/>
    </row>
    <row r="55718" spans="68:68" x14ac:dyDescent="0.2">
      <c r="BP55718" s="48"/>
    </row>
    <row r="55719" spans="68:68" x14ac:dyDescent="0.2">
      <c r="BP55719" s="48"/>
    </row>
    <row r="55720" spans="68:68" x14ac:dyDescent="0.2">
      <c r="BP55720" s="48"/>
    </row>
    <row r="55721" spans="68:68" x14ac:dyDescent="0.2">
      <c r="BP55721" s="48"/>
    </row>
    <row r="55722" spans="68:68" x14ac:dyDescent="0.2">
      <c r="BP55722" s="48"/>
    </row>
    <row r="55723" spans="68:68" x14ac:dyDescent="0.2">
      <c r="BP55723" s="48"/>
    </row>
    <row r="55724" spans="68:68" x14ac:dyDescent="0.2">
      <c r="BP55724" s="48"/>
    </row>
    <row r="55725" spans="68:68" x14ac:dyDescent="0.2">
      <c r="BP55725" s="48"/>
    </row>
    <row r="55726" spans="68:68" x14ac:dyDescent="0.2">
      <c r="BP55726" s="48"/>
    </row>
    <row r="55727" spans="68:68" x14ac:dyDescent="0.2">
      <c r="BP55727" s="48"/>
    </row>
    <row r="55728" spans="68:68" x14ac:dyDescent="0.2">
      <c r="BP55728" s="48"/>
    </row>
    <row r="55729" spans="68:68" x14ac:dyDescent="0.2">
      <c r="BP55729" s="48"/>
    </row>
    <row r="55730" spans="68:68" x14ac:dyDescent="0.2">
      <c r="BP55730" s="48"/>
    </row>
    <row r="55731" spans="68:68" x14ac:dyDescent="0.2">
      <c r="BP55731" s="48"/>
    </row>
    <row r="55732" spans="68:68" x14ac:dyDescent="0.2">
      <c r="BP55732" s="48"/>
    </row>
    <row r="55733" spans="68:68" x14ac:dyDescent="0.2">
      <c r="BP55733" s="48"/>
    </row>
    <row r="55734" spans="68:68" x14ac:dyDescent="0.2">
      <c r="BP55734" s="48"/>
    </row>
    <row r="55735" spans="68:68" x14ac:dyDescent="0.2">
      <c r="BP55735" s="48"/>
    </row>
    <row r="55736" spans="68:68" x14ac:dyDescent="0.2">
      <c r="BP55736" s="48"/>
    </row>
    <row r="55737" spans="68:68" x14ac:dyDescent="0.2">
      <c r="BP55737" s="48"/>
    </row>
    <row r="55738" spans="68:68" x14ac:dyDescent="0.2">
      <c r="BP55738" s="48"/>
    </row>
    <row r="55739" spans="68:68" x14ac:dyDescent="0.2">
      <c r="BP55739" s="48"/>
    </row>
    <row r="55740" spans="68:68" x14ac:dyDescent="0.2">
      <c r="BP55740" s="48"/>
    </row>
    <row r="55741" spans="68:68" x14ac:dyDescent="0.2">
      <c r="BP55741" s="48"/>
    </row>
    <row r="55742" spans="68:68" x14ac:dyDescent="0.2">
      <c r="BP55742" s="48"/>
    </row>
    <row r="55743" spans="68:68" x14ac:dyDescent="0.2">
      <c r="BP55743" s="48"/>
    </row>
    <row r="55744" spans="68:68" x14ac:dyDescent="0.2">
      <c r="BP55744" s="48"/>
    </row>
    <row r="55745" spans="68:68" x14ac:dyDescent="0.2">
      <c r="BP55745" s="48"/>
    </row>
    <row r="55746" spans="68:68" x14ac:dyDescent="0.2">
      <c r="BP55746" s="48"/>
    </row>
    <row r="55747" spans="68:68" x14ac:dyDescent="0.2">
      <c r="BP55747" s="48"/>
    </row>
    <row r="55748" spans="68:68" x14ac:dyDescent="0.2">
      <c r="BP55748" s="48"/>
    </row>
    <row r="55749" spans="68:68" x14ac:dyDescent="0.2">
      <c r="BP55749" s="48"/>
    </row>
    <row r="55750" spans="68:68" x14ac:dyDescent="0.2">
      <c r="BP55750" s="48"/>
    </row>
    <row r="55751" spans="68:68" x14ac:dyDescent="0.2">
      <c r="BP55751" s="48"/>
    </row>
    <row r="55752" spans="68:68" x14ac:dyDescent="0.2">
      <c r="BP55752" s="48"/>
    </row>
    <row r="55753" spans="68:68" x14ac:dyDescent="0.2">
      <c r="BP55753" s="48"/>
    </row>
    <row r="55754" spans="68:68" x14ac:dyDescent="0.2">
      <c r="BP55754" s="48"/>
    </row>
    <row r="55755" spans="68:68" x14ac:dyDescent="0.2">
      <c r="BP55755" s="48"/>
    </row>
    <row r="55756" spans="68:68" x14ac:dyDescent="0.2">
      <c r="BP55756" s="48"/>
    </row>
    <row r="55757" spans="68:68" x14ac:dyDescent="0.2">
      <c r="BP55757" s="48"/>
    </row>
    <row r="55758" spans="68:68" x14ac:dyDescent="0.2">
      <c r="BP55758" s="48"/>
    </row>
    <row r="55759" spans="68:68" x14ac:dyDescent="0.2">
      <c r="BP55759" s="48"/>
    </row>
    <row r="55760" spans="68:68" x14ac:dyDescent="0.2">
      <c r="BP55760" s="48"/>
    </row>
    <row r="55761" spans="68:68" x14ac:dyDescent="0.2">
      <c r="BP55761" s="48"/>
    </row>
    <row r="55762" spans="68:68" x14ac:dyDescent="0.2">
      <c r="BP55762" s="48"/>
    </row>
    <row r="55763" spans="68:68" x14ac:dyDescent="0.2">
      <c r="BP55763" s="48"/>
    </row>
    <row r="55764" spans="68:68" x14ac:dyDescent="0.2">
      <c r="BP55764" s="48"/>
    </row>
    <row r="55765" spans="68:68" x14ac:dyDescent="0.2">
      <c r="BP55765" s="48"/>
    </row>
    <row r="55766" spans="68:68" x14ac:dyDescent="0.2">
      <c r="BP55766" s="48"/>
    </row>
    <row r="55767" spans="68:68" x14ac:dyDescent="0.2">
      <c r="BP55767" s="48"/>
    </row>
    <row r="55768" spans="68:68" x14ac:dyDescent="0.2">
      <c r="BP55768" s="48"/>
    </row>
    <row r="55769" spans="68:68" x14ac:dyDescent="0.2">
      <c r="BP55769" s="48"/>
    </row>
    <row r="55770" spans="68:68" x14ac:dyDescent="0.2">
      <c r="BP55770" s="48"/>
    </row>
    <row r="55771" spans="68:68" x14ac:dyDescent="0.2">
      <c r="BP55771" s="48"/>
    </row>
    <row r="55772" spans="68:68" x14ac:dyDescent="0.2">
      <c r="BP55772" s="48"/>
    </row>
    <row r="55773" spans="68:68" x14ac:dyDescent="0.2">
      <c r="BP55773" s="48"/>
    </row>
    <row r="55774" spans="68:68" x14ac:dyDescent="0.2">
      <c r="BP55774" s="48"/>
    </row>
    <row r="55775" spans="68:68" x14ac:dyDescent="0.2">
      <c r="BP55775" s="48"/>
    </row>
    <row r="55776" spans="68:68" x14ac:dyDescent="0.2">
      <c r="BP55776" s="48"/>
    </row>
    <row r="55777" spans="68:68" x14ac:dyDescent="0.2">
      <c r="BP55777" s="48"/>
    </row>
    <row r="55778" spans="68:68" x14ac:dyDescent="0.2">
      <c r="BP55778" s="48"/>
    </row>
    <row r="55779" spans="68:68" x14ac:dyDescent="0.2">
      <c r="BP55779" s="48"/>
    </row>
    <row r="55780" spans="68:68" x14ac:dyDescent="0.2">
      <c r="BP55780" s="48"/>
    </row>
    <row r="55781" spans="68:68" x14ac:dyDescent="0.2">
      <c r="BP55781" s="48"/>
    </row>
    <row r="55782" spans="68:68" x14ac:dyDescent="0.2">
      <c r="BP55782" s="48"/>
    </row>
    <row r="55783" spans="68:68" x14ac:dyDescent="0.2">
      <c r="BP55783" s="48"/>
    </row>
    <row r="55784" spans="68:68" x14ac:dyDescent="0.2">
      <c r="BP55784" s="48"/>
    </row>
    <row r="55785" spans="68:68" x14ac:dyDescent="0.2">
      <c r="BP55785" s="48"/>
    </row>
    <row r="55786" spans="68:68" x14ac:dyDescent="0.2">
      <c r="BP55786" s="48"/>
    </row>
    <row r="55787" spans="68:68" x14ac:dyDescent="0.2">
      <c r="BP55787" s="48"/>
    </row>
    <row r="55788" spans="68:68" x14ac:dyDescent="0.2">
      <c r="BP55788" s="48"/>
    </row>
    <row r="55789" spans="68:68" x14ac:dyDescent="0.2">
      <c r="BP55789" s="48"/>
    </row>
    <row r="55790" spans="68:68" x14ac:dyDescent="0.2">
      <c r="BP55790" s="48"/>
    </row>
    <row r="55791" spans="68:68" x14ac:dyDescent="0.2">
      <c r="BP55791" s="48"/>
    </row>
    <row r="55792" spans="68:68" x14ac:dyDescent="0.2">
      <c r="BP55792" s="48"/>
    </row>
    <row r="55793" spans="68:68" x14ac:dyDescent="0.2">
      <c r="BP55793" s="48"/>
    </row>
    <row r="55794" spans="68:68" x14ac:dyDescent="0.2">
      <c r="BP55794" s="48"/>
    </row>
    <row r="55795" spans="68:68" x14ac:dyDescent="0.2">
      <c r="BP55795" s="48"/>
    </row>
    <row r="55796" spans="68:68" x14ac:dyDescent="0.2">
      <c r="BP55796" s="48"/>
    </row>
    <row r="55797" spans="68:68" x14ac:dyDescent="0.2">
      <c r="BP55797" s="48"/>
    </row>
    <row r="55798" spans="68:68" x14ac:dyDescent="0.2">
      <c r="BP55798" s="48"/>
    </row>
    <row r="55799" spans="68:68" x14ac:dyDescent="0.2">
      <c r="BP55799" s="48"/>
    </row>
    <row r="55800" spans="68:68" x14ac:dyDescent="0.2">
      <c r="BP55800" s="48"/>
    </row>
    <row r="55801" spans="68:68" x14ac:dyDescent="0.2">
      <c r="BP55801" s="48"/>
    </row>
    <row r="55802" spans="68:68" x14ac:dyDescent="0.2">
      <c r="BP55802" s="48"/>
    </row>
    <row r="55803" spans="68:68" x14ac:dyDescent="0.2">
      <c r="BP55803" s="48"/>
    </row>
    <row r="55804" spans="68:68" x14ac:dyDescent="0.2">
      <c r="BP55804" s="48"/>
    </row>
    <row r="55805" spans="68:68" x14ac:dyDescent="0.2">
      <c r="BP55805" s="48"/>
    </row>
    <row r="55806" spans="68:68" x14ac:dyDescent="0.2">
      <c r="BP55806" s="48"/>
    </row>
    <row r="55807" spans="68:68" x14ac:dyDescent="0.2">
      <c r="BP55807" s="48"/>
    </row>
    <row r="55808" spans="68:68" x14ac:dyDescent="0.2">
      <c r="BP55808" s="48"/>
    </row>
    <row r="55809" spans="68:68" x14ac:dyDescent="0.2">
      <c r="BP55809" s="48"/>
    </row>
    <row r="55810" spans="68:68" x14ac:dyDescent="0.2">
      <c r="BP55810" s="48"/>
    </row>
    <row r="55811" spans="68:68" x14ac:dyDescent="0.2">
      <c r="BP55811" s="48"/>
    </row>
    <row r="55812" spans="68:68" x14ac:dyDescent="0.2">
      <c r="BP55812" s="48"/>
    </row>
    <row r="55813" spans="68:68" x14ac:dyDescent="0.2">
      <c r="BP55813" s="48"/>
    </row>
    <row r="55814" spans="68:68" x14ac:dyDescent="0.2">
      <c r="BP55814" s="48"/>
    </row>
    <row r="55815" spans="68:68" x14ac:dyDescent="0.2">
      <c r="BP55815" s="48"/>
    </row>
    <row r="55816" spans="68:68" x14ac:dyDescent="0.2">
      <c r="BP55816" s="48"/>
    </row>
    <row r="55817" spans="68:68" x14ac:dyDescent="0.2">
      <c r="BP55817" s="48"/>
    </row>
    <row r="55818" spans="68:68" x14ac:dyDescent="0.2">
      <c r="BP55818" s="48"/>
    </row>
    <row r="55819" spans="68:68" x14ac:dyDescent="0.2">
      <c r="BP55819" s="48"/>
    </row>
    <row r="55820" spans="68:68" x14ac:dyDescent="0.2">
      <c r="BP55820" s="48"/>
    </row>
    <row r="55821" spans="68:68" x14ac:dyDescent="0.2">
      <c r="BP55821" s="48"/>
    </row>
    <row r="55822" spans="68:68" x14ac:dyDescent="0.2">
      <c r="BP55822" s="48"/>
    </row>
    <row r="55823" spans="68:68" x14ac:dyDescent="0.2">
      <c r="BP55823" s="48"/>
    </row>
    <row r="55824" spans="68:68" x14ac:dyDescent="0.2">
      <c r="BP55824" s="48"/>
    </row>
    <row r="55825" spans="68:68" x14ac:dyDescent="0.2">
      <c r="BP55825" s="48"/>
    </row>
    <row r="55826" spans="68:68" x14ac:dyDescent="0.2">
      <c r="BP55826" s="48"/>
    </row>
    <row r="55827" spans="68:68" x14ac:dyDescent="0.2">
      <c r="BP55827" s="48"/>
    </row>
    <row r="55828" spans="68:68" x14ac:dyDescent="0.2">
      <c r="BP55828" s="48"/>
    </row>
    <row r="55829" spans="68:68" x14ac:dyDescent="0.2">
      <c r="BP55829" s="48"/>
    </row>
    <row r="55830" spans="68:68" x14ac:dyDescent="0.2">
      <c r="BP55830" s="48"/>
    </row>
    <row r="55831" spans="68:68" x14ac:dyDescent="0.2">
      <c r="BP55831" s="48"/>
    </row>
    <row r="55832" spans="68:68" x14ac:dyDescent="0.2">
      <c r="BP55832" s="48"/>
    </row>
    <row r="55833" spans="68:68" x14ac:dyDescent="0.2">
      <c r="BP55833" s="48"/>
    </row>
    <row r="55834" spans="68:68" x14ac:dyDescent="0.2">
      <c r="BP55834" s="48"/>
    </row>
    <row r="55835" spans="68:68" x14ac:dyDescent="0.2">
      <c r="BP55835" s="48"/>
    </row>
    <row r="55836" spans="68:68" x14ac:dyDescent="0.2">
      <c r="BP55836" s="48"/>
    </row>
    <row r="55837" spans="68:68" x14ac:dyDescent="0.2">
      <c r="BP55837" s="48"/>
    </row>
    <row r="55838" spans="68:68" x14ac:dyDescent="0.2">
      <c r="BP55838" s="48"/>
    </row>
    <row r="55839" spans="68:68" x14ac:dyDescent="0.2">
      <c r="BP55839" s="48"/>
    </row>
    <row r="55840" spans="68:68" x14ac:dyDescent="0.2">
      <c r="BP55840" s="48"/>
    </row>
    <row r="55841" spans="68:68" x14ac:dyDescent="0.2">
      <c r="BP55841" s="48"/>
    </row>
    <row r="55842" spans="68:68" x14ac:dyDescent="0.2">
      <c r="BP55842" s="48"/>
    </row>
    <row r="55843" spans="68:68" x14ac:dyDescent="0.2">
      <c r="BP55843" s="48"/>
    </row>
    <row r="55844" spans="68:68" x14ac:dyDescent="0.2">
      <c r="BP55844" s="48"/>
    </row>
    <row r="55845" spans="68:68" x14ac:dyDescent="0.2">
      <c r="BP55845" s="48"/>
    </row>
    <row r="55846" spans="68:68" x14ac:dyDescent="0.2">
      <c r="BP55846" s="48"/>
    </row>
    <row r="55847" spans="68:68" x14ac:dyDescent="0.2">
      <c r="BP55847" s="48"/>
    </row>
    <row r="55848" spans="68:68" x14ac:dyDescent="0.2">
      <c r="BP55848" s="48"/>
    </row>
    <row r="55849" spans="68:68" x14ac:dyDescent="0.2">
      <c r="BP55849" s="48"/>
    </row>
    <row r="55850" spans="68:68" x14ac:dyDescent="0.2">
      <c r="BP55850" s="48"/>
    </row>
    <row r="55851" spans="68:68" x14ac:dyDescent="0.2">
      <c r="BP55851" s="48"/>
    </row>
    <row r="55852" spans="68:68" x14ac:dyDescent="0.2">
      <c r="BP55852" s="48"/>
    </row>
    <row r="55853" spans="68:68" x14ac:dyDescent="0.2">
      <c r="BP55853" s="48"/>
    </row>
    <row r="55854" spans="68:68" x14ac:dyDescent="0.2">
      <c r="BP55854" s="48"/>
    </row>
    <row r="55855" spans="68:68" x14ac:dyDescent="0.2">
      <c r="BP55855" s="48"/>
    </row>
    <row r="55856" spans="68:68" x14ac:dyDescent="0.2">
      <c r="BP55856" s="48"/>
    </row>
    <row r="55857" spans="68:68" x14ac:dyDescent="0.2">
      <c r="BP55857" s="48"/>
    </row>
    <row r="55858" spans="68:68" x14ac:dyDescent="0.2">
      <c r="BP55858" s="48"/>
    </row>
    <row r="55859" spans="68:68" x14ac:dyDescent="0.2">
      <c r="BP55859" s="48"/>
    </row>
    <row r="55860" spans="68:68" x14ac:dyDescent="0.2">
      <c r="BP55860" s="48"/>
    </row>
    <row r="55861" spans="68:68" x14ac:dyDescent="0.2">
      <c r="BP55861" s="48"/>
    </row>
    <row r="55862" spans="68:68" x14ac:dyDescent="0.2">
      <c r="BP55862" s="48"/>
    </row>
    <row r="55863" spans="68:68" x14ac:dyDescent="0.2">
      <c r="BP55863" s="48"/>
    </row>
    <row r="55864" spans="68:68" x14ac:dyDescent="0.2">
      <c r="BP55864" s="48"/>
    </row>
    <row r="55865" spans="68:68" x14ac:dyDescent="0.2">
      <c r="BP55865" s="48"/>
    </row>
    <row r="55866" spans="68:68" x14ac:dyDescent="0.2">
      <c r="BP55866" s="48"/>
    </row>
    <row r="55867" spans="68:68" x14ac:dyDescent="0.2">
      <c r="BP55867" s="48"/>
    </row>
    <row r="55868" spans="68:68" x14ac:dyDescent="0.2">
      <c r="BP55868" s="48"/>
    </row>
    <row r="55869" spans="68:68" x14ac:dyDescent="0.2">
      <c r="BP55869" s="48"/>
    </row>
    <row r="55870" spans="68:68" x14ac:dyDescent="0.2">
      <c r="BP55870" s="48"/>
    </row>
    <row r="55871" spans="68:68" x14ac:dyDescent="0.2">
      <c r="BP55871" s="48"/>
    </row>
    <row r="55872" spans="68:68" x14ac:dyDescent="0.2">
      <c r="BP55872" s="48"/>
    </row>
    <row r="55873" spans="68:68" x14ac:dyDescent="0.2">
      <c r="BP55873" s="48"/>
    </row>
    <row r="55874" spans="68:68" x14ac:dyDescent="0.2">
      <c r="BP55874" s="48"/>
    </row>
    <row r="55875" spans="68:68" x14ac:dyDescent="0.2">
      <c r="BP55875" s="48"/>
    </row>
    <row r="55876" spans="68:68" x14ac:dyDescent="0.2">
      <c r="BP55876" s="48"/>
    </row>
    <row r="55877" spans="68:68" x14ac:dyDescent="0.2">
      <c r="BP55877" s="48"/>
    </row>
    <row r="55878" spans="68:68" x14ac:dyDescent="0.2">
      <c r="BP55878" s="48"/>
    </row>
    <row r="55879" spans="68:68" x14ac:dyDescent="0.2">
      <c r="BP55879" s="48"/>
    </row>
    <row r="55880" spans="68:68" x14ac:dyDescent="0.2">
      <c r="BP55880" s="48"/>
    </row>
    <row r="55881" spans="68:68" x14ac:dyDescent="0.2">
      <c r="BP55881" s="48"/>
    </row>
    <row r="55882" spans="68:68" x14ac:dyDescent="0.2">
      <c r="BP55882" s="48"/>
    </row>
    <row r="55883" spans="68:68" x14ac:dyDescent="0.2">
      <c r="BP55883" s="48"/>
    </row>
    <row r="55884" spans="68:68" x14ac:dyDescent="0.2">
      <c r="BP55884" s="48"/>
    </row>
    <row r="55885" spans="68:68" x14ac:dyDescent="0.2">
      <c r="BP55885" s="48"/>
    </row>
    <row r="55886" spans="68:68" x14ac:dyDescent="0.2">
      <c r="BP55886" s="48"/>
    </row>
    <row r="55887" spans="68:68" x14ac:dyDescent="0.2">
      <c r="BP55887" s="48"/>
    </row>
    <row r="55888" spans="68:68" x14ac:dyDescent="0.2">
      <c r="BP55888" s="48"/>
    </row>
    <row r="55889" spans="68:68" x14ac:dyDescent="0.2">
      <c r="BP55889" s="48"/>
    </row>
    <row r="55890" spans="68:68" x14ac:dyDescent="0.2">
      <c r="BP55890" s="48"/>
    </row>
    <row r="55891" spans="68:68" x14ac:dyDescent="0.2">
      <c r="BP55891" s="48"/>
    </row>
    <row r="55892" spans="68:68" x14ac:dyDescent="0.2">
      <c r="BP55892" s="48"/>
    </row>
    <row r="55893" spans="68:68" x14ac:dyDescent="0.2">
      <c r="BP55893" s="48"/>
    </row>
    <row r="55894" spans="68:68" x14ac:dyDescent="0.2">
      <c r="BP55894" s="48"/>
    </row>
    <row r="55895" spans="68:68" x14ac:dyDescent="0.2">
      <c r="BP55895" s="48"/>
    </row>
    <row r="55896" spans="68:68" x14ac:dyDescent="0.2">
      <c r="BP55896" s="48"/>
    </row>
    <row r="55897" spans="68:68" x14ac:dyDescent="0.2">
      <c r="BP55897" s="48"/>
    </row>
    <row r="55898" spans="68:68" x14ac:dyDescent="0.2">
      <c r="BP55898" s="48"/>
    </row>
    <row r="55899" spans="68:68" x14ac:dyDescent="0.2">
      <c r="BP55899" s="48"/>
    </row>
    <row r="55900" spans="68:68" x14ac:dyDescent="0.2">
      <c r="BP55900" s="48"/>
    </row>
    <row r="55901" spans="68:68" x14ac:dyDescent="0.2">
      <c r="BP55901" s="48"/>
    </row>
    <row r="55902" spans="68:68" x14ac:dyDescent="0.2">
      <c r="BP55902" s="48"/>
    </row>
    <row r="55903" spans="68:68" x14ac:dyDescent="0.2">
      <c r="BP55903" s="48"/>
    </row>
    <row r="55904" spans="68:68" x14ac:dyDescent="0.2">
      <c r="BP55904" s="48"/>
    </row>
    <row r="55905" spans="68:68" x14ac:dyDescent="0.2">
      <c r="BP55905" s="48"/>
    </row>
    <row r="55906" spans="68:68" x14ac:dyDescent="0.2">
      <c r="BP55906" s="48"/>
    </row>
    <row r="55907" spans="68:68" x14ac:dyDescent="0.2">
      <c r="BP55907" s="48"/>
    </row>
    <row r="55908" spans="68:68" x14ac:dyDescent="0.2">
      <c r="BP55908" s="48"/>
    </row>
    <row r="55909" spans="68:68" x14ac:dyDescent="0.2">
      <c r="BP55909" s="48"/>
    </row>
    <row r="55910" spans="68:68" x14ac:dyDescent="0.2">
      <c r="BP55910" s="48"/>
    </row>
    <row r="55911" spans="68:68" x14ac:dyDescent="0.2">
      <c r="BP55911" s="48"/>
    </row>
    <row r="55912" spans="68:68" x14ac:dyDescent="0.2">
      <c r="BP55912" s="48"/>
    </row>
    <row r="55913" spans="68:68" x14ac:dyDescent="0.2">
      <c r="BP55913" s="48"/>
    </row>
    <row r="55914" spans="68:68" x14ac:dyDescent="0.2">
      <c r="BP55914" s="48"/>
    </row>
    <row r="55915" spans="68:68" x14ac:dyDescent="0.2">
      <c r="BP55915" s="48"/>
    </row>
    <row r="55916" spans="68:68" x14ac:dyDescent="0.2">
      <c r="BP55916" s="48"/>
    </row>
    <row r="55917" spans="68:68" x14ac:dyDescent="0.2">
      <c r="BP55917" s="48"/>
    </row>
    <row r="55918" spans="68:68" x14ac:dyDescent="0.2">
      <c r="BP55918" s="48"/>
    </row>
    <row r="55919" spans="68:68" x14ac:dyDescent="0.2">
      <c r="BP55919" s="48"/>
    </row>
    <row r="55920" spans="68:68" x14ac:dyDescent="0.2">
      <c r="BP55920" s="48"/>
    </row>
    <row r="55921" spans="68:68" x14ac:dyDescent="0.2">
      <c r="BP55921" s="48"/>
    </row>
    <row r="55922" spans="68:68" x14ac:dyDescent="0.2">
      <c r="BP55922" s="48"/>
    </row>
    <row r="55923" spans="68:68" x14ac:dyDescent="0.2">
      <c r="BP55923" s="48"/>
    </row>
    <row r="55924" spans="68:68" x14ac:dyDescent="0.2">
      <c r="BP55924" s="48"/>
    </row>
    <row r="55925" spans="68:68" x14ac:dyDescent="0.2">
      <c r="BP55925" s="48"/>
    </row>
    <row r="55926" spans="68:68" x14ac:dyDescent="0.2">
      <c r="BP55926" s="48"/>
    </row>
    <row r="55927" spans="68:68" x14ac:dyDescent="0.2">
      <c r="BP55927" s="48"/>
    </row>
    <row r="55928" spans="68:68" x14ac:dyDescent="0.2">
      <c r="BP55928" s="48"/>
    </row>
    <row r="55929" spans="68:68" x14ac:dyDescent="0.2">
      <c r="BP55929" s="48"/>
    </row>
    <row r="55930" spans="68:68" x14ac:dyDescent="0.2">
      <c r="BP55930" s="48"/>
    </row>
    <row r="55931" spans="68:68" x14ac:dyDescent="0.2">
      <c r="BP55931" s="48"/>
    </row>
    <row r="55932" spans="68:68" x14ac:dyDescent="0.2">
      <c r="BP55932" s="48"/>
    </row>
    <row r="55933" spans="68:68" x14ac:dyDescent="0.2">
      <c r="BP55933" s="48"/>
    </row>
    <row r="55934" spans="68:68" x14ac:dyDescent="0.2">
      <c r="BP55934" s="48"/>
    </row>
    <row r="55935" spans="68:68" x14ac:dyDescent="0.2">
      <c r="BP55935" s="48"/>
    </row>
    <row r="55936" spans="68:68" x14ac:dyDescent="0.2">
      <c r="BP55936" s="48"/>
    </row>
    <row r="55937" spans="68:68" x14ac:dyDescent="0.2">
      <c r="BP55937" s="48"/>
    </row>
    <row r="55938" spans="68:68" x14ac:dyDescent="0.2">
      <c r="BP55938" s="48"/>
    </row>
    <row r="55939" spans="68:68" x14ac:dyDescent="0.2">
      <c r="BP55939" s="48"/>
    </row>
    <row r="55940" spans="68:68" x14ac:dyDescent="0.2">
      <c r="BP55940" s="48"/>
    </row>
    <row r="55941" spans="68:68" x14ac:dyDescent="0.2">
      <c r="BP55941" s="48"/>
    </row>
    <row r="55942" spans="68:68" x14ac:dyDescent="0.2">
      <c r="BP55942" s="48"/>
    </row>
    <row r="55943" spans="68:68" x14ac:dyDescent="0.2">
      <c r="BP55943" s="48"/>
    </row>
    <row r="55944" spans="68:68" x14ac:dyDescent="0.2">
      <c r="BP55944" s="48"/>
    </row>
    <row r="55945" spans="68:68" x14ac:dyDescent="0.2">
      <c r="BP55945" s="48"/>
    </row>
    <row r="55946" spans="68:68" x14ac:dyDescent="0.2">
      <c r="BP55946" s="48"/>
    </row>
    <row r="55947" spans="68:68" x14ac:dyDescent="0.2">
      <c r="BP55947" s="48"/>
    </row>
    <row r="55948" spans="68:68" x14ac:dyDescent="0.2">
      <c r="BP55948" s="48"/>
    </row>
    <row r="55949" spans="68:68" x14ac:dyDescent="0.2">
      <c r="BP55949" s="48"/>
    </row>
    <row r="55950" spans="68:68" x14ac:dyDescent="0.2">
      <c r="BP55950" s="48"/>
    </row>
    <row r="55951" spans="68:68" x14ac:dyDescent="0.2">
      <c r="BP55951" s="48"/>
    </row>
    <row r="55952" spans="68:68" x14ac:dyDescent="0.2">
      <c r="BP55952" s="48"/>
    </row>
    <row r="55953" spans="68:68" x14ac:dyDescent="0.2">
      <c r="BP55953" s="48"/>
    </row>
    <row r="55954" spans="68:68" x14ac:dyDescent="0.2">
      <c r="BP55954" s="48"/>
    </row>
    <row r="55955" spans="68:68" x14ac:dyDescent="0.2">
      <c r="BP55955" s="48"/>
    </row>
    <row r="55956" spans="68:68" x14ac:dyDescent="0.2">
      <c r="BP55956" s="48"/>
    </row>
    <row r="55957" spans="68:68" x14ac:dyDescent="0.2">
      <c r="BP55957" s="48"/>
    </row>
    <row r="55958" spans="68:68" x14ac:dyDescent="0.2">
      <c r="BP55958" s="48"/>
    </row>
    <row r="55959" spans="68:68" x14ac:dyDescent="0.2">
      <c r="BP55959" s="48"/>
    </row>
    <row r="55960" spans="68:68" x14ac:dyDescent="0.2">
      <c r="BP55960" s="48"/>
    </row>
    <row r="55961" spans="68:68" x14ac:dyDescent="0.2">
      <c r="BP55961" s="48"/>
    </row>
    <row r="55962" spans="68:68" x14ac:dyDescent="0.2">
      <c r="BP55962" s="48"/>
    </row>
    <row r="55963" spans="68:68" x14ac:dyDescent="0.2">
      <c r="BP55963" s="48"/>
    </row>
    <row r="55964" spans="68:68" x14ac:dyDescent="0.2">
      <c r="BP55964" s="48"/>
    </row>
    <row r="55965" spans="68:68" x14ac:dyDescent="0.2">
      <c r="BP55965" s="48"/>
    </row>
    <row r="55966" spans="68:68" x14ac:dyDescent="0.2">
      <c r="BP55966" s="48"/>
    </row>
    <row r="55967" spans="68:68" x14ac:dyDescent="0.2">
      <c r="BP55967" s="48"/>
    </row>
    <row r="55968" spans="68:68" x14ac:dyDescent="0.2">
      <c r="BP55968" s="48"/>
    </row>
    <row r="55969" spans="68:68" x14ac:dyDescent="0.2">
      <c r="BP55969" s="48"/>
    </row>
    <row r="55970" spans="68:68" x14ac:dyDescent="0.2">
      <c r="BP55970" s="48"/>
    </row>
    <row r="55971" spans="68:68" x14ac:dyDescent="0.2">
      <c r="BP55971" s="48"/>
    </row>
    <row r="55972" spans="68:68" x14ac:dyDescent="0.2">
      <c r="BP55972" s="48"/>
    </row>
    <row r="55973" spans="68:68" x14ac:dyDescent="0.2">
      <c r="BP55973" s="48"/>
    </row>
    <row r="55974" spans="68:68" x14ac:dyDescent="0.2">
      <c r="BP55974" s="48"/>
    </row>
    <row r="55975" spans="68:68" x14ac:dyDescent="0.2">
      <c r="BP55975" s="48"/>
    </row>
    <row r="55976" spans="68:68" x14ac:dyDescent="0.2">
      <c r="BP55976" s="48"/>
    </row>
    <row r="55977" spans="68:68" x14ac:dyDescent="0.2">
      <c r="BP55977" s="48"/>
    </row>
    <row r="55978" spans="68:68" x14ac:dyDescent="0.2">
      <c r="BP55978" s="48"/>
    </row>
    <row r="55979" spans="68:68" x14ac:dyDescent="0.2">
      <c r="BP55979" s="48"/>
    </row>
    <row r="55980" spans="68:68" x14ac:dyDescent="0.2">
      <c r="BP55980" s="48"/>
    </row>
    <row r="55981" spans="68:68" x14ac:dyDescent="0.2">
      <c r="BP55981" s="48"/>
    </row>
    <row r="55982" spans="68:68" x14ac:dyDescent="0.2">
      <c r="BP55982" s="48"/>
    </row>
    <row r="55983" spans="68:68" x14ac:dyDescent="0.2">
      <c r="BP55983" s="48"/>
    </row>
    <row r="55984" spans="68:68" x14ac:dyDescent="0.2">
      <c r="BP55984" s="48"/>
    </row>
    <row r="55985" spans="68:68" x14ac:dyDescent="0.2">
      <c r="BP55985" s="48"/>
    </row>
    <row r="55986" spans="68:68" x14ac:dyDescent="0.2">
      <c r="BP55986" s="48"/>
    </row>
    <row r="55987" spans="68:68" x14ac:dyDescent="0.2">
      <c r="BP55987" s="48"/>
    </row>
    <row r="55988" spans="68:68" x14ac:dyDescent="0.2">
      <c r="BP55988" s="48"/>
    </row>
    <row r="55989" spans="68:68" x14ac:dyDescent="0.2">
      <c r="BP55989" s="48"/>
    </row>
    <row r="55990" spans="68:68" x14ac:dyDescent="0.2">
      <c r="BP55990" s="48"/>
    </row>
    <row r="55991" spans="68:68" x14ac:dyDescent="0.2">
      <c r="BP55991" s="48"/>
    </row>
    <row r="55992" spans="68:68" x14ac:dyDescent="0.2">
      <c r="BP55992" s="48"/>
    </row>
    <row r="55993" spans="68:68" x14ac:dyDescent="0.2">
      <c r="BP55993" s="48"/>
    </row>
    <row r="55994" spans="68:68" x14ac:dyDescent="0.2">
      <c r="BP55994" s="48"/>
    </row>
    <row r="55995" spans="68:68" x14ac:dyDescent="0.2">
      <c r="BP55995" s="48"/>
    </row>
    <row r="55996" spans="68:68" x14ac:dyDescent="0.2">
      <c r="BP55996" s="48"/>
    </row>
    <row r="55997" spans="68:68" x14ac:dyDescent="0.2">
      <c r="BP55997" s="48"/>
    </row>
    <row r="55998" spans="68:68" x14ac:dyDescent="0.2">
      <c r="BP55998" s="48"/>
    </row>
    <row r="55999" spans="68:68" x14ac:dyDescent="0.2">
      <c r="BP55999" s="48"/>
    </row>
    <row r="56000" spans="68:68" x14ac:dyDescent="0.2">
      <c r="BP56000" s="48"/>
    </row>
    <row r="56001" spans="68:68" x14ac:dyDescent="0.2">
      <c r="BP56001" s="48"/>
    </row>
    <row r="56002" spans="68:68" x14ac:dyDescent="0.2">
      <c r="BP56002" s="48"/>
    </row>
    <row r="56003" spans="68:68" x14ac:dyDescent="0.2">
      <c r="BP56003" s="48"/>
    </row>
    <row r="56004" spans="68:68" x14ac:dyDescent="0.2">
      <c r="BP56004" s="48"/>
    </row>
    <row r="56005" spans="68:68" x14ac:dyDescent="0.2">
      <c r="BP56005" s="48"/>
    </row>
    <row r="56006" spans="68:68" x14ac:dyDescent="0.2">
      <c r="BP56006" s="48"/>
    </row>
    <row r="56007" spans="68:68" x14ac:dyDescent="0.2">
      <c r="BP56007" s="48"/>
    </row>
    <row r="56008" spans="68:68" x14ac:dyDescent="0.2">
      <c r="BP56008" s="48"/>
    </row>
    <row r="56009" spans="68:68" x14ac:dyDescent="0.2">
      <c r="BP56009" s="48"/>
    </row>
    <row r="56010" spans="68:68" x14ac:dyDescent="0.2">
      <c r="BP56010" s="48"/>
    </row>
    <row r="56011" spans="68:68" x14ac:dyDescent="0.2">
      <c r="BP56011" s="48"/>
    </row>
    <row r="56012" spans="68:68" x14ac:dyDescent="0.2">
      <c r="BP56012" s="48"/>
    </row>
    <row r="56013" spans="68:68" x14ac:dyDescent="0.2">
      <c r="BP56013" s="48"/>
    </row>
    <row r="56014" spans="68:68" x14ac:dyDescent="0.2">
      <c r="BP56014" s="48"/>
    </row>
    <row r="56015" spans="68:68" x14ac:dyDescent="0.2">
      <c r="BP56015" s="48"/>
    </row>
    <row r="56016" spans="68:68" x14ac:dyDescent="0.2">
      <c r="BP56016" s="48"/>
    </row>
    <row r="56017" spans="68:68" x14ac:dyDescent="0.2">
      <c r="BP56017" s="48"/>
    </row>
    <row r="56018" spans="68:68" x14ac:dyDescent="0.2">
      <c r="BP56018" s="48"/>
    </row>
    <row r="56019" spans="68:68" x14ac:dyDescent="0.2">
      <c r="BP56019" s="48"/>
    </row>
    <row r="56020" spans="68:68" x14ac:dyDescent="0.2">
      <c r="BP56020" s="48"/>
    </row>
    <row r="56021" spans="68:68" x14ac:dyDescent="0.2">
      <c r="BP56021" s="48"/>
    </row>
    <row r="56022" spans="68:68" x14ac:dyDescent="0.2">
      <c r="BP56022" s="48"/>
    </row>
    <row r="56023" spans="68:68" x14ac:dyDescent="0.2">
      <c r="BP56023" s="48"/>
    </row>
    <row r="56024" spans="68:68" x14ac:dyDescent="0.2">
      <c r="BP56024" s="48"/>
    </row>
    <row r="56025" spans="68:68" x14ac:dyDescent="0.2">
      <c r="BP56025" s="48"/>
    </row>
    <row r="56026" spans="68:68" x14ac:dyDescent="0.2">
      <c r="BP56026" s="48"/>
    </row>
    <row r="56027" spans="68:68" x14ac:dyDescent="0.2">
      <c r="BP56027" s="48"/>
    </row>
    <row r="56028" spans="68:68" x14ac:dyDescent="0.2">
      <c r="BP56028" s="48"/>
    </row>
    <row r="56029" spans="68:68" x14ac:dyDescent="0.2">
      <c r="BP56029" s="48"/>
    </row>
    <row r="56030" spans="68:68" x14ac:dyDescent="0.2">
      <c r="BP56030" s="48"/>
    </row>
    <row r="56031" spans="68:68" x14ac:dyDescent="0.2">
      <c r="BP56031" s="48"/>
    </row>
    <row r="56032" spans="68:68" x14ac:dyDescent="0.2">
      <c r="BP56032" s="48"/>
    </row>
    <row r="56033" spans="68:68" x14ac:dyDescent="0.2">
      <c r="BP56033" s="48"/>
    </row>
    <row r="56034" spans="68:68" x14ac:dyDescent="0.2">
      <c r="BP56034" s="48"/>
    </row>
    <row r="56035" spans="68:68" x14ac:dyDescent="0.2">
      <c r="BP56035" s="48"/>
    </row>
    <row r="56036" spans="68:68" x14ac:dyDescent="0.2">
      <c r="BP56036" s="48"/>
    </row>
    <row r="56037" spans="68:68" x14ac:dyDescent="0.2">
      <c r="BP56037" s="48"/>
    </row>
    <row r="56038" spans="68:68" x14ac:dyDescent="0.2">
      <c r="BP56038" s="48"/>
    </row>
    <row r="56039" spans="68:68" x14ac:dyDescent="0.2">
      <c r="BP56039" s="48"/>
    </row>
    <row r="56040" spans="68:68" x14ac:dyDescent="0.2">
      <c r="BP56040" s="48"/>
    </row>
    <row r="56041" spans="68:68" x14ac:dyDescent="0.2">
      <c r="BP56041" s="48"/>
    </row>
    <row r="56042" spans="68:68" x14ac:dyDescent="0.2">
      <c r="BP56042" s="48"/>
    </row>
    <row r="56043" spans="68:68" x14ac:dyDescent="0.2">
      <c r="BP56043" s="48"/>
    </row>
    <row r="56044" spans="68:68" x14ac:dyDescent="0.2">
      <c r="BP56044" s="48"/>
    </row>
    <row r="56045" spans="68:68" x14ac:dyDescent="0.2">
      <c r="BP56045" s="48"/>
    </row>
    <row r="56046" spans="68:68" x14ac:dyDescent="0.2">
      <c r="BP56046" s="48"/>
    </row>
    <row r="56047" spans="68:68" x14ac:dyDescent="0.2">
      <c r="BP56047" s="48"/>
    </row>
    <row r="56048" spans="68:68" x14ac:dyDescent="0.2">
      <c r="BP56048" s="48"/>
    </row>
    <row r="56049" spans="68:68" x14ac:dyDescent="0.2">
      <c r="BP56049" s="48"/>
    </row>
    <row r="56050" spans="68:68" x14ac:dyDescent="0.2">
      <c r="BP56050" s="48"/>
    </row>
    <row r="56051" spans="68:68" x14ac:dyDescent="0.2">
      <c r="BP56051" s="48"/>
    </row>
    <row r="56052" spans="68:68" x14ac:dyDescent="0.2">
      <c r="BP56052" s="48"/>
    </row>
    <row r="56053" spans="68:68" x14ac:dyDescent="0.2">
      <c r="BP56053" s="48"/>
    </row>
    <row r="56054" spans="68:68" x14ac:dyDescent="0.2">
      <c r="BP56054" s="48"/>
    </row>
    <row r="56055" spans="68:68" x14ac:dyDescent="0.2">
      <c r="BP56055" s="48"/>
    </row>
    <row r="56056" spans="68:68" x14ac:dyDescent="0.2">
      <c r="BP56056" s="48"/>
    </row>
    <row r="56057" spans="68:68" x14ac:dyDescent="0.2">
      <c r="BP56057" s="48"/>
    </row>
    <row r="56058" spans="68:68" x14ac:dyDescent="0.2">
      <c r="BP56058" s="48"/>
    </row>
    <row r="56059" spans="68:68" x14ac:dyDescent="0.2">
      <c r="BP56059" s="48"/>
    </row>
    <row r="56060" spans="68:68" x14ac:dyDescent="0.2">
      <c r="BP56060" s="48"/>
    </row>
    <row r="56061" spans="68:68" x14ac:dyDescent="0.2">
      <c r="BP56061" s="48"/>
    </row>
    <row r="56062" spans="68:68" x14ac:dyDescent="0.2">
      <c r="BP56062" s="48"/>
    </row>
    <row r="56063" spans="68:68" x14ac:dyDescent="0.2">
      <c r="BP56063" s="48"/>
    </row>
    <row r="56064" spans="68:68" x14ac:dyDescent="0.2">
      <c r="BP56064" s="48"/>
    </row>
    <row r="56065" spans="68:68" x14ac:dyDescent="0.2">
      <c r="BP56065" s="48"/>
    </row>
    <row r="56066" spans="68:68" x14ac:dyDescent="0.2">
      <c r="BP56066" s="48"/>
    </row>
    <row r="56067" spans="68:68" x14ac:dyDescent="0.2">
      <c r="BP56067" s="48"/>
    </row>
    <row r="56068" spans="68:68" x14ac:dyDescent="0.2">
      <c r="BP56068" s="48"/>
    </row>
    <row r="56069" spans="68:68" x14ac:dyDescent="0.2">
      <c r="BP56069" s="48"/>
    </row>
    <row r="56070" spans="68:68" x14ac:dyDescent="0.2">
      <c r="BP56070" s="48"/>
    </row>
    <row r="56071" spans="68:68" x14ac:dyDescent="0.2">
      <c r="BP56071" s="48"/>
    </row>
    <row r="56072" spans="68:68" x14ac:dyDescent="0.2">
      <c r="BP56072" s="48"/>
    </row>
    <row r="56073" spans="68:68" x14ac:dyDescent="0.2">
      <c r="BP56073" s="48"/>
    </row>
    <row r="56074" spans="68:68" x14ac:dyDescent="0.2">
      <c r="BP56074" s="48"/>
    </row>
    <row r="56075" spans="68:68" x14ac:dyDescent="0.2">
      <c r="BP56075" s="48"/>
    </row>
    <row r="56076" spans="68:68" x14ac:dyDescent="0.2">
      <c r="BP56076" s="48"/>
    </row>
    <row r="56077" spans="68:68" x14ac:dyDescent="0.2">
      <c r="BP56077" s="48"/>
    </row>
    <row r="56078" spans="68:68" x14ac:dyDescent="0.2">
      <c r="BP56078" s="48"/>
    </row>
    <row r="56079" spans="68:68" x14ac:dyDescent="0.2">
      <c r="BP56079" s="48"/>
    </row>
    <row r="56080" spans="68:68" x14ac:dyDescent="0.2">
      <c r="BP56080" s="48"/>
    </row>
    <row r="56081" spans="68:68" x14ac:dyDescent="0.2">
      <c r="BP56081" s="48"/>
    </row>
    <row r="56082" spans="68:68" x14ac:dyDescent="0.2">
      <c r="BP56082" s="48"/>
    </row>
    <row r="56083" spans="68:68" x14ac:dyDescent="0.2">
      <c r="BP56083" s="48"/>
    </row>
    <row r="56084" spans="68:68" x14ac:dyDescent="0.2">
      <c r="BP56084" s="48"/>
    </row>
    <row r="56085" spans="68:68" x14ac:dyDescent="0.2">
      <c r="BP56085" s="48"/>
    </row>
    <row r="56086" spans="68:68" x14ac:dyDescent="0.2">
      <c r="BP56086" s="48"/>
    </row>
    <row r="56087" spans="68:68" x14ac:dyDescent="0.2">
      <c r="BP56087" s="48"/>
    </row>
    <row r="56088" spans="68:68" x14ac:dyDescent="0.2">
      <c r="BP56088" s="48"/>
    </row>
    <row r="56089" spans="68:68" x14ac:dyDescent="0.2">
      <c r="BP56089" s="48"/>
    </row>
    <row r="56090" spans="68:68" x14ac:dyDescent="0.2">
      <c r="BP56090" s="48"/>
    </row>
    <row r="56091" spans="68:68" x14ac:dyDescent="0.2">
      <c r="BP56091" s="48"/>
    </row>
    <row r="56092" spans="68:68" x14ac:dyDescent="0.2">
      <c r="BP56092" s="48"/>
    </row>
    <row r="56093" spans="68:68" x14ac:dyDescent="0.2">
      <c r="BP56093" s="48"/>
    </row>
    <row r="56094" spans="68:68" x14ac:dyDescent="0.2">
      <c r="BP56094" s="48"/>
    </row>
    <row r="56095" spans="68:68" x14ac:dyDescent="0.2">
      <c r="BP56095" s="48"/>
    </row>
    <row r="56096" spans="68:68" x14ac:dyDescent="0.2">
      <c r="BP56096" s="48"/>
    </row>
    <row r="56097" spans="68:68" x14ac:dyDescent="0.2">
      <c r="BP56097" s="48"/>
    </row>
    <row r="56098" spans="68:68" x14ac:dyDescent="0.2">
      <c r="BP56098" s="48"/>
    </row>
    <row r="56099" spans="68:68" x14ac:dyDescent="0.2">
      <c r="BP56099" s="48"/>
    </row>
    <row r="56100" spans="68:68" x14ac:dyDescent="0.2">
      <c r="BP56100" s="48"/>
    </row>
    <row r="56101" spans="68:68" x14ac:dyDescent="0.2">
      <c r="BP56101" s="48"/>
    </row>
    <row r="56102" spans="68:68" x14ac:dyDescent="0.2">
      <c r="BP56102" s="48"/>
    </row>
    <row r="56103" spans="68:68" x14ac:dyDescent="0.2">
      <c r="BP56103" s="48"/>
    </row>
    <row r="56104" spans="68:68" x14ac:dyDescent="0.2">
      <c r="BP56104" s="48"/>
    </row>
    <row r="56105" spans="68:68" x14ac:dyDescent="0.2">
      <c r="BP56105" s="48"/>
    </row>
    <row r="56106" spans="68:68" x14ac:dyDescent="0.2">
      <c r="BP56106" s="48"/>
    </row>
    <row r="56107" spans="68:68" x14ac:dyDescent="0.2">
      <c r="BP56107" s="48"/>
    </row>
    <row r="56108" spans="68:68" x14ac:dyDescent="0.2">
      <c r="BP56108" s="48"/>
    </row>
    <row r="56109" spans="68:68" x14ac:dyDescent="0.2">
      <c r="BP56109" s="48"/>
    </row>
    <row r="56110" spans="68:68" x14ac:dyDescent="0.2">
      <c r="BP56110" s="48"/>
    </row>
    <row r="56111" spans="68:68" x14ac:dyDescent="0.2">
      <c r="BP56111" s="48"/>
    </row>
    <row r="56112" spans="68:68" x14ac:dyDescent="0.2">
      <c r="BP56112" s="48"/>
    </row>
    <row r="56113" spans="68:68" x14ac:dyDescent="0.2">
      <c r="BP56113" s="48"/>
    </row>
    <row r="56114" spans="68:68" x14ac:dyDescent="0.2">
      <c r="BP56114" s="48"/>
    </row>
    <row r="56115" spans="68:68" x14ac:dyDescent="0.2">
      <c r="BP56115" s="48"/>
    </row>
    <row r="56116" spans="68:68" x14ac:dyDescent="0.2">
      <c r="BP56116" s="48"/>
    </row>
    <row r="56117" spans="68:68" x14ac:dyDescent="0.2">
      <c r="BP56117" s="48"/>
    </row>
    <row r="56118" spans="68:68" x14ac:dyDescent="0.2">
      <c r="BP56118" s="48"/>
    </row>
    <row r="56119" spans="68:68" x14ac:dyDescent="0.2">
      <c r="BP56119" s="48"/>
    </row>
    <row r="56120" spans="68:68" x14ac:dyDescent="0.2">
      <c r="BP56120" s="48"/>
    </row>
    <row r="56121" spans="68:68" x14ac:dyDescent="0.2">
      <c r="BP56121" s="48"/>
    </row>
    <row r="56122" spans="68:68" x14ac:dyDescent="0.2">
      <c r="BP56122" s="48"/>
    </row>
    <row r="56123" spans="68:68" x14ac:dyDescent="0.2">
      <c r="BP56123" s="48"/>
    </row>
    <row r="56124" spans="68:68" x14ac:dyDescent="0.2">
      <c r="BP56124" s="48"/>
    </row>
    <row r="56125" spans="68:68" x14ac:dyDescent="0.2">
      <c r="BP56125" s="48"/>
    </row>
    <row r="56126" spans="68:68" x14ac:dyDescent="0.2">
      <c r="BP56126" s="48"/>
    </row>
    <row r="56127" spans="68:68" x14ac:dyDescent="0.2">
      <c r="BP56127" s="48"/>
    </row>
    <row r="56128" spans="68:68" x14ac:dyDescent="0.2">
      <c r="BP56128" s="48"/>
    </row>
    <row r="56129" spans="68:68" x14ac:dyDescent="0.2">
      <c r="BP56129" s="48"/>
    </row>
    <row r="56130" spans="68:68" x14ac:dyDescent="0.2">
      <c r="BP56130" s="48"/>
    </row>
    <row r="56131" spans="68:68" x14ac:dyDescent="0.2">
      <c r="BP56131" s="48"/>
    </row>
    <row r="56132" spans="68:68" x14ac:dyDescent="0.2">
      <c r="BP56132" s="48"/>
    </row>
    <row r="56133" spans="68:68" x14ac:dyDescent="0.2">
      <c r="BP56133" s="48"/>
    </row>
    <row r="56134" spans="68:68" x14ac:dyDescent="0.2">
      <c r="BP56134" s="48"/>
    </row>
    <row r="56135" spans="68:68" x14ac:dyDescent="0.2">
      <c r="BP56135" s="48"/>
    </row>
    <row r="56136" spans="68:68" x14ac:dyDescent="0.2">
      <c r="BP56136" s="48"/>
    </row>
    <row r="56137" spans="68:68" x14ac:dyDescent="0.2">
      <c r="BP56137" s="48"/>
    </row>
    <row r="56138" spans="68:68" x14ac:dyDescent="0.2">
      <c r="BP56138" s="48"/>
    </row>
    <row r="56139" spans="68:68" x14ac:dyDescent="0.2">
      <c r="BP56139" s="48"/>
    </row>
    <row r="56140" spans="68:68" x14ac:dyDescent="0.2">
      <c r="BP56140" s="48"/>
    </row>
    <row r="56141" spans="68:68" x14ac:dyDescent="0.2">
      <c r="BP56141" s="48"/>
    </row>
    <row r="56142" spans="68:68" x14ac:dyDescent="0.2">
      <c r="BP56142" s="48"/>
    </row>
    <row r="56143" spans="68:68" x14ac:dyDescent="0.2">
      <c r="BP56143" s="48"/>
    </row>
    <row r="56144" spans="68:68" x14ac:dyDescent="0.2">
      <c r="BP56144" s="48"/>
    </row>
    <row r="56145" spans="68:68" x14ac:dyDescent="0.2">
      <c r="BP56145" s="48"/>
    </row>
    <row r="56146" spans="68:68" x14ac:dyDescent="0.2">
      <c r="BP56146" s="48"/>
    </row>
    <row r="56147" spans="68:68" x14ac:dyDescent="0.2">
      <c r="BP56147" s="48"/>
    </row>
    <row r="56148" spans="68:68" x14ac:dyDescent="0.2">
      <c r="BP56148" s="48"/>
    </row>
    <row r="56149" spans="68:68" x14ac:dyDescent="0.2">
      <c r="BP56149" s="48"/>
    </row>
    <row r="56150" spans="68:68" x14ac:dyDescent="0.2">
      <c r="BP56150" s="48"/>
    </row>
    <row r="56151" spans="68:68" x14ac:dyDescent="0.2">
      <c r="BP56151" s="48"/>
    </row>
    <row r="56152" spans="68:68" x14ac:dyDescent="0.2">
      <c r="BP56152" s="48"/>
    </row>
    <row r="56153" spans="68:68" x14ac:dyDescent="0.2">
      <c r="BP56153" s="48"/>
    </row>
    <row r="56154" spans="68:68" x14ac:dyDescent="0.2">
      <c r="BP56154" s="48"/>
    </row>
    <row r="56155" spans="68:68" x14ac:dyDescent="0.2">
      <c r="BP56155" s="48"/>
    </row>
    <row r="56156" spans="68:68" x14ac:dyDescent="0.2">
      <c r="BP56156" s="48"/>
    </row>
    <row r="56157" spans="68:68" x14ac:dyDescent="0.2">
      <c r="BP56157" s="48"/>
    </row>
    <row r="56158" spans="68:68" x14ac:dyDescent="0.2">
      <c r="BP56158" s="48"/>
    </row>
    <row r="56159" spans="68:68" x14ac:dyDescent="0.2">
      <c r="BP56159" s="48"/>
    </row>
    <row r="56160" spans="68:68" x14ac:dyDescent="0.2">
      <c r="BP56160" s="48"/>
    </row>
    <row r="56161" spans="68:68" x14ac:dyDescent="0.2">
      <c r="BP56161" s="48"/>
    </row>
    <row r="56162" spans="68:68" x14ac:dyDescent="0.2">
      <c r="BP56162" s="48"/>
    </row>
    <row r="56163" spans="68:68" x14ac:dyDescent="0.2">
      <c r="BP56163" s="48"/>
    </row>
    <row r="56164" spans="68:68" x14ac:dyDescent="0.2">
      <c r="BP56164" s="48"/>
    </row>
    <row r="56165" spans="68:68" x14ac:dyDescent="0.2">
      <c r="BP56165" s="48"/>
    </row>
    <row r="56166" spans="68:68" x14ac:dyDescent="0.2">
      <c r="BP56166" s="48"/>
    </row>
    <row r="56167" spans="68:68" x14ac:dyDescent="0.2">
      <c r="BP56167" s="48"/>
    </row>
    <row r="56168" spans="68:68" x14ac:dyDescent="0.2">
      <c r="BP56168" s="48"/>
    </row>
    <row r="56169" spans="68:68" x14ac:dyDescent="0.2">
      <c r="BP56169" s="48"/>
    </row>
    <row r="56170" spans="68:68" x14ac:dyDescent="0.2">
      <c r="BP56170" s="48"/>
    </row>
    <row r="56171" spans="68:68" x14ac:dyDescent="0.2">
      <c r="BP56171" s="48"/>
    </row>
    <row r="56172" spans="68:68" x14ac:dyDescent="0.2">
      <c r="BP56172" s="48"/>
    </row>
    <row r="56173" spans="68:68" x14ac:dyDescent="0.2">
      <c r="BP56173" s="48"/>
    </row>
    <row r="56174" spans="68:68" x14ac:dyDescent="0.2">
      <c r="BP56174" s="48"/>
    </row>
    <row r="56175" spans="68:68" x14ac:dyDescent="0.2">
      <c r="BP56175" s="48"/>
    </row>
    <row r="56176" spans="68:68" x14ac:dyDescent="0.2">
      <c r="BP56176" s="48"/>
    </row>
    <row r="56177" spans="68:68" x14ac:dyDescent="0.2">
      <c r="BP56177" s="48"/>
    </row>
    <row r="56178" spans="68:68" x14ac:dyDescent="0.2">
      <c r="BP56178" s="48"/>
    </row>
    <row r="56179" spans="68:68" x14ac:dyDescent="0.2">
      <c r="BP56179" s="48"/>
    </row>
    <row r="56180" spans="68:68" x14ac:dyDescent="0.2">
      <c r="BP56180" s="48"/>
    </row>
    <row r="56181" spans="68:68" x14ac:dyDescent="0.2">
      <c r="BP56181" s="48"/>
    </row>
    <row r="56182" spans="68:68" x14ac:dyDescent="0.2">
      <c r="BP56182" s="48"/>
    </row>
    <row r="56183" spans="68:68" x14ac:dyDescent="0.2">
      <c r="BP56183" s="48"/>
    </row>
    <row r="56184" spans="68:68" x14ac:dyDescent="0.2">
      <c r="BP56184" s="48"/>
    </row>
    <row r="56185" spans="68:68" x14ac:dyDescent="0.2">
      <c r="BP56185" s="48"/>
    </row>
    <row r="56186" spans="68:68" x14ac:dyDescent="0.2">
      <c r="BP56186" s="48"/>
    </row>
    <row r="56187" spans="68:68" x14ac:dyDescent="0.2">
      <c r="BP56187" s="48"/>
    </row>
    <row r="56188" spans="68:68" x14ac:dyDescent="0.2">
      <c r="BP56188" s="48"/>
    </row>
    <row r="56189" spans="68:68" x14ac:dyDescent="0.2">
      <c r="BP56189" s="48"/>
    </row>
    <row r="56190" spans="68:68" x14ac:dyDescent="0.2">
      <c r="BP56190" s="48"/>
    </row>
    <row r="56191" spans="68:68" x14ac:dyDescent="0.2">
      <c r="BP56191" s="48"/>
    </row>
    <row r="56192" spans="68:68" x14ac:dyDescent="0.2">
      <c r="BP56192" s="48"/>
    </row>
    <row r="56193" spans="68:68" x14ac:dyDescent="0.2">
      <c r="BP56193" s="48"/>
    </row>
    <row r="56194" spans="68:68" x14ac:dyDescent="0.2">
      <c r="BP56194" s="48"/>
    </row>
    <row r="56195" spans="68:68" x14ac:dyDescent="0.2">
      <c r="BP56195" s="48"/>
    </row>
    <row r="56196" spans="68:68" x14ac:dyDescent="0.2">
      <c r="BP56196" s="48"/>
    </row>
    <row r="56197" spans="68:68" x14ac:dyDescent="0.2">
      <c r="BP56197" s="48"/>
    </row>
    <row r="56198" spans="68:68" x14ac:dyDescent="0.2">
      <c r="BP56198" s="48"/>
    </row>
    <row r="56199" spans="68:68" x14ac:dyDescent="0.2">
      <c r="BP56199" s="48"/>
    </row>
    <row r="56200" spans="68:68" x14ac:dyDescent="0.2">
      <c r="BP56200" s="48"/>
    </row>
    <row r="56201" spans="68:68" x14ac:dyDescent="0.2">
      <c r="BP56201" s="48"/>
    </row>
    <row r="56202" spans="68:68" x14ac:dyDescent="0.2">
      <c r="BP56202" s="48"/>
    </row>
    <row r="56203" spans="68:68" x14ac:dyDescent="0.2">
      <c r="BP56203" s="48"/>
    </row>
    <row r="56204" spans="68:68" x14ac:dyDescent="0.2">
      <c r="BP56204" s="48"/>
    </row>
    <row r="56205" spans="68:68" x14ac:dyDescent="0.2">
      <c r="BP56205" s="48"/>
    </row>
    <row r="56206" spans="68:68" x14ac:dyDescent="0.2">
      <c r="BP56206" s="48"/>
    </row>
    <row r="56207" spans="68:68" x14ac:dyDescent="0.2">
      <c r="BP56207" s="48"/>
    </row>
    <row r="56208" spans="68:68" x14ac:dyDescent="0.2">
      <c r="BP56208" s="48"/>
    </row>
    <row r="56209" spans="68:68" x14ac:dyDescent="0.2">
      <c r="BP56209" s="48"/>
    </row>
    <row r="56210" spans="68:68" x14ac:dyDescent="0.2">
      <c r="BP56210" s="48"/>
    </row>
    <row r="56211" spans="68:68" x14ac:dyDescent="0.2">
      <c r="BP56211" s="48"/>
    </row>
    <row r="56212" spans="68:68" x14ac:dyDescent="0.2">
      <c r="BP56212" s="48"/>
    </row>
    <row r="56213" spans="68:68" x14ac:dyDescent="0.2">
      <c r="BP56213" s="48"/>
    </row>
    <row r="56214" spans="68:68" x14ac:dyDescent="0.2">
      <c r="BP56214" s="48"/>
    </row>
    <row r="56215" spans="68:68" x14ac:dyDescent="0.2">
      <c r="BP56215" s="48"/>
    </row>
    <row r="56216" spans="68:68" x14ac:dyDescent="0.2">
      <c r="BP56216" s="48"/>
    </row>
    <row r="56217" spans="68:68" x14ac:dyDescent="0.2">
      <c r="BP56217" s="48"/>
    </row>
    <row r="56218" spans="68:68" x14ac:dyDescent="0.2">
      <c r="BP56218" s="48"/>
    </row>
    <row r="56219" spans="68:68" x14ac:dyDescent="0.2">
      <c r="BP56219" s="48"/>
    </row>
    <row r="56220" spans="68:68" x14ac:dyDescent="0.2">
      <c r="BP56220" s="48"/>
    </row>
    <row r="56221" spans="68:68" x14ac:dyDescent="0.2">
      <c r="BP56221" s="48"/>
    </row>
    <row r="56222" spans="68:68" x14ac:dyDescent="0.2">
      <c r="BP56222" s="48"/>
    </row>
    <row r="56223" spans="68:68" x14ac:dyDescent="0.2">
      <c r="BP56223" s="48"/>
    </row>
    <row r="56224" spans="68:68" x14ac:dyDescent="0.2">
      <c r="BP56224" s="48"/>
    </row>
    <row r="56225" spans="68:68" x14ac:dyDescent="0.2">
      <c r="BP56225" s="48"/>
    </row>
    <row r="56226" spans="68:68" x14ac:dyDescent="0.2">
      <c r="BP56226" s="48"/>
    </row>
    <row r="56227" spans="68:68" x14ac:dyDescent="0.2">
      <c r="BP56227" s="48"/>
    </row>
    <row r="56228" spans="68:68" x14ac:dyDescent="0.2">
      <c r="BP56228" s="48"/>
    </row>
    <row r="56229" spans="68:68" x14ac:dyDescent="0.2">
      <c r="BP56229" s="48"/>
    </row>
    <row r="56230" spans="68:68" x14ac:dyDescent="0.2">
      <c r="BP56230" s="48"/>
    </row>
    <row r="56231" spans="68:68" x14ac:dyDescent="0.2">
      <c r="BP56231" s="48"/>
    </row>
    <row r="56232" spans="68:68" x14ac:dyDescent="0.2">
      <c r="BP56232" s="48"/>
    </row>
    <row r="56233" spans="68:68" x14ac:dyDescent="0.2">
      <c r="BP56233" s="48"/>
    </row>
    <row r="56234" spans="68:68" x14ac:dyDescent="0.2">
      <c r="BP56234" s="48"/>
    </row>
    <row r="56235" spans="68:68" x14ac:dyDescent="0.2">
      <c r="BP56235" s="48"/>
    </row>
    <row r="56236" spans="68:68" x14ac:dyDescent="0.2">
      <c r="BP56236" s="48"/>
    </row>
    <row r="56237" spans="68:68" x14ac:dyDescent="0.2">
      <c r="BP56237" s="48"/>
    </row>
    <row r="56238" spans="68:68" x14ac:dyDescent="0.2">
      <c r="BP56238" s="48"/>
    </row>
    <row r="56239" spans="68:68" x14ac:dyDescent="0.2">
      <c r="BP56239" s="48"/>
    </row>
    <row r="56240" spans="68:68" x14ac:dyDescent="0.2">
      <c r="BP56240" s="48"/>
    </row>
    <row r="56241" spans="68:68" x14ac:dyDescent="0.2">
      <c r="BP56241" s="48"/>
    </row>
    <row r="56242" spans="68:68" x14ac:dyDescent="0.2">
      <c r="BP56242" s="48"/>
    </row>
    <row r="56243" spans="68:68" x14ac:dyDescent="0.2">
      <c r="BP56243" s="48"/>
    </row>
    <row r="56244" spans="68:68" x14ac:dyDescent="0.2">
      <c r="BP56244" s="48"/>
    </row>
    <row r="56245" spans="68:68" x14ac:dyDescent="0.2">
      <c r="BP56245" s="48"/>
    </row>
    <row r="56246" spans="68:68" x14ac:dyDescent="0.2">
      <c r="BP56246" s="48"/>
    </row>
    <row r="56247" spans="68:68" x14ac:dyDescent="0.2">
      <c r="BP56247" s="48"/>
    </row>
    <row r="56248" spans="68:68" x14ac:dyDescent="0.2">
      <c r="BP56248" s="48"/>
    </row>
    <row r="56249" spans="68:68" x14ac:dyDescent="0.2">
      <c r="BP56249" s="48"/>
    </row>
    <row r="56250" spans="68:68" x14ac:dyDescent="0.2">
      <c r="BP56250" s="48"/>
    </row>
    <row r="56251" spans="68:68" x14ac:dyDescent="0.2">
      <c r="BP56251" s="48"/>
    </row>
    <row r="56252" spans="68:68" x14ac:dyDescent="0.2">
      <c r="BP56252" s="48"/>
    </row>
    <row r="56253" spans="68:68" x14ac:dyDescent="0.2">
      <c r="BP56253" s="48"/>
    </row>
    <row r="56254" spans="68:68" x14ac:dyDescent="0.2">
      <c r="BP56254" s="48"/>
    </row>
    <row r="56255" spans="68:68" x14ac:dyDescent="0.2">
      <c r="BP56255" s="48"/>
    </row>
    <row r="56256" spans="68:68" x14ac:dyDescent="0.2">
      <c r="BP56256" s="48"/>
    </row>
    <row r="56257" spans="68:68" x14ac:dyDescent="0.2">
      <c r="BP56257" s="48"/>
    </row>
    <row r="56258" spans="68:68" x14ac:dyDescent="0.2">
      <c r="BP56258" s="48"/>
    </row>
    <row r="56259" spans="68:68" x14ac:dyDescent="0.2">
      <c r="BP56259" s="48"/>
    </row>
    <row r="56260" spans="68:68" x14ac:dyDescent="0.2">
      <c r="BP56260" s="48"/>
    </row>
    <row r="56261" spans="68:68" x14ac:dyDescent="0.2">
      <c r="BP56261" s="48"/>
    </row>
    <row r="56262" spans="68:68" x14ac:dyDescent="0.2">
      <c r="BP56262" s="48"/>
    </row>
    <row r="56263" spans="68:68" x14ac:dyDescent="0.2">
      <c r="BP56263" s="48"/>
    </row>
    <row r="56264" spans="68:68" x14ac:dyDescent="0.2">
      <c r="BP56264" s="48"/>
    </row>
    <row r="56265" spans="68:68" x14ac:dyDescent="0.2">
      <c r="BP56265" s="48"/>
    </row>
    <row r="56266" spans="68:68" x14ac:dyDescent="0.2">
      <c r="BP56266" s="48"/>
    </row>
    <row r="56267" spans="68:68" x14ac:dyDescent="0.2">
      <c r="BP56267" s="48"/>
    </row>
    <row r="56268" spans="68:68" x14ac:dyDescent="0.2">
      <c r="BP56268" s="48"/>
    </row>
    <row r="56269" spans="68:68" x14ac:dyDescent="0.2">
      <c r="BP56269" s="48"/>
    </row>
    <row r="56270" spans="68:68" x14ac:dyDescent="0.2">
      <c r="BP56270" s="48"/>
    </row>
    <row r="56271" spans="68:68" x14ac:dyDescent="0.2">
      <c r="BP56271" s="48"/>
    </row>
    <row r="56272" spans="68:68" x14ac:dyDescent="0.2">
      <c r="BP56272" s="48"/>
    </row>
    <row r="56273" spans="68:68" x14ac:dyDescent="0.2">
      <c r="BP56273" s="48"/>
    </row>
    <row r="56274" spans="68:68" x14ac:dyDescent="0.2">
      <c r="BP56274" s="48"/>
    </row>
    <row r="56275" spans="68:68" x14ac:dyDescent="0.2">
      <c r="BP56275" s="48"/>
    </row>
    <row r="56276" spans="68:68" x14ac:dyDescent="0.2">
      <c r="BP56276" s="48"/>
    </row>
    <row r="56277" spans="68:68" x14ac:dyDescent="0.2">
      <c r="BP56277" s="48"/>
    </row>
    <row r="56278" spans="68:68" x14ac:dyDescent="0.2">
      <c r="BP56278" s="48"/>
    </row>
    <row r="56279" spans="68:68" x14ac:dyDescent="0.2">
      <c r="BP56279" s="48"/>
    </row>
    <row r="56280" spans="68:68" x14ac:dyDescent="0.2">
      <c r="BP56280" s="48"/>
    </row>
    <row r="56281" spans="68:68" x14ac:dyDescent="0.2">
      <c r="BP56281" s="48"/>
    </row>
    <row r="56282" spans="68:68" x14ac:dyDescent="0.2">
      <c r="BP56282" s="48"/>
    </row>
    <row r="56283" spans="68:68" x14ac:dyDescent="0.2">
      <c r="BP56283" s="48"/>
    </row>
    <row r="56284" spans="68:68" x14ac:dyDescent="0.2">
      <c r="BP56284" s="48"/>
    </row>
    <row r="56285" spans="68:68" x14ac:dyDescent="0.2">
      <c r="BP56285" s="48"/>
    </row>
    <row r="56286" spans="68:68" x14ac:dyDescent="0.2">
      <c r="BP56286" s="48"/>
    </row>
    <row r="56287" spans="68:68" x14ac:dyDescent="0.2">
      <c r="BP56287" s="48"/>
    </row>
    <row r="56288" spans="68:68" x14ac:dyDescent="0.2">
      <c r="BP56288" s="48"/>
    </row>
    <row r="56289" spans="68:68" x14ac:dyDescent="0.2">
      <c r="BP56289" s="48"/>
    </row>
    <row r="56290" spans="68:68" x14ac:dyDescent="0.2">
      <c r="BP56290" s="48"/>
    </row>
    <row r="56291" spans="68:68" x14ac:dyDescent="0.2">
      <c r="BP56291" s="48"/>
    </row>
    <row r="56292" spans="68:68" x14ac:dyDescent="0.2">
      <c r="BP56292" s="48"/>
    </row>
    <row r="56293" spans="68:68" x14ac:dyDescent="0.2">
      <c r="BP56293" s="48"/>
    </row>
    <row r="56294" spans="68:68" x14ac:dyDescent="0.2">
      <c r="BP56294" s="48"/>
    </row>
    <row r="56295" spans="68:68" x14ac:dyDescent="0.2">
      <c r="BP56295" s="48"/>
    </row>
    <row r="56296" spans="68:68" x14ac:dyDescent="0.2">
      <c r="BP56296" s="48"/>
    </row>
    <row r="56297" spans="68:68" x14ac:dyDescent="0.2">
      <c r="BP56297" s="48"/>
    </row>
    <row r="56298" spans="68:68" x14ac:dyDescent="0.2">
      <c r="BP56298" s="48"/>
    </row>
    <row r="56299" spans="68:68" x14ac:dyDescent="0.2">
      <c r="BP56299" s="48"/>
    </row>
    <row r="56300" spans="68:68" x14ac:dyDescent="0.2">
      <c r="BP56300" s="48"/>
    </row>
    <row r="56301" spans="68:68" x14ac:dyDescent="0.2">
      <c r="BP56301" s="48"/>
    </row>
    <row r="56302" spans="68:68" x14ac:dyDescent="0.2">
      <c r="BP56302" s="48"/>
    </row>
    <row r="56303" spans="68:68" x14ac:dyDescent="0.2">
      <c r="BP56303" s="48"/>
    </row>
    <row r="56304" spans="68:68" x14ac:dyDescent="0.2">
      <c r="BP56304" s="48"/>
    </row>
    <row r="56305" spans="68:68" x14ac:dyDescent="0.2">
      <c r="BP56305" s="48"/>
    </row>
    <row r="56306" spans="68:68" x14ac:dyDescent="0.2">
      <c r="BP56306" s="48"/>
    </row>
    <row r="56307" spans="68:68" x14ac:dyDescent="0.2">
      <c r="BP56307" s="48"/>
    </row>
    <row r="56308" spans="68:68" x14ac:dyDescent="0.2">
      <c r="BP56308" s="48"/>
    </row>
    <row r="56309" spans="68:68" x14ac:dyDescent="0.2">
      <c r="BP56309" s="48"/>
    </row>
    <row r="56310" spans="68:68" x14ac:dyDescent="0.2">
      <c r="BP56310" s="48"/>
    </row>
    <row r="56311" spans="68:68" x14ac:dyDescent="0.2">
      <c r="BP56311" s="48"/>
    </row>
    <row r="56312" spans="68:68" x14ac:dyDescent="0.2">
      <c r="BP56312" s="48"/>
    </row>
    <row r="56313" spans="68:68" x14ac:dyDescent="0.2">
      <c r="BP56313" s="48"/>
    </row>
    <row r="56314" spans="68:68" x14ac:dyDescent="0.2">
      <c r="BP56314" s="48"/>
    </row>
    <row r="56315" spans="68:68" x14ac:dyDescent="0.2">
      <c r="BP56315" s="48"/>
    </row>
    <row r="56316" spans="68:68" x14ac:dyDescent="0.2">
      <c r="BP56316" s="48"/>
    </row>
    <row r="56317" spans="68:68" x14ac:dyDescent="0.2">
      <c r="BP56317" s="48"/>
    </row>
    <row r="56318" spans="68:68" x14ac:dyDescent="0.2">
      <c r="BP56318" s="48"/>
    </row>
    <row r="56319" spans="68:68" x14ac:dyDescent="0.2">
      <c r="BP56319" s="48"/>
    </row>
    <row r="56320" spans="68:68" x14ac:dyDescent="0.2">
      <c r="BP56320" s="48"/>
    </row>
    <row r="56321" spans="68:68" x14ac:dyDescent="0.2">
      <c r="BP56321" s="48"/>
    </row>
    <row r="56322" spans="68:68" x14ac:dyDescent="0.2">
      <c r="BP56322" s="48"/>
    </row>
    <row r="56323" spans="68:68" x14ac:dyDescent="0.2">
      <c r="BP56323" s="48"/>
    </row>
    <row r="56324" spans="68:68" x14ac:dyDescent="0.2">
      <c r="BP56324" s="48"/>
    </row>
    <row r="56325" spans="68:68" x14ac:dyDescent="0.2">
      <c r="BP56325" s="48"/>
    </row>
    <row r="56326" spans="68:68" x14ac:dyDescent="0.2">
      <c r="BP56326" s="48"/>
    </row>
    <row r="56327" spans="68:68" x14ac:dyDescent="0.2">
      <c r="BP56327" s="48"/>
    </row>
    <row r="56328" spans="68:68" x14ac:dyDescent="0.2">
      <c r="BP56328" s="48"/>
    </row>
    <row r="56329" spans="68:68" x14ac:dyDescent="0.2">
      <c r="BP56329" s="48"/>
    </row>
    <row r="56330" spans="68:68" x14ac:dyDescent="0.2">
      <c r="BP56330" s="48"/>
    </row>
    <row r="56331" spans="68:68" x14ac:dyDescent="0.2">
      <c r="BP56331" s="48"/>
    </row>
    <row r="56332" spans="68:68" x14ac:dyDescent="0.2">
      <c r="BP56332" s="48"/>
    </row>
    <row r="56333" spans="68:68" x14ac:dyDescent="0.2">
      <c r="BP56333" s="48"/>
    </row>
    <row r="56334" spans="68:68" x14ac:dyDescent="0.2">
      <c r="BP56334" s="48"/>
    </row>
    <row r="56335" spans="68:68" x14ac:dyDescent="0.2">
      <c r="BP56335" s="48"/>
    </row>
    <row r="56336" spans="68:68" x14ac:dyDescent="0.2">
      <c r="BP56336" s="48"/>
    </row>
    <row r="56337" spans="68:68" x14ac:dyDescent="0.2">
      <c r="BP56337" s="48"/>
    </row>
    <row r="56338" spans="68:68" x14ac:dyDescent="0.2">
      <c r="BP56338" s="48"/>
    </row>
    <row r="56339" spans="68:68" x14ac:dyDescent="0.2">
      <c r="BP56339" s="48"/>
    </row>
    <row r="56340" spans="68:68" x14ac:dyDescent="0.2">
      <c r="BP56340" s="48"/>
    </row>
    <row r="56341" spans="68:68" x14ac:dyDescent="0.2">
      <c r="BP56341" s="48"/>
    </row>
    <row r="56342" spans="68:68" x14ac:dyDescent="0.2">
      <c r="BP56342" s="48"/>
    </row>
    <row r="56343" spans="68:68" x14ac:dyDescent="0.2">
      <c r="BP56343" s="48"/>
    </row>
    <row r="56344" spans="68:68" x14ac:dyDescent="0.2">
      <c r="BP56344" s="48"/>
    </row>
    <row r="56345" spans="68:68" x14ac:dyDescent="0.2">
      <c r="BP56345" s="48"/>
    </row>
    <row r="56346" spans="68:68" x14ac:dyDescent="0.2">
      <c r="BP56346" s="48"/>
    </row>
    <row r="56347" spans="68:68" x14ac:dyDescent="0.2">
      <c r="BP56347" s="48"/>
    </row>
    <row r="56348" spans="68:68" x14ac:dyDescent="0.2">
      <c r="BP56348" s="48"/>
    </row>
    <row r="56349" spans="68:68" x14ac:dyDescent="0.2">
      <c r="BP56349" s="48"/>
    </row>
    <row r="56350" spans="68:68" x14ac:dyDescent="0.2">
      <c r="BP56350" s="48"/>
    </row>
    <row r="56351" spans="68:68" x14ac:dyDescent="0.2">
      <c r="BP56351" s="48"/>
    </row>
    <row r="56352" spans="68:68" x14ac:dyDescent="0.2">
      <c r="BP56352" s="48"/>
    </row>
    <row r="56353" spans="68:68" x14ac:dyDescent="0.2">
      <c r="BP56353" s="48"/>
    </row>
    <row r="56354" spans="68:68" x14ac:dyDescent="0.2">
      <c r="BP56354" s="48"/>
    </row>
    <row r="56355" spans="68:68" x14ac:dyDescent="0.2">
      <c r="BP56355" s="48"/>
    </row>
    <row r="56356" spans="68:68" x14ac:dyDescent="0.2">
      <c r="BP56356" s="48"/>
    </row>
    <row r="56357" spans="68:68" x14ac:dyDescent="0.2">
      <c r="BP56357" s="48"/>
    </row>
    <row r="56358" spans="68:68" x14ac:dyDescent="0.2">
      <c r="BP56358" s="48"/>
    </row>
    <row r="56359" spans="68:68" x14ac:dyDescent="0.2">
      <c r="BP56359" s="48"/>
    </row>
    <row r="56360" spans="68:68" x14ac:dyDescent="0.2">
      <c r="BP56360" s="48"/>
    </row>
    <row r="56361" spans="68:68" x14ac:dyDescent="0.2">
      <c r="BP56361" s="48"/>
    </row>
    <row r="56362" spans="68:68" x14ac:dyDescent="0.2">
      <c r="BP56362" s="48"/>
    </row>
    <row r="56363" spans="68:68" x14ac:dyDescent="0.2">
      <c r="BP56363" s="48"/>
    </row>
    <row r="56364" spans="68:68" x14ac:dyDescent="0.2">
      <c r="BP56364" s="48"/>
    </row>
    <row r="56365" spans="68:68" x14ac:dyDescent="0.2">
      <c r="BP56365" s="48"/>
    </row>
    <row r="56366" spans="68:68" x14ac:dyDescent="0.2">
      <c r="BP56366" s="48"/>
    </row>
    <row r="56367" spans="68:68" x14ac:dyDescent="0.2">
      <c r="BP56367" s="48"/>
    </row>
    <row r="56368" spans="68:68" x14ac:dyDescent="0.2">
      <c r="BP56368" s="48"/>
    </row>
    <row r="56369" spans="68:68" x14ac:dyDescent="0.2">
      <c r="BP56369" s="48"/>
    </row>
    <row r="56370" spans="68:68" x14ac:dyDescent="0.2">
      <c r="BP56370" s="48"/>
    </row>
    <row r="56371" spans="68:68" x14ac:dyDescent="0.2">
      <c r="BP56371" s="48"/>
    </row>
    <row r="56372" spans="68:68" x14ac:dyDescent="0.2">
      <c r="BP56372" s="48"/>
    </row>
    <row r="56373" spans="68:68" x14ac:dyDescent="0.2">
      <c r="BP56373" s="48"/>
    </row>
    <row r="56374" spans="68:68" x14ac:dyDescent="0.2">
      <c r="BP56374" s="48"/>
    </row>
    <row r="56375" spans="68:68" x14ac:dyDescent="0.2">
      <c r="BP56375" s="48"/>
    </row>
    <row r="56376" spans="68:68" x14ac:dyDescent="0.2">
      <c r="BP56376" s="48"/>
    </row>
    <row r="56377" spans="68:68" x14ac:dyDescent="0.2">
      <c r="BP56377" s="48"/>
    </row>
    <row r="56378" spans="68:68" x14ac:dyDescent="0.2">
      <c r="BP56378" s="48"/>
    </row>
    <row r="56379" spans="68:68" x14ac:dyDescent="0.2">
      <c r="BP56379" s="48"/>
    </row>
    <row r="56380" spans="68:68" x14ac:dyDescent="0.2">
      <c r="BP56380" s="48"/>
    </row>
    <row r="56381" spans="68:68" x14ac:dyDescent="0.2">
      <c r="BP56381" s="48"/>
    </row>
    <row r="56382" spans="68:68" x14ac:dyDescent="0.2">
      <c r="BP56382" s="48"/>
    </row>
    <row r="56383" spans="68:68" x14ac:dyDescent="0.2">
      <c r="BP56383" s="48"/>
    </row>
    <row r="56384" spans="68:68" x14ac:dyDescent="0.2">
      <c r="BP56384" s="48"/>
    </row>
    <row r="56385" spans="68:68" x14ac:dyDescent="0.2">
      <c r="BP56385" s="48"/>
    </row>
    <row r="56386" spans="68:68" x14ac:dyDescent="0.2">
      <c r="BP56386" s="48"/>
    </row>
    <row r="56387" spans="68:68" x14ac:dyDescent="0.2">
      <c r="BP56387" s="48"/>
    </row>
    <row r="56388" spans="68:68" x14ac:dyDescent="0.2">
      <c r="BP56388" s="48"/>
    </row>
    <row r="56389" spans="68:68" x14ac:dyDescent="0.2">
      <c r="BP56389" s="48"/>
    </row>
    <row r="56390" spans="68:68" x14ac:dyDescent="0.2">
      <c r="BP56390" s="48"/>
    </row>
    <row r="56391" spans="68:68" x14ac:dyDescent="0.2">
      <c r="BP56391" s="48"/>
    </row>
    <row r="56392" spans="68:68" x14ac:dyDescent="0.2">
      <c r="BP56392" s="48"/>
    </row>
    <row r="56393" spans="68:68" x14ac:dyDescent="0.2">
      <c r="BP56393" s="48"/>
    </row>
    <row r="56394" spans="68:68" x14ac:dyDescent="0.2">
      <c r="BP56394" s="48"/>
    </row>
    <row r="56395" spans="68:68" x14ac:dyDescent="0.2">
      <c r="BP56395" s="48"/>
    </row>
    <row r="56396" spans="68:68" x14ac:dyDescent="0.2">
      <c r="BP56396" s="48"/>
    </row>
    <row r="56397" spans="68:68" x14ac:dyDescent="0.2">
      <c r="BP56397" s="48"/>
    </row>
    <row r="56398" spans="68:68" x14ac:dyDescent="0.2">
      <c r="BP56398" s="48"/>
    </row>
    <row r="56399" spans="68:68" x14ac:dyDescent="0.2">
      <c r="BP56399" s="48"/>
    </row>
    <row r="56400" spans="68:68" x14ac:dyDescent="0.2">
      <c r="BP56400" s="48"/>
    </row>
    <row r="56401" spans="68:68" x14ac:dyDescent="0.2">
      <c r="BP56401" s="48"/>
    </row>
    <row r="56402" spans="68:68" x14ac:dyDescent="0.2">
      <c r="BP56402" s="48"/>
    </row>
    <row r="56403" spans="68:68" x14ac:dyDescent="0.2">
      <c r="BP56403" s="48"/>
    </row>
    <row r="56404" spans="68:68" x14ac:dyDescent="0.2">
      <c r="BP56404" s="48"/>
    </row>
    <row r="56405" spans="68:68" x14ac:dyDescent="0.2">
      <c r="BP56405" s="48"/>
    </row>
    <row r="56406" spans="68:68" x14ac:dyDescent="0.2">
      <c r="BP56406" s="48"/>
    </row>
    <row r="56407" spans="68:68" x14ac:dyDescent="0.2">
      <c r="BP56407" s="48"/>
    </row>
    <row r="56408" spans="68:68" x14ac:dyDescent="0.2">
      <c r="BP56408" s="48"/>
    </row>
    <row r="56409" spans="68:68" x14ac:dyDescent="0.2">
      <c r="BP56409" s="48"/>
    </row>
    <row r="56410" spans="68:68" x14ac:dyDescent="0.2">
      <c r="BP56410" s="48"/>
    </row>
    <row r="56411" spans="68:68" x14ac:dyDescent="0.2">
      <c r="BP56411" s="48"/>
    </row>
    <row r="56412" spans="68:68" x14ac:dyDescent="0.2">
      <c r="BP56412" s="48"/>
    </row>
    <row r="56413" spans="68:68" x14ac:dyDescent="0.2">
      <c r="BP56413" s="48"/>
    </row>
    <row r="56414" spans="68:68" x14ac:dyDescent="0.2">
      <c r="BP56414" s="48"/>
    </row>
    <row r="56415" spans="68:68" x14ac:dyDescent="0.2">
      <c r="BP56415" s="48"/>
    </row>
    <row r="56416" spans="68:68" x14ac:dyDescent="0.2">
      <c r="BP56416" s="48"/>
    </row>
    <row r="56417" spans="68:68" x14ac:dyDescent="0.2">
      <c r="BP56417" s="48"/>
    </row>
    <row r="56418" spans="68:68" x14ac:dyDescent="0.2">
      <c r="BP56418" s="48"/>
    </row>
    <row r="56419" spans="68:68" x14ac:dyDescent="0.2">
      <c r="BP56419" s="48"/>
    </row>
    <row r="56420" spans="68:68" x14ac:dyDescent="0.2">
      <c r="BP56420" s="48"/>
    </row>
    <row r="56421" spans="68:68" x14ac:dyDescent="0.2">
      <c r="BP56421" s="48"/>
    </row>
    <row r="56422" spans="68:68" x14ac:dyDescent="0.2">
      <c r="BP56422" s="48"/>
    </row>
    <row r="56423" spans="68:68" x14ac:dyDescent="0.2">
      <c r="BP56423" s="48"/>
    </row>
    <row r="56424" spans="68:68" x14ac:dyDescent="0.2">
      <c r="BP56424" s="48"/>
    </row>
    <row r="56425" spans="68:68" x14ac:dyDescent="0.2">
      <c r="BP56425" s="48"/>
    </row>
    <row r="56426" spans="68:68" x14ac:dyDescent="0.2">
      <c r="BP56426" s="48"/>
    </row>
    <row r="56427" spans="68:68" x14ac:dyDescent="0.2">
      <c r="BP56427" s="48"/>
    </row>
    <row r="56428" spans="68:68" x14ac:dyDescent="0.2">
      <c r="BP56428" s="48"/>
    </row>
    <row r="56429" spans="68:68" x14ac:dyDescent="0.2">
      <c r="BP56429" s="48"/>
    </row>
    <row r="56430" spans="68:68" x14ac:dyDescent="0.2">
      <c r="BP56430" s="48"/>
    </row>
    <row r="56431" spans="68:68" x14ac:dyDescent="0.2">
      <c r="BP56431" s="48"/>
    </row>
    <row r="56432" spans="68:68" x14ac:dyDescent="0.2">
      <c r="BP56432" s="48"/>
    </row>
    <row r="56433" spans="68:68" x14ac:dyDescent="0.2">
      <c r="BP56433" s="48"/>
    </row>
    <row r="56434" spans="68:68" x14ac:dyDescent="0.2">
      <c r="BP56434" s="48"/>
    </row>
    <row r="56435" spans="68:68" x14ac:dyDescent="0.2">
      <c r="BP56435" s="48"/>
    </row>
    <row r="56436" spans="68:68" x14ac:dyDescent="0.2">
      <c r="BP56436" s="48"/>
    </row>
    <row r="56437" spans="68:68" x14ac:dyDescent="0.2">
      <c r="BP56437" s="48"/>
    </row>
    <row r="56438" spans="68:68" x14ac:dyDescent="0.2">
      <c r="BP56438" s="48"/>
    </row>
    <row r="56439" spans="68:68" x14ac:dyDescent="0.2">
      <c r="BP56439" s="48"/>
    </row>
    <row r="56440" spans="68:68" x14ac:dyDescent="0.2">
      <c r="BP56440" s="48"/>
    </row>
    <row r="56441" spans="68:68" x14ac:dyDescent="0.2">
      <c r="BP56441" s="48"/>
    </row>
    <row r="56442" spans="68:68" x14ac:dyDescent="0.2">
      <c r="BP56442" s="48"/>
    </row>
    <row r="56443" spans="68:68" x14ac:dyDescent="0.2">
      <c r="BP56443" s="48"/>
    </row>
    <row r="56444" spans="68:68" x14ac:dyDescent="0.2">
      <c r="BP56444" s="48"/>
    </row>
    <row r="56445" spans="68:68" x14ac:dyDescent="0.2">
      <c r="BP56445" s="48"/>
    </row>
    <row r="56446" spans="68:68" x14ac:dyDescent="0.2">
      <c r="BP56446" s="48"/>
    </row>
    <row r="56447" spans="68:68" x14ac:dyDescent="0.2">
      <c r="BP56447" s="48"/>
    </row>
    <row r="56448" spans="68:68" x14ac:dyDescent="0.2">
      <c r="BP56448" s="48"/>
    </row>
    <row r="56449" spans="68:68" x14ac:dyDescent="0.2">
      <c r="BP56449" s="48"/>
    </row>
    <row r="56450" spans="68:68" x14ac:dyDescent="0.2">
      <c r="BP56450" s="48"/>
    </row>
    <row r="56451" spans="68:68" x14ac:dyDescent="0.2">
      <c r="BP56451" s="48"/>
    </row>
    <row r="56452" spans="68:68" x14ac:dyDescent="0.2">
      <c r="BP56452" s="48"/>
    </row>
    <row r="56453" spans="68:68" x14ac:dyDescent="0.2">
      <c r="BP56453" s="48"/>
    </row>
    <row r="56454" spans="68:68" x14ac:dyDescent="0.2">
      <c r="BP56454" s="48"/>
    </row>
    <row r="56455" spans="68:68" x14ac:dyDescent="0.2">
      <c r="BP56455" s="48"/>
    </row>
    <row r="56456" spans="68:68" x14ac:dyDescent="0.2">
      <c r="BP56456" s="48"/>
    </row>
    <row r="56457" spans="68:68" x14ac:dyDescent="0.2">
      <c r="BP56457" s="48"/>
    </row>
    <row r="56458" spans="68:68" x14ac:dyDescent="0.2">
      <c r="BP56458" s="48"/>
    </row>
    <row r="56459" spans="68:68" x14ac:dyDescent="0.2">
      <c r="BP56459" s="48"/>
    </row>
    <row r="56460" spans="68:68" x14ac:dyDescent="0.2">
      <c r="BP56460" s="48"/>
    </row>
    <row r="56461" spans="68:68" x14ac:dyDescent="0.2">
      <c r="BP56461" s="48"/>
    </row>
    <row r="56462" spans="68:68" x14ac:dyDescent="0.2">
      <c r="BP56462" s="48"/>
    </row>
    <row r="56463" spans="68:68" x14ac:dyDescent="0.2">
      <c r="BP56463" s="48"/>
    </row>
    <row r="56464" spans="68:68" x14ac:dyDescent="0.2">
      <c r="BP56464" s="48"/>
    </row>
    <row r="56465" spans="68:68" x14ac:dyDescent="0.2">
      <c r="BP56465" s="48"/>
    </row>
    <row r="56466" spans="68:68" x14ac:dyDescent="0.2">
      <c r="BP56466" s="48"/>
    </row>
    <row r="56467" spans="68:68" x14ac:dyDescent="0.2">
      <c r="BP56467" s="48"/>
    </row>
    <row r="56468" spans="68:68" x14ac:dyDescent="0.2">
      <c r="BP56468" s="48"/>
    </row>
    <row r="56469" spans="68:68" x14ac:dyDescent="0.2">
      <c r="BP56469" s="48"/>
    </row>
    <row r="56470" spans="68:68" x14ac:dyDescent="0.2">
      <c r="BP56470" s="48"/>
    </row>
    <row r="56471" spans="68:68" x14ac:dyDescent="0.2">
      <c r="BP56471" s="48"/>
    </row>
    <row r="56472" spans="68:68" x14ac:dyDescent="0.2">
      <c r="BP56472" s="48"/>
    </row>
    <row r="56473" spans="68:68" x14ac:dyDescent="0.2">
      <c r="BP56473" s="48"/>
    </row>
    <row r="56474" spans="68:68" x14ac:dyDescent="0.2">
      <c r="BP56474" s="48"/>
    </row>
    <row r="56475" spans="68:68" x14ac:dyDescent="0.2">
      <c r="BP56475" s="48"/>
    </row>
    <row r="56476" spans="68:68" x14ac:dyDescent="0.2">
      <c r="BP56476" s="48"/>
    </row>
    <row r="56477" spans="68:68" x14ac:dyDescent="0.2">
      <c r="BP56477" s="48"/>
    </row>
    <row r="56478" spans="68:68" x14ac:dyDescent="0.2">
      <c r="BP56478" s="48"/>
    </row>
    <row r="56479" spans="68:68" x14ac:dyDescent="0.2">
      <c r="BP56479" s="48"/>
    </row>
    <row r="56480" spans="68:68" x14ac:dyDescent="0.2">
      <c r="BP56480" s="48"/>
    </row>
    <row r="56481" spans="68:68" x14ac:dyDescent="0.2">
      <c r="BP56481" s="48"/>
    </row>
    <row r="56482" spans="68:68" x14ac:dyDescent="0.2">
      <c r="BP56482" s="48"/>
    </row>
    <row r="56483" spans="68:68" x14ac:dyDescent="0.2">
      <c r="BP56483" s="48"/>
    </row>
    <row r="56484" spans="68:68" x14ac:dyDescent="0.2">
      <c r="BP56484" s="48"/>
    </row>
    <row r="56485" spans="68:68" x14ac:dyDescent="0.2">
      <c r="BP56485" s="48"/>
    </row>
    <row r="56486" spans="68:68" x14ac:dyDescent="0.2">
      <c r="BP56486" s="48"/>
    </row>
    <row r="56487" spans="68:68" x14ac:dyDescent="0.2">
      <c r="BP56487" s="48"/>
    </row>
    <row r="56488" spans="68:68" x14ac:dyDescent="0.2">
      <c r="BP56488" s="48"/>
    </row>
    <row r="56489" spans="68:68" x14ac:dyDescent="0.2">
      <c r="BP56489" s="48"/>
    </row>
    <row r="56490" spans="68:68" x14ac:dyDescent="0.2">
      <c r="BP56490" s="48"/>
    </row>
    <row r="56491" spans="68:68" x14ac:dyDescent="0.2">
      <c r="BP56491" s="48"/>
    </row>
    <row r="56492" spans="68:68" x14ac:dyDescent="0.2">
      <c r="BP56492" s="48"/>
    </row>
    <row r="56493" spans="68:68" x14ac:dyDescent="0.2">
      <c r="BP56493" s="48"/>
    </row>
    <row r="56494" spans="68:68" x14ac:dyDescent="0.2">
      <c r="BP56494" s="48"/>
    </row>
    <row r="56495" spans="68:68" x14ac:dyDescent="0.2">
      <c r="BP56495" s="48"/>
    </row>
    <row r="56496" spans="68:68" x14ac:dyDescent="0.2">
      <c r="BP56496" s="48"/>
    </row>
    <row r="56497" spans="68:68" x14ac:dyDescent="0.2">
      <c r="BP56497" s="48"/>
    </row>
    <row r="56498" spans="68:68" x14ac:dyDescent="0.2">
      <c r="BP56498" s="48"/>
    </row>
    <row r="56499" spans="68:68" x14ac:dyDescent="0.2">
      <c r="BP56499" s="48"/>
    </row>
    <row r="56500" spans="68:68" x14ac:dyDescent="0.2">
      <c r="BP56500" s="48"/>
    </row>
    <row r="56501" spans="68:68" x14ac:dyDescent="0.2">
      <c r="BP56501" s="48"/>
    </row>
    <row r="56502" spans="68:68" x14ac:dyDescent="0.2">
      <c r="BP56502" s="48"/>
    </row>
    <row r="56503" spans="68:68" x14ac:dyDescent="0.2">
      <c r="BP56503" s="48"/>
    </row>
    <row r="56504" spans="68:68" x14ac:dyDescent="0.2">
      <c r="BP56504" s="48"/>
    </row>
    <row r="56505" spans="68:68" x14ac:dyDescent="0.2">
      <c r="BP56505" s="48"/>
    </row>
    <row r="56506" spans="68:68" x14ac:dyDescent="0.2">
      <c r="BP56506" s="48"/>
    </row>
    <row r="56507" spans="68:68" x14ac:dyDescent="0.2">
      <c r="BP56507" s="48"/>
    </row>
    <row r="56508" spans="68:68" x14ac:dyDescent="0.2">
      <c r="BP56508" s="48"/>
    </row>
    <row r="56509" spans="68:68" x14ac:dyDescent="0.2">
      <c r="BP56509" s="48"/>
    </row>
    <row r="56510" spans="68:68" x14ac:dyDescent="0.2">
      <c r="BP56510" s="48"/>
    </row>
    <row r="56511" spans="68:68" x14ac:dyDescent="0.2">
      <c r="BP56511" s="48"/>
    </row>
    <row r="56512" spans="68:68" x14ac:dyDescent="0.2">
      <c r="BP56512" s="48"/>
    </row>
    <row r="56513" spans="68:68" x14ac:dyDescent="0.2">
      <c r="BP56513" s="48"/>
    </row>
    <row r="56514" spans="68:68" x14ac:dyDescent="0.2">
      <c r="BP56514" s="48"/>
    </row>
    <row r="56515" spans="68:68" x14ac:dyDescent="0.2">
      <c r="BP56515" s="48"/>
    </row>
    <row r="56516" spans="68:68" x14ac:dyDescent="0.2">
      <c r="BP56516" s="48"/>
    </row>
    <row r="56517" spans="68:68" x14ac:dyDescent="0.2">
      <c r="BP56517" s="48"/>
    </row>
    <row r="56518" spans="68:68" x14ac:dyDescent="0.2">
      <c r="BP56518" s="48"/>
    </row>
    <row r="56519" spans="68:68" x14ac:dyDescent="0.2">
      <c r="BP56519" s="48"/>
    </row>
    <row r="56520" spans="68:68" x14ac:dyDescent="0.2">
      <c r="BP56520" s="48"/>
    </row>
    <row r="56521" spans="68:68" x14ac:dyDescent="0.2">
      <c r="BP56521" s="48"/>
    </row>
    <row r="56522" spans="68:68" x14ac:dyDescent="0.2">
      <c r="BP56522" s="48"/>
    </row>
    <row r="56523" spans="68:68" x14ac:dyDescent="0.2">
      <c r="BP56523" s="48"/>
    </row>
    <row r="56524" spans="68:68" x14ac:dyDescent="0.2">
      <c r="BP56524" s="48"/>
    </row>
    <row r="56525" spans="68:68" x14ac:dyDescent="0.2">
      <c r="BP56525" s="48"/>
    </row>
    <row r="56526" spans="68:68" x14ac:dyDescent="0.2">
      <c r="BP56526" s="48"/>
    </row>
    <row r="56527" spans="68:68" x14ac:dyDescent="0.2">
      <c r="BP56527" s="48"/>
    </row>
    <row r="56528" spans="68:68" x14ac:dyDescent="0.2">
      <c r="BP56528" s="48"/>
    </row>
    <row r="56529" spans="68:68" x14ac:dyDescent="0.2">
      <c r="BP56529" s="48"/>
    </row>
    <row r="56530" spans="68:68" x14ac:dyDescent="0.2">
      <c r="BP56530" s="48"/>
    </row>
    <row r="56531" spans="68:68" x14ac:dyDescent="0.2">
      <c r="BP56531" s="48"/>
    </row>
    <row r="56532" spans="68:68" x14ac:dyDescent="0.2">
      <c r="BP56532" s="48"/>
    </row>
    <row r="56533" spans="68:68" x14ac:dyDescent="0.2">
      <c r="BP56533" s="48"/>
    </row>
    <row r="56534" spans="68:68" x14ac:dyDescent="0.2">
      <c r="BP56534" s="48"/>
    </row>
    <row r="56535" spans="68:68" x14ac:dyDescent="0.2">
      <c r="BP56535" s="48"/>
    </row>
    <row r="56536" spans="68:68" x14ac:dyDescent="0.2">
      <c r="BP56536" s="48"/>
    </row>
    <row r="56537" spans="68:68" x14ac:dyDescent="0.2">
      <c r="BP56537" s="48"/>
    </row>
    <row r="56538" spans="68:68" x14ac:dyDescent="0.2">
      <c r="BP56538" s="48"/>
    </row>
    <row r="56539" spans="68:68" x14ac:dyDescent="0.2">
      <c r="BP56539" s="48"/>
    </row>
    <row r="56540" spans="68:68" x14ac:dyDescent="0.2">
      <c r="BP56540" s="48"/>
    </row>
    <row r="56541" spans="68:68" x14ac:dyDescent="0.2">
      <c r="BP56541" s="48"/>
    </row>
    <row r="56542" spans="68:68" x14ac:dyDescent="0.2">
      <c r="BP56542" s="48"/>
    </row>
    <row r="56543" spans="68:68" x14ac:dyDescent="0.2">
      <c r="BP56543" s="48"/>
    </row>
    <row r="56544" spans="68:68" x14ac:dyDescent="0.2">
      <c r="BP56544" s="48"/>
    </row>
    <row r="56545" spans="68:68" x14ac:dyDescent="0.2">
      <c r="BP56545" s="48"/>
    </row>
    <row r="56546" spans="68:68" x14ac:dyDescent="0.2">
      <c r="BP56546" s="48"/>
    </row>
    <row r="56547" spans="68:68" x14ac:dyDescent="0.2">
      <c r="BP56547" s="48"/>
    </row>
    <row r="56548" spans="68:68" x14ac:dyDescent="0.2">
      <c r="BP56548" s="48"/>
    </row>
    <row r="56549" spans="68:68" x14ac:dyDescent="0.2">
      <c r="BP56549" s="48"/>
    </row>
    <row r="56550" spans="68:68" x14ac:dyDescent="0.2">
      <c r="BP56550" s="48"/>
    </row>
    <row r="56551" spans="68:68" x14ac:dyDescent="0.2">
      <c r="BP56551" s="48"/>
    </row>
    <row r="56552" spans="68:68" x14ac:dyDescent="0.2">
      <c r="BP56552" s="48"/>
    </row>
    <row r="56553" spans="68:68" x14ac:dyDescent="0.2">
      <c r="BP56553" s="48"/>
    </row>
    <row r="56554" spans="68:68" x14ac:dyDescent="0.2">
      <c r="BP56554" s="48"/>
    </row>
    <row r="56555" spans="68:68" x14ac:dyDescent="0.2">
      <c r="BP56555" s="48"/>
    </row>
    <row r="56556" spans="68:68" x14ac:dyDescent="0.2">
      <c r="BP56556" s="48"/>
    </row>
    <row r="56557" spans="68:68" x14ac:dyDescent="0.2">
      <c r="BP56557" s="48"/>
    </row>
    <row r="56558" spans="68:68" x14ac:dyDescent="0.2">
      <c r="BP56558" s="48"/>
    </row>
    <row r="56559" spans="68:68" x14ac:dyDescent="0.2">
      <c r="BP56559" s="48"/>
    </row>
    <row r="56560" spans="68:68" x14ac:dyDescent="0.2">
      <c r="BP56560" s="48"/>
    </row>
    <row r="56561" spans="68:68" x14ac:dyDescent="0.2">
      <c r="BP56561" s="48"/>
    </row>
    <row r="56562" spans="68:68" x14ac:dyDescent="0.2">
      <c r="BP56562" s="48"/>
    </row>
    <row r="56563" spans="68:68" x14ac:dyDescent="0.2">
      <c r="BP56563" s="48"/>
    </row>
    <row r="56564" spans="68:68" x14ac:dyDescent="0.2">
      <c r="BP56564" s="48"/>
    </row>
    <row r="56565" spans="68:68" x14ac:dyDescent="0.2">
      <c r="BP56565" s="48"/>
    </row>
    <row r="56566" spans="68:68" x14ac:dyDescent="0.2">
      <c r="BP56566" s="48"/>
    </row>
    <row r="56567" spans="68:68" x14ac:dyDescent="0.2">
      <c r="BP56567" s="48"/>
    </row>
    <row r="56568" spans="68:68" x14ac:dyDescent="0.2">
      <c r="BP56568" s="48"/>
    </row>
    <row r="56569" spans="68:68" x14ac:dyDescent="0.2">
      <c r="BP56569" s="48"/>
    </row>
    <row r="56570" spans="68:68" x14ac:dyDescent="0.2">
      <c r="BP56570" s="48"/>
    </row>
    <row r="56571" spans="68:68" x14ac:dyDescent="0.2">
      <c r="BP56571" s="48"/>
    </row>
    <row r="56572" spans="68:68" x14ac:dyDescent="0.2">
      <c r="BP56572" s="48"/>
    </row>
    <row r="56573" spans="68:68" x14ac:dyDescent="0.2">
      <c r="BP56573" s="48"/>
    </row>
    <row r="56574" spans="68:68" x14ac:dyDescent="0.2">
      <c r="BP56574" s="48"/>
    </row>
    <row r="56575" spans="68:68" x14ac:dyDescent="0.2">
      <c r="BP56575" s="48"/>
    </row>
    <row r="56576" spans="68:68" x14ac:dyDescent="0.2">
      <c r="BP56576" s="48"/>
    </row>
    <row r="56577" spans="68:68" x14ac:dyDescent="0.2">
      <c r="BP56577" s="48"/>
    </row>
    <row r="56578" spans="68:68" x14ac:dyDescent="0.2">
      <c r="BP56578" s="48"/>
    </row>
    <row r="56579" spans="68:68" x14ac:dyDescent="0.2">
      <c r="BP56579" s="48"/>
    </row>
    <row r="56580" spans="68:68" x14ac:dyDescent="0.2">
      <c r="BP56580" s="48"/>
    </row>
    <row r="56581" spans="68:68" x14ac:dyDescent="0.2">
      <c r="BP56581" s="48"/>
    </row>
    <row r="56582" spans="68:68" x14ac:dyDescent="0.2">
      <c r="BP56582" s="48"/>
    </row>
    <row r="56583" spans="68:68" x14ac:dyDescent="0.2">
      <c r="BP56583" s="48"/>
    </row>
    <row r="56584" spans="68:68" x14ac:dyDescent="0.2">
      <c r="BP56584" s="48"/>
    </row>
    <row r="56585" spans="68:68" x14ac:dyDescent="0.2">
      <c r="BP56585" s="48"/>
    </row>
    <row r="56586" spans="68:68" x14ac:dyDescent="0.2">
      <c r="BP56586" s="48"/>
    </row>
    <row r="56587" spans="68:68" x14ac:dyDescent="0.2">
      <c r="BP56587" s="48"/>
    </row>
    <row r="56588" spans="68:68" x14ac:dyDescent="0.2">
      <c r="BP56588" s="48"/>
    </row>
    <row r="56589" spans="68:68" x14ac:dyDescent="0.2">
      <c r="BP56589" s="48"/>
    </row>
    <row r="56590" spans="68:68" x14ac:dyDescent="0.2">
      <c r="BP56590" s="48"/>
    </row>
    <row r="56591" spans="68:68" x14ac:dyDescent="0.2">
      <c r="BP56591" s="48"/>
    </row>
    <row r="56592" spans="68:68" x14ac:dyDescent="0.2">
      <c r="BP56592" s="48"/>
    </row>
    <row r="56593" spans="68:68" x14ac:dyDescent="0.2">
      <c r="BP56593" s="48"/>
    </row>
    <row r="56594" spans="68:68" x14ac:dyDescent="0.2">
      <c r="BP56594" s="48"/>
    </row>
    <row r="56595" spans="68:68" x14ac:dyDescent="0.2">
      <c r="BP56595" s="48"/>
    </row>
    <row r="56596" spans="68:68" x14ac:dyDescent="0.2">
      <c r="BP56596" s="48"/>
    </row>
    <row r="56597" spans="68:68" x14ac:dyDescent="0.2">
      <c r="BP56597" s="48"/>
    </row>
    <row r="56598" spans="68:68" x14ac:dyDescent="0.2">
      <c r="BP56598" s="48"/>
    </row>
    <row r="56599" spans="68:68" x14ac:dyDescent="0.2">
      <c r="BP56599" s="48"/>
    </row>
    <row r="56600" spans="68:68" x14ac:dyDescent="0.2">
      <c r="BP56600" s="48"/>
    </row>
    <row r="56601" spans="68:68" x14ac:dyDescent="0.2">
      <c r="BP56601" s="48"/>
    </row>
    <row r="56602" spans="68:68" x14ac:dyDescent="0.2">
      <c r="BP56602" s="48"/>
    </row>
    <row r="56603" spans="68:68" x14ac:dyDescent="0.2">
      <c r="BP56603" s="48"/>
    </row>
    <row r="56604" spans="68:68" x14ac:dyDescent="0.2">
      <c r="BP56604" s="48"/>
    </row>
    <row r="56605" spans="68:68" x14ac:dyDescent="0.2">
      <c r="BP56605" s="48"/>
    </row>
    <row r="56606" spans="68:68" x14ac:dyDescent="0.2">
      <c r="BP56606" s="48"/>
    </row>
    <row r="56607" spans="68:68" x14ac:dyDescent="0.2">
      <c r="BP56607" s="48"/>
    </row>
    <row r="56608" spans="68:68" x14ac:dyDescent="0.2">
      <c r="BP56608" s="48"/>
    </row>
    <row r="56609" spans="68:68" x14ac:dyDescent="0.2">
      <c r="BP56609" s="48"/>
    </row>
    <row r="56610" spans="68:68" x14ac:dyDescent="0.2">
      <c r="BP56610" s="48"/>
    </row>
    <row r="56611" spans="68:68" x14ac:dyDescent="0.2">
      <c r="BP56611" s="48"/>
    </row>
    <row r="56612" spans="68:68" x14ac:dyDescent="0.2">
      <c r="BP56612" s="48"/>
    </row>
    <row r="56613" spans="68:68" x14ac:dyDescent="0.2">
      <c r="BP56613" s="48"/>
    </row>
    <row r="56614" spans="68:68" x14ac:dyDescent="0.2">
      <c r="BP56614" s="48"/>
    </row>
    <row r="56615" spans="68:68" x14ac:dyDescent="0.2">
      <c r="BP56615" s="48"/>
    </row>
    <row r="56616" spans="68:68" x14ac:dyDescent="0.2">
      <c r="BP56616" s="48"/>
    </row>
    <row r="56617" spans="68:68" x14ac:dyDescent="0.2">
      <c r="BP56617" s="48"/>
    </row>
    <row r="56618" spans="68:68" x14ac:dyDescent="0.2">
      <c r="BP56618" s="48"/>
    </row>
    <row r="56619" spans="68:68" x14ac:dyDescent="0.2">
      <c r="BP56619" s="48"/>
    </row>
    <row r="56620" spans="68:68" x14ac:dyDescent="0.2">
      <c r="BP56620" s="48"/>
    </row>
    <row r="56621" spans="68:68" x14ac:dyDescent="0.2">
      <c r="BP56621" s="48"/>
    </row>
    <row r="56622" spans="68:68" x14ac:dyDescent="0.2">
      <c r="BP56622" s="48"/>
    </row>
    <row r="56623" spans="68:68" x14ac:dyDescent="0.2">
      <c r="BP56623" s="48"/>
    </row>
    <row r="56624" spans="68:68" x14ac:dyDescent="0.2">
      <c r="BP56624" s="48"/>
    </row>
    <row r="56625" spans="68:68" x14ac:dyDescent="0.2">
      <c r="BP56625" s="48"/>
    </row>
    <row r="56626" spans="68:68" x14ac:dyDescent="0.2">
      <c r="BP56626" s="48"/>
    </row>
    <row r="56627" spans="68:68" x14ac:dyDescent="0.2">
      <c r="BP56627" s="48"/>
    </row>
    <row r="56628" spans="68:68" x14ac:dyDescent="0.2">
      <c r="BP56628" s="48"/>
    </row>
    <row r="56629" spans="68:68" x14ac:dyDescent="0.2">
      <c r="BP56629" s="48"/>
    </row>
    <row r="56630" spans="68:68" x14ac:dyDescent="0.2">
      <c r="BP56630" s="48"/>
    </row>
    <row r="56631" spans="68:68" x14ac:dyDescent="0.2">
      <c r="BP56631" s="48"/>
    </row>
    <row r="56632" spans="68:68" x14ac:dyDescent="0.2">
      <c r="BP56632" s="48"/>
    </row>
    <row r="56633" spans="68:68" x14ac:dyDescent="0.2">
      <c r="BP56633" s="48"/>
    </row>
    <row r="56634" spans="68:68" x14ac:dyDescent="0.2">
      <c r="BP56634" s="48"/>
    </row>
    <row r="56635" spans="68:68" x14ac:dyDescent="0.2">
      <c r="BP56635" s="48"/>
    </row>
    <row r="56636" spans="68:68" x14ac:dyDescent="0.2">
      <c r="BP56636" s="48"/>
    </row>
    <row r="56637" spans="68:68" x14ac:dyDescent="0.2">
      <c r="BP56637" s="48"/>
    </row>
    <row r="56638" spans="68:68" x14ac:dyDescent="0.2">
      <c r="BP56638" s="48"/>
    </row>
    <row r="56639" spans="68:68" x14ac:dyDescent="0.2">
      <c r="BP56639" s="48"/>
    </row>
    <row r="56640" spans="68:68" x14ac:dyDescent="0.2">
      <c r="BP56640" s="48"/>
    </row>
    <row r="56641" spans="68:68" x14ac:dyDescent="0.2">
      <c r="BP56641" s="48"/>
    </row>
    <row r="56642" spans="68:68" x14ac:dyDescent="0.2">
      <c r="BP56642" s="48"/>
    </row>
    <row r="56643" spans="68:68" x14ac:dyDescent="0.2">
      <c r="BP56643" s="48"/>
    </row>
    <row r="56644" spans="68:68" x14ac:dyDescent="0.2">
      <c r="BP56644" s="48"/>
    </row>
    <row r="56645" spans="68:68" x14ac:dyDescent="0.2">
      <c r="BP56645" s="48"/>
    </row>
    <row r="56646" spans="68:68" x14ac:dyDescent="0.2">
      <c r="BP56646" s="48"/>
    </row>
    <row r="56647" spans="68:68" x14ac:dyDescent="0.2">
      <c r="BP56647" s="48"/>
    </row>
    <row r="56648" spans="68:68" x14ac:dyDescent="0.2">
      <c r="BP56648" s="48"/>
    </row>
    <row r="56649" spans="68:68" x14ac:dyDescent="0.2">
      <c r="BP56649" s="48"/>
    </row>
    <row r="56650" spans="68:68" x14ac:dyDescent="0.2">
      <c r="BP56650" s="48"/>
    </row>
    <row r="56651" spans="68:68" x14ac:dyDescent="0.2">
      <c r="BP56651" s="48"/>
    </row>
    <row r="56652" spans="68:68" x14ac:dyDescent="0.2">
      <c r="BP56652" s="48"/>
    </row>
    <row r="56653" spans="68:68" x14ac:dyDescent="0.2">
      <c r="BP56653" s="48"/>
    </row>
    <row r="56654" spans="68:68" x14ac:dyDescent="0.2">
      <c r="BP56654" s="48"/>
    </row>
    <row r="56655" spans="68:68" x14ac:dyDescent="0.2">
      <c r="BP56655" s="48"/>
    </row>
    <row r="56656" spans="68:68" x14ac:dyDescent="0.2">
      <c r="BP56656" s="48"/>
    </row>
    <row r="56657" spans="68:68" x14ac:dyDescent="0.2">
      <c r="BP56657" s="48"/>
    </row>
    <row r="56658" spans="68:68" x14ac:dyDescent="0.2">
      <c r="BP56658" s="48"/>
    </row>
    <row r="56659" spans="68:68" x14ac:dyDescent="0.2">
      <c r="BP56659" s="48"/>
    </row>
    <row r="56660" spans="68:68" x14ac:dyDescent="0.2">
      <c r="BP56660" s="48"/>
    </row>
    <row r="56661" spans="68:68" x14ac:dyDescent="0.2">
      <c r="BP56661" s="48"/>
    </row>
    <row r="56662" spans="68:68" x14ac:dyDescent="0.2">
      <c r="BP56662" s="48"/>
    </row>
    <row r="56663" spans="68:68" x14ac:dyDescent="0.2">
      <c r="BP56663" s="48"/>
    </row>
    <row r="56664" spans="68:68" x14ac:dyDescent="0.2">
      <c r="BP56664" s="48"/>
    </row>
    <row r="56665" spans="68:68" x14ac:dyDescent="0.2">
      <c r="BP56665" s="48"/>
    </row>
    <row r="56666" spans="68:68" x14ac:dyDescent="0.2">
      <c r="BP56666" s="48"/>
    </row>
    <row r="56667" spans="68:68" x14ac:dyDescent="0.2">
      <c r="BP56667" s="48"/>
    </row>
    <row r="56668" spans="68:68" x14ac:dyDescent="0.2">
      <c r="BP56668" s="48"/>
    </row>
    <row r="56669" spans="68:68" x14ac:dyDescent="0.2">
      <c r="BP56669" s="48"/>
    </row>
    <row r="56670" spans="68:68" x14ac:dyDescent="0.2">
      <c r="BP56670" s="48"/>
    </row>
    <row r="56671" spans="68:68" x14ac:dyDescent="0.2">
      <c r="BP56671" s="48"/>
    </row>
    <row r="56672" spans="68:68" x14ac:dyDescent="0.2">
      <c r="BP56672" s="48"/>
    </row>
    <row r="56673" spans="68:68" x14ac:dyDescent="0.2">
      <c r="BP56673" s="48"/>
    </row>
    <row r="56674" spans="68:68" x14ac:dyDescent="0.2">
      <c r="BP56674" s="48"/>
    </row>
    <row r="56675" spans="68:68" x14ac:dyDescent="0.2">
      <c r="BP56675" s="48"/>
    </row>
    <row r="56676" spans="68:68" x14ac:dyDescent="0.2">
      <c r="BP56676" s="48"/>
    </row>
    <row r="56677" spans="68:68" x14ac:dyDescent="0.2">
      <c r="BP56677" s="48"/>
    </row>
    <row r="56678" spans="68:68" x14ac:dyDescent="0.2">
      <c r="BP56678" s="48"/>
    </row>
    <row r="56679" spans="68:68" x14ac:dyDescent="0.2">
      <c r="BP56679" s="48"/>
    </row>
    <row r="56680" spans="68:68" x14ac:dyDescent="0.2">
      <c r="BP56680" s="48"/>
    </row>
    <row r="56681" spans="68:68" x14ac:dyDescent="0.2">
      <c r="BP56681" s="48"/>
    </row>
    <row r="56682" spans="68:68" x14ac:dyDescent="0.2">
      <c r="BP56682" s="48"/>
    </row>
    <row r="56683" spans="68:68" x14ac:dyDescent="0.2">
      <c r="BP56683" s="48"/>
    </row>
    <row r="56684" spans="68:68" x14ac:dyDescent="0.2">
      <c r="BP56684" s="48"/>
    </row>
    <row r="56685" spans="68:68" x14ac:dyDescent="0.2">
      <c r="BP56685" s="48"/>
    </row>
    <row r="56686" spans="68:68" x14ac:dyDescent="0.2">
      <c r="BP56686" s="48"/>
    </row>
    <row r="56687" spans="68:68" x14ac:dyDescent="0.2">
      <c r="BP56687" s="48"/>
    </row>
    <row r="56688" spans="68:68" x14ac:dyDescent="0.2">
      <c r="BP56688" s="48"/>
    </row>
    <row r="56689" spans="68:68" x14ac:dyDescent="0.2">
      <c r="BP56689" s="48"/>
    </row>
    <row r="56690" spans="68:68" x14ac:dyDescent="0.2">
      <c r="BP56690" s="48"/>
    </row>
    <row r="56691" spans="68:68" x14ac:dyDescent="0.2">
      <c r="BP56691" s="48"/>
    </row>
    <row r="56692" spans="68:68" x14ac:dyDescent="0.2">
      <c r="BP56692" s="48"/>
    </row>
    <row r="56693" spans="68:68" x14ac:dyDescent="0.2">
      <c r="BP56693" s="48"/>
    </row>
    <row r="56694" spans="68:68" x14ac:dyDescent="0.2">
      <c r="BP56694" s="48"/>
    </row>
    <row r="56695" spans="68:68" x14ac:dyDescent="0.2">
      <c r="BP56695" s="48"/>
    </row>
    <row r="56696" spans="68:68" x14ac:dyDescent="0.2">
      <c r="BP56696" s="48"/>
    </row>
    <row r="56697" spans="68:68" x14ac:dyDescent="0.2">
      <c r="BP56697" s="48"/>
    </row>
    <row r="56698" spans="68:68" x14ac:dyDescent="0.2">
      <c r="BP56698" s="48"/>
    </row>
    <row r="56699" spans="68:68" x14ac:dyDescent="0.2">
      <c r="BP56699" s="48"/>
    </row>
    <row r="56700" spans="68:68" x14ac:dyDescent="0.2">
      <c r="BP56700" s="48"/>
    </row>
    <row r="56701" spans="68:68" x14ac:dyDescent="0.2">
      <c r="BP56701" s="48"/>
    </row>
    <row r="56702" spans="68:68" x14ac:dyDescent="0.2">
      <c r="BP56702" s="48"/>
    </row>
    <row r="56703" spans="68:68" x14ac:dyDescent="0.2">
      <c r="BP56703" s="48"/>
    </row>
    <row r="56704" spans="68:68" x14ac:dyDescent="0.2">
      <c r="BP56704" s="48"/>
    </row>
    <row r="56705" spans="68:68" x14ac:dyDescent="0.2">
      <c r="BP56705" s="48"/>
    </row>
    <row r="56706" spans="68:68" x14ac:dyDescent="0.2">
      <c r="BP56706" s="48"/>
    </row>
    <row r="56707" spans="68:68" x14ac:dyDescent="0.2">
      <c r="BP56707" s="48"/>
    </row>
    <row r="56708" spans="68:68" x14ac:dyDescent="0.2">
      <c r="BP56708" s="48"/>
    </row>
    <row r="56709" spans="68:68" x14ac:dyDescent="0.2">
      <c r="BP56709" s="48"/>
    </row>
    <row r="56710" spans="68:68" x14ac:dyDescent="0.2">
      <c r="BP56710" s="48"/>
    </row>
    <row r="56711" spans="68:68" x14ac:dyDescent="0.2">
      <c r="BP56711" s="48"/>
    </row>
    <row r="56712" spans="68:68" x14ac:dyDescent="0.2">
      <c r="BP56712" s="48"/>
    </row>
    <row r="56713" spans="68:68" x14ac:dyDescent="0.2">
      <c r="BP56713" s="48"/>
    </row>
    <row r="56714" spans="68:68" x14ac:dyDescent="0.2">
      <c r="BP56714" s="48"/>
    </row>
    <row r="56715" spans="68:68" x14ac:dyDescent="0.2">
      <c r="BP56715" s="48"/>
    </row>
    <row r="56716" spans="68:68" x14ac:dyDescent="0.2">
      <c r="BP56716" s="48"/>
    </row>
    <row r="56717" spans="68:68" x14ac:dyDescent="0.2">
      <c r="BP56717" s="48"/>
    </row>
    <row r="56718" spans="68:68" x14ac:dyDescent="0.2">
      <c r="BP56718" s="48"/>
    </row>
    <row r="56719" spans="68:68" x14ac:dyDescent="0.2">
      <c r="BP56719" s="48"/>
    </row>
    <row r="56720" spans="68:68" x14ac:dyDescent="0.2">
      <c r="BP56720" s="48"/>
    </row>
    <row r="56721" spans="68:68" x14ac:dyDescent="0.2">
      <c r="BP56721" s="48"/>
    </row>
    <row r="56722" spans="68:68" x14ac:dyDescent="0.2">
      <c r="BP56722" s="48"/>
    </row>
    <row r="56723" spans="68:68" x14ac:dyDescent="0.2">
      <c r="BP56723" s="48"/>
    </row>
    <row r="56724" spans="68:68" x14ac:dyDescent="0.2">
      <c r="BP56724" s="48"/>
    </row>
    <row r="56725" spans="68:68" x14ac:dyDescent="0.2">
      <c r="BP56725" s="48"/>
    </row>
    <row r="56726" spans="68:68" x14ac:dyDescent="0.2">
      <c r="BP56726" s="48"/>
    </row>
    <row r="56727" spans="68:68" x14ac:dyDescent="0.2">
      <c r="BP56727" s="48"/>
    </row>
    <row r="56728" spans="68:68" x14ac:dyDescent="0.2">
      <c r="BP56728" s="48"/>
    </row>
    <row r="56729" spans="68:68" x14ac:dyDescent="0.2">
      <c r="BP56729" s="48"/>
    </row>
    <row r="56730" spans="68:68" x14ac:dyDescent="0.2">
      <c r="BP56730" s="48"/>
    </row>
    <row r="56731" spans="68:68" x14ac:dyDescent="0.2">
      <c r="BP56731" s="48"/>
    </row>
    <row r="56732" spans="68:68" x14ac:dyDescent="0.2">
      <c r="BP56732" s="48"/>
    </row>
    <row r="56733" spans="68:68" x14ac:dyDescent="0.2">
      <c r="BP56733" s="48"/>
    </row>
    <row r="56734" spans="68:68" x14ac:dyDescent="0.2">
      <c r="BP56734" s="48"/>
    </row>
    <row r="56735" spans="68:68" x14ac:dyDescent="0.2">
      <c r="BP56735" s="48"/>
    </row>
    <row r="56736" spans="68:68" x14ac:dyDescent="0.2">
      <c r="BP56736" s="48"/>
    </row>
    <row r="56737" spans="68:68" x14ac:dyDescent="0.2">
      <c r="BP56737" s="48"/>
    </row>
    <row r="56738" spans="68:68" x14ac:dyDescent="0.2">
      <c r="BP56738" s="48"/>
    </row>
    <row r="56739" spans="68:68" x14ac:dyDescent="0.2">
      <c r="BP56739" s="48"/>
    </row>
    <row r="56740" spans="68:68" x14ac:dyDescent="0.2">
      <c r="BP56740" s="48"/>
    </row>
    <row r="56741" spans="68:68" x14ac:dyDescent="0.2">
      <c r="BP56741" s="48"/>
    </row>
    <row r="56742" spans="68:68" x14ac:dyDescent="0.2">
      <c r="BP56742" s="48"/>
    </row>
    <row r="56743" spans="68:68" x14ac:dyDescent="0.2">
      <c r="BP56743" s="48"/>
    </row>
    <row r="56744" spans="68:68" x14ac:dyDescent="0.2">
      <c r="BP56744" s="48"/>
    </row>
    <row r="56745" spans="68:68" x14ac:dyDescent="0.2">
      <c r="BP56745" s="48"/>
    </row>
    <row r="56746" spans="68:68" x14ac:dyDescent="0.2">
      <c r="BP56746" s="48"/>
    </row>
    <row r="56747" spans="68:68" x14ac:dyDescent="0.2">
      <c r="BP56747" s="48"/>
    </row>
    <row r="56748" spans="68:68" x14ac:dyDescent="0.2">
      <c r="BP56748" s="48"/>
    </row>
    <row r="56749" spans="68:68" x14ac:dyDescent="0.2">
      <c r="BP56749" s="48"/>
    </row>
    <row r="56750" spans="68:68" x14ac:dyDescent="0.2">
      <c r="BP56750" s="48"/>
    </row>
    <row r="56751" spans="68:68" x14ac:dyDescent="0.2">
      <c r="BP56751" s="48"/>
    </row>
    <row r="56752" spans="68:68" x14ac:dyDescent="0.2">
      <c r="BP56752" s="48"/>
    </row>
    <row r="56753" spans="68:68" x14ac:dyDescent="0.2">
      <c r="BP56753" s="48"/>
    </row>
    <row r="56754" spans="68:68" x14ac:dyDescent="0.2">
      <c r="BP56754" s="48"/>
    </row>
    <row r="56755" spans="68:68" x14ac:dyDescent="0.2">
      <c r="BP56755" s="48"/>
    </row>
    <row r="56756" spans="68:68" x14ac:dyDescent="0.2">
      <c r="BP56756" s="48"/>
    </row>
    <row r="56757" spans="68:68" x14ac:dyDescent="0.2">
      <c r="BP56757" s="48"/>
    </row>
    <row r="56758" spans="68:68" x14ac:dyDescent="0.2">
      <c r="BP56758" s="48"/>
    </row>
    <row r="56759" spans="68:68" x14ac:dyDescent="0.2">
      <c r="BP56759" s="48"/>
    </row>
    <row r="56760" spans="68:68" x14ac:dyDescent="0.2">
      <c r="BP56760" s="48"/>
    </row>
    <row r="56761" spans="68:68" x14ac:dyDescent="0.2">
      <c r="BP56761" s="48"/>
    </row>
    <row r="56762" spans="68:68" x14ac:dyDescent="0.2">
      <c r="BP56762" s="48"/>
    </row>
    <row r="56763" spans="68:68" x14ac:dyDescent="0.2">
      <c r="BP56763" s="48"/>
    </row>
    <row r="56764" spans="68:68" x14ac:dyDescent="0.2">
      <c r="BP56764" s="48"/>
    </row>
    <row r="56765" spans="68:68" x14ac:dyDescent="0.2">
      <c r="BP56765" s="48"/>
    </row>
    <row r="56766" spans="68:68" x14ac:dyDescent="0.2">
      <c r="BP56766" s="48"/>
    </row>
    <row r="56767" spans="68:68" x14ac:dyDescent="0.2">
      <c r="BP56767" s="48"/>
    </row>
    <row r="56768" spans="68:68" x14ac:dyDescent="0.2">
      <c r="BP56768" s="48"/>
    </row>
    <row r="56769" spans="68:68" x14ac:dyDescent="0.2">
      <c r="BP56769" s="48"/>
    </row>
    <row r="56770" spans="68:68" x14ac:dyDescent="0.2">
      <c r="BP56770" s="48"/>
    </row>
    <row r="56771" spans="68:68" x14ac:dyDescent="0.2">
      <c r="BP56771" s="48"/>
    </row>
    <row r="56772" spans="68:68" x14ac:dyDescent="0.2">
      <c r="BP56772" s="48"/>
    </row>
    <row r="56773" spans="68:68" x14ac:dyDescent="0.2">
      <c r="BP56773" s="48"/>
    </row>
    <row r="56774" spans="68:68" x14ac:dyDescent="0.2">
      <c r="BP56774" s="48"/>
    </row>
    <row r="56775" spans="68:68" x14ac:dyDescent="0.2">
      <c r="BP56775" s="48"/>
    </row>
    <row r="56776" spans="68:68" x14ac:dyDescent="0.2">
      <c r="BP56776" s="48"/>
    </row>
    <row r="56777" spans="68:68" x14ac:dyDescent="0.2">
      <c r="BP56777" s="48"/>
    </row>
    <row r="56778" spans="68:68" x14ac:dyDescent="0.2">
      <c r="BP56778" s="48"/>
    </row>
    <row r="56779" spans="68:68" x14ac:dyDescent="0.2">
      <c r="BP56779" s="48"/>
    </row>
    <row r="56780" spans="68:68" x14ac:dyDescent="0.2">
      <c r="BP56780" s="48"/>
    </row>
    <row r="56781" spans="68:68" x14ac:dyDescent="0.2">
      <c r="BP56781" s="48"/>
    </row>
    <row r="56782" spans="68:68" x14ac:dyDescent="0.2">
      <c r="BP56782" s="48"/>
    </row>
    <row r="56783" spans="68:68" x14ac:dyDescent="0.2">
      <c r="BP56783" s="48"/>
    </row>
    <row r="56784" spans="68:68" x14ac:dyDescent="0.2">
      <c r="BP56784" s="48"/>
    </row>
    <row r="56785" spans="68:68" x14ac:dyDescent="0.2">
      <c r="BP56785" s="48"/>
    </row>
    <row r="56786" spans="68:68" x14ac:dyDescent="0.2">
      <c r="BP56786" s="48"/>
    </row>
    <row r="56787" spans="68:68" x14ac:dyDescent="0.2">
      <c r="BP56787" s="48"/>
    </row>
    <row r="56788" spans="68:68" x14ac:dyDescent="0.2">
      <c r="BP56788" s="48"/>
    </row>
    <row r="56789" spans="68:68" x14ac:dyDescent="0.2">
      <c r="BP56789" s="48"/>
    </row>
    <row r="56790" spans="68:68" x14ac:dyDescent="0.2">
      <c r="BP56790" s="48"/>
    </row>
    <row r="56791" spans="68:68" x14ac:dyDescent="0.2">
      <c r="BP56791" s="48"/>
    </row>
    <row r="56792" spans="68:68" x14ac:dyDescent="0.2">
      <c r="BP56792" s="48"/>
    </row>
    <row r="56793" spans="68:68" x14ac:dyDescent="0.2">
      <c r="BP56793" s="48"/>
    </row>
    <row r="56794" spans="68:68" x14ac:dyDescent="0.2">
      <c r="BP56794" s="48"/>
    </row>
    <row r="56795" spans="68:68" x14ac:dyDescent="0.2">
      <c r="BP56795" s="48"/>
    </row>
    <row r="56796" spans="68:68" x14ac:dyDescent="0.2">
      <c r="BP56796" s="48"/>
    </row>
    <row r="56797" spans="68:68" x14ac:dyDescent="0.2">
      <c r="BP56797" s="48"/>
    </row>
    <row r="56798" spans="68:68" x14ac:dyDescent="0.2">
      <c r="BP56798" s="48"/>
    </row>
    <row r="56799" spans="68:68" x14ac:dyDescent="0.2">
      <c r="BP56799" s="48"/>
    </row>
    <row r="56800" spans="68:68" x14ac:dyDescent="0.2">
      <c r="BP56800" s="48"/>
    </row>
    <row r="56801" spans="68:68" x14ac:dyDescent="0.2">
      <c r="BP56801" s="48"/>
    </row>
    <row r="56802" spans="68:68" x14ac:dyDescent="0.2">
      <c r="BP56802" s="48"/>
    </row>
    <row r="56803" spans="68:68" x14ac:dyDescent="0.2">
      <c r="BP56803" s="48"/>
    </row>
    <row r="56804" spans="68:68" x14ac:dyDescent="0.2">
      <c r="BP56804" s="48"/>
    </row>
    <row r="56805" spans="68:68" x14ac:dyDescent="0.2">
      <c r="BP56805" s="48"/>
    </row>
    <row r="56806" spans="68:68" x14ac:dyDescent="0.2">
      <c r="BP56806" s="48"/>
    </row>
    <row r="56807" spans="68:68" x14ac:dyDescent="0.2">
      <c r="BP56807" s="48"/>
    </row>
    <row r="56808" spans="68:68" x14ac:dyDescent="0.2">
      <c r="BP56808" s="48"/>
    </row>
    <row r="56809" spans="68:68" x14ac:dyDescent="0.2">
      <c r="BP56809" s="48"/>
    </row>
    <row r="56810" spans="68:68" x14ac:dyDescent="0.2">
      <c r="BP56810" s="48"/>
    </row>
    <row r="56811" spans="68:68" x14ac:dyDescent="0.2">
      <c r="BP56811" s="48"/>
    </row>
    <row r="56812" spans="68:68" x14ac:dyDescent="0.2">
      <c r="BP56812" s="48"/>
    </row>
    <row r="56813" spans="68:68" x14ac:dyDescent="0.2">
      <c r="BP56813" s="48"/>
    </row>
    <row r="56814" spans="68:68" x14ac:dyDescent="0.2">
      <c r="BP56814" s="48"/>
    </row>
    <row r="56815" spans="68:68" x14ac:dyDescent="0.2">
      <c r="BP56815" s="48"/>
    </row>
    <row r="56816" spans="68:68" x14ac:dyDescent="0.2">
      <c r="BP56816" s="48"/>
    </row>
    <row r="56817" spans="68:68" x14ac:dyDescent="0.2">
      <c r="BP56817" s="48"/>
    </row>
    <row r="56818" spans="68:68" x14ac:dyDescent="0.2">
      <c r="BP56818" s="48"/>
    </row>
    <row r="56819" spans="68:68" x14ac:dyDescent="0.2">
      <c r="BP56819" s="48"/>
    </row>
    <row r="56820" spans="68:68" x14ac:dyDescent="0.2">
      <c r="BP56820" s="48"/>
    </row>
    <row r="56821" spans="68:68" x14ac:dyDescent="0.2">
      <c r="BP56821" s="48"/>
    </row>
    <row r="56822" spans="68:68" x14ac:dyDescent="0.2">
      <c r="BP56822" s="48"/>
    </row>
    <row r="56823" spans="68:68" x14ac:dyDescent="0.2">
      <c r="BP56823" s="48"/>
    </row>
    <row r="56824" spans="68:68" x14ac:dyDescent="0.2">
      <c r="BP56824" s="48"/>
    </row>
    <row r="56825" spans="68:68" x14ac:dyDescent="0.2">
      <c r="BP56825" s="48"/>
    </row>
    <row r="56826" spans="68:68" x14ac:dyDescent="0.2">
      <c r="BP56826" s="48"/>
    </row>
    <row r="56827" spans="68:68" x14ac:dyDescent="0.2">
      <c r="BP56827" s="48"/>
    </row>
    <row r="56828" spans="68:68" x14ac:dyDescent="0.2">
      <c r="BP56828" s="48"/>
    </row>
    <row r="56829" spans="68:68" x14ac:dyDescent="0.2">
      <c r="BP56829" s="48"/>
    </row>
    <row r="56830" spans="68:68" x14ac:dyDescent="0.2">
      <c r="BP56830" s="48"/>
    </row>
    <row r="56831" spans="68:68" x14ac:dyDescent="0.2">
      <c r="BP56831" s="48"/>
    </row>
    <row r="56832" spans="68:68" x14ac:dyDescent="0.2">
      <c r="BP56832" s="48"/>
    </row>
    <row r="56833" spans="68:68" x14ac:dyDescent="0.2">
      <c r="BP56833" s="48"/>
    </row>
    <row r="56834" spans="68:68" x14ac:dyDescent="0.2">
      <c r="BP56834" s="48"/>
    </row>
    <row r="56835" spans="68:68" x14ac:dyDescent="0.2">
      <c r="BP56835" s="48"/>
    </row>
    <row r="56836" spans="68:68" x14ac:dyDescent="0.2">
      <c r="BP56836" s="48"/>
    </row>
    <row r="56837" spans="68:68" x14ac:dyDescent="0.2">
      <c r="BP56837" s="48"/>
    </row>
    <row r="56838" spans="68:68" x14ac:dyDescent="0.2">
      <c r="BP56838" s="48"/>
    </row>
    <row r="56839" spans="68:68" x14ac:dyDescent="0.2">
      <c r="BP56839" s="48"/>
    </row>
    <row r="56840" spans="68:68" x14ac:dyDescent="0.2">
      <c r="BP56840" s="48"/>
    </row>
    <row r="56841" spans="68:68" x14ac:dyDescent="0.2">
      <c r="BP56841" s="48"/>
    </row>
    <row r="56842" spans="68:68" x14ac:dyDescent="0.2">
      <c r="BP56842" s="48"/>
    </row>
    <row r="56843" spans="68:68" x14ac:dyDescent="0.2">
      <c r="BP56843" s="48"/>
    </row>
    <row r="56844" spans="68:68" x14ac:dyDescent="0.2">
      <c r="BP56844" s="48"/>
    </row>
    <row r="56845" spans="68:68" x14ac:dyDescent="0.2">
      <c r="BP56845" s="48"/>
    </row>
    <row r="56846" spans="68:68" x14ac:dyDescent="0.2">
      <c r="BP56846" s="48"/>
    </row>
    <row r="56847" spans="68:68" x14ac:dyDescent="0.2">
      <c r="BP56847" s="48"/>
    </row>
    <row r="56848" spans="68:68" x14ac:dyDescent="0.2">
      <c r="BP56848" s="48"/>
    </row>
    <row r="56849" spans="68:68" x14ac:dyDescent="0.2">
      <c r="BP56849" s="48"/>
    </row>
    <row r="56850" spans="68:68" x14ac:dyDescent="0.2">
      <c r="BP56850" s="48"/>
    </row>
    <row r="56851" spans="68:68" x14ac:dyDescent="0.2">
      <c r="BP56851" s="48"/>
    </row>
    <row r="56852" spans="68:68" x14ac:dyDescent="0.2">
      <c r="BP56852" s="48"/>
    </row>
    <row r="56853" spans="68:68" x14ac:dyDescent="0.2">
      <c r="BP56853" s="48"/>
    </row>
    <row r="56854" spans="68:68" x14ac:dyDescent="0.2">
      <c r="BP56854" s="48"/>
    </row>
    <row r="56855" spans="68:68" x14ac:dyDescent="0.2">
      <c r="BP56855" s="48"/>
    </row>
    <row r="56856" spans="68:68" x14ac:dyDescent="0.2">
      <c r="BP56856" s="48"/>
    </row>
    <row r="56857" spans="68:68" x14ac:dyDescent="0.2">
      <c r="BP56857" s="48"/>
    </row>
    <row r="56858" spans="68:68" x14ac:dyDescent="0.2">
      <c r="BP56858" s="48"/>
    </row>
    <row r="56859" spans="68:68" x14ac:dyDescent="0.2">
      <c r="BP56859" s="48"/>
    </row>
    <row r="56860" spans="68:68" x14ac:dyDescent="0.2">
      <c r="BP56860" s="48"/>
    </row>
    <row r="56861" spans="68:68" x14ac:dyDescent="0.2">
      <c r="BP56861" s="48"/>
    </row>
    <row r="56862" spans="68:68" x14ac:dyDescent="0.2">
      <c r="BP56862" s="48"/>
    </row>
    <row r="56863" spans="68:68" x14ac:dyDescent="0.2">
      <c r="BP56863" s="48"/>
    </row>
    <row r="56864" spans="68:68" x14ac:dyDescent="0.2">
      <c r="BP56864" s="48"/>
    </row>
    <row r="56865" spans="68:68" x14ac:dyDescent="0.2">
      <c r="BP56865" s="48"/>
    </row>
    <row r="56866" spans="68:68" x14ac:dyDescent="0.2">
      <c r="BP56866" s="48"/>
    </row>
    <row r="56867" spans="68:68" x14ac:dyDescent="0.2">
      <c r="BP56867" s="48"/>
    </row>
    <row r="56868" spans="68:68" x14ac:dyDescent="0.2">
      <c r="BP56868" s="48"/>
    </row>
    <row r="56869" spans="68:68" x14ac:dyDescent="0.2">
      <c r="BP56869" s="48"/>
    </row>
    <row r="56870" spans="68:68" x14ac:dyDescent="0.2">
      <c r="BP56870" s="48"/>
    </row>
    <row r="56871" spans="68:68" x14ac:dyDescent="0.2">
      <c r="BP56871" s="48"/>
    </row>
    <row r="56872" spans="68:68" x14ac:dyDescent="0.2">
      <c r="BP56872" s="48"/>
    </row>
    <row r="56873" spans="68:68" x14ac:dyDescent="0.2">
      <c r="BP56873" s="48"/>
    </row>
    <row r="56874" spans="68:68" x14ac:dyDescent="0.2">
      <c r="BP56874" s="48"/>
    </row>
    <row r="56875" spans="68:68" x14ac:dyDescent="0.2">
      <c r="BP56875" s="48"/>
    </row>
    <row r="56876" spans="68:68" x14ac:dyDescent="0.2">
      <c r="BP56876" s="48"/>
    </row>
    <row r="56877" spans="68:68" x14ac:dyDescent="0.2">
      <c r="BP56877" s="48"/>
    </row>
    <row r="56878" spans="68:68" x14ac:dyDescent="0.2">
      <c r="BP56878" s="48"/>
    </row>
    <row r="56879" spans="68:68" x14ac:dyDescent="0.2">
      <c r="BP56879" s="48"/>
    </row>
    <row r="56880" spans="68:68" x14ac:dyDescent="0.2">
      <c r="BP56880" s="48"/>
    </row>
    <row r="56881" spans="68:68" x14ac:dyDescent="0.2">
      <c r="BP56881" s="48"/>
    </row>
    <row r="56882" spans="68:68" x14ac:dyDescent="0.2">
      <c r="BP56882" s="48"/>
    </row>
    <row r="56883" spans="68:68" x14ac:dyDescent="0.2">
      <c r="BP56883" s="48"/>
    </row>
    <row r="56884" spans="68:68" x14ac:dyDescent="0.2">
      <c r="BP56884" s="48"/>
    </row>
    <row r="56885" spans="68:68" x14ac:dyDescent="0.2">
      <c r="BP56885" s="48"/>
    </row>
    <row r="56886" spans="68:68" x14ac:dyDescent="0.2">
      <c r="BP56886" s="48"/>
    </row>
    <row r="56887" spans="68:68" x14ac:dyDescent="0.2">
      <c r="BP56887" s="48"/>
    </row>
    <row r="56888" spans="68:68" x14ac:dyDescent="0.2">
      <c r="BP56888" s="48"/>
    </row>
    <row r="56889" spans="68:68" x14ac:dyDescent="0.2">
      <c r="BP56889" s="48"/>
    </row>
    <row r="56890" spans="68:68" x14ac:dyDescent="0.2">
      <c r="BP56890" s="48"/>
    </row>
    <row r="56891" spans="68:68" x14ac:dyDescent="0.2">
      <c r="BP56891" s="48"/>
    </row>
    <row r="56892" spans="68:68" x14ac:dyDescent="0.2">
      <c r="BP56892" s="48"/>
    </row>
    <row r="56893" spans="68:68" x14ac:dyDescent="0.2">
      <c r="BP56893" s="48"/>
    </row>
    <row r="56894" spans="68:68" x14ac:dyDescent="0.2">
      <c r="BP56894" s="48"/>
    </row>
    <row r="56895" spans="68:68" x14ac:dyDescent="0.2">
      <c r="BP56895" s="48"/>
    </row>
    <row r="56896" spans="68:68" x14ac:dyDescent="0.2">
      <c r="BP56896" s="48"/>
    </row>
    <row r="56897" spans="68:68" x14ac:dyDescent="0.2">
      <c r="BP56897" s="48"/>
    </row>
    <row r="56898" spans="68:68" x14ac:dyDescent="0.2">
      <c r="BP56898" s="48"/>
    </row>
    <row r="56899" spans="68:68" x14ac:dyDescent="0.2">
      <c r="BP56899" s="48"/>
    </row>
    <row r="56900" spans="68:68" x14ac:dyDescent="0.2">
      <c r="BP56900" s="48"/>
    </row>
    <row r="56901" spans="68:68" x14ac:dyDescent="0.2">
      <c r="BP56901" s="48"/>
    </row>
    <row r="56902" spans="68:68" x14ac:dyDescent="0.2">
      <c r="BP56902" s="48"/>
    </row>
    <row r="56903" spans="68:68" x14ac:dyDescent="0.2">
      <c r="BP56903" s="48"/>
    </row>
    <row r="56904" spans="68:68" x14ac:dyDescent="0.2">
      <c r="BP56904" s="48"/>
    </row>
    <row r="56905" spans="68:68" x14ac:dyDescent="0.2">
      <c r="BP56905" s="48"/>
    </row>
    <row r="56906" spans="68:68" x14ac:dyDescent="0.2">
      <c r="BP56906" s="48"/>
    </row>
    <row r="56907" spans="68:68" x14ac:dyDescent="0.2">
      <c r="BP56907" s="48"/>
    </row>
    <row r="56908" spans="68:68" x14ac:dyDescent="0.2">
      <c r="BP56908" s="48"/>
    </row>
    <row r="56909" spans="68:68" x14ac:dyDescent="0.2">
      <c r="BP56909" s="48"/>
    </row>
    <row r="56910" spans="68:68" x14ac:dyDescent="0.2">
      <c r="BP56910" s="48"/>
    </row>
    <row r="56911" spans="68:68" x14ac:dyDescent="0.2">
      <c r="BP56911" s="48"/>
    </row>
    <row r="56912" spans="68:68" x14ac:dyDescent="0.2">
      <c r="BP56912" s="48"/>
    </row>
    <row r="56913" spans="68:68" x14ac:dyDescent="0.2">
      <c r="BP56913" s="48"/>
    </row>
    <row r="56914" spans="68:68" x14ac:dyDescent="0.2">
      <c r="BP56914" s="48"/>
    </row>
    <row r="56915" spans="68:68" x14ac:dyDescent="0.2">
      <c r="BP56915" s="48"/>
    </row>
    <row r="56916" spans="68:68" x14ac:dyDescent="0.2">
      <c r="BP56916" s="48"/>
    </row>
    <row r="56917" spans="68:68" x14ac:dyDescent="0.2">
      <c r="BP56917" s="48"/>
    </row>
    <row r="56918" spans="68:68" x14ac:dyDescent="0.2">
      <c r="BP56918" s="48"/>
    </row>
    <row r="56919" spans="68:68" x14ac:dyDescent="0.2">
      <c r="BP56919" s="48"/>
    </row>
    <row r="56920" spans="68:68" x14ac:dyDescent="0.2">
      <c r="BP56920" s="48"/>
    </row>
    <row r="56921" spans="68:68" x14ac:dyDescent="0.2">
      <c r="BP56921" s="48"/>
    </row>
    <row r="56922" spans="68:68" x14ac:dyDescent="0.2">
      <c r="BP56922" s="48"/>
    </row>
    <row r="56923" spans="68:68" x14ac:dyDescent="0.2">
      <c r="BP56923" s="48"/>
    </row>
    <row r="56924" spans="68:68" x14ac:dyDescent="0.2">
      <c r="BP56924" s="48"/>
    </row>
    <row r="56925" spans="68:68" x14ac:dyDescent="0.2">
      <c r="BP56925" s="48"/>
    </row>
    <row r="56926" spans="68:68" x14ac:dyDescent="0.2">
      <c r="BP56926" s="48"/>
    </row>
    <row r="56927" spans="68:68" x14ac:dyDescent="0.2">
      <c r="BP56927" s="48"/>
    </row>
    <row r="56928" spans="68:68" x14ac:dyDescent="0.2">
      <c r="BP56928" s="48"/>
    </row>
    <row r="56929" spans="68:68" x14ac:dyDescent="0.2">
      <c r="BP56929" s="48"/>
    </row>
    <row r="56930" spans="68:68" x14ac:dyDescent="0.2">
      <c r="BP56930" s="48"/>
    </row>
    <row r="56931" spans="68:68" x14ac:dyDescent="0.2">
      <c r="BP56931" s="48"/>
    </row>
    <row r="56932" spans="68:68" x14ac:dyDescent="0.2">
      <c r="BP56932" s="48"/>
    </row>
    <row r="56933" spans="68:68" x14ac:dyDescent="0.2">
      <c r="BP56933" s="48"/>
    </row>
    <row r="56934" spans="68:68" x14ac:dyDescent="0.2">
      <c r="BP56934" s="48"/>
    </row>
    <row r="56935" spans="68:68" x14ac:dyDescent="0.2">
      <c r="BP56935" s="48"/>
    </row>
    <row r="56936" spans="68:68" x14ac:dyDescent="0.2">
      <c r="BP56936" s="48"/>
    </row>
    <row r="56937" spans="68:68" x14ac:dyDescent="0.2">
      <c r="BP56937" s="48"/>
    </row>
    <row r="56938" spans="68:68" x14ac:dyDescent="0.2">
      <c r="BP56938" s="48"/>
    </row>
    <row r="56939" spans="68:68" x14ac:dyDescent="0.2">
      <c r="BP56939" s="48"/>
    </row>
    <row r="56940" spans="68:68" x14ac:dyDescent="0.2">
      <c r="BP56940" s="48"/>
    </row>
    <row r="56941" spans="68:68" x14ac:dyDescent="0.2">
      <c r="BP56941" s="48"/>
    </row>
    <row r="56942" spans="68:68" x14ac:dyDescent="0.2">
      <c r="BP56942" s="48"/>
    </row>
    <row r="56943" spans="68:68" x14ac:dyDescent="0.2">
      <c r="BP56943" s="48"/>
    </row>
    <row r="56944" spans="68:68" x14ac:dyDescent="0.2">
      <c r="BP56944" s="48"/>
    </row>
    <row r="56945" spans="68:68" x14ac:dyDescent="0.2">
      <c r="BP56945" s="48"/>
    </row>
    <row r="56946" spans="68:68" x14ac:dyDescent="0.2">
      <c r="BP56946" s="48"/>
    </row>
    <row r="56947" spans="68:68" x14ac:dyDescent="0.2">
      <c r="BP56947" s="48"/>
    </row>
    <row r="56948" spans="68:68" x14ac:dyDescent="0.2">
      <c r="BP56948" s="48"/>
    </row>
    <row r="56949" spans="68:68" x14ac:dyDescent="0.2">
      <c r="BP56949" s="48"/>
    </row>
    <row r="56950" spans="68:68" x14ac:dyDescent="0.2">
      <c r="BP56950" s="48"/>
    </row>
    <row r="56951" spans="68:68" x14ac:dyDescent="0.2">
      <c r="BP56951" s="48"/>
    </row>
    <row r="56952" spans="68:68" x14ac:dyDescent="0.2">
      <c r="BP56952" s="48"/>
    </row>
    <row r="56953" spans="68:68" x14ac:dyDescent="0.2">
      <c r="BP56953" s="48"/>
    </row>
    <row r="56954" spans="68:68" x14ac:dyDescent="0.2">
      <c r="BP56954" s="48"/>
    </row>
    <row r="56955" spans="68:68" x14ac:dyDescent="0.2">
      <c r="BP56955" s="48"/>
    </row>
    <row r="56956" spans="68:68" x14ac:dyDescent="0.2">
      <c r="BP56956" s="48"/>
    </row>
    <row r="56957" spans="68:68" x14ac:dyDescent="0.2">
      <c r="BP56957" s="48"/>
    </row>
    <row r="56958" spans="68:68" x14ac:dyDescent="0.2">
      <c r="BP56958" s="48"/>
    </row>
    <row r="56959" spans="68:68" x14ac:dyDescent="0.2">
      <c r="BP56959" s="48"/>
    </row>
    <row r="56960" spans="68:68" x14ac:dyDescent="0.2">
      <c r="BP56960" s="48"/>
    </row>
    <row r="56961" spans="68:68" x14ac:dyDescent="0.2">
      <c r="BP56961" s="48"/>
    </row>
    <row r="56962" spans="68:68" x14ac:dyDescent="0.2">
      <c r="BP56962" s="48"/>
    </row>
    <row r="56963" spans="68:68" x14ac:dyDescent="0.2">
      <c r="BP56963" s="48"/>
    </row>
    <row r="56964" spans="68:68" x14ac:dyDescent="0.2">
      <c r="BP56964" s="48"/>
    </row>
    <row r="56965" spans="68:68" x14ac:dyDescent="0.2">
      <c r="BP56965" s="48"/>
    </row>
    <row r="56966" spans="68:68" x14ac:dyDescent="0.2">
      <c r="BP56966" s="48"/>
    </row>
    <row r="56967" spans="68:68" x14ac:dyDescent="0.2">
      <c r="BP56967" s="48"/>
    </row>
    <row r="56968" spans="68:68" x14ac:dyDescent="0.2">
      <c r="BP56968" s="48"/>
    </row>
    <row r="56969" spans="68:68" x14ac:dyDescent="0.2">
      <c r="BP56969" s="48"/>
    </row>
    <row r="56970" spans="68:68" x14ac:dyDescent="0.2">
      <c r="BP56970" s="48"/>
    </row>
    <row r="56971" spans="68:68" x14ac:dyDescent="0.2">
      <c r="BP56971" s="48"/>
    </row>
    <row r="56972" spans="68:68" x14ac:dyDescent="0.2">
      <c r="BP56972" s="48"/>
    </row>
    <row r="56973" spans="68:68" x14ac:dyDescent="0.2">
      <c r="BP56973" s="48"/>
    </row>
    <row r="56974" spans="68:68" x14ac:dyDescent="0.2">
      <c r="BP56974" s="48"/>
    </row>
    <row r="56975" spans="68:68" x14ac:dyDescent="0.2">
      <c r="BP56975" s="48"/>
    </row>
    <row r="56976" spans="68:68" x14ac:dyDescent="0.2">
      <c r="BP56976" s="48"/>
    </row>
    <row r="56977" spans="68:68" x14ac:dyDescent="0.2">
      <c r="BP56977" s="48"/>
    </row>
    <row r="56978" spans="68:68" x14ac:dyDescent="0.2">
      <c r="BP56978" s="48"/>
    </row>
    <row r="56979" spans="68:68" x14ac:dyDescent="0.2">
      <c r="BP56979" s="48"/>
    </row>
    <row r="56980" spans="68:68" x14ac:dyDescent="0.2">
      <c r="BP56980" s="48"/>
    </row>
    <row r="56981" spans="68:68" x14ac:dyDescent="0.2">
      <c r="BP56981" s="48"/>
    </row>
    <row r="56982" spans="68:68" x14ac:dyDescent="0.2">
      <c r="BP56982" s="48"/>
    </row>
    <row r="56983" spans="68:68" x14ac:dyDescent="0.2">
      <c r="BP56983" s="48"/>
    </row>
    <row r="56984" spans="68:68" x14ac:dyDescent="0.2">
      <c r="BP56984" s="48"/>
    </row>
    <row r="56985" spans="68:68" x14ac:dyDescent="0.2">
      <c r="BP56985" s="48"/>
    </row>
    <row r="56986" spans="68:68" x14ac:dyDescent="0.2">
      <c r="BP56986" s="48"/>
    </row>
    <row r="56987" spans="68:68" x14ac:dyDescent="0.2">
      <c r="BP56987" s="48"/>
    </row>
    <row r="56988" spans="68:68" x14ac:dyDescent="0.2">
      <c r="BP56988" s="48"/>
    </row>
    <row r="56989" spans="68:68" x14ac:dyDescent="0.2">
      <c r="BP56989" s="48"/>
    </row>
    <row r="56990" spans="68:68" x14ac:dyDescent="0.2">
      <c r="BP56990" s="48"/>
    </row>
    <row r="56991" spans="68:68" x14ac:dyDescent="0.2">
      <c r="BP56991" s="48"/>
    </row>
    <row r="56992" spans="68:68" x14ac:dyDescent="0.2">
      <c r="BP56992" s="48"/>
    </row>
    <row r="56993" spans="68:68" x14ac:dyDescent="0.2">
      <c r="BP56993" s="48"/>
    </row>
    <row r="56994" spans="68:68" x14ac:dyDescent="0.2">
      <c r="BP56994" s="48"/>
    </row>
    <row r="56995" spans="68:68" x14ac:dyDescent="0.2">
      <c r="BP56995" s="48"/>
    </row>
    <row r="56996" spans="68:68" x14ac:dyDescent="0.2">
      <c r="BP56996" s="48"/>
    </row>
    <row r="56997" spans="68:68" x14ac:dyDescent="0.2">
      <c r="BP56997" s="48"/>
    </row>
    <row r="56998" spans="68:68" x14ac:dyDescent="0.2">
      <c r="BP56998" s="48"/>
    </row>
    <row r="56999" spans="68:68" x14ac:dyDescent="0.2">
      <c r="BP56999" s="48"/>
    </row>
    <row r="57000" spans="68:68" x14ac:dyDescent="0.2">
      <c r="BP57000" s="48"/>
    </row>
    <row r="57001" spans="68:68" x14ac:dyDescent="0.2">
      <c r="BP57001" s="48"/>
    </row>
    <row r="57002" spans="68:68" x14ac:dyDescent="0.2">
      <c r="BP57002" s="48"/>
    </row>
    <row r="57003" spans="68:68" x14ac:dyDescent="0.2">
      <c r="BP57003" s="48"/>
    </row>
    <row r="57004" spans="68:68" x14ac:dyDescent="0.2">
      <c r="BP57004" s="48"/>
    </row>
    <row r="57005" spans="68:68" x14ac:dyDescent="0.2">
      <c r="BP57005" s="48"/>
    </row>
    <row r="57006" spans="68:68" x14ac:dyDescent="0.2">
      <c r="BP57006" s="48"/>
    </row>
    <row r="57007" spans="68:68" x14ac:dyDescent="0.2">
      <c r="BP57007" s="48"/>
    </row>
    <row r="57008" spans="68:68" x14ac:dyDescent="0.2">
      <c r="BP57008" s="48"/>
    </row>
    <row r="57009" spans="68:68" x14ac:dyDescent="0.2">
      <c r="BP57009" s="48"/>
    </row>
    <row r="57010" spans="68:68" x14ac:dyDescent="0.2">
      <c r="BP57010" s="48"/>
    </row>
    <row r="57011" spans="68:68" x14ac:dyDescent="0.2">
      <c r="BP57011" s="48"/>
    </row>
    <row r="57012" spans="68:68" x14ac:dyDescent="0.2">
      <c r="BP57012" s="48"/>
    </row>
    <row r="57013" spans="68:68" x14ac:dyDescent="0.2">
      <c r="BP57013" s="48"/>
    </row>
    <row r="57014" spans="68:68" x14ac:dyDescent="0.2">
      <c r="BP57014" s="48"/>
    </row>
    <row r="57015" spans="68:68" x14ac:dyDescent="0.2">
      <c r="BP57015" s="48"/>
    </row>
    <row r="57016" spans="68:68" x14ac:dyDescent="0.2">
      <c r="BP57016" s="48"/>
    </row>
    <row r="57017" spans="68:68" x14ac:dyDescent="0.2">
      <c r="BP57017" s="48"/>
    </row>
    <row r="57018" spans="68:68" x14ac:dyDescent="0.2">
      <c r="BP57018" s="48"/>
    </row>
    <row r="57019" spans="68:68" x14ac:dyDescent="0.2">
      <c r="BP57019" s="48"/>
    </row>
    <row r="57020" spans="68:68" x14ac:dyDescent="0.2">
      <c r="BP57020" s="48"/>
    </row>
    <row r="57021" spans="68:68" x14ac:dyDescent="0.2">
      <c r="BP57021" s="48"/>
    </row>
    <row r="57022" spans="68:68" x14ac:dyDescent="0.2">
      <c r="BP57022" s="48"/>
    </row>
    <row r="57023" spans="68:68" x14ac:dyDescent="0.2">
      <c r="BP57023" s="48"/>
    </row>
    <row r="57024" spans="68:68" x14ac:dyDescent="0.2">
      <c r="BP57024" s="48"/>
    </row>
    <row r="57025" spans="68:68" x14ac:dyDescent="0.2">
      <c r="BP57025" s="48"/>
    </row>
    <row r="57026" spans="68:68" x14ac:dyDescent="0.2">
      <c r="BP57026" s="48"/>
    </row>
    <row r="57027" spans="68:68" x14ac:dyDescent="0.2">
      <c r="BP57027" s="48"/>
    </row>
    <row r="57028" spans="68:68" x14ac:dyDescent="0.2">
      <c r="BP57028" s="48"/>
    </row>
    <row r="57029" spans="68:68" x14ac:dyDescent="0.2">
      <c r="BP57029" s="48"/>
    </row>
    <row r="57030" spans="68:68" x14ac:dyDescent="0.2">
      <c r="BP57030" s="48"/>
    </row>
    <row r="57031" spans="68:68" x14ac:dyDescent="0.2">
      <c r="BP57031" s="48"/>
    </row>
    <row r="57032" spans="68:68" x14ac:dyDescent="0.2">
      <c r="BP57032" s="48"/>
    </row>
    <row r="57033" spans="68:68" x14ac:dyDescent="0.2">
      <c r="BP57033" s="48"/>
    </row>
    <row r="57034" spans="68:68" x14ac:dyDescent="0.2">
      <c r="BP57034" s="48"/>
    </row>
    <row r="57035" spans="68:68" x14ac:dyDescent="0.2">
      <c r="BP57035" s="48"/>
    </row>
    <row r="57036" spans="68:68" x14ac:dyDescent="0.2">
      <c r="BP57036" s="48"/>
    </row>
    <row r="57037" spans="68:68" x14ac:dyDescent="0.2">
      <c r="BP57037" s="48"/>
    </row>
    <row r="57038" spans="68:68" x14ac:dyDescent="0.2">
      <c r="BP57038" s="48"/>
    </row>
    <row r="57039" spans="68:68" x14ac:dyDescent="0.2">
      <c r="BP57039" s="48"/>
    </row>
    <row r="57040" spans="68:68" x14ac:dyDescent="0.2">
      <c r="BP57040" s="48"/>
    </row>
    <row r="57041" spans="68:68" x14ac:dyDescent="0.2">
      <c r="BP57041" s="48"/>
    </row>
    <row r="57042" spans="68:68" x14ac:dyDescent="0.2">
      <c r="BP57042" s="48"/>
    </row>
    <row r="57043" spans="68:68" x14ac:dyDescent="0.2">
      <c r="BP57043" s="48"/>
    </row>
    <row r="57044" spans="68:68" x14ac:dyDescent="0.2">
      <c r="BP57044" s="48"/>
    </row>
    <row r="57045" spans="68:68" x14ac:dyDescent="0.2">
      <c r="BP57045" s="48"/>
    </row>
    <row r="57046" spans="68:68" x14ac:dyDescent="0.2">
      <c r="BP57046" s="48"/>
    </row>
    <row r="57047" spans="68:68" x14ac:dyDescent="0.2">
      <c r="BP57047" s="48"/>
    </row>
    <row r="57048" spans="68:68" x14ac:dyDescent="0.2">
      <c r="BP57048" s="48"/>
    </row>
    <row r="57049" spans="68:68" x14ac:dyDescent="0.2">
      <c r="BP57049" s="48"/>
    </row>
    <row r="57050" spans="68:68" x14ac:dyDescent="0.2">
      <c r="BP57050" s="48"/>
    </row>
    <row r="57051" spans="68:68" x14ac:dyDescent="0.2">
      <c r="BP57051" s="48"/>
    </row>
    <row r="57052" spans="68:68" x14ac:dyDescent="0.2">
      <c r="BP57052" s="48"/>
    </row>
    <row r="57053" spans="68:68" x14ac:dyDescent="0.2">
      <c r="BP57053" s="48"/>
    </row>
    <row r="57054" spans="68:68" x14ac:dyDescent="0.2">
      <c r="BP57054" s="48"/>
    </row>
    <row r="57055" spans="68:68" x14ac:dyDescent="0.2">
      <c r="BP57055" s="48"/>
    </row>
    <row r="57056" spans="68:68" x14ac:dyDescent="0.2">
      <c r="BP57056" s="48"/>
    </row>
    <row r="57057" spans="68:68" x14ac:dyDescent="0.2">
      <c r="BP57057" s="48"/>
    </row>
    <row r="57058" spans="68:68" x14ac:dyDescent="0.2">
      <c r="BP57058" s="48"/>
    </row>
    <row r="57059" spans="68:68" x14ac:dyDescent="0.2">
      <c r="BP57059" s="48"/>
    </row>
    <row r="57060" spans="68:68" x14ac:dyDescent="0.2">
      <c r="BP57060" s="48"/>
    </row>
    <row r="57061" spans="68:68" x14ac:dyDescent="0.2">
      <c r="BP57061" s="48"/>
    </row>
    <row r="57062" spans="68:68" x14ac:dyDescent="0.2">
      <c r="BP57062" s="48"/>
    </row>
    <row r="57063" spans="68:68" x14ac:dyDescent="0.2">
      <c r="BP57063" s="48"/>
    </row>
    <row r="57064" spans="68:68" x14ac:dyDescent="0.2">
      <c r="BP57064" s="48"/>
    </row>
    <row r="57065" spans="68:68" x14ac:dyDescent="0.2">
      <c r="BP57065" s="48"/>
    </row>
    <row r="57066" spans="68:68" x14ac:dyDescent="0.2">
      <c r="BP57066" s="48"/>
    </row>
    <row r="57067" spans="68:68" x14ac:dyDescent="0.2">
      <c r="BP57067" s="48"/>
    </row>
    <row r="57068" spans="68:68" x14ac:dyDescent="0.2">
      <c r="BP57068" s="48"/>
    </row>
    <row r="57069" spans="68:68" x14ac:dyDescent="0.2">
      <c r="BP57069" s="48"/>
    </row>
    <row r="57070" spans="68:68" x14ac:dyDescent="0.2">
      <c r="BP57070" s="48"/>
    </row>
    <row r="57071" spans="68:68" x14ac:dyDescent="0.2">
      <c r="BP57071" s="48"/>
    </row>
    <row r="57072" spans="68:68" x14ac:dyDescent="0.2">
      <c r="BP57072" s="48"/>
    </row>
    <row r="57073" spans="68:68" x14ac:dyDescent="0.2">
      <c r="BP57073" s="48"/>
    </row>
    <row r="57074" spans="68:68" x14ac:dyDescent="0.2">
      <c r="BP57074" s="48"/>
    </row>
    <row r="57075" spans="68:68" x14ac:dyDescent="0.2">
      <c r="BP57075" s="48"/>
    </row>
    <row r="57076" spans="68:68" x14ac:dyDescent="0.2">
      <c r="BP57076" s="48"/>
    </row>
    <row r="57077" spans="68:68" x14ac:dyDescent="0.2">
      <c r="BP57077" s="48"/>
    </row>
    <row r="57078" spans="68:68" x14ac:dyDescent="0.2">
      <c r="BP57078" s="48"/>
    </row>
    <row r="57079" spans="68:68" x14ac:dyDescent="0.2">
      <c r="BP57079" s="48"/>
    </row>
    <row r="57080" spans="68:68" x14ac:dyDescent="0.2">
      <c r="BP57080" s="48"/>
    </row>
    <row r="57081" spans="68:68" x14ac:dyDescent="0.2">
      <c r="BP57081" s="48"/>
    </row>
    <row r="57082" spans="68:68" x14ac:dyDescent="0.2">
      <c r="BP57082" s="48"/>
    </row>
    <row r="57083" spans="68:68" x14ac:dyDescent="0.2">
      <c r="BP57083" s="48"/>
    </row>
    <row r="57084" spans="68:68" x14ac:dyDescent="0.2">
      <c r="BP57084" s="48"/>
    </row>
    <row r="57085" spans="68:68" x14ac:dyDescent="0.2">
      <c r="BP57085" s="48"/>
    </row>
    <row r="57086" spans="68:68" x14ac:dyDescent="0.2">
      <c r="BP57086" s="48"/>
    </row>
    <row r="57087" spans="68:68" x14ac:dyDescent="0.2">
      <c r="BP57087" s="48"/>
    </row>
    <row r="57088" spans="68:68" x14ac:dyDescent="0.2">
      <c r="BP57088" s="48"/>
    </row>
    <row r="57089" spans="68:68" x14ac:dyDescent="0.2">
      <c r="BP57089" s="48"/>
    </row>
    <row r="57090" spans="68:68" x14ac:dyDescent="0.2">
      <c r="BP57090" s="48"/>
    </row>
    <row r="57091" spans="68:68" x14ac:dyDescent="0.2">
      <c r="BP57091" s="48"/>
    </row>
    <row r="57092" spans="68:68" x14ac:dyDescent="0.2">
      <c r="BP57092" s="48"/>
    </row>
    <row r="57093" spans="68:68" x14ac:dyDescent="0.2">
      <c r="BP57093" s="48"/>
    </row>
    <row r="57094" spans="68:68" x14ac:dyDescent="0.2">
      <c r="BP57094" s="48"/>
    </row>
    <row r="57095" spans="68:68" x14ac:dyDescent="0.2">
      <c r="BP57095" s="48"/>
    </row>
    <row r="57096" spans="68:68" x14ac:dyDescent="0.2">
      <c r="BP57096" s="48"/>
    </row>
    <row r="57097" spans="68:68" x14ac:dyDescent="0.2">
      <c r="BP57097" s="48"/>
    </row>
    <row r="57098" spans="68:68" x14ac:dyDescent="0.2">
      <c r="BP57098" s="48"/>
    </row>
    <row r="57099" spans="68:68" x14ac:dyDescent="0.2">
      <c r="BP57099" s="48"/>
    </row>
    <row r="57100" spans="68:68" x14ac:dyDescent="0.2">
      <c r="BP57100" s="48"/>
    </row>
    <row r="57101" spans="68:68" x14ac:dyDescent="0.2">
      <c r="BP57101" s="48"/>
    </row>
    <row r="57102" spans="68:68" x14ac:dyDescent="0.2">
      <c r="BP57102" s="48"/>
    </row>
    <row r="57103" spans="68:68" x14ac:dyDescent="0.2">
      <c r="BP57103" s="48"/>
    </row>
    <row r="57104" spans="68:68" x14ac:dyDescent="0.2">
      <c r="BP57104" s="48"/>
    </row>
    <row r="57105" spans="68:68" x14ac:dyDescent="0.2">
      <c r="BP57105" s="48"/>
    </row>
    <row r="57106" spans="68:68" x14ac:dyDescent="0.2">
      <c r="BP57106" s="48"/>
    </row>
    <row r="57107" spans="68:68" x14ac:dyDescent="0.2">
      <c r="BP57107" s="48"/>
    </row>
    <row r="57108" spans="68:68" x14ac:dyDescent="0.2">
      <c r="BP57108" s="48"/>
    </row>
    <row r="57109" spans="68:68" x14ac:dyDescent="0.2">
      <c r="BP57109" s="48"/>
    </row>
    <row r="57110" spans="68:68" x14ac:dyDescent="0.2">
      <c r="BP57110" s="48"/>
    </row>
    <row r="57111" spans="68:68" x14ac:dyDescent="0.2">
      <c r="BP57111" s="48"/>
    </row>
    <row r="57112" spans="68:68" x14ac:dyDescent="0.2">
      <c r="BP57112" s="48"/>
    </row>
    <row r="57113" spans="68:68" x14ac:dyDescent="0.2">
      <c r="BP57113" s="48"/>
    </row>
    <row r="57114" spans="68:68" x14ac:dyDescent="0.2">
      <c r="BP57114" s="48"/>
    </row>
    <row r="57115" spans="68:68" x14ac:dyDescent="0.2">
      <c r="BP57115" s="48"/>
    </row>
    <row r="57116" spans="68:68" x14ac:dyDescent="0.2">
      <c r="BP57116" s="48"/>
    </row>
    <row r="57117" spans="68:68" x14ac:dyDescent="0.2">
      <c r="BP57117" s="48"/>
    </row>
    <row r="57118" spans="68:68" x14ac:dyDescent="0.2">
      <c r="BP57118" s="48"/>
    </row>
    <row r="57119" spans="68:68" x14ac:dyDescent="0.2">
      <c r="BP57119" s="48"/>
    </row>
    <row r="57120" spans="68:68" x14ac:dyDescent="0.2">
      <c r="BP57120" s="48"/>
    </row>
    <row r="57121" spans="68:68" x14ac:dyDescent="0.2">
      <c r="BP57121" s="48"/>
    </row>
    <row r="57122" spans="68:68" x14ac:dyDescent="0.2">
      <c r="BP57122" s="48"/>
    </row>
    <row r="57123" spans="68:68" x14ac:dyDescent="0.2">
      <c r="BP57123" s="48"/>
    </row>
    <row r="57124" spans="68:68" x14ac:dyDescent="0.2">
      <c r="BP57124" s="48"/>
    </row>
    <row r="57125" spans="68:68" x14ac:dyDescent="0.2">
      <c r="BP57125" s="48"/>
    </row>
    <row r="57126" spans="68:68" x14ac:dyDescent="0.2">
      <c r="BP57126" s="48"/>
    </row>
    <row r="57127" spans="68:68" x14ac:dyDescent="0.2">
      <c r="BP57127" s="48"/>
    </row>
    <row r="57128" spans="68:68" x14ac:dyDescent="0.2">
      <c r="BP57128" s="48"/>
    </row>
    <row r="57129" spans="68:68" x14ac:dyDescent="0.2">
      <c r="BP57129" s="48"/>
    </row>
    <row r="57130" spans="68:68" x14ac:dyDescent="0.2">
      <c r="BP57130" s="48"/>
    </row>
    <row r="57131" spans="68:68" x14ac:dyDescent="0.2">
      <c r="BP57131" s="48"/>
    </row>
    <row r="57132" spans="68:68" x14ac:dyDescent="0.2">
      <c r="BP57132" s="48"/>
    </row>
    <row r="57133" spans="68:68" x14ac:dyDescent="0.2">
      <c r="BP57133" s="48"/>
    </row>
    <row r="57134" spans="68:68" x14ac:dyDescent="0.2">
      <c r="BP57134" s="48"/>
    </row>
    <row r="57135" spans="68:68" x14ac:dyDescent="0.2">
      <c r="BP57135" s="48"/>
    </row>
    <row r="57136" spans="68:68" x14ac:dyDescent="0.2">
      <c r="BP57136" s="48"/>
    </row>
    <row r="57137" spans="68:68" x14ac:dyDescent="0.2">
      <c r="BP57137" s="48"/>
    </row>
    <row r="57138" spans="68:68" x14ac:dyDescent="0.2">
      <c r="BP57138" s="48"/>
    </row>
    <row r="57139" spans="68:68" x14ac:dyDescent="0.2">
      <c r="BP57139" s="48"/>
    </row>
    <row r="57140" spans="68:68" x14ac:dyDescent="0.2">
      <c r="BP57140" s="48"/>
    </row>
    <row r="57141" spans="68:68" x14ac:dyDescent="0.2">
      <c r="BP57141" s="48"/>
    </row>
    <row r="57142" spans="68:68" x14ac:dyDescent="0.2">
      <c r="BP57142" s="48"/>
    </row>
    <row r="57143" spans="68:68" x14ac:dyDescent="0.2">
      <c r="BP57143" s="48"/>
    </row>
    <row r="57144" spans="68:68" x14ac:dyDescent="0.2">
      <c r="BP57144" s="48"/>
    </row>
    <row r="57145" spans="68:68" x14ac:dyDescent="0.2">
      <c r="BP57145" s="48"/>
    </row>
    <row r="57146" spans="68:68" x14ac:dyDescent="0.2">
      <c r="BP57146" s="48"/>
    </row>
    <row r="57147" spans="68:68" x14ac:dyDescent="0.2">
      <c r="BP57147" s="48"/>
    </row>
    <row r="57148" spans="68:68" x14ac:dyDescent="0.2">
      <c r="BP57148" s="48"/>
    </row>
    <row r="57149" spans="68:68" x14ac:dyDescent="0.2">
      <c r="BP57149" s="48"/>
    </row>
    <row r="57150" spans="68:68" x14ac:dyDescent="0.2">
      <c r="BP57150" s="48"/>
    </row>
    <row r="57151" spans="68:68" x14ac:dyDescent="0.2">
      <c r="BP57151" s="48"/>
    </row>
    <row r="57152" spans="68:68" x14ac:dyDescent="0.2">
      <c r="BP57152" s="48"/>
    </row>
    <row r="57153" spans="68:68" x14ac:dyDescent="0.2">
      <c r="BP57153" s="48"/>
    </row>
    <row r="57154" spans="68:68" x14ac:dyDescent="0.2">
      <c r="BP57154" s="48"/>
    </row>
    <row r="57155" spans="68:68" x14ac:dyDescent="0.2">
      <c r="BP57155" s="48"/>
    </row>
    <row r="57156" spans="68:68" x14ac:dyDescent="0.2">
      <c r="BP57156" s="48"/>
    </row>
    <row r="57157" spans="68:68" x14ac:dyDescent="0.2">
      <c r="BP57157" s="48"/>
    </row>
    <row r="57158" spans="68:68" x14ac:dyDescent="0.2">
      <c r="BP57158" s="48"/>
    </row>
    <row r="57159" spans="68:68" x14ac:dyDescent="0.2">
      <c r="BP57159" s="48"/>
    </row>
    <row r="57160" spans="68:68" x14ac:dyDescent="0.2">
      <c r="BP57160" s="48"/>
    </row>
    <row r="57161" spans="68:68" x14ac:dyDescent="0.2">
      <c r="BP57161" s="48"/>
    </row>
    <row r="57162" spans="68:68" x14ac:dyDescent="0.2">
      <c r="BP57162" s="48"/>
    </row>
    <row r="57163" spans="68:68" x14ac:dyDescent="0.2">
      <c r="BP57163" s="48"/>
    </row>
    <row r="57164" spans="68:68" x14ac:dyDescent="0.2">
      <c r="BP57164" s="48"/>
    </row>
    <row r="57165" spans="68:68" x14ac:dyDescent="0.2">
      <c r="BP57165" s="48"/>
    </row>
    <row r="57166" spans="68:68" x14ac:dyDescent="0.2">
      <c r="BP57166" s="48"/>
    </row>
    <row r="57167" spans="68:68" x14ac:dyDescent="0.2">
      <c r="BP57167" s="48"/>
    </row>
    <row r="57168" spans="68:68" x14ac:dyDescent="0.2">
      <c r="BP57168" s="48"/>
    </row>
    <row r="57169" spans="68:68" x14ac:dyDescent="0.2">
      <c r="BP57169" s="48"/>
    </row>
    <row r="57170" spans="68:68" x14ac:dyDescent="0.2">
      <c r="BP57170" s="48"/>
    </row>
    <row r="57171" spans="68:68" x14ac:dyDescent="0.2">
      <c r="BP57171" s="48"/>
    </row>
    <row r="57172" spans="68:68" x14ac:dyDescent="0.2">
      <c r="BP57172" s="48"/>
    </row>
    <row r="57173" spans="68:68" x14ac:dyDescent="0.2">
      <c r="BP57173" s="48"/>
    </row>
    <row r="57174" spans="68:68" x14ac:dyDescent="0.2">
      <c r="BP57174" s="48"/>
    </row>
    <row r="57175" spans="68:68" x14ac:dyDescent="0.2">
      <c r="BP57175" s="48"/>
    </row>
    <row r="57176" spans="68:68" x14ac:dyDescent="0.2">
      <c r="BP57176" s="48"/>
    </row>
    <row r="57177" spans="68:68" x14ac:dyDescent="0.2">
      <c r="BP57177" s="48"/>
    </row>
    <row r="57178" spans="68:68" x14ac:dyDescent="0.2">
      <c r="BP57178" s="48"/>
    </row>
    <row r="57179" spans="68:68" x14ac:dyDescent="0.2">
      <c r="BP57179" s="48"/>
    </row>
    <row r="57180" spans="68:68" x14ac:dyDescent="0.2">
      <c r="BP57180" s="48"/>
    </row>
    <row r="57181" spans="68:68" x14ac:dyDescent="0.2">
      <c r="BP57181" s="48"/>
    </row>
    <row r="57182" spans="68:68" x14ac:dyDescent="0.2">
      <c r="BP57182" s="48"/>
    </row>
    <row r="57183" spans="68:68" x14ac:dyDescent="0.2">
      <c r="BP57183" s="48"/>
    </row>
    <row r="57184" spans="68:68" x14ac:dyDescent="0.2">
      <c r="BP57184" s="48"/>
    </row>
    <row r="57185" spans="68:68" x14ac:dyDescent="0.2">
      <c r="BP57185" s="48"/>
    </row>
    <row r="57186" spans="68:68" x14ac:dyDescent="0.2">
      <c r="BP57186" s="48"/>
    </row>
    <row r="57187" spans="68:68" x14ac:dyDescent="0.2">
      <c r="BP57187" s="48"/>
    </row>
    <row r="57188" spans="68:68" x14ac:dyDescent="0.2">
      <c r="BP57188" s="48"/>
    </row>
    <row r="57189" spans="68:68" x14ac:dyDescent="0.2">
      <c r="BP57189" s="48"/>
    </row>
    <row r="57190" spans="68:68" x14ac:dyDescent="0.2">
      <c r="BP57190" s="48"/>
    </row>
    <row r="57191" spans="68:68" x14ac:dyDescent="0.2">
      <c r="BP57191" s="48"/>
    </row>
    <row r="57192" spans="68:68" x14ac:dyDescent="0.2">
      <c r="BP57192" s="48"/>
    </row>
    <row r="57193" spans="68:68" x14ac:dyDescent="0.2">
      <c r="BP57193" s="48"/>
    </row>
    <row r="57194" spans="68:68" x14ac:dyDescent="0.2">
      <c r="BP57194" s="48"/>
    </row>
    <row r="57195" spans="68:68" x14ac:dyDescent="0.2">
      <c r="BP57195" s="48"/>
    </row>
    <row r="57196" spans="68:68" x14ac:dyDescent="0.2">
      <c r="BP57196" s="48"/>
    </row>
    <row r="57197" spans="68:68" x14ac:dyDescent="0.2">
      <c r="BP57197" s="48"/>
    </row>
    <row r="57198" spans="68:68" x14ac:dyDescent="0.2">
      <c r="BP57198" s="48"/>
    </row>
    <row r="57199" spans="68:68" x14ac:dyDescent="0.2">
      <c r="BP57199" s="48"/>
    </row>
    <row r="57200" spans="68:68" x14ac:dyDescent="0.2">
      <c r="BP57200" s="48"/>
    </row>
    <row r="57201" spans="68:68" x14ac:dyDescent="0.2">
      <c r="BP57201" s="48"/>
    </row>
    <row r="57202" spans="68:68" x14ac:dyDescent="0.2">
      <c r="BP57202" s="48"/>
    </row>
    <row r="57203" spans="68:68" x14ac:dyDescent="0.2">
      <c r="BP57203" s="48"/>
    </row>
    <row r="57204" spans="68:68" x14ac:dyDescent="0.2">
      <c r="BP57204" s="48"/>
    </row>
    <row r="57205" spans="68:68" x14ac:dyDescent="0.2">
      <c r="BP57205" s="48"/>
    </row>
    <row r="57206" spans="68:68" x14ac:dyDescent="0.2">
      <c r="BP57206" s="48"/>
    </row>
    <row r="57207" spans="68:68" x14ac:dyDescent="0.2">
      <c r="BP57207" s="48"/>
    </row>
    <row r="57208" spans="68:68" x14ac:dyDescent="0.2">
      <c r="BP57208" s="48"/>
    </row>
    <row r="57209" spans="68:68" x14ac:dyDescent="0.2">
      <c r="BP57209" s="48"/>
    </row>
    <row r="57210" spans="68:68" x14ac:dyDescent="0.2">
      <c r="BP57210" s="48"/>
    </row>
    <row r="57211" spans="68:68" x14ac:dyDescent="0.2">
      <c r="BP57211" s="48"/>
    </row>
    <row r="57212" spans="68:68" x14ac:dyDescent="0.2">
      <c r="BP57212" s="48"/>
    </row>
    <row r="57213" spans="68:68" x14ac:dyDescent="0.2">
      <c r="BP57213" s="48"/>
    </row>
    <row r="57214" spans="68:68" x14ac:dyDescent="0.2">
      <c r="BP57214" s="48"/>
    </row>
    <row r="57215" spans="68:68" x14ac:dyDescent="0.2">
      <c r="BP57215" s="48"/>
    </row>
    <row r="57216" spans="68:68" x14ac:dyDescent="0.2">
      <c r="BP57216" s="48"/>
    </row>
    <row r="57217" spans="68:68" x14ac:dyDescent="0.2">
      <c r="BP57217" s="48"/>
    </row>
    <row r="57218" spans="68:68" x14ac:dyDescent="0.2">
      <c r="BP57218" s="48"/>
    </row>
    <row r="57219" spans="68:68" x14ac:dyDescent="0.2">
      <c r="BP57219" s="48"/>
    </row>
    <row r="57220" spans="68:68" x14ac:dyDescent="0.2">
      <c r="BP57220" s="48"/>
    </row>
    <row r="57221" spans="68:68" x14ac:dyDescent="0.2">
      <c r="BP57221" s="48"/>
    </row>
    <row r="57222" spans="68:68" x14ac:dyDescent="0.2">
      <c r="BP57222" s="48"/>
    </row>
    <row r="57223" spans="68:68" x14ac:dyDescent="0.2">
      <c r="BP57223" s="48"/>
    </row>
    <row r="57224" spans="68:68" x14ac:dyDescent="0.2">
      <c r="BP57224" s="48"/>
    </row>
    <row r="57225" spans="68:68" x14ac:dyDescent="0.2">
      <c r="BP57225" s="48"/>
    </row>
    <row r="57226" spans="68:68" x14ac:dyDescent="0.2">
      <c r="BP57226" s="48"/>
    </row>
    <row r="57227" spans="68:68" x14ac:dyDescent="0.2">
      <c r="BP57227" s="48"/>
    </row>
    <row r="57228" spans="68:68" x14ac:dyDescent="0.2">
      <c r="BP57228" s="48"/>
    </row>
    <row r="57229" spans="68:68" x14ac:dyDescent="0.2">
      <c r="BP57229" s="48"/>
    </row>
    <row r="57230" spans="68:68" x14ac:dyDescent="0.2">
      <c r="BP57230" s="48"/>
    </row>
    <row r="57231" spans="68:68" x14ac:dyDescent="0.2">
      <c r="BP57231" s="48"/>
    </row>
    <row r="57232" spans="68:68" x14ac:dyDescent="0.2">
      <c r="BP57232" s="48"/>
    </row>
    <row r="57233" spans="68:68" x14ac:dyDescent="0.2">
      <c r="BP57233" s="48"/>
    </row>
    <row r="57234" spans="68:68" x14ac:dyDescent="0.2">
      <c r="BP57234" s="48"/>
    </row>
    <row r="57235" spans="68:68" x14ac:dyDescent="0.2">
      <c r="BP57235" s="48"/>
    </row>
    <row r="57236" spans="68:68" x14ac:dyDescent="0.2">
      <c r="BP57236" s="48"/>
    </row>
    <row r="57237" spans="68:68" x14ac:dyDescent="0.2">
      <c r="BP57237" s="48"/>
    </row>
    <row r="57238" spans="68:68" x14ac:dyDescent="0.2">
      <c r="BP57238" s="48"/>
    </row>
    <row r="57239" spans="68:68" x14ac:dyDescent="0.2">
      <c r="BP57239" s="48"/>
    </row>
    <row r="57240" spans="68:68" x14ac:dyDescent="0.2">
      <c r="BP57240" s="48"/>
    </row>
    <row r="57241" spans="68:68" x14ac:dyDescent="0.2">
      <c r="BP57241" s="48"/>
    </row>
    <row r="57242" spans="68:68" x14ac:dyDescent="0.2">
      <c r="BP57242" s="48"/>
    </row>
    <row r="57243" spans="68:68" x14ac:dyDescent="0.2">
      <c r="BP57243" s="48"/>
    </row>
    <row r="57244" spans="68:68" x14ac:dyDescent="0.2">
      <c r="BP57244" s="48"/>
    </row>
    <row r="57245" spans="68:68" x14ac:dyDescent="0.2">
      <c r="BP57245" s="48"/>
    </row>
    <row r="57246" spans="68:68" x14ac:dyDescent="0.2">
      <c r="BP57246" s="48"/>
    </row>
    <row r="57247" spans="68:68" x14ac:dyDescent="0.2">
      <c r="BP57247" s="48"/>
    </row>
    <row r="57248" spans="68:68" x14ac:dyDescent="0.2">
      <c r="BP57248" s="48"/>
    </row>
    <row r="57249" spans="68:68" x14ac:dyDescent="0.2">
      <c r="BP57249" s="48"/>
    </row>
    <row r="57250" spans="68:68" x14ac:dyDescent="0.2">
      <c r="BP57250" s="48"/>
    </row>
    <row r="57251" spans="68:68" x14ac:dyDescent="0.2">
      <c r="BP57251" s="48"/>
    </row>
    <row r="57252" spans="68:68" x14ac:dyDescent="0.2">
      <c r="BP57252" s="48"/>
    </row>
    <row r="57253" spans="68:68" x14ac:dyDescent="0.2">
      <c r="BP57253" s="48"/>
    </row>
    <row r="57254" spans="68:68" x14ac:dyDescent="0.2">
      <c r="BP57254" s="48"/>
    </row>
    <row r="57255" spans="68:68" x14ac:dyDescent="0.2">
      <c r="BP57255" s="48"/>
    </row>
    <row r="57256" spans="68:68" x14ac:dyDescent="0.2">
      <c r="BP57256" s="48"/>
    </row>
    <row r="57257" spans="68:68" x14ac:dyDescent="0.2">
      <c r="BP57257" s="48"/>
    </row>
    <row r="57258" spans="68:68" x14ac:dyDescent="0.2">
      <c r="BP57258" s="48"/>
    </row>
    <row r="57259" spans="68:68" x14ac:dyDescent="0.2">
      <c r="BP57259" s="48"/>
    </row>
    <row r="57260" spans="68:68" x14ac:dyDescent="0.2">
      <c r="BP57260" s="48"/>
    </row>
    <row r="57261" spans="68:68" x14ac:dyDescent="0.2">
      <c r="BP57261" s="48"/>
    </row>
    <row r="57262" spans="68:68" x14ac:dyDescent="0.2">
      <c r="BP57262" s="48"/>
    </row>
    <row r="57263" spans="68:68" x14ac:dyDescent="0.2">
      <c r="BP57263" s="48"/>
    </row>
    <row r="57264" spans="68:68" x14ac:dyDescent="0.2">
      <c r="BP57264" s="48"/>
    </row>
    <row r="57265" spans="68:68" x14ac:dyDescent="0.2">
      <c r="BP57265" s="48"/>
    </row>
    <row r="57266" spans="68:68" x14ac:dyDescent="0.2">
      <c r="BP57266" s="48"/>
    </row>
    <row r="57267" spans="68:68" x14ac:dyDescent="0.2">
      <c r="BP57267" s="48"/>
    </row>
    <row r="57268" spans="68:68" x14ac:dyDescent="0.2">
      <c r="BP57268" s="48"/>
    </row>
    <row r="57269" spans="68:68" x14ac:dyDescent="0.2">
      <c r="BP57269" s="48"/>
    </row>
    <row r="57270" spans="68:68" x14ac:dyDescent="0.2">
      <c r="BP57270" s="48"/>
    </row>
    <row r="57271" spans="68:68" x14ac:dyDescent="0.2">
      <c r="BP57271" s="48"/>
    </row>
    <row r="57272" spans="68:68" x14ac:dyDescent="0.2">
      <c r="BP57272" s="48"/>
    </row>
    <row r="57273" spans="68:68" x14ac:dyDescent="0.2">
      <c r="BP57273" s="48"/>
    </row>
    <row r="57274" spans="68:68" x14ac:dyDescent="0.2">
      <c r="BP57274" s="48"/>
    </row>
    <row r="57275" spans="68:68" x14ac:dyDescent="0.2">
      <c r="BP57275" s="48"/>
    </row>
    <row r="57276" spans="68:68" x14ac:dyDescent="0.2">
      <c r="BP57276" s="48"/>
    </row>
    <row r="57277" spans="68:68" x14ac:dyDescent="0.2">
      <c r="BP57277" s="48"/>
    </row>
    <row r="57278" spans="68:68" x14ac:dyDescent="0.2">
      <c r="BP57278" s="48"/>
    </row>
    <row r="57279" spans="68:68" x14ac:dyDescent="0.2">
      <c r="BP57279" s="48"/>
    </row>
    <row r="57280" spans="68:68" x14ac:dyDescent="0.2">
      <c r="BP57280" s="48"/>
    </row>
    <row r="57281" spans="68:68" x14ac:dyDescent="0.2">
      <c r="BP57281" s="48"/>
    </row>
    <row r="57282" spans="68:68" x14ac:dyDescent="0.2">
      <c r="BP57282" s="48"/>
    </row>
    <row r="57283" spans="68:68" x14ac:dyDescent="0.2">
      <c r="BP57283" s="48"/>
    </row>
    <row r="57284" spans="68:68" x14ac:dyDescent="0.2">
      <c r="BP57284" s="48"/>
    </row>
    <row r="57285" spans="68:68" x14ac:dyDescent="0.2">
      <c r="BP57285" s="48"/>
    </row>
    <row r="57286" spans="68:68" x14ac:dyDescent="0.2">
      <c r="BP57286" s="48"/>
    </row>
    <row r="57287" spans="68:68" x14ac:dyDescent="0.2">
      <c r="BP57287" s="48"/>
    </row>
    <row r="57288" spans="68:68" x14ac:dyDescent="0.2">
      <c r="BP57288" s="48"/>
    </row>
    <row r="57289" spans="68:68" x14ac:dyDescent="0.2">
      <c r="BP57289" s="48"/>
    </row>
    <row r="57290" spans="68:68" x14ac:dyDescent="0.2">
      <c r="BP57290" s="48"/>
    </row>
    <row r="57291" spans="68:68" x14ac:dyDescent="0.2">
      <c r="BP57291" s="48"/>
    </row>
    <row r="57292" spans="68:68" x14ac:dyDescent="0.2">
      <c r="BP57292" s="48"/>
    </row>
    <row r="57293" spans="68:68" x14ac:dyDescent="0.2">
      <c r="BP57293" s="48"/>
    </row>
    <row r="57294" spans="68:68" x14ac:dyDescent="0.2">
      <c r="BP57294" s="48"/>
    </row>
    <row r="57295" spans="68:68" x14ac:dyDescent="0.2">
      <c r="BP57295" s="48"/>
    </row>
    <row r="57296" spans="68:68" x14ac:dyDescent="0.2">
      <c r="BP57296" s="48"/>
    </row>
    <row r="57297" spans="68:68" x14ac:dyDescent="0.2">
      <c r="BP57297" s="48"/>
    </row>
    <row r="57298" spans="68:68" x14ac:dyDescent="0.2">
      <c r="BP57298" s="48"/>
    </row>
    <row r="57299" spans="68:68" x14ac:dyDescent="0.2">
      <c r="BP57299" s="48"/>
    </row>
    <row r="57300" spans="68:68" x14ac:dyDescent="0.2">
      <c r="BP57300" s="48"/>
    </row>
    <row r="57301" spans="68:68" x14ac:dyDescent="0.2">
      <c r="BP57301" s="48"/>
    </row>
    <row r="57302" spans="68:68" x14ac:dyDescent="0.2">
      <c r="BP57302" s="48"/>
    </row>
    <row r="57303" spans="68:68" x14ac:dyDescent="0.2">
      <c r="BP57303" s="48"/>
    </row>
    <row r="57304" spans="68:68" x14ac:dyDescent="0.2">
      <c r="BP57304" s="48"/>
    </row>
    <row r="57305" spans="68:68" x14ac:dyDescent="0.2">
      <c r="BP57305" s="48"/>
    </row>
    <row r="57306" spans="68:68" x14ac:dyDescent="0.2">
      <c r="BP57306" s="48"/>
    </row>
    <row r="57307" spans="68:68" x14ac:dyDescent="0.2">
      <c r="BP57307" s="48"/>
    </row>
    <row r="57308" spans="68:68" x14ac:dyDescent="0.2">
      <c r="BP57308" s="48"/>
    </row>
    <row r="57309" spans="68:68" x14ac:dyDescent="0.2">
      <c r="BP57309" s="48"/>
    </row>
    <row r="57310" spans="68:68" x14ac:dyDescent="0.2">
      <c r="BP57310" s="48"/>
    </row>
    <row r="57311" spans="68:68" x14ac:dyDescent="0.2">
      <c r="BP57311" s="48"/>
    </row>
    <row r="57312" spans="68:68" x14ac:dyDescent="0.2">
      <c r="BP57312" s="48"/>
    </row>
    <row r="57313" spans="68:68" x14ac:dyDescent="0.2">
      <c r="BP57313" s="48"/>
    </row>
    <row r="57314" spans="68:68" x14ac:dyDescent="0.2">
      <c r="BP57314" s="48"/>
    </row>
    <row r="57315" spans="68:68" x14ac:dyDescent="0.2">
      <c r="BP57315" s="48"/>
    </row>
    <row r="57316" spans="68:68" x14ac:dyDescent="0.2">
      <c r="BP57316" s="48"/>
    </row>
    <row r="57317" spans="68:68" x14ac:dyDescent="0.2">
      <c r="BP57317" s="48"/>
    </row>
    <row r="57318" spans="68:68" x14ac:dyDescent="0.2">
      <c r="BP57318" s="48"/>
    </row>
    <row r="57319" spans="68:68" x14ac:dyDescent="0.2">
      <c r="BP57319" s="48"/>
    </row>
    <row r="57320" spans="68:68" x14ac:dyDescent="0.2">
      <c r="BP57320" s="48"/>
    </row>
    <row r="57321" spans="68:68" x14ac:dyDescent="0.2">
      <c r="BP57321" s="48"/>
    </row>
    <row r="57322" spans="68:68" x14ac:dyDescent="0.2">
      <c r="BP57322" s="48"/>
    </row>
    <row r="57323" spans="68:68" x14ac:dyDescent="0.2">
      <c r="BP57323" s="48"/>
    </row>
    <row r="57324" spans="68:68" x14ac:dyDescent="0.2">
      <c r="BP57324" s="48"/>
    </row>
    <row r="57325" spans="68:68" x14ac:dyDescent="0.2">
      <c r="BP57325" s="48"/>
    </row>
    <row r="57326" spans="68:68" x14ac:dyDescent="0.2">
      <c r="BP57326" s="48"/>
    </row>
    <row r="57327" spans="68:68" x14ac:dyDescent="0.2">
      <c r="BP57327" s="48"/>
    </row>
    <row r="57328" spans="68:68" x14ac:dyDescent="0.2">
      <c r="BP57328" s="48"/>
    </row>
    <row r="57329" spans="68:68" x14ac:dyDescent="0.2">
      <c r="BP57329" s="48"/>
    </row>
    <row r="57330" spans="68:68" x14ac:dyDescent="0.2">
      <c r="BP57330" s="48"/>
    </row>
    <row r="57331" spans="68:68" x14ac:dyDescent="0.2">
      <c r="BP57331" s="48"/>
    </row>
    <row r="57332" spans="68:68" x14ac:dyDescent="0.2">
      <c r="BP57332" s="48"/>
    </row>
    <row r="57333" spans="68:68" x14ac:dyDescent="0.2">
      <c r="BP57333" s="48"/>
    </row>
    <row r="57334" spans="68:68" x14ac:dyDescent="0.2">
      <c r="BP57334" s="48"/>
    </row>
    <row r="57335" spans="68:68" x14ac:dyDescent="0.2">
      <c r="BP57335" s="48"/>
    </row>
    <row r="57336" spans="68:68" x14ac:dyDescent="0.2">
      <c r="BP57336" s="48"/>
    </row>
    <row r="57337" spans="68:68" x14ac:dyDescent="0.2">
      <c r="BP57337" s="48"/>
    </row>
    <row r="57338" spans="68:68" x14ac:dyDescent="0.2">
      <c r="BP57338" s="48"/>
    </row>
    <row r="57339" spans="68:68" x14ac:dyDescent="0.2">
      <c r="BP57339" s="48"/>
    </row>
    <row r="57340" spans="68:68" x14ac:dyDescent="0.2">
      <c r="BP57340" s="48"/>
    </row>
    <row r="57341" spans="68:68" x14ac:dyDescent="0.2">
      <c r="BP57341" s="48"/>
    </row>
    <row r="57342" spans="68:68" x14ac:dyDescent="0.2">
      <c r="BP57342" s="48"/>
    </row>
    <row r="57343" spans="68:68" x14ac:dyDescent="0.2">
      <c r="BP57343" s="48"/>
    </row>
    <row r="57344" spans="68:68" x14ac:dyDescent="0.2">
      <c r="BP57344" s="48"/>
    </row>
    <row r="57345" spans="68:68" x14ac:dyDescent="0.2">
      <c r="BP57345" s="48"/>
    </row>
    <row r="57346" spans="68:68" x14ac:dyDescent="0.2">
      <c r="BP57346" s="48"/>
    </row>
    <row r="57347" spans="68:68" x14ac:dyDescent="0.2">
      <c r="BP57347" s="48"/>
    </row>
    <row r="57348" spans="68:68" x14ac:dyDescent="0.2">
      <c r="BP57348" s="48"/>
    </row>
    <row r="57349" spans="68:68" x14ac:dyDescent="0.2">
      <c r="BP57349" s="48"/>
    </row>
    <row r="57350" spans="68:68" x14ac:dyDescent="0.2">
      <c r="BP57350" s="48"/>
    </row>
    <row r="57351" spans="68:68" x14ac:dyDescent="0.2">
      <c r="BP57351" s="48"/>
    </row>
    <row r="57352" spans="68:68" x14ac:dyDescent="0.2">
      <c r="BP57352" s="48"/>
    </row>
    <row r="57353" spans="68:68" x14ac:dyDescent="0.2">
      <c r="BP57353" s="48"/>
    </row>
    <row r="57354" spans="68:68" x14ac:dyDescent="0.2">
      <c r="BP57354" s="48"/>
    </row>
    <row r="57355" spans="68:68" x14ac:dyDescent="0.2">
      <c r="BP57355" s="48"/>
    </row>
    <row r="57356" spans="68:68" x14ac:dyDescent="0.2">
      <c r="BP57356" s="48"/>
    </row>
    <row r="57357" spans="68:68" x14ac:dyDescent="0.2">
      <c r="BP57357" s="48"/>
    </row>
    <row r="57358" spans="68:68" x14ac:dyDescent="0.2">
      <c r="BP57358" s="48"/>
    </row>
    <row r="57359" spans="68:68" x14ac:dyDescent="0.2">
      <c r="BP57359" s="48"/>
    </row>
    <row r="57360" spans="68:68" x14ac:dyDescent="0.2">
      <c r="BP57360" s="48"/>
    </row>
    <row r="57361" spans="68:68" x14ac:dyDescent="0.2">
      <c r="BP57361" s="48"/>
    </row>
    <row r="57362" spans="68:68" x14ac:dyDescent="0.2">
      <c r="BP57362" s="48"/>
    </row>
    <row r="57363" spans="68:68" x14ac:dyDescent="0.2">
      <c r="BP57363" s="48"/>
    </row>
    <row r="57364" spans="68:68" x14ac:dyDescent="0.2">
      <c r="BP57364" s="48"/>
    </row>
    <row r="57365" spans="68:68" x14ac:dyDescent="0.2">
      <c r="BP57365" s="48"/>
    </row>
    <row r="57366" spans="68:68" x14ac:dyDescent="0.2">
      <c r="BP57366" s="48"/>
    </row>
    <row r="57367" spans="68:68" x14ac:dyDescent="0.2">
      <c r="BP57367" s="48"/>
    </row>
    <row r="57368" spans="68:68" x14ac:dyDescent="0.2">
      <c r="BP57368" s="48"/>
    </row>
    <row r="57369" spans="68:68" x14ac:dyDescent="0.2">
      <c r="BP57369" s="48"/>
    </row>
    <row r="57370" spans="68:68" x14ac:dyDescent="0.2">
      <c r="BP57370" s="48"/>
    </row>
    <row r="57371" spans="68:68" x14ac:dyDescent="0.2">
      <c r="BP57371" s="48"/>
    </row>
    <row r="57372" spans="68:68" x14ac:dyDescent="0.2">
      <c r="BP57372" s="48"/>
    </row>
    <row r="57373" spans="68:68" x14ac:dyDescent="0.2">
      <c r="BP57373" s="48"/>
    </row>
    <row r="57374" spans="68:68" x14ac:dyDescent="0.2">
      <c r="BP57374" s="48"/>
    </row>
    <row r="57375" spans="68:68" x14ac:dyDescent="0.2">
      <c r="BP57375" s="48"/>
    </row>
    <row r="57376" spans="68:68" x14ac:dyDescent="0.2">
      <c r="BP57376" s="48"/>
    </row>
    <row r="57377" spans="68:68" x14ac:dyDescent="0.2">
      <c r="BP57377" s="48"/>
    </row>
    <row r="57378" spans="68:68" x14ac:dyDescent="0.2">
      <c r="BP57378" s="48"/>
    </row>
    <row r="57379" spans="68:68" x14ac:dyDescent="0.2">
      <c r="BP57379" s="48"/>
    </row>
    <row r="57380" spans="68:68" x14ac:dyDescent="0.2">
      <c r="BP57380" s="48"/>
    </row>
    <row r="57381" spans="68:68" x14ac:dyDescent="0.2">
      <c r="BP57381" s="48"/>
    </row>
    <row r="57382" spans="68:68" x14ac:dyDescent="0.2">
      <c r="BP57382" s="48"/>
    </row>
    <row r="57383" spans="68:68" x14ac:dyDescent="0.2">
      <c r="BP57383" s="48"/>
    </row>
    <row r="57384" spans="68:68" x14ac:dyDescent="0.2">
      <c r="BP57384" s="48"/>
    </row>
    <row r="57385" spans="68:68" x14ac:dyDescent="0.2">
      <c r="BP57385" s="48"/>
    </row>
    <row r="57386" spans="68:68" x14ac:dyDescent="0.2">
      <c r="BP57386" s="48"/>
    </row>
    <row r="57387" spans="68:68" x14ac:dyDescent="0.2">
      <c r="BP57387" s="48"/>
    </row>
    <row r="57388" spans="68:68" x14ac:dyDescent="0.2">
      <c r="BP57388" s="48"/>
    </row>
    <row r="57389" spans="68:68" x14ac:dyDescent="0.2">
      <c r="BP57389" s="48"/>
    </row>
    <row r="57390" spans="68:68" x14ac:dyDescent="0.2">
      <c r="BP57390" s="48"/>
    </row>
    <row r="57391" spans="68:68" x14ac:dyDescent="0.2">
      <c r="BP57391" s="48"/>
    </row>
    <row r="57392" spans="68:68" x14ac:dyDescent="0.2">
      <c r="BP57392" s="48"/>
    </row>
    <row r="57393" spans="68:68" x14ac:dyDescent="0.2">
      <c r="BP57393" s="48"/>
    </row>
    <row r="57394" spans="68:68" x14ac:dyDescent="0.2">
      <c r="BP57394" s="48"/>
    </row>
    <row r="57395" spans="68:68" x14ac:dyDescent="0.2">
      <c r="BP57395" s="48"/>
    </row>
    <row r="57396" spans="68:68" x14ac:dyDescent="0.2">
      <c r="BP57396" s="48"/>
    </row>
    <row r="57397" spans="68:68" x14ac:dyDescent="0.2">
      <c r="BP57397" s="48"/>
    </row>
    <row r="57398" spans="68:68" x14ac:dyDescent="0.2">
      <c r="BP57398" s="48"/>
    </row>
    <row r="57399" spans="68:68" x14ac:dyDescent="0.2">
      <c r="BP57399" s="48"/>
    </row>
    <row r="57400" spans="68:68" x14ac:dyDescent="0.2">
      <c r="BP57400" s="48"/>
    </row>
    <row r="57401" spans="68:68" x14ac:dyDescent="0.2">
      <c r="BP57401" s="48"/>
    </row>
    <row r="57402" spans="68:68" x14ac:dyDescent="0.2">
      <c r="BP57402" s="48"/>
    </row>
    <row r="57403" spans="68:68" x14ac:dyDescent="0.2">
      <c r="BP57403" s="48"/>
    </row>
    <row r="57404" spans="68:68" x14ac:dyDescent="0.2">
      <c r="BP57404" s="48"/>
    </row>
    <row r="57405" spans="68:68" x14ac:dyDescent="0.2">
      <c r="BP57405" s="48"/>
    </row>
    <row r="57406" spans="68:68" x14ac:dyDescent="0.2">
      <c r="BP57406" s="48"/>
    </row>
    <row r="57407" spans="68:68" x14ac:dyDescent="0.2">
      <c r="BP57407" s="48"/>
    </row>
    <row r="57408" spans="68:68" x14ac:dyDescent="0.2">
      <c r="BP57408" s="48"/>
    </row>
    <row r="57409" spans="68:68" x14ac:dyDescent="0.2">
      <c r="BP57409" s="48"/>
    </row>
    <row r="57410" spans="68:68" x14ac:dyDescent="0.2">
      <c r="BP57410" s="48"/>
    </row>
    <row r="57411" spans="68:68" x14ac:dyDescent="0.2">
      <c r="BP57411" s="48"/>
    </row>
    <row r="57412" spans="68:68" x14ac:dyDescent="0.2">
      <c r="BP57412" s="48"/>
    </row>
    <row r="57413" spans="68:68" x14ac:dyDescent="0.2">
      <c r="BP57413" s="48"/>
    </row>
    <row r="57414" spans="68:68" x14ac:dyDescent="0.2">
      <c r="BP57414" s="48"/>
    </row>
    <row r="57415" spans="68:68" x14ac:dyDescent="0.2">
      <c r="BP57415" s="48"/>
    </row>
    <row r="57416" spans="68:68" x14ac:dyDescent="0.2">
      <c r="BP57416" s="48"/>
    </row>
    <row r="57417" spans="68:68" x14ac:dyDescent="0.2">
      <c r="BP57417" s="48"/>
    </row>
    <row r="57418" spans="68:68" x14ac:dyDescent="0.2">
      <c r="BP57418" s="48"/>
    </row>
    <row r="57419" spans="68:68" x14ac:dyDescent="0.2">
      <c r="BP57419" s="48"/>
    </row>
    <row r="57420" spans="68:68" x14ac:dyDescent="0.2">
      <c r="BP57420" s="48"/>
    </row>
    <row r="57421" spans="68:68" x14ac:dyDescent="0.2">
      <c r="BP57421" s="48"/>
    </row>
    <row r="57422" spans="68:68" x14ac:dyDescent="0.2">
      <c r="BP57422" s="48"/>
    </row>
    <row r="57423" spans="68:68" x14ac:dyDescent="0.2">
      <c r="BP57423" s="48"/>
    </row>
    <row r="57424" spans="68:68" x14ac:dyDescent="0.2">
      <c r="BP57424" s="48"/>
    </row>
    <row r="57425" spans="68:68" x14ac:dyDescent="0.2">
      <c r="BP57425" s="48"/>
    </row>
    <row r="57426" spans="68:68" x14ac:dyDescent="0.2">
      <c r="BP57426" s="48"/>
    </row>
    <row r="57427" spans="68:68" x14ac:dyDescent="0.2">
      <c r="BP57427" s="48"/>
    </row>
    <row r="57428" spans="68:68" x14ac:dyDescent="0.2">
      <c r="BP57428" s="48"/>
    </row>
    <row r="57429" spans="68:68" x14ac:dyDescent="0.2">
      <c r="BP57429" s="48"/>
    </row>
    <row r="57430" spans="68:68" x14ac:dyDescent="0.2">
      <c r="BP57430" s="48"/>
    </row>
    <row r="57431" spans="68:68" x14ac:dyDescent="0.2">
      <c r="BP57431" s="48"/>
    </row>
    <row r="57432" spans="68:68" x14ac:dyDescent="0.2">
      <c r="BP57432" s="48"/>
    </row>
    <row r="57433" spans="68:68" x14ac:dyDescent="0.2">
      <c r="BP57433" s="48"/>
    </row>
    <row r="57434" spans="68:68" x14ac:dyDescent="0.2">
      <c r="BP57434" s="48"/>
    </row>
    <row r="57435" spans="68:68" x14ac:dyDescent="0.2">
      <c r="BP57435" s="48"/>
    </row>
    <row r="57436" spans="68:68" x14ac:dyDescent="0.2">
      <c r="BP57436" s="48"/>
    </row>
    <row r="57437" spans="68:68" x14ac:dyDescent="0.2">
      <c r="BP57437" s="48"/>
    </row>
    <row r="57438" spans="68:68" x14ac:dyDescent="0.2">
      <c r="BP57438" s="48"/>
    </row>
    <row r="57439" spans="68:68" x14ac:dyDescent="0.2">
      <c r="BP57439" s="48"/>
    </row>
    <row r="57440" spans="68:68" x14ac:dyDescent="0.2">
      <c r="BP57440" s="48"/>
    </row>
    <row r="57441" spans="68:68" x14ac:dyDescent="0.2">
      <c r="BP57441" s="48"/>
    </row>
    <row r="57442" spans="68:68" x14ac:dyDescent="0.2">
      <c r="BP57442" s="48"/>
    </row>
    <row r="57443" spans="68:68" x14ac:dyDescent="0.2">
      <c r="BP57443" s="48"/>
    </row>
    <row r="57444" spans="68:68" x14ac:dyDescent="0.2">
      <c r="BP57444" s="48"/>
    </row>
    <row r="57445" spans="68:68" x14ac:dyDescent="0.2">
      <c r="BP57445" s="48"/>
    </row>
    <row r="57446" spans="68:68" x14ac:dyDescent="0.2">
      <c r="BP57446" s="48"/>
    </row>
    <row r="57447" spans="68:68" x14ac:dyDescent="0.2">
      <c r="BP57447" s="48"/>
    </row>
    <row r="57448" spans="68:68" x14ac:dyDescent="0.2">
      <c r="BP57448" s="48"/>
    </row>
    <row r="57449" spans="68:68" x14ac:dyDescent="0.2">
      <c r="BP57449" s="48"/>
    </row>
    <row r="57450" spans="68:68" x14ac:dyDescent="0.2">
      <c r="BP57450" s="48"/>
    </row>
    <row r="57451" spans="68:68" x14ac:dyDescent="0.2">
      <c r="BP57451" s="48"/>
    </row>
    <row r="57452" spans="68:68" x14ac:dyDescent="0.2">
      <c r="BP57452" s="48"/>
    </row>
    <row r="57453" spans="68:68" x14ac:dyDescent="0.2">
      <c r="BP57453" s="48"/>
    </row>
    <row r="57454" spans="68:68" x14ac:dyDescent="0.2">
      <c r="BP57454" s="48"/>
    </row>
    <row r="57455" spans="68:68" x14ac:dyDescent="0.2">
      <c r="BP57455" s="48"/>
    </row>
    <row r="57456" spans="68:68" x14ac:dyDescent="0.2">
      <c r="BP57456" s="48"/>
    </row>
    <row r="57457" spans="68:68" x14ac:dyDescent="0.2">
      <c r="BP57457" s="48"/>
    </row>
    <row r="57458" spans="68:68" x14ac:dyDescent="0.2">
      <c r="BP57458" s="48"/>
    </row>
    <row r="57459" spans="68:68" x14ac:dyDescent="0.2">
      <c r="BP57459" s="48"/>
    </row>
    <row r="57460" spans="68:68" x14ac:dyDescent="0.2">
      <c r="BP57460" s="48"/>
    </row>
    <row r="57461" spans="68:68" x14ac:dyDescent="0.2">
      <c r="BP57461" s="48"/>
    </row>
    <row r="57462" spans="68:68" x14ac:dyDescent="0.2">
      <c r="BP57462" s="48"/>
    </row>
    <row r="57463" spans="68:68" x14ac:dyDescent="0.2">
      <c r="BP57463" s="48"/>
    </row>
    <row r="57464" spans="68:68" x14ac:dyDescent="0.2">
      <c r="BP57464" s="48"/>
    </row>
    <row r="57465" spans="68:68" x14ac:dyDescent="0.2">
      <c r="BP57465" s="48"/>
    </row>
    <row r="57466" spans="68:68" x14ac:dyDescent="0.2">
      <c r="BP57466" s="48"/>
    </row>
    <row r="57467" spans="68:68" x14ac:dyDescent="0.2">
      <c r="BP57467" s="48"/>
    </row>
    <row r="57468" spans="68:68" x14ac:dyDescent="0.2">
      <c r="BP57468" s="48"/>
    </row>
    <row r="57469" spans="68:68" x14ac:dyDescent="0.2">
      <c r="BP57469" s="48"/>
    </row>
    <row r="57470" spans="68:68" x14ac:dyDescent="0.2">
      <c r="BP57470" s="48"/>
    </row>
    <row r="57471" spans="68:68" x14ac:dyDescent="0.2">
      <c r="BP57471" s="48"/>
    </row>
    <row r="57472" spans="68:68" x14ac:dyDescent="0.2">
      <c r="BP57472" s="48"/>
    </row>
    <row r="57473" spans="68:68" x14ac:dyDescent="0.2">
      <c r="BP57473" s="48"/>
    </row>
    <row r="57474" spans="68:68" x14ac:dyDescent="0.2">
      <c r="BP57474" s="48"/>
    </row>
    <row r="57475" spans="68:68" x14ac:dyDescent="0.2">
      <c r="BP57475" s="48"/>
    </row>
    <row r="57476" spans="68:68" x14ac:dyDescent="0.2">
      <c r="BP57476" s="48"/>
    </row>
    <row r="57477" spans="68:68" x14ac:dyDescent="0.2">
      <c r="BP57477" s="48"/>
    </row>
    <row r="57478" spans="68:68" x14ac:dyDescent="0.2">
      <c r="BP57478" s="48"/>
    </row>
    <row r="57479" spans="68:68" x14ac:dyDescent="0.2">
      <c r="BP57479" s="48"/>
    </row>
    <row r="57480" spans="68:68" x14ac:dyDescent="0.2">
      <c r="BP57480" s="48"/>
    </row>
    <row r="57481" spans="68:68" x14ac:dyDescent="0.2">
      <c r="BP57481" s="48"/>
    </row>
    <row r="57482" spans="68:68" x14ac:dyDescent="0.2">
      <c r="BP57482" s="48"/>
    </row>
    <row r="57483" spans="68:68" x14ac:dyDescent="0.2">
      <c r="BP57483" s="48"/>
    </row>
    <row r="57484" spans="68:68" x14ac:dyDescent="0.2">
      <c r="BP57484" s="48"/>
    </row>
    <row r="57485" spans="68:68" x14ac:dyDescent="0.2">
      <c r="BP57485" s="48"/>
    </row>
    <row r="57486" spans="68:68" x14ac:dyDescent="0.2">
      <c r="BP57486" s="48"/>
    </row>
    <row r="57487" spans="68:68" x14ac:dyDescent="0.2">
      <c r="BP57487" s="48"/>
    </row>
    <row r="57488" spans="68:68" x14ac:dyDescent="0.2">
      <c r="BP57488" s="48"/>
    </row>
    <row r="57489" spans="68:68" x14ac:dyDescent="0.2">
      <c r="BP57489" s="48"/>
    </row>
    <row r="57490" spans="68:68" x14ac:dyDescent="0.2">
      <c r="BP57490" s="48"/>
    </row>
    <row r="57491" spans="68:68" x14ac:dyDescent="0.2">
      <c r="BP57491" s="48"/>
    </row>
    <row r="57492" spans="68:68" x14ac:dyDescent="0.2">
      <c r="BP57492" s="48"/>
    </row>
    <row r="57493" spans="68:68" x14ac:dyDescent="0.2">
      <c r="BP57493" s="48"/>
    </row>
    <row r="57494" spans="68:68" x14ac:dyDescent="0.2">
      <c r="BP57494" s="48"/>
    </row>
    <row r="57495" spans="68:68" x14ac:dyDescent="0.2">
      <c r="BP57495" s="48"/>
    </row>
    <row r="57496" spans="68:68" x14ac:dyDescent="0.2">
      <c r="BP57496" s="48"/>
    </row>
    <row r="57497" spans="68:68" x14ac:dyDescent="0.2">
      <c r="BP57497" s="48"/>
    </row>
    <row r="57498" spans="68:68" x14ac:dyDescent="0.2">
      <c r="BP57498" s="48"/>
    </row>
    <row r="57499" spans="68:68" x14ac:dyDescent="0.2">
      <c r="BP57499" s="48"/>
    </row>
    <row r="57500" spans="68:68" x14ac:dyDescent="0.2">
      <c r="BP57500" s="48"/>
    </row>
    <row r="57501" spans="68:68" x14ac:dyDescent="0.2">
      <c r="BP57501" s="48"/>
    </row>
    <row r="57502" spans="68:68" x14ac:dyDescent="0.2">
      <c r="BP57502" s="48"/>
    </row>
    <row r="57503" spans="68:68" x14ac:dyDescent="0.2">
      <c r="BP57503" s="48"/>
    </row>
    <row r="57504" spans="68:68" x14ac:dyDescent="0.2">
      <c r="BP57504" s="48"/>
    </row>
    <row r="57505" spans="68:68" x14ac:dyDescent="0.2">
      <c r="BP57505" s="48"/>
    </row>
    <row r="57506" spans="68:68" x14ac:dyDescent="0.2">
      <c r="BP57506" s="48"/>
    </row>
    <row r="57507" spans="68:68" x14ac:dyDescent="0.2">
      <c r="BP57507" s="48"/>
    </row>
    <row r="57508" spans="68:68" x14ac:dyDescent="0.2">
      <c r="BP57508" s="48"/>
    </row>
    <row r="57509" spans="68:68" x14ac:dyDescent="0.2">
      <c r="BP57509" s="48"/>
    </row>
    <row r="57510" spans="68:68" x14ac:dyDescent="0.2">
      <c r="BP57510" s="48"/>
    </row>
    <row r="57511" spans="68:68" x14ac:dyDescent="0.2">
      <c r="BP57511" s="48"/>
    </row>
    <row r="57512" spans="68:68" x14ac:dyDescent="0.2">
      <c r="BP57512" s="48"/>
    </row>
    <row r="57513" spans="68:68" x14ac:dyDescent="0.2">
      <c r="BP57513" s="48"/>
    </row>
    <row r="57514" spans="68:68" x14ac:dyDescent="0.2">
      <c r="BP57514" s="48"/>
    </row>
    <row r="57515" spans="68:68" x14ac:dyDescent="0.2">
      <c r="BP57515" s="48"/>
    </row>
    <row r="57516" spans="68:68" x14ac:dyDescent="0.2">
      <c r="BP57516" s="48"/>
    </row>
    <row r="57517" spans="68:68" x14ac:dyDescent="0.2">
      <c r="BP57517" s="48"/>
    </row>
    <row r="57518" spans="68:68" x14ac:dyDescent="0.2">
      <c r="BP57518" s="48"/>
    </row>
    <row r="57519" spans="68:68" x14ac:dyDescent="0.2">
      <c r="BP57519" s="48"/>
    </row>
    <row r="57520" spans="68:68" x14ac:dyDescent="0.2">
      <c r="BP57520" s="48"/>
    </row>
    <row r="57521" spans="68:68" x14ac:dyDescent="0.2">
      <c r="BP57521" s="48"/>
    </row>
    <row r="57522" spans="68:68" x14ac:dyDescent="0.2">
      <c r="BP57522" s="48"/>
    </row>
    <row r="57523" spans="68:68" x14ac:dyDescent="0.2">
      <c r="BP57523" s="48"/>
    </row>
    <row r="57524" spans="68:68" x14ac:dyDescent="0.2">
      <c r="BP57524" s="48"/>
    </row>
    <row r="57525" spans="68:68" x14ac:dyDescent="0.2">
      <c r="BP57525" s="48"/>
    </row>
    <row r="57526" spans="68:68" x14ac:dyDescent="0.2">
      <c r="BP57526" s="48"/>
    </row>
    <row r="57527" spans="68:68" x14ac:dyDescent="0.2">
      <c r="BP57527" s="48"/>
    </row>
    <row r="57528" spans="68:68" x14ac:dyDescent="0.2">
      <c r="BP57528" s="48"/>
    </row>
    <row r="57529" spans="68:68" x14ac:dyDescent="0.2">
      <c r="BP57529" s="48"/>
    </row>
    <row r="57530" spans="68:68" x14ac:dyDescent="0.2">
      <c r="BP57530" s="48"/>
    </row>
    <row r="57531" spans="68:68" x14ac:dyDescent="0.2">
      <c r="BP57531" s="48"/>
    </row>
    <row r="57532" spans="68:68" x14ac:dyDescent="0.2">
      <c r="BP57532" s="48"/>
    </row>
    <row r="57533" spans="68:68" x14ac:dyDescent="0.2">
      <c r="BP57533" s="48"/>
    </row>
    <row r="57534" spans="68:68" x14ac:dyDescent="0.2">
      <c r="BP57534" s="48"/>
    </row>
    <row r="57535" spans="68:68" x14ac:dyDescent="0.2">
      <c r="BP57535" s="48"/>
    </row>
    <row r="57536" spans="68:68" x14ac:dyDescent="0.2">
      <c r="BP57536" s="48"/>
    </row>
    <row r="57537" spans="68:68" x14ac:dyDescent="0.2">
      <c r="BP57537" s="48"/>
    </row>
    <row r="57538" spans="68:68" x14ac:dyDescent="0.2">
      <c r="BP57538" s="48"/>
    </row>
    <row r="57539" spans="68:68" x14ac:dyDescent="0.2">
      <c r="BP57539" s="48"/>
    </row>
    <row r="57540" spans="68:68" x14ac:dyDescent="0.2">
      <c r="BP57540" s="48"/>
    </row>
    <row r="57541" spans="68:68" x14ac:dyDescent="0.2">
      <c r="BP57541" s="48"/>
    </row>
    <row r="57542" spans="68:68" x14ac:dyDescent="0.2">
      <c r="BP57542" s="48"/>
    </row>
    <row r="57543" spans="68:68" x14ac:dyDescent="0.2">
      <c r="BP57543" s="48"/>
    </row>
    <row r="57544" spans="68:68" x14ac:dyDescent="0.2">
      <c r="BP57544" s="48"/>
    </row>
    <row r="57545" spans="68:68" x14ac:dyDescent="0.2">
      <c r="BP57545" s="48"/>
    </row>
    <row r="57546" spans="68:68" x14ac:dyDescent="0.2">
      <c r="BP57546" s="48"/>
    </row>
    <row r="57547" spans="68:68" x14ac:dyDescent="0.2">
      <c r="BP57547" s="48"/>
    </row>
    <row r="57548" spans="68:68" x14ac:dyDescent="0.2">
      <c r="BP57548" s="48"/>
    </row>
    <row r="57549" spans="68:68" x14ac:dyDescent="0.2">
      <c r="BP57549" s="48"/>
    </row>
    <row r="57550" spans="68:68" x14ac:dyDescent="0.2">
      <c r="BP57550" s="48"/>
    </row>
    <row r="57551" spans="68:68" x14ac:dyDescent="0.2">
      <c r="BP57551" s="48"/>
    </row>
    <row r="57552" spans="68:68" x14ac:dyDescent="0.2">
      <c r="BP57552" s="48"/>
    </row>
    <row r="57553" spans="68:68" x14ac:dyDescent="0.2">
      <c r="BP57553" s="48"/>
    </row>
    <row r="57554" spans="68:68" x14ac:dyDescent="0.2">
      <c r="BP57554" s="48"/>
    </row>
    <row r="57555" spans="68:68" x14ac:dyDescent="0.2">
      <c r="BP57555" s="48"/>
    </row>
    <row r="57556" spans="68:68" x14ac:dyDescent="0.2">
      <c r="BP57556" s="48"/>
    </row>
    <row r="57557" spans="68:68" x14ac:dyDescent="0.2">
      <c r="BP57557" s="48"/>
    </row>
    <row r="57558" spans="68:68" x14ac:dyDescent="0.2">
      <c r="BP57558" s="48"/>
    </row>
    <row r="57559" spans="68:68" x14ac:dyDescent="0.2">
      <c r="BP57559" s="48"/>
    </row>
    <row r="57560" spans="68:68" x14ac:dyDescent="0.2">
      <c r="BP57560" s="48"/>
    </row>
    <row r="57561" spans="68:68" x14ac:dyDescent="0.2">
      <c r="BP57561" s="48"/>
    </row>
    <row r="57562" spans="68:68" x14ac:dyDescent="0.2">
      <c r="BP57562" s="48"/>
    </row>
    <row r="57563" spans="68:68" x14ac:dyDescent="0.2">
      <c r="BP57563" s="48"/>
    </row>
    <row r="57564" spans="68:68" x14ac:dyDescent="0.2">
      <c r="BP57564" s="48"/>
    </row>
    <row r="57565" spans="68:68" x14ac:dyDescent="0.2">
      <c r="BP57565" s="48"/>
    </row>
    <row r="57566" spans="68:68" x14ac:dyDescent="0.2">
      <c r="BP57566" s="48"/>
    </row>
    <row r="57567" spans="68:68" x14ac:dyDescent="0.2">
      <c r="BP57567" s="48"/>
    </row>
    <row r="57568" spans="68:68" x14ac:dyDescent="0.2">
      <c r="BP57568" s="48"/>
    </row>
    <row r="57569" spans="68:68" x14ac:dyDescent="0.2">
      <c r="BP57569" s="48"/>
    </row>
    <row r="57570" spans="68:68" x14ac:dyDescent="0.2">
      <c r="BP57570" s="48"/>
    </row>
    <row r="57571" spans="68:68" x14ac:dyDescent="0.2">
      <c r="BP57571" s="48"/>
    </row>
    <row r="57572" spans="68:68" x14ac:dyDescent="0.2">
      <c r="BP57572" s="48"/>
    </row>
    <row r="57573" spans="68:68" x14ac:dyDescent="0.2">
      <c r="BP57573" s="48"/>
    </row>
    <row r="57574" spans="68:68" x14ac:dyDescent="0.2">
      <c r="BP57574" s="48"/>
    </row>
    <row r="57575" spans="68:68" x14ac:dyDescent="0.2">
      <c r="BP57575" s="48"/>
    </row>
    <row r="57576" spans="68:68" x14ac:dyDescent="0.2">
      <c r="BP57576" s="48"/>
    </row>
    <row r="57577" spans="68:68" x14ac:dyDescent="0.2">
      <c r="BP57577" s="48"/>
    </row>
    <row r="57578" spans="68:68" x14ac:dyDescent="0.2">
      <c r="BP57578" s="48"/>
    </row>
    <row r="57579" spans="68:68" x14ac:dyDescent="0.2">
      <c r="BP57579" s="48"/>
    </row>
    <row r="57580" spans="68:68" x14ac:dyDescent="0.2">
      <c r="BP57580" s="48"/>
    </row>
    <row r="57581" spans="68:68" x14ac:dyDescent="0.2">
      <c r="BP57581" s="48"/>
    </row>
    <row r="57582" spans="68:68" x14ac:dyDescent="0.2">
      <c r="BP57582" s="48"/>
    </row>
    <row r="57583" spans="68:68" x14ac:dyDescent="0.2">
      <c r="BP57583" s="48"/>
    </row>
    <row r="57584" spans="68:68" x14ac:dyDescent="0.2">
      <c r="BP57584" s="48"/>
    </row>
    <row r="57585" spans="68:68" x14ac:dyDescent="0.2">
      <c r="BP57585" s="48"/>
    </row>
    <row r="57586" spans="68:68" x14ac:dyDescent="0.2">
      <c r="BP57586" s="48"/>
    </row>
    <row r="57587" spans="68:68" x14ac:dyDescent="0.2">
      <c r="BP57587" s="48"/>
    </row>
    <row r="57588" spans="68:68" x14ac:dyDescent="0.2">
      <c r="BP57588" s="48"/>
    </row>
    <row r="57589" spans="68:68" x14ac:dyDescent="0.2">
      <c r="BP57589" s="48"/>
    </row>
    <row r="57590" spans="68:68" x14ac:dyDescent="0.2">
      <c r="BP57590" s="48"/>
    </row>
    <row r="57591" spans="68:68" x14ac:dyDescent="0.2">
      <c r="BP57591" s="48"/>
    </row>
    <row r="57592" spans="68:68" x14ac:dyDescent="0.2">
      <c r="BP57592" s="48"/>
    </row>
    <row r="57593" spans="68:68" x14ac:dyDescent="0.2">
      <c r="BP57593" s="48"/>
    </row>
    <row r="57594" spans="68:68" x14ac:dyDescent="0.2">
      <c r="BP57594" s="48"/>
    </row>
    <row r="57595" spans="68:68" x14ac:dyDescent="0.2">
      <c r="BP57595" s="48"/>
    </row>
    <row r="57596" spans="68:68" x14ac:dyDescent="0.2">
      <c r="BP57596" s="48"/>
    </row>
    <row r="57597" spans="68:68" x14ac:dyDescent="0.2">
      <c r="BP57597" s="48"/>
    </row>
    <row r="57598" spans="68:68" x14ac:dyDescent="0.2">
      <c r="BP57598" s="48"/>
    </row>
    <row r="57599" spans="68:68" x14ac:dyDescent="0.2">
      <c r="BP57599" s="48"/>
    </row>
    <row r="57600" spans="68:68" x14ac:dyDescent="0.2">
      <c r="BP57600" s="48"/>
    </row>
    <row r="57601" spans="68:68" x14ac:dyDescent="0.2">
      <c r="BP57601" s="48"/>
    </row>
    <row r="57602" spans="68:68" x14ac:dyDescent="0.2">
      <c r="BP57602" s="48"/>
    </row>
    <row r="57603" spans="68:68" x14ac:dyDescent="0.2">
      <c r="BP57603" s="48"/>
    </row>
    <row r="57604" spans="68:68" x14ac:dyDescent="0.2">
      <c r="BP57604" s="48"/>
    </row>
    <row r="57605" spans="68:68" x14ac:dyDescent="0.2">
      <c r="BP57605" s="48"/>
    </row>
    <row r="57606" spans="68:68" x14ac:dyDescent="0.2">
      <c r="BP57606" s="48"/>
    </row>
    <row r="57607" spans="68:68" x14ac:dyDescent="0.2">
      <c r="BP57607" s="48"/>
    </row>
    <row r="57608" spans="68:68" x14ac:dyDescent="0.2">
      <c r="BP57608" s="48"/>
    </row>
    <row r="57609" spans="68:68" x14ac:dyDescent="0.2">
      <c r="BP57609" s="48"/>
    </row>
    <row r="57610" spans="68:68" x14ac:dyDescent="0.2">
      <c r="BP57610" s="48"/>
    </row>
    <row r="57611" spans="68:68" x14ac:dyDescent="0.2">
      <c r="BP57611" s="48"/>
    </row>
    <row r="57612" spans="68:68" x14ac:dyDescent="0.2">
      <c r="BP57612" s="48"/>
    </row>
    <row r="57613" spans="68:68" x14ac:dyDescent="0.2">
      <c r="BP57613" s="48"/>
    </row>
    <row r="57614" spans="68:68" x14ac:dyDescent="0.2">
      <c r="BP57614" s="48"/>
    </row>
    <row r="57615" spans="68:68" x14ac:dyDescent="0.2">
      <c r="BP57615" s="48"/>
    </row>
    <row r="57616" spans="68:68" x14ac:dyDescent="0.2">
      <c r="BP57616" s="48"/>
    </row>
    <row r="57617" spans="68:68" x14ac:dyDescent="0.2">
      <c r="BP57617" s="48"/>
    </row>
    <row r="57618" spans="68:68" x14ac:dyDescent="0.2">
      <c r="BP57618" s="48"/>
    </row>
    <row r="57619" spans="68:68" x14ac:dyDescent="0.2">
      <c r="BP57619" s="48"/>
    </row>
    <row r="57620" spans="68:68" x14ac:dyDescent="0.2">
      <c r="BP57620" s="48"/>
    </row>
    <row r="57621" spans="68:68" x14ac:dyDescent="0.2">
      <c r="BP57621" s="48"/>
    </row>
    <row r="57622" spans="68:68" x14ac:dyDescent="0.2">
      <c r="BP57622" s="48"/>
    </row>
    <row r="57623" spans="68:68" x14ac:dyDescent="0.2">
      <c r="BP57623" s="48"/>
    </row>
    <row r="57624" spans="68:68" x14ac:dyDescent="0.2">
      <c r="BP57624" s="48"/>
    </row>
    <row r="57625" spans="68:68" x14ac:dyDescent="0.2">
      <c r="BP57625" s="48"/>
    </row>
    <row r="57626" spans="68:68" x14ac:dyDescent="0.2">
      <c r="BP57626" s="48"/>
    </row>
    <row r="57627" spans="68:68" x14ac:dyDescent="0.2">
      <c r="BP57627" s="48"/>
    </row>
    <row r="57628" spans="68:68" x14ac:dyDescent="0.2">
      <c r="BP57628" s="48"/>
    </row>
    <row r="57629" spans="68:68" x14ac:dyDescent="0.2">
      <c r="BP57629" s="48"/>
    </row>
    <row r="57630" spans="68:68" x14ac:dyDescent="0.2">
      <c r="BP57630" s="48"/>
    </row>
    <row r="57631" spans="68:68" x14ac:dyDescent="0.2">
      <c r="BP57631" s="48"/>
    </row>
    <row r="57632" spans="68:68" x14ac:dyDescent="0.2">
      <c r="BP57632" s="48"/>
    </row>
    <row r="57633" spans="68:68" x14ac:dyDescent="0.2">
      <c r="BP57633" s="48"/>
    </row>
    <row r="57634" spans="68:68" x14ac:dyDescent="0.2">
      <c r="BP57634" s="48"/>
    </row>
    <row r="57635" spans="68:68" x14ac:dyDescent="0.2">
      <c r="BP57635" s="48"/>
    </row>
    <row r="57636" spans="68:68" x14ac:dyDescent="0.2">
      <c r="BP57636" s="48"/>
    </row>
    <row r="57637" spans="68:68" x14ac:dyDescent="0.2">
      <c r="BP57637" s="48"/>
    </row>
    <row r="57638" spans="68:68" x14ac:dyDescent="0.2">
      <c r="BP57638" s="48"/>
    </row>
    <row r="57639" spans="68:68" x14ac:dyDescent="0.2">
      <c r="BP57639" s="48"/>
    </row>
    <row r="57640" spans="68:68" x14ac:dyDescent="0.2">
      <c r="BP57640" s="48"/>
    </row>
    <row r="57641" spans="68:68" x14ac:dyDescent="0.2">
      <c r="BP57641" s="48"/>
    </row>
    <row r="57642" spans="68:68" x14ac:dyDescent="0.2">
      <c r="BP57642" s="48"/>
    </row>
    <row r="57643" spans="68:68" x14ac:dyDescent="0.2">
      <c r="BP57643" s="48"/>
    </row>
    <row r="57644" spans="68:68" x14ac:dyDescent="0.2">
      <c r="BP57644" s="48"/>
    </row>
    <row r="57645" spans="68:68" x14ac:dyDescent="0.2">
      <c r="BP57645" s="48"/>
    </row>
    <row r="57646" spans="68:68" x14ac:dyDescent="0.2">
      <c r="BP57646" s="48"/>
    </row>
    <row r="57647" spans="68:68" x14ac:dyDescent="0.2">
      <c r="BP57647" s="48"/>
    </row>
    <row r="57648" spans="68:68" x14ac:dyDescent="0.2">
      <c r="BP57648" s="48"/>
    </row>
    <row r="57649" spans="68:68" x14ac:dyDescent="0.2">
      <c r="BP57649" s="48"/>
    </row>
    <row r="57650" spans="68:68" x14ac:dyDescent="0.2">
      <c r="BP57650" s="48"/>
    </row>
    <row r="57651" spans="68:68" x14ac:dyDescent="0.2">
      <c r="BP57651" s="48"/>
    </row>
    <row r="57652" spans="68:68" x14ac:dyDescent="0.2">
      <c r="BP57652" s="48"/>
    </row>
    <row r="57653" spans="68:68" x14ac:dyDescent="0.2">
      <c r="BP57653" s="48"/>
    </row>
    <row r="57654" spans="68:68" x14ac:dyDescent="0.2">
      <c r="BP57654" s="48"/>
    </row>
    <row r="57655" spans="68:68" x14ac:dyDescent="0.2">
      <c r="BP57655" s="48"/>
    </row>
    <row r="57656" spans="68:68" x14ac:dyDescent="0.2">
      <c r="BP57656" s="48"/>
    </row>
    <row r="57657" spans="68:68" x14ac:dyDescent="0.2">
      <c r="BP57657" s="48"/>
    </row>
    <row r="57658" spans="68:68" x14ac:dyDescent="0.2">
      <c r="BP57658" s="48"/>
    </row>
    <row r="57659" spans="68:68" x14ac:dyDescent="0.2">
      <c r="BP57659" s="48"/>
    </row>
    <row r="57660" spans="68:68" x14ac:dyDescent="0.2">
      <c r="BP57660" s="48"/>
    </row>
    <row r="57661" spans="68:68" x14ac:dyDescent="0.2">
      <c r="BP57661" s="48"/>
    </row>
    <row r="57662" spans="68:68" x14ac:dyDescent="0.2">
      <c r="BP57662" s="48"/>
    </row>
    <row r="57663" spans="68:68" x14ac:dyDescent="0.2">
      <c r="BP57663" s="48"/>
    </row>
    <row r="57664" spans="68:68" x14ac:dyDescent="0.2">
      <c r="BP57664" s="48"/>
    </row>
    <row r="57665" spans="68:68" x14ac:dyDescent="0.2">
      <c r="BP57665" s="48"/>
    </row>
    <row r="57666" spans="68:68" x14ac:dyDescent="0.2">
      <c r="BP57666" s="48"/>
    </row>
    <row r="57667" spans="68:68" x14ac:dyDescent="0.2">
      <c r="BP57667" s="48"/>
    </row>
    <row r="57668" spans="68:68" x14ac:dyDescent="0.2">
      <c r="BP57668" s="48"/>
    </row>
    <row r="57669" spans="68:68" x14ac:dyDescent="0.2">
      <c r="BP57669" s="48"/>
    </row>
    <row r="57670" spans="68:68" x14ac:dyDescent="0.2">
      <c r="BP57670" s="48"/>
    </row>
    <row r="57671" spans="68:68" x14ac:dyDescent="0.2">
      <c r="BP57671" s="48"/>
    </row>
    <row r="57672" spans="68:68" x14ac:dyDescent="0.2">
      <c r="BP57672" s="48"/>
    </row>
    <row r="57673" spans="68:68" x14ac:dyDescent="0.2">
      <c r="BP57673" s="48"/>
    </row>
    <row r="57674" spans="68:68" x14ac:dyDescent="0.2">
      <c r="BP57674" s="48"/>
    </row>
    <row r="57675" spans="68:68" x14ac:dyDescent="0.2">
      <c r="BP57675" s="48"/>
    </row>
    <row r="57676" spans="68:68" x14ac:dyDescent="0.2">
      <c r="BP57676" s="48"/>
    </row>
    <row r="57677" spans="68:68" x14ac:dyDescent="0.2">
      <c r="BP57677" s="48"/>
    </row>
    <row r="57678" spans="68:68" x14ac:dyDescent="0.2">
      <c r="BP57678" s="48"/>
    </row>
    <row r="57679" spans="68:68" x14ac:dyDescent="0.2">
      <c r="BP57679" s="48"/>
    </row>
    <row r="57680" spans="68:68" x14ac:dyDescent="0.2">
      <c r="BP57680" s="48"/>
    </row>
    <row r="57681" spans="68:68" x14ac:dyDescent="0.2">
      <c r="BP57681" s="48"/>
    </row>
    <row r="57682" spans="68:68" x14ac:dyDescent="0.2">
      <c r="BP57682" s="48"/>
    </row>
    <row r="57683" spans="68:68" x14ac:dyDescent="0.2">
      <c r="BP57683" s="48"/>
    </row>
    <row r="57684" spans="68:68" x14ac:dyDescent="0.2">
      <c r="BP57684" s="48"/>
    </row>
    <row r="57685" spans="68:68" x14ac:dyDescent="0.2">
      <c r="BP57685" s="48"/>
    </row>
    <row r="57686" spans="68:68" x14ac:dyDescent="0.2">
      <c r="BP57686" s="48"/>
    </row>
    <row r="57687" spans="68:68" x14ac:dyDescent="0.2">
      <c r="BP57687" s="48"/>
    </row>
    <row r="57688" spans="68:68" x14ac:dyDescent="0.2">
      <c r="BP57688" s="48"/>
    </row>
    <row r="57689" spans="68:68" x14ac:dyDescent="0.2">
      <c r="BP57689" s="48"/>
    </row>
    <row r="57690" spans="68:68" x14ac:dyDescent="0.2">
      <c r="BP57690" s="48"/>
    </row>
    <row r="57691" spans="68:68" x14ac:dyDescent="0.2">
      <c r="BP57691" s="48"/>
    </row>
    <row r="57692" spans="68:68" x14ac:dyDescent="0.2">
      <c r="BP57692" s="48"/>
    </row>
    <row r="57693" spans="68:68" x14ac:dyDescent="0.2">
      <c r="BP57693" s="48"/>
    </row>
    <row r="57694" spans="68:68" x14ac:dyDescent="0.2">
      <c r="BP57694" s="48"/>
    </row>
    <row r="57695" spans="68:68" x14ac:dyDescent="0.2">
      <c r="BP57695" s="48"/>
    </row>
    <row r="57696" spans="68:68" x14ac:dyDescent="0.2">
      <c r="BP57696" s="48"/>
    </row>
    <row r="57697" spans="68:68" x14ac:dyDescent="0.2">
      <c r="BP57697" s="48"/>
    </row>
    <row r="57698" spans="68:68" x14ac:dyDescent="0.2">
      <c r="BP57698" s="48"/>
    </row>
    <row r="57699" spans="68:68" x14ac:dyDescent="0.2">
      <c r="BP57699" s="48"/>
    </row>
    <row r="57700" spans="68:68" x14ac:dyDescent="0.2">
      <c r="BP57700" s="48"/>
    </row>
    <row r="57701" spans="68:68" x14ac:dyDescent="0.2">
      <c r="BP57701" s="48"/>
    </row>
    <row r="57702" spans="68:68" x14ac:dyDescent="0.2">
      <c r="BP57702" s="48"/>
    </row>
    <row r="57703" spans="68:68" x14ac:dyDescent="0.2">
      <c r="BP57703" s="48"/>
    </row>
    <row r="57704" spans="68:68" x14ac:dyDescent="0.2">
      <c r="BP57704" s="48"/>
    </row>
    <row r="57705" spans="68:68" x14ac:dyDescent="0.2">
      <c r="BP57705" s="48"/>
    </row>
    <row r="57706" spans="68:68" x14ac:dyDescent="0.2">
      <c r="BP57706" s="48"/>
    </row>
    <row r="57707" spans="68:68" x14ac:dyDescent="0.2">
      <c r="BP57707" s="48"/>
    </row>
    <row r="57708" spans="68:68" x14ac:dyDescent="0.2">
      <c r="BP57708" s="48"/>
    </row>
    <row r="57709" spans="68:68" x14ac:dyDescent="0.2">
      <c r="BP57709" s="48"/>
    </row>
    <row r="57710" spans="68:68" x14ac:dyDescent="0.2">
      <c r="BP57710" s="48"/>
    </row>
    <row r="57711" spans="68:68" x14ac:dyDescent="0.2">
      <c r="BP57711" s="48"/>
    </row>
    <row r="57712" spans="68:68" x14ac:dyDescent="0.2">
      <c r="BP57712" s="48"/>
    </row>
    <row r="57713" spans="68:68" x14ac:dyDescent="0.2">
      <c r="BP57713" s="48"/>
    </row>
    <row r="57714" spans="68:68" x14ac:dyDescent="0.2">
      <c r="BP57714" s="48"/>
    </row>
    <row r="57715" spans="68:68" x14ac:dyDescent="0.2">
      <c r="BP57715" s="48"/>
    </row>
    <row r="57716" spans="68:68" x14ac:dyDescent="0.2">
      <c r="BP57716" s="48"/>
    </row>
    <row r="57717" spans="68:68" x14ac:dyDescent="0.2">
      <c r="BP57717" s="48"/>
    </row>
    <row r="57718" spans="68:68" x14ac:dyDescent="0.2">
      <c r="BP57718" s="48"/>
    </row>
    <row r="57719" spans="68:68" x14ac:dyDescent="0.2">
      <c r="BP57719" s="48"/>
    </row>
    <row r="57720" spans="68:68" x14ac:dyDescent="0.2">
      <c r="BP57720" s="48"/>
    </row>
    <row r="57721" spans="68:68" x14ac:dyDescent="0.2">
      <c r="BP57721" s="48"/>
    </row>
    <row r="57722" spans="68:68" x14ac:dyDescent="0.2">
      <c r="BP57722" s="48"/>
    </row>
    <row r="57723" spans="68:68" x14ac:dyDescent="0.2">
      <c r="BP57723" s="48"/>
    </row>
    <row r="57724" spans="68:68" x14ac:dyDescent="0.2">
      <c r="BP57724" s="48"/>
    </row>
    <row r="57725" spans="68:68" x14ac:dyDescent="0.2">
      <c r="BP57725" s="48"/>
    </row>
    <row r="57726" spans="68:68" x14ac:dyDescent="0.2">
      <c r="BP57726" s="48"/>
    </row>
    <row r="57727" spans="68:68" x14ac:dyDescent="0.2">
      <c r="BP57727" s="48"/>
    </row>
    <row r="57728" spans="68:68" x14ac:dyDescent="0.2">
      <c r="BP57728" s="48"/>
    </row>
    <row r="57729" spans="68:68" x14ac:dyDescent="0.2">
      <c r="BP57729" s="48"/>
    </row>
    <row r="57730" spans="68:68" x14ac:dyDescent="0.2">
      <c r="BP57730" s="48"/>
    </row>
    <row r="57731" spans="68:68" x14ac:dyDescent="0.2">
      <c r="BP57731" s="48"/>
    </row>
    <row r="57732" spans="68:68" x14ac:dyDescent="0.2">
      <c r="BP57732" s="48"/>
    </row>
    <row r="57733" spans="68:68" x14ac:dyDescent="0.2">
      <c r="BP57733" s="48"/>
    </row>
    <row r="57734" spans="68:68" x14ac:dyDescent="0.2">
      <c r="BP57734" s="48"/>
    </row>
    <row r="57735" spans="68:68" x14ac:dyDescent="0.2">
      <c r="BP57735" s="48"/>
    </row>
    <row r="57736" spans="68:68" x14ac:dyDescent="0.2">
      <c r="BP57736" s="48"/>
    </row>
    <row r="57737" spans="68:68" x14ac:dyDescent="0.2">
      <c r="BP57737" s="48"/>
    </row>
    <row r="57738" spans="68:68" x14ac:dyDescent="0.2">
      <c r="BP57738" s="48"/>
    </row>
    <row r="57739" spans="68:68" x14ac:dyDescent="0.2">
      <c r="BP57739" s="48"/>
    </row>
    <row r="57740" spans="68:68" x14ac:dyDescent="0.2">
      <c r="BP57740" s="48"/>
    </row>
    <row r="57741" spans="68:68" x14ac:dyDescent="0.2">
      <c r="BP57741" s="48"/>
    </row>
    <row r="57742" spans="68:68" x14ac:dyDescent="0.2">
      <c r="BP57742" s="48"/>
    </row>
    <row r="57743" spans="68:68" x14ac:dyDescent="0.2">
      <c r="BP57743" s="48"/>
    </row>
    <row r="57744" spans="68:68" x14ac:dyDescent="0.2">
      <c r="BP57744" s="48"/>
    </row>
    <row r="57745" spans="68:68" x14ac:dyDescent="0.2">
      <c r="BP57745" s="48"/>
    </row>
    <row r="57746" spans="68:68" x14ac:dyDescent="0.2">
      <c r="BP57746" s="48"/>
    </row>
    <row r="57747" spans="68:68" x14ac:dyDescent="0.2">
      <c r="BP57747" s="48"/>
    </row>
    <row r="57748" spans="68:68" x14ac:dyDescent="0.2">
      <c r="BP57748" s="48"/>
    </row>
    <row r="57749" spans="68:68" x14ac:dyDescent="0.2">
      <c r="BP57749" s="48"/>
    </row>
    <row r="57750" spans="68:68" x14ac:dyDescent="0.2">
      <c r="BP57750" s="48"/>
    </row>
    <row r="57751" spans="68:68" x14ac:dyDescent="0.2">
      <c r="BP57751" s="48"/>
    </row>
    <row r="57752" spans="68:68" x14ac:dyDescent="0.2">
      <c r="BP57752" s="48"/>
    </row>
    <row r="57753" spans="68:68" x14ac:dyDescent="0.2">
      <c r="BP57753" s="48"/>
    </row>
    <row r="57754" spans="68:68" x14ac:dyDescent="0.2">
      <c r="BP57754" s="48"/>
    </row>
    <row r="57755" spans="68:68" x14ac:dyDescent="0.2">
      <c r="BP57755" s="48"/>
    </row>
    <row r="57756" spans="68:68" x14ac:dyDescent="0.2">
      <c r="BP57756" s="48"/>
    </row>
    <row r="57757" spans="68:68" x14ac:dyDescent="0.2">
      <c r="BP57757" s="48"/>
    </row>
    <row r="57758" spans="68:68" x14ac:dyDescent="0.2">
      <c r="BP57758" s="48"/>
    </row>
    <row r="57759" spans="68:68" x14ac:dyDescent="0.2">
      <c r="BP57759" s="48"/>
    </row>
    <row r="57760" spans="68:68" x14ac:dyDescent="0.2">
      <c r="BP57760" s="48"/>
    </row>
    <row r="57761" spans="68:68" x14ac:dyDescent="0.2">
      <c r="BP57761" s="48"/>
    </row>
    <row r="57762" spans="68:68" x14ac:dyDescent="0.2">
      <c r="BP57762" s="48"/>
    </row>
    <row r="57763" spans="68:68" x14ac:dyDescent="0.2">
      <c r="BP57763" s="48"/>
    </row>
    <row r="57764" spans="68:68" x14ac:dyDescent="0.2">
      <c r="BP57764" s="48"/>
    </row>
    <row r="57765" spans="68:68" x14ac:dyDescent="0.2">
      <c r="BP57765" s="48"/>
    </row>
    <row r="57766" spans="68:68" x14ac:dyDescent="0.2">
      <c r="BP57766" s="48"/>
    </row>
    <row r="57767" spans="68:68" x14ac:dyDescent="0.2">
      <c r="BP57767" s="48"/>
    </row>
    <row r="57768" spans="68:68" x14ac:dyDescent="0.2">
      <c r="BP57768" s="48"/>
    </row>
    <row r="57769" spans="68:68" x14ac:dyDescent="0.2">
      <c r="BP57769" s="48"/>
    </row>
    <row r="57770" spans="68:68" x14ac:dyDescent="0.2">
      <c r="BP57770" s="48"/>
    </row>
    <row r="57771" spans="68:68" x14ac:dyDescent="0.2">
      <c r="BP57771" s="48"/>
    </row>
    <row r="57772" spans="68:68" x14ac:dyDescent="0.2">
      <c r="BP57772" s="48"/>
    </row>
    <row r="57773" spans="68:68" x14ac:dyDescent="0.2">
      <c r="BP57773" s="48"/>
    </row>
    <row r="57774" spans="68:68" x14ac:dyDescent="0.2">
      <c r="BP57774" s="48"/>
    </row>
    <row r="57775" spans="68:68" x14ac:dyDescent="0.2">
      <c r="BP57775" s="48"/>
    </row>
    <row r="57776" spans="68:68" x14ac:dyDescent="0.2">
      <c r="BP57776" s="48"/>
    </row>
    <row r="57777" spans="68:68" x14ac:dyDescent="0.2">
      <c r="BP57777" s="48"/>
    </row>
    <row r="57778" spans="68:68" x14ac:dyDescent="0.2">
      <c r="BP57778" s="48"/>
    </row>
    <row r="57779" spans="68:68" x14ac:dyDescent="0.2">
      <c r="BP57779" s="48"/>
    </row>
    <row r="57780" spans="68:68" x14ac:dyDescent="0.2">
      <c r="BP57780" s="48"/>
    </row>
    <row r="57781" spans="68:68" x14ac:dyDescent="0.2">
      <c r="BP57781" s="48"/>
    </row>
    <row r="57782" spans="68:68" x14ac:dyDescent="0.2">
      <c r="BP57782" s="48"/>
    </row>
    <row r="57783" spans="68:68" x14ac:dyDescent="0.2">
      <c r="BP57783" s="48"/>
    </row>
    <row r="57784" spans="68:68" x14ac:dyDescent="0.2">
      <c r="BP57784" s="48"/>
    </row>
    <row r="57785" spans="68:68" x14ac:dyDescent="0.2">
      <c r="BP57785" s="48"/>
    </row>
    <row r="57786" spans="68:68" x14ac:dyDescent="0.2">
      <c r="BP57786" s="48"/>
    </row>
    <row r="57787" spans="68:68" x14ac:dyDescent="0.2">
      <c r="BP57787" s="48"/>
    </row>
    <row r="57788" spans="68:68" x14ac:dyDescent="0.2">
      <c r="BP57788" s="48"/>
    </row>
    <row r="57789" spans="68:68" x14ac:dyDescent="0.2">
      <c r="BP57789" s="48"/>
    </row>
    <row r="57790" spans="68:68" x14ac:dyDescent="0.2">
      <c r="BP57790" s="48"/>
    </row>
    <row r="57791" spans="68:68" x14ac:dyDescent="0.2">
      <c r="BP57791" s="48"/>
    </row>
    <row r="57792" spans="68:68" x14ac:dyDescent="0.2">
      <c r="BP57792" s="48"/>
    </row>
    <row r="57793" spans="68:68" x14ac:dyDescent="0.2">
      <c r="BP57793" s="48"/>
    </row>
    <row r="57794" spans="68:68" x14ac:dyDescent="0.2">
      <c r="BP57794" s="48"/>
    </row>
    <row r="57795" spans="68:68" x14ac:dyDescent="0.2">
      <c r="BP57795" s="48"/>
    </row>
    <row r="57796" spans="68:68" x14ac:dyDescent="0.2">
      <c r="BP57796" s="48"/>
    </row>
    <row r="57797" spans="68:68" x14ac:dyDescent="0.2">
      <c r="BP57797" s="48"/>
    </row>
    <row r="57798" spans="68:68" x14ac:dyDescent="0.2">
      <c r="BP57798" s="48"/>
    </row>
    <row r="57799" spans="68:68" x14ac:dyDescent="0.2">
      <c r="BP57799" s="48"/>
    </row>
    <row r="57800" spans="68:68" x14ac:dyDescent="0.2">
      <c r="BP57800" s="48"/>
    </row>
    <row r="57801" spans="68:68" x14ac:dyDescent="0.2">
      <c r="BP57801" s="48"/>
    </row>
    <row r="57802" spans="68:68" x14ac:dyDescent="0.2">
      <c r="BP57802" s="48"/>
    </row>
    <row r="57803" spans="68:68" x14ac:dyDescent="0.2">
      <c r="BP57803" s="48"/>
    </row>
    <row r="57804" spans="68:68" x14ac:dyDescent="0.2">
      <c r="BP57804" s="48"/>
    </row>
    <row r="57805" spans="68:68" x14ac:dyDescent="0.2">
      <c r="BP57805" s="48"/>
    </row>
    <row r="57806" spans="68:68" x14ac:dyDescent="0.2">
      <c r="BP57806" s="48"/>
    </row>
    <row r="57807" spans="68:68" x14ac:dyDescent="0.2">
      <c r="BP57807" s="48"/>
    </row>
    <row r="57808" spans="68:68" x14ac:dyDescent="0.2">
      <c r="BP57808" s="48"/>
    </row>
    <row r="57809" spans="68:68" x14ac:dyDescent="0.2">
      <c r="BP57809" s="48"/>
    </row>
    <row r="57810" spans="68:68" x14ac:dyDescent="0.2">
      <c r="BP57810" s="48"/>
    </row>
    <row r="57811" spans="68:68" x14ac:dyDescent="0.2">
      <c r="BP57811" s="48"/>
    </row>
    <row r="57812" spans="68:68" x14ac:dyDescent="0.2">
      <c r="BP57812" s="48"/>
    </row>
    <row r="57813" spans="68:68" x14ac:dyDescent="0.2">
      <c r="BP57813" s="48"/>
    </row>
    <row r="57814" spans="68:68" x14ac:dyDescent="0.2">
      <c r="BP57814" s="48"/>
    </row>
    <row r="57815" spans="68:68" x14ac:dyDescent="0.2">
      <c r="BP57815" s="48"/>
    </row>
    <row r="57816" spans="68:68" x14ac:dyDescent="0.2">
      <c r="BP57816" s="48"/>
    </row>
    <row r="57817" spans="68:68" x14ac:dyDescent="0.2">
      <c r="BP57817" s="48"/>
    </row>
    <row r="57818" spans="68:68" x14ac:dyDescent="0.2">
      <c r="BP57818" s="48"/>
    </row>
    <row r="57819" spans="68:68" x14ac:dyDescent="0.2">
      <c r="BP57819" s="48"/>
    </row>
    <row r="57820" spans="68:68" x14ac:dyDescent="0.2">
      <c r="BP57820" s="48"/>
    </row>
    <row r="57821" spans="68:68" x14ac:dyDescent="0.2">
      <c r="BP57821" s="48"/>
    </row>
    <row r="57822" spans="68:68" x14ac:dyDescent="0.2">
      <c r="BP57822" s="48"/>
    </row>
    <row r="57823" spans="68:68" x14ac:dyDescent="0.2">
      <c r="BP57823" s="48"/>
    </row>
    <row r="57824" spans="68:68" x14ac:dyDescent="0.2">
      <c r="BP57824" s="48"/>
    </row>
    <row r="57825" spans="68:68" x14ac:dyDescent="0.2">
      <c r="BP57825" s="48"/>
    </row>
    <row r="57826" spans="68:68" x14ac:dyDescent="0.2">
      <c r="BP57826" s="48"/>
    </row>
    <row r="57827" spans="68:68" x14ac:dyDescent="0.2">
      <c r="BP57827" s="48"/>
    </row>
    <row r="57828" spans="68:68" x14ac:dyDescent="0.2">
      <c r="BP57828" s="48"/>
    </row>
    <row r="57829" spans="68:68" x14ac:dyDescent="0.2">
      <c r="BP57829" s="48"/>
    </row>
    <row r="57830" spans="68:68" x14ac:dyDescent="0.2">
      <c r="BP57830" s="48"/>
    </row>
    <row r="57831" spans="68:68" x14ac:dyDescent="0.2">
      <c r="BP57831" s="48"/>
    </row>
    <row r="57832" spans="68:68" x14ac:dyDescent="0.2">
      <c r="BP57832" s="48"/>
    </row>
    <row r="57833" spans="68:68" x14ac:dyDescent="0.2">
      <c r="BP57833" s="48"/>
    </row>
    <row r="57834" spans="68:68" x14ac:dyDescent="0.2">
      <c r="BP57834" s="48"/>
    </row>
    <row r="57835" spans="68:68" x14ac:dyDescent="0.2">
      <c r="BP57835" s="48"/>
    </row>
    <row r="57836" spans="68:68" x14ac:dyDescent="0.2">
      <c r="BP57836" s="48"/>
    </row>
    <row r="57837" spans="68:68" x14ac:dyDescent="0.2">
      <c r="BP57837" s="48"/>
    </row>
    <row r="57838" spans="68:68" x14ac:dyDescent="0.2">
      <c r="BP57838" s="48"/>
    </row>
    <row r="57839" spans="68:68" x14ac:dyDescent="0.2">
      <c r="BP57839" s="48"/>
    </row>
    <row r="57840" spans="68:68" x14ac:dyDescent="0.2">
      <c r="BP57840" s="48"/>
    </row>
    <row r="57841" spans="68:68" x14ac:dyDescent="0.2">
      <c r="BP57841" s="48"/>
    </row>
    <row r="57842" spans="68:68" x14ac:dyDescent="0.2">
      <c r="BP57842" s="48"/>
    </row>
    <row r="57843" spans="68:68" x14ac:dyDescent="0.2">
      <c r="BP57843" s="48"/>
    </row>
    <row r="57844" spans="68:68" x14ac:dyDescent="0.2">
      <c r="BP57844" s="48"/>
    </row>
    <row r="57845" spans="68:68" x14ac:dyDescent="0.2">
      <c r="BP57845" s="48"/>
    </row>
    <row r="57846" spans="68:68" x14ac:dyDescent="0.2">
      <c r="BP57846" s="48"/>
    </row>
    <row r="57847" spans="68:68" x14ac:dyDescent="0.2">
      <c r="BP57847" s="48"/>
    </row>
    <row r="57848" spans="68:68" x14ac:dyDescent="0.2">
      <c r="BP57848" s="48"/>
    </row>
    <row r="57849" spans="68:68" x14ac:dyDescent="0.2">
      <c r="BP57849" s="48"/>
    </row>
    <row r="57850" spans="68:68" x14ac:dyDescent="0.2">
      <c r="BP57850" s="48"/>
    </row>
    <row r="57851" spans="68:68" x14ac:dyDescent="0.2">
      <c r="BP57851" s="48"/>
    </row>
    <row r="57852" spans="68:68" x14ac:dyDescent="0.2">
      <c r="BP57852" s="48"/>
    </row>
    <row r="57853" spans="68:68" x14ac:dyDescent="0.2">
      <c r="BP57853" s="48"/>
    </row>
    <row r="57854" spans="68:68" x14ac:dyDescent="0.2">
      <c r="BP57854" s="48"/>
    </row>
    <row r="57855" spans="68:68" x14ac:dyDescent="0.2">
      <c r="BP57855" s="48"/>
    </row>
    <row r="57856" spans="68:68" x14ac:dyDescent="0.2">
      <c r="BP57856" s="48"/>
    </row>
    <row r="57857" spans="68:68" x14ac:dyDescent="0.2">
      <c r="BP57857" s="48"/>
    </row>
    <row r="57858" spans="68:68" x14ac:dyDescent="0.2">
      <c r="BP57858" s="48"/>
    </row>
    <row r="57859" spans="68:68" x14ac:dyDescent="0.2">
      <c r="BP57859" s="48"/>
    </row>
    <row r="57860" spans="68:68" x14ac:dyDescent="0.2">
      <c r="BP57860" s="48"/>
    </row>
    <row r="57861" spans="68:68" x14ac:dyDescent="0.2">
      <c r="BP57861" s="48"/>
    </row>
    <row r="57862" spans="68:68" x14ac:dyDescent="0.2">
      <c r="BP57862" s="48"/>
    </row>
    <row r="57863" spans="68:68" x14ac:dyDescent="0.2">
      <c r="BP57863" s="48"/>
    </row>
    <row r="57864" spans="68:68" x14ac:dyDescent="0.2">
      <c r="BP57864" s="48"/>
    </row>
    <row r="57865" spans="68:68" x14ac:dyDescent="0.2">
      <c r="BP57865" s="48"/>
    </row>
    <row r="57866" spans="68:68" x14ac:dyDescent="0.2">
      <c r="BP57866" s="48"/>
    </row>
    <row r="57867" spans="68:68" x14ac:dyDescent="0.2">
      <c r="BP57867" s="48"/>
    </row>
    <row r="57868" spans="68:68" x14ac:dyDescent="0.2">
      <c r="BP57868" s="48"/>
    </row>
    <row r="57869" spans="68:68" x14ac:dyDescent="0.2">
      <c r="BP57869" s="48"/>
    </row>
    <row r="57870" spans="68:68" x14ac:dyDescent="0.2">
      <c r="BP57870" s="48"/>
    </row>
    <row r="57871" spans="68:68" x14ac:dyDescent="0.2">
      <c r="BP57871" s="48"/>
    </row>
    <row r="57872" spans="68:68" x14ac:dyDescent="0.2">
      <c r="BP57872" s="48"/>
    </row>
    <row r="57873" spans="68:68" x14ac:dyDescent="0.2">
      <c r="BP57873" s="48"/>
    </row>
    <row r="57874" spans="68:68" x14ac:dyDescent="0.2">
      <c r="BP57874" s="48"/>
    </row>
    <row r="57875" spans="68:68" x14ac:dyDescent="0.2">
      <c r="BP57875" s="48"/>
    </row>
    <row r="57876" spans="68:68" x14ac:dyDescent="0.2">
      <c r="BP57876" s="48"/>
    </row>
    <row r="57877" spans="68:68" x14ac:dyDescent="0.2">
      <c r="BP57877" s="48"/>
    </row>
    <row r="57878" spans="68:68" x14ac:dyDescent="0.2">
      <c r="BP57878" s="48"/>
    </row>
    <row r="57879" spans="68:68" x14ac:dyDescent="0.2">
      <c r="BP57879" s="48"/>
    </row>
    <row r="57880" spans="68:68" x14ac:dyDescent="0.2">
      <c r="BP57880" s="48"/>
    </row>
    <row r="57881" spans="68:68" x14ac:dyDescent="0.2">
      <c r="BP57881" s="48"/>
    </row>
    <row r="57882" spans="68:68" x14ac:dyDescent="0.2">
      <c r="BP57882" s="48"/>
    </row>
    <row r="57883" spans="68:68" x14ac:dyDescent="0.2">
      <c r="BP57883" s="48"/>
    </row>
    <row r="57884" spans="68:68" x14ac:dyDescent="0.2">
      <c r="BP57884" s="48"/>
    </row>
    <row r="57885" spans="68:68" x14ac:dyDescent="0.2">
      <c r="BP57885" s="48"/>
    </row>
    <row r="57886" spans="68:68" x14ac:dyDescent="0.2">
      <c r="BP57886" s="48"/>
    </row>
    <row r="57887" spans="68:68" x14ac:dyDescent="0.2">
      <c r="BP57887" s="48"/>
    </row>
    <row r="57888" spans="68:68" x14ac:dyDescent="0.2">
      <c r="BP57888" s="48"/>
    </row>
    <row r="57889" spans="68:68" x14ac:dyDescent="0.2">
      <c r="BP57889" s="48"/>
    </row>
    <row r="57890" spans="68:68" x14ac:dyDescent="0.2">
      <c r="BP57890" s="48"/>
    </row>
    <row r="57891" spans="68:68" x14ac:dyDescent="0.2">
      <c r="BP57891" s="48"/>
    </row>
    <row r="57892" spans="68:68" x14ac:dyDescent="0.2">
      <c r="BP57892" s="48"/>
    </row>
    <row r="57893" spans="68:68" x14ac:dyDescent="0.2">
      <c r="BP57893" s="48"/>
    </row>
    <row r="57894" spans="68:68" x14ac:dyDescent="0.2">
      <c r="BP57894" s="48"/>
    </row>
    <row r="57895" spans="68:68" x14ac:dyDescent="0.2">
      <c r="BP57895" s="48"/>
    </row>
    <row r="57896" spans="68:68" x14ac:dyDescent="0.2">
      <c r="BP57896" s="48"/>
    </row>
    <row r="57897" spans="68:68" x14ac:dyDescent="0.2">
      <c r="BP57897" s="48"/>
    </row>
    <row r="57898" spans="68:68" x14ac:dyDescent="0.2">
      <c r="BP57898" s="48"/>
    </row>
    <row r="57899" spans="68:68" x14ac:dyDescent="0.2">
      <c r="BP57899" s="48"/>
    </row>
    <row r="57900" spans="68:68" x14ac:dyDescent="0.2">
      <c r="BP57900" s="48"/>
    </row>
    <row r="57901" spans="68:68" x14ac:dyDescent="0.2">
      <c r="BP57901" s="48"/>
    </row>
    <row r="57902" spans="68:68" x14ac:dyDescent="0.2">
      <c r="BP57902" s="48"/>
    </row>
    <row r="57903" spans="68:68" x14ac:dyDescent="0.2">
      <c r="BP57903" s="48"/>
    </row>
    <row r="57904" spans="68:68" x14ac:dyDescent="0.2">
      <c r="BP57904" s="48"/>
    </row>
    <row r="57905" spans="68:68" x14ac:dyDescent="0.2">
      <c r="BP57905" s="48"/>
    </row>
    <row r="57906" spans="68:68" x14ac:dyDescent="0.2">
      <c r="BP57906" s="48"/>
    </row>
    <row r="57907" spans="68:68" x14ac:dyDescent="0.2">
      <c r="BP57907" s="48"/>
    </row>
    <row r="57908" spans="68:68" x14ac:dyDescent="0.2">
      <c r="BP57908" s="48"/>
    </row>
    <row r="57909" spans="68:68" x14ac:dyDescent="0.2">
      <c r="BP57909" s="48"/>
    </row>
    <row r="57910" spans="68:68" x14ac:dyDescent="0.2">
      <c r="BP57910" s="48"/>
    </row>
    <row r="57911" spans="68:68" x14ac:dyDescent="0.2">
      <c r="BP57911" s="48"/>
    </row>
    <row r="57912" spans="68:68" x14ac:dyDescent="0.2">
      <c r="BP57912" s="48"/>
    </row>
    <row r="57913" spans="68:68" x14ac:dyDescent="0.2">
      <c r="BP57913" s="48"/>
    </row>
    <row r="57914" spans="68:68" x14ac:dyDescent="0.2">
      <c r="BP57914" s="48"/>
    </row>
    <row r="57915" spans="68:68" x14ac:dyDescent="0.2">
      <c r="BP57915" s="48"/>
    </row>
    <row r="57916" spans="68:68" x14ac:dyDescent="0.2">
      <c r="BP57916" s="48"/>
    </row>
    <row r="57917" spans="68:68" x14ac:dyDescent="0.2">
      <c r="BP57917" s="48"/>
    </row>
    <row r="57918" spans="68:68" x14ac:dyDescent="0.2">
      <c r="BP57918" s="48"/>
    </row>
    <row r="57919" spans="68:68" x14ac:dyDescent="0.2">
      <c r="BP57919" s="48"/>
    </row>
    <row r="57920" spans="68:68" x14ac:dyDescent="0.2">
      <c r="BP57920" s="48"/>
    </row>
    <row r="57921" spans="68:68" x14ac:dyDescent="0.2">
      <c r="BP57921" s="48"/>
    </row>
    <row r="57922" spans="68:68" x14ac:dyDescent="0.2">
      <c r="BP57922" s="48"/>
    </row>
    <row r="57923" spans="68:68" x14ac:dyDescent="0.2">
      <c r="BP57923" s="48"/>
    </row>
    <row r="57924" spans="68:68" x14ac:dyDescent="0.2">
      <c r="BP57924" s="48"/>
    </row>
    <row r="57925" spans="68:68" x14ac:dyDescent="0.2">
      <c r="BP57925" s="48"/>
    </row>
    <row r="57926" spans="68:68" x14ac:dyDescent="0.2">
      <c r="BP57926" s="48"/>
    </row>
    <row r="57927" spans="68:68" x14ac:dyDescent="0.2">
      <c r="BP57927" s="48"/>
    </row>
    <row r="57928" spans="68:68" x14ac:dyDescent="0.2">
      <c r="BP57928" s="48"/>
    </row>
    <row r="57929" spans="68:68" x14ac:dyDescent="0.2">
      <c r="BP57929" s="48"/>
    </row>
    <row r="57930" spans="68:68" x14ac:dyDescent="0.2">
      <c r="BP57930" s="48"/>
    </row>
    <row r="57931" spans="68:68" x14ac:dyDescent="0.2">
      <c r="BP57931" s="48"/>
    </row>
    <row r="57932" spans="68:68" x14ac:dyDescent="0.2">
      <c r="BP57932" s="48"/>
    </row>
    <row r="57933" spans="68:68" x14ac:dyDescent="0.2">
      <c r="BP57933" s="48"/>
    </row>
    <row r="57934" spans="68:68" x14ac:dyDescent="0.2">
      <c r="BP57934" s="48"/>
    </row>
    <row r="57935" spans="68:68" x14ac:dyDescent="0.2">
      <c r="BP57935" s="48"/>
    </row>
    <row r="57936" spans="68:68" x14ac:dyDescent="0.2">
      <c r="BP57936" s="48"/>
    </row>
    <row r="57937" spans="68:68" x14ac:dyDescent="0.2">
      <c r="BP57937" s="48"/>
    </row>
    <row r="57938" spans="68:68" x14ac:dyDescent="0.2">
      <c r="BP57938" s="48"/>
    </row>
    <row r="57939" spans="68:68" x14ac:dyDescent="0.2">
      <c r="BP57939" s="48"/>
    </row>
    <row r="57940" spans="68:68" x14ac:dyDescent="0.2">
      <c r="BP57940" s="48"/>
    </row>
    <row r="57941" spans="68:68" x14ac:dyDescent="0.2">
      <c r="BP57941" s="48"/>
    </row>
    <row r="57942" spans="68:68" x14ac:dyDescent="0.2">
      <c r="BP57942" s="48"/>
    </row>
    <row r="57943" spans="68:68" x14ac:dyDescent="0.2">
      <c r="BP57943" s="48"/>
    </row>
    <row r="57944" spans="68:68" x14ac:dyDescent="0.2">
      <c r="BP57944" s="48"/>
    </row>
    <row r="57945" spans="68:68" x14ac:dyDescent="0.2">
      <c r="BP57945" s="48"/>
    </row>
    <row r="57946" spans="68:68" x14ac:dyDescent="0.2">
      <c r="BP57946" s="48"/>
    </row>
    <row r="57947" spans="68:68" x14ac:dyDescent="0.2">
      <c r="BP57947" s="48"/>
    </row>
    <row r="57948" spans="68:68" x14ac:dyDescent="0.2">
      <c r="BP57948" s="48"/>
    </row>
    <row r="57949" spans="68:68" x14ac:dyDescent="0.2">
      <c r="BP57949" s="48"/>
    </row>
    <row r="57950" spans="68:68" x14ac:dyDescent="0.2">
      <c r="BP57950" s="48"/>
    </row>
    <row r="57951" spans="68:68" x14ac:dyDescent="0.2">
      <c r="BP57951" s="48"/>
    </row>
    <row r="57952" spans="68:68" x14ac:dyDescent="0.2">
      <c r="BP57952" s="48"/>
    </row>
    <row r="57953" spans="68:68" x14ac:dyDescent="0.2">
      <c r="BP57953" s="48"/>
    </row>
    <row r="57954" spans="68:68" x14ac:dyDescent="0.2">
      <c r="BP57954" s="48"/>
    </row>
    <row r="57955" spans="68:68" x14ac:dyDescent="0.2">
      <c r="BP57955" s="48"/>
    </row>
    <row r="57956" spans="68:68" x14ac:dyDescent="0.2">
      <c r="BP57956" s="48"/>
    </row>
    <row r="57957" spans="68:68" x14ac:dyDescent="0.2">
      <c r="BP57957" s="48"/>
    </row>
    <row r="57958" spans="68:68" x14ac:dyDescent="0.2">
      <c r="BP57958" s="48"/>
    </row>
    <row r="57959" spans="68:68" x14ac:dyDescent="0.2">
      <c r="BP57959" s="48"/>
    </row>
    <row r="57960" spans="68:68" x14ac:dyDescent="0.2">
      <c r="BP57960" s="48"/>
    </row>
    <row r="57961" spans="68:68" x14ac:dyDescent="0.2">
      <c r="BP57961" s="48"/>
    </row>
    <row r="57962" spans="68:68" x14ac:dyDescent="0.2">
      <c r="BP57962" s="48"/>
    </row>
    <row r="57963" spans="68:68" x14ac:dyDescent="0.2">
      <c r="BP57963" s="48"/>
    </row>
    <row r="57964" spans="68:68" x14ac:dyDescent="0.2">
      <c r="BP57964" s="48"/>
    </row>
    <row r="57965" spans="68:68" x14ac:dyDescent="0.2">
      <c r="BP57965" s="48"/>
    </row>
    <row r="57966" spans="68:68" x14ac:dyDescent="0.2">
      <c r="BP57966" s="48"/>
    </row>
    <row r="57967" spans="68:68" x14ac:dyDescent="0.2">
      <c r="BP57967" s="48"/>
    </row>
    <row r="57968" spans="68:68" x14ac:dyDescent="0.2">
      <c r="BP57968" s="48"/>
    </row>
    <row r="57969" spans="68:68" x14ac:dyDescent="0.2">
      <c r="BP57969" s="48"/>
    </row>
    <row r="57970" spans="68:68" x14ac:dyDescent="0.2">
      <c r="BP57970" s="48"/>
    </row>
    <row r="57971" spans="68:68" x14ac:dyDescent="0.2">
      <c r="BP57971" s="48"/>
    </row>
    <row r="57972" spans="68:68" x14ac:dyDescent="0.2">
      <c r="BP57972" s="48"/>
    </row>
    <row r="57973" spans="68:68" x14ac:dyDescent="0.2">
      <c r="BP57973" s="48"/>
    </row>
    <row r="57974" spans="68:68" x14ac:dyDescent="0.2">
      <c r="BP57974" s="48"/>
    </row>
    <row r="57975" spans="68:68" x14ac:dyDescent="0.2">
      <c r="BP57975" s="48"/>
    </row>
    <row r="57976" spans="68:68" x14ac:dyDescent="0.2">
      <c r="BP57976" s="48"/>
    </row>
    <row r="57977" spans="68:68" x14ac:dyDescent="0.2">
      <c r="BP57977" s="48"/>
    </row>
    <row r="57978" spans="68:68" x14ac:dyDescent="0.2">
      <c r="BP57978" s="48"/>
    </row>
    <row r="57979" spans="68:68" x14ac:dyDescent="0.2">
      <c r="BP57979" s="48"/>
    </row>
    <row r="57980" spans="68:68" x14ac:dyDescent="0.2">
      <c r="BP57980" s="48"/>
    </row>
    <row r="57981" spans="68:68" x14ac:dyDescent="0.2">
      <c r="BP57981" s="48"/>
    </row>
    <row r="57982" spans="68:68" x14ac:dyDescent="0.2">
      <c r="BP57982" s="48"/>
    </row>
    <row r="57983" spans="68:68" x14ac:dyDescent="0.2">
      <c r="BP57983" s="48"/>
    </row>
    <row r="57984" spans="68:68" x14ac:dyDescent="0.2">
      <c r="BP57984" s="48"/>
    </row>
    <row r="57985" spans="68:68" x14ac:dyDescent="0.2">
      <c r="BP57985" s="48"/>
    </row>
    <row r="57986" spans="68:68" x14ac:dyDescent="0.2">
      <c r="BP57986" s="48"/>
    </row>
    <row r="57987" spans="68:68" x14ac:dyDescent="0.2">
      <c r="BP57987" s="48"/>
    </row>
    <row r="57988" spans="68:68" x14ac:dyDescent="0.2">
      <c r="BP57988" s="48"/>
    </row>
    <row r="57989" spans="68:68" x14ac:dyDescent="0.2">
      <c r="BP57989" s="48"/>
    </row>
    <row r="57990" spans="68:68" x14ac:dyDescent="0.2">
      <c r="BP57990" s="48"/>
    </row>
    <row r="57991" spans="68:68" x14ac:dyDescent="0.2">
      <c r="BP57991" s="48"/>
    </row>
    <row r="57992" spans="68:68" x14ac:dyDescent="0.2">
      <c r="BP57992" s="48"/>
    </row>
    <row r="57993" spans="68:68" x14ac:dyDescent="0.2">
      <c r="BP57993" s="48"/>
    </row>
    <row r="57994" spans="68:68" x14ac:dyDescent="0.2">
      <c r="BP57994" s="48"/>
    </row>
    <row r="57995" spans="68:68" x14ac:dyDescent="0.2">
      <c r="BP57995" s="48"/>
    </row>
    <row r="57996" spans="68:68" x14ac:dyDescent="0.2">
      <c r="BP57996" s="48"/>
    </row>
    <row r="57997" spans="68:68" x14ac:dyDescent="0.2">
      <c r="BP57997" s="48"/>
    </row>
    <row r="57998" spans="68:68" x14ac:dyDescent="0.2">
      <c r="BP57998" s="48"/>
    </row>
    <row r="57999" spans="68:68" x14ac:dyDescent="0.2">
      <c r="BP57999" s="48"/>
    </row>
    <row r="58000" spans="68:68" x14ac:dyDescent="0.2">
      <c r="BP58000" s="48"/>
    </row>
    <row r="58001" spans="68:68" x14ac:dyDescent="0.2">
      <c r="BP58001" s="48"/>
    </row>
    <row r="58002" spans="68:68" x14ac:dyDescent="0.2">
      <c r="BP58002" s="48"/>
    </row>
    <row r="58003" spans="68:68" x14ac:dyDescent="0.2">
      <c r="BP58003" s="48"/>
    </row>
    <row r="58004" spans="68:68" x14ac:dyDescent="0.2">
      <c r="BP58004" s="48"/>
    </row>
    <row r="58005" spans="68:68" x14ac:dyDescent="0.2">
      <c r="BP58005" s="48"/>
    </row>
    <row r="58006" spans="68:68" x14ac:dyDescent="0.2">
      <c r="BP58006" s="48"/>
    </row>
    <row r="58007" spans="68:68" x14ac:dyDescent="0.2">
      <c r="BP58007" s="48"/>
    </row>
    <row r="58008" spans="68:68" x14ac:dyDescent="0.2">
      <c r="BP58008" s="48"/>
    </row>
    <row r="58009" spans="68:68" x14ac:dyDescent="0.2">
      <c r="BP58009" s="48"/>
    </row>
    <row r="58010" spans="68:68" x14ac:dyDescent="0.2">
      <c r="BP58010" s="48"/>
    </row>
    <row r="58011" spans="68:68" x14ac:dyDescent="0.2">
      <c r="BP58011" s="48"/>
    </row>
    <row r="58012" spans="68:68" x14ac:dyDescent="0.2">
      <c r="BP58012" s="48"/>
    </row>
    <row r="58013" spans="68:68" x14ac:dyDescent="0.2">
      <c r="BP58013" s="48"/>
    </row>
    <row r="58014" spans="68:68" x14ac:dyDescent="0.2">
      <c r="BP58014" s="48"/>
    </row>
    <row r="58015" spans="68:68" x14ac:dyDescent="0.2">
      <c r="BP58015" s="48"/>
    </row>
    <row r="58016" spans="68:68" x14ac:dyDescent="0.2">
      <c r="BP58016" s="48"/>
    </row>
    <row r="58017" spans="68:68" x14ac:dyDescent="0.2">
      <c r="BP58017" s="48"/>
    </row>
    <row r="58018" spans="68:68" x14ac:dyDescent="0.2">
      <c r="BP58018" s="48"/>
    </row>
    <row r="58019" spans="68:68" x14ac:dyDescent="0.2">
      <c r="BP58019" s="48"/>
    </row>
    <row r="58020" spans="68:68" x14ac:dyDescent="0.2">
      <c r="BP58020" s="48"/>
    </row>
    <row r="58021" spans="68:68" x14ac:dyDescent="0.2">
      <c r="BP58021" s="48"/>
    </row>
    <row r="58022" spans="68:68" x14ac:dyDescent="0.2">
      <c r="BP58022" s="48"/>
    </row>
    <row r="58023" spans="68:68" x14ac:dyDescent="0.2">
      <c r="BP58023" s="48"/>
    </row>
    <row r="58024" spans="68:68" x14ac:dyDescent="0.2">
      <c r="BP58024" s="48"/>
    </row>
    <row r="58025" spans="68:68" x14ac:dyDescent="0.2">
      <c r="BP58025" s="48"/>
    </row>
    <row r="58026" spans="68:68" x14ac:dyDescent="0.2">
      <c r="BP58026" s="48"/>
    </row>
    <row r="58027" spans="68:68" x14ac:dyDescent="0.2">
      <c r="BP58027" s="48"/>
    </row>
    <row r="58028" spans="68:68" x14ac:dyDescent="0.2">
      <c r="BP58028" s="48"/>
    </row>
    <row r="58029" spans="68:68" x14ac:dyDescent="0.2">
      <c r="BP58029" s="48"/>
    </row>
    <row r="58030" spans="68:68" x14ac:dyDescent="0.2">
      <c r="BP58030" s="48"/>
    </row>
    <row r="58031" spans="68:68" x14ac:dyDescent="0.2">
      <c r="BP58031" s="48"/>
    </row>
    <row r="58032" spans="68:68" x14ac:dyDescent="0.2">
      <c r="BP58032" s="48"/>
    </row>
    <row r="58033" spans="68:68" x14ac:dyDescent="0.2">
      <c r="BP58033" s="48"/>
    </row>
    <row r="58034" spans="68:68" x14ac:dyDescent="0.2">
      <c r="BP58034" s="48"/>
    </row>
    <row r="58035" spans="68:68" x14ac:dyDescent="0.2">
      <c r="BP58035" s="48"/>
    </row>
    <row r="58036" spans="68:68" x14ac:dyDescent="0.2">
      <c r="BP58036" s="48"/>
    </row>
    <row r="58037" spans="68:68" x14ac:dyDescent="0.2">
      <c r="BP58037" s="48"/>
    </row>
    <row r="58038" spans="68:68" x14ac:dyDescent="0.2">
      <c r="BP58038" s="48"/>
    </row>
    <row r="58039" spans="68:68" x14ac:dyDescent="0.2">
      <c r="BP58039" s="48"/>
    </row>
    <row r="58040" spans="68:68" x14ac:dyDescent="0.2">
      <c r="BP58040" s="48"/>
    </row>
    <row r="58041" spans="68:68" x14ac:dyDescent="0.2">
      <c r="BP58041" s="48"/>
    </row>
    <row r="58042" spans="68:68" x14ac:dyDescent="0.2">
      <c r="BP58042" s="48"/>
    </row>
    <row r="58043" spans="68:68" x14ac:dyDescent="0.2">
      <c r="BP58043" s="48"/>
    </row>
    <row r="58044" spans="68:68" x14ac:dyDescent="0.2">
      <c r="BP58044" s="48"/>
    </row>
    <row r="58045" spans="68:68" x14ac:dyDescent="0.2">
      <c r="BP58045" s="48"/>
    </row>
    <row r="58046" spans="68:68" x14ac:dyDescent="0.2">
      <c r="BP58046" s="48"/>
    </row>
    <row r="58047" spans="68:68" x14ac:dyDescent="0.2">
      <c r="BP58047" s="48"/>
    </row>
    <row r="58048" spans="68:68" x14ac:dyDescent="0.2">
      <c r="BP58048" s="48"/>
    </row>
    <row r="58049" spans="68:68" x14ac:dyDescent="0.2">
      <c r="BP58049" s="48"/>
    </row>
    <row r="58050" spans="68:68" x14ac:dyDescent="0.2">
      <c r="BP58050" s="48"/>
    </row>
    <row r="58051" spans="68:68" x14ac:dyDescent="0.2">
      <c r="BP58051" s="48"/>
    </row>
    <row r="58052" spans="68:68" x14ac:dyDescent="0.2">
      <c r="BP58052" s="48"/>
    </row>
    <row r="58053" spans="68:68" x14ac:dyDescent="0.2">
      <c r="BP58053" s="48"/>
    </row>
    <row r="58054" spans="68:68" x14ac:dyDescent="0.2">
      <c r="BP58054" s="48"/>
    </row>
    <row r="58055" spans="68:68" x14ac:dyDescent="0.2">
      <c r="BP58055" s="48"/>
    </row>
    <row r="58056" spans="68:68" x14ac:dyDescent="0.2">
      <c r="BP58056" s="48"/>
    </row>
    <row r="58057" spans="68:68" x14ac:dyDescent="0.2">
      <c r="BP58057" s="48"/>
    </row>
    <row r="58058" spans="68:68" x14ac:dyDescent="0.2">
      <c r="BP58058" s="48"/>
    </row>
    <row r="58059" spans="68:68" x14ac:dyDescent="0.2">
      <c r="BP58059" s="48"/>
    </row>
    <row r="58060" spans="68:68" x14ac:dyDescent="0.2">
      <c r="BP58060" s="48"/>
    </row>
    <row r="58061" spans="68:68" x14ac:dyDescent="0.2">
      <c r="BP58061" s="48"/>
    </row>
    <row r="58062" spans="68:68" x14ac:dyDescent="0.2">
      <c r="BP58062" s="48"/>
    </row>
    <row r="58063" spans="68:68" x14ac:dyDescent="0.2">
      <c r="BP58063" s="48"/>
    </row>
    <row r="58064" spans="68:68" x14ac:dyDescent="0.2">
      <c r="BP58064" s="48"/>
    </row>
    <row r="58065" spans="68:68" x14ac:dyDescent="0.2">
      <c r="BP58065" s="48"/>
    </row>
    <row r="58066" spans="68:68" x14ac:dyDescent="0.2">
      <c r="BP58066" s="48"/>
    </row>
    <row r="58067" spans="68:68" x14ac:dyDescent="0.2">
      <c r="BP58067" s="48"/>
    </row>
    <row r="58068" spans="68:68" x14ac:dyDescent="0.2">
      <c r="BP58068" s="48"/>
    </row>
    <row r="58069" spans="68:68" x14ac:dyDescent="0.2">
      <c r="BP58069" s="48"/>
    </row>
    <row r="58070" spans="68:68" x14ac:dyDescent="0.2">
      <c r="BP58070" s="48"/>
    </row>
    <row r="58071" spans="68:68" x14ac:dyDescent="0.2">
      <c r="BP58071" s="48"/>
    </row>
    <row r="58072" spans="68:68" x14ac:dyDescent="0.2">
      <c r="BP58072" s="48"/>
    </row>
    <row r="58073" spans="68:68" x14ac:dyDescent="0.2">
      <c r="BP58073" s="48"/>
    </row>
    <row r="58074" spans="68:68" x14ac:dyDescent="0.2">
      <c r="BP58074" s="48"/>
    </row>
    <row r="58075" spans="68:68" x14ac:dyDescent="0.2">
      <c r="BP58075" s="48"/>
    </row>
    <row r="58076" spans="68:68" x14ac:dyDescent="0.2">
      <c r="BP58076" s="48"/>
    </row>
    <row r="58077" spans="68:68" x14ac:dyDescent="0.2">
      <c r="BP58077" s="48"/>
    </row>
    <row r="58078" spans="68:68" x14ac:dyDescent="0.2">
      <c r="BP58078" s="48"/>
    </row>
    <row r="58079" spans="68:68" x14ac:dyDescent="0.2">
      <c r="BP58079" s="48"/>
    </row>
    <row r="58080" spans="68:68" x14ac:dyDescent="0.2">
      <c r="BP58080" s="48"/>
    </row>
    <row r="58081" spans="68:68" x14ac:dyDescent="0.2">
      <c r="BP58081" s="48"/>
    </row>
    <row r="58082" spans="68:68" x14ac:dyDescent="0.2">
      <c r="BP58082" s="48"/>
    </row>
    <row r="58083" spans="68:68" x14ac:dyDescent="0.2">
      <c r="BP58083" s="48"/>
    </row>
    <row r="58084" spans="68:68" x14ac:dyDescent="0.2">
      <c r="BP58084" s="48"/>
    </row>
    <row r="58085" spans="68:68" x14ac:dyDescent="0.2">
      <c r="BP58085" s="48"/>
    </row>
    <row r="58086" spans="68:68" x14ac:dyDescent="0.2">
      <c r="BP58086" s="48"/>
    </row>
    <row r="58087" spans="68:68" x14ac:dyDescent="0.2">
      <c r="BP58087" s="48"/>
    </row>
    <row r="58088" spans="68:68" x14ac:dyDescent="0.2">
      <c r="BP58088" s="48"/>
    </row>
    <row r="58089" spans="68:68" x14ac:dyDescent="0.2">
      <c r="BP58089" s="48"/>
    </row>
    <row r="58090" spans="68:68" x14ac:dyDescent="0.2">
      <c r="BP58090" s="48"/>
    </row>
    <row r="58091" spans="68:68" x14ac:dyDescent="0.2">
      <c r="BP58091" s="48"/>
    </row>
    <row r="58092" spans="68:68" x14ac:dyDescent="0.2">
      <c r="BP58092" s="48"/>
    </row>
    <row r="58093" spans="68:68" x14ac:dyDescent="0.2">
      <c r="BP58093" s="48"/>
    </row>
    <row r="58094" spans="68:68" x14ac:dyDescent="0.2">
      <c r="BP58094" s="48"/>
    </row>
    <row r="58095" spans="68:68" x14ac:dyDescent="0.2">
      <c r="BP58095" s="48"/>
    </row>
    <row r="58096" spans="68:68" x14ac:dyDescent="0.2">
      <c r="BP58096" s="48"/>
    </row>
    <row r="58097" spans="68:68" x14ac:dyDescent="0.2">
      <c r="BP58097" s="48"/>
    </row>
    <row r="58098" spans="68:68" x14ac:dyDescent="0.2">
      <c r="BP58098" s="48"/>
    </row>
    <row r="58099" spans="68:68" x14ac:dyDescent="0.2">
      <c r="BP58099" s="48"/>
    </row>
    <row r="58100" spans="68:68" x14ac:dyDescent="0.2">
      <c r="BP58100" s="48"/>
    </row>
    <row r="58101" spans="68:68" x14ac:dyDescent="0.2">
      <c r="BP58101" s="48"/>
    </row>
    <row r="58102" spans="68:68" x14ac:dyDescent="0.2">
      <c r="BP58102" s="48"/>
    </row>
    <row r="58103" spans="68:68" x14ac:dyDescent="0.2">
      <c r="BP58103" s="48"/>
    </row>
    <row r="58104" spans="68:68" x14ac:dyDescent="0.2">
      <c r="BP58104" s="48"/>
    </row>
    <row r="58105" spans="68:68" x14ac:dyDescent="0.2">
      <c r="BP58105" s="48"/>
    </row>
    <row r="58106" spans="68:68" x14ac:dyDescent="0.2">
      <c r="BP58106" s="48"/>
    </row>
    <row r="58107" spans="68:68" x14ac:dyDescent="0.2">
      <c r="BP58107" s="48"/>
    </row>
    <row r="58108" spans="68:68" x14ac:dyDescent="0.2">
      <c r="BP58108" s="48"/>
    </row>
    <row r="58109" spans="68:68" x14ac:dyDescent="0.2">
      <c r="BP58109" s="48"/>
    </row>
    <row r="58110" spans="68:68" x14ac:dyDescent="0.2">
      <c r="BP58110" s="48"/>
    </row>
    <row r="58111" spans="68:68" x14ac:dyDescent="0.2">
      <c r="BP58111" s="48"/>
    </row>
    <row r="58112" spans="68:68" x14ac:dyDescent="0.2">
      <c r="BP58112" s="48"/>
    </row>
    <row r="58113" spans="68:68" x14ac:dyDescent="0.2">
      <c r="BP58113" s="48"/>
    </row>
    <row r="58114" spans="68:68" x14ac:dyDescent="0.2">
      <c r="BP58114" s="48"/>
    </row>
    <row r="58115" spans="68:68" x14ac:dyDescent="0.2">
      <c r="BP58115" s="48"/>
    </row>
    <row r="58116" spans="68:68" x14ac:dyDescent="0.2">
      <c r="BP58116" s="48"/>
    </row>
    <row r="58117" spans="68:68" x14ac:dyDescent="0.2">
      <c r="BP58117" s="48"/>
    </row>
    <row r="58118" spans="68:68" x14ac:dyDescent="0.2">
      <c r="BP58118" s="48"/>
    </row>
    <row r="58119" spans="68:68" x14ac:dyDescent="0.2">
      <c r="BP58119" s="48"/>
    </row>
    <row r="58120" spans="68:68" x14ac:dyDescent="0.2">
      <c r="BP58120" s="48"/>
    </row>
    <row r="58121" spans="68:68" x14ac:dyDescent="0.2">
      <c r="BP58121" s="48"/>
    </row>
    <row r="58122" spans="68:68" x14ac:dyDescent="0.2">
      <c r="BP58122" s="48"/>
    </row>
    <row r="58123" spans="68:68" x14ac:dyDescent="0.2">
      <c r="BP58123" s="48"/>
    </row>
    <row r="58124" spans="68:68" x14ac:dyDescent="0.2">
      <c r="BP58124" s="48"/>
    </row>
    <row r="58125" spans="68:68" x14ac:dyDescent="0.2">
      <c r="BP58125" s="48"/>
    </row>
    <row r="58126" spans="68:68" x14ac:dyDescent="0.2">
      <c r="BP58126" s="48"/>
    </row>
    <row r="58127" spans="68:68" x14ac:dyDescent="0.2">
      <c r="BP58127" s="48"/>
    </row>
    <row r="58128" spans="68:68" x14ac:dyDescent="0.2">
      <c r="BP58128" s="48"/>
    </row>
    <row r="58129" spans="68:68" x14ac:dyDescent="0.2">
      <c r="BP58129" s="48"/>
    </row>
    <row r="58130" spans="68:68" x14ac:dyDescent="0.2">
      <c r="BP58130" s="48"/>
    </row>
    <row r="58131" spans="68:68" x14ac:dyDescent="0.2">
      <c r="BP58131" s="48"/>
    </row>
    <row r="58132" spans="68:68" x14ac:dyDescent="0.2">
      <c r="BP58132" s="48"/>
    </row>
    <row r="58133" spans="68:68" x14ac:dyDescent="0.2">
      <c r="BP58133" s="48"/>
    </row>
    <row r="58134" spans="68:68" x14ac:dyDescent="0.2">
      <c r="BP58134" s="48"/>
    </row>
    <row r="58135" spans="68:68" x14ac:dyDescent="0.2">
      <c r="BP58135" s="48"/>
    </row>
    <row r="58136" spans="68:68" x14ac:dyDescent="0.2">
      <c r="BP58136" s="48"/>
    </row>
    <row r="58137" spans="68:68" x14ac:dyDescent="0.2">
      <c r="BP58137" s="48"/>
    </row>
    <row r="58138" spans="68:68" x14ac:dyDescent="0.2">
      <c r="BP58138" s="48"/>
    </row>
    <row r="58139" spans="68:68" x14ac:dyDescent="0.2">
      <c r="BP58139" s="48"/>
    </row>
    <row r="58140" spans="68:68" x14ac:dyDescent="0.2">
      <c r="BP58140" s="48"/>
    </row>
    <row r="58141" spans="68:68" x14ac:dyDescent="0.2">
      <c r="BP58141" s="48"/>
    </row>
    <row r="58142" spans="68:68" x14ac:dyDescent="0.2">
      <c r="BP58142" s="48"/>
    </row>
    <row r="58143" spans="68:68" x14ac:dyDescent="0.2">
      <c r="BP58143" s="48"/>
    </row>
    <row r="58144" spans="68:68" x14ac:dyDescent="0.2">
      <c r="BP58144" s="48"/>
    </row>
    <row r="58145" spans="68:68" x14ac:dyDescent="0.2">
      <c r="BP58145" s="48"/>
    </row>
    <row r="58146" spans="68:68" x14ac:dyDescent="0.2">
      <c r="BP58146" s="48"/>
    </row>
    <row r="58147" spans="68:68" x14ac:dyDescent="0.2">
      <c r="BP58147" s="48"/>
    </row>
    <row r="58148" spans="68:68" x14ac:dyDescent="0.2">
      <c r="BP58148" s="48"/>
    </row>
    <row r="58149" spans="68:68" x14ac:dyDescent="0.2">
      <c r="BP58149" s="48"/>
    </row>
    <row r="58150" spans="68:68" x14ac:dyDescent="0.2">
      <c r="BP58150" s="48"/>
    </row>
    <row r="58151" spans="68:68" x14ac:dyDescent="0.2">
      <c r="BP58151" s="48"/>
    </row>
    <row r="58152" spans="68:68" x14ac:dyDescent="0.2">
      <c r="BP58152" s="48"/>
    </row>
    <row r="58153" spans="68:68" x14ac:dyDescent="0.2">
      <c r="BP58153" s="48"/>
    </row>
    <row r="58154" spans="68:68" x14ac:dyDescent="0.2">
      <c r="BP58154" s="48"/>
    </row>
    <row r="58155" spans="68:68" x14ac:dyDescent="0.2">
      <c r="BP58155" s="48"/>
    </row>
    <row r="58156" spans="68:68" x14ac:dyDescent="0.2">
      <c r="BP58156" s="48"/>
    </row>
    <row r="58157" spans="68:68" x14ac:dyDescent="0.2">
      <c r="BP58157" s="48"/>
    </row>
    <row r="58158" spans="68:68" x14ac:dyDescent="0.2">
      <c r="BP58158" s="48"/>
    </row>
    <row r="58159" spans="68:68" x14ac:dyDescent="0.2">
      <c r="BP58159" s="48"/>
    </row>
    <row r="58160" spans="68:68" x14ac:dyDescent="0.2">
      <c r="BP58160" s="48"/>
    </row>
    <row r="58161" spans="68:68" x14ac:dyDescent="0.2">
      <c r="BP58161" s="48"/>
    </row>
    <row r="58162" spans="68:68" x14ac:dyDescent="0.2">
      <c r="BP58162" s="48"/>
    </row>
    <row r="58163" spans="68:68" x14ac:dyDescent="0.2">
      <c r="BP58163" s="48"/>
    </row>
    <row r="58164" spans="68:68" x14ac:dyDescent="0.2">
      <c r="BP58164" s="48"/>
    </row>
    <row r="58165" spans="68:68" x14ac:dyDescent="0.2">
      <c r="BP58165" s="48"/>
    </row>
    <row r="58166" spans="68:68" x14ac:dyDescent="0.2">
      <c r="BP58166" s="48"/>
    </row>
    <row r="58167" spans="68:68" x14ac:dyDescent="0.2">
      <c r="BP58167" s="48"/>
    </row>
    <row r="58168" spans="68:68" x14ac:dyDescent="0.2">
      <c r="BP58168" s="48"/>
    </row>
    <row r="58169" spans="68:68" x14ac:dyDescent="0.2">
      <c r="BP58169" s="48"/>
    </row>
    <row r="58170" spans="68:68" x14ac:dyDescent="0.2">
      <c r="BP58170" s="48"/>
    </row>
    <row r="58171" spans="68:68" x14ac:dyDescent="0.2">
      <c r="BP58171" s="48"/>
    </row>
    <row r="58172" spans="68:68" x14ac:dyDescent="0.2">
      <c r="BP58172" s="48"/>
    </row>
    <row r="58173" spans="68:68" x14ac:dyDescent="0.2">
      <c r="BP58173" s="48"/>
    </row>
    <row r="58174" spans="68:68" x14ac:dyDescent="0.2">
      <c r="BP58174" s="48"/>
    </row>
    <row r="58175" spans="68:68" x14ac:dyDescent="0.2">
      <c r="BP58175" s="48"/>
    </row>
    <row r="58176" spans="68:68" x14ac:dyDescent="0.2">
      <c r="BP58176" s="48"/>
    </row>
    <row r="58177" spans="68:68" x14ac:dyDescent="0.2">
      <c r="BP58177" s="48"/>
    </row>
    <row r="58178" spans="68:68" x14ac:dyDescent="0.2">
      <c r="BP58178" s="48"/>
    </row>
    <row r="58179" spans="68:68" x14ac:dyDescent="0.2">
      <c r="BP58179" s="48"/>
    </row>
    <row r="58180" spans="68:68" x14ac:dyDescent="0.2">
      <c r="BP58180" s="48"/>
    </row>
    <row r="58181" spans="68:68" x14ac:dyDescent="0.2">
      <c r="BP58181" s="48"/>
    </row>
    <row r="58182" spans="68:68" x14ac:dyDescent="0.2">
      <c r="BP58182" s="48"/>
    </row>
    <row r="58183" spans="68:68" x14ac:dyDescent="0.2">
      <c r="BP58183" s="48"/>
    </row>
    <row r="58184" spans="68:68" x14ac:dyDescent="0.2">
      <c r="BP58184" s="48"/>
    </row>
    <row r="58185" spans="68:68" x14ac:dyDescent="0.2">
      <c r="BP58185" s="48"/>
    </row>
    <row r="58186" spans="68:68" x14ac:dyDescent="0.2">
      <c r="BP58186" s="48"/>
    </row>
    <row r="58187" spans="68:68" x14ac:dyDescent="0.2">
      <c r="BP58187" s="48"/>
    </row>
    <row r="58188" spans="68:68" x14ac:dyDescent="0.2">
      <c r="BP58188" s="48"/>
    </row>
    <row r="58189" spans="68:68" x14ac:dyDescent="0.2">
      <c r="BP58189" s="48"/>
    </row>
    <row r="58190" spans="68:68" x14ac:dyDescent="0.2">
      <c r="BP58190" s="48"/>
    </row>
    <row r="58191" spans="68:68" x14ac:dyDescent="0.2">
      <c r="BP58191" s="48"/>
    </row>
    <row r="58192" spans="68:68" x14ac:dyDescent="0.2">
      <c r="BP58192" s="48"/>
    </row>
    <row r="58193" spans="68:68" x14ac:dyDescent="0.2">
      <c r="BP58193" s="48"/>
    </row>
    <row r="58194" spans="68:68" x14ac:dyDescent="0.2">
      <c r="BP58194" s="48"/>
    </row>
    <row r="58195" spans="68:68" x14ac:dyDescent="0.2">
      <c r="BP58195" s="48"/>
    </row>
    <row r="58196" spans="68:68" x14ac:dyDescent="0.2">
      <c r="BP58196" s="48"/>
    </row>
    <row r="58197" spans="68:68" x14ac:dyDescent="0.2">
      <c r="BP58197" s="48"/>
    </row>
    <row r="58198" spans="68:68" x14ac:dyDescent="0.2">
      <c r="BP58198" s="48"/>
    </row>
    <row r="58199" spans="68:68" x14ac:dyDescent="0.2">
      <c r="BP58199" s="48"/>
    </row>
    <row r="58200" spans="68:68" x14ac:dyDescent="0.2">
      <c r="BP58200" s="48"/>
    </row>
    <row r="58201" spans="68:68" x14ac:dyDescent="0.2">
      <c r="BP58201" s="48"/>
    </row>
    <row r="58202" spans="68:68" x14ac:dyDescent="0.2">
      <c r="BP58202" s="48"/>
    </row>
    <row r="58203" spans="68:68" x14ac:dyDescent="0.2">
      <c r="BP58203" s="48"/>
    </row>
    <row r="58204" spans="68:68" x14ac:dyDescent="0.2">
      <c r="BP58204" s="48"/>
    </row>
    <row r="58205" spans="68:68" x14ac:dyDescent="0.2">
      <c r="BP58205" s="48"/>
    </row>
    <row r="58206" spans="68:68" x14ac:dyDescent="0.2">
      <c r="BP58206" s="48"/>
    </row>
    <row r="58207" spans="68:68" x14ac:dyDescent="0.2">
      <c r="BP58207" s="48"/>
    </row>
    <row r="58208" spans="68:68" x14ac:dyDescent="0.2">
      <c r="BP58208" s="48"/>
    </row>
    <row r="58209" spans="68:68" x14ac:dyDescent="0.2">
      <c r="BP58209" s="48"/>
    </row>
    <row r="58210" spans="68:68" x14ac:dyDescent="0.2">
      <c r="BP58210" s="48"/>
    </row>
    <row r="58211" spans="68:68" x14ac:dyDescent="0.2">
      <c r="BP58211" s="48"/>
    </row>
    <row r="58212" spans="68:68" x14ac:dyDescent="0.2">
      <c r="BP58212" s="48"/>
    </row>
    <row r="58213" spans="68:68" x14ac:dyDescent="0.2">
      <c r="BP58213" s="48"/>
    </row>
    <row r="58214" spans="68:68" x14ac:dyDescent="0.2">
      <c r="BP58214" s="48"/>
    </row>
    <row r="58215" spans="68:68" x14ac:dyDescent="0.2">
      <c r="BP58215" s="48"/>
    </row>
    <row r="58216" spans="68:68" x14ac:dyDescent="0.2">
      <c r="BP58216" s="48"/>
    </row>
    <row r="58217" spans="68:68" x14ac:dyDescent="0.2">
      <c r="BP58217" s="48"/>
    </row>
    <row r="58218" spans="68:68" x14ac:dyDescent="0.2">
      <c r="BP58218" s="48"/>
    </row>
    <row r="58219" spans="68:68" x14ac:dyDescent="0.2">
      <c r="BP58219" s="48"/>
    </row>
    <row r="58220" spans="68:68" x14ac:dyDescent="0.2">
      <c r="BP58220" s="48"/>
    </row>
    <row r="58221" spans="68:68" x14ac:dyDescent="0.2">
      <c r="BP58221" s="48"/>
    </row>
    <row r="58222" spans="68:68" x14ac:dyDescent="0.2">
      <c r="BP58222" s="48"/>
    </row>
    <row r="58223" spans="68:68" x14ac:dyDescent="0.2">
      <c r="BP58223" s="48"/>
    </row>
    <row r="58224" spans="68:68" x14ac:dyDescent="0.2">
      <c r="BP58224" s="48"/>
    </row>
    <row r="58225" spans="68:68" x14ac:dyDescent="0.2">
      <c r="BP58225" s="48"/>
    </row>
    <row r="58226" spans="68:68" x14ac:dyDescent="0.2">
      <c r="BP58226" s="48"/>
    </row>
    <row r="58227" spans="68:68" x14ac:dyDescent="0.2">
      <c r="BP58227" s="48"/>
    </row>
    <row r="58228" spans="68:68" x14ac:dyDescent="0.2">
      <c r="BP58228" s="48"/>
    </row>
    <row r="58229" spans="68:68" x14ac:dyDescent="0.2">
      <c r="BP58229" s="48"/>
    </row>
    <row r="58230" spans="68:68" x14ac:dyDescent="0.2">
      <c r="BP58230" s="48"/>
    </row>
    <row r="58231" spans="68:68" x14ac:dyDescent="0.2">
      <c r="BP58231" s="48"/>
    </row>
    <row r="58232" spans="68:68" x14ac:dyDescent="0.2">
      <c r="BP58232" s="48"/>
    </row>
    <row r="58233" spans="68:68" x14ac:dyDescent="0.2">
      <c r="BP58233" s="48"/>
    </row>
    <row r="58234" spans="68:68" x14ac:dyDescent="0.2">
      <c r="BP58234" s="48"/>
    </row>
    <row r="58235" spans="68:68" x14ac:dyDescent="0.2">
      <c r="BP58235" s="48"/>
    </row>
    <row r="58236" spans="68:68" x14ac:dyDescent="0.2">
      <c r="BP58236" s="48"/>
    </row>
    <row r="58237" spans="68:68" x14ac:dyDescent="0.2">
      <c r="BP58237" s="48"/>
    </row>
    <row r="58238" spans="68:68" x14ac:dyDescent="0.2">
      <c r="BP58238" s="48"/>
    </row>
    <row r="58239" spans="68:68" x14ac:dyDescent="0.2">
      <c r="BP58239" s="48"/>
    </row>
    <row r="58240" spans="68:68" x14ac:dyDescent="0.2">
      <c r="BP58240" s="48"/>
    </row>
    <row r="58241" spans="68:68" x14ac:dyDescent="0.2">
      <c r="BP58241" s="48"/>
    </row>
    <row r="58242" spans="68:68" x14ac:dyDescent="0.2">
      <c r="BP58242" s="48"/>
    </row>
    <row r="58243" spans="68:68" x14ac:dyDescent="0.2">
      <c r="BP58243" s="48"/>
    </row>
    <row r="58244" spans="68:68" x14ac:dyDescent="0.2">
      <c r="BP58244" s="48"/>
    </row>
    <row r="58245" spans="68:68" x14ac:dyDescent="0.2">
      <c r="BP58245" s="48"/>
    </row>
    <row r="58246" spans="68:68" x14ac:dyDescent="0.2">
      <c r="BP58246" s="48"/>
    </row>
    <row r="58247" spans="68:68" x14ac:dyDescent="0.2">
      <c r="BP58247" s="48"/>
    </row>
    <row r="58248" spans="68:68" x14ac:dyDescent="0.2">
      <c r="BP58248" s="48"/>
    </row>
    <row r="58249" spans="68:68" x14ac:dyDescent="0.2">
      <c r="BP58249" s="48"/>
    </row>
    <row r="58250" spans="68:68" x14ac:dyDescent="0.2">
      <c r="BP58250" s="48"/>
    </row>
    <row r="58251" spans="68:68" x14ac:dyDescent="0.2">
      <c r="BP58251" s="48"/>
    </row>
    <row r="58252" spans="68:68" x14ac:dyDescent="0.2">
      <c r="BP58252" s="48"/>
    </row>
    <row r="58253" spans="68:68" x14ac:dyDescent="0.2">
      <c r="BP58253" s="48"/>
    </row>
    <row r="58254" spans="68:68" x14ac:dyDescent="0.2">
      <c r="BP58254" s="48"/>
    </row>
    <row r="58255" spans="68:68" x14ac:dyDescent="0.2">
      <c r="BP58255" s="48"/>
    </row>
    <row r="58256" spans="68:68" x14ac:dyDescent="0.2">
      <c r="BP58256" s="48"/>
    </row>
    <row r="58257" spans="68:68" x14ac:dyDescent="0.2">
      <c r="BP58257" s="48"/>
    </row>
    <row r="58258" spans="68:68" x14ac:dyDescent="0.2">
      <c r="BP58258" s="48"/>
    </row>
    <row r="58259" spans="68:68" x14ac:dyDescent="0.2">
      <c r="BP58259" s="48"/>
    </row>
    <row r="58260" spans="68:68" x14ac:dyDescent="0.2">
      <c r="BP58260" s="48"/>
    </row>
    <row r="58261" spans="68:68" x14ac:dyDescent="0.2">
      <c r="BP58261" s="48"/>
    </row>
    <row r="58262" spans="68:68" x14ac:dyDescent="0.2">
      <c r="BP58262" s="48"/>
    </row>
    <row r="58263" spans="68:68" x14ac:dyDescent="0.2">
      <c r="BP58263" s="48"/>
    </row>
    <row r="58264" spans="68:68" x14ac:dyDescent="0.2">
      <c r="BP58264" s="48"/>
    </row>
    <row r="58265" spans="68:68" x14ac:dyDescent="0.2">
      <c r="BP58265" s="48"/>
    </row>
    <row r="58266" spans="68:68" x14ac:dyDescent="0.2">
      <c r="BP58266" s="48"/>
    </row>
    <row r="58267" spans="68:68" x14ac:dyDescent="0.2">
      <c r="BP58267" s="48"/>
    </row>
    <row r="58268" spans="68:68" x14ac:dyDescent="0.2">
      <c r="BP58268" s="48"/>
    </row>
    <row r="58269" spans="68:68" x14ac:dyDescent="0.2">
      <c r="BP58269" s="48"/>
    </row>
    <row r="58270" spans="68:68" x14ac:dyDescent="0.2">
      <c r="BP58270" s="48"/>
    </row>
    <row r="58271" spans="68:68" x14ac:dyDescent="0.2">
      <c r="BP58271" s="48"/>
    </row>
    <row r="58272" spans="68:68" x14ac:dyDescent="0.2">
      <c r="BP58272" s="48"/>
    </row>
    <row r="58273" spans="68:68" x14ac:dyDescent="0.2">
      <c r="BP58273" s="48"/>
    </row>
    <row r="58274" spans="68:68" x14ac:dyDescent="0.2">
      <c r="BP58274" s="48"/>
    </row>
    <row r="58275" spans="68:68" x14ac:dyDescent="0.2">
      <c r="BP58275" s="48"/>
    </row>
    <row r="58276" spans="68:68" x14ac:dyDescent="0.2">
      <c r="BP58276" s="48"/>
    </row>
    <row r="58277" spans="68:68" x14ac:dyDescent="0.2">
      <c r="BP58277" s="48"/>
    </row>
    <row r="58278" spans="68:68" x14ac:dyDescent="0.2">
      <c r="BP58278" s="48"/>
    </row>
    <row r="58279" spans="68:68" x14ac:dyDescent="0.2">
      <c r="BP58279" s="48"/>
    </row>
    <row r="58280" spans="68:68" x14ac:dyDescent="0.2">
      <c r="BP58280" s="48"/>
    </row>
    <row r="58281" spans="68:68" x14ac:dyDescent="0.2">
      <c r="BP58281" s="48"/>
    </row>
    <row r="58282" spans="68:68" x14ac:dyDescent="0.2">
      <c r="BP58282" s="48"/>
    </row>
    <row r="58283" spans="68:68" x14ac:dyDescent="0.2">
      <c r="BP58283" s="48"/>
    </row>
    <row r="58284" spans="68:68" x14ac:dyDescent="0.2">
      <c r="BP58284" s="48"/>
    </row>
    <row r="58285" spans="68:68" x14ac:dyDescent="0.2">
      <c r="BP58285" s="48"/>
    </row>
    <row r="58286" spans="68:68" x14ac:dyDescent="0.2">
      <c r="BP58286" s="48"/>
    </row>
    <row r="58287" spans="68:68" x14ac:dyDescent="0.2">
      <c r="BP58287" s="48"/>
    </row>
    <row r="58288" spans="68:68" x14ac:dyDescent="0.2">
      <c r="BP58288" s="48"/>
    </row>
    <row r="58289" spans="68:68" x14ac:dyDescent="0.2">
      <c r="BP58289" s="48"/>
    </row>
    <row r="58290" spans="68:68" x14ac:dyDescent="0.2">
      <c r="BP58290" s="48"/>
    </row>
    <row r="58291" spans="68:68" x14ac:dyDescent="0.2">
      <c r="BP58291" s="48"/>
    </row>
    <row r="58292" spans="68:68" x14ac:dyDescent="0.2">
      <c r="BP58292" s="48"/>
    </row>
    <row r="58293" spans="68:68" x14ac:dyDescent="0.2">
      <c r="BP58293" s="48"/>
    </row>
    <row r="58294" spans="68:68" x14ac:dyDescent="0.2">
      <c r="BP58294" s="48"/>
    </row>
    <row r="58295" spans="68:68" x14ac:dyDescent="0.2">
      <c r="BP58295" s="48"/>
    </row>
    <row r="58296" spans="68:68" x14ac:dyDescent="0.2">
      <c r="BP58296" s="48"/>
    </row>
    <row r="58297" spans="68:68" x14ac:dyDescent="0.2">
      <c r="BP58297" s="48"/>
    </row>
    <row r="58298" spans="68:68" x14ac:dyDescent="0.2">
      <c r="BP58298" s="48"/>
    </row>
    <row r="58299" spans="68:68" x14ac:dyDescent="0.2">
      <c r="BP58299" s="48"/>
    </row>
    <row r="58300" spans="68:68" x14ac:dyDescent="0.2">
      <c r="BP58300" s="48"/>
    </row>
    <row r="58301" spans="68:68" x14ac:dyDescent="0.2">
      <c r="BP58301" s="48"/>
    </row>
    <row r="58302" spans="68:68" x14ac:dyDescent="0.2">
      <c r="BP58302" s="48"/>
    </row>
    <row r="58303" spans="68:68" x14ac:dyDescent="0.2">
      <c r="BP58303" s="48"/>
    </row>
    <row r="58304" spans="68:68" x14ac:dyDescent="0.2">
      <c r="BP58304" s="48"/>
    </row>
    <row r="58305" spans="68:68" x14ac:dyDescent="0.2">
      <c r="BP58305" s="48"/>
    </row>
    <row r="58306" spans="68:68" x14ac:dyDescent="0.2">
      <c r="BP58306" s="48"/>
    </row>
    <row r="58307" spans="68:68" x14ac:dyDescent="0.2">
      <c r="BP58307" s="48"/>
    </row>
    <row r="58308" spans="68:68" x14ac:dyDescent="0.2">
      <c r="BP58308" s="48"/>
    </row>
    <row r="58309" spans="68:68" x14ac:dyDescent="0.2">
      <c r="BP58309" s="48"/>
    </row>
    <row r="58310" spans="68:68" x14ac:dyDescent="0.2">
      <c r="BP58310" s="48"/>
    </row>
    <row r="58311" spans="68:68" x14ac:dyDescent="0.2">
      <c r="BP58311" s="48"/>
    </row>
    <row r="58312" spans="68:68" x14ac:dyDescent="0.2">
      <c r="BP58312" s="48"/>
    </row>
    <row r="58313" spans="68:68" x14ac:dyDescent="0.2">
      <c r="BP58313" s="48"/>
    </row>
    <row r="58314" spans="68:68" x14ac:dyDescent="0.2">
      <c r="BP58314" s="48"/>
    </row>
    <row r="58315" spans="68:68" x14ac:dyDescent="0.2">
      <c r="BP58315" s="48"/>
    </row>
    <row r="58316" spans="68:68" x14ac:dyDescent="0.2">
      <c r="BP58316" s="48"/>
    </row>
    <row r="58317" spans="68:68" x14ac:dyDescent="0.2">
      <c r="BP58317" s="48"/>
    </row>
    <row r="58318" spans="68:68" x14ac:dyDescent="0.2">
      <c r="BP58318" s="48"/>
    </row>
    <row r="58319" spans="68:68" x14ac:dyDescent="0.2">
      <c r="BP58319" s="48"/>
    </row>
    <row r="58320" spans="68:68" x14ac:dyDescent="0.2">
      <c r="BP58320" s="48"/>
    </row>
    <row r="58321" spans="68:68" x14ac:dyDescent="0.2">
      <c r="BP58321" s="48"/>
    </row>
    <row r="58322" spans="68:68" x14ac:dyDescent="0.2">
      <c r="BP58322" s="48"/>
    </row>
    <row r="58323" spans="68:68" x14ac:dyDescent="0.2">
      <c r="BP58323" s="48"/>
    </row>
    <row r="58324" spans="68:68" x14ac:dyDescent="0.2">
      <c r="BP58324" s="48"/>
    </row>
    <row r="58325" spans="68:68" x14ac:dyDescent="0.2">
      <c r="BP58325" s="48"/>
    </row>
    <row r="58326" spans="68:68" x14ac:dyDescent="0.2">
      <c r="BP58326" s="48"/>
    </row>
    <row r="58327" spans="68:68" x14ac:dyDescent="0.2">
      <c r="BP58327" s="48"/>
    </row>
    <row r="58328" spans="68:68" x14ac:dyDescent="0.2">
      <c r="BP58328" s="48"/>
    </row>
    <row r="58329" spans="68:68" x14ac:dyDescent="0.2">
      <c r="BP58329" s="48"/>
    </row>
    <row r="58330" spans="68:68" x14ac:dyDescent="0.2">
      <c r="BP58330" s="48"/>
    </row>
    <row r="58331" spans="68:68" x14ac:dyDescent="0.2">
      <c r="BP58331" s="48"/>
    </row>
    <row r="58332" spans="68:68" x14ac:dyDescent="0.2">
      <c r="BP58332" s="48"/>
    </row>
    <row r="58333" spans="68:68" x14ac:dyDescent="0.2">
      <c r="BP58333" s="48"/>
    </row>
    <row r="58334" spans="68:68" x14ac:dyDescent="0.2">
      <c r="BP58334" s="48"/>
    </row>
    <row r="58335" spans="68:68" x14ac:dyDescent="0.2">
      <c r="BP58335" s="48"/>
    </row>
    <row r="58336" spans="68:68" x14ac:dyDescent="0.2">
      <c r="BP58336" s="48"/>
    </row>
    <row r="58337" spans="68:68" x14ac:dyDescent="0.2">
      <c r="BP58337" s="48"/>
    </row>
    <row r="58338" spans="68:68" x14ac:dyDescent="0.2">
      <c r="BP58338" s="48"/>
    </row>
    <row r="58339" spans="68:68" x14ac:dyDescent="0.2">
      <c r="BP58339" s="48"/>
    </row>
    <row r="58340" spans="68:68" x14ac:dyDescent="0.2">
      <c r="BP58340" s="48"/>
    </row>
    <row r="58341" spans="68:68" x14ac:dyDescent="0.2">
      <c r="BP58341" s="48"/>
    </row>
    <row r="58342" spans="68:68" x14ac:dyDescent="0.2">
      <c r="BP58342" s="48"/>
    </row>
    <row r="58343" spans="68:68" x14ac:dyDescent="0.2">
      <c r="BP58343" s="48"/>
    </row>
    <row r="58344" spans="68:68" x14ac:dyDescent="0.2">
      <c r="BP58344" s="48"/>
    </row>
    <row r="58345" spans="68:68" x14ac:dyDescent="0.2">
      <c r="BP58345" s="48"/>
    </row>
    <row r="58346" spans="68:68" x14ac:dyDescent="0.2">
      <c r="BP58346" s="48"/>
    </row>
    <row r="58347" spans="68:68" x14ac:dyDescent="0.2">
      <c r="BP58347" s="48"/>
    </row>
    <row r="58348" spans="68:68" x14ac:dyDescent="0.2">
      <c r="BP58348" s="48"/>
    </row>
    <row r="58349" spans="68:68" x14ac:dyDescent="0.2">
      <c r="BP58349" s="48"/>
    </row>
    <row r="58350" spans="68:68" x14ac:dyDescent="0.2">
      <c r="BP58350" s="48"/>
    </row>
    <row r="58351" spans="68:68" x14ac:dyDescent="0.2">
      <c r="BP58351" s="48"/>
    </row>
    <row r="58352" spans="68:68" x14ac:dyDescent="0.2">
      <c r="BP58352" s="48"/>
    </row>
    <row r="58353" spans="68:68" x14ac:dyDescent="0.2">
      <c r="BP58353" s="48"/>
    </row>
    <row r="58354" spans="68:68" x14ac:dyDescent="0.2">
      <c r="BP58354" s="48"/>
    </row>
    <row r="58355" spans="68:68" x14ac:dyDescent="0.2">
      <c r="BP58355" s="48"/>
    </row>
    <row r="58356" spans="68:68" x14ac:dyDescent="0.2">
      <c r="BP58356" s="48"/>
    </row>
    <row r="58357" spans="68:68" x14ac:dyDescent="0.2">
      <c r="BP58357" s="48"/>
    </row>
    <row r="58358" spans="68:68" x14ac:dyDescent="0.2">
      <c r="BP58358" s="48"/>
    </row>
    <row r="58359" spans="68:68" x14ac:dyDescent="0.2">
      <c r="BP58359" s="48"/>
    </row>
    <row r="58360" spans="68:68" x14ac:dyDescent="0.2">
      <c r="BP58360" s="48"/>
    </row>
    <row r="58361" spans="68:68" x14ac:dyDescent="0.2">
      <c r="BP58361" s="48"/>
    </row>
    <row r="58362" spans="68:68" x14ac:dyDescent="0.2">
      <c r="BP58362" s="48"/>
    </row>
    <row r="58363" spans="68:68" x14ac:dyDescent="0.2">
      <c r="BP58363" s="48"/>
    </row>
    <row r="58364" spans="68:68" x14ac:dyDescent="0.2">
      <c r="BP58364" s="48"/>
    </row>
    <row r="58365" spans="68:68" x14ac:dyDescent="0.2">
      <c r="BP58365" s="48"/>
    </row>
    <row r="58366" spans="68:68" x14ac:dyDescent="0.2">
      <c r="BP58366" s="48"/>
    </row>
    <row r="58367" spans="68:68" x14ac:dyDescent="0.2">
      <c r="BP58367" s="48"/>
    </row>
    <row r="58368" spans="68:68" x14ac:dyDescent="0.2">
      <c r="BP58368" s="48"/>
    </row>
    <row r="58369" spans="68:68" x14ac:dyDescent="0.2">
      <c r="BP58369" s="48"/>
    </row>
    <row r="58370" spans="68:68" x14ac:dyDescent="0.2">
      <c r="BP58370" s="48"/>
    </row>
    <row r="58371" spans="68:68" x14ac:dyDescent="0.2">
      <c r="BP58371" s="48"/>
    </row>
    <row r="58372" spans="68:68" x14ac:dyDescent="0.2">
      <c r="BP58372" s="48"/>
    </row>
    <row r="58373" spans="68:68" x14ac:dyDescent="0.2">
      <c r="BP58373" s="48"/>
    </row>
    <row r="58374" spans="68:68" x14ac:dyDescent="0.2">
      <c r="BP58374" s="48"/>
    </row>
    <row r="58375" spans="68:68" x14ac:dyDescent="0.2">
      <c r="BP58375" s="48"/>
    </row>
    <row r="58376" spans="68:68" x14ac:dyDescent="0.2">
      <c r="BP58376" s="48"/>
    </row>
    <row r="58377" spans="68:68" x14ac:dyDescent="0.2">
      <c r="BP58377" s="48"/>
    </row>
    <row r="58378" spans="68:68" x14ac:dyDescent="0.2">
      <c r="BP58378" s="48"/>
    </row>
    <row r="58379" spans="68:68" x14ac:dyDescent="0.2">
      <c r="BP58379" s="48"/>
    </row>
    <row r="58380" spans="68:68" x14ac:dyDescent="0.2">
      <c r="BP58380" s="48"/>
    </row>
    <row r="58381" spans="68:68" x14ac:dyDescent="0.2">
      <c r="BP58381" s="48"/>
    </row>
    <row r="58382" spans="68:68" x14ac:dyDescent="0.2">
      <c r="BP58382" s="48"/>
    </row>
    <row r="58383" spans="68:68" x14ac:dyDescent="0.2">
      <c r="BP58383" s="48"/>
    </row>
    <row r="58384" spans="68:68" x14ac:dyDescent="0.2">
      <c r="BP58384" s="48"/>
    </row>
    <row r="58385" spans="68:68" x14ac:dyDescent="0.2">
      <c r="BP58385" s="48"/>
    </row>
    <row r="58386" spans="68:68" x14ac:dyDescent="0.2">
      <c r="BP58386" s="48"/>
    </row>
    <row r="58387" spans="68:68" x14ac:dyDescent="0.2">
      <c r="BP58387" s="48"/>
    </row>
    <row r="58388" spans="68:68" x14ac:dyDescent="0.2">
      <c r="BP58388" s="48"/>
    </row>
    <row r="58389" spans="68:68" x14ac:dyDescent="0.2">
      <c r="BP58389" s="48"/>
    </row>
    <row r="58390" spans="68:68" x14ac:dyDescent="0.2">
      <c r="BP58390" s="48"/>
    </row>
    <row r="58391" spans="68:68" x14ac:dyDescent="0.2">
      <c r="BP58391" s="48"/>
    </row>
    <row r="58392" spans="68:68" x14ac:dyDescent="0.2">
      <c r="BP58392" s="48"/>
    </row>
    <row r="58393" spans="68:68" x14ac:dyDescent="0.2">
      <c r="BP58393" s="48"/>
    </row>
    <row r="58394" spans="68:68" x14ac:dyDescent="0.2">
      <c r="BP58394" s="48"/>
    </row>
    <row r="58395" spans="68:68" x14ac:dyDescent="0.2">
      <c r="BP58395" s="48"/>
    </row>
    <row r="58396" spans="68:68" x14ac:dyDescent="0.2">
      <c r="BP58396" s="48"/>
    </row>
    <row r="58397" spans="68:68" x14ac:dyDescent="0.2">
      <c r="BP58397" s="48"/>
    </row>
    <row r="58398" spans="68:68" x14ac:dyDescent="0.2">
      <c r="BP58398" s="48"/>
    </row>
    <row r="58399" spans="68:68" x14ac:dyDescent="0.2">
      <c r="BP58399" s="48"/>
    </row>
    <row r="58400" spans="68:68" x14ac:dyDescent="0.2">
      <c r="BP58400" s="48"/>
    </row>
    <row r="58401" spans="68:68" x14ac:dyDescent="0.2">
      <c r="BP58401" s="48"/>
    </row>
    <row r="58402" spans="68:68" x14ac:dyDescent="0.2">
      <c r="BP58402" s="48"/>
    </row>
    <row r="58403" spans="68:68" x14ac:dyDescent="0.2">
      <c r="BP58403" s="48"/>
    </row>
    <row r="58404" spans="68:68" x14ac:dyDescent="0.2">
      <c r="BP58404" s="48"/>
    </row>
    <row r="58405" spans="68:68" x14ac:dyDescent="0.2">
      <c r="BP58405" s="48"/>
    </row>
    <row r="58406" spans="68:68" x14ac:dyDescent="0.2">
      <c r="BP58406" s="48"/>
    </row>
    <row r="58407" spans="68:68" x14ac:dyDescent="0.2">
      <c r="BP58407" s="48"/>
    </row>
    <row r="58408" spans="68:68" x14ac:dyDescent="0.2">
      <c r="BP58408" s="48"/>
    </row>
    <row r="58409" spans="68:68" x14ac:dyDescent="0.2">
      <c r="BP58409" s="48"/>
    </row>
    <row r="58410" spans="68:68" x14ac:dyDescent="0.2">
      <c r="BP58410" s="48"/>
    </row>
    <row r="58411" spans="68:68" x14ac:dyDescent="0.2">
      <c r="BP58411" s="48"/>
    </row>
    <row r="58412" spans="68:68" x14ac:dyDescent="0.2">
      <c r="BP58412" s="48"/>
    </row>
    <row r="58413" spans="68:68" x14ac:dyDescent="0.2">
      <c r="BP58413" s="48"/>
    </row>
    <row r="58414" spans="68:68" x14ac:dyDescent="0.2">
      <c r="BP58414" s="48"/>
    </row>
    <row r="58415" spans="68:68" x14ac:dyDescent="0.2">
      <c r="BP58415" s="48"/>
    </row>
    <row r="58416" spans="68:68" x14ac:dyDescent="0.2">
      <c r="BP58416" s="48"/>
    </row>
    <row r="58417" spans="68:68" x14ac:dyDescent="0.2">
      <c r="BP58417" s="48"/>
    </row>
    <row r="58418" spans="68:68" x14ac:dyDescent="0.2">
      <c r="BP58418" s="48"/>
    </row>
    <row r="58419" spans="68:68" x14ac:dyDescent="0.2">
      <c r="BP58419" s="48"/>
    </row>
    <row r="58420" spans="68:68" x14ac:dyDescent="0.2">
      <c r="BP58420" s="48"/>
    </row>
    <row r="58421" spans="68:68" x14ac:dyDescent="0.2">
      <c r="BP58421" s="48"/>
    </row>
    <row r="58422" spans="68:68" x14ac:dyDescent="0.2">
      <c r="BP58422" s="48"/>
    </row>
    <row r="58423" spans="68:68" x14ac:dyDescent="0.2">
      <c r="BP58423" s="48"/>
    </row>
    <row r="58424" spans="68:68" x14ac:dyDescent="0.2">
      <c r="BP58424" s="48"/>
    </row>
    <row r="58425" spans="68:68" x14ac:dyDescent="0.2">
      <c r="BP58425" s="48"/>
    </row>
    <row r="58426" spans="68:68" x14ac:dyDescent="0.2">
      <c r="BP58426" s="48"/>
    </row>
    <row r="58427" spans="68:68" x14ac:dyDescent="0.2">
      <c r="BP58427" s="48"/>
    </row>
    <row r="58428" spans="68:68" x14ac:dyDescent="0.2">
      <c r="BP58428" s="48"/>
    </row>
    <row r="58429" spans="68:68" x14ac:dyDescent="0.2">
      <c r="BP58429" s="48"/>
    </row>
    <row r="58430" spans="68:68" x14ac:dyDescent="0.2">
      <c r="BP58430" s="48"/>
    </row>
    <row r="58431" spans="68:68" x14ac:dyDescent="0.2">
      <c r="BP58431" s="48"/>
    </row>
    <row r="58432" spans="68:68" x14ac:dyDescent="0.2">
      <c r="BP58432" s="48"/>
    </row>
    <row r="58433" spans="68:68" x14ac:dyDescent="0.2">
      <c r="BP58433" s="48"/>
    </row>
    <row r="58434" spans="68:68" x14ac:dyDescent="0.2">
      <c r="BP58434" s="48"/>
    </row>
    <row r="58435" spans="68:68" x14ac:dyDescent="0.2">
      <c r="BP58435" s="48"/>
    </row>
    <row r="58436" spans="68:68" x14ac:dyDescent="0.2">
      <c r="BP58436" s="48"/>
    </row>
    <row r="58437" spans="68:68" x14ac:dyDescent="0.2">
      <c r="BP58437" s="48"/>
    </row>
    <row r="58438" spans="68:68" x14ac:dyDescent="0.2">
      <c r="BP58438" s="48"/>
    </row>
    <row r="58439" spans="68:68" x14ac:dyDescent="0.2">
      <c r="BP58439" s="48"/>
    </row>
    <row r="58440" spans="68:68" x14ac:dyDescent="0.2">
      <c r="BP58440" s="48"/>
    </row>
    <row r="58441" spans="68:68" x14ac:dyDescent="0.2">
      <c r="BP58441" s="48"/>
    </row>
    <row r="58442" spans="68:68" x14ac:dyDescent="0.2">
      <c r="BP58442" s="48"/>
    </row>
    <row r="58443" spans="68:68" x14ac:dyDescent="0.2">
      <c r="BP58443" s="48"/>
    </row>
    <row r="58444" spans="68:68" x14ac:dyDescent="0.2">
      <c r="BP58444" s="48"/>
    </row>
    <row r="58445" spans="68:68" x14ac:dyDescent="0.2">
      <c r="BP58445" s="48"/>
    </row>
    <row r="58446" spans="68:68" x14ac:dyDescent="0.2">
      <c r="BP58446" s="48"/>
    </row>
    <row r="58447" spans="68:68" x14ac:dyDescent="0.2">
      <c r="BP58447" s="48"/>
    </row>
    <row r="58448" spans="68:68" x14ac:dyDescent="0.2">
      <c r="BP58448" s="48"/>
    </row>
    <row r="58449" spans="68:68" x14ac:dyDescent="0.2">
      <c r="BP58449" s="48"/>
    </row>
    <row r="58450" spans="68:68" x14ac:dyDescent="0.2">
      <c r="BP58450" s="48"/>
    </row>
    <row r="58451" spans="68:68" x14ac:dyDescent="0.2">
      <c r="BP58451" s="48"/>
    </row>
    <row r="58452" spans="68:68" x14ac:dyDescent="0.2">
      <c r="BP58452" s="48"/>
    </row>
    <row r="58453" spans="68:68" x14ac:dyDescent="0.2">
      <c r="BP58453" s="48"/>
    </row>
    <row r="58454" spans="68:68" x14ac:dyDescent="0.2">
      <c r="BP58454" s="48"/>
    </row>
    <row r="58455" spans="68:68" x14ac:dyDescent="0.2">
      <c r="BP58455" s="48"/>
    </row>
    <row r="58456" spans="68:68" x14ac:dyDescent="0.2">
      <c r="BP58456" s="48"/>
    </row>
    <row r="58457" spans="68:68" x14ac:dyDescent="0.2">
      <c r="BP58457" s="48"/>
    </row>
    <row r="58458" spans="68:68" x14ac:dyDescent="0.2">
      <c r="BP58458" s="48"/>
    </row>
    <row r="58459" spans="68:68" x14ac:dyDescent="0.2">
      <c r="BP58459" s="48"/>
    </row>
    <row r="58460" spans="68:68" x14ac:dyDescent="0.2">
      <c r="BP58460" s="48"/>
    </row>
    <row r="58461" spans="68:68" x14ac:dyDescent="0.2">
      <c r="BP58461" s="48"/>
    </row>
    <row r="58462" spans="68:68" x14ac:dyDescent="0.2">
      <c r="BP58462" s="48"/>
    </row>
    <row r="58463" spans="68:68" x14ac:dyDescent="0.2">
      <c r="BP58463" s="48"/>
    </row>
    <row r="58464" spans="68:68" x14ac:dyDescent="0.2">
      <c r="BP58464" s="48"/>
    </row>
    <row r="58465" spans="68:68" x14ac:dyDescent="0.2">
      <c r="BP58465" s="48"/>
    </row>
    <row r="58466" spans="68:68" x14ac:dyDescent="0.2">
      <c r="BP58466" s="48"/>
    </row>
    <row r="58467" spans="68:68" x14ac:dyDescent="0.2">
      <c r="BP58467" s="48"/>
    </row>
    <row r="58468" spans="68:68" x14ac:dyDescent="0.2">
      <c r="BP58468" s="48"/>
    </row>
    <row r="58469" spans="68:68" x14ac:dyDescent="0.2">
      <c r="BP58469" s="48"/>
    </row>
    <row r="58470" spans="68:68" x14ac:dyDescent="0.2">
      <c r="BP58470" s="48"/>
    </row>
    <row r="58471" spans="68:68" x14ac:dyDescent="0.2">
      <c r="BP58471" s="48"/>
    </row>
    <row r="58472" spans="68:68" x14ac:dyDescent="0.2">
      <c r="BP58472" s="48"/>
    </row>
    <row r="58473" spans="68:68" x14ac:dyDescent="0.2">
      <c r="BP58473" s="48"/>
    </row>
    <row r="58474" spans="68:68" x14ac:dyDescent="0.2">
      <c r="BP58474" s="48"/>
    </row>
    <row r="58475" spans="68:68" x14ac:dyDescent="0.2">
      <c r="BP58475" s="48"/>
    </row>
    <row r="58476" spans="68:68" x14ac:dyDescent="0.2">
      <c r="BP58476" s="48"/>
    </row>
    <row r="58477" spans="68:68" x14ac:dyDescent="0.2">
      <c r="BP58477" s="48"/>
    </row>
    <row r="58478" spans="68:68" x14ac:dyDescent="0.2">
      <c r="BP58478" s="48"/>
    </row>
    <row r="58479" spans="68:68" x14ac:dyDescent="0.2">
      <c r="BP58479" s="48"/>
    </row>
    <row r="58480" spans="68:68" x14ac:dyDescent="0.2">
      <c r="BP58480" s="48"/>
    </row>
    <row r="58481" spans="68:68" x14ac:dyDescent="0.2">
      <c r="BP58481" s="48"/>
    </row>
    <row r="58482" spans="68:68" x14ac:dyDescent="0.2">
      <c r="BP58482" s="48"/>
    </row>
    <row r="58483" spans="68:68" x14ac:dyDescent="0.2">
      <c r="BP58483" s="48"/>
    </row>
    <row r="58484" spans="68:68" x14ac:dyDescent="0.2">
      <c r="BP58484" s="48"/>
    </row>
    <row r="58485" spans="68:68" x14ac:dyDescent="0.2">
      <c r="BP58485" s="48"/>
    </row>
    <row r="58486" spans="68:68" x14ac:dyDescent="0.2">
      <c r="BP58486" s="48"/>
    </row>
    <row r="58487" spans="68:68" x14ac:dyDescent="0.2">
      <c r="BP58487" s="48"/>
    </row>
    <row r="58488" spans="68:68" x14ac:dyDescent="0.2">
      <c r="BP58488" s="48"/>
    </row>
    <row r="58489" spans="68:68" x14ac:dyDescent="0.2">
      <c r="BP58489" s="48"/>
    </row>
    <row r="58490" spans="68:68" x14ac:dyDescent="0.2">
      <c r="BP58490" s="48"/>
    </row>
    <row r="58491" spans="68:68" x14ac:dyDescent="0.2">
      <c r="BP58491" s="48"/>
    </row>
    <row r="58492" spans="68:68" x14ac:dyDescent="0.2">
      <c r="BP58492" s="48"/>
    </row>
    <row r="58493" spans="68:68" x14ac:dyDescent="0.2">
      <c r="BP58493" s="48"/>
    </row>
    <row r="58494" spans="68:68" x14ac:dyDescent="0.2">
      <c r="BP58494" s="48"/>
    </row>
    <row r="58495" spans="68:68" x14ac:dyDescent="0.2">
      <c r="BP58495" s="48"/>
    </row>
    <row r="58496" spans="68:68" x14ac:dyDescent="0.2">
      <c r="BP58496" s="48"/>
    </row>
    <row r="58497" spans="68:68" x14ac:dyDescent="0.2">
      <c r="BP58497" s="48"/>
    </row>
    <row r="58498" spans="68:68" x14ac:dyDescent="0.2">
      <c r="BP58498" s="48"/>
    </row>
    <row r="58499" spans="68:68" x14ac:dyDescent="0.2">
      <c r="BP58499" s="48"/>
    </row>
    <row r="58500" spans="68:68" x14ac:dyDescent="0.2">
      <c r="BP58500" s="48"/>
    </row>
    <row r="58501" spans="68:68" x14ac:dyDescent="0.2">
      <c r="BP58501" s="48"/>
    </row>
    <row r="58502" spans="68:68" x14ac:dyDescent="0.2">
      <c r="BP58502" s="48"/>
    </row>
    <row r="58503" spans="68:68" x14ac:dyDescent="0.2">
      <c r="BP58503" s="48"/>
    </row>
    <row r="58504" spans="68:68" x14ac:dyDescent="0.2">
      <c r="BP58504" s="48"/>
    </row>
    <row r="58505" spans="68:68" x14ac:dyDescent="0.2">
      <c r="BP58505" s="48"/>
    </row>
    <row r="58506" spans="68:68" x14ac:dyDescent="0.2">
      <c r="BP58506" s="48"/>
    </row>
    <row r="58507" spans="68:68" x14ac:dyDescent="0.2">
      <c r="BP58507" s="48"/>
    </row>
    <row r="58508" spans="68:68" x14ac:dyDescent="0.2">
      <c r="BP58508" s="48"/>
    </row>
    <row r="58509" spans="68:68" x14ac:dyDescent="0.2">
      <c r="BP58509" s="48"/>
    </row>
    <row r="58510" spans="68:68" x14ac:dyDescent="0.2">
      <c r="BP58510" s="48"/>
    </row>
    <row r="58511" spans="68:68" x14ac:dyDescent="0.2">
      <c r="BP58511" s="48"/>
    </row>
    <row r="58512" spans="68:68" x14ac:dyDescent="0.2">
      <c r="BP58512" s="48"/>
    </row>
    <row r="58513" spans="68:68" x14ac:dyDescent="0.2">
      <c r="BP58513" s="48"/>
    </row>
    <row r="58514" spans="68:68" x14ac:dyDescent="0.2">
      <c r="BP58514" s="48"/>
    </row>
    <row r="58515" spans="68:68" x14ac:dyDescent="0.2">
      <c r="BP58515" s="48"/>
    </row>
    <row r="58516" spans="68:68" x14ac:dyDescent="0.2">
      <c r="BP58516" s="48"/>
    </row>
    <row r="58517" spans="68:68" x14ac:dyDescent="0.2">
      <c r="BP58517" s="48"/>
    </row>
    <row r="58518" spans="68:68" x14ac:dyDescent="0.2">
      <c r="BP58518" s="48"/>
    </row>
    <row r="58519" spans="68:68" x14ac:dyDescent="0.2">
      <c r="BP58519" s="48"/>
    </row>
    <row r="58520" spans="68:68" x14ac:dyDescent="0.2">
      <c r="BP58520" s="48"/>
    </row>
    <row r="58521" spans="68:68" x14ac:dyDescent="0.2">
      <c r="BP58521" s="48"/>
    </row>
    <row r="58522" spans="68:68" x14ac:dyDescent="0.2">
      <c r="BP58522" s="48"/>
    </row>
    <row r="58523" spans="68:68" x14ac:dyDescent="0.2">
      <c r="BP58523" s="48"/>
    </row>
    <row r="58524" spans="68:68" x14ac:dyDescent="0.2">
      <c r="BP58524" s="48"/>
    </row>
    <row r="58525" spans="68:68" x14ac:dyDescent="0.2">
      <c r="BP58525" s="48"/>
    </row>
    <row r="58526" spans="68:68" x14ac:dyDescent="0.2">
      <c r="BP58526" s="48"/>
    </row>
    <row r="58527" spans="68:68" x14ac:dyDescent="0.2">
      <c r="BP58527" s="48"/>
    </row>
    <row r="58528" spans="68:68" x14ac:dyDescent="0.2">
      <c r="BP58528" s="48"/>
    </row>
    <row r="58529" spans="68:68" x14ac:dyDescent="0.2">
      <c r="BP58529" s="48"/>
    </row>
    <row r="58530" spans="68:68" x14ac:dyDescent="0.2">
      <c r="BP58530" s="48"/>
    </row>
    <row r="58531" spans="68:68" x14ac:dyDescent="0.2">
      <c r="BP58531" s="48"/>
    </row>
    <row r="58532" spans="68:68" x14ac:dyDescent="0.2">
      <c r="BP58532" s="48"/>
    </row>
    <row r="58533" spans="68:68" x14ac:dyDescent="0.2">
      <c r="BP58533" s="48"/>
    </row>
    <row r="58534" spans="68:68" x14ac:dyDescent="0.2">
      <c r="BP58534" s="48"/>
    </row>
    <row r="58535" spans="68:68" x14ac:dyDescent="0.2">
      <c r="BP58535" s="48"/>
    </row>
    <row r="58536" spans="68:68" x14ac:dyDescent="0.2">
      <c r="BP58536" s="48"/>
    </row>
    <row r="58537" spans="68:68" x14ac:dyDescent="0.2">
      <c r="BP58537" s="48"/>
    </row>
    <row r="58538" spans="68:68" x14ac:dyDescent="0.2">
      <c r="BP58538" s="48"/>
    </row>
    <row r="58539" spans="68:68" x14ac:dyDescent="0.2">
      <c r="BP58539" s="48"/>
    </row>
    <row r="58540" spans="68:68" x14ac:dyDescent="0.2">
      <c r="BP58540" s="48"/>
    </row>
    <row r="58541" spans="68:68" x14ac:dyDescent="0.2">
      <c r="BP58541" s="48"/>
    </row>
    <row r="58542" spans="68:68" x14ac:dyDescent="0.2">
      <c r="BP58542" s="48"/>
    </row>
    <row r="58543" spans="68:68" x14ac:dyDescent="0.2">
      <c r="BP58543" s="48"/>
    </row>
    <row r="58544" spans="68:68" x14ac:dyDescent="0.2">
      <c r="BP58544" s="48"/>
    </row>
    <row r="58545" spans="68:68" x14ac:dyDescent="0.2">
      <c r="BP58545" s="48"/>
    </row>
    <row r="58546" spans="68:68" x14ac:dyDescent="0.2">
      <c r="BP58546" s="48"/>
    </row>
    <row r="58547" spans="68:68" x14ac:dyDescent="0.2">
      <c r="BP58547" s="48"/>
    </row>
    <row r="58548" spans="68:68" x14ac:dyDescent="0.2">
      <c r="BP58548" s="48"/>
    </row>
    <row r="58549" spans="68:68" x14ac:dyDescent="0.2">
      <c r="BP58549" s="48"/>
    </row>
    <row r="58550" spans="68:68" x14ac:dyDescent="0.2">
      <c r="BP58550" s="48"/>
    </row>
    <row r="58551" spans="68:68" x14ac:dyDescent="0.2">
      <c r="BP58551" s="48"/>
    </row>
    <row r="58552" spans="68:68" x14ac:dyDescent="0.2">
      <c r="BP58552" s="48"/>
    </row>
    <row r="58553" spans="68:68" x14ac:dyDescent="0.2">
      <c r="BP58553" s="48"/>
    </row>
    <row r="58554" spans="68:68" x14ac:dyDescent="0.2">
      <c r="BP58554" s="48"/>
    </row>
    <row r="58555" spans="68:68" x14ac:dyDescent="0.2">
      <c r="BP58555" s="48"/>
    </row>
    <row r="58556" spans="68:68" x14ac:dyDescent="0.2">
      <c r="BP58556" s="48"/>
    </row>
    <row r="58557" spans="68:68" x14ac:dyDescent="0.2">
      <c r="BP58557" s="48"/>
    </row>
    <row r="58558" spans="68:68" x14ac:dyDescent="0.2">
      <c r="BP58558" s="48"/>
    </row>
    <row r="58559" spans="68:68" x14ac:dyDescent="0.2">
      <c r="BP58559" s="48"/>
    </row>
    <row r="58560" spans="68:68" x14ac:dyDescent="0.2">
      <c r="BP58560" s="48"/>
    </row>
    <row r="58561" spans="68:68" x14ac:dyDescent="0.2">
      <c r="BP58561" s="48"/>
    </row>
    <row r="58562" spans="68:68" x14ac:dyDescent="0.2">
      <c r="BP58562" s="48"/>
    </row>
    <row r="58563" spans="68:68" x14ac:dyDescent="0.2">
      <c r="BP58563" s="48"/>
    </row>
    <row r="58564" spans="68:68" x14ac:dyDescent="0.2">
      <c r="BP58564" s="48"/>
    </row>
    <row r="58565" spans="68:68" x14ac:dyDescent="0.2">
      <c r="BP58565" s="48"/>
    </row>
    <row r="58566" spans="68:68" x14ac:dyDescent="0.2">
      <c r="BP58566" s="48"/>
    </row>
    <row r="58567" spans="68:68" x14ac:dyDescent="0.2">
      <c r="BP58567" s="48"/>
    </row>
    <row r="58568" spans="68:68" x14ac:dyDescent="0.2">
      <c r="BP58568" s="48"/>
    </row>
    <row r="58569" spans="68:68" x14ac:dyDescent="0.2">
      <c r="BP58569" s="48"/>
    </row>
    <row r="58570" spans="68:68" x14ac:dyDescent="0.2">
      <c r="BP58570" s="48"/>
    </row>
    <row r="58571" spans="68:68" x14ac:dyDescent="0.2">
      <c r="BP58571" s="48"/>
    </row>
    <row r="58572" spans="68:68" x14ac:dyDescent="0.2">
      <c r="BP58572" s="48"/>
    </row>
    <row r="58573" spans="68:68" x14ac:dyDescent="0.2">
      <c r="BP58573" s="48"/>
    </row>
    <row r="58574" spans="68:68" x14ac:dyDescent="0.2">
      <c r="BP58574" s="48"/>
    </row>
    <row r="58575" spans="68:68" x14ac:dyDescent="0.2">
      <c r="BP58575" s="48"/>
    </row>
    <row r="58576" spans="68:68" x14ac:dyDescent="0.2">
      <c r="BP58576" s="48"/>
    </row>
    <row r="58577" spans="68:68" x14ac:dyDescent="0.2">
      <c r="BP58577" s="48"/>
    </row>
    <row r="58578" spans="68:68" x14ac:dyDescent="0.2">
      <c r="BP58578" s="48"/>
    </row>
    <row r="58579" spans="68:68" x14ac:dyDescent="0.2">
      <c r="BP58579" s="48"/>
    </row>
    <row r="58580" spans="68:68" x14ac:dyDescent="0.2">
      <c r="BP58580" s="48"/>
    </row>
    <row r="58581" spans="68:68" x14ac:dyDescent="0.2">
      <c r="BP58581" s="48"/>
    </row>
    <row r="58582" spans="68:68" x14ac:dyDescent="0.2">
      <c r="BP58582" s="48"/>
    </row>
    <row r="58583" spans="68:68" x14ac:dyDescent="0.2">
      <c r="BP58583" s="48"/>
    </row>
    <row r="58584" spans="68:68" x14ac:dyDescent="0.2">
      <c r="BP58584" s="48"/>
    </row>
    <row r="58585" spans="68:68" x14ac:dyDescent="0.2">
      <c r="BP58585" s="48"/>
    </row>
    <row r="58586" spans="68:68" x14ac:dyDescent="0.2">
      <c r="BP58586" s="48"/>
    </row>
    <row r="58587" spans="68:68" x14ac:dyDescent="0.2">
      <c r="BP58587" s="48"/>
    </row>
    <row r="58588" spans="68:68" x14ac:dyDescent="0.2">
      <c r="BP58588" s="48"/>
    </row>
    <row r="58589" spans="68:68" x14ac:dyDescent="0.2">
      <c r="BP58589" s="48"/>
    </row>
    <row r="58590" spans="68:68" x14ac:dyDescent="0.2">
      <c r="BP58590" s="48"/>
    </row>
    <row r="58591" spans="68:68" x14ac:dyDescent="0.2">
      <c r="BP58591" s="48"/>
    </row>
    <row r="58592" spans="68:68" x14ac:dyDescent="0.2">
      <c r="BP58592" s="48"/>
    </row>
    <row r="58593" spans="68:68" x14ac:dyDescent="0.2">
      <c r="BP58593" s="48"/>
    </row>
    <row r="58594" spans="68:68" x14ac:dyDescent="0.2">
      <c r="BP58594" s="48"/>
    </row>
    <row r="58595" spans="68:68" x14ac:dyDescent="0.2">
      <c r="BP58595" s="48"/>
    </row>
    <row r="58596" spans="68:68" x14ac:dyDescent="0.2">
      <c r="BP58596" s="48"/>
    </row>
    <row r="58597" spans="68:68" x14ac:dyDescent="0.2">
      <c r="BP58597" s="48"/>
    </row>
    <row r="58598" spans="68:68" x14ac:dyDescent="0.2">
      <c r="BP58598" s="48"/>
    </row>
    <row r="58599" spans="68:68" x14ac:dyDescent="0.2">
      <c r="BP58599" s="48"/>
    </row>
    <row r="58600" spans="68:68" x14ac:dyDescent="0.2">
      <c r="BP58600" s="48"/>
    </row>
    <row r="58601" spans="68:68" x14ac:dyDescent="0.2">
      <c r="BP58601" s="48"/>
    </row>
    <row r="58602" spans="68:68" x14ac:dyDescent="0.2">
      <c r="BP58602" s="48"/>
    </row>
    <row r="58603" spans="68:68" x14ac:dyDescent="0.2">
      <c r="BP58603" s="48"/>
    </row>
    <row r="58604" spans="68:68" x14ac:dyDescent="0.2">
      <c r="BP58604" s="48"/>
    </row>
    <row r="58605" spans="68:68" x14ac:dyDescent="0.2">
      <c r="BP58605" s="48"/>
    </row>
    <row r="58606" spans="68:68" x14ac:dyDescent="0.2">
      <c r="BP58606" s="48"/>
    </row>
    <row r="58607" spans="68:68" x14ac:dyDescent="0.2">
      <c r="BP58607" s="48"/>
    </row>
    <row r="58608" spans="68:68" x14ac:dyDescent="0.2">
      <c r="BP58608" s="48"/>
    </row>
    <row r="58609" spans="68:68" x14ac:dyDescent="0.2">
      <c r="BP58609" s="48"/>
    </row>
    <row r="58610" spans="68:68" x14ac:dyDescent="0.2">
      <c r="BP58610" s="48"/>
    </row>
    <row r="58611" spans="68:68" x14ac:dyDescent="0.2">
      <c r="BP58611" s="48"/>
    </row>
    <row r="58612" spans="68:68" x14ac:dyDescent="0.2">
      <c r="BP58612" s="48"/>
    </row>
    <row r="58613" spans="68:68" x14ac:dyDescent="0.2">
      <c r="BP58613" s="48"/>
    </row>
    <row r="58614" spans="68:68" x14ac:dyDescent="0.2">
      <c r="BP58614" s="48"/>
    </row>
    <row r="58615" spans="68:68" x14ac:dyDescent="0.2">
      <c r="BP58615" s="48"/>
    </row>
    <row r="58616" spans="68:68" x14ac:dyDescent="0.2">
      <c r="BP58616" s="48"/>
    </row>
    <row r="58617" spans="68:68" x14ac:dyDescent="0.2">
      <c r="BP58617" s="48"/>
    </row>
    <row r="58618" spans="68:68" x14ac:dyDescent="0.2">
      <c r="BP58618" s="48"/>
    </row>
    <row r="58619" spans="68:68" x14ac:dyDescent="0.2">
      <c r="BP58619" s="48"/>
    </row>
    <row r="58620" spans="68:68" x14ac:dyDescent="0.2">
      <c r="BP58620" s="48"/>
    </row>
    <row r="58621" spans="68:68" x14ac:dyDescent="0.2">
      <c r="BP58621" s="48"/>
    </row>
    <row r="58622" spans="68:68" x14ac:dyDescent="0.2">
      <c r="BP58622" s="48"/>
    </row>
    <row r="58623" spans="68:68" x14ac:dyDescent="0.2">
      <c r="BP58623" s="48"/>
    </row>
    <row r="58624" spans="68:68" x14ac:dyDescent="0.2">
      <c r="BP58624" s="48"/>
    </row>
    <row r="58625" spans="68:68" x14ac:dyDescent="0.2">
      <c r="BP58625" s="48"/>
    </row>
    <row r="58626" spans="68:68" x14ac:dyDescent="0.2">
      <c r="BP58626" s="48"/>
    </row>
    <row r="58627" spans="68:68" x14ac:dyDescent="0.2">
      <c r="BP58627" s="48"/>
    </row>
    <row r="58628" spans="68:68" x14ac:dyDescent="0.2">
      <c r="BP58628" s="48"/>
    </row>
    <row r="58629" spans="68:68" x14ac:dyDescent="0.2">
      <c r="BP58629" s="48"/>
    </row>
    <row r="58630" spans="68:68" x14ac:dyDescent="0.2">
      <c r="BP58630" s="48"/>
    </row>
    <row r="58631" spans="68:68" x14ac:dyDescent="0.2">
      <c r="BP58631" s="48"/>
    </row>
    <row r="58632" spans="68:68" x14ac:dyDescent="0.2">
      <c r="BP58632" s="48"/>
    </row>
    <row r="58633" spans="68:68" x14ac:dyDescent="0.2">
      <c r="BP58633" s="48"/>
    </row>
    <row r="58634" spans="68:68" x14ac:dyDescent="0.2">
      <c r="BP58634" s="48"/>
    </row>
    <row r="58635" spans="68:68" x14ac:dyDescent="0.2">
      <c r="BP58635" s="48"/>
    </row>
    <row r="58636" spans="68:68" x14ac:dyDescent="0.2">
      <c r="BP58636" s="48"/>
    </row>
    <row r="58637" spans="68:68" x14ac:dyDescent="0.2">
      <c r="BP58637" s="48"/>
    </row>
    <row r="58638" spans="68:68" x14ac:dyDescent="0.2">
      <c r="BP58638" s="48"/>
    </row>
    <row r="58639" spans="68:68" x14ac:dyDescent="0.2">
      <c r="BP58639" s="48"/>
    </row>
    <row r="58640" spans="68:68" x14ac:dyDescent="0.2">
      <c r="BP58640" s="48"/>
    </row>
    <row r="58641" spans="68:68" x14ac:dyDescent="0.2">
      <c r="BP58641" s="48"/>
    </row>
    <row r="58642" spans="68:68" x14ac:dyDescent="0.2">
      <c r="BP58642" s="48"/>
    </row>
    <row r="58643" spans="68:68" x14ac:dyDescent="0.2">
      <c r="BP58643" s="48"/>
    </row>
    <row r="58644" spans="68:68" x14ac:dyDescent="0.2">
      <c r="BP58644" s="48"/>
    </row>
    <row r="58645" spans="68:68" x14ac:dyDescent="0.2">
      <c r="BP58645" s="48"/>
    </row>
    <row r="58646" spans="68:68" x14ac:dyDescent="0.2">
      <c r="BP58646" s="48"/>
    </row>
    <row r="58647" spans="68:68" x14ac:dyDescent="0.2">
      <c r="BP58647" s="48"/>
    </row>
    <row r="58648" spans="68:68" x14ac:dyDescent="0.2">
      <c r="BP58648" s="48"/>
    </row>
    <row r="58649" spans="68:68" x14ac:dyDescent="0.2">
      <c r="BP58649" s="48"/>
    </row>
    <row r="58650" spans="68:68" x14ac:dyDescent="0.2">
      <c r="BP58650" s="48"/>
    </row>
    <row r="58651" spans="68:68" x14ac:dyDescent="0.2">
      <c r="BP58651" s="48"/>
    </row>
    <row r="58652" spans="68:68" x14ac:dyDescent="0.2">
      <c r="BP58652" s="48"/>
    </row>
    <row r="58653" spans="68:68" x14ac:dyDescent="0.2">
      <c r="BP58653" s="48"/>
    </row>
    <row r="58654" spans="68:68" x14ac:dyDescent="0.2">
      <c r="BP58654" s="48"/>
    </row>
    <row r="58655" spans="68:68" x14ac:dyDescent="0.2">
      <c r="BP58655" s="48"/>
    </row>
    <row r="58656" spans="68:68" x14ac:dyDescent="0.2">
      <c r="BP58656" s="48"/>
    </row>
    <row r="58657" spans="68:68" x14ac:dyDescent="0.2">
      <c r="BP58657" s="48"/>
    </row>
    <row r="58658" spans="68:68" x14ac:dyDescent="0.2">
      <c r="BP58658" s="48"/>
    </row>
    <row r="58659" spans="68:68" x14ac:dyDescent="0.2">
      <c r="BP58659" s="48"/>
    </row>
    <row r="58660" spans="68:68" x14ac:dyDescent="0.2">
      <c r="BP58660" s="48"/>
    </row>
    <row r="58661" spans="68:68" x14ac:dyDescent="0.2">
      <c r="BP58661" s="48"/>
    </row>
    <row r="58662" spans="68:68" x14ac:dyDescent="0.2">
      <c r="BP58662" s="48"/>
    </row>
    <row r="58663" spans="68:68" x14ac:dyDescent="0.2">
      <c r="BP58663" s="48"/>
    </row>
    <row r="58664" spans="68:68" x14ac:dyDescent="0.2">
      <c r="BP58664" s="48"/>
    </row>
    <row r="58665" spans="68:68" x14ac:dyDescent="0.2">
      <c r="BP58665" s="48"/>
    </row>
    <row r="58666" spans="68:68" x14ac:dyDescent="0.2">
      <c r="BP58666" s="48"/>
    </row>
    <row r="58667" spans="68:68" x14ac:dyDescent="0.2">
      <c r="BP58667" s="48"/>
    </row>
    <row r="58668" spans="68:68" x14ac:dyDescent="0.2">
      <c r="BP58668" s="48"/>
    </row>
    <row r="58669" spans="68:68" x14ac:dyDescent="0.2">
      <c r="BP58669" s="48"/>
    </row>
    <row r="58670" spans="68:68" x14ac:dyDescent="0.2">
      <c r="BP58670" s="48"/>
    </row>
    <row r="58671" spans="68:68" x14ac:dyDescent="0.2">
      <c r="BP58671" s="48"/>
    </row>
    <row r="58672" spans="68:68" x14ac:dyDescent="0.2">
      <c r="BP58672" s="48"/>
    </row>
    <row r="58673" spans="68:68" x14ac:dyDescent="0.2">
      <c r="BP58673" s="48"/>
    </row>
    <row r="58674" spans="68:68" x14ac:dyDescent="0.2">
      <c r="BP58674" s="48"/>
    </row>
    <row r="58675" spans="68:68" x14ac:dyDescent="0.2">
      <c r="BP58675" s="48"/>
    </row>
    <row r="58676" spans="68:68" x14ac:dyDescent="0.2">
      <c r="BP58676" s="48"/>
    </row>
    <row r="58677" spans="68:68" x14ac:dyDescent="0.2">
      <c r="BP58677" s="48"/>
    </row>
    <row r="58678" spans="68:68" x14ac:dyDescent="0.2">
      <c r="BP58678" s="48"/>
    </row>
    <row r="58679" spans="68:68" x14ac:dyDescent="0.2">
      <c r="BP58679" s="48"/>
    </row>
    <row r="58680" spans="68:68" x14ac:dyDescent="0.2">
      <c r="BP58680" s="48"/>
    </row>
    <row r="58681" spans="68:68" x14ac:dyDescent="0.2">
      <c r="BP58681" s="48"/>
    </row>
    <row r="58682" spans="68:68" x14ac:dyDescent="0.2">
      <c r="BP58682" s="48"/>
    </row>
    <row r="58683" spans="68:68" x14ac:dyDescent="0.2">
      <c r="BP58683" s="48"/>
    </row>
    <row r="58684" spans="68:68" x14ac:dyDescent="0.2">
      <c r="BP58684" s="48"/>
    </row>
    <row r="58685" spans="68:68" x14ac:dyDescent="0.2">
      <c r="BP58685" s="48"/>
    </row>
    <row r="58686" spans="68:68" x14ac:dyDescent="0.2">
      <c r="BP58686" s="48"/>
    </row>
    <row r="58687" spans="68:68" x14ac:dyDescent="0.2">
      <c r="BP58687" s="48"/>
    </row>
    <row r="58688" spans="68:68" x14ac:dyDescent="0.2">
      <c r="BP58688" s="48"/>
    </row>
    <row r="58689" spans="68:68" x14ac:dyDescent="0.2">
      <c r="BP58689" s="48"/>
    </row>
    <row r="58690" spans="68:68" x14ac:dyDescent="0.2">
      <c r="BP58690" s="48"/>
    </row>
    <row r="58691" spans="68:68" x14ac:dyDescent="0.2">
      <c r="BP58691" s="48"/>
    </row>
    <row r="58692" spans="68:68" x14ac:dyDescent="0.2">
      <c r="BP58692" s="48"/>
    </row>
    <row r="58693" spans="68:68" x14ac:dyDescent="0.2">
      <c r="BP58693" s="48"/>
    </row>
    <row r="58694" spans="68:68" x14ac:dyDescent="0.2">
      <c r="BP58694" s="48"/>
    </row>
    <row r="58695" spans="68:68" x14ac:dyDescent="0.2">
      <c r="BP58695" s="48"/>
    </row>
    <row r="58696" spans="68:68" x14ac:dyDescent="0.2">
      <c r="BP58696" s="48"/>
    </row>
    <row r="58697" spans="68:68" x14ac:dyDescent="0.2">
      <c r="BP58697" s="48"/>
    </row>
    <row r="58698" spans="68:68" x14ac:dyDescent="0.2">
      <c r="BP58698" s="48"/>
    </row>
    <row r="58699" spans="68:68" x14ac:dyDescent="0.2">
      <c r="BP58699" s="48"/>
    </row>
    <row r="58700" spans="68:68" x14ac:dyDescent="0.2">
      <c r="BP58700" s="48"/>
    </row>
    <row r="58701" spans="68:68" x14ac:dyDescent="0.2">
      <c r="BP58701" s="48"/>
    </row>
    <row r="58702" spans="68:68" x14ac:dyDescent="0.2">
      <c r="BP58702" s="48"/>
    </row>
    <row r="58703" spans="68:68" x14ac:dyDescent="0.2">
      <c r="BP58703" s="48"/>
    </row>
    <row r="58704" spans="68:68" x14ac:dyDescent="0.2">
      <c r="BP58704" s="48"/>
    </row>
    <row r="58705" spans="68:68" x14ac:dyDescent="0.2">
      <c r="BP58705" s="48"/>
    </row>
    <row r="58706" spans="68:68" x14ac:dyDescent="0.2">
      <c r="BP58706" s="48"/>
    </row>
    <row r="58707" spans="68:68" x14ac:dyDescent="0.2">
      <c r="BP58707" s="48"/>
    </row>
    <row r="58708" spans="68:68" x14ac:dyDescent="0.2">
      <c r="BP58708" s="48"/>
    </row>
    <row r="58709" spans="68:68" x14ac:dyDescent="0.2">
      <c r="BP58709" s="48"/>
    </row>
    <row r="58710" spans="68:68" x14ac:dyDescent="0.2">
      <c r="BP58710" s="48"/>
    </row>
    <row r="58711" spans="68:68" x14ac:dyDescent="0.2">
      <c r="BP58711" s="48"/>
    </row>
    <row r="58712" spans="68:68" x14ac:dyDescent="0.2">
      <c r="BP58712" s="48"/>
    </row>
    <row r="58713" spans="68:68" x14ac:dyDescent="0.2">
      <c r="BP58713" s="48"/>
    </row>
    <row r="58714" spans="68:68" x14ac:dyDescent="0.2">
      <c r="BP58714" s="48"/>
    </row>
    <row r="58715" spans="68:68" x14ac:dyDescent="0.2">
      <c r="BP58715" s="48"/>
    </row>
    <row r="58716" spans="68:68" x14ac:dyDescent="0.2">
      <c r="BP58716" s="48"/>
    </row>
    <row r="58717" spans="68:68" x14ac:dyDescent="0.2">
      <c r="BP58717" s="48"/>
    </row>
    <row r="58718" spans="68:68" x14ac:dyDescent="0.2">
      <c r="BP58718" s="48"/>
    </row>
    <row r="58719" spans="68:68" x14ac:dyDescent="0.2">
      <c r="BP58719" s="48"/>
    </row>
    <row r="58720" spans="68:68" x14ac:dyDescent="0.2">
      <c r="BP58720" s="48"/>
    </row>
    <row r="58721" spans="68:68" x14ac:dyDescent="0.2">
      <c r="BP58721" s="48"/>
    </row>
    <row r="58722" spans="68:68" x14ac:dyDescent="0.2">
      <c r="BP58722" s="48"/>
    </row>
    <row r="58723" spans="68:68" x14ac:dyDescent="0.2">
      <c r="BP58723" s="48"/>
    </row>
    <row r="58724" spans="68:68" x14ac:dyDescent="0.2">
      <c r="BP58724" s="48"/>
    </row>
    <row r="58725" spans="68:68" x14ac:dyDescent="0.2">
      <c r="BP58725" s="48"/>
    </row>
    <row r="58726" spans="68:68" x14ac:dyDescent="0.2">
      <c r="BP58726" s="48"/>
    </row>
    <row r="58727" spans="68:68" x14ac:dyDescent="0.2">
      <c r="BP58727" s="48"/>
    </row>
    <row r="58728" spans="68:68" x14ac:dyDescent="0.2">
      <c r="BP58728" s="48"/>
    </row>
    <row r="58729" spans="68:68" x14ac:dyDescent="0.2">
      <c r="BP58729" s="48"/>
    </row>
    <row r="58730" spans="68:68" x14ac:dyDescent="0.2">
      <c r="BP58730" s="48"/>
    </row>
    <row r="58731" spans="68:68" x14ac:dyDescent="0.2">
      <c r="BP58731" s="48"/>
    </row>
    <row r="58732" spans="68:68" x14ac:dyDescent="0.2">
      <c r="BP58732" s="48"/>
    </row>
    <row r="58733" spans="68:68" x14ac:dyDescent="0.2">
      <c r="BP58733" s="48"/>
    </row>
    <row r="58734" spans="68:68" x14ac:dyDescent="0.2">
      <c r="BP58734" s="48"/>
    </row>
    <row r="58735" spans="68:68" x14ac:dyDescent="0.2">
      <c r="BP58735" s="48"/>
    </row>
    <row r="58736" spans="68:68" x14ac:dyDescent="0.2">
      <c r="BP58736" s="48"/>
    </row>
    <row r="58737" spans="68:68" x14ac:dyDescent="0.2">
      <c r="BP58737" s="48"/>
    </row>
    <row r="58738" spans="68:68" x14ac:dyDescent="0.2">
      <c r="BP58738" s="48"/>
    </row>
    <row r="58739" spans="68:68" x14ac:dyDescent="0.2">
      <c r="BP58739" s="48"/>
    </row>
    <row r="58740" spans="68:68" x14ac:dyDescent="0.2">
      <c r="BP58740" s="48"/>
    </row>
    <row r="58741" spans="68:68" x14ac:dyDescent="0.2">
      <c r="BP58741" s="48"/>
    </row>
    <row r="58742" spans="68:68" x14ac:dyDescent="0.2">
      <c r="BP58742" s="48"/>
    </row>
    <row r="58743" spans="68:68" x14ac:dyDescent="0.2">
      <c r="BP58743" s="48"/>
    </row>
    <row r="58744" spans="68:68" x14ac:dyDescent="0.2">
      <c r="BP58744" s="48"/>
    </row>
    <row r="58745" spans="68:68" x14ac:dyDescent="0.2">
      <c r="BP58745" s="48"/>
    </row>
    <row r="58746" spans="68:68" x14ac:dyDescent="0.2">
      <c r="BP58746" s="48"/>
    </row>
    <row r="58747" spans="68:68" x14ac:dyDescent="0.2">
      <c r="BP58747" s="48"/>
    </row>
    <row r="58748" spans="68:68" x14ac:dyDescent="0.2">
      <c r="BP58748" s="48"/>
    </row>
    <row r="58749" spans="68:68" x14ac:dyDescent="0.2">
      <c r="BP58749" s="48"/>
    </row>
    <row r="58750" spans="68:68" x14ac:dyDescent="0.2">
      <c r="BP58750" s="48"/>
    </row>
    <row r="58751" spans="68:68" x14ac:dyDescent="0.2">
      <c r="BP58751" s="48"/>
    </row>
    <row r="58752" spans="68:68" x14ac:dyDescent="0.2">
      <c r="BP58752" s="48"/>
    </row>
    <row r="58753" spans="68:68" x14ac:dyDescent="0.2">
      <c r="BP58753" s="48"/>
    </row>
    <row r="58754" spans="68:68" x14ac:dyDescent="0.2">
      <c r="BP58754" s="48"/>
    </row>
    <row r="58755" spans="68:68" x14ac:dyDescent="0.2">
      <c r="BP58755" s="48"/>
    </row>
    <row r="58756" spans="68:68" x14ac:dyDescent="0.2">
      <c r="BP58756" s="48"/>
    </row>
    <row r="58757" spans="68:68" x14ac:dyDescent="0.2">
      <c r="BP58757" s="48"/>
    </row>
    <row r="58758" spans="68:68" x14ac:dyDescent="0.2">
      <c r="BP58758" s="48"/>
    </row>
    <row r="58759" spans="68:68" x14ac:dyDescent="0.2">
      <c r="BP58759" s="48"/>
    </row>
    <row r="58760" spans="68:68" x14ac:dyDescent="0.2">
      <c r="BP58760" s="48"/>
    </row>
    <row r="58761" spans="68:68" x14ac:dyDescent="0.2">
      <c r="BP58761" s="48"/>
    </row>
    <row r="58762" spans="68:68" x14ac:dyDescent="0.2">
      <c r="BP58762" s="48"/>
    </row>
    <row r="58763" spans="68:68" x14ac:dyDescent="0.2">
      <c r="BP58763" s="48"/>
    </row>
    <row r="58764" spans="68:68" x14ac:dyDescent="0.2">
      <c r="BP58764" s="48"/>
    </row>
    <row r="58765" spans="68:68" x14ac:dyDescent="0.2">
      <c r="BP58765" s="48"/>
    </row>
    <row r="58766" spans="68:68" x14ac:dyDescent="0.2">
      <c r="BP58766" s="48"/>
    </row>
    <row r="58767" spans="68:68" x14ac:dyDescent="0.2">
      <c r="BP58767" s="48"/>
    </row>
    <row r="58768" spans="68:68" x14ac:dyDescent="0.2">
      <c r="BP58768" s="48"/>
    </row>
    <row r="58769" spans="68:68" x14ac:dyDescent="0.2">
      <c r="BP58769" s="48"/>
    </row>
    <row r="58770" spans="68:68" x14ac:dyDescent="0.2">
      <c r="BP58770" s="48"/>
    </row>
    <row r="58771" spans="68:68" x14ac:dyDescent="0.2">
      <c r="BP58771" s="48"/>
    </row>
    <row r="58772" spans="68:68" x14ac:dyDescent="0.2">
      <c r="BP58772" s="48"/>
    </row>
    <row r="58773" spans="68:68" x14ac:dyDescent="0.2">
      <c r="BP58773" s="48"/>
    </row>
    <row r="58774" spans="68:68" x14ac:dyDescent="0.2">
      <c r="BP58774" s="48"/>
    </row>
    <row r="58775" spans="68:68" x14ac:dyDescent="0.2">
      <c r="BP58775" s="48"/>
    </row>
    <row r="58776" spans="68:68" x14ac:dyDescent="0.2">
      <c r="BP58776" s="48"/>
    </row>
    <row r="58777" spans="68:68" x14ac:dyDescent="0.2">
      <c r="BP58777" s="48"/>
    </row>
    <row r="58778" spans="68:68" x14ac:dyDescent="0.2">
      <c r="BP58778" s="48"/>
    </row>
    <row r="58779" spans="68:68" x14ac:dyDescent="0.2">
      <c r="BP58779" s="48"/>
    </row>
    <row r="58780" spans="68:68" x14ac:dyDescent="0.2">
      <c r="BP58780" s="48"/>
    </row>
    <row r="58781" spans="68:68" x14ac:dyDescent="0.2">
      <c r="BP58781" s="48"/>
    </row>
    <row r="58782" spans="68:68" x14ac:dyDescent="0.2">
      <c r="BP58782" s="48"/>
    </row>
    <row r="58783" spans="68:68" x14ac:dyDescent="0.2">
      <c r="BP58783" s="48"/>
    </row>
    <row r="58784" spans="68:68" x14ac:dyDescent="0.2">
      <c r="BP58784" s="48"/>
    </row>
    <row r="58785" spans="68:68" x14ac:dyDescent="0.2">
      <c r="BP58785" s="48"/>
    </row>
    <row r="58786" spans="68:68" x14ac:dyDescent="0.2">
      <c r="BP58786" s="48"/>
    </row>
    <row r="58787" spans="68:68" x14ac:dyDescent="0.2">
      <c r="BP58787" s="48"/>
    </row>
    <row r="58788" spans="68:68" x14ac:dyDescent="0.2">
      <c r="BP58788" s="48"/>
    </row>
    <row r="58789" spans="68:68" x14ac:dyDescent="0.2">
      <c r="BP58789" s="48"/>
    </row>
    <row r="58790" spans="68:68" x14ac:dyDescent="0.2">
      <c r="BP58790" s="48"/>
    </row>
    <row r="58791" spans="68:68" x14ac:dyDescent="0.2">
      <c r="BP58791" s="48"/>
    </row>
    <row r="58792" spans="68:68" x14ac:dyDescent="0.2">
      <c r="BP58792" s="48"/>
    </row>
    <row r="58793" spans="68:68" x14ac:dyDescent="0.2">
      <c r="BP58793" s="48"/>
    </row>
    <row r="58794" spans="68:68" x14ac:dyDescent="0.2">
      <c r="BP58794" s="48"/>
    </row>
    <row r="58795" spans="68:68" x14ac:dyDescent="0.2">
      <c r="BP58795" s="48"/>
    </row>
    <row r="58796" spans="68:68" x14ac:dyDescent="0.2">
      <c r="BP58796" s="48"/>
    </row>
    <row r="58797" spans="68:68" x14ac:dyDescent="0.2">
      <c r="BP58797" s="48"/>
    </row>
    <row r="58798" spans="68:68" x14ac:dyDescent="0.2">
      <c r="BP58798" s="48"/>
    </row>
    <row r="58799" spans="68:68" x14ac:dyDescent="0.2">
      <c r="BP58799" s="48"/>
    </row>
    <row r="58800" spans="68:68" x14ac:dyDescent="0.2">
      <c r="BP58800" s="48"/>
    </row>
    <row r="58801" spans="68:68" x14ac:dyDescent="0.2">
      <c r="BP58801" s="48"/>
    </row>
    <row r="58802" spans="68:68" x14ac:dyDescent="0.2">
      <c r="BP58802" s="48"/>
    </row>
    <row r="58803" spans="68:68" x14ac:dyDescent="0.2">
      <c r="BP58803" s="48"/>
    </row>
    <row r="58804" spans="68:68" x14ac:dyDescent="0.2">
      <c r="BP58804" s="48"/>
    </row>
    <row r="58805" spans="68:68" x14ac:dyDescent="0.2">
      <c r="BP58805" s="48"/>
    </row>
    <row r="58806" spans="68:68" x14ac:dyDescent="0.2">
      <c r="BP58806" s="48"/>
    </row>
    <row r="58807" spans="68:68" x14ac:dyDescent="0.2">
      <c r="BP58807" s="48"/>
    </row>
    <row r="58808" spans="68:68" x14ac:dyDescent="0.2">
      <c r="BP58808" s="48"/>
    </row>
    <row r="58809" spans="68:68" x14ac:dyDescent="0.2">
      <c r="BP58809" s="48"/>
    </row>
    <row r="58810" spans="68:68" x14ac:dyDescent="0.2">
      <c r="BP58810" s="48"/>
    </row>
    <row r="58811" spans="68:68" x14ac:dyDescent="0.2">
      <c r="BP58811" s="48"/>
    </row>
    <row r="58812" spans="68:68" x14ac:dyDescent="0.2">
      <c r="BP58812" s="48"/>
    </row>
    <row r="58813" spans="68:68" x14ac:dyDescent="0.2">
      <c r="BP58813" s="48"/>
    </row>
    <row r="58814" spans="68:68" x14ac:dyDescent="0.2">
      <c r="BP58814" s="48"/>
    </row>
    <row r="58815" spans="68:68" x14ac:dyDescent="0.2">
      <c r="BP58815" s="48"/>
    </row>
    <row r="58816" spans="68:68" x14ac:dyDescent="0.2">
      <c r="BP58816" s="48"/>
    </row>
    <row r="58817" spans="68:68" x14ac:dyDescent="0.2">
      <c r="BP58817" s="48"/>
    </row>
    <row r="58818" spans="68:68" x14ac:dyDescent="0.2">
      <c r="BP58818" s="48"/>
    </row>
    <row r="58819" spans="68:68" x14ac:dyDescent="0.2">
      <c r="BP58819" s="48"/>
    </row>
    <row r="58820" spans="68:68" x14ac:dyDescent="0.2">
      <c r="BP58820" s="48"/>
    </row>
    <row r="58821" spans="68:68" x14ac:dyDescent="0.2">
      <c r="BP58821" s="48"/>
    </row>
    <row r="58822" spans="68:68" x14ac:dyDescent="0.2">
      <c r="BP58822" s="48"/>
    </row>
    <row r="58823" spans="68:68" x14ac:dyDescent="0.2">
      <c r="BP58823" s="48"/>
    </row>
    <row r="58824" spans="68:68" x14ac:dyDescent="0.2">
      <c r="BP58824" s="48"/>
    </row>
    <row r="58825" spans="68:68" x14ac:dyDescent="0.2">
      <c r="BP58825" s="48"/>
    </row>
    <row r="58826" spans="68:68" x14ac:dyDescent="0.2">
      <c r="BP58826" s="48"/>
    </row>
    <row r="58827" spans="68:68" x14ac:dyDescent="0.2">
      <c r="BP58827" s="48"/>
    </row>
    <row r="58828" spans="68:68" x14ac:dyDescent="0.2">
      <c r="BP58828" s="48"/>
    </row>
    <row r="58829" spans="68:68" x14ac:dyDescent="0.2">
      <c r="BP58829" s="48"/>
    </row>
    <row r="58830" spans="68:68" x14ac:dyDescent="0.2">
      <c r="BP58830" s="48"/>
    </row>
    <row r="58831" spans="68:68" x14ac:dyDescent="0.2">
      <c r="BP58831" s="48"/>
    </row>
    <row r="58832" spans="68:68" x14ac:dyDescent="0.2">
      <c r="BP58832" s="48"/>
    </row>
    <row r="58833" spans="68:68" x14ac:dyDescent="0.2">
      <c r="BP58833" s="48"/>
    </row>
    <row r="58834" spans="68:68" x14ac:dyDescent="0.2">
      <c r="BP58834" s="48"/>
    </row>
    <row r="58835" spans="68:68" x14ac:dyDescent="0.2">
      <c r="BP58835" s="48"/>
    </row>
    <row r="58836" spans="68:68" x14ac:dyDescent="0.2">
      <c r="BP58836" s="48"/>
    </row>
    <row r="58837" spans="68:68" x14ac:dyDescent="0.2">
      <c r="BP58837" s="48"/>
    </row>
    <row r="58838" spans="68:68" x14ac:dyDescent="0.2">
      <c r="BP58838" s="48"/>
    </row>
    <row r="58839" spans="68:68" x14ac:dyDescent="0.2">
      <c r="BP58839" s="48"/>
    </row>
    <row r="58840" spans="68:68" x14ac:dyDescent="0.2">
      <c r="BP58840" s="48"/>
    </row>
    <row r="58841" spans="68:68" x14ac:dyDescent="0.2">
      <c r="BP58841" s="48"/>
    </row>
    <row r="58842" spans="68:68" x14ac:dyDescent="0.2">
      <c r="BP58842" s="48"/>
    </row>
    <row r="58843" spans="68:68" x14ac:dyDescent="0.2">
      <c r="BP58843" s="48"/>
    </row>
    <row r="58844" spans="68:68" x14ac:dyDescent="0.2">
      <c r="BP58844" s="48"/>
    </row>
    <row r="58845" spans="68:68" x14ac:dyDescent="0.2">
      <c r="BP58845" s="48"/>
    </row>
    <row r="58846" spans="68:68" x14ac:dyDescent="0.2">
      <c r="BP58846" s="48"/>
    </row>
    <row r="58847" spans="68:68" x14ac:dyDescent="0.2">
      <c r="BP58847" s="48"/>
    </row>
    <row r="58848" spans="68:68" x14ac:dyDescent="0.2">
      <c r="BP58848" s="48"/>
    </row>
    <row r="58849" spans="68:68" x14ac:dyDescent="0.2">
      <c r="BP58849" s="48"/>
    </row>
    <row r="58850" spans="68:68" x14ac:dyDescent="0.2">
      <c r="BP58850" s="48"/>
    </row>
    <row r="58851" spans="68:68" x14ac:dyDescent="0.2">
      <c r="BP58851" s="48"/>
    </row>
    <row r="58852" spans="68:68" x14ac:dyDescent="0.2">
      <c r="BP58852" s="48"/>
    </row>
    <row r="58853" spans="68:68" x14ac:dyDescent="0.2">
      <c r="BP58853" s="48"/>
    </row>
    <row r="58854" spans="68:68" x14ac:dyDescent="0.2">
      <c r="BP58854" s="48"/>
    </row>
    <row r="58855" spans="68:68" x14ac:dyDescent="0.2">
      <c r="BP58855" s="48"/>
    </row>
    <row r="58856" spans="68:68" x14ac:dyDescent="0.2">
      <c r="BP58856" s="48"/>
    </row>
    <row r="58857" spans="68:68" x14ac:dyDescent="0.2">
      <c r="BP58857" s="48"/>
    </row>
    <row r="58858" spans="68:68" x14ac:dyDescent="0.2">
      <c r="BP58858" s="48"/>
    </row>
    <row r="58859" spans="68:68" x14ac:dyDescent="0.2">
      <c r="BP58859" s="48"/>
    </row>
    <row r="58860" spans="68:68" x14ac:dyDescent="0.2">
      <c r="BP58860" s="48"/>
    </row>
    <row r="58861" spans="68:68" x14ac:dyDescent="0.2">
      <c r="BP58861" s="48"/>
    </row>
    <row r="58862" spans="68:68" x14ac:dyDescent="0.2">
      <c r="BP58862" s="48"/>
    </row>
    <row r="58863" spans="68:68" x14ac:dyDescent="0.2">
      <c r="BP58863" s="48"/>
    </row>
    <row r="58864" spans="68:68" x14ac:dyDescent="0.2">
      <c r="BP58864" s="48"/>
    </row>
    <row r="58865" spans="68:68" x14ac:dyDescent="0.2">
      <c r="BP58865" s="48"/>
    </row>
    <row r="58866" spans="68:68" x14ac:dyDescent="0.2">
      <c r="BP58866" s="48"/>
    </row>
    <row r="58867" spans="68:68" x14ac:dyDescent="0.2">
      <c r="BP58867" s="48"/>
    </row>
    <row r="58868" spans="68:68" x14ac:dyDescent="0.2">
      <c r="BP58868" s="48"/>
    </row>
    <row r="58869" spans="68:68" x14ac:dyDescent="0.2">
      <c r="BP58869" s="48"/>
    </row>
    <row r="58870" spans="68:68" x14ac:dyDescent="0.2">
      <c r="BP58870" s="48"/>
    </row>
    <row r="58871" spans="68:68" x14ac:dyDescent="0.2">
      <c r="BP58871" s="48"/>
    </row>
    <row r="58872" spans="68:68" x14ac:dyDescent="0.2">
      <c r="BP58872" s="48"/>
    </row>
    <row r="58873" spans="68:68" x14ac:dyDescent="0.2">
      <c r="BP58873" s="48"/>
    </row>
    <row r="58874" spans="68:68" x14ac:dyDescent="0.2">
      <c r="BP58874" s="48"/>
    </row>
    <row r="58875" spans="68:68" x14ac:dyDescent="0.2">
      <c r="BP58875" s="48"/>
    </row>
    <row r="58876" spans="68:68" x14ac:dyDescent="0.2">
      <c r="BP58876" s="48"/>
    </row>
    <row r="58877" spans="68:68" x14ac:dyDescent="0.2">
      <c r="BP58877" s="48"/>
    </row>
    <row r="58878" spans="68:68" x14ac:dyDescent="0.2">
      <c r="BP58878" s="48"/>
    </row>
    <row r="58879" spans="68:68" x14ac:dyDescent="0.2">
      <c r="BP58879" s="48"/>
    </row>
    <row r="58880" spans="68:68" x14ac:dyDescent="0.2">
      <c r="BP58880" s="48"/>
    </row>
    <row r="58881" spans="68:68" x14ac:dyDescent="0.2">
      <c r="BP58881" s="48"/>
    </row>
    <row r="58882" spans="68:68" x14ac:dyDescent="0.2">
      <c r="BP58882" s="48"/>
    </row>
    <row r="58883" spans="68:68" x14ac:dyDescent="0.2">
      <c r="BP58883" s="48"/>
    </row>
    <row r="58884" spans="68:68" x14ac:dyDescent="0.2">
      <c r="BP58884" s="48"/>
    </row>
    <row r="58885" spans="68:68" x14ac:dyDescent="0.2">
      <c r="BP58885" s="48"/>
    </row>
    <row r="58886" spans="68:68" x14ac:dyDescent="0.2">
      <c r="BP58886" s="48"/>
    </row>
    <row r="58887" spans="68:68" x14ac:dyDescent="0.2">
      <c r="BP58887" s="48"/>
    </row>
    <row r="58888" spans="68:68" x14ac:dyDescent="0.2">
      <c r="BP58888" s="48"/>
    </row>
    <row r="58889" spans="68:68" x14ac:dyDescent="0.2">
      <c r="BP58889" s="48"/>
    </row>
    <row r="58890" spans="68:68" x14ac:dyDescent="0.2">
      <c r="BP58890" s="48"/>
    </row>
    <row r="58891" spans="68:68" x14ac:dyDescent="0.2">
      <c r="BP58891" s="48"/>
    </row>
    <row r="58892" spans="68:68" x14ac:dyDescent="0.2">
      <c r="BP58892" s="48"/>
    </row>
    <row r="58893" spans="68:68" x14ac:dyDescent="0.2">
      <c r="BP58893" s="48"/>
    </row>
    <row r="58894" spans="68:68" x14ac:dyDescent="0.2">
      <c r="BP58894" s="48"/>
    </row>
    <row r="58895" spans="68:68" x14ac:dyDescent="0.2">
      <c r="BP58895" s="48"/>
    </row>
    <row r="58896" spans="68:68" x14ac:dyDescent="0.2">
      <c r="BP58896" s="48"/>
    </row>
    <row r="58897" spans="68:68" x14ac:dyDescent="0.2">
      <c r="BP58897" s="48"/>
    </row>
    <row r="58898" spans="68:68" x14ac:dyDescent="0.2">
      <c r="BP58898" s="48"/>
    </row>
    <row r="58899" spans="68:68" x14ac:dyDescent="0.2">
      <c r="BP58899" s="48"/>
    </row>
    <row r="58900" spans="68:68" x14ac:dyDescent="0.2">
      <c r="BP58900" s="48"/>
    </row>
    <row r="58901" spans="68:68" x14ac:dyDescent="0.2">
      <c r="BP58901" s="48"/>
    </row>
    <row r="58902" spans="68:68" x14ac:dyDescent="0.2">
      <c r="BP58902" s="48"/>
    </row>
    <row r="58903" spans="68:68" x14ac:dyDescent="0.2">
      <c r="BP58903" s="48"/>
    </row>
    <row r="58904" spans="68:68" x14ac:dyDescent="0.2">
      <c r="BP58904" s="48"/>
    </row>
    <row r="58905" spans="68:68" x14ac:dyDescent="0.2">
      <c r="BP58905" s="48"/>
    </row>
    <row r="58906" spans="68:68" x14ac:dyDescent="0.2">
      <c r="BP58906" s="48"/>
    </row>
    <row r="58907" spans="68:68" x14ac:dyDescent="0.2">
      <c r="BP58907" s="48"/>
    </row>
    <row r="58908" spans="68:68" x14ac:dyDescent="0.2">
      <c r="BP58908" s="48"/>
    </row>
    <row r="58909" spans="68:68" x14ac:dyDescent="0.2">
      <c r="BP58909" s="48"/>
    </row>
    <row r="58910" spans="68:68" x14ac:dyDescent="0.2">
      <c r="BP58910" s="48"/>
    </row>
    <row r="58911" spans="68:68" x14ac:dyDescent="0.2">
      <c r="BP58911" s="48"/>
    </row>
    <row r="58912" spans="68:68" x14ac:dyDescent="0.2">
      <c r="BP58912" s="48"/>
    </row>
    <row r="58913" spans="68:68" x14ac:dyDescent="0.2">
      <c r="BP58913" s="48"/>
    </row>
    <row r="58914" spans="68:68" x14ac:dyDescent="0.2">
      <c r="BP58914" s="48"/>
    </row>
    <row r="58915" spans="68:68" x14ac:dyDescent="0.2">
      <c r="BP58915" s="48"/>
    </row>
    <row r="58916" spans="68:68" x14ac:dyDescent="0.2">
      <c r="BP58916" s="48"/>
    </row>
    <row r="58917" spans="68:68" x14ac:dyDescent="0.2">
      <c r="BP58917" s="48"/>
    </row>
    <row r="58918" spans="68:68" x14ac:dyDescent="0.2">
      <c r="BP58918" s="48"/>
    </row>
    <row r="58919" spans="68:68" x14ac:dyDescent="0.2">
      <c r="BP58919" s="48"/>
    </row>
    <row r="58920" spans="68:68" x14ac:dyDescent="0.2">
      <c r="BP58920" s="48"/>
    </row>
    <row r="58921" spans="68:68" x14ac:dyDescent="0.2">
      <c r="BP58921" s="48"/>
    </row>
    <row r="58922" spans="68:68" x14ac:dyDescent="0.2">
      <c r="BP58922" s="48"/>
    </row>
    <row r="58923" spans="68:68" x14ac:dyDescent="0.2">
      <c r="BP58923" s="48"/>
    </row>
    <row r="58924" spans="68:68" x14ac:dyDescent="0.2">
      <c r="BP58924" s="48"/>
    </row>
    <row r="58925" spans="68:68" x14ac:dyDescent="0.2">
      <c r="BP58925" s="48"/>
    </row>
    <row r="58926" spans="68:68" x14ac:dyDescent="0.2">
      <c r="BP58926" s="48"/>
    </row>
    <row r="58927" spans="68:68" x14ac:dyDescent="0.2">
      <c r="BP58927" s="48"/>
    </row>
    <row r="58928" spans="68:68" x14ac:dyDescent="0.2">
      <c r="BP58928" s="48"/>
    </row>
    <row r="58929" spans="68:68" x14ac:dyDescent="0.2">
      <c r="BP58929" s="48"/>
    </row>
    <row r="58930" spans="68:68" x14ac:dyDescent="0.2">
      <c r="BP58930" s="48"/>
    </row>
    <row r="58931" spans="68:68" x14ac:dyDescent="0.2">
      <c r="BP58931" s="48"/>
    </row>
    <row r="58932" spans="68:68" x14ac:dyDescent="0.2">
      <c r="BP58932" s="48"/>
    </row>
    <row r="58933" spans="68:68" x14ac:dyDescent="0.2">
      <c r="BP58933" s="48"/>
    </row>
    <row r="58934" spans="68:68" x14ac:dyDescent="0.2">
      <c r="BP58934" s="48"/>
    </row>
    <row r="58935" spans="68:68" x14ac:dyDescent="0.2">
      <c r="BP58935" s="48"/>
    </row>
    <row r="58936" spans="68:68" x14ac:dyDescent="0.2">
      <c r="BP58936" s="48"/>
    </row>
    <row r="58937" spans="68:68" x14ac:dyDescent="0.2">
      <c r="BP58937" s="48"/>
    </row>
    <row r="58938" spans="68:68" x14ac:dyDescent="0.2">
      <c r="BP58938" s="48"/>
    </row>
    <row r="58939" spans="68:68" x14ac:dyDescent="0.2">
      <c r="BP58939" s="48"/>
    </row>
    <row r="58940" spans="68:68" x14ac:dyDescent="0.2">
      <c r="BP58940" s="48"/>
    </row>
    <row r="58941" spans="68:68" x14ac:dyDescent="0.2">
      <c r="BP58941" s="48"/>
    </row>
    <row r="58942" spans="68:68" x14ac:dyDescent="0.2">
      <c r="BP58942" s="48"/>
    </row>
    <row r="58943" spans="68:68" x14ac:dyDescent="0.2">
      <c r="BP58943" s="48"/>
    </row>
    <row r="58944" spans="68:68" x14ac:dyDescent="0.2">
      <c r="BP58944" s="48"/>
    </row>
    <row r="58945" spans="68:68" x14ac:dyDescent="0.2">
      <c r="BP58945" s="48"/>
    </row>
    <row r="58946" spans="68:68" x14ac:dyDescent="0.2">
      <c r="BP58946" s="48"/>
    </row>
    <row r="58947" spans="68:68" x14ac:dyDescent="0.2">
      <c r="BP58947" s="48"/>
    </row>
    <row r="58948" spans="68:68" x14ac:dyDescent="0.2">
      <c r="BP58948" s="48"/>
    </row>
    <row r="58949" spans="68:68" x14ac:dyDescent="0.2">
      <c r="BP58949" s="48"/>
    </row>
    <row r="58950" spans="68:68" x14ac:dyDescent="0.2">
      <c r="BP58950" s="48"/>
    </row>
    <row r="58951" spans="68:68" x14ac:dyDescent="0.2">
      <c r="BP58951" s="48"/>
    </row>
    <row r="58952" spans="68:68" x14ac:dyDescent="0.2">
      <c r="BP58952" s="48"/>
    </row>
    <row r="58953" spans="68:68" x14ac:dyDescent="0.2">
      <c r="BP58953" s="48"/>
    </row>
    <row r="58954" spans="68:68" x14ac:dyDescent="0.2">
      <c r="BP58954" s="48"/>
    </row>
    <row r="58955" spans="68:68" x14ac:dyDescent="0.2">
      <c r="BP58955" s="48"/>
    </row>
    <row r="58956" spans="68:68" x14ac:dyDescent="0.2">
      <c r="BP58956" s="48"/>
    </row>
    <row r="58957" spans="68:68" x14ac:dyDescent="0.2">
      <c r="BP58957" s="48"/>
    </row>
    <row r="58958" spans="68:68" x14ac:dyDescent="0.2">
      <c r="BP58958" s="48"/>
    </row>
    <row r="58959" spans="68:68" x14ac:dyDescent="0.2">
      <c r="BP58959" s="48"/>
    </row>
    <row r="58960" spans="68:68" x14ac:dyDescent="0.2">
      <c r="BP58960" s="48"/>
    </row>
    <row r="58961" spans="68:68" x14ac:dyDescent="0.2">
      <c r="BP58961" s="48"/>
    </row>
    <row r="58962" spans="68:68" x14ac:dyDescent="0.2">
      <c r="BP58962" s="48"/>
    </row>
    <row r="58963" spans="68:68" x14ac:dyDescent="0.2">
      <c r="BP58963" s="48"/>
    </row>
    <row r="58964" spans="68:68" x14ac:dyDescent="0.2">
      <c r="BP58964" s="48"/>
    </row>
    <row r="58965" spans="68:68" x14ac:dyDescent="0.2">
      <c r="BP58965" s="48"/>
    </row>
    <row r="58966" spans="68:68" x14ac:dyDescent="0.2">
      <c r="BP58966" s="48"/>
    </row>
    <row r="58967" spans="68:68" x14ac:dyDescent="0.2">
      <c r="BP58967" s="48"/>
    </row>
    <row r="58968" spans="68:68" x14ac:dyDescent="0.2">
      <c r="BP58968" s="48"/>
    </row>
    <row r="58969" spans="68:68" x14ac:dyDescent="0.2">
      <c r="BP58969" s="48"/>
    </row>
    <row r="58970" spans="68:68" x14ac:dyDescent="0.2">
      <c r="BP58970" s="48"/>
    </row>
    <row r="58971" spans="68:68" x14ac:dyDescent="0.2">
      <c r="BP58971" s="48"/>
    </row>
    <row r="58972" spans="68:68" x14ac:dyDescent="0.2">
      <c r="BP58972" s="48"/>
    </row>
    <row r="58973" spans="68:68" x14ac:dyDescent="0.2">
      <c r="BP58973" s="48"/>
    </row>
    <row r="58974" spans="68:68" x14ac:dyDescent="0.2">
      <c r="BP58974" s="48"/>
    </row>
    <row r="58975" spans="68:68" x14ac:dyDescent="0.2">
      <c r="BP58975" s="48"/>
    </row>
    <row r="58976" spans="68:68" x14ac:dyDescent="0.2">
      <c r="BP58976" s="48"/>
    </row>
    <row r="58977" spans="68:68" x14ac:dyDescent="0.2">
      <c r="BP58977" s="48"/>
    </row>
    <row r="58978" spans="68:68" x14ac:dyDescent="0.2">
      <c r="BP58978" s="48"/>
    </row>
    <row r="58979" spans="68:68" x14ac:dyDescent="0.2">
      <c r="BP58979" s="48"/>
    </row>
    <row r="58980" spans="68:68" x14ac:dyDescent="0.2">
      <c r="BP58980" s="48"/>
    </row>
    <row r="58981" spans="68:68" x14ac:dyDescent="0.2">
      <c r="BP58981" s="48"/>
    </row>
    <row r="58982" spans="68:68" x14ac:dyDescent="0.2">
      <c r="BP58982" s="48"/>
    </row>
    <row r="58983" spans="68:68" x14ac:dyDescent="0.2">
      <c r="BP58983" s="48"/>
    </row>
    <row r="58984" spans="68:68" x14ac:dyDescent="0.2">
      <c r="BP58984" s="48"/>
    </row>
    <row r="58985" spans="68:68" x14ac:dyDescent="0.2">
      <c r="BP58985" s="48"/>
    </row>
    <row r="58986" spans="68:68" x14ac:dyDescent="0.2">
      <c r="BP58986" s="48"/>
    </row>
    <row r="58987" spans="68:68" x14ac:dyDescent="0.2">
      <c r="BP58987" s="48"/>
    </row>
    <row r="58988" spans="68:68" x14ac:dyDescent="0.2">
      <c r="BP58988" s="48"/>
    </row>
    <row r="58989" spans="68:68" x14ac:dyDescent="0.2">
      <c r="BP58989" s="48"/>
    </row>
    <row r="58990" spans="68:68" x14ac:dyDescent="0.2">
      <c r="BP58990" s="48"/>
    </row>
    <row r="58991" spans="68:68" x14ac:dyDescent="0.2">
      <c r="BP58991" s="48"/>
    </row>
    <row r="58992" spans="68:68" x14ac:dyDescent="0.2">
      <c r="BP58992" s="48"/>
    </row>
    <row r="58993" spans="68:68" x14ac:dyDescent="0.2">
      <c r="BP58993" s="48"/>
    </row>
    <row r="58994" spans="68:68" x14ac:dyDescent="0.2">
      <c r="BP58994" s="48"/>
    </row>
    <row r="58995" spans="68:68" x14ac:dyDescent="0.2">
      <c r="BP58995" s="48"/>
    </row>
    <row r="58996" spans="68:68" x14ac:dyDescent="0.2">
      <c r="BP58996" s="48"/>
    </row>
    <row r="58997" spans="68:68" x14ac:dyDescent="0.2">
      <c r="BP58997" s="48"/>
    </row>
    <row r="58998" spans="68:68" x14ac:dyDescent="0.2">
      <c r="BP58998" s="48"/>
    </row>
    <row r="58999" spans="68:68" x14ac:dyDescent="0.2">
      <c r="BP58999" s="48"/>
    </row>
    <row r="59000" spans="68:68" x14ac:dyDescent="0.2">
      <c r="BP59000" s="48"/>
    </row>
    <row r="59001" spans="68:68" x14ac:dyDescent="0.2">
      <c r="BP59001" s="48"/>
    </row>
    <row r="59002" spans="68:68" x14ac:dyDescent="0.2">
      <c r="BP59002" s="48"/>
    </row>
    <row r="59003" spans="68:68" x14ac:dyDescent="0.2">
      <c r="BP59003" s="48"/>
    </row>
    <row r="59004" spans="68:68" x14ac:dyDescent="0.2">
      <c r="BP59004" s="48"/>
    </row>
    <row r="59005" spans="68:68" x14ac:dyDescent="0.2">
      <c r="BP59005" s="48"/>
    </row>
    <row r="59006" spans="68:68" x14ac:dyDescent="0.2">
      <c r="BP59006" s="48"/>
    </row>
    <row r="59007" spans="68:68" x14ac:dyDescent="0.2">
      <c r="BP59007" s="48"/>
    </row>
    <row r="59008" spans="68:68" x14ac:dyDescent="0.2">
      <c r="BP59008" s="48"/>
    </row>
    <row r="59009" spans="68:68" x14ac:dyDescent="0.2">
      <c r="BP59009" s="48"/>
    </row>
    <row r="59010" spans="68:68" x14ac:dyDescent="0.2">
      <c r="BP59010" s="48"/>
    </row>
    <row r="59011" spans="68:68" x14ac:dyDescent="0.2">
      <c r="BP59011" s="48"/>
    </row>
    <row r="59012" spans="68:68" x14ac:dyDescent="0.2">
      <c r="BP59012" s="48"/>
    </row>
    <row r="59013" spans="68:68" x14ac:dyDescent="0.2">
      <c r="BP59013" s="48"/>
    </row>
    <row r="59014" spans="68:68" x14ac:dyDescent="0.2">
      <c r="BP59014" s="48"/>
    </row>
    <row r="59015" spans="68:68" x14ac:dyDescent="0.2">
      <c r="BP59015" s="48"/>
    </row>
    <row r="59016" spans="68:68" x14ac:dyDescent="0.2">
      <c r="BP59016" s="48"/>
    </row>
    <row r="59017" spans="68:68" x14ac:dyDescent="0.2">
      <c r="BP59017" s="48"/>
    </row>
    <row r="59018" spans="68:68" x14ac:dyDescent="0.2">
      <c r="BP59018" s="48"/>
    </row>
    <row r="59019" spans="68:68" x14ac:dyDescent="0.2">
      <c r="BP59019" s="48"/>
    </row>
    <row r="59020" spans="68:68" x14ac:dyDescent="0.2">
      <c r="BP59020" s="48"/>
    </row>
    <row r="59021" spans="68:68" x14ac:dyDescent="0.2">
      <c r="BP59021" s="48"/>
    </row>
    <row r="59022" spans="68:68" x14ac:dyDescent="0.2">
      <c r="BP59022" s="48"/>
    </row>
    <row r="59023" spans="68:68" x14ac:dyDescent="0.2">
      <c r="BP59023" s="48"/>
    </row>
    <row r="59024" spans="68:68" x14ac:dyDescent="0.2">
      <c r="BP59024" s="48"/>
    </row>
    <row r="59025" spans="68:68" x14ac:dyDescent="0.2">
      <c r="BP59025" s="48"/>
    </row>
    <row r="59026" spans="68:68" x14ac:dyDescent="0.2">
      <c r="BP59026" s="48"/>
    </row>
    <row r="59027" spans="68:68" x14ac:dyDescent="0.2">
      <c r="BP59027" s="48"/>
    </row>
    <row r="59028" spans="68:68" x14ac:dyDescent="0.2">
      <c r="BP59028" s="48"/>
    </row>
    <row r="59029" spans="68:68" x14ac:dyDescent="0.2">
      <c r="BP59029" s="48"/>
    </row>
    <row r="59030" spans="68:68" x14ac:dyDescent="0.2">
      <c r="BP59030" s="48"/>
    </row>
    <row r="59031" spans="68:68" x14ac:dyDescent="0.2">
      <c r="BP59031" s="48"/>
    </row>
    <row r="59032" spans="68:68" x14ac:dyDescent="0.2">
      <c r="BP59032" s="48"/>
    </row>
    <row r="59033" spans="68:68" x14ac:dyDescent="0.2">
      <c r="BP59033" s="48"/>
    </row>
    <row r="59034" spans="68:68" x14ac:dyDescent="0.2">
      <c r="BP59034" s="48"/>
    </row>
    <row r="59035" spans="68:68" x14ac:dyDescent="0.2">
      <c r="BP59035" s="48"/>
    </row>
    <row r="59036" spans="68:68" x14ac:dyDescent="0.2">
      <c r="BP59036" s="48"/>
    </row>
    <row r="59037" spans="68:68" x14ac:dyDescent="0.2">
      <c r="BP59037" s="48"/>
    </row>
    <row r="59038" spans="68:68" x14ac:dyDescent="0.2">
      <c r="BP59038" s="48"/>
    </row>
    <row r="59039" spans="68:68" x14ac:dyDescent="0.2">
      <c r="BP59039" s="48"/>
    </row>
    <row r="59040" spans="68:68" x14ac:dyDescent="0.2">
      <c r="BP59040" s="48"/>
    </row>
    <row r="59041" spans="68:68" x14ac:dyDescent="0.2">
      <c r="BP59041" s="48"/>
    </row>
    <row r="59042" spans="68:68" x14ac:dyDescent="0.2">
      <c r="BP59042" s="48"/>
    </row>
    <row r="59043" spans="68:68" x14ac:dyDescent="0.2">
      <c r="BP59043" s="48"/>
    </row>
    <row r="59044" spans="68:68" x14ac:dyDescent="0.2">
      <c r="BP59044" s="48"/>
    </row>
    <row r="59045" spans="68:68" x14ac:dyDescent="0.2">
      <c r="BP59045" s="48"/>
    </row>
    <row r="59046" spans="68:68" x14ac:dyDescent="0.2">
      <c r="BP59046" s="48"/>
    </row>
    <row r="59047" spans="68:68" x14ac:dyDescent="0.2">
      <c r="BP59047" s="48"/>
    </row>
    <row r="59048" spans="68:68" x14ac:dyDescent="0.2">
      <c r="BP59048" s="48"/>
    </row>
    <row r="59049" spans="68:68" x14ac:dyDescent="0.2">
      <c r="BP59049" s="48"/>
    </row>
    <row r="59050" spans="68:68" x14ac:dyDescent="0.2">
      <c r="BP59050" s="48"/>
    </row>
    <row r="59051" spans="68:68" x14ac:dyDescent="0.2">
      <c r="BP59051" s="48"/>
    </row>
    <row r="59052" spans="68:68" x14ac:dyDescent="0.2">
      <c r="BP59052" s="48"/>
    </row>
    <row r="59053" spans="68:68" x14ac:dyDescent="0.2">
      <c r="BP59053" s="48"/>
    </row>
    <row r="59054" spans="68:68" x14ac:dyDescent="0.2">
      <c r="BP59054" s="48"/>
    </row>
    <row r="59055" spans="68:68" x14ac:dyDescent="0.2">
      <c r="BP59055" s="48"/>
    </row>
    <row r="59056" spans="68:68" x14ac:dyDescent="0.2">
      <c r="BP59056" s="48"/>
    </row>
    <row r="59057" spans="68:68" x14ac:dyDescent="0.2">
      <c r="BP59057" s="48"/>
    </row>
    <row r="59058" spans="68:68" x14ac:dyDescent="0.2">
      <c r="BP59058" s="48"/>
    </row>
    <row r="59059" spans="68:68" x14ac:dyDescent="0.2">
      <c r="BP59059" s="48"/>
    </row>
    <row r="59060" spans="68:68" x14ac:dyDescent="0.2">
      <c r="BP59060" s="48"/>
    </row>
    <row r="59061" spans="68:68" x14ac:dyDescent="0.2">
      <c r="BP59061" s="48"/>
    </row>
    <row r="59062" spans="68:68" x14ac:dyDescent="0.2">
      <c r="BP59062" s="48"/>
    </row>
    <row r="59063" spans="68:68" x14ac:dyDescent="0.2">
      <c r="BP59063" s="48"/>
    </row>
    <row r="59064" spans="68:68" x14ac:dyDescent="0.2">
      <c r="BP59064" s="48"/>
    </row>
    <row r="59065" spans="68:68" x14ac:dyDescent="0.2">
      <c r="BP59065" s="48"/>
    </row>
    <row r="59066" spans="68:68" x14ac:dyDescent="0.2">
      <c r="BP59066" s="48"/>
    </row>
    <row r="59067" spans="68:68" x14ac:dyDescent="0.2">
      <c r="BP59067" s="48"/>
    </row>
    <row r="59068" spans="68:68" x14ac:dyDescent="0.2">
      <c r="BP59068" s="48"/>
    </row>
    <row r="59069" spans="68:68" x14ac:dyDescent="0.2">
      <c r="BP59069" s="48"/>
    </row>
    <row r="59070" spans="68:68" x14ac:dyDescent="0.2">
      <c r="BP59070" s="48"/>
    </row>
    <row r="59071" spans="68:68" x14ac:dyDescent="0.2">
      <c r="BP59071" s="48"/>
    </row>
    <row r="59072" spans="68:68" x14ac:dyDescent="0.2">
      <c r="BP59072" s="48"/>
    </row>
    <row r="59073" spans="68:68" x14ac:dyDescent="0.2">
      <c r="BP59073" s="48"/>
    </row>
    <row r="59074" spans="68:68" x14ac:dyDescent="0.2">
      <c r="BP59074" s="48"/>
    </row>
    <row r="59075" spans="68:68" x14ac:dyDescent="0.2">
      <c r="BP59075" s="48"/>
    </row>
    <row r="59076" spans="68:68" x14ac:dyDescent="0.2">
      <c r="BP59076" s="48"/>
    </row>
    <row r="59077" spans="68:68" x14ac:dyDescent="0.2">
      <c r="BP59077" s="48"/>
    </row>
    <row r="59078" spans="68:68" x14ac:dyDescent="0.2">
      <c r="BP59078" s="48"/>
    </row>
    <row r="59079" spans="68:68" x14ac:dyDescent="0.2">
      <c r="BP59079" s="48"/>
    </row>
    <row r="59080" spans="68:68" x14ac:dyDescent="0.2">
      <c r="BP59080" s="48"/>
    </row>
    <row r="59081" spans="68:68" x14ac:dyDescent="0.2">
      <c r="BP59081" s="48"/>
    </row>
    <row r="59082" spans="68:68" x14ac:dyDescent="0.2">
      <c r="BP59082" s="48"/>
    </row>
    <row r="59083" spans="68:68" x14ac:dyDescent="0.2">
      <c r="BP59083" s="48"/>
    </row>
    <row r="59084" spans="68:68" x14ac:dyDescent="0.2">
      <c r="BP59084" s="48"/>
    </row>
    <row r="59085" spans="68:68" x14ac:dyDescent="0.2">
      <c r="BP59085" s="48"/>
    </row>
    <row r="59086" spans="68:68" x14ac:dyDescent="0.2">
      <c r="BP59086" s="48"/>
    </row>
    <row r="59087" spans="68:68" x14ac:dyDescent="0.2">
      <c r="BP59087" s="48"/>
    </row>
    <row r="59088" spans="68:68" x14ac:dyDescent="0.2">
      <c r="BP59088" s="48"/>
    </row>
    <row r="59089" spans="68:68" x14ac:dyDescent="0.2">
      <c r="BP59089" s="48"/>
    </row>
    <row r="59090" spans="68:68" x14ac:dyDescent="0.2">
      <c r="BP59090" s="48"/>
    </row>
    <row r="59091" spans="68:68" x14ac:dyDescent="0.2">
      <c r="BP59091" s="48"/>
    </row>
    <row r="59092" spans="68:68" x14ac:dyDescent="0.2">
      <c r="BP59092" s="48"/>
    </row>
    <row r="59093" spans="68:68" x14ac:dyDescent="0.2">
      <c r="BP59093" s="48"/>
    </row>
    <row r="59094" spans="68:68" x14ac:dyDescent="0.2">
      <c r="BP59094" s="48"/>
    </row>
    <row r="59095" spans="68:68" x14ac:dyDescent="0.2">
      <c r="BP59095" s="48"/>
    </row>
    <row r="59096" spans="68:68" x14ac:dyDescent="0.2">
      <c r="BP59096" s="48"/>
    </row>
    <row r="59097" spans="68:68" x14ac:dyDescent="0.2">
      <c r="BP59097" s="48"/>
    </row>
    <row r="59098" spans="68:68" x14ac:dyDescent="0.2">
      <c r="BP59098" s="48"/>
    </row>
    <row r="59099" spans="68:68" x14ac:dyDescent="0.2">
      <c r="BP59099" s="48"/>
    </row>
    <row r="59100" spans="68:68" x14ac:dyDescent="0.2">
      <c r="BP59100" s="48"/>
    </row>
    <row r="59101" spans="68:68" x14ac:dyDescent="0.2">
      <c r="BP59101" s="48"/>
    </row>
    <row r="59102" spans="68:68" x14ac:dyDescent="0.2">
      <c r="BP59102" s="48"/>
    </row>
    <row r="59103" spans="68:68" x14ac:dyDescent="0.2">
      <c r="BP59103" s="48"/>
    </row>
    <row r="59104" spans="68:68" x14ac:dyDescent="0.2">
      <c r="BP59104" s="48"/>
    </row>
    <row r="59105" spans="68:68" x14ac:dyDescent="0.2">
      <c r="BP59105" s="48"/>
    </row>
    <row r="59106" spans="68:68" x14ac:dyDescent="0.2">
      <c r="BP59106" s="48"/>
    </row>
    <row r="59107" spans="68:68" x14ac:dyDescent="0.2">
      <c r="BP59107" s="48"/>
    </row>
    <row r="59108" spans="68:68" x14ac:dyDescent="0.2">
      <c r="BP59108" s="48"/>
    </row>
    <row r="59109" spans="68:68" x14ac:dyDescent="0.2">
      <c r="BP59109" s="48"/>
    </row>
    <row r="59110" spans="68:68" x14ac:dyDescent="0.2">
      <c r="BP59110" s="48"/>
    </row>
    <row r="59111" spans="68:68" x14ac:dyDescent="0.2">
      <c r="BP59111" s="48"/>
    </row>
    <row r="59112" spans="68:68" x14ac:dyDescent="0.2">
      <c r="BP59112" s="48"/>
    </row>
    <row r="59113" spans="68:68" x14ac:dyDescent="0.2">
      <c r="BP59113" s="48"/>
    </row>
    <row r="59114" spans="68:68" x14ac:dyDescent="0.2">
      <c r="BP59114" s="48"/>
    </row>
    <row r="59115" spans="68:68" x14ac:dyDescent="0.2">
      <c r="BP59115" s="48"/>
    </row>
    <row r="59116" spans="68:68" x14ac:dyDescent="0.2">
      <c r="BP59116" s="48"/>
    </row>
    <row r="59117" spans="68:68" x14ac:dyDescent="0.2">
      <c r="BP59117" s="48"/>
    </row>
    <row r="59118" spans="68:68" x14ac:dyDescent="0.2">
      <c r="BP59118" s="48"/>
    </row>
    <row r="59119" spans="68:68" x14ac:dyDescent="0.2">
      <c r="BP59119" s="48"/>
    </row>
    <row r="59120" spans="68:68" x14ac:dyDescent="0.2">
      <c r="BP59120" s="48"/>
    </row>
    <row r="59121" spans="68:68" x14ac:dyDescent="0.2">
      <c r="BP59121" s="48"/>
    </row>
    <row r="59122" spans="68:68" x14ac:dyDescent="0.2">
      <c r="BP59122" s="48"/>
    </row>
    <row r="59123" spans="68:68" x14ac:dyDescent="0.2">
      <c r="BP59123" s="48"/>
    </row>
    <row r="59124" spans="68:68" x14ac:dyDescent="0.2">
      <c r="BP59124" s="48"/>
    </row>
    <row r="59125" spans="68:68" x14ac:dyDescent="0.2">
      <c r="BP59125" s="48"/>
    </row>
    <row r="59126" spans="68:68" x14ac:dyDescent="0.2">
      <c r="BP59126" s="48"/>
    </row>
    <row r="59127" spans="68:68" x14ac:dyDescent="0.2">
      <c r="BP59127" s="48"/>
    </row>
    <row r="59128" spans="68:68" x14ac:dyDescent="0.2">
      <c r="BP59128" s="48"/>
    </row>
    <row r="59129" spans="68:68" x14ac:dyDescent="0.2">
      <c r="BP59129" s="48"/>
    </row>
    <row r="59130" spans="68:68" x14ac:dyDescent="0.2">
      <c r="BP59130" s="48"/>
    </row>
    <row r="59131" spans="68:68" x14ac:dyDescent="0.2">
      <c r="BP59131" s="48"/>
    </row>
    <row r="59132" spans="68:68" x14ac:dyDescent="0.2">
      <c r="BP59132" s="48"/>
    </row>
    <row r="59133" spans="68:68" x14ac:dyDescent="0.2">
      <c r="BP59133" s="48"/>
    </row>
    <row r="59134" spans="68:68" x14ac:dyDescent="0.2">
      <c r="BP59134" s="48"/>
    </row>
    <row r="59135" spans="68:68" x14ac:dyDescent="0.2">
      <c r="BP59135" s="48"/>
    </row>
    <row r="59136" spans="68:68" x14ac:dyDescent="0.2">
      <c r="BP59136" s="48"/>
    </row>
    <row r="59137" spans="68:68" x14ac:dyDescent="0.2">
      <c r="BP59137" s="48"/>
    </row>
    <row r="59138" spans="68:68" x14ac:dyDescent="0.2">
      <c r="BP59138" s="48"/>
    </row>
    <row r="59139" spans="68:68" x14ac:dyDescent="0.2">
      <c r="BP59139" s="48"/>
    </row>
    <row r="59140" spans="68:68" x14ac:dyDescent="0.2">
      <c r="BP59140" s="48"/>
    </row>
    <row r="59141" spans="68:68" x14ac:dyDescent="0.2">
      <c r="BP59141" s="48"/>
    </row>
    <row r="59142" spans="68:68" x14ac:dyDescent="0.2">
      <c r="BP59142" s="48"/>
    </row>
    <row r="59143" spans="68:68" x14ac:dyDescent="0.2">
      <c r="BP59143" s="48"/>
    </row>
    <row r="59144" spans="68:68" x14ac:dyDescent="0.2">
      <c r="BP59144" s="48"/>
    </row>
    <row r="59145" spans="68:68" x14ac:dyDescent="0.2">
      <c r="BP59145" s="48"/>
    </row>
    <row r="59146" spans="68:68" x14ac:dyDescent="0.2">
      <c r="BP59146" s="48"/>
    </row>
    <row r="59147" spans="68:68" x14ac:dyDescent="0.2">
      <c r="BP59147" s="48"/>
    </row>
    <row r="59148" spans="68:68" x14ac:dyDescent="0.2">
      <c r="BP59148" s="48"/>
    </row>
    <row r="59149" spans="68:68" x14ac:dyDescent="0.2">
      <c r="BP59149" s="48"/>
    </row>
    <row r="59150" spans="68:68" x14ac:dyDescent="0.2">
      <c r="BP59150" s="48"/>
    </row>
    <row r="59151" spans="68:68" x14ac:dyDescent="0.2">
      <c r="BP59151" s="48"/>
    </row>
    <row r="59152" spans="68:68" x14ac:dyDescent="0.2">
      <c r="BP59152" s="48"/>
    </row>
    <row r="59153" spans="68:68" x14ac:dyDescent="0.2">
      <c r="BP59153" s="48"/>
    </row>
    <row r="59154" spans="68:68" x14ac:dyDescent="0.2">
      <c r="BP59154" s="48"/>
    </row>
    <row r="59155" spans="68:68" x14ac:dyDescent="0.2">
      <c r="BP59155" s="48"/>
    </row>
    <row r="59156" spans="68:68" x14ac:dyDescent="0.2">
      <c r="BP59156" s="48"/>
    </row>
    <row r="59157" spans="68:68" x14ac:dyDescent="0.2">
      <c r="BP59157" s="48"/>
    </row>
    <row r="59158" spans="68:68" x14ac:dyDescent="0.2">
      <c r="BP59158" s="48"/>
    </row>
    <row r="59159" spans="68:68" x14ac:dyDescent="0.2">
      <c r="BP59159" s="48"/>
    </row>
    <row r="59160" spans="68:68" x14ac:dyDescent="0.2">
      <c r="BP59160" s="48"/>
    </row>
    <row r="59161" spans="68:68" x14ac:dyDescent="0.2">
      <c r="BP59161" s="48"/>
    </row>
    <row r="59162" spans="68:68" x14ac:dyDescent="0.2">
      <c r="BP59162" s="48"/>
    </row>
    <row r="59163" spans="68:68" x14ac:dyDescent="0.2">
      <c r="BP59163" s="48"/>
    </row>
    <row r="59164" spans="68:68" x14ac:dyDescent="0.2">
      <c r="BP59164" s="48"/>
    </row>
    <row r="59165" spans="68:68" x14ac:dyDescent="0.2">
      <c r="BP59165" s="48"/>
    </row>
    <row r="59166" spans="68:68" x14ac:dyDescent="0.2">
      <c r="BP59166" s="48"/>
    </row>
    <row r="59167" spans="68:68" x14ac:dyDescent="0.2">
      <c r="BP59167" s="48"/>
    </row>
    <row r="59168" spans="68:68" x14ac:dyDescent="0.2">
      <c r="BP59168" s="48"/>
    </row>
    <row r="59169" spans="68:68" x14ac:dyDescent="0.2">
      <c r="BP59169" s="48"/>
    </row>
    <row r="59170" spans="68:68" x14ac:dyDescent="0.2">
      <c r="BP59170" s="48"/>
    </row>
    <row r="59171" spans="68:68" x14ac:dyDescent="0.2">
      <c r="BP59171" s="48"/>
    </row>
    <row r="59172" spans="68:68" x14ac:dyDescent="0.2">
      <c r="BP59172" s="48"/>
    </row>
    <row r="59173" spans="68:68" x14ac:dyDescent="0.2">
      <c r="BP59173" s="48"/>
    </row>
    <row r="59174" spans="68:68" x14ac:dyDescent="0.2">
      <c r="BP59174" s="48"/>
    </row>
    <row r="59175" spans="68:68" x14ac:dyDescent="0.2">
      <c r="BP59175" s="48"/>
    </row>
    <row r="59176" spans="68:68" x14ac:dyDescent="0.2">
      <c r="BP59176" s="48"/>
    </row>
    <row r="59177" spans="68:68" x14ac:dyDescent="0.2">
      <c r="BP59177" s="48"/>
    </row>
    <row r="59178" spans="68:68" x14ac:dyDescent="0.2">
      <c r="BP59178" s="48"/>
    </row>
    <row r="59179" spans="68:68" x14ac:dyDescent="0.2">
      <c r="BP59179" s="48"/>
    </row>
    <row r="59180" spans="68:68" x14ac:dyDescent="0.2">
      <c r="BP59180" s="48"/>
    </row>
    <row r="59181" spans="68:68" x14ac:dyDescent="0.2">
      <c r="BP59181" s="48"/>
    </row>
    <row r="59182" spans="68:68" x14ac:dyDescent="0.2">
      <c r="BP59182" s="48"/>
    </row>
    <row r="59183" spans="68:68" x14ac:dyDescent="0.2">
      <c r="BP59183" s="48"/>
    </row>
    <row r="59184" spans="68:68" x14ac:dyDescent="0.2">
      <c r="BP59184" s="48"/>
    </row>
    <row r="59185" spans="68:68" x14ac:dyDescent="0.2">
      <c r="BP59185" s="48"/>
    </row>
    <row r="59186" spans="68:68" x14ac:dyDescent="0.2">
      <c r="BP59186" s="48"/>
    </row>
    <row r="59187" spans="68:68" x14ac:dyDescent="0.2">
      <c r="BP59187" s="48"/>
    </row>
    <row r="59188" spans="68:68" x14ac:dyDescent="0.2">
      <c r="BP59188" s="48"/>
    </row>
    <row r="59189" spans="68:68" x14ac:dyDescent="0.2">
      <c r="BP59189" s="48"/>
    </row>
    <row r="59190" spans="68:68" x14ac:dyDescent="0.2">
      <c r="BP59190" s="48"/>
    </row>
    <row r="59191" spans="68:68" x14ac:dyDescent="0.2">
      <c r="BP59191" s="48"/>
    </row>
    <row r="59192" spans="68:68" x14ac:dyDescent="0.2">
      <c r="BP59192" s="48"/>
    </row>
    <row r="59193" spans="68:68" x14ac:dyDescent="0.2">
      <c r="BP59193" s="48"/>
    </row>
    <row r="59194" spans="68:68" x14ac:dyDescent="0.2">
      <c r="BP59194" s="48"/>
    </row>
    <row r="59195" spans="68:68" x14ac:dyDescent="0.2">
      <c r="BP59195" s="48"/>
    </row>
    <row r="59196" spans="68:68" x14ac:dyDescent="0.2">
      <c r="BP59196" s="48"/>
    </row>
    <row r="59197" spans="68:68" x14ac:dyDescent="0.2">
      <c r="BP59197" s="48"/>
    </row>
    <row r="59198" spans="68:68" x14ac:dyDescent="0.2">
      <c r="BP59198" s="48"/>
    </row>
    <row r="59199" spans="68:68" x14ac:dyDescent="0.2">
      <c r="BP59199" s="48"/>
    </row>
    <row r="59200" spans="68:68" x14ac:dyDescent="0.2">
      <c r="BP59200" s="48"/>
    </row>
    <row r="59201" spans="68:68" x14ac:dyDescent="0.2">
      <c r="BP59201" s="48"/>
    </row>
    <row r="59202" spans="68:68" x14ac:dyDescent="0.2">
      <c r="BP59202" s="48"/>
    </row>
    <row r="59203" spans="68:68" x14ac:dyDescent="0.2">
      <c r="BP59203" s="48"/>
    </row>
    <row r="59204" spans="68:68" x14ac:dyDescent="0.2">
      <c r="BP59204" s="48"/>
    </row>
    <row r="59205" spans="68:68" x14ac:dyDescent="0.2">
      <c r="BP59205" s="48"/>
    </row>
    <row r="59206" spans="68:68" x14ac:dyDescent="0.2">
      <c r="BP59206" s="48"/>
    </row>
    <row r="59207" spans="68:68" x14ac:dyDescent="0.2">
      <c r="BP59207" s="48"/>
    </row>
    <row r="59208" spans="68:68" x14ac:dyDescent="0.2">
      <c r="BP59208" s="48"/>
    </row>
    <row r="59209" spans="68:68" x14ac:dyDescent="0.2">
      <c r="BP59209" s="48"/>
    </row>
    <row r="59210" spans="68:68" x14ac:dyDescent="0.2">
      <c r="BP59210" s="48"/>
    </row>
    <row r="59211" spans="68:68" x14ac:dyDescent="0.2">
      <c r="BP59211" s="48"/>
    </row>
    <row r="59212" spans="68:68" x14ac:dyDescent="0.2">
      <c r="BP59212" s="48"/>
    </row>
    <row r="59213" spans="68:68" x14ac:dyDescent="0.2">
      <c r="BP59213" s="48"/>
    </row>
    <row r="59214" spans="68:68" x14ac:dyDescent="0.2">
      <c r="BP59214" s="48"/>
    </row>
    <row r="59215" spans="68:68" x14ac:dyDescent="0.2">
      <c r="BP59215" s="48"/>
    </row>
    <row r="59216" spans="68:68" x14ac:dyDescent="0.2">
      <c r="BP59216" s="48"/>
    </row>
    <row r="59217" spans="68:68" x14ac:dyDescent="0.2">
      <c r="BP59217" s="48"/>
    </row>
    <row r="59218" spans="68:68" x14ac:dyDescent="0.2">
      <c r="BP59218" s="48"/>
    </row>
    <row r="59219" spans="68:68" x14ac:dyDescent="0.2">
      <c r="BP59219" s="48"/>
    </row>
    <row r="59220" spans="68:68" x14ac:dyDescent="0.2">
      <c r="BP59220" s="48"/>
    </row>
    <row r="59221" spans="68:68" x14ac:dyDescent="0.2">
      <c r="BP59221" s="48"/>
    </row>
    <row r="59222" spans="68:68" x14ac:dyDescent="0.2">
      <c r="BP59222" s="48"/>
    </row>
    <row r="59223" spans="68:68" x14ac:dyDescent="0.2">
      <c r="BP59223" s="48"/>
    </row>
    <row r="59224" spans="68:68" x14ac:dyDescent="0.2">
      <c r="BP59224" s="48"/>
    </row>
    <row r="59225" spans="68:68" x14ac:dyDescent="0.2">
      <c r="BP59225" s="48"/>
    </row>
    <row r="59226" spans="68:68" x14ac:dyDescent="0.2">
      <c r="BP59226" s="48"/>
    </row>
    <row r="59227" spans="68:68" x14ac:dyDescent="0.2">
      <c r="BP59227" s="48"/>
    </row>
    <row r="59228" spans="68:68" x14ac:dyDescent="0.2">
      <c r="BP59228" s="48"/>
    </row>
    <row r="59229" spans="68:68" x14ac:dyDescent="0.2">
      <c r="BP59229" s="48"/>
    </row>
    <row r="59230" spans="68:68" x14ac:dyDescent="0.2">
      <c r="BP59230" s="48"/>
    </row>
    <row r="59231" spans="68:68" x14ac:dyDescent="0.2">
      <c r="BP59231" s="48"/>
    </row>
    <row r="59232" spans="68:68" x14ac:dyDescent="0.2">
      <c r="BP59232" s="48"/>
    </row>
    <row r="59233" spans="68:68" x14ac:dyDescent="0.2">
      <c r="BP59233" s="48"/>
    </row>
    <row r="59234" spans="68:68" x14ac:dyDescent="0.2">
      <c r="BP59234" s="48"/>
    </row>
    <row r="59235" spans="68:68" x14ac:dyDescent="0.2">
      <c r="BP59235" s="48"/>
    </row>
    <row r="59236" spans="68:68" x14ac:dyDescent="0.2">
      <c r="BP59236" s="48"/>
    </row>
    <row r="59237" spans="68:68" x14ac:dyDescent="0.2">
      <c r="BP59237" s="48"/>
    </row>
    <row r="59238" spans="68:68" x14ac:dyDescent="0.2">
      <c r="BP59238" s="48"/>
    </row>
    <row r="59239" spans="68:68" x14ac:dyDescent="0.2">
      <c r="BP59239" s="48"/>
    </row>
    <row r="59240" spans="68:68" x14ac:dyDescent="0.2">
      <c r="BP59240" s="48"/>
    </row>
    <row r="59241" spans="68:68" x14ac:dyDescent="0.2">
      <c r="BP59241" s="48"/>
    </row>
    <row r="59242" spans="68:68" x14ac:dyDescent="0.2">
      <c r="BP59242" s="48"/>
    </row>
    <row r="59243" spans="68:68" x14ac:dyDescent="0.2">
      <c r="BP59243" s="48"/>
    </row>
    <row r="59244" spans="68:68" x14ac:dyDescent="0.2">
      <c r="BP59244" s="48"/>
    </row>
    <row r="59245" spans="68:68" x14ac:dyDescent="0.2">
      <c r="BP59245" s="48"/>
    </row>
    <row r="59246" spans="68:68" x14ac:dyDescent="0.2">
      <c r="BP59246" s="48"/>
    </row>
    <row r="59247" spans="68:68" x14ac:dyDescent="0.2">
      <c r="BP59247" s="48"/>
    </row>
    <row r="59248" spans="68:68" x14ac:dyDescent="0.2">
      <c r="BP59248" s="48"/>
    </row>
    <row r="59249" spans="68:68" x14ac:dyDescent="0.2">
      <c r="BP59249" s="48"/>
    </row>
    <row r="59250" spans="68:68" x14ac:dyDescent="0.2">
      <c r="BP59250" s="48"/>
    </row>
    <row r="59251" spans="68:68" x14ac:dyDescent="0.2">
      <c r="BP59251" s="48"/>
    </row>
    <row r="59252" spans="68:68" x14ac:dyDescent="0.2">
      <c r="BP59252" s="48"/>
    </row>
    <row r="59253" spans="68:68" x14ac:dyDescent="0.2">
      <c r="BP59253" s="48"/>
    </row>
    <row r="59254" spans="68:68" x14ac:dyDescent="0.2">
      <c r="BP59254" s="48"/>
    </row>
    <row r="59255" spans="68:68" x14ac:dyDescent="0.2">
      <c r="BP59255" s="48"/>
    </row>
    <row r="59256" spans="68:68" x14ac:dyDescent="0.2">
      <c r="BP59256" s="48"/>
    </row>
    <row r="59257" spans="68:68" x14ac:dyDescent="0.2">
      <c r="BP59257" s="48"/>
    </row>
    <row r="59258" spans="68:68" x14ac:dyDescent="0.2">
      <c r="BP59258" s="48"/>
    </row>
    <row r="59259" spans="68:68" x14ac:dyDescent="0.2">
      <c r="BP59259" s="48"/>
    </row>
    <row r="59260" spans="68:68" x14ac:dyDescent="0.2">
      <c r="BP59260" s="48"/>
    </row>
    <row r="59261" spans="68:68" x14ac:dyDescent="0.2">
      <c r="BP59261" s="48"/>
    </row>
    <row r="59262" spans="68:68" x14ac:dyDescent="0.2">
      <c r="BP59262" s="48"/>
    </row>
    <row r="59263" spans="68:68" x14ac:dyDescent="0.2">
      <c r="BP59263" s="48"/>
    </row>
    <row r="59264" spans="68:68" x14ac:dyDescent="0.2">
      <c r="BP59264" s="48"/>
    </row>
    <row r="59265" spans="68:68" x14ac:dyDescent="0.2">
      <c r="BP59265" s="48"/>
    </row>
    <row r="59266" spans="68:68" x14ac:dyDescent="0.2">
      <c r="BP59266" s="48"/>
    </row>
    <row r="59267" spans="68:68" x14ac:dyDescent="0.2">
      <c r="BP59267" s="48"/>
    </row>
    <row r="59268" spans="68:68" x14ac:dyDescent="0.2">
      <c r="BP59268" s="48"/>
    </row>
    <row r="59269" spans="68:68" x14ac:dyDescent="0.2">
      <c r="BP59269" s="48"/>
    </row>
    <row r="59270" spans="68:68" x14ac:dyDescent="0.2">
      <c r="BP59270" s="48"/>
    </row>
    <row r="59271" spans="68:68" x14ac:dyDescent="0.2">
      <c r="BP59271" s="48"/>
    </row>
    <row r="59272" spans="68:68" x14ac:dyDescent="0.2">
      <c r="BP59272" s="48"/>
    </row>
    <row r="59273" spans="68:68" x14ac:dyDescent="0.2">
      <c r="BP59273" s="48"/>
    </row>
    <row r="59274" spans="68:68" x14ac:dyDescent="0.2">
      <c r="BP59274" s="48"/>
    </row>
    <row r="59275" spans="68:68" x14ac:dyDescent="0.2">
      <c r="BP59275" s="48"/>
    </row>
    <row r="59276" spans="68:68" x14ac:dyDescent="0.2">
      <c r="BP59276" s="48"/>
    </row>
    <row r="59277" spans="68:68" x14ac:dyDescent="0.2">
      <c r="BP59277" s="48"/>
    </row>
    <row r="59278" spans="68:68" x14ac:dyDescent="0.2">
      <c r="BP59278" s="48"/>
    </row>
    <row r="59279" spans="68:68" x14ac:dyDescent="0.2">
      <c r="BP59279" s="48"/>
    </row>
    <row r="59280" spans="68:68" x14ac:dyDescent="0.2">
      <c r="BP59280" s="48"/>
    </row>
    <row r="59281" spans="68:68" x14ac:dyDescent="0.2">
      <c r="BP59281" s="48"/>
    </row>
    <row r="59282" spans="68:68" x14ac:dyDescent="0.2">
      <c r="BP59282" s="48"/>
    </row>
    <row r="59283" spans="68:68" x14ac:dyDescent="0.2">
      <c r="BP59283" s="48"/>
    </row>
    <row r="59284" spans="68:68" x14ac:dyDescent="0.2">
      <c r="BP59284" s="48"/>
    </row>
    <row r="59285" spans="68:68" x14ac:dyDescent="0.2">
      <c r="BP59285" s="48"/>
    </row>
    <row r="59286" spans="68:68" x14ac:dyDescent="0.2">
      <c r="BP59286" s="48"/>
    </row>
    <row r="59287" spans="68:68" x14ac:dyDescent="0.2">
      <c r="BP59287" s="48"/>
    </row>
    <row r="59288" spans="68:68" x14ac:dyDescent="0.2">
      <c r="BP59288" s="48"/>
    </row>
    <row r="59289" spans="68:68" x14ac:dyDescent="0.2">
      <c r="BP59289" s="48"/>
    </row>
    <row r="59290" spans="68:68" x14ac:dyDescent="0.2">
      <c r="BP59290" s="48"/>
    </row>
    <row r="59291" spans="68:68" x14ac:dyDescent="0.2">
      <c r="BP59291" s="48"/>
    </row>
    <row r="59292" spans="68:68" x14ac:dyDescent="0.2">
      <c r="BP59292" s="48"/>
    </row>
    <row r="59293" spans="68:68" x14ac:dyDescent="0.2">
      <c r="BP59293" s="48"/>
    </row>
    <row r="59294" spans="68:68" x14ac:dyDescent="0.2">
      <c r="BP59294" s="48"/>
    </row>
    <row r="59295" spans="68:68" x14ac:dyDescent="0.2">
      <c r="BP59295" s="48"/>
    </row>
    <row r="59296" spans="68:68" x14ac:dyDescent="0.2">
      <c r="BP59296" s="48"/>
    </row>
    <row r="59297" spans="68:68" x14ac:dyDescent="0.2">
      <c r="BP59297" s="48"/>
    </row>
    <row r="59298" spans="68:68" x14ac:dyDescent="0.2">
      <c r="BP59298" s="48"/>
    </row>
    <row r="59299" spans="68:68" x14ac:dyDescent="0.2">
      <c r="BP59299" s="48"/>
    </row>
    <row r="59300" spans="68:68" x14ac:dyDescent="0.2">
      <c r="BP59300" s="48"/>
    </row>
    <row r="59301" spans="68:68" x14ac:dyDescent="0.2">
      <c r="BP59301" s="48"/>
    </row>
    <row r="59302" spans="68:68" x14ac:dyDescent="0.2">
      <c r="BP59302" s="48"/>
    </row>
    <row r="59303" spans="68:68" x14ac:dyDescent="0.2">
      <c r="BP59303" s="48"/>
    </row>
    <row r="59304" spans="68:68" x14ac:dyDescent="0.2">
      <c r="BP59304" s="48"/>
    </row>
    <row r="59305" spans="68:68" x14ac:dyDescent="0.2">
      <c r="BP59305" s="48"/>
    </row>
    <row r="59306" spans="68:68" x14ac:dyDescent="0.2">
      <c r="BP59306" s="48"/>
    </row>
    <row r="59307" spans="68:68" x14ac:dyDescent="0.2">
      <c r="BP59307" s="48"/>
    </row>
    <row r="59308" spans="68:68" x14ac:dyDescent="0.2">
      <c r="BP59308" s="48"/>
    </row>
    <row r="59309" spans="68:68" x14ac:dyDescent="0.2">
      <c r="BP59309" s="48"/>
    </row>
    <row r="59310" spans="68:68" x14ac:dyDescent="0.2">
      <c r="BP59310" s="48"/>
    </row>
    <row r="59311" spans="68:68" x14ac:dyDescent="0.2">
      <c r="BP59311" s="48"/>
    </row>
    <row r="59312" spans="68:68" x14ac:dyDescent="0.2">
      <c r="BP59312" s="48"/>
    </row>
    <row r="59313" spans="68:68" x14ac:dyDescent="0.2">
      <c r="BP59313" s="48"/>
    </row>
    <row r="59314" spans="68:68" x14ac:dyDescent="0.2">
      <c r="BP59314" s="48"/>
    </row>
    <row r="59315" spans="68:68" x14ac:dyDescent="0.2">
      <c r="BP59315" s="48"/>
    </row>
    <row r="59316" spans="68:68" x14ac:dyDescent="0.2">
      <c r="BP59316" s="48"/>
    </row>
    <row r="59317" spans="68:68" x14ac:dyDescent="0.2">
      <c r="BP59317" s="48"/>
    </row>
    <row r="59318" spans="68:68" x14ac:dyDescent="0.2">
      <c r="BP59318" s="48"/>
    </row>
    <row r="59319" spans="68:68" x14ac:dyDescent="0.2">
      <c r="BP59319" s="48"/>
    </row>
    <row r="59320" spans="68:68" x14ac:dyDescent="0.2">
      <c r="BP59320" s="48"/>
    </row>
    <row r="59321" spans="68:68" x14ac:dyDescent="0.2">
      <c r="BP59321" s="48"/>
    </row>
    <row r="59322" spans="68:68" x14ac:dyDescent="0.2">
      <c r="BP59322" s="48"/>
    </row>
    <row r="59323" spans="68:68" x14ac:dyDescent="0.2">
      <c r="BP59323" s="48"/>
    </row>
    <row r="59324" spans="68:68" x14ac:dyDescent="0.2">
      <c r="BP59324" s="48"/>
    </row>
    <row r="59325" spans="68:68" x14ac:dyDescent="0.2">
      <c r="BP59325" s="48"/>
    </row>
    <row r="59326" spans="68:68" x14ac:dyDescent="0.2">
      <c r="BP59326" s="48"/>
    </row>
    <row r="59327" spans="68:68" x14ac:dyDescent="0.2">
      <c r="BP59327" s="48"/>
    </row>
    <row r="59328" spans="68:68" x14ac:dyDescent="0.2">
      <c r="BP59328" s="48"/>
    </row>
    <row r="59329" spans="68:68" x14ac:dyDescent="0.2">
      <c r="BP59329" s="48"/>
    </row>
    <row r="59330" spans="68:68" x14ac:dyDescent="0.2">
      <c r="BP59330" s="48"/>
    </row>
    <row r="59331" spans="68:68" x14ac:dyDescent="0.2">
      <c r="BP59331" s="48"/>
    </row>
    <row r="59332" spans="68:68" x14ac:dyDescent="0.2">
      <c r="BP59332" s="48"/>
    </row>
    <row r="59333" spans="68:68" x14ac:dyDescent="0.2">
      <c r="BP59333" s="48"/>
    </row>
    <row r="59334" spans="68:68" x14ac:dyDescent="0.2">
      <c r="BP59334" s="48"/>
    </row>
    <row r="59335" spans="68:68" x14ac:dyDescent="0.2">
      <c r="BP59335" s="48"/>
    </row>
    <row r="59336" spans="68:68" x14ac:dyDescent="0.2">
      <c r="BP59336" s="48"/>
    </row>
    <row r="59337" spans="68:68" x14ac:dyDescent="0.2">
      <c r="BP59337" s="48"/>
    </row>
    <row r="59338" spans="68:68" x14ac:dyDescent="0.2">
      <c r="BP59338" s="48"/>
    </row>
    <row r="59339" spans="68:68" x14ac:dyDescent="0.2">
      <c r="BP59339" s="48"/>
    </row>
    <row r="59340" spans="68:68" x14ac:dyDescent="0.2">
      <c r="BP59340" s="48"/>
    </row>
    <row r="59341" spans="68:68" x14ac:dyDescent="0.2">
      <c r="BP59341" s="48"/>
    </row>
    <row r="59342" spans="68:68" x14ac:dyDescent="0.2">
      <c r="BP59342" s="48"/>
    </row>
    <row r="59343" spans="68:68" x14ac:dyDescent="0.2">
      <c r="BP59343" s="48"/>
    </row>
    <row r="59344" spans="68:68" x14ac:dyDescent="0.2">
      <c r="BP59344" s="48"/>
    </row>
    <row r="59345" spans="68:68" x14ac:dyDescent="0.2">
      <c r="BP59345" s="48"/>
    </row>
    <row r="59346" spans="68:68" x14ac:dyDescent="0.2">
      <c r="BP59346" s="48"/>
    </row>
    <row r="59347" spans="68:68" x14ac:dyDescent="0.2">
      <c r="BP59347" s="48"/>
    </row>
    <row r="59348" spans="68:68" x14ac:dyDescent="0.2">
      <c r="BP59348" s="48"/>
    </row>
    <row r="59349" spans="68:68" x14ac:dyDescent="0.2">
      <c r="BP59349" s="48"/>
    </row>
    <row r="59350" spans="68:68" x14ac:dyDescent="0.2">
      <c r="BP59350" s="48"/>
    </row>
    <row r="59351" spans="68:68" x14ac:dyDescent="0.2">
      <c r="BP59351" s="48"/>
    </row>
    <row r="59352" spans="68:68" x14ac:dyDescent="0.2">
      <c r="BP59352" s="48"/>
    </row>
    <row r="59353" spans="68:68" x14ac:dyDescent="0.2">
      <c r="BP59353" s="48"/>
    </row>
    <row r="59354" spans="68:68" x14ac:dyDescent="0.2">
      <c r="BP59354" s="48"/>
    </row>
    <row r="59355" spans="68:68" x14ac:dyDescent="0.2">
      <c r="BP59355" s="48"/>
    </row>
    <row r="59356" spans="68:68" x14ac:dyDescent="0.2">
      <c r="BP59356" s="48"/>
    </row>
    <row r="59357" spans="68:68" x14ac:dyDescent="0.2">
      <c r="BP59357" s="48"/>
    </row>
    <row r="59358" spans="68:68" x14ac:dyDescent="0.2">
      <c r="BP59358" s="48"/>
    </row>
    <row r="59359" spans="68:68" x14ac:dyDescent="0.2">
      <c r="BP59359" s="48"/>
    </row>
    <row r="59360" spans="68:68" x14ac:dyDescent="0.2">
      <c r="BP59360" s="48"/>
    </row>
    <row r="59361" spans="68:68" x14ac:dyDescent="0.2">
      <c r="BP59361" s="48"/>
    </row>
    <row r="59362" spans="68:68" x14ac:dyDescent="0.2">
      <c r="BP59362" s="48"/>
    </row>
    <row r="59363" spans="68:68" x14ac:dyDescent="0.2">
      <c r="BP59363" s="48"/>
    </row>
    <row r="59364" spans="68:68" x14ac:dyDescent="0.2">
      <c r="BP59364" s="48"/>
    </row>
    <row r="59365" spans="68:68" x14ac:dyDescent="0.2">
      <c r="BP59365" s="48"/>
    </row>
    <row r="59366" spans="68:68" x14ac:dyDescent="0.2">
      <c r="BP59366" s="48"/>
    </row>
    <row r="59367" spans="68:68" x14ac:dyDescent="0.2">
      <c r="BP59367" s="48"/>
    </row>
    <row r="59368" spans="68:68" x14ac:dyDescent="0.2">
      <c r="BP59368" s="48"/>
    </row>
    <row r="59369" spans="68:68" x14ac:dyDescent="0.2">
      <c r="BP59369" s="48"/>
    </row>
    <row r="59370" spans="68:68" x14ac:dyDescent="0.2">
      <c r="BP59370" s="48"/>
    </row>
    <row r="59371" spans="68:68" x14ac:dyDescent="0.2">
      <c r="BP59371" s="48"/>
    </row>
    <row r="59372" spans="68:68" x14ac:dyDescent="0.2">
      <c r="BP59372" s="48"/>
    </row>
    <row r="59373" spans="68:68" x14ac:dyDescent="0.2">
      <c r="BP59373" s="48"/>
    </row>
    <row r="59374" spans="68:68" x14ac:dyDescent="0.2">
      <c r="BP59374" s="48"/>
    </row>
    <row r="59375" spans="68:68" x14ac:dyDescent="0.2">
      <c r="BP59375" s="48"/>
    </row>
    <row r="59376" spans="68:68" x14ac:dyDescent="0.2">
      <c r="BP59376" s="48"/>
    </row>
    <row r="59377" spans="68:68" x14ac:dyDescent="0.2">
      <c r="BP59377" s="48"/>
    </row>
    <row r="59378" spans="68:68" x14ac:dyDescent="0.2">
      <c r="BP59378" s="48"/>
    </row>
    <row r="59379" spans="68:68" x14ac:dyDescent="0.2">
      <c r="BP59379" s="48"/>
    </row>
    <row r="59380" spans="68:68" x14ac:dyDescent="0.2">
      <c r="BP59380" s="48"/>
    </row>
    <row r="59381" spans="68:68" x14ac:dyDescent="0.2">
      <c r="BP59381" s="48"/>
    </row>
    <row r="59382" spans="68:68" x14ac:dyDescent="0.2">
      <c r="BP59382" s="48"/>
    </row>
    <row r="59383" spans="68:68" x14ac:dyDescent="0.2">
      <c r="BP59383" s="48"/>
    </row>
    <row r="59384" spans="68:68" x14ac:dyDescent="0.2">
      <c r="BP59384" s="48"/>
    </row>
    <row r="59385" spans="68:68" x14ac:dyDescent="0.2">
      <c r="BP59385" s="48"/>
    </row>
    <row r="59386" spans="68:68" x14ac:dyDescent="0.2">
      <c r="BP59386" s="48"/>
    </row>
    <row r="59387" spans="68:68" x14ac:dyDescent="0.2">
      <c r="BP59387" s="48"/>
    </row>
    <row r="59388" spans="68:68" x14ac:dyDescent="0.2">
      <c r="BP59388" s="48"/>
    </row>
    <row r="59389" spans="68:68" x14ac:dyDescent="0.2">
      <c r="BP59389" s="48"/>
    </row>
    <row r="59390" spans="68:68" x14ac:dyDescent="0.2">
      <c r="BP59390" s="48"/>
    </row>
    <row r="59391" spans="68:68" x14ac:dyDescent="0.2">
      <c r="BP59391" s="48"/>
    </row>
    <row r="59392" spans="68:68" x14ac:dyDescent="0.2">
      <c r="BP59392" s="48"/>
    </row>
    <row r="59393" spans="68:68" x14ac:dyDescent="0.2">
      <c r="BP59393" s="48"/>
    </row>
    <row r="59394" spans="68:68" x14ac:dyDescent="0.2">
      <c r="BP59394" s="48"/>
    </row>
    <row r="59395" spans="68:68" x14ac:dyDescent="0.2">
      <c r="BP59395" s="48"/>
    </row>
    <row r="59396" spans="68:68" x14ac:dyDescent="0.2">
      <c r="BP59396" s="48"/>
    </row>
    <row r="59397" spans="68:68" x14ac:dyDescent="0.2">
      <c r="BP59397" s="48"/>
    </row>
    <row r="59398" spans="68:68" x14ac:dyDescent="0.2">
      <c r="BP59398" s="48"/>
    </row>
    <row r="59399" spans="68:68" x14ac:dyDescent="0.2">
      <c r="BP59399" s="48"/>
    </row>
    <row r="59400" spans="68:68" x14ac:dyDescent="0.2">
      <c r="BP59400" s="48"/>
    </row>
    <row r="59401" spans="68:68" x14ac:dyDescent="0.2">
      <c r="BP59401" s="48"/>
    </row>
    <row r="59402" spans="68:68" x14ac:dyDescent="0.2">
      <c r="BP59402" s="48"/>
    </row>
    <row r="59403" spans="68:68" x14ac:dyDescent="0.2">
      <c r="BP59403" s="48"/>
    </row>
    <row r="59404" spans="68:68" x14ac:dyDescent="0.2">
      <c r="BP59404" s="48"/>
    </row>
    <row r="59405" spans="68:68" x14ac:dyDescent="0.2">
      <c r="BP59405" s="48"/>
    </row>
    <row r="59406" spans="68:68" x14ac:dyDescent="0.2">
      <c r="BP59406" s="48"/>
    </row>
    <row r="59407" spans="68:68" x14ac:dyDescent="0.2">
      <c r="BP59407" s="48"/>
    </row>
    <row r="59408" spans="68:68" x14ac:dyDescent="0.2">
      <c r="BP59408" s="48"/>
    </row>
    <row r="59409" spans="68:68" x14ac:dyDescent="0.2">
      <c r="BP59409" s="48"/>
    </row>
    <row r="59410" spans="68:68" x14ac:dyDescent="0.2">
      <c r="BP59410" s="48"/>
    </row>
    <row r="59411" spans="68:68" x14ac:dyDescent="0.2">
      <c r="BP59411" s="48"/>
    </row>
    <row r="59412" spans="68:68" x14ac:dyDescent="0.2">
      <c r="BP59412" s="48"/>
    </row>
    <row r="59413" spans="68:68" x14ac:dyDescent="0.2">
      <c r="BP59413" s="48"/>
    </row>
    <row r="59414" spans="68:68" x14ac:dyDescent="0.2">
      <c r="BP59414" s="48"/>
    </row>
    <row r="59415" spans="68:68" x14ac:dyDescent="0.2">
      <c r="BP59415" s="48"/>
    </row>
    <row r="59416" spans="68:68" x14ac:dyDescent="0.2">
      <c r="BP59416" s="48"/>
    </row>
    <row r="59417" spans="68:68" x14ac:dyDescent="0.2">
      <c r="BP59417" s="48"/>
    </row>
    <row r="59418" spans="68:68" x14ac:dyDescent="0.2">
      <c r="BP59418" s="48"/>
    </row>
    <row r="59419" spans="68:68" x14ac:dyDescent="0.2">
      <c r="BP59419" s="48"/>
    </row>
    <row r="59420" spans="68:68" x14ac:dyDescent="0.2">
      <c r="BP59420" s="48"/>
    </row>
    <row r="59421" spans="68:68" x14ac:dyDescent="0.2">
      <c r="BP59421" s="48"/>
    </row>
    <row r="59422" spans="68:68" x14ac:dyDescent="0.2">
      <c r="BP59422" s="48"/>
    </row>
    <row r="59423" spans="68:68" x14ac:dyDescent="0.2">
      <c r="BP59423" s="48"/>
    </row>
    <row r="59424" spans="68:68" x14ac:dyDescent="0.2">
      <c r="BP59424" s="48"/>
    </row>
    <row r="59425" spans="68:68" x14ac:dyDescent="0.2">
      <c r="BP59425" s="48"/>
    </row>
    <row r="59426" spans="68:68" x14ac:dyDescent="0.2">
      <c r="BP59426" s="48"/>
    </row>
    <row r="59427" spans="68:68" x14ac:dyDescent="0.2">
      <c r="BP59427" s="48"/>
    </row>
    <row r="59428" spans="68:68" x14ac:dyDescent="0.2">
      <c r="BP59428" s="48"/>
    </row>
    <row r="59429" spans="68:68" x14ac:dyDescent="0.2">
      <c r="BP59429" s="48"/>
    </row>
    <row r="59430" spans="68:68" x14ac:dyDescent="0.2">
      <c r="BP59430" s="48"/>
    </row>
    <row r="59431" spans="68:68" x14ac:dyDescent="0.2">
      <c r="BP59431" s="48"/>
    </row>
    <row r="59432" spans="68:68" x14ac:dyDescent="0.2">
      <c r="BP59432" s="48"/>
    </row>
    <row r="59433" spans="68:68" x14ac:dyDescent="0.2">
      <c r="BP59433" s="48"/>
    </row>
    <row r="59434" spans="68:68" x14ac:dyDescent="0.2">
      <c r="BP59434" s="48"/>
    </row>
    <row r="59435" spans="68:68" x14ac:dyDescent="0.2">
      <c r="BP59435" s="48"/>
    </row>
    <row r="59436" spans="68:68" x14ac:dyDescent="0.2">
      <c r="BP59436" s="48"/>
    </row>
    <row r="59437" spans="68:68" x14ac:dyDescent="0.2">
      <c r="BP59437" s="48"/>
    </row>
    <row r="59438" spans="68:68" x14ac:dyDescent="0.2">
      <c r="BP59438" s="48"/>
    </row>
    <row r="59439" spans="68:68" x14ac:dyDescent="0.2">
      <c r="BP59439" s="48"/>
    </row>
    <row r="59440" spans="68:68" x14ac:dyDescent="0.2">
      <c r="BP59440" s="48"/>
    </row>
    <row r="59441" spans="68:68" x14ac:dyDescent="0.2">
      <c r="BP59441" s="48"/>
    </row>
    <row r="59442" spans="68:68" x14ac:dyDescent="0.2">
      <c r="BP59442" s="48"/>
    </row>
    <row r="59443" spans="68:68" x14ac:dyDescent="0.2">
      <c r="BP59443" s="48"/>
    </row>
    <row r="59444" spans="68:68" x14ac:dyDescent="0.2">
      <c r="BP59444" s="48"/>
    </row>
    <row r="59445" spans="68:68" x14ac:dyDescent="0.2">
      <c r="BP59445" s="48"/>
    </row>
    <row r="59446" spans="68:68" x14ac:dyDescent="0.2">
      <c r="BP59446" s="48"/>
    </row>
    <row r="59447" spans="68:68" x14ac:dyDescent="0.2">
      <c r="BP59447" s="48"/>
    </row>
    <row r="59448" spans="68:68" x14ac:dyDescent="0.2">
      <c r="BP59448" s="48"/>
    </row>
    <row r="59449" spans="68:68" x14ac:dyDescent="0.2">
      <c r="BP59449" s="48"/>
    </row>
    <row r="59450" spans="68:68" x14ac:dyDescent="0.2">
      <c r="BP59450" s="48"/>
    </row>
    <row r="59451" spans="68:68" x14ac:dyDescent="0.2">
      <c r="BP59451" s="48"/>
    </row>
    <row r="59452" spans="68:68" x14ac:dyDescent="0.2">
      <c r="BP59452" s="48"/>
    </row>
    <row r="59453" spans="68:68" x14ac:dyDescent="0.2">
      <c r="BP59453" s="48"/>
    </row>
    <row r="59454" spans="68:68" x14ac:dyDescent="0.2">
      <c r="BP59454" s="48"/>
    </row>
    <row r="59455" spans="68:68" x14ac:dyDescent="0.2">
      <c r="BP59455" s="48"/>
    </row>
    <row r="59456" spans="68:68" x14ac:dyDescent="0.2">
      <c r="BP59456" s="48"/>
    </row>
    <row r="59457" spans="68:68" x14ac:dyDescent="0.2">
      <c r="BP59457" s="48"/>
    </row>
    <row r="59458" spans="68:68" x14ac:dyDescent="0.2">
      <c r="BP59458" s="48"/>
    </row>
    <row r="59459" spans="68:68" x14ac:dyDescent="0.2">
      <c r="BP59459" s="48"/>
    </row>
    <row r="59460" spans="68:68" x14ac:dyDescent="0.2">
      <c r="BP59460" s="48"/>
    </row>
    <row r="59461" spans="68:68" x14ac:dyDescent="0.2">
      <c r="BP59461" s="48"/>
    </row>
    <row r="59462" spans="68:68" x14ac:dyDescent="0.2">
      <c r="BP59462" s="48"/>
    </row>
    <row r="59463" spans="68:68" x14ac:dyDescent="0.2">
      <c r="BP59463" s="48"/>
    </row>
    <row r="59464" spans="68:68" x14ac:dyDescent="0.2">
      <c r="BP59464" s="48"/>
    </row>
    <row r="59465" spans="68:68" x14ac:dyDescent="0.2">
      <c r="BP59465" s="48"/>
    </row>
    <row r="59466" spans="68:68" x14ac:dyDescent="0.2">
      <c r="BP59466" s="48"/>
    </row>
    <row r="59467" spans="68:68" x14ac:dyDescent="0.2">
      <c r="BP59467" s="48"/>
    </row>
    <row r="59468" spans="68:68" x14ac:dyDescent="0.2">
      <c r="BP59468" s="48"/>
    </row>
    <row r="59469" spans="68:68" x14ac:dyDescent="0.2">
      <c r="BP59469" s="48"/>
    </row>
    <row r="59470" spans="68:68" x14ac:dyDescent="0.2">
      <c r="BP59470" s="48"/>
    </row>
    <row r="59471" spans="68:68" x14ac:dyDescent="0.2">
      <c r="BP59471" s="48"/>
    </row>
    <row r="59472" spans="68:68" x14ac:dyDescent="0.2">
      <c r="BP59472" s="48"/>
    </row>
    <row r="59473" spans="68:68" x14ac:dyDescent="0.2">
      <c r="BP59473" s="48"/>
    </row>
    <row r="59474" spans="68:68" x14ac:dyDescent="0.2">
      <c r="BP59474" s="48"/>
    </row>
    <row r="59475" spans="68:68" x14ac:dyDescent="0.2">
      <c r="BP59475" s="48"/>
    </row>
    <row r="59476" spans="68:68" x14ac:dyDescent="0.2">
      <c r="BP59476" s="48"/>
    </row>
    <row r="59477" spans="68:68" x14ac:dyDescent="0.2">
      <c r="BP59477" s="48"/>
    </row>
    <row r="59478" spans="68:68" x14ac:dyDescent="0.2">
      <c r="BP59478" s="48"/>
    </row>
    <row r="59479" spans="68:68" x14ac:dyDescent="0.2">
      <c r="BP59479" s="48"/>
    </row>
    <row r="59480" spans="68:68" x14ac:dyDescent="0.2">
      <c r="BP59480" s="48"/>
    </row>
    <row r="59481" spans="68:68" x14ac:dyDescent="0.2">
      <c r="BP59481" s="48"/>
    </row>
    <row r="59482" spans="68:68" x14ac:dyDescent="0.2">
      <c r="BP59482" s="48"/>
    </row>
    <row r="59483" spans="68:68" x14ac:dyDescent="0.2">
      <c r="BP59483" s="48"/>
    </row>
    <row r="59484" spans="68:68" x14ac:dyDescent="0.2">
      <c r="BP59484" s="48"/>
    </row>
    <row r="59485" spans="68:68" x14ac:dyDescent="0.2">
      <c r="BP59485" s="48"/>
    </row>
    <row r="59486" spans="68:68" x14ac:dyDescent="0.2">
      <c r="BP59486" s="48"/>
    </row>
    <row r="59487" spans="68:68" x14ac:dyDescent="0.2">
      <c r="BP59487" s="48"/>
    </row>
    <row r="59488" spans="68:68" x14ac:dyDescent="0.2">
      <c r="BP59488" s="48"/>
    </row>
    <row r="59489" spans="68:68" x14ac:dyDescent="0.2">
      <c r="BP59489" s="48"/>
    </row>
    <row r="59490" spans="68:68" x14ac:dyDescent="0.2">
      <c r="BP59490" s="48"/>
    </row>
    <row r="59491" spans="68:68" x14ac:dyDescent="0.2">
      <c r="BP59491" s="48"/>
    </row>
    <row r="59492" spans="68:68" x14ac:dyDescent="0.2">
      <c r="BP59492" s="48"/>
    </row>
    <row r="59493" spans="68:68" x14ac:dyDescent="0.2">
      <c r="BP59493" s="48"/>
    </row>
    <row r="59494" spans="68:68" x14ac:dyDescent="0.2">
      <c r="BP59494" s="48"/>
    </row>
    <row r="59495" spans="68:68" x14ac:dyDescent="0.2">
      <c r="BP59495" s="48"/>
    </row>
    <row r="59496" spans="68:68" x14ac:dyDescent="0.2">
      <c r="BP59496" s="48"/>
    </row>
    <row r="59497" spans="68:68" x14ac:dyDescent="0.2">
      <c r="BP59497" s="48"/>
    </row>
    <row r="59498" spans="68:68" x14ac:dyDescent="0.2">
      <c r="BP59498" s="48"/>
    </row>
    <row r="59499" spans="68:68" x14ac:dyDescent="0.2">
      <c r="BP59499" s="48"/>
    </row>
    <row r="59500" spans="68:68" x14ac:dyDescent="0.2">
      <c r="BP59500" s="48"/>
    </row>
    <row r="59501" spans="68:68" x14ac:dyDescent="0.2">
      <c r="BP59501" s="48"/>
    </row>
    <row r="59502" spans="68:68" x14ac:dyDescent="0.2">
      <c r="BP59502" s="48"/>
    </row>
    <row r="59503" spans="68:68" x14ac:dyDescent="0.2">
      <c r="BP59503" s="48"/>
    </row>
    <row r="59504" spans="68:68" x14ac:dyDescent="0.2">
      <c r="BP59504" s="48"/>
    </row>
    <row r="59505" spans="68:68" x14ac:dyDescent="0.2">
      <c r="BP59505" s="48"/>
    </row>
    <row r="59506" spans="68:68" x14ac:dyDescent="0.2">
      <c r="BP59506" s="48"/>
    </row>
    <row r="59507" spans="68:68" x14ac:dyDescent="0.2">
      <c r="BP59507" s="48"/>
    </row>
    <row r="59508" spans="68:68" x14ac:dyDescent="0.2">
      <c r="BP59508" s="48"/>
    </row>
    <row r="59509" spans="68:68" x14ac:dyDescent="0.2">
      <c r="BP59509" s="48"/>
    </row>
    <row r="59510" spans="68:68" x14ac:dyDescent="0.2">
      <c r="BP59510" s="48"/>
    </row>
    <row r="59511" spans="68:68" x14ac:dyDescent="0.2">
      <c r="BP59511" s="48"/>
    </row>
    <row r="59512" spans="68:68" x14ac:dyDescent="0.2">
      <c r="BP59512" s="48"/>
    </row>
    <row r="59513" spans="68:68" x14ac:dyDescent="0.2">
      <c r="BP59513" s="48"/>
    </row>
    <row r="59514" spans="68:68" x14ac:dyDescent="0.2">
      <c r="BP59514" s="48"/>
    </row>
    <row r="59515" spans="68:68" x14ac:dyDescent="0.2">
      <c r="BP59515" s="48"/>
    </row>
    <row r="59516" spans="68:68" x14ac:dyDescent="0.2">
      <c r="BP59516" s="48"/>
    </row>
    <row r="59517" spans="68:68" x14ac:dyDescent="0.2">
      <c r="BP59517" s="48"/>
    </row>
    <row r="59518" spans="68:68" x14ac:dyDescent="0.2">
      <c r="BP59518" s="48"/>
    </row>
    <row r="59519" spans="68:68" x14ac:dyDescent="0.2">
      <c r="BP59519" s="48"/>
    </row>
    <row r="59520" spans="68:68" x14ac:dyDescent="0.2">
      <c r="BP59520" s="48"/>
    </row>
    <row r="59521" spans="68:68" x14ac:dyDescent="0.2">
      <c r="BP59521" s="48"/>
    </row>
    <row r="59522" spans="68:68" x14ac:dyDescent="0.2">
      <c r="BP59522" s="48"/>
    </row>
    <row r="59523" spans="68:68" x14ac:dyDescent="0.2">
      <c r="BP59523" s="48"/>
    </row>
    <row r="59524" spans="68:68" x14ac:dyDescent="0.2">
      <c r="BP59524" s="48"/>
    </row>
    <row r="59525" spans="68:68" x14ac:dyDescent="0.2">
      <c r="BP59525" s="48"/>
    </row>
    <row r="59526" spans="68:68" x14ac:dyDescent="0.2">
      <c r="BP59526" s="48"/>
    </row>
    <row r="59527" spans="68:68" x14ac:dyDescent="0.2">
      <c r="BP59527" s="48"/>
    </row>
    <row r="59528" spans="68:68" x14ac:dyDescent="0.2">
      <c r="BP59528" s="48"/>
    </row>
    <row r="59529" spans="68:68" x14ac:dyDescent="0.2">
      <c r="BP59529" s="48"/>
    </row>
    <row r="59530" spans="68:68" x14ac:dyDescent="0.2">
      <c r="BP59530" s="48"/>
    </row>
    <row r="59531" spans="68:68" x14ac:dyDescent="0.2">
      <c r="BP59531" s="48"/>
    </row>
    <row r="59532" spans="68:68" x14ac:dyDescent="0.2">
      <c r="BP59532" s="48"/>
    </row>
    <row r="59533" spans="68:68" x14ac:dyDescent="0.2">
      <c r="BP59533" s="48"/>
    </row>
    <row r="59534" spans="68:68" x14ac:dyDescent="0.2">
      <c r="BP59534" s="48"/>
    </row>
    <row r="59535" spans="68:68" x14ac:dyDescent="0.2">
      <c r="BP59535" s="48"/>
    </row>
    <row r="59536" spans="68:68" x14ac:dyDescent="0.2">
      <c r="BP59536" s="48"/>
    </row>
    <row r="59537" spans="68:68" x14ac:dyDescent="0.2">
      <c r="BP59537" s="48"/>
    </row>
    <row r="59538" spans="68:68" x14ac:dyDescent="0.2">
      <c r="BP59538" s="48"/>
    </row>
    <row r="59539" spans="68:68" x14ac:dyDescent="0.2">
      <c r="BP59539" s="48"/>
    </row>
    <row r="59540" spans="68:68" x14ac:dyDescent="0.2">
      <c r="BP59540" s="48"/>
    </row>
    <row r="59541" spans="68:68" x14ac:dyDescent="0.2">
      <c r="BP59541" s="48"/>
    </row>
    <row r="59542" spans="68:68" x14ac:dyDescent="0.2">
      <c r="BP59542" s="48"/>
    </row>
    <row r="59543" spans="68:68" x14ac:dyDescent="0.2">
      <c r="BP59543" s="48"/>
    </row>
    <row r="59544" spans="68:68" x14ac:dyDescent="0.2">
      <c r="BP59544" s="48"/>
    </row>
    <row r="59545" spans="68:68" x14ac:dyDescent="0.2">
      <c r="BP59545" s="48"/>
    </row>
    <row r="59546" spans="68:68" x14ac:dyDescent="0.2">
      <c r="BP59546" s="48"/>
    </row>
    <row r="59547" spans="68:68" x14ac:dyDescent="0.2">
      <c r="BP59547" s="48"/>
    </row>
    <row r="59548" spans="68:68" x14ac:dyDescent="0.2">
      <c r="BP59548" s="48"/>
    </row>
    <row r="59549" spans="68:68" x14ac:dyDescent="0.2">
      <c r="BP59549" s="48"/>
    </row>
    <row r="59550" spans="68:68" x14ac:dyDescent="0.2">
      <c r="BP59550" s="48"/>
    </row>
    <row r="59551" spans="68:68" x14ac:dyDescent="0.2">
      <c r="BP59551" s="48"/>
    </row>
    <row r="59552" spans="68:68" x14ac:dyDescent="0.2">
      <c r="BP59552" s="48"/>
    </row>
    <row r="59553" spans="68:68" x14ac:dyDescent="0.2">
      <c r="BP59553" s="48"/>
    </row>
    <row r="59554" spans="68:68" x14ac:dyDescent="0.2">
      <c r="BP59554" s="48"/>
    </row>
    <row r="59555" spans="68:68" x14ac:dyDescent="0.2">
      <c r="BP59555" s="48"/>
    </row>
    <row r="59556" spans="68:68" x14ac:dyDescent="0.2">
      <c r="BP59556" s="48"/>
    </row>
    <row r="59557" spans="68:68" x14ac:dyDescent="0.2">
      <c r="BP59557" s="48"/>
    </row>
    <row r="59558" spans="68:68" x14ac:dyDescent="0.2">
      <c r="BP59558" s="48"/>
    </row>
    <row r="59559" spans="68:68" x14ac:dyDescent="0.2">
      <c r="BP59559" s="48"/>
    </row>
    <row r="59560" spans="68:68" x14ac:dyDescent="0.2">
      <c r="BP59560" s="48"/>
    </row>
    <row r="59561" spans="68:68" x14ac:dyDescent="0.2">
      <c r="BP59561" s="48"/>
    </row>
    <row r="59562" spans="68:68" x14ac:dyDescent="0.2">
      <c r="BP59562" s="48"/>
    </row>
    <row r="59563" spans="68:68" x14ac:dyDescent="0.2">
      <c r="BP59563" s="48"/>
    </row>
    <row r="59564" spans="68:68" x14ac:dyDescent="0.2">
      <c r="BP59564" s="48"/>
    </row>
    <row r="59565" spans="68:68" x14ac:dyDescent="0.2">
      <c r="BP59565" s="48"/>
    </row>
    <row r="59566" spans="68:68" x14ac:dyDescent="0.2">
      <c r="BP59566" s="48"/>
    </row>
    <row r="59567" spans="68:68" x14ac:dyDescent="0.2">
      <c r="BP59567" s="48"/>
    </row>
    <row r="59568" spans="68:68" x14ac:dyDescent="0.2">
      <c r="BP59568" s="48"/>
    </row>
    <row r="59569" spans="68:68" x14ac:dyDescent="0.2">
      <c r="BP59569" s="48"/>
    </row>
    <row r="59570" spans="68:68" x14ac:dyDescent="0.2">
      <c r="BP59570" s="48"/>
    </row>
    <row r="59571" spans="68:68" x14ac:dyDescent="0.2">
      <c r="BP59571" s="48"/>
    </row>
    <row r="59572" spans="68:68" x14ac:dyDescent="0.2">
      <c r="BP59572" s="48"/>
    </row>
    <row r="59573" spans="68:68" x14ac:dyDescent="0.2">
      <c r="BP59573" s="48"/>
    </row>
    <row r="59574" spans="68:68" x14ac:dyDescent="0.2">
      <c r="BP59574" s="48"/>
    </row>
    <row r="59575" spans="68:68" x14ac:dyDescent="0.2">
      <c r="BP59575" s="48"/>
    </row>
    <row r="59576" spans="68:68" x14ac:dyDescent="0.2">
      <c r="BP59576" s="48"/>
    </row>
    <row r="59577" spans="68:68" x14ac:dyDescent="0.2">
      <c r="BP59577" s="48"/>
    </row>
    <row r="59578" spans="68:68" x14ac:dyDescent="0.2">
      <c r="BP59578" s="48"/>
    </row>
    <row r="59579" spans="68:68" x14ac:dyDescent="0.2">
      <c r="BP59579" s="48"/>
    </row>
    <row r="59580" spans="68:68" x14ac:dyDescent="0.2">
      <c r="BP59580" s="48"/>
    </row>
    <row r="59581" spans="68:68" x14ac:dyDescent="0.2">
      <c r="BP59581" s="48"/>
    </row>
    <row r="59582" spans="68:68" x14ac:dyDescent="0.2">
      <c r="BP59582" s="48"/>
    </row>
    <row r="59583" spans="68:68" x14ac:dyDescent="0.2">
      <c r="BP59583" s="48"/>
    </row>
    <row r="59584" spans="68:68" x14ac:dyDescent="0.2">
      <c r="BP59584" s="48"/>
    </row>
    <row r="59585" spans="68:68" x14ac:dyDescent="0.2">
      <c r="BP59585" s="48"/>
    </row>
    <row r="59586" spans="68:68" x14ac:dyDescent="0.2">
      <c r="BP59586" s="48"/>
    </row>
    <row r="59587" spans="68:68" x14ac:dyDescent="0.2">
      <c r="BP59587" s="48"/>
    </row>
    <row r="59588" spans="68:68" x14ac:dyDescent="0.2">
      <c r="BP59588" s="48"/>
    </row>
    <row r="59589" spans="68:68" x14ac:dyDescent="0.2">
      <c r="BP59589" s="48"/>
    </row>
    <row r="59590" spans="68:68" x14ac:dyDescent="0.2">
      <c r="BP59590" s="48"/>
    </row>
    <row r="59591" spans="68:68" x14ac:dyDescent="0.2">
      <c r="BP59591" s="48"/>
    </row>
    <row r="59592" spans="68:68" x14ac:dyDescent="0.2">
      <c r="BP59592" s="48"/>
    </row>
    <row r="59593" spans="68:68" x14ac:dyDescent="0.2">
      <c r="BP59593" s="48"/>
    </row>
    <row r="59594" spans="68:68" x14ac:dyDescent="0.2">
      <c r="BP59594" s="48"/>
    </row>
    <row r="59595" spans="68:68" x14ac:dyDescent="0.2">
      <c r="BP59595" s="48"/>
    </row>
    <row r="59596" spans="68:68" x14ac:dyDescent="0.2">
      <c r="BP59596" s="48"/>
    </row>
    <row r="59597" spans="68:68" x14ac:dyDescent="0.2">
      <c r="BP59597" s="48"/>
    </row>
    <row r="59598" spans="68:68" x14ac:dyDescent="0.2">
      <c r="BP59598" s="48"/>
    </row>
    <row r="59599" spans="68:68" x14ac:dyDescent="0.2">
      <c r="BP59599" s="48"/>
    </row>
    <row r="59600" spans="68:68" x14ac:dyDescent="0.2">
      <c r="BP59600" s="48"/>
    </row>
    <row r="59601" spans="68:68" x14ac:dyDescent="0.2">
      <c r="BP59601" s="48"/>
    </row>
    <row r="59602" spans="68:68" x14ac:dyDescent="0.2">
      <c r="BP59602" s="48"/>
    </row>
    <row r="59603" spans="68:68" x14ac:dyDescent="0.2">
      <c r="BP59603" s="48"/>
    </row>
    <row r="59604" spans="68:68" x14ac:dyDescent="0.2">
      <c r="BP59604" s="48"/>
    </row>
    <row r="59605" spans="68:68" x14ac:dyDescent="0.2">
      <c r="BP59605" s="48"/>
    </row>
    <row r="59606" spans="68:68" x14ac:dyDescent="0.2">
      <c r="BP59606" s="48"/>
    </row>
    <row r="59607" spans="68:68" x14ac:dyDescent="0.2">
      <c r="BP59607" s="48"/>
    </row>
    <row r="59608" spans="68:68" x14ac:dyDescent="0.2">
      <c r="BP59608" s="48"/>
    </row>
    <row r="59609" spans="68:68" x14ac:dyDescent="0.2">
      <c r="BP59609" s="48"/>
    </row>
    <row r="59610" spans="68:68" x14ac:dyDescent="0.2">
      <c r="BP59610" s="48"/>
    </row>
    <row r="59611" spans="68:68" x14ac:dyDescent="0.2">
      <c r="BP59611" s="48"/>
    </row>
    <row r="59612" spans="68:68" x14ac:dyDescent="0.2">
      <c r="BP59612" s="48"/>
    </row>
    <row r="59613" spans="68:68" x14ac:dyDescent="0.2">
      <c r="BP59613" s="48"/>
    </row>
    <row r="59614" spans="68:68" x14ac:dyDescent="0.2">
      <c r="BP59614" s="48"/>
    </row>
    <row r="59615" spans="68:68" x14ac:dyDescent="0.2">
      <c r="BP59615" s="48"/>
    </row>
    <row r="59616" spans="68:68" x14ac:dyDescent="0.2">
      <c r="BP59616" s="48"/>
    </row>
    <row r="59617" spans="68:68" x14ac:dyDescent="0.2">
      <c r="BP59617" s="48"/>
    </row>
    <row r="59618" spans="68:68" x14ac:dyDescent="0.2">
      <c r="BP59618" s="48"/>
    </row>
    <row r="59619" spans="68:68" x14ac:dyDescent="0.2">
      <c r="BP59619" s="48"/>
    </row>
    <row r="59620" spans="68:68" x14ac:dyDescent="0.2">
      <c r="BP59620" s="48"/>
    </row>
    <row r="59621" spans="68:68" x14ac:dyDescent="0.2">
      <c r="BP59621" s="48"/>
    </row>
    <row r="59622" spans="68:68" x14ac:dyDescent="0.2">
      <c r="BP59622" s="48"/>
    </row>
    <row r="59623" spans="68:68" x14ac:dyDescent="0.2">
      <c r="BP59623" s="48"/>
    </row>
    <row r="59624" spans="68:68" x14ac:dyDescent="0.2">
      <c r="BP59624" s="48"/>
    </row>
    <row r="59625" spans="68:68" x14ac:dyDescent="0.2">
      <c r="BP59625" s="48"/>
    </row>
    <row r="59626" spans="68:68" x14ac:dyDescent="0.2">
      <c r="BP59626" s="48"/>
    </row>
    <row r="59627" spans="68:68" x14ac:dyDescent="0.2">
      <c r="BP59627" s="48"/>
    </row>
    <row r="59628" spans="68:68" x14ac:dyDescent="0.2">
      <c r="BP59628" s="48"/>
    </row>
    <row r="59629" spans="68:68" x14ac:dyDescent="0.2">
      <c r="BP59629" s="48"/>
    </row>
    <row r="59630" spans="68:68" x14ac:dyDescent="0.2">
      <c r="BP59630" s="48"/>
    </row>
    <row r="59631" spans="68:68" x14ac:dyDescent="0.2">
      <c r="BP59631" s="48"/>
    </row>
    <row r="59632" spans="68:68" x14ac:dyDescent="0.2">
      <c r="BP59632" s="48"/>
    </row>
    <row r="59633" spans="68:68" x14ac:dyDescent="0.2">
      <c r="BP59633" s="48"/>
    </row>
    <row r="59634" spans="68:68" x14ac:dyDescent="0.2">
      <c r="BP59634" s="48"/>
    </row>
    <row r="59635" spans="68:68" x14ac:dyDescent="0.2">
      <c r="BP59635" s="48"/>
    </row>
    <row r="59636" spans="68:68" x14ac:dyDescent="0.2">
      <c r="BP59636" s="48"/>
    </row>
    <row r="59637" spans="68:68" x14ac:dyDescent="0.2">
      <c r="BP59637" s="48"/>
    </row>
    <row r="59638" spans="68:68" x14ac:dyDescent="0.2">
      <c r="BP59638" s="48"/>
    </row>
    <row r="59639" spans="68:68" x14ac:dyDescent="0.2">
      <c r="BP59639" s="48"/>
    </row>
    <row r="59640" spans="68:68" x14ac:dyDescent="0.2">
      <c r="BP59640" s="48"/>
    </row>
    <row r="59641" spans="68:68" x14ac:dyDescent="0.2">
      <c r="BP59641" s="48"/>
    </row>
    <row r="59642" spans="68:68" x14ac:dyDescent="0.2">
      <c r="BP59642" s="48"/>
    </row>
    <row r="59643" spans="68:68" x14ac:dyDescent="0.2">
      <c r="BP59643" s="48"/>
    </row>
    <row r="59644" spans="68:68" x14ac:dyDescent="0.2">
      <c r="BP59644" s="48"/>
    </row>
    <row r="59645" spans="68:68" x14ac:dyDescent="0.2">
      <c r="BP59645" s="48"/>
    </row>
    <row r="59646" spans="68:68" x14ac:dyDescent="0.2">
      <c r="BP59646" s="48"/>
    </row>
    <row r="59647" spans="68:68" x14ac:dyDescent="0.2">
      <c r="BP59647" s="48"/>
    </row>
    <row r="59648" spans="68:68" x14ac:dyDescent="0.2">
      <c r="BP59648" s="48"/>
    </row>
    <row r="59649" spans="68:68" x14ac:dyDescent="0.2">
      <c r="BP59649" s="48"/>
    </row>
    <row r="59650" spans="68:68" x14ac:dyDescent="0.2">
      <c r="BP59650" s="48"/>
    </row>
    <row r="59651" spans="68:68" x14ac:dyDescent="0.2">
      <c r="BP59651" s="48"/>
    </row>
    <row r="59652" spans="68:68" x14ac:dyDescent="0.2">
      <c r="BP59652" s="48"/>
    </row>
    <row r="59653" spans="68:68" x14ac:dyDescent="0.2">
      <c r="BP59653" s="48"/>
    </row>
    <row r="59654" spans="68:68" x14ac:dyDescent="0.2">
      <c r="BP59654" s="48"/>
    </row>
    <row r="59655" spans="68:68" x14ac:dyDescent="0.2">
      <c r="BP59655" s="48"/>
    </row>
    <row r="59656" spans="68:68" x14ac:dyDescent="0.2">
      <c r="BP59656" s="48"/>
    </row>
    <row r="59657" spans="68:68" x14ac:dyDescent="0.2">
      <c r="BP59657" s="48"/>
    </row>
    <row r="59658" spans="68:68" x14ac:dyDescent="0.2">
      <c r="BP59658" s="48"/>
    </row>
    <row r="59659" spans="68:68" x14ac:dyDescent="0.2">
      <c r="BP59659" s="48"/>
    </row>
    <row r="59660" spans="68:68" x14ac:dyDescent="0.2">
      <c r="BP59660" s="48"/>
    </row>
    <row r="59661" spans="68:68" x14ac:dyDescent="0.2">
      <c r="BP59661" s="48"/>
    </row>
    <row r="59662" spans="68:68" x14ac:dyDescent="0.2">
      <c r="BP59662" s="48"/>
    </row>
    <row r="59663" spans="68:68" x14ac:dyDescent="0.2">
      <c r="BP59663" s="48"/>
    </row>
    <row r="59664" spans="68:68" x14ac:dyDescent="0.2">
      <c r="BP59664" s="48"/>
    </row>
    <row r="59665" spans="68:68" x14ac:dyDescent="0.2">
      <c r="BP59665" s="48"/>
    </row>
    <row r="59666" spans="68:68" x14ac:dyDescent="0.2">
      <c r="BP59666" s="48"/>
    </row>
    <row r="59667" spans="68:68" x14ac:dyDescent="0.2">
      <c r="BP59667" s="48"/>
    </row>
    <row r="59668" spans="68:68" x14ac:dyDescent="0.2">
      <c r="BP59668" s="48"/>
    </row>
    <row r="59669" spans="68:68" x14ac:dyDescent="0.2">
      <c r="BP59669" s="48"/>
    </row>
    <row r="59670" spans="68:68" x14ac:dyDescent="0.2">
      <c r="BP59670" s="48"/>
    </row>
    <row r="59671" spans="68:68" x14ac:dyDescent="0.2">
      <c r="BP59671" s="48"/>
    </row>
    <row r="59672" spans="68:68" x14ac:dyDescent="0.2">
      <c r="BP59672" s="48"/>
    </row>
    <row r="59673" spans="68:68" x14ac:dyDescent="0.2">
      <c r="BP59673" s="48"/>
    </row>
    <row r="59674" spans="68:68" x14ac:dyDescent="0.2">
      <c r="BP59674" s="48"/>
    </row>
    <row r="59675" spans="68:68" x14ac:dyDescent="0.2">
      <c r="BP59675" s="48"/>
    </row>
    <row r="59676" spans="68:68" x14ac:dyDescent="0.2">
      <c r="BP59676" s="48"/>
    </row>
    <row r="59677" spans="68:68" x14ac:dyDescent="0.2">
      <c r="BP59677" s="48"/>
    </row>
    <row r="59678" spans="68:68" x14ac:dyDescent="0.2">
      <c r="BP59678" s="48"/>
    </row>
    <row r="59679" spans="68:68" x14ac:dyDescent="0.2">
      <c r="BP59679" s="48"/>
    </row>
    <row r="59680" spans="68:68" x14ac:dyDescent="0.2">
      <c r="BP59680" s="48"/>
    </row>
    <row r="59681" spans="68:68" x14ac:dyDescent="0.2">
      <c r="BP59681" s="48"/>
    </row>
    <row r="59682" spans="68:68" x14ac:dyDescent="0.2">
      <c r="BP59682" s="48"/>
    </row>
    <row r="59683" spans="68:68" x14ac:dyDescent="0.2">
      <c r="BP59683" s="48"/>
    </row>
    <row r="59684" spans="68:68" x14ac:dyDescent="0.2">
      <c r="BP59684" s="48"/>
    </row>
    <row r="59685" spans="68:68" x14ac:dyDescent="0.2">
      <c r="BP59685" s="48"/>
    </row>
    <row r="59686" spans="68:68" x14ac:dyDescent="0.2">
      <c r="BP59686" s="48"/>
    </row>
    <row r="59687" spans="68:68" x14ac:dyDescent="0.2">
      <c r="BP59687" s="48"/>
    </row>
    <row r="59688" spans="68:68" x14ac:dyDescent="0.2">
      <c r="BP59688" s="48"/>
    </row>
    <row r="59689" spans="68:68" x14ac:dyDescent="0.2">
      <c r="BP59689" s="48"/>
    </row>
    <row r="59690" spans="68:68" x14ac:dyDescent="0.2">
      <c r="BP59690" s="48"/>
    </row>
    <row r="59691" spans="68:68" x14ac:dyDescent="0.2">
      <c r="BP59691" s="48"/>
    </row>
    <row r="59692" spans="68:68" x14ac:dyDescent="0.2">
      <c r="BP59692" s="48"/>
    </row>
    <row r="59693" spans="68:68" x14ac:dyDescent="0.2">
      <c r="BP59693" s="48"/>
    </row>
    <row r="59694" spans="68:68" x14ac:dyDescent="0.2">
      <c r="BP59694" s="48"/>
    </row>
    <row r="59695" spans="68:68" x14ac:dyDescent="0.2">
      <c r="BP59695" s="48"/>
    </row>
    <row r="59696" spans="68:68" x14ac:dyDescent="0.2">
      <c r="BP59696" s="48"/>
    </row>
    <row r="59697" spans="68:68" x14ac:dyDescent="0.2">
      <c r="BP59697" s="48"/>
    </row>
    <row r="59698" spans="68:68" x14ac:dyDescent="0.2">
      <c r="BP59698" s="48"/>
    </row>
    <row r="59699" spans="68:68" x14ac:dyDescent="0.2">
      <c r="BP59699" s="48"/>
    </row>
    <row r="59700" spans="68:68" x14ac:dyDescent="0.2">
      <c r="BP59700" s="48"/>
    </row>
    <row r="59701" spans="68:68" x14ac:dyDescent="0.2">
      <c r="BP59701" s="48"/>
    </row>
    <row r="59702" spans="68:68" x14ac:dyDescent="0.2">
      <c r="BP59702" s="48"/>
    </row>
    <row r="59703" spans="68:68" x14ac:dyDescent="0.2">
      <c r="BP59703" s="48"/>
    </row>
    <row r="59704" spans="68:68" x14ac:dyDescent="0.2">
      <c r="BP59704" s="48"/>
    </row>
    <row r="59705" spans="68:68" x14ac:dyDescent="0.2">
      <c r="BP59705" s="48"/>
    </row>
    <row r="59706" spans="68:68" x14ac:dyDescent="0.2">
      <c r="BP59706" s="48"/>
    </row>
    <row r="59707" spans="68:68" x14ac:dyDescent="0.2">
      <c r="BP59707" s="48"/>
    </row>
    <row r="59708" spans="68:68" x14ac:dyDescent="0.2">
      <c r="BP59708" s="48"/>
    </row>
    <row r="59709" spans="68:68" x14ac:dyDescent="0.2">
      <c r="BP59709" s="48"/>
    </row>
    <row r="59710" spans="68:68" x14ac:dyDescent="0.2">
      <c r="BP59710" s="48"/>
    </row>
    <row r="59711" spans="68:68" x14ac:dyDescent="0.2">
      <c r="BP59711" s="48"/>
    </row>
    <row r="59712" spans="68:68" x14ac:dyDescent="0.2">
      <c r="BP59712" s="48"/>
    </row>
    <row r="59713" spans="68:68" x14ac:dyDescent="0.2">
      <c r="BP59713" s="48"/>
    </row>
    <row r="59714" spans="68:68" x14ac:dyDescent="0.2">
      <c r="BP59714" s="48"/>
    </row>
    <row r="59715" spans="68:68" x14ac:dyDescent="0.2">
      <c r="BP59715" s="48"/>
    </row>
    <row r="59716" spans="68:68" x14ac:dyDescent="0.2">
      <c r="BP59716" s="48"/>
    </row>
    <row r="59717" spans="68:68" x14ac:dyDescent="0.2">
      <c r="BP59717" s="48"/>
    </row>
    <row r="59718" spans="68:68" x14ac:dyDescent="0.2">
      <c r="BP59718" s="48"/>
    </row>
    <row r="59719" spans="68:68" x14ac:dyDescent="0.2">
      <c r="BP59719" s="48"/>
    </row>
    <row r="59720" spans="68:68" x14ac:dyDescent="0.2">
      <c r="BP59720" s="48"/>
    </row>
    <row r="59721" spans="68:68" x14ac:dyDescent="0.2">
      <c r="BP59721" s="48"/>
    </row>
    <row r="59722" spans="68:68" x14ac:dyDescent="0.2">
      <c r="BP59722" s="48"/>
    </row>
    <row r="59723" spans="68:68" x14ac:dyDescent="0.2">
      <c r="BP59723" s="48"/>
    </row>
    <row r="59724" spans="68:68" x14ac:dyDescent="0.2">
      <c r="BP59724" s="48"/>
    </row>
    <row r="59725" spans="68:68" x14ac:dyDescent="0.2">
      <c r="BP59725" s="48"/>
    </row>
    <row r="59726" spans="68:68" x14ac:dyDescent="0.2">
      <c r="BP59726" s="48"/>
    </row>
    <row r="59727" spans="68:68" x14ac:dyDescent="0.2">
      <c r="BP59727" s="48"/>
    </row>
    <row r="59728" spans="68:68" x14ac:dyDescent="0.2">
      <c r="BP59728" s="48"/>
    </row>
    <row r="59729" spans="68:68" x14ac:dyDescent="0.2">
      <c r="BP59729" s="48"/>
    </row>
    <row r="59730" spans="68:68" x14ac:dyDescent="0.2">
      <c r="BP59730" s="48"/>
    </row>
    <row r="59731" spans="68:68" x14ac:dyDescent="0.2">
      <c r="BP59731" s="48"/>
    </row>
    <row r="59732" spans="68:68" x14ac:dyDescent="0.2">
      <c r="BP59732" s="48"/>
    </row>
    <row r="59733" spans="68:68" x14ac:dyDescent="0.2">
      <c r="BP59733" s="48"/>
    </row>
    <row r="59734" spans="68:68" x14ac:dyDescent="0.2">
      <c r="BP59734" s="48"/>
    </row>
    <row r="59735" spans="68:68" x14ac:dyDescent="0.2">
      <c r="BP59735" s="48"/>
    </row>
    <row r="59736" spans="68:68" x14ac:dyDescent="0.2">
      <c r="BP59736" s="48"/>
    </row>
    <row r="59737" spans="68:68" x14ac:dyDescent="0.2">
      <c r="BP59737" s="48"/>
    </row>
    <row r="59738" spans="68:68" x14ac:dyDescent="0.2">
      <c r="BP59738" s="48"/>
    </row>
    <row r="59739" spans="68:68" x14ac:dyDescent="0.2">
      <c r="BP59739" s="48"/>
    </row>
    <row r="59740" spans="68:68" x14ac:dyDescent="0.2">
      <c r="BP59740" s="48"/>
    </row>
    <row r="59741" spans="68:68" x14ac:dyDescent="0.2">
      <c r="BP59741" s="48"/>
    </row>
    <row r="59742" spans="68:68" x14ac:dyDescent="0.2">
      <c r="BP59742" s="48"/>
    </row>
    <row r="59743" spans="68:68" x14ac:dyDescent="0.2">
      <c r="BP59743" s="48"/>
    </row>
    <row r="59744" spans="68:68" x14ac:dyDescent="0.2">
      <c r="BP59744" s="48"/>
    </row>
    <row r="59745" spans="68:68" x14ac:dyDescent="0.2">
      <c r="BP59745" s="48"/>
    </row>
    <row r="59746" spans="68:68" x14ac:dyDescent="0.2">
      <c r="BP59746" s="48"/>
    </row>
    <row r="59747" spans="68:68" x14ac:dyDescent="0.2">
      <c r="BP59747" s="48"/>
    </row>
    <row r="59748" spans="68:68" x14ac:dyDescent="0.2">
      <c r="BP59748" s="48"/>
    </row>
    <row r="59749" spans="68:68" x14ac:dyDescent="0.2">
      <c r="BP59749" s="48"/>
    </row>
    <row r="59750" spans="68:68" x14ac:dyDescent="0.2">
      <c r="BP59750" s="48"/>
    </row>
    <row r="59751" spans="68:68" x14ac:dyDescent="0.2">
      <c r="BP59751" s="48"/>
    </row>
    <row r="59752" spans="68:68" x14ac:dyDescent="0.2">
      <c r="BP59752" s="48"/>
    </row>
    <row r="59753" spans="68:68" x14ac:dyDescent="0.2">
      <c r="BP59753" s="48"/>
    </row>
    <row r="59754" spans="68:68" x14ac:dyDescent="0.2">
      <c r="BP59754" s="48"/>
    </row>
    <row r="59755" spans="68:68" x14ac:dyDescent="0.2">
      <c r="BP59755" s="48"/>
    </row>
    <row r="59756" spans="68:68" x14ac:dyDescent="0.2">
      <c r="BP59756" s="48"/>
    </row>
    <row r="59757" spans="68:68" x14ac:dyDescent="0.2">
      <c r="BP59757" s="48"/>
    </row>
    <row r="59758" spans="68:68" x14ac:dyDescent="0.2">
      <c r="BP59758" s="48"/>
    </row>
    <row r="59759" spans="68:68" x14ac:dyDescent="0.2">
      <c r="BP59759" s="48"/>
    </row>
    <row r="59760" spans="68:68" x14ac:dyDescent="0.2">
      <c r="BP59760" s="48"/>
    </row>
    <row r="59761" spans="68:68" x14ac:dyDescent="0.2">
      <c r="BP59761" s="48"/>
    </row>
    <row r="59762" spans="68:68" x14ac:dyDescent="0.2">
      <c r="BP59762" s="48"/>
    </row>
    <row r="59763" spans="68:68" x14ac:dyDescent="0.2">
      <c r="BP59763" s="48"/>
    </row>
    <row r="59764" spans="68:68" x14ac:dyDescent="0.2">
      <c r="BP59764" s="48"/>
    </row>
    <row r="59765" spans="68:68" x14ac:dyDescent="0.2">
      <c r="BP59765" s="48"/>
    </row>
    <row r="59766" spans="68:68" x14ac:dyDescent="0.2">
      <c r="BP59766" s="48"/>
    </row>
    <row r="59767" spans="68:68" x14ac:dyDescent="0.2">
      <c r="BP59767" s="48"/>
    </row>
    <row r="59768" spans="68:68" x14ac:dyDescent="0.2">
      <c r="BP59768" s="48"/>
    </row>
    <row r="59769" spans="68:68" x14ac:dyDescent="0.2">
      <c r="BP59769" s="48"/>
    </row>
    <row r="59770" spans="68:68" x14ac:dyDescent="0.2">
      <c r="BP59770" s="48"/>
    </row>
    <row r="59771" spans="68:68" x14ac:dyDescent="0.2">
      <c r="BP59771" s="48"/>
    </row>
    <row r="59772" spans="68:68" x14ac:dyDescent="0.2">
      <c r="BP59772" s="48"/>
    </row>
    <row r="59773" spans="68:68" x14ac:dyDescent="0.2">
      <c r="BP59773" s="48"/>
    </row>
    <row r="59774" spans="68:68" x14ac:dyDescent="0.2">
      <c r="BP59774" s="48"/>
    </row>
    <row r="59775" spans="68:68" x14ac:dyDescent="0.2">
      <c r="BP59775" s="48"/>
    </row>
    <row r="59776" spans="68:68" x14ac:dyDescent="0.2">
      <c r="BP59776" s="48"/>
    </row>
    <row r="59777" spans="68:68" x14ac:dyDescent="0.2">
      <c r="BP59777" s="48"/>
    </row>
    <row r="59778" spans="68:68" x14ac:dyDescent="0.2">
      <c r="BP59778" s="48"/>
    </row>
    <row r="59779" spans="68:68" x14ac:dyDescent="0.2">
      <c r="BP59779" s="48"/>
    </row>
    <row r="59780" spans="68:68" x14ac:dyDescent="0.2">
      <c r="BP59780" s="48"/>
    </row>
    <row r="59781" spans="68:68" x14ac:dyDescent="0.2">
      <c r="BP59781" s="48"/>
    </row>
    <row r="59782" spans="68:68" x14ac:dyDescent="0.2">
      <c r="BP59782" s="48"/>
    </row>
    <row r="59783" spans="68:68" x14ac:dyDescent="0.2">
      <c r="BP59783" s="48"/>
    </row>
    <row r="59784" spans="68:68" x14ac:dyDescent="0.2">
      <c r="BP59784" s="48"/>
    </row>
    <row r="59785" spans="68:68" x14ac:dyDescent="0.2">
      <c r="BP59785" s="48"/>
    </row>
    <row r="59786" spans="68:68" x14ac:dyDescent="0.2">
      <c r="BP59786" s="48"/>
    </row>
    <row r="59787" spans="68:68" x14ac:dyDescent="0.2">
      <c r="BP59787" s="48"/>
    </row>
    <row r="59788" spans="68:68" x14ac:dyDescent="0.2">
      <c r="BP59788" s="48"/>
    </row>
    <row r="59789" spans="68:68" x14ac:dyDescent="0.2">
      <c r="BP59789" s="48"/>
    </row>
    <row r="59790" spans="68:68" x14ac:dyDescent="0.2">
      <c r="BP59790" s="48"/>
    </row>
    <row r="59791" spans="68:68" x14ac:dyDescent="0.2">
      <c r="BP59791" s="48"/>
    </row>
    <row r="59792" spans="68:68" x14ac:dyDescent="0.2">
      <c r="BP59792" s="48"/>
    </row>
    <row r="59793" spans="68:68" x14ac:dyDescent="0.2">
      <c r="BP59793" s="48"/>
    </row>
    <row r="59794" spans="68:68" x14ac:dyDescent="0.2">
      <c r="BP59794" s="48"/>
    </row>
    <row r="59795" spans="68:68" x14ac:dyDescent="0.2">
      <c r="BP59795" s="48"/>
    </row>
    <row r="59796" spans="68:68" x14ac:dyDescent="0.2">
      <c r="BP59796" s="48"/>
    </row>
    <row r="59797" spans="68:68" x14ac:dyDescent="0.2">
      <c r="BP59797" s="48"/>
    </row>
    <row r="59798" spans="68:68" x14ac:dyDescent="0.2">
      <c r="BP59798" s="48"/>
    </row>
    <row r="59799" spans="68:68" x14ac:dyDescent="0.2">
      <c r="BP59799" s="48"/>
    </row>
    <row r="59800" spans="68:68" x14ac:dyDescent="0.2">
      <c r="BP59800" s="48"/>
    </row>
    <row r="59801" spans="68:68" x14ac:dyDescent="0.2">
      <c r="BP59801" s="48"/>
    </row>
    <row r="59802" spans="68:68" x14ac:dyDescent="0.2">
      <c r="BP59802" s="48"/>
    </row>
    <row r="59803" spans="68:68" x14ac:dyDescent="0.2">
      <c r="BP59803" s="48"/>
    </row>
    <row r="59804" spans="68:68" x14ac:dyDescent="0.2">
      <c r="BP59804" s="48"/>
    </row>
    <row r="59805" spans="68:68" x14ac:dyDescent="0.2">
      <c r="BP59805" s="48"/>
    </row>
    <row r="59806" spans="68:68" x14ac:dyDescent="0.2">
      <c r="BP59806" s="48"/>
    </row>
    <row r="59807" spans="68:68" x14ac:dyDescent="0.2">
      <c r="BP59807" s="48"/>
    </row>
    <row r="59808" spans="68:68" x14ac:dyDescent="0.2">
      <c r="BP59808" s="48"/>
    </row>
    <row r="59809" spans="68:68" x14ac:dyDescent="0.2">
      <c r="BP59809" s="48"/>
    </row>
    <row r="59810" spans="68:68" x14ac:dyDescent="0.2">
      <c r="BP59810" s="48"/>
    </row>
    <row r="59811" spans="68:68" x14ac:dyDescent="0.2">
      <c r="BP59811" s="48"/>
    </row>
    <row r="59812" spans="68:68" x14ac:dyDescent="0.2">
      <c r="BP59812" s="48"/>
    </row>
    <row r="59813" spans="68:68" x14ac:dyDescent="0.2">
      <c r="BP59813" s="48"/>
    </row>
    <row r="59814" spans="68:68" x14ac:dyDescent="0.2">
      <c r="BP59814" s="48"/>
    </row>
    <row r="59815" spans="68:68" x14ac:dyDescent="0.2">
      <c r="BP59815" s="48"/>
    </row>
    <row r="59816" spans="68:68" x14ac:dyDescent="0.2">
      <c r="BP59816" s="48"/>
    </row>
    <row r="59817" spans="68:68" x14ac:dyDescent="0.2">
      <c r="BP59817" s="48"/>
    </row>
    <row r="59818" spans="68:68" x14ac:dyDescent="0.2">
      <c r="BP59818" s="48"/>
    </row>
    <row r="59819" spans="68:68" x14ac:dyDescent="0.2">
      <c r="BP59819" s="48"/>
    </row>
    <row r="59820" spans="68:68" x14ac:dyDescent="0.2">
      <c r="BP59820" s="48"/>
    </row>
    <row r="59821" spans="68:68" x14ac:dyDescent="0.2">
      <c r="BP59821" s="48"/>
    </row>
    <row r="59822" spans="68:68" x14ac:dyDescent="0.2">
      <c r="BP59822" s="48"/>
    </row>
    <row r="59823" spans="68:68" x14ac:dyDescent="0.2">
      <c r="BP59823" s="48"/>
    </row>
    <row r="59824" spans="68:68" x14ac:dyDescent="0.2">
      <c r="BP59824" s="48"/>
    </row>
    <row r="59825" spans="68:68" x14ac:dyDescent="0.2">
      <c r="BP59825" s="48"/>
    </row>
    <row r="59826" spans="68:68" x14ac:dyDescent="0.2">
      <c r="BP59826" s="48"/>
    </row>
    <row r="59827" spans="68:68" x14ac:dyDescent="0.2">
      <c r="BP59827" s="48"/>
    </row>
    <row r="59828" spans="68:68" x14ac:dyDescent="0.2">
      <c r="BP59828" s="48"/>
    </row>
    <row r="59829" spans="68:68" x14ac:dyDescent="0.2">
      <c r="BP59829" s="48"/>
    </row>
    <row r="59830" spans="68:68" x14ac:dyDescent="0.2">
      <c r="BP59830" s="48"/>
    </row>
    <row r="59831" spans="68:68" x14ac:dyDescent="0.2">
      <c r="BP59831" s="48"/>
    </row>
    <row r="59832" spans="68:68" x14ac:dyDescent="0.2">
      <c r="BP59832" s="48"/>
    </row>
    <row r="59833" spans="68:68" x14ac:dyDescent="0.2">
      <c r="BP59833" s="48"/>
    </row>
    <row r="59834" spans="68:68" x14ac:dyDescent="0.2">
      <c r="BP59834" s="48"/>
    </row>
    <row r="59835" spans="68:68" x14ac:dyDescent="0.2">
      <c r="BP59835" s="48"/>
    </row>
    <row r="59836" spans="68:68" x14ac:dyDescent="0.2">
      <c r="BP59836" s="48"/>
    </row>
    <row r="59837" spans="68:68" x14ac:dyDescent="0.2">
      <c r="BP59837" s="48"/>
    </row>
    <row r="59838" spans="68:68" x14ac:dyDescent="0.2">
      <c r="BP59838" s="48"/>
    </row>
    <row r="59839" spans="68:68" x14ac:dyDescent="0.2">
      <c r="BP59839" s="48"/>
    </row>
    <row r="59840" spans="68:68" x14ac:dyDescent="0.2">
      <c r="BP59840" s="48"/>
    </row>
    <row r="59841" spans="68:68" x14ac:dyDescent="0.2">
      <c r="BP59841" s="48"/>
    </row>
    <row r="59842" spans="68:68" x14ac:dyDescent="0.2">
      <c r="BP59842" s="48"/>
    </row>
    <row r="59843" spans="68:68" x14ac:dyDescent="0.2">
      <c r="BP59843" s="48"/>
    </row>
    <row r="59844" spans="68:68" x14ac:dyDescent="0.2">
      <c r="BP59844" s="48"/>
    </row>
    <row r="59845" spans="68:68" x14ac:dyDescent="0.2">
      <c r="BP59845" s="48"/>
    </row>
    <row r="59846" spans="68:68" x14ac:dyDescent="0.2">
      <c r="BP59846" s="48"/>
    </row>
    <row r="59847" spans="68:68" x14ac:dyDescent="0.2">
      <c r="BP59847" s="48"/>
    </row>
    <row r="59848" spans="68:68" x14ac:dyDescent="0.2">
      <c r="BP59848" s="48"/>
    </row>
    <row r="59849" spans="68:68" x14ac:dyDescent="0.2">
      <c r="BP59849" s="48"/>
    </row>
    <row r="59850" spans="68:68" x14ac:dyDescent="0.2">
      <c r="BP59850" s="48"/>
    </row>
    <row r="59851" spans="68:68" x14ac:dyDescent="0.2">
      <c r="BP59851" s="48"/>
    </row>
    <row r="59852" spans="68:68" x14ac:dyDescent="0.2">
      <c r="BP59852" s="48"/>
    </row>
    <row r="59853" spans="68:68" x14ac:dyDescent="0.2">
      <c r="BP59853" s="48"/>
    </row>
    <row r="59854" spans="68:68" x14ac:dyDescent="0.2">
      <c r="BP59854" s="48"/>
    </row>
    <row r="59855" spans="68:68" x14ac:dyDescent="0.2">
      <c r="BP59855" s="48"/>
    </row>
    <row r="59856" spans="68:68" x14ac:dyDescent="0.2">
      <c r="BP59856" s="48"/>
    </row>
    <row r="59857" spans="68:68" x14ac:dyDescent="0.2">
      <c r="BP59857" s="48"/>
    </row>
    <row r="59858" spans="68:68" x14ac:dyDescent="0.2">
      <c r="BP59858" s="48"/>
    </row>
    <row r="59859" spans="68:68" x14ac:dyDescent="0.2">
      <c r="BP59859" s="48"/>
    </row>
    <row r="59860" spans="68:68" x14ac:dyDescent="0.2">
      <c r="BP59860" s="48"/>
    </row>
    <row r="59861" spans="68:68" x14ac:dyDescent="0.2">
      <c r="BP59861" s="48"/>
    </row>
    <row r="59862" spans="68:68" x14ac:dyDescent="0.2">
      <c r="BP59862" s="48"/>
    </row>
    <row r="59863" spans="68:68" x14ac:dyDescent="0.2">
      <c r="BP59863" s="48"/>
    </row>
    <row r="59864" spans="68:68" x14ac:dyDescent="0.2">
      <c r="BP59864" s="48"/>
    </row>
    <row r="59865" spans="68:68" x14ac:dyDescent="0.2">
      <c r="BP59865" s="48"/>
    </row>
    <row r="59866" spans="68:68" x14ac:dyDescent="0.2">
      <c r="BP59866" s="48"/>
    </row>
    <row r="59867" spans="68:68" x14ac:dyDescent="0.2">
      <c r="BP59867" s="48"/>
    </row>
    <row r="59868" spans="68:68" x14ac:dyDescent="0.2">
      <c r="BP59868" s="48"/>
    </row>
    <row r="59869" spans="68:68" x14ac:dyDescent="0.2">
      <c r="BP59869" s="48"/>
    </row>
    <row r="59870" spans="68:68" x14ac:dyDescent="0.2">
      <c r="BP59870" s="48"/>
    </row>
    <row r="59871" spans="68:68" x14ac:dyDescent="0.2">
      <c r="BP59871" s="48"/>
    </row>
    <row r="59872" spans="68:68" x14ac:dyDescent="0.2">
      <c r="BP59872" s="48"/>
    </row>
    <row r="59873" spans="68:68" x14ac:dyDescent="0.2">
      <c r="BP59873" s="48"/>
    </row>
    <row r="59874" spans="68:68" x14ac:dyDescent="0.2">
      <c r="BP59874" s="48"/>
    </row>
    <row r="59875" spans="68:68" x14ac:dyDescent="0.2">
      <c r="BP59875" s="48"/>
    </row>
    <row r="59876" spans="68:68" x14ac:dyDescent="0.2">
      <c r="BP59876" s="48"/>
    </row>
    <row r="59877" spans="68:68" x14ac:dyDescent="0.2">
      <c r="BP59877" s="48"/>
    </row>
    <row r="59878" spans="68:68" x14ac:dyDescent="0.2">
      <c r="BP59878" s="48"/>
    </row>
    <row r="59879" spans="68:68" x14ac:dyDescent="0.2">
      <c r="BP59879" s="48"/>
    </row>
    <row r="59880" spans="68:68" x14ac:dyDescent="0.2">
      <c r="BP59880" s="48"/>
    </row>
    <row r="59881" spans="68:68" x14ac:dyDescent="0.2">
      <c r="BP59881" s="48"/>
    </row>
    <row r="59882" spans="68:68" x14ac:dyDescent="0.2">
      <c r="BP59882" s="48"/>
    </row>
    <row r="59883" spans="68:68" x14ac:dyDescent="0.2">
      <c r="BP59883" s="48"/>
    </row>
    <row r="59884" spans="68:68" x14ac:dyDescent="0.2">
      <c r="BP59884" s="48"/>
    </row>
    <row r="59885" spans="68:68" x14ac:dyDescent="0.2">
      <c r="BP59885" s="48"/>
    </row>
    <row r="59886" spans="68:68" x14ac:dyDescent="0.2">
      <c r="BP59886" s="48"/>
    </row>
    <row r="59887" spans="68:68" x14ac:dyDescent="0.2">
      <c r="BP59887" s="48"/>
    </row>
    <row r="59888" spans="68:68" x14ac:dyDescent="0.2">
      <c r="BP59888" s="48"/>
    </row>
    <row r="59889" spans="68:68" x14ac:dyDescent="0.2">
      <c r="BP59889" s="48"/>
    </row>
    <row r="59890" spans="68:68" x14ac:dyDescent="0.2">
      <c r="BP59890" s="48"/>
    </row>
    <row r="59891" spans="68:68" x14ac:dyDescent="0.2">
      <c r="BP59891" s="48"/>
    </row>
    <row r="59892" spans="68:68" x14ac:dyDescent="0.2">
      <c r="BP59892" s="48"/>
    </row>
    <row r="59893" spans="68:68" x14ac:dyDescent="0.2">
      <c r="BP59893" s="48"/>
    </row>
    <row r="59894" spans="68:68" x14ac:dyDescent="0.2">
      <c r="BP59894" s="48"/>
    </row>
    <row r="59895" spans="68:68" x14ac:dyDescent="0.2">
      <c r="BP59895" s="48"/>
    </row>
    <row r="59896" spans="68:68" x14ac:dyDescent="0.2">
      <c r="BP59896" s="48"/>
    </row>
    <row r="59897" spans="68:68" x14ac:dyDescent="0.2">
      <c r="BP59897" s="48"/>
    </row>
    <row r="59898" spans="68:68" x14ac:dyDescent="0.2">
      <c r="BP59898" s="48"/>
    </row>
    <row r="59899" spans="68:68" x14ac:dyDescent="0.2">
      <c r="BP59899" s="48"/>
    </row>
    <row r="59900" spans="68:68" x14ac:dyDescent="0.2">
      <c r="BP59900" s="48"/>
    </row>
    <row r="59901" spans="68:68" x14ac:dyDescent="0.2">
      <c r="BP59901" s="48"/>
    </row>
    <row r="59902" spans="68:68" x14ac:dyDescent="0.2">
      <c r="BP59902" s="48"/>
    </row>
    <row r="59903" spans="68:68" x14ac:dyDescent="0.2">
      <c r="BP59903" s="48"/>
    </row>
    <row r="59904" spans="68:68" x14ac:dyDescent="0.2">
      <c r="BP59904" s="48"/>
    </row>
    <row r="59905" spans="68:68" x14ac:dyDescent="0.2">
      <c r="BP59905" s="48"/>
    </row>
    <row r="59906" spans="68:68" x14ac:dyDescent="0.2">
      <c r="BP59906" s="48"/>
    </row>
    <row r="59907" spans="68:68" x14ac:dyDescent="0.2">
      <c r="BP59907" s="48"/>
    </row>
    <row r="59908" spans="68:68" x14ac:dyDescent="0.2">
      <c r="BP59908" s="48"/>
    </row>
    <row r="59909" spans="68:68" x14ac:dyDescent="0.2">
      <c r="BP59909" s="48"/>
    </row>
    <row r="59910" spans="68:68" x14ac:dyDescent="0.2">
      <c r="BP59910" s="48"/>
    </row>
    <row r="59911" spans="68:68" x14ac:dyDescent="0.2">
      <c r="BP59911" s="48"/>
    </row>
    <row r="59912" spans="68:68" x14ac:dyDescent="0.2">
      <c r="BP59912" s="48"/>
    </row>
    <row r="59913" spans="68:68" x14ac:dyDescent="0.2">
      <c r="BP59913" s="48"/>
    </row>
    <row r="59914" spans="68:68" x14ac:dyDescent="0.2">
      <c r="BP59914" s="48"/>
    </row>
    <row r="59915" spans="68:68" x14ac:dyDescent="0.2">
      <c r="BP59915" s="48"/>
    </row>
    <row r="59916" spans="68:68" x14ac:dyDescent="0.2">
      <c r="BP59916" s="48"/>
    </row>
    <row r="59917" spans="68:68" x14ac:dyDescent="0.2">
      <c r="BP59917" s="48"/>
    </row>
    <row r="59918" spans="68:68" x14ac:dyDescent="0.2">
      <c r="BP59918" s="48"/>
    </row>
    <row r="59919" spans="68:68" x14ac:dyDescent="0.2">
      <c r="BP59919" s="48"/>
    </row>
    <row r="59920" spans="68:68" x14ac:dyDescent="0.2">
      <c r="BP59920" s="48"/>
    </row>
    <row r="59921" spans="68:68" x14ac:dyDescent="0.2">
      <c r="BP59921" s="48"/>
    </row>
    <row r="59922" spans="68:68" x14ac:dyDescent="0.2">
      <c r="BP59922" s="48"/>
    </row>
    <row r="59923" spans="68:68" x14ac:dyDescent="0.2">
      <c r="BP59923" s="48"/>
    </row>
    <row r="59924" spans="68:68" x14ac:dyDescent="0.2">
      <c r="BP59924" s="48"/>
    </row>
    <row r="59925" spans="68:68" x14ac:dyDescent="0.2">
      <c r="BP59925" s="48"/>
    </row>
    <row r="59926" spans="68:68" x14ac:dyDescent="0.2">
      <c r="BP59926" s="48"/>
    </row>
    <row r="59927" spans="68:68" x14ac:dyDescent="0.2">
      <c r="BP59927" s="48"/>
    </row>
    <row r="59928" spans="68:68" x14ac:dyDescent="0.2">
      <c r="BP59928" s="48"/>
    </row>
    <row r="59929" spans="68:68" x14ac:dyDescent="0.2">
      <c r="BP59929" s="48"/>
    </row>
    <row r="59930" spans="68:68" x14ac:dyDescent="0.2">
      <c r="BP59930" s="48"/>
    </row>
    <row r="59931" spans="68:68" x14ac:dyDescent="0.2">
      <c r="BP59931" s="48"/>
    </row>
    <row r="59932" spans="68:68" x14ac:dyDescent="0.2">
      <c r="BP59932" s="48"/>
    </row>
    <row r="59933" spans="68:68" x14ac:dyDescent="0.2">
      <c r="BP59933" s="48"/>
    </row>
    <row r="59934" spans="68:68" x14ac:dyDescent="0.2">
      <c r="BP59934" s="48"/>
    </row>
    <row r="59935" spans="68:68" x14ac:dyDescent="0.2">
      <c r="BP59935" s="48"/>
    </row>
    <row r="59936" spans="68:68" x14ac:dyDescent="0.2">
      <c r="BP59936" s="48"/>
    </row>
    <row r="59937" spans="68:68" x14ac:dyDescent="0.2">
      <c r="BP59937" s="48"/>
    </row>
    <row r="59938" spans="68:68" x14ac:dyDescent="0.2">
      <c r="BP59938" s="48"/>
    </row>
    <row r="59939" spans="68:68" x14ac:dyDescent="0.2">
      <c r="BP59939" s="48"/>
    </row>
    <row r="59940" spans="68:68" x14ac:dyDescent="0.2">
      <c r="BP59940" s="48"/>
    </row>
    <row r="59941" spans="68:68" x14ac:dyDescent="0.2">
      <c r="BP59941" s="48"/>
    </row>
    <row r="59942" spans="68:68" x14ac:dyDescent="0.2">
      <c r="BP59942" s="48"/>
    </row>
    <row r="59943" spans="68:68" x14ac:dyDescent="0.2">
      <c r="BP59943" s="48"/>
    </row>
    <row r="59944" spans="68:68" x14ac:dyDescent="0.2">
      <c r="BP59944" s="48"/>
    </row>
    <row r="59945" spans="68:68" x14ac:dyDescent="0.2">
      <c r="BP59945" s="48"/>
    </row>
    <row r="59946" spans="68:68" x14ac:dyDescent="0.2">
      <c r="BP59946" s="48"/>
    </row>
    <row r="59947" spans="68:68" x14ac:dyDescent="0.2">
      <c r="BP59947" s="48"/>
    </row>
    <row r="59948" spans="68:68" x14ac:dyDescent="0.2">
      <c r="BP59948" s="48"/>
    </row>
    <row r="59949" spans="68:68" x14ac:dyDescent="0.2">
      <c r="BP59949" s="48"/>
    </row>
    <row r="59950" spans="68:68" x14ac:dyDescent="0.2">
      <c r="BP59950" s="48"/>
    </row>
    <row r="59951" spans="68:68" x14ac:dyDescent="0.2">
      <c r="BP59951" s="48"/>
    </row>
    <row r="59952" spans="68:68" x14ac:dyDescent="0.2">
      <c r="BP59952" s="48"/>
    </row>
    <row r="59953" spans="68:68" x14ac:dyDescent="0.2">
      <c r="BP59953" s="48"/>
    </row>
    <row r="59954" spans="68:68" x14ac:dyDescent="0.2">
      <c r="BP59954" s="48"/>
    </row>
    <row r="59955" spans="68:68" x14ac:dyDescent="0.2">
      <c r="BP59955" s="48"/>
    </row>
    <row r="59956" spans="68:68" x14ac:dyDescent="0.2">
      <c r="BP59956" s="48"/>
    </row>
    <row r="59957" spans="68:68" x14ac:dyDescent="0.2">
      <c r="BP59957" s="48"/>
    </row>
    <row r="59958" spans="68:68" x14ac:dyDescent="0.2">
      <c r="BP59958" s="48"/>
    </row>
    <row r="59959" spans="68:68" x14ac:dyDescent="0.2">
      <c r="BP59959" s="48"/>
    </row>
    <row r="59960" spans="68:68" x14ac:dyDescent="0.2">
      <c r="BP59960" s="48"/>
    </row>
    <row r="59961" spans="68:68" x14ac:dyDescent="0.2">
      <c r="BP59961" s="48"/>
    </row>
    <row r="59962" spans="68:68" x14ac:dyDescent="0.2">
      <c r="BP59962" s="48"/>
    </row>
    <row r="59963" spans="68:68" x14ac:dyDescent="0.2">
      <c r="BP59963" s="48"/>
    </row>
    <row r="59964" spans="68:68" x14ac:dyDescent="0.2">
      <c r="BP59964" s="48"/>
    </row>
    <row r="59965" spans="68:68" x14ac:dyDescent="0.2">
      <c r="BP59965" s="48"/>
    </row>
    <row r="59966" spans="68:68" x14ac:dyDescent="0.2">
      <c r="BP59966" s="48"/>
    </row>
    <row r="59967" spans="68:68" x14ac:dyDescent="0.2">
      <c r="BP59967" s="48"/>
    </row>
    <row r="59968" spans="68:68" x14ac:dyDescent="0.2">
      <c r="BP59968" s="48"/>
    </row>
    <row r="59969" spans="68:68" x14ac:dyDescent="0.2">
      <c r="BP59969" s="48"/>
    </row>
    <row r="59970" spans="68:68" x14ac:dyDescent="0.2">
      <c r="BP59970" s="48"/>
    </row>
    <row r="59971" spans="68:68" x14ac:dyDescent="0.2">
      <c r="BP59971" s="48"/>
    </row>
    <row r="59972" spans="68:68" x14ac:dyDescent="0.2">
      <c r="BP59972" s="48"/>
    </row>
    <row r="59973" spans="68:68" x14ac:dyDescent="0.2">
      <c r="BP59973" s="48"/>
    </row>
    <row r="59974" spans="68:68" x14ac:dyDescent="0.2">
      <c r="BP59974" s="48"/>
    </row>
    <row r="59975" spans="68:68" x14ac:dyDescent="0.2">
      <c r="BP59975" s="48"/>
    </row>
    <row r="59976" spans="68:68" x14ac:dyDescent="0.2">
      <c r="BP59976" s="48"/>
    </row>
    <row r="59977" spans="68:68" x14ac:dyDescent="0.2">
      <c r="BP59977" s="48"/>
    </row>
    <row r="59978" spans="68:68" x14ac:dyDescent="0.2">
      <c r="BP59978" s="48"/>
    </row>
    <row r="59979" spans="68:68" x14ac:dyDescent="0.2">
      <c r="BP59979" s="48"/>
    </row>
    <row r="59980" spans="68:68" x14ac:dyDescent="0.2">
      <c r="BP59980" s="48"/>
    </row>
    <row r="59981" spans="68:68" x14ac:dyDescent="0.2">
      <c r="BP59981" s="48"/>
    </row>
    <row r="59982" spans="68:68" x14ac:dyDescent="0.2">
      <c r="BP59982" s="48"/>
    </row>
    <row r="59983" spans="68:68" x14ac:dyDescent="0.2">
      <c r="BP59983" s="48"/>
    </row>
    <row r="59984" spans="68:68" x14ac:dyDescent="0.2">
      <c r="BP59984" s="48"/>
    </row>
    <row r="59985" spans="68:68" x14ac:dyDescent="0.2">
      <c r="BP59985" s="48"/>
    </row>
    <row r="59986" spans="68:68" x14ac:dyDescent="0.2">
      <c r="BP59986" s="48"/>
    </row>
    <row r="59987" spans="68:68" x14ac:dyDescent="0.2">
      <c r="BP59987" s="48"/>
    </row>
    <row r="59988" spans="68:68" x14ac:dyDescent="0.2">
      <c r="BP59988" s="48"/>
    </row>
    <row r="59989" spans="68:68" x14ac:dyDescent="0.2">
      <c r="BP59989" s="48"/>
    </row>
    <row r="59990" spans="68:68" x14ac:dyDescent="0.2">
      <c r="BP59990" s="48"/>
    </row>
    <row r="59991" spans="68:68" x14ac:dyDescent="0.2">
      <c r="BP59991" s="48"/>
    </row>
    <row r="59992" spans="68:68" x14ac:dyDescent="0.2">
      <c r="BP59992" s="48"/>
    </row>
    <row r="59993" spans="68:68" x14ac:dyDescent="0.2">
      <c r="BP59993" s="48"/>
    </row>
    <row r="59994" spans="68:68" x14ac:dyDescent="0.2">
      <c r="BP59994" s="48"/>
    </row>
    <row r="59995" spans="68:68" x14ac:dyDescent="0.2">
      <c r="BP59995" s="48"/>
    </row>
    <row r="59996" spans="68:68" x14ac:dyDescent="0.2">
      <c r="BP59996" s="48"/>
    </row>
    <row r="59997" spans="68:68" x14ac:dyDescent="0.2">
      <c r="BP59997" s="48"/>
    </row>
    <row r="59998" spans="68:68" x14ac:dyDescent="0.2">
      <c r="BP59998" s="48"/>
    </row>
    <row r="59999" spans="68:68" x14ac:dyDescent="0.2">
      <c r="BP59999" s="48"/>
    </row>
    <row r="60000" spans="68:68" x14ac:dyDescent="0.2">
      <c r="BP60000" s="48"/>
    </row>
    <row r="60001" spans="68:68" x14ac:dyDescent="0.2">
      <c r="BP60001" s="48"/>
    </row>
    <row r="60002" spans="68:68" x14ac:dyDescent="0.2">
      <c r="BP60002" s="48"/>
    </row>
    <row r="60003" spans="68:68" x14ac:dyDescent="0.2">
      <c r="BP60003" s="48"/>
    </row>
    <row r="60004" spans="68:68" x14ac:dyDescent="0.2">
      <c r="BP60004" s="48"/>
    </row>
    <row r="60005" spans="68:68" x14ac:dyDescent="0.2">
      <c r="BP60005" s="48"/>
    </row>
    <row r="60006" spans="68:68" x14ac:dyDescent="0.2">
      <c r="BP60006" s="48"/>
    </row>
    <row r="60007" spans="68:68" x14ac:dyDescent="0.2">
      <c r="BP60007" s="48"/>
    </row>
    <row r="60008" spans="68:68" x14ac:dyDescent="0.2">
      <c r="BP60008" s="48"/>
    </row>
    <row r="60009" spans="68:68" x14ac:dyDescent="0.2">
      <c r="BP60009" s="48"/>
    </row>
    <row r="60010" spans="68:68" x14ac:dyDescent="0.2">
      <c r="BP60010" s="48"/>
    </row>
    <row r="60011" spans="68:68" x14ac:dyDescent="0.2">
      <c r="BP60011" s="48"/>
    </row>
    <row r="60012" spans="68:68" x14ac:dyDescent="0.2">
      <c r="BP60012" s="48"/>
    </row>
    <row r="60013" spans="68:68" x14ac:dyDescent="0.2">
      <c r="BP60013" s="48"/>
    </row>
    <row r="60014" spans="68:68" x14ac:dyDescent="0.2">
      <c r="BP60014" s="48"/>
    </row>
    <row r="60015" spans="68:68" x14ac:dyDescent="0.2">
      <c r="BP60015" s="48"/>
    </row>
    <row r="60016" spans="68:68" x14ac:dyDescent="0.2">
      <c r="BP60016" s="48"/>
    </row>
    <row r="60017" spans="68:68" x14ac:dyDescent="0.2">
      <c r="BP60017" s="48"/>
    </row>
    <row r="60018" spans="68:68" x14ac:dyDescent="0.2">
      <c r="BP60018" s="48"/>
    </row>
    <row r="60019" spans="68:68" x14ac:dyDescent="0.2">
      <c r="BP60019" s="48"/>
    </row>
    <row r="60020" spans="68:68" x14ac:dyDescent="0.2">
      <c r="BP60020" s="48"/>
    </row>
    <row r="60021" spans="68:68" x14ac:dyDescent="0.2">
      <c r="BP60021" s="48"/>
    </row>
    <row r="60022" spans="68:68" x14ac:dyDescent="0.2">
      <c r="BP60022" s="48"/>
    </row>
    <row r="60023" spans="68:68" x14ac:dyDescent="0.2">
      <c r="BP60023" s="48"/>
    </row>
    <row r="60024" spans="68:68" x14ac:dyDescent="0.2">
      <c r="BP60024" s="48"/>
    </row>
    <row r="60025" spans="68:68" x14ac:dyDescent="0.2">
      <c r="BP60025" s="48"/>
    </row>
    <row r="60026" spans="68:68" x14ac:dyDescent="0.2">
      <c r="BP60026" s="48"/>
    </row>
    <row r="60027" spans="68:68" x14ac:dyDescent="0.2">
      <c r="BP60027" s="48"/>
    </row>
    <row r="60028" spans="68:68" x14ac:dyDescent="0.2">
      <c r="BP60028" s="48"/>
    </row>
    <row r="60029" spans="68:68" x14ac:dyDescent="0.2">
      <c r="BP60029" s="48"/>
    </row>
    <row r="60030" spans="68:68" x14ac:dyDescent="0.2">
      <c r="BP60030" s="48"/>
    </row>
    <row r="60031" spans="68:68" x14ac:dyDescent="0.2">
      <c r="BP60031" s="48"/>
    </row>
    <row r="60032" spans="68:68" x14ac:dyDescent="0.2">
      <c r="BP60032" s="48"/>
    </row>
    <row r="60033" spans="68:68" x14ac:dyDescent="0.2">
      <c r="BP60033" s="48"/>
    </row>
    <row r="60034" spans="68:68" x14ac:dyDescent="0.2">
      <c r="BP60034" s="48"/>
    </row>
    <row r="60035" spans="68:68" x14ac:dyDescent="0.2">
      <c r="BP60035" s="48"/>
    </row>
    <row r="60036" spans="68:68" x14ac:dyDescent="0.2">
      <c r="BP60036" s="48"/>
    </row>
    <row r="60037" spans="68:68" x14ac:dyDescent="0.2">
      <c r="BP60037" s="48"/>
    </row>
    <row r="60038" spans="68:68" x14ac:dyDescent="0.2">
      <c r="BP60038" s="48"/>
    </row>
    <row r="60039" spans="68:68" x14ac:dyDescent="0.2">
      <c r="BP60039" s="48"/>
    </row>
    <row r="60040" spans="68:68" x14ac:dyDescent="0.2">
      <c r="BP60040" s="48"/>
    </row>
    <row r="60041" spans="68:68" x14ac:dyDescent="0.2">
      <c r="BP60041" s="48"/>
    </row>
    <row r="60042" spans="68:68" x14ac:dyDescent="0.2">
      <c r="BP60042" s="48"/>
    </row>
    <row r="60043" spans="68:68" x14ac:dyDescent="0.2">
      <c r="BP60043" s="48"/>
    </row>
    <row r="60044" spans="68:68" x14ac:dyDescent="0.2">
      <c r="BP60044" s="48"/>
    </row>
    <row r="60045" spans="68:68" x14ac:dyDescent="0.2">
      <c r="BP60045" s="48"/>
    </row>
    <row r="60046" spans="68:68" x14ac:dyDescent="0.2">
      <c r="BP60046" s="48"/>
    </row>
    <row r="60047" spans="68:68" x14ac:dyDescent="0.2">
      <c r="BP60047" s="48"/>
    </row>
    <row r="60048" spans="68:68" x14ac:dyDescent="0.2">
      <c r="BP60048" s="48"/>
    </row>
    <row r="60049" spans="68:68" x14ac:dyDescent="0.2">
      <c r="BP60049" s="48"/>
    </row>
    <row r="60050" spans="68:68" x14ac:dyDescent="0.2">
      <c r="BP60050" s="48"/>
    </row>
    <row r="60051" spans="68:68" x14ac:dyDescent="0.2">
      <c r="BP60051" s="48"/>
    </row>
    <row r="60052" spans="68:68" x14ac:dyDescent="0.2">
      <c r="BP60052" s="48"/>
    </row>
    <row r="60053" spans="68:68" x14ac:dyDescent="0.2">
      <c r="BP60053" s="48"/>
    </row>
    <row r="60054" spans="68:68" x14ac:dyDescent="0.2">
      <c r="BP60054" s="48"/>
    </row>
    <row r="60055" spans="68:68" x14ac:dyDescent="0.2">
      <c r="BP60055" s="48"/>
    </row>
    <row r="60056" spans="68:68" x14ac:dyDescent="0.2">
      <c r="BP60056" s="48"/>
    </row>
    <row r="60057" spans="68:68" x14ac:dyDescent="0.2">
      <c r="BP60057" s="48"/>
    </row>
    <row r="60058" spans="68:68" x14ac:dyDescent="0.2">
      <c r="BP60058" s="48"/>
    </row>
    <row r="60059" spans="68:68" x14ac:dyDescent="0.2">
      <c r="BP60059" s="48"/>
    </row>
    <row r="60060" spans="68:68" x14ac:dyDescent="0.2">
      <c r="BP60060" s="48"/>
    </row>
    <row r="60061" spans="68:68" x14ac:dyDescent="0.2">
      <c r="BP60061" s="48"/>
    </row>
    <row r="60062" spans="68:68" x14ac:dyDescent="0.2">
      <c r="BP60062" s="48"/>
    </row>
    <row r="60063" spans="68:68" x14ac:dyDescent="0.2">
      <c r="BP60063" s="48"/>
    </row>
    <row r="60064" spans="68:68" x14ac:dyDescent="0.2">
      <c r="BP60064" s="48"/>
    </row>
    <row r="60065" spans="68:68" x14ac:dyDescent="0.2">
      <c r="BP60065" s="48"/>
    </row>
    <row r="60066" spans="68:68" x14ac:dyDescent="0.2">
      <c r="BP60066" s="48"/>
    </row>
    <row r="60067" spans="68:68" x14ac:dyDescent="0.2">
      <c r="BP60067" s="48"/>
    </row>
    <row r="60068" spans="68:68" x14ac:dyDescent="0.2">
      <c r="BP60068" s="48"/>
    </row>
    <row r="60069" spans="68:68" x14ac:dyDescent="0.2">
      <c r="BP60069" s="48"/>
    </row>
    <row r="60070" spans="68:68" x14ac:dyDescent="0.2">
      <c r="BP60070" s="48"/>
    </row>
    <row r="60071" spans="68:68" x14ac:dyDescent="0.2">
      <c r="BP60071" s="48"/>
    </row>
    <row r="60072" spans="68:68" x14ac:dyDescent="0.2">
      <c r="BP60072" s="48"/>
    </row>
    <row r="60073" spans="68:68" x14ac:dyDescent="0.2">
      <c r="BP60073" s="48"/>
    </row>
    <row r="60074" spans="68:68" x14ac:dyDescent="0.2">
      <c r="BP60074" s="48"/>
    </row>
    <row r="60075" spans="68:68" x14ac:dyDescent="0.2">
      <c r="BP60075" s="48"/>
    </row>
    <row r="60076" spans="68:68" x14ac:dyDescent="0.2">
      <c r="BP60076" s="48"/>
    </row>
    <row r="60077" spans="68:68" x14ac:dyDescent="0.2">
      <c r="BP60077" s="48"/>
    </row>
    <row r="60078" spans="68:68" x14ac:dyDescent="0.2">
      <c r="BP60078" s="48"/>
    </row>
    <row r="60079" spans="68:68" x14ac:dyDescent="0.2">
      <c r="BP60079" s="48"/>
    </row>
    <row r="60080" spans="68:68" x14ac:dyDescent="0.2">
      <c r="BP60080" s="48"/>
    </row>
    <row r="60081" spans="68:68" x14ac:dyDescent="0.2">
      <c r="BP60081" s="48"/>
    </row>
    <row r="60082" spans="68:68" x14ac:dyDescent="0.2">
      <c r="BP60082" s="48"/>
    </row>
    <row r="60083" spans="68:68" x14ac:dyDescent="0.2">
      <c r="BP60083" s="48"/>
    </row>
    <row r="60084" spans="68:68" x14ac:dyDescent="0.2">
      <c r="BP60084" s="48"/>
    </row>
    <row r="60085" spans="68:68" x14ac:dyDescent="0.2">
      <c r="BP60085" s="48"/>
    </row>
    <row r="60086" spans="68:68" x14ac:dyDescent="0.2">
      <c r="BP60086" s="48"/>
    </row>
    <row r="60087" spans="68:68" x14ac:dyDescent="0.2">
      <c r="BP60087" s="48"/>
    </row>
    <row r="60088" spans="68:68" x14ac:dyDescent="0.2">
      <c r="BP60088" s="48"/>
    </row>
    <row r="60089" spans="68:68" x14ac:dyDescent="0.2">
      <c r="BP60089" s="48"/>
    </row>
    <row r="60090" spans="68:68" x14ac:dyDescent="0.2">
      <c r="BP60090" s="48"/>
    </row>
    <row r="60091" spans="68:68" x14ac:dyDescent="0.2">
      <c r="BP60091" s="48"/>
    </row>
    <row r="60092" spans="68:68" x14ac:dyDescent="0.2">
      <c r="BP60092" s="48"/>
    </row>
    <row r="60093" spans="68:68" x14ac:dyDescent="0.2">
      <c r="BP60093" s="48"/>
    </row>
    <row r="60094" spans="68:68" x14ac:dyDescent="0.2">
      <c r="BP60094" s="48"/>
    </row>
    <row r="60095" spans="68:68" x14ac:dyDescent="0.2">
      <c r="BP60095" s="48"/>
    </row>
    <row r="60096" spans="68:68" x14ac:dyDescent="0.2">
      <c r="BP60096" s="48"/>
    </row>
    <row r="60097" spans="68:68" x14ac:dyDescent="0.2">
      <c r="BP60097" s="48"/>
    </row>
    <row r="60098" spans="68:68" x14ac:dyDescent="0.2">
      <c r="BP60098" s="48"/>
    </row>
    <row r="60099" spans="68:68" x14ac:dyDescent="0.2">
      <c r="BP60099" s="48"/>
    </row>
    <row r="60100" spans="68:68" x14ac:dyDescent="0.2">
      <c r="BP60100" s="48"/>
    </row>
    <row r="60101" spans="68:68" x14ac:dyDescent="0.2">
      <c r="BP60101" s="48"/>
    </row>
    <row r="60102" spans="68:68" x14ac:dyDescent="0.2">
      <c r="BP60102" s="48"/>
    </row>
    <row r="60103" spans="68:68" x14ac:dyDescent="0.2">
      <c r="BP60103" s="48"/>
    </row>
    <row r="60104" spans="68:68" x14ac:dyDescent="0.2">
      <c r="BP60104" s="48"/>
    </row>
    <row r="60105" spans="68:68" x14ac:dyDescent="0.2">
      <c r="BP60105" s="48"/>
    </row>
    <row r="60106" spans="68:68" x14ac:dyDescent="0.2">
      <c r="BP60106" s="48"/>
    </row>
    <row r="60107" spans="68:68" x14ac:dyDescent="0.2">
      <c r="BP60107" s="48"/>
    </row>
    <row r="60108" spans="68:68" x14ac:dyDescent="0.2">
      <c r="BP60108" s="48"/>
    </row>
    <row r="60109" spans="68:68" x14ac:dyDescent="0.2">
      <c r="BP60109" s="48"/>
    </row>
    <row r="60110" spans="68:68" x14ac:dyDescent="0.2">
      <c r="BP60110" s="48"/>
    </row>
    <row r="60111" spans="68:68" x14ac:dyDescent="0.2">
      <c r="BP60111" s="48"/>
    </row>
    <row r="60112" spans="68:68" x14ac:dyDescent="0.2">
      <c r="BP60112" s="48"/>
    </row>
    <row r="60113" spans="68:68" x14ac:dyDescent="0.2">
      <c r="BP60113" s="48"/>
    </row>
    <row r="60114" spans="68:68" x14ac:dyDescent="0.2">
      <c r="BP60114" s="48"/>
    </row>
    <row r="60115" spans="68:68" x14ac:dyDescent="0.2">
      <c r="BP60115" s="48"/>
    </row>
    <row r="60116" spans="68:68" x14ac:dyDescent="0.2">
      <c r="BP60116" s="48"/>
    </row>
    <row r="60117" spans="68:68" x14ac:dyDescent="0.2">
      <c r="BP60117" s="48"/>
    </row>
    <row r="60118" spans="68:68" x14ac:dyDescent="0.2">
      <c r="BP60118" s="48"/>
    </row>
    <row r="60119" spans="68:68" x14ac:dyDescent="0.2">
      <c r="BP60119" s="48"/>
    </row>
    <row r="60120" spans="68:68" x14ac:dyDescent="0.2">
      <c r="BP60120" s="48"/>
    </row>
    <row r="60121" spans="68:68" x14ac:dyDescent="0.2">
      <c r="BP60121" s="48"/>
    </row>
    <row r="60122" spans="68:68" x14ac:dyDescent="0.2">
      <c r="BP60122" s="48"/>
    </row>
    <row r="60123" spans="68:68" x14ac:dyDescent="0.2">
      <c r="BP60123" s="48"/>
    </row>
    <row r="60124" spans="68:68" x14ac:dyDescent="0.2">
      <c r="BP60124" s="48"/>
    </row>
    <row r="60125" spans="68:68" x14ac:dyDescent="0.2">
      <c r="BP60125" s="48"/>
    </row>
    <row r="60126" spans="68:68" x14ac:dyDescent="0.2">
      <c r="BP60126" s="48"/>
    </row>
    <row r="60127" spans="68:68" x14ac:dyDescent="0.2">
      <c r="BP60127" s="48"/>
    </row>
    <row r="60128" spans="68:68" x14ac:dyDescent="0.2">
      <c r="BP60128" s="48"/>
    </row>
    <row r="60129" spans="68:68" x14ac:dyDescent="0.2">
      <c r="BP60129" s="48"/>
    </row>
    <row r="60130" spans="68:68" x14ac:dyDescent="0.2">
      <c r="BP60130" s="48"/>
    </row>
    <row r="60131" spans="68:68" x14ac:dyDescent="0.2">
      <c r="BP60131" s="48"/>
    </row>
    <row r="60132" spans="68:68" x14ac:dyDescent="0.2">
      <c r="BP60132" s="48"/>
    </row>
    <row r="60133" spans="68:68" x14ac:dyDescent="0.2">
      <c r="BP60133" s="48"/>
    </row>
    <row r="60134" spans="68:68" x14ac:dyDescent="0.2">
      <c r="BP60134" s="48"/>
    </row>
    <row r="60135" spans="68:68" x14ac:dyDescent="0.2">
      <c r="BP60135" s="48"/>
    </row>
    <row r="60136" spans="68:68" x14ac:dyDescent="0.2">
      <c r="BP60136" s="48"/>
    </row>
    <row r="60137" spans="68:68" x14ac:dyDescent="0.2">
      <c r="BP60137" s="48"/>
    </row>
    <row r="60138" spans="68:68" x14ac:dyDescent="0.2">
      <c r="BP60138" s="48"/>
    </row>
    <row r="60139" spans="68:68" x14ac:dyDescent="0.2">
      <c r="BP60139" s="48"/>
    </row>
    <row r="60140" spans="68:68" x14ac:dyDescent="0.2">
      <c r="BP60140" s="48"/>
    </row>
    <row r="60141" spans="68:68" x14ac:dyDescent="0.2">
      <c r="BP60141" s="48"/>
    </row>
    <row r="60142" spans="68:68" x14ac:dyDescent="0.2">
      <c r="BP60142" s="48"/>
    </row>
    <row r="60143" spans="68:68" x14ac:dyDescent="0.2">
      <c r="BP60143" s="48"/>
    </row>
    <row r="60144" spans="68:68" x14ac:dyDescent="0.2">
      <c r="BP60144" s="48"/>
    </row>
    <row r="60145" spans="68:68" x14ac:dyDescent="0.2">
      <c r="BP60145" s="48"/>
    </row>
    <row r="60146" spans="68:68" x14ac:dyDescent="0.2">
      <c r="BP60146" s="48"/>
    </row>
    <row r="60147" spans="68:68" x14ac:dyDescent="0.2">
      <c r="BP60147" s="48"/>
    </row>
    <row r="60148" spans="68:68" x14ac:dyDescent="0.2">
      <c r="BP60148" s="48"/>
    </row>
    <row r="60149" spans="68:68" x14ac:dyDescent="0.2">
      <c r="BP60149" s="48"/>
    </row>
    <row r="60150" spans="68:68" x14ac:dyDescent="0.2">
      <c r="BP60150" s="48"/>
    </row>
    <row r="60151" spans="68:68" x14ac:dyDescent="0.2">
      <c r="BP60151" s="48"/>
    </row>
    <row r="60152" spans="68:68" x14ac:dyDescent="0.2">
      <c r="BP60152" s="48"/>
    </row>
    <row r="60153" spans="68:68" x14ac:dyDescent="0.2">
      <c r="BP60153" s="48"/>
    </row>
    <row r="60154" spans="68:68" x14ac:dyDescent="0.2">
      <c r="BP60154" s="48"/>
    </row>
    <row r="60155" spans="68:68" x14ac:dyDescent="0.2">
      <c r="BP60155" s="48"/>
    </row>
    <row r="60156" spans="68:68" x14ac:dyDescent="0.2">
      <c r="BP60156" s="48"/>
    </row>
    <row r="60157" spans="68:68" x14ac:dyDescent="0.2">
      <c r="BP60157" s="48"/>
    </row>
    <row r="60158" spans="68:68" x14ac:dyDescent="0.2">
      <c r="BP60158" s="48"/>
    </row>
    <row r="60159" spans="68:68" x14ac:dyDescent="0.2">
      <c r="BP60159" s="48"/>
    </row>
    <row r="60160" spans="68:68" x14ac:dyDescent="0.2">
      <c r="BP60160" s="48"/>
    </row>
    <row r="60161" spans="68:68" x14ac:dyDescent="0.2">
      <c r="BP60161" s="48"/>
    </row>
    <row r="60162" spans="68:68" x14ac:dyDescent="0.2">
      <c r="BP60162" s="48"/>
    </row>
    <row r="60163" spans="68:68" x14ac:dyDescent="0.2">
      <c r="BP60163" s="48"/>
    </row>
    <row r="60164" spans="68:68" x14ac:dyDescent="0.2">
      <c r="BP60164" s="48"/>
    </row>
    <row r="60165" spans="68:68" x14ac:dyDescent="0.2">
      <c r="BP60165" s="48"/>
    </row>
    <row r="60166" spans="68:68" x14ac:dyDescent="0.2">
      <c r="BP60166" s="48"/>
    </row>
    <row r="60167" spans="68:68" x14ac:dyDescent="0.2">
      <c r="BP60167" s="48"/>
    </row>
    <row r="60168" spans="68:68" x14ac:dyDescent="0.2">
      <c r="BP60168" s="48"/>
    </row>
    <row r="60169" spans="68:68" x14ac:dyDescent="0.2">
      <c r="BP60169" s="48"/>
    </row>
    <row r="60170" spans="68:68" x14ac:dyDescent="0.2">
      <c r="BP60170" s="48"/>
    </row>
    <row r="60171" spans="68:68" x14ac:dyDescent="0.2">
      <c r="BP60171" s="48"/>
    </row>
    <row r="60172" spans="68:68" x14ac:dyDescent="0.2">
      <c r="BP60172" s="48"/>
    </row>
    <row r="60173" spans="68:68" x14ac:dyDescent="0.2">
      <c r="BP60173" s="48"/>
    </row>
    <row r="60174" spans="68:68" x14ac:dyDescent="0.2">
      <c r="BP60174" s="48"/>
    </row>
    <row r="60175" spans="68:68" x14ac:dyDescent="0.2">
      <c r="BP60175" s="48"/>
    </row>
    <row r="60176" spans="68:68" x14ac:dyDescent="0.2">
      <c r="BP60176" s="48"/>
    </row>
    <row r="60177" spans="68:68" x14ac:dyDescent="0.2">
      <c r="BP60177" s="48"/>
    </row>
    <row r="60178" spans="68:68" x14ac:dyDescent="0.2">
      <c r="BP60178" s="48"/>
    </row>
    <row r="60179" spans="68:68" x14ac:dyDescent="0.2">
      <c r="BP60179" s="48"/>
    </row>
    <row r="60180" spans="68:68" x14ac:dyDescent="0.2">
      <c r="BP60180" s="48"/>
    </row>
    <row r="60181" spans="68:68" x14ac:dyDescent="0.2">
      <c r="BP60181" s="48"/>
    </row>
    <row r="60182" spans="68:68" x14ac:dyDescent="0.2">
      <c r="BP60182" s="48"/>
    </row>
    <row r="60183" spans="68:68" x14ac:dyDescent="0.2">
      <c r="BP60183" s="48"/>
    </row>
    <row r="60184" spans="68:68" x14ac:dyDescent="0.2">
      <c r="BP60184" s="48"/>
    </row>
    <row r="60185" spans="68:68" x14ac:dyDescent="0.2">
      <c r="BP60185" s="48"/>
    </row>
    <row r="60186" spans="68:68" x14ac:dyDescent="0.2">
      <c r="BP60186" s="48"/>
    </row>
    <row r="60187" spans="68:68" x14ac:dyDescent="0.2">
      <c r="BP60187" s="48"/>
    </row>
    <row r="60188" spans="68:68" x14ac:dyDescent="0.2">
      <c r="BP60188" s="48"/>
    </row>
    <row r="60189" spans="68:68" x14ac:dyDescent="0.2">
      <c r="BP60189" s="48"/>
    </row>
    <row r="60190" spans="68:68" x14ac:dyDescent="0.2">
      <c r="BP60190" s="48"/>
    </row>
    <row r="60191" spans="68:68" x14ac:dyDescent="0.2">
      <c r="BP60191" s="48"/>
    </row>
    <row r="60192" spans="68:68" x14ac:dyDescent="0.2">
      <c r="BP60192" s="48"/>
    </row>
    <row r="60193" spans="68:68" x14ac:dyDescent="0.2">
      <c r="BP60193" s="48"/>
    </row>
    <row r="60194" spans="68:68" x14ac:dyDescent="0.2">
      <c r="BP60194" s="48"/>
    </row>
    <row r="60195" spans="68:68" x14ac:dyDescent="0.2">
      <c r="BP60195" s="48"/>
    </row>
    <row r="60196" spans="68:68" x14ac:dyDescent="0.2">
      <c r="BP60196" s="48"/>
    </row>
    <row r="60197" spans="68:68" x14ac:dyDescent="0.2">
      <c r="BP60197" s="48"/>
    </row>
    <row r="60198" spans="68:68" x14ac:dyDescent="0.2">
      <c r="BP60198" s="48"/>
    </row>
    <row r="60199" spans="68:68" x14ac:dyDescent="0.2">
      <c r="BP60199" s="48"/>
    </row>
    <row r="60200" spans="68:68" x14ac:dyDescent="0.2">
      <c r="BP60200" s="48"/>
    </row>
    <row r="60201" spans="68:68" x14ac:dyDescent="0.2">
      <c r="BP60201" s="48"/>
    </row>
    <row r="60202" spans="68:68" x14ac:dyDescent="0.2">
      <c r="BP60202" s="48"/>
    </row>
    <row r="60203" spans="68:68" x14ac:dyDescent="0.2">
      <c r="BP60203" s="48"/>
    </row>
    <row r="60204" spans="68:68" x14ac:dyDescent="0.2">
      <c r="BP60204" s="48"/>
    </row>
    <row r="60205" spans="68:68" x14ac:dyDescent="0.2">
      <c r="BP60205" s="48"/>
    </row>
    <row r="60206" spans="68:68" x14ac:dyDescent="0.2">
      <c r="BP60206" s="48"/>
    </row>
    <row r="60207" spans="68:68" x14ac:dyDescent="0.2">
      <c r="BP60207" s="48"/>
    </row>
    <row r="60208" spans="68:68" x14ac:dyDescent="0.2">
      <c r="BP60208" s="48"/>
    </row>
    <row r="60209" spans="68:68" x14ac:dyDescent="0.2">
      <c r="BP60209" s="48"/>
    </row>
    <row r="60210" spans="68:68" x14ac:dyDescent="0.2">
      <c r="BP60210" s="48"/>
    </row>
    <row r="60211" spans="68:68" x14ac:dyDescent="0.2">
      <c r="BP60211" s="48"/>
    </row>
    <row r="60212" spans="68:68" x14ac:dyDescent="0.2">
      <c r="BP60212" s="48"/>
    </row>
    <row r="60213" spans="68:68" x14ac:dyDescent="0.2">
      <c r="BP60213" s="48"/>
    </row>
    <row r="60214" spans="68:68" x14ac:dyDescent="0.2">
      <c r="BP60214" s="48"/>
    </row>
    <row r="60215" spans="68:68" x14ac:dyDescent="0.2">
      <c r="BP60215" s="48"/>
    </row>
    <row r="60216" spans="68:68" x14ac:dyDescent="0.2">
      <c r="BP60216" s="48"/>
    </row>
    <row r="60217" spans="68:68" x14ac:dyDescent="0.2">
      <c r="BP60217" s="48"/>
    </row>
    <row r="60218" spans="68:68" x14ac:dyDescent="0.2">
      <c r="BP60218" s="48"/>
    </row>
    <row r="60219" spans="68:68" x14ac:dyDescent="0.2">
      <c r="BP60219" s="48"/>
    </row>
    <row r="60220" spans="68:68" x14ac:dyDescent="0.2">
      <c r="BP60220" s="48"/>
    </row>
    <row r="60221" spans="68:68" x14ac:dyDescent="0.2">
      <c r="BP60221" s="48"/>
    </row>
    <row r="60222" spans="68:68" x14ac:dyDescent="0.2">
      <c r="BP60222" s="48"/>
    </row>
    <row r="60223" spans="68:68" x14ac:dyDescent="0.2">
      <c r="BP60223" s="48"/>
    </row>
    <row r="60224" spans="68:68" x14ac:dyDescent="0.2">
      <c r="BP60224" s="48"/>
    </row>
    <row r="60225" spans="68:68" x14ac:dyDescent="0.2">
      <c r="BP60225" s="48"/>
    </row>
    <row r="60226" spans="68:68" x14ac:dyDescent="0.2">
      <c r="BP60226" s="48"/>
    </row>
    <row r="60227" spans="68:68" x14ac:dyDescent="0.2">
      <c r="BP60227" s="48"/>
    </row>
    <row r="60228" spans="68:68" x14ac:dyDescent="0.2">
      <c r="BP60228" s="48"/>
    </row>
    <row r="60229" spans="68:68" x14ac:dyDescent="0.2">
      <c r="BP60229" s="48"/>
    </row>
    <row r="60230" spans="68:68" x14ac:dyDescent="0.2">
      <c r="BP60230" s="48"/>
    </row>
    <row r="60231" spans="68:68" x14ac:dyDescent="0.2">
      <c r="BP60231" s="48"/>
    </row>
    <row r="60232" spans="68:68" x14ac:dyDescent="0.2">
      <c r="BP60232" s="48"/>
    </row>
    <row r="60233" spans="68:68" x14ac:dyDescent="0.2">
      <c r="BP60233" s="48"/>
    </row>
    <row r="60234" spans="68:68" x14ac:dyDescent="0.2">
      <c r="BP60234" s="48"/>
    </row>
    <row r="60235" spans="68:68" x14ac:dyDescent="0.2">
      <c r="BP60235" s="48"/>
    </row>
    <row r="60236" spans="68:68" x14ac:dyDescent="0.2">
      <c r="BP60236" s="48"/>
    </row>
    <row r="60237" spans="68:68" x14ac:dyDescent="0.2">
      <c r="BP60237" s="48"/>
    </row>
    <row r="60238" spans="68:68" x14ac:dyDescent="0.2">
      <c r="BP60238" s="48"/>
    </row>
    <row r="60239" spans="68:68" x14ac:dyDescent="0.2">
      <c r="BP60239" s="48"/>
    </row>
    <row r="60240" spans="68:68" x14ac:dyDescent="0.2">
      <c r="BP60240" s="48"/>
    </row>
    <row r="60241" spans="68:68" x14ac:dyDescent="0.2">
      <c r="BP60241" s="48"/>
    </row>
    <row r="60242" spans="68:68" x14ac:dyDescent="0.2">
      <c r="BP60242" s="48"/>
    </row>
    <row r="60243" spans="68:68" x14ac:dyDescent="0.2">
      <c r="BP60243" s="48"/>
    </row>
    <row r="60244" spans="68:68" x14ac:dyDescent="0.2">
      <c r="BP60244" s="48"/>
    </row>
    <row r="60245" spans="68:68" x14ac:dyDescent="0.2">
      <c r="BP60245" s="48"/>
    </row>
    <row r="60246" spans="68:68" x14ac:dyDescent="0.2">
      <c r="BP60246" s="48"/>
    </row>
    <row r="60247" spans="68:68" x14ac:dyDescent="0.2">
      <c r="BP60247" s="48"/>
    </row>
    <row r="60248" spans="68:68" x14ac:dyDescent="0.2">
      <c r="BP60248" s="48"/>
    </row>
    <row r="60249" spans="68:68" x14ac:dyDescent="0.2">
      <c r="BP60249" s="48"/>
    </row>
    <row r="60250" spans="68:68" x14ac:dyDescent="0.2">
      <c r="BP60250" s="48"/>
    </row>
    <row r="60251" spans="68:68" x14ac:dyDescent="0.2">
      <c r="BP60251" s="48"/>
    </row>
    <row r="60252" spans="68:68" x14ac:dyDescent="0.2">
      <c r="BP60252" s="48"/>
    </row>
    <row r="60253" spans="68:68" x14ac:dyDescent="0.2">
      <c r="BP60253" s="48"/>
    </row>
    <row r="60254" spans="68:68" x14ac:dyDescent="0.2">
      <c r="BP60254" s="48"/>
    </row>
    <row r="60255" spans="68:68" x14ac:dyDescent="0.2">
      <c r="BP60255" s="48"/>
    </row>
    <row r="60256" spans="68:68" x14ac:dyDescent="0.2">
      <c r="BP60256" s="48"/>
    </row>
    <row r="60257" spans="68:68" x14ac:dyDescent="0.2">
      <c r="BP60257" s="48"/>
    </row>
    <row r="60258" spans="68:68" x14ac:dyDescent="0.2">
      <c r="BP60258" s="48"/>
    </row>
    <row r="60259" spans="68:68" x14ac:dyDescent="0.2">
      <c r="BP60259" s="48"/>
    </row>
    <row r="60260" spans="68:68" x14ac:dyDescent="0.2">
      <c r="BP60260" s="48"/>
    </row>
    <row r="60261" spans="68:68" x14ac:dyDescent="0.2">
      <c r="BP60261" s="48"/>
    </row>
    <row r="60262" spans="68:68" x14ac:dyDescent="0.2">
      <c r="BP60262" s="48"/>
    </row>
    <row r="60263" spans="68:68" x14ac:dyDescent="0.2">
      <c r="BP60263" s="48"/>
    </row>
    <row r="60264" spans="68:68" x14ac:dyDescent="0.2">
      <c r="BP60264" s="48"/>
    </row>
    <row r="60265" spans="68:68" x14ac:dyDescent="0.2">
      <c r="BP60265" s="48"/>
    </row>
    <row r="60266" spans="68:68" x14ac:dyDescent="0.2">
      <c r="BP60266" s="48"/>
    </row>
    <row r="60267" spans="68:68" x14ac:dyDescent="0.2">
      <c r="BP60267" s="48"/>
    </row>
    <row r="60268" spans="68:68" x14ac:dyDescent="0.2">
      <c r="BP60268" s="48"/>
    </row>
    <row r="60269" spans="68:68" x14ac:dyDescent="0.2">
      <c r="BP60269" s="48"/>
    </row>
    <row r="60270" spans="68:68" x14ac:dyDescent="0.2">
      <c r="BP60270" s="48"/>
    </row>
    <row r="60271" spans="68:68" x14ac:dyDescent="0.2">
      <c r="BP60271" s="48"/>
    </row>
    <row r="60272" spans="68:68" x14ac:dyDescent="0.2">
      <c r="BP60272" s="48"/>
    </row>
    <row r="60273" spans="68:68" x14ac:dyDescent="0.2">
      <c r="BP60273" s="48"/>
    </row>
    <row r="60274" spans="68:68" x14ac:dyDescent="0.2">
      <c r="BP60274" s="48"/>
    </row>
    <row r="60275" spans="68:68" x14ac:dyDescent="0.2">
      <c r="BP60275" s="48"/>
    </row>
    <row r="60276" spans="68:68" x14ac:dyDescent="0.2">
      <c r="BP60276" s="48"/>
    </row>
    <row r="60277" spans="68:68" x14ac:dyDescent="0.2">
      <c r="BP60277" s="48"/>
    </row>
    <row r="60278" spans="68:68" x14ac:dyDescent="0.2">
      <c r="BP60278" s="48"/>
    </row>
    <row r="60279" spans="68:68" x14ac:dyDescent="0.2">
      <c r="BP60279" s="48"/>
    </row>
    <row r="60280" spans="68:68" x14ac:dyDescent="0.2">
      <c r="BP60280" s="48"/>
    </row>
    <row r="60281" spans="68:68" x14ac:dyDescent="0.2">
      <c r="BP60281" s="48"/>
    </row>
    <row r="60282" spans="68:68" x14ac:dyDescent="0.2">
      <c r="BP60282" s="48"/>
    </row>
    <row r="60283" spans="68:68" x14ac:dyDescent="0.2">
      <c r="BP60283" s="48"/>
    </row>
    <row r="60284" spans="68:68" x14ac:dyDescent="0.2">
      <c r="BP60284" s="48"/>
    </row>
    <row r="60285" spans="68:68" x14ac:dyDescent="0.2">
      <c r="BP60285" s="48"/>
    </row>
    <row r="60286" spans="68:68" x14ac:dyDescent="0.2">
      <c r="BP60286" s="48"/>
    </row>
    <row r="60287" spans="68:68" x14ac:dyDescent="0.2">
      <c r="BP60287" s="48"/>
    </row>
    <row r="60288" spans="68:68" x14ac:dyDescent="0.2">
      <c r="BP60288" s="48"/>
    </row>
    <row r="60289" spans="68:68" x14ac:dyDescent="0.2">
      <c r="BP60289" s="48"/>
    </row>
    <row r="60290" spans="68:68" x14ac:dyDescent="0.2">
      <c r="BP60290" s="48"/>
    </row>
    <row r="60291" spans="68:68" x14ac:dyDescent="0.2">
      <c r="BP60291" s="48"/>
    </row>
    <row r="60292" spans="68:68" x14ac:dyDescent="0.2">
      <c r="BP60292" s="48"/>
    </row>
    <row r="60293" spans="68:68" x14ac:dyDescent="0.2">
      <c r="BP60293" s="48"/>
    </row>
    <row r="60294" spans="68:68" x14ac:dyDescent="0.2">
      <c r="BP60294" s="48"/>
    </row>
    <row r="60295" spans="68:68" x14ac:dyDescent="0.2">
      <c r="BP60295" s="48"/>
    </row>
    <row r="60296" spans="68:68" x14ac:dyDescent="0.2">
      <c r="BP60296" s="48"/>
    </row>
    <row r="60297" spans="68:68" x14ac:dyDescent="0.2">
      <c r="BP60297" s="48"/>
    </row>
    <row r="60298" spans="68:68" x14ac:dyDescent="0.2">
      <c r="BP60298" s="48"/>
    </row>
    <row r="60299" spans="68:68" x14ac:dyDescent="0.2">
      <c r="BP60299" s="48"/>
    </row>
    <row r="60300" spans="68:68" x14ac:dyDescent="0.2">
      <c r="BP60300" s="48"/>
    </row>
    <row r="60301" spans="68:68" x14ac:dyDescent="0.2">
      <c r="BP60301" s="48"/>
    </row>
    <row r="60302" spans="68:68" x14ac:dyDescent="0.2">
      <c r="BP60302" s="48"/>
    </row>
    <row r="60303" spans="68:68" x14ac:dyDescent="0.2">
      <c r="BP60303" s="48"/>
    </row>
    <row r="60304" spans="68:68" x14ac:dyDescent="0.2">
      <c r="BP60304" s="48"/>
    </row>
    <row r="60305" spans="68:68" x14ac:dyDescent="0.2">
      <c r="BP60305" s="48"/>
    </row>
    <row r="60306" spans="68:68" x14ac:dyDescent="0.2">
      <c r="BP60306" s="48"/>
    </row>
    <row r="60307" spans="68:68" x14ac:dyDescent="0.2">
      <c r="BP60307" s="48"/>
    </row>
    <row r="60308" spans="68:68" x14ac:dyDescent="0.2">
      <c r="BP60308" s="48"/>
    </row>
    <row r="60309" spans="68:68" x14ac:dyDescent="0.2">
      <c r="BP60309" s="48"/>
    </row>
    <row r="60310" spans="68:68" x14ac:dyDescent="0.2">
      <c r="BP60310" s="48"/>
    </row>
    <row r="60311" spans="68:68" x14ac:dyDescent="0.2">
      <c r="BP60311" s="48"/>
    </row>
    <row r="60312" spans="68:68" x14ac:dyDescent="0.2">
      <c r="BP60312" s="48"/>
    </row>
    <row r="60313" spans="68:68" x14ac:dyDescent="0.2">
      <c r="BP60313" s="48"/>
    </row>
    <row r="60314" spans="68:68" x14ac:dyDescent="0.2">
      <c r="BP60314" s="48"/>
    </row>
    <row r="60315" spans="68:68" x14ac:dyDescent="0.2">
      <c r="BP60315" s="48"/>
    </row>
    <row r="60316" spans="68:68" x14ac:dyDescent="0.2">
      <c r="BP60316" s="48"/>
    </row>
    <row r="60317" spans="68:68" x14ac:dyDescent="0.2">
      <c r="BP60317" s="48"/>
    </row>
    <row r="60318" spans="68:68" x14ac:dyDescent="0.2">
      <c r="BP60318" s="48"/>
    </row>
    <row r="60319" spans="68:68" x14ac:dyDescent="0.2">
      <c r="BP60319" s="48"/>
    </row>
    <row r="60320" spans="68:68" x14ac:dyDescent="0.2">
      <c r="BP60320" s="48"/>
    </row>
    <row r="60321" spans="68:68" x14ac:dyDescent="0.2">
      <c r="BP60321" s="48"/>
    </row>
    <row r="60322" spans="68:68" x14ac:dyDescent="0.2">
      <c r="BP60322" s="48"/>
    </row>
    <row r="60323" spans="68:68" x14ac:dyDescent="0.2">
      <c r="BP60323" s="48"/>
    </row>
    <row r="60324" spans="68:68" x14ac:dyDescent="0.2">
      <c r="BP60324" s="48"/>
    </row>
    <row r="60325" spans="68:68" x14ac:dyDescent="0.2">
      <c r="BP60325" s="48"/>
    </row>
    <row r="60326" spans="68:68" x14ac:dyDescent="0.2">
      <c r="BP60326" s="48"/>
    </row>
    <row r="60327" spans="68:68" x14ac:dyDescent="0.2">
      <c r="BP60327" s="48"/>
    </row>
    <row r="60328" spans="68:68" x14ac:dyDescent="0.2">
      <c r="BP60328" s="48"/>
    </row>
    <row r="60329" spans="68:68" x14ac:dyDescent="0.2">
      <c r="BP60329" s="48"/>
    </row>
    <row r="60330" spans="68:68" x14ac:dyDescent="0.2">
      <c r="BP60330" s="48"/>
    </row>
    <row r="60331" spans="68:68" x14ac:dyDescent="0.2">
      <c r="BP60331" s="48"/>
    </row>
    <row r="60332" spans="68:68" x14ac:dyDescent="0.2">
      <c r="BP60332" s="48"/>
    </row>
    <row r="60333" spans="68:68" x14ac:dyDescent="0.2">
      <c r="BP60333" s="48"/>
    </row>
    <row r="60334" spans="68:68" x14ac:dyDescent="0.2">
      <c r="BP60334" s="48"/>
    </row>
    <row r="60335" spans="68:68" x14ac:dyDescent="0.2">
      <c r="BP60335" s="48"/>
    </row>
    <row r="60336" spans="68:68" x14ac:dyDescent="0.2">
      <c r="BP60336" s="48"/>
    </row>
    <row r="60337" spans="68:68" x14ac:dyDescent="0.2">
      <c r="BP60337" s="48"/>
    </row>
    <row r="60338" spans="68:68" x14ac:dyDescent="0.2">
      <c r="BP60338" s="48"/>
    </row>
    <row r="60339" spans="68:68" x14ac:dyDescent="0.2">
      <c r="BP60339" s="48"/>
    </row>
    <row r="60340" spans="68:68" x14ac:dyDescent="0.2">
      <c r="BP60340" s="48"/>
    </row>
    <row r="60341" spans="68:68" x14ac:dyDescent="0.2">
      <c r="BP60341" s="48"/>
    </row>
    <row r="60342" spans="68:68" x14ac:dyDescent="0.2">
      <c r="BP60342" s="48"/>
    </row>
    <row r="60343" spans="68:68" x14ac:dyDescent="0.2">
      <c r="BP60343" s="48"/>
    </row>
    <row r="60344" spans="68:68" x14ac:dyDescent="0.2">
      <c r="BP60344" s="48"/>
    </row>
    <row r="60345" spans="68:68" x14ac:dyDescent="0.2">
      <c r="BP60345" s="48"/>
    </row>
    <row r="60346" spans="68:68" x14ac:dyDescent="0.2">
      <c r="BP60346" s="48"/>
    </row>
    <row r="60347" spans="68:68" x14ac:dyDescent="0.2">
      <c r="BP60347" s="48"/>
    </row>
    <row r="60348" spans="68:68" x14ac:dyDescent="0.2">
      <c r="BP60348" s="48"/>
    </row>
    <row r="60349" spans="68:68" x14ac:dyDescent="0.2">
      <c r="BP60349" s="48"/>
    </row>
    <row r="60350" spans="68:68" x14ac:dyDescent="0.2">
      <c r="BP60350" s="48"/>
    </row>
    <row r="60351" spans="68:68" x14ac:dyDescent="0.2">
      <c r="BP60351" s="48"/>
    </row>
    <row r="60352" spans="68:68" x14ac:dyDescent="0.2">
      <c r="BP60352" s="48"/>
    </row>
    <row r="60353" spans="68:68" x14ac:dyDescent="0.2">
      <c r="BP60353" s="48"/>
    </row>
    <row r="60354" spans="68:68" x14ac:dyDescent="0.2">
      <c r="BP60354" s="48"/>
    </row>
    <row r="60355" spans="68:68" x14ac:dyDescent="0.2">
      <c r="BP60355" s="48"/>
    </row>
    <row r="60356" spans="68:68" x14ac:dyDescent="0.2">
      <c r="BP60356" s="48"/>
    </row>
    <row r="60357" spans="68:68" x14ac:dyDescent="0.2">
      <c r="BP60357" s="48"/>
    </row>
    <row r="60358" spans="68:68" x14ac:dyDescent="0.2">
      <c r="BP60358" s="48"/>
    </row>
    <row r="60359" spans="68:68" x14ac:dyDescent="0.2">
      <c r="BP60359" s="48"/>
    </row>
    <row r="60360" spans="68:68" x14ac:dyDescent="0.2">
      <c r="BP60360" s="48"/>
    </row>
    <row r="60361" spans="68:68" x14ac:dyDescent="0.2">
      <c r="BP60361" s="48"/>
    </row>
    <row r="60362" spans="68:68" x14ac:dyDescent="0.2">
      <c r="BP60362" s="48"/>
    </row>
    <row r="60363" spans="68:68" x14ac:dyDescent="0.2">
      <c r="BP60363" s="48"/>
    </row>
    <row r="60364" spans="68:68" x14ac:dyDescent="0.2">
      <c r="BP60364" s="48"/>
    </row>
    <row r="60365" spans="68:68" x14ac:dyDescent="0.2">
      <c r="BP60365" s="48"/>
    </row>
    <row r="60366" spans="68:68" x14ac:dyDescent="0.2">
      <c r="BP60366" s="48"/>
    </row>
    <row r="60367" spans="68:68" x14ac:dyDescent="0.2">
      <c r="BP60367" s="48"/>
    </row>
    <row r="60368" spans="68:68" x14ac:dyDescent="0.2">
      <c r="BP60368" s="48"/>
    </row>
    <row r="60369" spans="68:68" x14ac:dyDescent="0.2">
      <c r="BP60369" s="48"/>
    </row>
    <row r="60370" spans="68:68" x14ac:dyDescent="0.2">
      <c r="BP60370" s="48"/>
    </row>
    <row r="60371" spans="68:68" x14ac:dyDescent="0.2">
      <c r="BP60371" s="48"/>
    </row>
    <row r="60372" spans="68:68" x14ac:dyDescent="0.2">
      <c r="BP60372" s="48"/>
    </row>
    <row r="60373" spans="68:68" x14ac:dyDescent="0.2">
      <c r="BP60373" s="48"/>
    </row>
    <row r="60374" spans="68:68" x14ac:dyDescent="0.2">
      <c r="BP60374" s="48"/>
    </row>
    <row r="60375" spans="68:68" x14ac:dyDescent="0.2">
      <c r="BP60375" s="48"/>
    </row>
    <row r="60376" spans="68:68" x14ac:dyDescent="0.2">
      <c r="BP60376" s="48"/>
    </row>
    <row r="60377" spans="68:68" x14ac:dyDescent="0.2">
      <c r="BP60377" s="48"/>
    </row>
    <row r="60378" spans="68:68" x14ac:dyDescent="0.2">
      <c r="BP60378" s="48"/>
    </row>
    <row r="60379" spans="68:68" x14ac:dyDescent="0.2">
      <c r="BP60379" s="48"/>
    </row>
    <row r="60380" spans="68:68" x14ac:dyDescent="0.2">
      <c r="BP60380" s="48"/>
    </row>
    <row r="60381" spans="68:68" x14ac:dyDescent="0.2">
      <c r="BP60381" s="48"/>
    </row>
    <row r="60382" spans="68:68" x14ac:dyDescent="0.2">
      <c r="BP60382" s="48"/>
    </row>
    <row r="60383" spans="68:68" x14ac:dyDescent="0.2">
      <c r="BP60383" s="48"/>
    </row>
    <row r="60384" spans="68:68" x14ac:dyDescent="0.2">
      <c r="BP60384" s="48"/>
    </row>
    <row r="60385" spans="68:68" x14ac:dyDescent="0.2">
      <c r="BP60385" s="48"/>
    </row>
    <row r="60386" spans="68:68" x14ac:dyDescent="0.2">
      <c r="BP60386" s="48"/>
    </row>
    <row r="60387" spans="68:68" x14ac:dyDescent="0.2">
      <c r="BP60387" s="48"/>
    </row>
    <row r="60388" spans="68:68" x14ac:dyDescent="0.2">
      <c r="BP60388" s="48"/>
    </row>
    <row r="60389" spans="68:68" x14ac:dyDescent="0.2">
      <c r="BP60389" s="48"/>
    </row>
    <row r="60390" spans="68:68" x14ac:dyDescent="0.2">
      <c r="BP60390" s="48"/>
    </row>
    <row r="60391" spans="68:68" x14ac:dyDescent="0.2">
      <c r="BP60391" s="48"/>
    </row>
    <row r="60392" spans="68:68" x14ac:dyDescent="0.2">
      <c r="BP60392" s="48"/>
    </row>
    <row r="60393" spans="68:68" x14ac:dyDescent="0.2">
      <c r="BP60393" s="48"/>
    </row>
    <row r="60394" spans="68:68" x14ac:dyDescent="0.2">
      <c r="BP60394" s="48"/>
    </row>
    <row r="60395" spans="68:68" x14ac:dyDescent="0.2">
      <c r="BP60395" s="48"/>
    </row>
    <row r="60396" spans="68:68" x14ac:dyDescent="0.2">
      <c r="BP60396" s="48"/>
    </row>
    <row r="60397" spans="68:68" x14ac:dyDescent="0.2">
      <c r="BP60397" s="48"/>
    </row>
    <row r="60398" spans="68:68" x14ac:dyDescent="0.2">
      <c r="BP60398" s="48"/>
    </row>
    <row r="60399" spans="68:68" x14ac:dyDescent="0.2">
      <c r="BP60399" s="48"/>
    </row>
    <row r="60400" spans="68:68" x14ac:dyDescent="0.2">
      <c r="BP60400" s="48"/>
    </row>
    <row r="60401" spans="68:68" x14ac:dyDescent="0.2">
      <c r="BP60401" s="48"/>
    </row>
    <row r="60402" spans="68:68" x14ac:dyDescent="0.2">
      <c r="BP60402" s="48"/>
    </row>
    <row r="60403" spans="68:68" x14ac:dyDescent="0.2">
      <c r="BP60403" s="48"/>
    </row>
    <row r="60404" spans="68:68" x14ac:dyDescent="0.2">
      <c r="BP60404" s="48"/>
    </row>
    <row r="60405" spans="68:68" x14ac:dyDescent="0.2">
      <c r="BP60405" s="48"/>
    </row>
    <row r="60406" spans="68:68" x14ac:dyDescent="0.2">
      <c r="BP60406" s="48"/>
    </row>
    <row r="60407" spans="68:68" x14ac:dyDescent="0.2">
      <c r="BP60407" s="48"/>
    </row>
    <row r="60408" spans="68:68" x14ac:dyDescent="0.2">
      <c r="BP60408" s="48"/>
    </row>
    <row r="60409" spans="68:68" x14ac:dyDescent="0.2">
      <c r="BP60409" s="48"/>
    </row>
    <row r="60410" spans="68:68" x14ac:dyDescent="0.2">
      <c r="BP60410" s="48"/>
    </row>
    <row r="60411" spans="68:68" x14ac:dyDescent="0.2">
      <c r="BP60411" s="48"/>
    </row>
    <row r="60412" spans="68:68" x14ac:dyDescent="0.2">
      <c r="BP60412" s="48"/>
    </row>
    <row r="60413" spans="68:68" x14ac:dyDescent="0.2">
      <c r="BP60413" s="48"/>
    </row>
    <row r="60414" spans="68:68" x14ac:dyDescent="0.2">
      <c r="BP60414" s="48"/>
    </row>
    <row r="60415" spans="68:68" x14ac:dyDescent="0.2">
      <c r="BP60415" s="48"/>
    </row>
    <row r="60416" spans="68:68" x14ac:dyDescent="0.2">
      <c r="BP60416" s="48"/>
    </row>
    <row r="60417" spans="68:68" x14ac:dyDescent="0.2">
      <c r="BP60417" s="48"/>
    </row>
    <row r="60418" spans="68:68" x14ac:dyDescent="0.2">
      <c r="BP60418" s="48"/>
    </row>
    <row r="60419" spans="68:68" x14ac:dyDescent="0.2">
      <c r="BP60419" s="48"/>
    </row>
    <row r="60420" spans="68:68" x14ac:dyDescent="0.2">
      <c r="BP60420" s="48"/>
    </row>
    <row r="60421" spans="68:68" x14ac:dyDescent="0.2">
      <c r="BP60421" s="48"/>
    </row>
    <row r="60422" spans="68:68" x14ac:dyDescent="0.2">
      <c r="BP60422" s="48"/>
    </row>
    <row r="60423" spans="68:68" x14ac:dyDescent="0.2">
      <c r="BP60423" s="48"/>
    </row>
    <row r="60424" spans="68:68" x14ac:dyDescent="0.2">
      <c r="BP60424" s="48"/>
    </row>
    <row r="60425" spans="68:68" x14ac:dyDescent="0.2">
      <c r="BP60425" s="48"/>
    </row>
    <row r="60426" spans="68:68" x14ac:dyDescent="0.2">
      <c r="BP60426" s="48"/>
    </row>
    <row r="60427" spans="68:68" x14ac:dyDescent="0.2">
      <c r="BP60427" s="48"/>
    </row>
    <row r="60428" spans="68:68" x14ac:dyDescent="0.2">
      <c r="BP60428" s="48"/>
    </row>
    <row r="60429" spans="68:68" x14ac:dyDescent="0.2">
      <c r="BP60429" s="48"/>
    </row>
    <row r="60430" spans="68:68" x14ac:dyDescent="0.2">
      <c r="BP60430" s="48"/>
    </row>
    <row r="60431" spans="68:68" x14ac:dyDescent="0.2">
      <c r="BP60431" s="48"/>
    </row>
    <row r="60432" spans="68:68" x14ac:dyDescent="0.2">
      <c r="BP60432" s="48"/>
    </row>
    <row r="60433" spans="68:68" x14ac:dyDescent="0.2">
      <c r="BP60433" s="48"/>
    </row>
    <row r="60434" spans="68:68" x14ac:dyDescent="0.2">
      <c r="BP60434" s="48"/>
    </row>
    <row r="60435" spans="68:68" x14ac:dyDescent="0.2">
      <c r="BP60435" s="48"/>
    </row>
    <row r="60436" spans="68:68" x14ac:dyDescent="0.2">
      <c r="BP60436" s="48"/>
    </row>
    <row r="60437" spans="68:68" x14ac:dyDescent="0.2">
      <c r="BP60437" s="48"/>
    </row>
    <row r="60438" spans="68:68" x14ac:dyDescent="0.2">
      <c r="BP60438" s="48"/>
    </row>
    <row r="60439" spans="68:68" x14ac:dyDescent="0.2">
      <c r="BP60439" s="48"/>
    </row>
    <row r="60440" spans="68:68" x14ac:dyDescent="0.2">
      <c r="BP60440" s="48"/>
    </row>
    <row r="60441" spans="68:68" x14ac:dyDescent="0.2">
      <c r="BP60441" s="48"/>
    </row>
    <row r="60442" spans="68:68" x14ac:dyDescent="0.2">
      <c r="BP60442" s="48"/>
    </row>
    <row r="60443" spans="68:68" x14ac:dyDescent="0.2">
      <c r="BP60443" s="48"/>
    </row>
    <row r="60444" spans="68:68" x14ac:dyDescent="0.2">
      <c r="BP60444" s="48"/>
    </row>
    <row r="60445" spans="68:68" x14ac:dyDescent="0.2">
      <c r="BP60445" s="48"/>
    </row>
    <row r="60446" spans="68:68" x14ac:dyDescent="0.2">
      <c r="BP60446" s="48"/>
    </row>
    <row r="60447" spans="68:68" x14ac:dyDescent="0.2">
      <c r="BP60447" s="48"/>
    </row>
    <row r="60448" spans="68:68" x14ac:dyDescent="0.2">
      <c r="BP60448" s="48"/>
    </row>
    <row r="60449" spans="68:68" x14ac:dyDescent="0.2">
      <c r="BP60449" s="48"/>
    </row>
    <row r="60450" spans="68:68" x14ac:dyDescent="0.2">
      <c r="BP60450" s="48"/>
    </row>
    <row r="60451" spans="68:68" x14ac:dyDescent="0.2">
      <c r="BP60451" s="48"/>
    </row>
    <row r="60452" spans="68:68" x14ac:dyDescent="0.2">
      <c r="BP60452" s="48"/>
    </row>
    <row r="60453" spans="68:68" x14ac:dyDescent="0.2">
      <c r="BP60453" s="48"/>
    </row>
    <row r="60454" spans="68:68" x14ac:dyDescent="0.2">
      <c r="BP60454" s="48"/>
    </row>
    <row r="60455" spans="68:68" x14ac:dyDescent="0.2">
      <c r="BP60455" s="48"/>
    </row>
    <row r="60456" spans="68:68" x14ac:dyDescent="0.2">
      <c r="BP60456" s="48"/>
    </row>
    <row r="60457" spans="68:68" x14ac:dyDescent="0.2">
      <c r="BP60457" s="48"/>
    </row>
    <row r="60458" spans="68:68" x14ac:dyDescent="0.2">
      <c r="BP60458" s="48"/>
    </row>
    <row r="60459" spans="68:68" x14ac:dyDescent="0.2">
      <c r="BP60459" s="48"/>
    </row>
    <row r="60460" spans="68:68" x14ac:dyDescent="0.2">
      <c r="BP60460" s="48"/>
    </row>
    <row r="60461" spans="68:68" x14ac:dyDescent="0.2">
      <c r="BP60461" s="48"/>
    </row>
    <row r="60462" spans="68:68" x14ac:dyDescent="0.2">
      <c r="BP60462" s="48"/>
    </row>
    <row r="60463" spans="68:68" x14ac:dyDescent="0.2">
      <c r="BP60463" s="48"/>
    </row>
    <row r="60464" spans="68:68" x14ac:dyDescent="0.2">
      <c r="BP60464" s="48"/>
    </row>
    <row r="60465" spans="68:68" x14ac:dyDescent="0.2">
      <c r="BP60465" s="48"/>
    </row>
    <row r="60466" spans="68:68" x14ac:dyDescent="0.2">
      <c r="BP60466" s="48"/>
    </row>
    <row r="60467" spans="68:68" x14ac:dyDescent="0.2">
      <c r="BP60467" s="48"/>
    </row>
    <row r="60468" spans="68:68" x14ac:dyDescent="0.2">
      <c r="BP60468" s="48"/>
    </row>
    <row r="60469" spans="68:68" x14ac:dyDescent="0.2">
      <c r="BP60469" s="48"/>
    </row>
    <row r="60470" spans="68:68" x14ac:dyDescent="0.2">
      <c r="BP60470" s="48"/>
    </row>
    <row r="60471" spans="68:68" x14ac:dyDescent="0.2">
      <c r="BP60471" s="48"/>
    </row>
    <row r="60472" spans="68:68" x14ac:dyDescent="0.2">
      <c r="BP60472" s="48"/>
    </row>
    <row r="60473" spans="68:68" x14ac:dyDescent="0.2">
      <c r="BP60473" s="48"/>
    </row>
    <row r="60474" spans="68:68" x14ac:dyDescent="0.2">
      <c r="BP60474" s="48"/>
    </row>
    <row r="60475" spans="68:68" x14ac:dyDescent="0.2">
      <c r="BP60475" s="48"/>
    </row>
    <row r="60476" spans="68:68" x14ac:dyDescent="0.2">
      <c r="BP60476" s="48"/>
    </row>
    <row r="60477" spans="68:68" x14ac:dyDescent="0.2">
      <c r="BP60477" s="48"/>
    </row>
    <row r="60478" spans="68:68" x14ac:dyDescent="0.2">
      <c r="BP60478" s="48"/>
    </row>
    <row r="60479" spans="68:68" x14ac:dyDescent="0.2">
      <c r="BP60479" s="48"/>
    </row>
    <row r="60480" spans="68:68" x14ac:dyDescent="0.2">
      <c r="BP60480" s="48"/>
    </row>
    <row r="60481" spans="68:68" x14ac:dyDescent="0.2">
      <c r="BP60481" s="48"/>
    </row>
    <row r="60482" spans="68:68" x14ac:dyDescent="0.2">
      <c r="BP60482" s="48"/>
    </row>
    <row r="60483" spans="68:68" x14ac:dyDescent="0.2">
      <c r="BP60483" s="48"/>
    </row>
    <row r="60484" spans="68:68" x14ac:dyDescent="0.2">
      <c r="BP60484" s="48"/>
    </row>
    <row r="60485" spans="68:68" x14ac:dyDescent="0.2">
      <c r="BP60485" s="48"/>
    </row>
    <row r="60486" spans="68:68" x14ac:dyDescent="0.2">
      <c r="BP60486" s="48"/>
    </row>
    <row r="60487" spans="68:68" x14ac:dyDescent="0.2">
      <c r="BP60487" s="48"/>
    </row>
    <row r="60488" spans="68:68" x14ac:dyDescent="0.2">
      <c r="BP60488" s="48"/>
    </row>
    <row r="60489" spans="68:68" x14ac:dyDescent="0.2">
      <c r="BP60489" s="48"/>
    </row>
    <row r="60490" spans="68:68" x14ac:dyDescent="0.2">
      <c r="BP60490" s="48"/>
    </row>
    <row r="60491" spans="68:68" x14ac:dyDescent="0.2">
      <c r="BP60491" s="48"/>
    </row>
    <row r="60492" spans="68:68" x14ac:dyDescent="0.2">
      <c r="BP60492" s="48"/>
    </row>
    <row r="60493" spans="68:68" x14ac:dyDescent="0.2">
      <c r="BP60493" s="48"/>
    </row>
    <row r="60494" spans="68:68" x14ac:dyDescent="0.2">
      <c r="BP60494" s="48"/>
    </row>
    <row r="60495" spans="68:68" x14ac:dyDescent="0.2">
      <c r="BP60495" s="48"/>
    </row>
    <row r="60496" spans="68:68" x14ac:dyDescent="0.2">
      <c r="BP60496" s="48"/>
    </row>
    <row r="60497" spans="68:68" x14ac:dyDescent="0.2">
      <c r="BP60497" s="48"/>
    </row>
    <row r="60498" spans="68:68" x14ac:dyDescent="0.2">
      <c r="BP60498" s="48"/>
    </row>
    <row r="60499" spans="68:68" x14ac:dyDescent="0.2">
      <c r="BP60499" s="48"/>
    </row>
    <row r="60500" spans="68:68" x14ac:dyDescent="0.2">
      <c r="BP60500" s="48"/>
    </row>
    <row r="60501" spans="68:68" x14ac:dyDescent="0.2">
      <c r="BP60501" s="48"/>
    </row>
    <row r="60502" spans="68:68" x14ac:dyDescent="0.2">
      <c r="BP60502" s="48"/>
    </row>
    <row r="60503" spans="68:68" x14ac:dyDescent="0.2">
      <c r="BP60503" s="48"/>
    </row>
    <row r="60504" spans="68:68" x14ac:dyDescent="0.2">
      <c r="BP60504" s="48"/>
    </row>
    <row r="60505" spans="68:68" x14ac:dyDescent="0.2">
      <c r="BP60505" s="48"/>
    </row>
    <row r="60506" spans="68:68" x14ac:dyDescent="0.2">
      <c r="BP60506" s="48"/>
    </row>
    <row r="60507" spans="68:68" x14ac:dyDescent="0.2">
      <c r="BP60507" s="48"/>
    </row>
    <row r="60508" spans="68:68" x14ac:dyDescent="0.2">
      <c r="BP60508" s="48"/>
    </row>
    <row r="60509" spans="68:68" x14ac:dyDescent="0.2">
      <c r="BP60509" s="48"/>
    </row>
    <row r="60510" spans="68:68" x14ac:dyDescent="0.2">
      <c r="BP60510" s="48"/>
    </row>
    <row r="60511" spans="68:68" x14ac:dyDescent="0.2">
      <c r="BP60511" s="48"/>
    </row>
    <row r="60512" spans="68:68" x14ac:dyDescent="0.2">
      <c r="BP60512" s="48"/>
    </row>
    <row r="60513" spans="68:68" x14ac:dyDescent="0.2">
      <c r="BP60513" s="48"/>
    </row>
    <row r="60514" spans="68:68" x14ac:dyDescent="0.2">
      <c r="BP60514" s="48"/>
    </row>
    <row r="60515" spans="68:68" x14ac:dyDescent="0.2">
      <c r="BP60515" s="48"/>
    </row>
    <row r="60516" spans="68:68" x14ac:dyDescent="0.2">
      <c r="BP60516" s="48"/>
    </row>
    <row r="60517" spans="68:68" x14ac:dyDescent="0.2">
      <c r="BP60517" s="48"/>
    </row>
    <row r="60518" spans="68:68" x14ac:dyDescent="0.2">
      <c r="BP60518" s="48"/>
    </row>
    <row r="60519" spans="68:68" x14ac:dyDescent="0.2">
      <c r="BP60519" s="48"/>
    </row>
    <row r="60520" spans="68:68" x14ac:dyDescent="0.2">
      <c r="BP60520" s="48"/>
    </row>
    <row r="60521" spans="68:68" x14ac:dyDescent="0.2">
      <c r="BP60521" s="48"/>
    </row>
    <row r="60522" spans="68:68" x14ac:dyDescent="0.2">
      <c r="BP60522" s="48"/>
    </row>
    <row r="60523" spans="68:68" x14ac:dyDescent="0.2">
      <c r="BP60523" s="48"/>
    </row>
    <row r="60524" spans="68:68" x14ac:dyDescent="0.2">
      <c r="BP60524" s="48"/>
    </row>
    <row r="60525" spans="68:68" x14ac:dyDescent="0.2">
      <c r="BP60525" s="48"/>
    </row>
    <row r="60526" spans="68:68" x14ac:dyDescent="0.2">
      <c r="BP60526" s="48"/>
    </row>
    <row r="60527" spans="68:68" x14ac:dyDescent="0.2">
      <c r="BP60527" s="48"/>
    </row>
    <row r="60528" spans="68:68" x14ac:dyDescent="0.2">
      <c r="BP60528" s="48"/>
    </row>
    <row r="60529" spans="68:68" x14ac:dyDescent="0.2">
      <c r="BP60529" s="48"/>
    </row>
    <row r="60530" spans="68:68" x14ac:dyDescent="0.2">
      <c r="BP60530" s="48"/>
    </row>
    <row r="60531" spans="68:68" x14ac:dyDescent="0.2">
      <c r="BP60531" s="48"/>
    </row>
    <row r="60532" spans="68:68" x14ac:dyDescent="0.2">
      <c r="BP60532" s="48"/>
    </row>
    <row r="60533" spans="68:68" x14ac:dyDescent="0.2">
      <c r="BP60533" s="48"/>
    </row>
    <row r="60534" spans="68:68" x14ac:dyDescent="0.2">
      <c r="BP60534" s="48"/>
    </row>
    <row r="60535" spans="68:68" x14ac:dyDescent="0.2">
      <c r="BP60535" s="48"/>
    </row>
    <row r="60536" spans="68:68" x14ac:dyDescent="0.2">
      <c r="BP60536" s="48"/>
    </row>
    <row r="60537" spans="68:68" x14ac:dyDescent="0.2">
      <c r="BP60537" s="48"/>
    </row>
    <row r="60538" spans="68:68" x14ac:dyDescent="0.2">
      <c r="BP60538" s="48"/>
    </row>
    <row r="60539" spans="68:68" x14ac:dyDescent="0.2">
      <c r="BP60539" s="48"/>
    </row>
    <row r="60540" spans="68:68" x14ac:dyDescent="0.2">
      <c r="BP60540" s="48"/>
    </row>
    <row r="60541" spans="68:68" x14ac:dyDescent="0.2">
      <c r="BP60541" s="48"/>
    </row>
    <row r="60542" spans="68:68" x14ac:dyDescent="0.2">
      <c r="BP60542" s="48"/>
    </row>
    <row r="60543" spans="68:68" x14ac:dyDescent="0.2">
      <c r="BP60543" s="48"/>
    </row>
    <row r="60544" spans="68:68" x14ac:dyDescent="0.2">
      <c r="BP60544" s="48"/>
    </row>
    <row r="60545" spans="68:68" x14ac:dyDescent="0.2">
      <c r="BP60545" s="48"/>
    </row>
    <row r="60546" spans="68:68" x14ac:dyDescent="0.2">
      <c r="BP60546" s="48"/>
    </row>
    <row r="60547" spans="68:68" x14ac:dyDescent="0.2">
      <c r="BP60547" s="48"/>
    </row>
    <row r="60548" spans="68:68" x14ac:dyDescent="0.2">
      <c r="BP60548" s="48"/>
    </row>
    <row r="60549" spans="68:68" x14ac:dyDescent="0.2">
      <c r="BP60549" s="48"/>
    </row>
    <row r="60550" spans="68:68" x14ac:dyDescent="0.2">
      <c r="BP60550" s="48"/>
    </row>
    <row r="60551" spans="68:68" x14ac:dyDescent="0.2">
      <c r="BP60551" s="48"/>
    </row>
    <row r="60552" spans="68:68" x14ac:dyDescent="0.2">
      <c r="BP60552" s="48"/>
    </row>
    <row r="60553" spans="68:68" x14ac:dyDescent="0.2">
      <c r="BP60553" s="48"/>
    </row>
    <row r="60554" spans="68:68" x14ac:dyDescent="0.2">
      <c r="BP60554" s="48"/>
    </row>
    <row r="60555" spans="68:68" x14ac:dyDescent="0.2">
      <c r="BP60555" s="48"/>
    </row>
    <row r="60556" spans="68:68" x14ac:dyDescent="0.2">
      <c r="BP60556" s="48"/>
    </row>
    <row r="60557" spans="68:68" x14ac:dyDescent="0.2">
      <c r="BP60557" s="48"/>
    </row>
    <row r="60558" spans="68:68" x14ac:dyDescent="0.2">
      <c r="BP60558" s="48"/>
    </row>
    <row r="60559" spans="68:68" x14ac:dyDescent="0.2">
      <c r="BP60559" s="48"/>
    </row>
    <row r="60560" spans="68:68" x14ac:dyDescent="0.2">
      <c r="BP60560" s="48"/>
    </row>
    <row r="60561" spans="68:68" x14ac:dyDescent="0.2">
      <c r="BP60561" s="48"/>
    </row>
    <row r="60562" spans="68:68" x14ac:dyDescent="0.2">
      <c r="BP60562" s="48"/>
    </row>
    <row r="60563" spans="68:68" x14ac:dyDescent="0.2">
      <c r="BP60563" s="48"/>
    </row>
    <row r="60564" spans="68:68" x14ac:dyDescent="0.2">
      <c r="BP60564" s="48"/>
    </row>
    <row r="60565" spans="68:68" x14ac:dyDescent="0.2">
      <c r="BP60565" s="48"/>
    </row>
    <row r="60566" spans="68:68" x14ac:dyDescent="0.2">
      <c r="BP60566" s="48"/>
    </row>
    <row r="60567" spans="68:68" x14ac:dyDescent="0.2">
      <c r="BP60567" s="48"/>
    </row>
    <row r="60568" spans="68:68" x14ac:dyDescent="0.2">
      <c r="BP60568" s="48"/>
    </row>
    <row r="60569" spans="68:68" x14ac:dyDescent="0.2">
      <c r="BP60569" s="48"/>
    </row>
    <row r="60570" spans="68:68" x14ac:dyDescent="0.2">
      <c r="BP60570" s="48"/>
    </row>
    <row r="60571" spans="68:68" x14ac:dyDescent="0.2">
      <c r="BP60571" s="48"/>
    </row>
    <row r="60572" spans="68:68" x14ac:dyDescent="0.2">
      <c r="BP60572" s="48"/>
    </row>
    <row r="60573" spans="68:68" x14ac:dyDescent="0.2">
      <c r="BP60573" s="48"/>
    </row>
    <row r="60574" spans="68:68" x14ac:dyDescent="0.2">
      <c r="BP60574" s="48"/>
    </row>
    <row r="60575" spans="68:68" x14ac:dyDescent="0.2">
      <c r="BP60575" s="48"/>
    </row>
    <row r="60576" spans="68:68" x14ac:dyDescent="0.2">
      <c r="BP60576" s="48"/>
    </row>
    <row r="60577" spans="68:68" x14ac:dyDescent="0.2">
      <c r="BP60577" s="48"/>
    </row>
    <row r="60578" spans="68:68" x14ac:dyDescent="0.2">
      <c r="BP60578" s="48"/>
    </row>
    <row r="60579" spans="68:68" x14ac:dyDescent="0.2">
      <c r="BP60579" s="48"/>
    </row>
    <row r="60580" spans="68:68" x14ac:dyDescent="0.2">
      <c r="BP60580" s="48"/>
    </row>
    <row r="60581" spans="68:68" x14ac:dyDescent="0.2">
      <c r="BP60581" s="48"/>
    </row>
    <row r="60582" spans="68:68" x14ac:dyDescent="0.2">
      <c r="BP60582" s="48"/>
    </row>
    <row r="60583" spans="68:68" x14ac:dyDescent="0.2">
      <c r="BP60583" s="48"/>
    </row>
    <row r="60584" spans="68:68" x14ac:dyDescent="0.2">
      <c r="BP60584" s="48"/>
    </row>
    <row r="60585" spans="68:68" x14ac:dyDescent="0.2">
      <c r="BP60585" s="48"/>
    </row>
    <row r="60586" spans="68:68" x14ac:dyDescent="0.2">
      <c r="BP60586" s="48"/>
    </row>
    <row r="60587" spans="68:68" x14ac:dyDescent="0.2">
      <c r="BP60587" s="48"/>
    </row>
    <row r="60588" spans="68:68" x14ac:dyDescent="0.2">
      <c r="BP60588" s="48"/>
    </row>
    <row r="60589" spans="68:68" x14ac:dyDescent="0.2">
      <c r="BP60589" s="48"/>
    </row>
    <row r="60590" spans="68:68" x14ac:dyDescent="0.2">
      <c r="BP60590" s="48"/>
    </row>
    <row r="60591" spans="68:68" x14ac:dyDescent="0.2">
      <c r="BP60591" s="48"/>
    </row>
    <row r="60592" spans="68:68" x14ac:dyDescent="0.2">
      <c r="BP60592" s="48"/>
    </row>
    <row r="60593" spans="68:68" x14ac:dyDescent="0.2">
      <c r="BP60593" s="48"/>
    </row>
    <row r="60594" spans="68:68" x14ac:dyDescent="0.2">
      <c r="BP60594" s="48"/>
    </row>
    <row r="60595" spans="68:68" x14ac:dyDescent="0.2">
      <c r="BP60595" s="48"/>
    </row>
    <row r="60596" spans="68:68" x14ac:dyDescent="0.2">
      <c r="BP60596" s="48"/>
    </row>
    <row r="60597" spans="68:68" x14ac:dyDescent="0.2">
      <c r="BP60597" s="48"/>
    </row>
    <row r="60598" spans="68:68" x14ac:dyDescent="0.2">
      <c r="BP60598" s="48"/>
    </row>
    <row r="60599" spans="68:68" x14ac:dyDescent="0.2">
      <c r="BP60599" s="48"/>
    </row>
    <row r="60600" spans="68:68" x14ac:dyDescent="0.2">
      <c r="BP60600" s="48"/>
    </row>
    <row r="60601" spans="68:68" x14ac:dyDescent="0.2">
      <c r="BP60601" s="48"/>
    </row>
    <row r="60602" spans="68:68" x14ac:dyDescent="0.2">
      <c r="BP60602" s="48"/>
    </row>
    <row r="60603" spans="68:68" x14ac:dyDescent="0.2">
      <c r="BP60603" s="48"/>
    </row>
    <row r="60604" spans="68:68" x14ac:dyDescent="0.2">
      <c r="BP60604" s="48"/>
    </row>
    <row r="60605" spans="68:68" x14ac:dyDescent="0.2">
      <c r="BP60605" s="48"/>
    </row>
    <row r="60606" spans="68:68" x14ac:dyDescent="0.2">
      <c r="BP60606" s="48"/>
    </row>
    <row r="60607" spans="68:68" x14ac:dyDescent="0.2">
      <c r="BP60607" s="48"/>
    </row>
    <row r="60608" spans="68:68" x14ac:dyDescent="0.2">
      <c r="BP60608" s="48"/>
    </row>
    <row r="60609" spans="68:68" x14ac:dyDescent="0.2">
      <c r="BP60609" s="48"/>
    </row>
    <row r="60610" spans="68:68" x14ac:dyDescent="0.2">
      <c r="BP60610" s="48"/>
    </row>
    <row r="60611" spans="68:68" x14ac:dyDescent="0.2">
      <c r="BP60611" s="48"/>
    </row>
    <row r="60612" spans="68:68" x14ac:dyDescent="0.2">
      <c r="BP60612" s="48"/>
    </row>
    <row r="60613" spans="68:68" x14ac:dyDescent="0.2">
      <c r="BP60613" s="48"/>
    </row>
    <row r="60614" spans="68:68" x14ac:dyDescent="0.2">
      <c r="BP60614" s="48"/>
    </row>
    <row r="60615" spans="68:68" x14ac:dyDescent="0.2">
      <c r="BP60615" s="48"/>
    </row>
    <row r="60616" spans="68:68" x14ac:dyDescent="0.2">
      <c r="BP60616" s="48"/>
    </row>
    <row r="60617" spans="68:68" x14ac:dyDescent="0.2">
      <c r="BP60617" s="48"/>
    </row>
    <row r="60618" spans="68:68" x14ac:dyDescent="0.2">
      <c r="BP60618" s="48"/>
    </row>
    <row r="60619" spans="68:68" x14ac:dyDescent="0.2">
      <c r="BP60619" s="48"/>
    </row>
    <row r="60620" spans="68:68" x14ac:dyDescent="0.2">
      <c r="BP60620" s="48"/>
    </row>
    <row r="60621" spans="68:68" x14ac:dyDescent="0.2">
      <c r="BP60621" s="48"/>
    </row>
    <row r="60622" spans="68:68" x14ac:dyDescent="0.2">
      <c r="BP60622" s="48"/>
    </row>
    <row r="60623" spans="68:68" x14ac:dyDescent="0.2">
      <c r="BP60623" s="48"/>
    </row>
    <row r="60624" spans="68:68" x14ac:dyDescent="0.2">
      <c r="BP60624" s="48"/>
    </row>
    <row r="60625" spans="68:68" x14ac:dyDescent="0.2">
      <c r="BP60625" s="48"/>
    </row>
    <row r="60626" spans="68:68" x14ac:dyDescent="0.2">
      <c r="BP60626" s="48"/>
    </row>
    <row r="60627" spans="68:68" x14ac:dyDescent="0.2">
      <c r="BP60627" s="48"/>
    </row>
    <row r="60628" spans="68:68" x14ac:dyDescent="0.2">
      <c r="BP60628" s="48"/>
    </row>
    <row r="60629" spans="68:68" x14ac:dyDescent="0.2">
      <c r="BP60629" s="48"/>
    </row>
    <row r="60630" spans="68:68" x14ac:dyDescent="0.2">
      <c r="BP60630" s="48"/>
    </row>
    <row r="60631" spans="68:68" x14ac:dyDescent="0.2">
      <c r="BP60631" s="48"/>
    </row>
    <row r="60632" spans="68:68" x14ac:dyDescent="0.2">
      <c r="BP60632" s="48"/>
    </row>
    <row r="60633" spans="68:68" x14ac:dyDescent="0.2">
      <c r="BP60633" s="48"/>
    </row>
    <row r="60634" spans="68:68" x14ac:dyDescent="0.2">
      <c r="BP60634" s="48"/>
    </row>
    <row r="60635" spans="68:68" x14ac:dyDescent="0.2">
      <c r="BP60635" s="48"/>
    </row>
    <row r="60636" spans="68:68" x14ac:dyDescent="0.2">
      <c r="BP60636" s="48"/>
    </row>
    <row r="60637" spans="68:68" x14ac:dyDescent="0.2">
      <c r="BP60637" s="48"/>
    </row>
    <row r="60638" spans="68:68" x14ac:dyDescent="0.2">
      <c r="BP60638" s="48"/>
    </row>
    <row r="60639" spans="68:68" x14ac:dyDescent="0.2">
      <c r="BP60639" s="48"/>
    </row>
    <row r="60640" spans="68:68" x14ac:dyDescent="0.2">
      <c r="BP60640" s="48"/>
    </row>
    <row r="60641" spans="68:68" x14ac:dyDescent="0.2">
      <c r="BP60641" s="48"/>
    </row>
    <row r="60642" spans="68:68" x14ac:dyDescent="0.2">
      <c r="BP60642" s="48"/>
    </row>
    <row r="60643" spans="68:68" x14ac:dyDescent="0.2">
      <c r="BP60643" s="48"/>
    </row>
    <row r="60644" spans="68:68" x14ac:dyDescent="0.2">
      <c r="BP60644" s="48"/>
    </row>
    <row r="60645" spans="68:68" x14ac:dyDescent="0.2">
      <c r="BP60645" s="48"/>
    </row>
    <row r="60646" spans="68:68" x14ac:dyDescent="0.2">
      <c r="BP60646" s="48"/>
    </row>
    <row r="60647" spans="68:68" x14ac:dyDescent="0.2">
      <c r="BP60647" s="48"/>
    </row>
    <row r="60648" spans="68:68" x14ac:dyDescent="0.2">
      <c r="BP60648" s="48"/>
    </row>
    <row r="60649" spans="68:68" x14ac:dyDescent="0.2">
      <c r="BP60649" s="48"/>
    </row>
    <row r="60650" spans="68:68" x14ac:dyDescent="0.2">
      <c r="BP60650" s="48"/>
    </row>
    <row r="60651" spans="68:68" x14ac:dyDescent="0.2">
      <c r="BP60651" s="48"/>
    </row>
    <row r="60652" spans="68:68" x14ac:dyDescent="0.2">
      <c r="BP60652" s="48"/>
    </row>
    <row r="60653" spans="68:68" x14ac:dyDescent="0.2">
      <c r="BP60653" s="48"/>
    </row>
    <row r="60654" spans="68:68" x14ac:dyDescent="0.2">
      <c r="BP60654" s="48"/>
    </row>
    <row r="60655" spans="68:68" x14ac:dyDescent="0.2">
      <c r="BP60655" s="48"/>
    </row>
    <row r="60656" spans="68:68" x14ac:dyDescent="0.2">
      <c r="BP60656" s="48"/>
    </row>
    <row r="60657" spans="68:68" x14ac:dyDescent="0.2">
      <c r="BP60657" s="48"/>
    </row>
    <row r="60658" spans="68:68" x14ac:dyDescent="0.2">
      <c r="BP60658" s="48"/>
    </row>
    <row r="60659" spans="68:68" x14ac:dyDescent="0.2">
      <c r="BP60659" s="48"/>
    </row>
    <row r="60660" spans="68:68" x14ac:dyDescent="0.2">
      <c r="BP60660" s="48"/>
    </row>
    <row r="60661" spans="68:68" x14ac:dyDescent="0.2">
      <c r="BP60661" s="48"/>
    </row>
    <row r="60662" spans="68:68" x14ac:dyDescent="0.2">
      <c r="BP60662" s="48"/>
    </row>
    <row r="60663" spans="68:68" x14ac:dyDescent="0.2">
      <c r="BP60663" s="48"/>
    </row>
    <row r="60664" spans="68:68" x14ac:dyDescent="0.2">
      <c r="BP60664" s="48"/>
    </row>
    <row r="60665" spans="68:68" x14ac:dyDescent="0.2">
      <c r="BP60665" s="48"/>
    </row>
    <row r="60666" spans="68:68" x14ac:dyDescent="0.2">
      <c r="BP60666" s="48"/>
    </row>
    <row r="60667" spans="68:68" x14ac:dyDescent="0.2">
      <c r="BP60667" s="48"/>
    </row>
    <row r="60668" spans="68:68" x14ac:dyDescent="0.2">
      <c r="BP60668" s="48"/>
    </row>
    <row r="60669" spans="68:68" x14ac:dyDescent="0.2">
      <c r="BP60669" s="48"/>
    </row>
    <row r="60670" spans="68:68" x14ac:dyDescent="0.2">
      <c r="BP60670" s="48"/>
    </row>
    <row r="60671" spans="68:68" x14ac:dyDescent="0.2">
      <c r="BP60671" s="48"/>
    </row>
    <row r="60672" spans="68:68" x14ac:dyDescent="0.2">
      <c r="BP60672" s="48"/>
    </row>
    <row r="60673" spans="68:68" x14ac:dyDescent="0.2">
      <c r="BP60673" s="48"/>
    </row>
    <row r="60674" spans="68:68" x14ac:dyDescent="0.2">
      <c r="BP60674" s="48"/>
    </row>
    <row r="60675" spans="68:68" x14ac:dyDescent="0.2">
      <c r="BP60675" s="48"/>
    </row>
    <row r="60676" spans="68:68" x14ac:dyDescent="0.2">
      <c r="BP60676" s="48"/>
    </row>
    <row r="60677" spans="68:68" x14ac:dyDescent="0.2">
      <c r="BP60677" s="48"/>
    </row>
    <row r="60678" spans="68:68" x14ac:dyDescent="0.2">
      <c r="BP60678" s="48"/>
    </row>
    <row r="60679" spans="68:68" x14ac:dyDescent="0.2">
      <c r="BP60679" s="48"/>
    </row>
    <row r="60680" spans="68:68" x14ac:dyDescent="0.2">
      <c r="BP60680" s="48"/>
    </row>
    <row r="60681" spans="68:68" x14ac:dyDescent="0.2">
      <c r="BP60681" s="48"/>
    </row>
    <row r="60682" spans="68:68" x14ac:dyDescent="0.2">
      <c r="BP60682" s="48"/>
    </row>
    <row r="60683" spans="68:68" x14ac:dyDescent="0.2">
      <c r="BP60683" s="48"/>
    </row>
    <row r="60684" spans="68:68" x14ac:dyDescent="0.2">
      <c r="BP60684" s="48"/>
    </row>
    <row r="60685" spans="68:68" x14ac:dyDescent="0.2">
      <c r="BP60685" s="48"/>
    </row>
    <row r="60686" spans="68:68" x14ac:dyDescent="0.2">
      <c r="BP60686" s="48"/>
    </row>
    <row r="60687" spans="68:68" x14ac:dyDescent="0.2">
      <c r="BP60687" s="48"/>
    </row>
    <row r="60688" spans="68:68" x14ac:dyDescent="0.2">
      <c r="BP60688" s="48"/>
    </row>
    <row r="60689" spans="68:68" x14ac:dyDescent="0.2">
      <c r="BP60689" s="48"/>
    </row>
    <row r="60690" spans="68:68" x14ac:dyDescent="0.2">
      <c r="BP60690" s="48"/>
    </row>
    <row r="60691" spans="68:68" x14ac:dyDescent="0.2">
      <c r="BP60691" s="48"/>
    </row>
    <row r="60692" spans="68:68" x14ac:dyDescent="0.2">
      <c r="BP60692" s="48"/>
    </row>
    <row r="60693" spans="68:68" x14ac:dyDescent="0.2">
      <c r="BP60693" s="48"/>
    </row>
    <row r="60694" spans="68:68" x14ac:dyDescent="0.2">
      <c r="BP60694" s="48"/>
    </row>
    <row r="60695" spans="68:68" x14ac:dyDescent="0.2">
      <c r="BP60695" s="48"/>
    </row>
    <row r="60696" spans="68:68" x14ac:dyDescent="0.2">
      <c r="BP60696" s="48"/>
    </row>
    <row r="60697" spans="68:68" x14ac:dyDescent="0.2">
      <c r="BP60697" s="48"/>
    </row>
    <row r="60698" spans="68:68" x14ac:dyDescent="0.2">
      <c r="BP60698" s="48"/>
    </row>
    <row r="60699" spans="68:68" x14ac:dyDescent="0.2">
      <c r="BP60699" s="48"/>
    </row>
    <row r="60700" spans="68:68" x14ac:dyDescent="0.2">
      <c r="BP60700" s="48"/>
    </row>
    <row r="60701" spans="68:68" x14ac:dyDescent="0.2">
      <c r="BP60701" s="48"/>
    </row>
    <row r="60702" spans="68:68" x14ac:dyDescent="0.2">
      <c r="BP60702" s="48"/>
    </row>
    <row r="60703" spans="68:68" x14ac:dyDescent="0.2">
      <c r="BP60703" s="48"/>
    </row>
    <row r="60704" spans="68:68" x14ac:dyDescent="0.2">
      <c r="BP60704" s="48"/>
    </row>
    <row r="60705" spans="68:68" x14ac:dyDescent="0.2">
      <c r="BP60705" s="48"/>
    </row>
    <row r="60706" spans="68:68" x14ac:dyDescent="0.2">
      <c r="BP60706" s="48"/>
    </row>
    <row r="60707" spans="68:68" x14ac:dyDescent="0.2">
      <c r="BP60707" s="48"/>
    </row>
    <row r="60708" spans="68:68" x14ac:dyDescent="0.2">
      <c r="BP60708" s="48"/>
    </row>
    <row r="60709" spans="68:68" x14ac:dyDescent="0.2">
      <c r="BP60709" s="48"/>
    </row>
    <row r="60710" spans="68:68" x14ac:dyDescent="0.2">
      <c r="BP60710" s="48"/>
    </row>
    <row r="60711" spans="68:68" x14ac:dyDescent="0.2">
      <c r="BP60711" s="48"/>
    </row>
    <row r="60712" spans="68:68" x14ac:dyDescent="0.2">
      <c r="BP60712" s="48"/>
    </row>
    <row r="60713" spans="68:68" x14ac:dyDescent="0.2">
      <c r="BP60713" s="48"/>
    </row>
    <row r="60714" spans="68:68" x14ac:dyDescent="0.2">
      <c r="BP60714" s="48"/>
    </row>
    <row r="60715" spans="68:68" x14ac:dyDescent="0.2">
      <c r="BP60715" s="48"/>
    </row>
    <row r="60716" spans="68:68" x14ac:dyDescent="0.2">
      <c r="BP60716" s="48"/>
    </row>
    <row r="60717" spans="68:68" x14ac:dyDescent="0.2">
      <c r="BP60717" s="48"/>
    </row>
    <row r="60718" spans="68:68" x14ac:dyDescent="0.2">
      <c r="BP60718" s="48"/>
    </row>
    <row r="60719" spans="68:68" x14ac:dyDescent="0.2">
      <c r="BP60719" s="48"/>
    </row>
    <row r="60720" spans="68:68" x14ac:dyDescent="0.2">
      <c r="BP60720" s="48"/>
    </row>
    <row r="60721" spans="68:68" x14ac:dyDescent="0.2">
      <c r="BP60721" s="48"/>
    </row>
    <row r="60722" spans="68:68" x14ac:dyDescent="0.2">
      <c r="BP60722" s="48"/>
    </row>
    <row r="60723" spans="68:68" x14ac:dyDescent="0.2">
      <c r="BP60723" s="48"/>
    </row>
    <row r="60724" spans="68:68" x14ac:dyDescent="0.2">
      <c r="BP60724" s="48"/>
    </row>
    <row r="60725" spans="68:68" x14ac:dyDescent="0.2">
      <c r="BP60725" s="48"/>
    </row>
    <row r="60726" spans="68:68" x14ac:dyDescent="0.2">
      <c r="BP60726" s="48"/>
    </row>
    <row r="60727" spans="68:68" x14ac:dyDescent="0.2">
      <c r="BP60727" s="48"/>
    </row>
    <row r="60728" spans="68:68" x14ac:dyDescent="0.2">
      <c r="BP60728" s="48"/>
    </row>
    <row r="60729" spans="68:68" x14ac:dyDescent="0.2">
      <c r="BP60729" s="48"/>
    </row>
    <row r="60730" spans="68:68" x14ac:dyDescent="0.2">
      <c r="BP60730" s="48"/>
    </row>
    <row r="60731" spans="68:68" x14ac:dyDescent="0.2">
      <c r="BP60731" s="48"/>
    </row>
    <row r="60732" spans="68:68" x14ac:dyDescent="0.2">
      <c r="BP60732" s="48"/>
    </row>
    <row r="60733" spans="68:68" x14ac:dyDescent="0.2">
      <c r="BP60733" s="48"/>
    </row>
    <row r="60734" spans="68:68" x14ac:dyDescent="0.2">
      <c r="BP60734" s="48"/>
    </row>
    <row r="60735" spans="68:68" x14ac:dyDescent="0.2">
      <c r="BP60735" s="48"/>
    </row>
    <row r="60736" spans="68:68" x14ac:dyDescent="0.2">
      <c r="BP60736" s="48"/>
    </row>
    <row r="60737" spans="68:68" x14ac:dyDescent="0.2">
      <c r="BP60737" s="48"/>
    </row>
    <row r="60738" spans="68:68" x14ac:dyDescent="0.2">
      <c r="BP60738" s="48"/>
    </row>
    <row r="60739" spans="68:68" x14ac:dyDescent="0.2">
      <c r="BP60739" s="48"/>
    </row>
    <row r="60740" spans="68:68" x14ac:dyDescent="0.2">
      <c r="BP60740" s="48"/>
    </row>
    <row r="60741" spans="68:68" x14ac:dyDescent="0.2">
      <c r="BP60741" s="48"/>
    </row>
    <row r="60742" spans="68:68" x14ac:dyDescent="0.2">
      <c r="BP60742" s="48"/>
    </row>
    <row r="60743" spans="68:68" x14ac:dyDescent="0.2">
      <c r="BP60743" s="48"/>
    </row>
    <row r="60744" spans="68:68" x14ac:dyDescent="0.2">
      <c r="BP60744" s="48"/>
    </row>
    <row r="60745" spans="68:68" x14ac:dyDescent="0.2">
      <c r="BP60745" s="48"/>
    </row>
    <row r="60746" spans="68:68" x14ac:dyDescent="0.2">
      <c r="BP60746" s="48"/>
    </row>
    <row r="60747" spans="68:68" x14ac:dyDescent="0.2">
      <c r="BP60747" s="48"/>
    </row>
    <row r="60748" spans="68:68" x14ac:dyDescent="0.2">
      <c r="BP60748" s="48"/>
    </row>
    <row r="60749" spans="68:68" x14ac:dyDescent="0.2">
      <c r="BP60749" s="48"/>
    </row>
    <row r="60750" spans="68:68" x14ac:dyDescent="0.2">
      <c r="BP60750" s="48"/>
    </row>
    <row r="60751" spans="68:68" x14ac:dyDescent="0.2">
      <c r="BP60751" s="48"/>
    </row>
    <row r="60752" spans="68:68" x14ac:dyDescent="0.2">
      <c r="BP60752" s="48"/>
    </row>
    <row r="60753" spans="68:68" x14ac:dyDescent="0.2">
      <c r="BP60753" s="48"/>
    </row>
    <row r="60754" spans="68:68" x14ac:dyDescent="0.2">
      <c r="BP60754" s="48"/>
    </row>
    <row r="60755" spans="68:68" x14ac:dyDescent="0.2">
      <c r="BP60755" s="48"/>
    </row>
    <row r="60756" spans="68:68" x14ac:dyDescent="0.2">
      <c r="BP60756" s="48"/>
    </row>
    <row r="60757" spans="68:68" x14ac:dyDescent="0.2">
      <c r="BP60757" s="48"/>
    </row>
    <row r="60758" spans="68:68" x14ac:dyDescent="0.2">
      <c r="BP60758" s="48"/>
    </row>
    <row r="60759" spans="68:68" x14ac:dyDescent="0.2">
      <c r="BP60759" s="48"/>
    </row>
    <row r="60760" spans="68:68" x14ac:dyDescent="0.2">
      <c r="BP60760" s="48"/>
    </row>
    <row r="60761" spans="68:68" x14ac:dyDescent="0.2">
      <c r="BP60761" s="48"/>
    </row>
    <row r="60762" spans="68:68" x14ac:dyDescent="0.2">
      <c r="BP60762" s="48"/>
    </row>
    <row r="60763" spans="68:68" x14ac:dyDescent="0.2">
      <c r="BP60763" s="48"/>
    </row>
    <row r="60764" spans="68:68" x14ac:dyDescent="0.2">
      <c r="BP60764" s="48"/>
    </row>
    <row r="60765" spans="68:68" x14ac:dyDescent="0.2">
      <c r="BP60765" s="48"/>
    </row>
    <row r="60766" spans="68:68" x14ac:dyDescent="0.2">
      <c r="BP60766" s="48"/>
    </row>
    <row r="60767" spans="68:68" x14ac:dyDescent="0.2">
      <c r="BP60767" s="48"/>
    </row>
    <row r="60768" spans="68:68" x14ac:dyDescent="0.2">
      <c r="BP60768" s="48"/>
    </row>
    <row r="60769" spans="68:68" x14ac:dyDescent="0.2">
      <c r="BP60769" s="48"/>
    </row>
    <row r="60770" spans="68:68" x14ac:dyDescent="0.2">
      <c r="BP60770" s="48"/>
    </row>
    <row r="60771" spans="68:68" x14ac:dyDescent="0.2">
      <c r="BP60771" s="48"/>
    </row>
    <row r="60772" spans="68:68" x14ac:dyDescent="0.2">
      <c r="BP60772" s="48"/>
    </row>
    <row r="60773" spans="68:68" x14ac:dyDescent="0.2">
      <c r="BP60773" s="48"/>
    </row>
    <row r="60774" spans="68:68" x14ac:dyDescent="0.2">
      <c r="BP60774" s="48"/>
    </row>
    <row r="60775" spans="68:68" x14ac:dyDescent="0.2">
      <c r="BP60775" s="48"/>
    </row>
    <row r="60776" spans="68:68" x14ac:dyDescent="0.2">
      <c r="BP60776" s="48"/>
    </row>
    <row r="60777" spans="68:68" x14ac:dyDescent="0.2">
      <c r="BP60777" s="48"/>
    </row>
    <row r="60778" spans="68:68" x14ac:dyDescent="0.2">
      <c r="BP60778" s="48"/>
    </row>
    <row r="60779" spans="68:68" x14ac:dyDescent="0.2">
      <c r="BP60779" s="48"/>
    </row>
    <row r="60780" spans="68:68" x14ac:dyDescent="0.2">
      <c r="BP60780" s="48"/>
    </row>
    <row r="60781" spans="68:68" x14ac:dyDescent="0.2">
      <c r="BP60781" s="48"/>
    </row>
    <row r="60782" spans="68:68" x14ac:dyDescent="0.2">
      <c r="BP60782" s="48"/>
    </row>
    <row r="60783" spans="68:68" x14ac:dyDescent="0.2">
      <c r="BP60783" s="48"/>
    </row>
    <row r="60784" spans="68:68" x14ac:dyDescent="0.2">
      <c r="BP60784" s="48"/>
    </row>
    <row r="60785" spans="68:68" x14ac:dyDescent="0.2">
      <c r="BP60785" s="48"/>
    </row>
    <row r="60786" spans="68:68" x14ac:dyDescent="0.2">
      <c r="BP60786" s="48"/>
    </row>
    <row r="60787" spans="68:68" x14ac:dyDescent="0.2">
      <c r="BP60787" s="48"/>
    </row>
    <row r="60788" spans="68:68" x14ac:dyDescent="0.2">
      <c r="BP60788" s="48"/>
    </row>
    <row r="60789" spans="68:68" x14ac:dyDescent="0.2">
      <c r="BP60789" s="48"/>
    </row>
    <row r="60790" spans="68:68" x14ac:dyDescent="0.2">
      <c r="BP60790" s="48"/>
    </row>
    <row r="60791" spans="68:68" x14ac:dyDescent="0.2">
      <c r="BP60791" s="48"/>
    </row>
    <row r="60792" spans="68:68" x14ac:dyDescent="0.2">
      <c r="BP60792" s="48"/>
    </row>
    <row r="60793" spans="68:68" x14ac:dyDescent="0.2">
      <c r="BP60793" s="48"/>
    </row>
    <row r="60794" spans="68:68" x14ac:dyDescent="0.2">
      <c r="BP60794" s="48"/>
    </row>
    <row r="60795" spans="68:68" x14ac:dyDescent="0.2">
      <c r="BP60795" s="48"/>
    </row>
    <row r="60796" spans="68:68" x14ac:dyDescent="0.2">
      <c r="BP60796" s="48"/>
    </row>
    <row r="60797" spans="68:68" x14ac:dyDescent="0.2">
      <c r="BP60797" s="48"/>
    </row>
    <row r="60798" spans="68:68" x14ac:dyDescent="0.2">
      <c r="BP60798" s="48"/>
    </row>
    <row r="60799" spans="68:68" x14ac:dyDescent="0.2">
      <c r="BP60799" s="48"/>
    </row>
    <row r="60800" spans="68:68" x14ac:dyDescent="0.2">
      <c r="BP60800" s="48"/>
    </row>
    <row r="60801" spans="68:68" x14ac:dyDescent="0.2">
      <c r="BP60801" s="48"/>
    </row>
    <row r="60802" spans="68:68" x14ac:dyDescent="0.2">
      <c r="BP60802" s="48"/>
    </row>
    <row r="60803" spans="68:68" x14ac:dyDescent="0.2">
      <c r="BP60803" s="48"/>
    </row>
    <row r="60804" spans="68:68" x14ac:dyDescent="0.2">
      <c r="BP60804" s="48"/>
    </row>
    <row r="60805" spans="68:68" x14ac:dyDescent="0.2">
      <c r="BP60805" s="48"/>
    </row>
    <row r="60806" spans="68:68" x14ac:dyDescent="0.2">
      <c r="BP60806" s="48"/>
    </row>
    <row r="60807" spans="68:68" x14ac:dyDescent="0.2">
      <c r="BP60807" s="48"/>
    </row>
    <row r="60808" spans="68:68" x14ac:dyDescent="0.2">
      <c r="BP60808" s="48"/>
    </row>
    <row r="60809" spans="68:68" x14ac:dyDescent="0.2">
      <c r="BP60809" s="48"/>
    </row>
    <row r="60810" spans="68:68" x14ac:dyDescent="0.2">
      <c r="BP60810" s="48"/>
    </row>
    <row r="60811" spans="68:68" x14ac:dyDescent="0.2">
      <c r="BP60811" s="48"/>
    </row>
    <row r="60812" spans="68:68" x14ac:dyDescent="0.2">
      <c r="BP60812" s="48"/>
    </row>
    <row r="60813" spans="68:68" x14ac:dyDescent="0.2">
      <c r="BP60813" s="48"/>
    </row>
    <row r="60814" spans="68:68" x14ac:dyDescent="0.2">
      <c r="BP60814" s="48"/>
    </row>
    <row r="60815" spans="68:68" x14ac:dyDescent="0.2">
      <c r="BP60815" s="48"/>
    </row>
    <row r="60816" spans="68:68" x14ac:dyDescent="0.2">
      <c r="BP60816" s="48"/>
    </row>
    <row r="60817" spans="68:68" x14ac:dyDescent="0.2">
      <c r="BP60817" s="48"/>
    </row>
    <row r="60818" spans="68:68" x14ac:dyDescent="0.2">
      <c r="BP60818" s="48"/>
    </row>
    <row r="60819" spans="68:68" x14ac:dyDescent="0.2">
      <c r="BP60819" s="48"/>
    </row>
    <row r="60820" spans="68:68" x14ac:dyDescent="0.2">
      <c r="BP60820" s="48"/>
    </row>
    <row r="60821" spans="68:68" x14ac:dyDescent="0.2">
      <c r="BP60821" s="48"/>
    </row>
    <row r="60822" spans="68:68" x14ac:dyDescent="0.2">
      <c r="BP60822" s="48"/>
    </row>
    <row r="60823" spans="68:68" x14ac:dyDescent="0.2">
      <c r="BP60823" s="48"/>
    </row>
    <row r="60824" spans="68:68" x14ac:dyDescent="0.2">
      <c r="BP60824" s="48"/>
    </row>
    <row r="60825" spans="68:68" x14ac:dyDescent="0.2">
      <c r="BP60825" s="48"/>
    </row>
    <row r="60826" spans="68:68" x14ac:dyDescent="0.2">
      <c r="BP60826" s="48"/>
    </row>
    <row r="60827" spans="68:68" x14ac:dyDescent="0.2">
      <c r="BP60827" s="48"/>
    </row>
    <row r="60828" spans="68:68" x14ac:dyDescent="0.2">
      <c r="BP60828" s="48"/>
    </row>
    <row r="60829" spans="68:68" x14ac:dyDescent="0.2">
      <c r="BP60829" s="48"/>
    </row>
    <row r="60830" spans="68:68" x14ac:dyDescent="0.2">
      <c r="BP60830" s="48"/>
    </row>
    <row r="60831" spans="68:68" x14ac:dyDescent="0.2">
      <c r="BP60831" s="48"/>
    </row>
    <row r="60832" spans="68:68" x14ac:dyDescent="0.2">
      <c r="BP60832" s="48"/>
    </row>
    <row r="60833" spans="68:68" x14ac:dyDescent="0.2">
      <c r="BP60833" s="48"/>
    </row>
    <row r="60834" spans="68:68" x14ac:dyDescent="0.2">
      <c r="BP60834" s="48"/>
    </row>
    <row r="60835" spans="68:68" x14ac:dyDescent="0.2">
      <c r="BP60835" s="48"/>
    </row>
    <row r="60836" spans="68:68" x14ac:dyDescent="0.2">
      <c r="BP60836" s="48"/>
    </row>
    <row r="60837" spans="68:68" x14ac:dyDescent="0.2">
      <c r="BP60837" s="48"/>
    </row>
    <row r="60838" spans="68:68" x14ac:dyDescent="0.2">
      <c r="BP60838" s="48"/>
    </row>
    <row r="60839" spans="68:68" x14ac:dyDescent="0.2">
      <c r="BP60839" s="48"/>
    </row>
    <row r="60840" spans="68:68" x14ac:dyDescent="0.2">
      <c r="BP60840" s="48"/>
    </row>
    <row r="60841" spans="68:68" x14ac:dyDescent="0.2">
      <c r="BP60841" s="48"/>
    </row>
    <row r="60842" spans="68:68" x14ac:dyDescent="0.2">
      <c r="BP60842" s="48"/>
    </row>
    <row r="60843" spans="68:68" x14ac:dyDescent="0.2">
      <c r="BP60843" s="48"/>
    </row>
    <row r="60844" spans="68:68" x14ac:dyDescent="0.2">
      <c r="BP60844" s="48"/>
    </row>
    <row r="60845" spans="68:68" x14ac:dyDescent="0.2">
      <c r="BP60845" s="48"/>
    </row>
    <row r="60846" spans="68:68" x14ac:dyDescent="0.2">
      <c r="BP60846" s="48"/>
    </row>
    <row r="60847" spans="68:68" x14ac:dyDescent="0.2">
      <c r="BP60847" s="48"/>
    </row>
    <row r="60848" spans="68:68" x14ac:dyDescent="0.2">
      <c r="BP60848" s="48"/>
    </row>
    <row r="60849" spans="68:68" x14ac:dyDescent="0.2">
      <c r="BP60849" s="48"/>
    </row>
    <row r="60850" spans="68:68" x14ac:dyDescent="0.2">
      <c r="BP60850" s="48"/>
    </row>
    <row r="60851" spans="68:68" x14ac:dyDescent="0.2">
      <c r="BP60851" s="48"/>
    </row>
    <row r="60852" spans="68:68" x14ac:dyDescent="0.2">
      <c r="BP60852" s="48"/>
    </row>
    <row r="60853" spans="68:68" x14ac:dyDescent="0.2">
      <c r="BP60853" s="48"/>
    </row>
    <row r="60854" spans="68:68" x14ac:dyDescent="0.2">
      <c r="BP60854" s="48"/>
    </row>
    <row r="60855" spans="68:68" x14ac:dyDescent="0.2">
      <c r="BP60855" s="48"/>
    </row>
    <row r="60856" spans="68:68" x14ac:dyDescent="0.2">
      <c r="BP60856" s="48"/>
    </row>
    <row r="60857" spans="68:68" x14ac:dyDescent="0.2">
      <c r="BP60857" s="48"/>
    </row>
    <row r="60858" spans="68:68" x14ac:dyDescent="0.2">
      <c r="BP60858" s="48"/>
    </row>
    <row r="60859" spans="68:68" x14ac:dyDescent="0.2">
      <c r="BP60859" s="48"/>
    </row>
    <row r="60860" spans="68:68" x14ac:dyDescent="0.2">
      <c r="BP60860" s="48"/>
    </row>
    <row r="60861" spans="68:68" x14ac:dyDescent="0.2">
      <c r="BP60861" s="48"/>
    </row>
    <row r="60862" spans="68:68" x14ac:dyDescent="0.2">
      <c r="BP60862" s="48"/>
    </row>
    <row r="60863" spans="68:68" x14ac:dyDescent="0.2">
      <c r="BP60863" s="48"/>
    </row>
    <row r="60864" spans="68:68" x14ac:dyDescent="0.2">
      <c r="BP60864" s="48"/>
    </row>
    <row r="60865" spans="68:68" x14ac:dyDescent="0.2">
      <c r="BP60865" s="48"/>
    </row>
    <row r="60866" spans="68:68" x14ac:dyDescent="0.2">
      <c r="BP60866" s="48"/>
    </row>
    <row r="60867" spans="68:68" x14ac:dyDescent="0.2">
      <c r="BP60867" s="48"/>
    </row>
    <row r="60868" spans="68:68" x14ac:dyDescent="0.2">
      <c r="BP60868" s="48"/>
    </row>
    <row r="60869" spans="68:68" x14ac:dyDescent="0.2">
      <c r="BP60869" s="48"/>
    </row>
    <row r="60870" spans="68:68" x14ac:dyDescent="0.2">
      <c r="BP60870" s="48"/>
    </row>
    <row r="60871" spans="68:68" x14ac:dyDescent="0.2">
      <c r="BP60871" s="48"/>
    </row>
    <row r="60872" spans="68:68" x14ac:dyDescent="0.2">
      <c r="BP60872" s="48"/>
    </row>
    <row r="60873" spans="68:68" x14ac:dyDescent="0.2">
      <c r="BP60873" s="48"/>
    </row>
    <row r="60874" spans="68:68" x14ac:dyDescent="0.2">
      <c r="BP60874" s="48"/>
    </row>
    <row r="60875" spans="68:68" x14ac:dyDescent="0.2">
      <c r="BP60875" s="48"/>
    </row>
    <row r="60876" spans="68:68" x14ac:dyDescent="0.2">
      <c r="BP60876" s="48"/>
    </row>
    <row r="60877" spans="68:68" x14ac:dyDescent="0.2">
      <c r="BP60877" s="48"/>
    </row>
    <row r="60878" spans="68:68" x14ac:dyDescent="0.2">
      <c r="BP60878" s="48"/>
    </row>
    <row r="60879" spans="68:68" x14ac:dyDescent="0.2">
      <c r="BP60879" s="48"/>
    </row>
    <row r="60880" spans="68:68" x14ac:dyDescent="0.2">
      <c r="BP60880" s="48"/>
    </row>
    <row r="60881" spans="68:68" x14ac:dyDescent="0.2">
      <c r="BP60881" s="48"/>
    </row>
    <row r="60882" spans="68:68" x14ac:dyDescent="0.2">
      <c r="BP60882" s="48"/>
    </row>
    <row r="60883" spans="68:68" x14ac:dyDescent="0.2">
      <c r="BP60883" s="48"/>
    </row>
    <row r="60884" spans="68:68" x14ac:dyDescent="0.2">
      <c r="BP60884" s="48"/>
    </row>
    <row r="60885" spans="68:68" x14ac:dyDescent="0.2">
      <c r="BP60885" s="48"/>
    </row>
    <row r="60886" spans="68:68" x14ac:dyDescent="0.2">
      <c r="BP60886" s="48"/>
    </row>
    <row r="60887" spans="68:68" x14ac:dyDescent="0.2">
      <c r="BP60887" s="48"/>
    </row>
    <row r="60888" spans="68:68" x14ac:dyDescent="0.2">
      <c r="BP60888" s="48"/>
    </row>
    <row r="60889" spans="68:68" x14ac:dyDescent="0.2">
      <c r="BP60889" s="48"/>
    </row>
    <row r="60890" spans="68:68" x14ac:dyDescent="0.2">
      <c r="BP60890" s="48"/>
    </row>
    <row r="60891" spans="68:68" x14ac:dyDescent="0.2">
      <c r="BP60891" s="48"/>
    </row>
    <row r="60892" spans="68:68" x14ac:dyDescent="0.2">
      <c r="BP60892" s="48"/>
    </row>
    <row r="60893" spans="68:68" x14ac:dyDescent="0.2">
      <c r="BP60893" s="48"/>
    </row>
    <row r="60894" spans="68:68" x14ac:dyDescent="0.2">
      <c r="BP60894" s="48"/>
    </row>
    <row r="60895" spans="68:68" x14ac:dyDescent="0.2">
      <c r="BP60895" s="48"/>
    </row>
    <row r="60896" spans="68:68" x14ac:dyDescent="0.2">
      <c r="BP60896" s="48"/>
    </row>
    <row r="60897" spans="68:68" x14ac:dyDescent="0.2">
      <c r="BP60897" s="48"/>
    </row>
    <row r="60898" spans="68:68" x14ac:dyDescent="0.2">
      <c r="BP60898" s="48"/>
    </row>
    <row r="60899" spans="68:68" x14ac:dyDescent="0.2">
      <c r="BP60899" s="48"/>
    </row>
    <row r="60900" spans="68:68" x14ac:dyDescent="0.2">
      <c r="BP60900" s="48"/>
    </row>
    <row r="60901" spans="68:68" x14ac:dyDescent="0.2">
      <c r="BP60901" s="48"/>
    </row>
    <row r="60902" spans="68:68" x14ac:dyDescent="0.2">
      <c r="BP60902" s="48"/>
    </row>
    <row r="60903" spans="68:68" x14ac:dyDescent="0.2">
      <c r="BP60903" s="48"/>
    </row>
    <row r="60904" spans="68:68" x14ac:dyDescent="0.2">
      <c r="BP60904" s="48"/>
    </row>
    <row r="60905" spans="68:68" x14ac:dyDescent="0.2">
      <c r="BP60905" s="48"/>
    </row>
    <row r="60906" spans="68:68" x14ac:dyDescent="0.2">
      <c r="BP60906" s="48"/>
    </row>
    <row r="60907" spans="68:68" x14ac:dyDescent="0.2">
      <c r="BP60907" s="48"/>
    </row>
    <row r="60908" spans="68:68" x14ac:dyDescent="0.2">
      <c r="BP60908" s="48"/>
    </row>
    <row r="60909" spans="68:68" x14ac:dyDescent="0.2">
      <c r="BP60909" s="48"/>
    </row>
    <row r="60910" spans="68:68" x14ac:dyDescent="0.2">
      <c r="BP60910" s="48"/>
    </row>
    <row r="60911" spans="68:68" x14ac:dyDescent="0.2">
      <c r="BP60911" s="48"/>
    </row>
    <row r="60912" spans="68:68" x14ac:dyDescent="0.2">
      <c r="BP60912" s="48"/>
    </row>
    <row r="60913" spans="68:68" x14ac:dyDescent="0.2">
      <c r="BP60913" s="48"/>
    </row>
    <row r="60914" spans="68:68" x14ac:dyDescent="0.2">
      <c r="BP60914" s="48"/>
    </row>
    <row r="60915" spans="68:68" x14ac:dyDescent="0.2">
      <c r="BP60915" s="48"/>
    </row>
    <row r="60916" spans="68:68" x14ac:dyDescent="0.2">
      <c r="BP60916" s="48"/>
    </row>
    <row r="60917" spans="68:68" x14ac:dyDescent="0.2">
      <c r="BP60917" s="48"/>
    </row>
    <row r="60918" spans="68:68" x14ac:dyDescent="0.2">
      <c r="BP60918" s="48"/>
    </row>
    <row r="60919" spans="68:68" x14ac:dyDescent="0.2">
      <c r="BP60919" s="48"/>
    </row>
    <row r="60920" spans="68:68" x14ac:dyDescent="0.2">
      <c r="BP60920" s="48"/>
    </row>
    <row r="60921" spans="68:68" x14ac:dyDescent="0.2">
      <c r="BP60921" s="48"/>
    </row>
    <row r="60922" spans="68:68" x14ac:dyDescent="0.2">
      <c r="BP60922" s="48"/>
    </row>
    <row r="60923" spans="68:68" x14ac:dyDescent="0.2">
      <c r="BP60923" s="48"/>
    </row>
    <row r="60924" spans="68:68" x14ac:dyDescent="0.2">
      <c r="BP60924" s="48"/>
    </row>
    <row r="60925" spans="68:68" x14ac:dyDescent="0.2">
      <c r="BP60925" s="48"/>
    </row>
    <row r="60926" spans="68:68" x14ac:dyDescent="0.2">
      <c r="BP60926" s="48"/>
    </row>
    <row r="60927" spans="68:68" x14ac:dyDescent="0.2">
      <c r="BP60927" s="48"/>
    </row>
    <row r="60928" spans="68:68" x14ac:dyDescent="0.2">
      <c r="BP60928" s="48"/>
    </row>
    <row r="60929" spans="68:68" x14ac:dyDescent="0.2">
      <c r="BP60929" s="48"/>
    </row>
    <row r="60930" spans="68:68" x14ac:dyDescent="0.2">
      <c r="BP60930" s="48"/>
    </row>
    <row r="60931" spans="68:68" x14ac:dyDescent="0.2">
      <c r="BP60931" s="48"/>
    </row>
    <row r="60932" spans="68:68" x14ac:dyDescent="0.2">
      <c r="BP60932" s="48"/>
    </row>
    <row r="60933" spans="68:68" x14ac:dyDescent="0.2">
      <c r="BP60933" s="48"/>
    </row>
    <row r="60934" spans="68:68" x14ac:dyDescent="0.2">
      <c r="BP60934" s="48"/>
    </row>
    <row r="60935" spans="68:68" x14ac:dyDescent="0.2">
      <c r="BP60935" s="48"/>
    </row>
    <row r="60936" spans="68:68" x14ac:dyDescent="0.2">
      <c r="BP60936" s="48"/>
    </row>
    <row r="60937" spans="68:68" x14ac:dyDescent="0.2">
      <c r="BP60937" s="48"/>
    </row>
    <row r="60938" spans="68:68" x14ac:dyDescent="0.2">
      <c r="BP60938" s="48"/>
    </row>
    <row r="60939" spans="68:68" x14ac:dyDescent="0.2">
      <c r="BP60939" s="48"/>
    </row>
    <row r="60940" spans="68:68" x14ac:dyDescent="0.2">
      <c r="BP60940" s="48"/>
    </row>
    <row r="60941" spans="68:68" x14ac:dyDescent="0.2">
      <c r="BP60941" s="48"/>
    </row>
    <row r="60942" spans="68:68" x14ac:dyDescent="0.2">
      <c r="BP60942" s="48"/>
    </row>
    <row r="60943" spans="68:68" x14ac:dyDescent="0.2">
      <c r="BP60943" s="48"/>
    </row>
    <row r="60944" spans="68:68" x14ac:dyDescent="0.2">
      <c r="BP60944" s="48"/>
    </row>
    <row r="60945" spans="68:68" x14ac:dyDescent="0.2">
      <c r="BP60945" s="48"/>
    </row>
    <row r="60946" spans="68:68" x14ac:dyDescent="0.2">
      <c r="BP60946" s="48"/>
    </row>
    <row r="60947" spans="68:68" x14ac:dyDescent="0.2">
      <c r="BP60947" s="48"/>
    </row>
    <row r="60948" spans="68:68" x14ac:dyDescent="0.2">
      <c r="BP60948" s="48"/>
    </row>
    <row r="60949" spans="68:68" x14ac:dyDescent="0.2">
      <c r="BP60949" s="48"/>
    </row>
    <row r="60950" spans="68:68" x14ac:dyDescent="0.2">
      <c r="BP60950" s="48"/>
    </row>
    <row r="60951" spans="68:68" x14ac:dyDescent="0.2">
      <c r="BP60951" s="48"/>
    </row>
    <row r="60952" spans="68:68" x14ac:dyDescent="0.2">
      <c r="BP60952" s="48"/>
    </row>
    <row r="60953" spans="68:68" x14ac:dyDescent="0.2">
      <c r="BP60953" s="48"/>
    </row>
    <row r="60954" spans="68:68" x14ac:dyDescent="0.2">
      <c r="BP60954" s="48"/>
    </row>
    <row r="60955" spans="68:68" x14ac:dyDescent="0.2">
      <c r="BP60955" s="48"/>
    </row>
    <row r="60956" spans="68:68" x14ac:dyDescent="0.2">
      <c r="BP60956" s="48"/>
    </row>
    <row r="60957" spans="68:68" x14ac:dyDescent="0.2">
      <c r="BP60957" s="48"/>
    </row>
    <row r="60958" spans="68:68" x14ac:dyDescent="0.2">
      <c r="BP60958" s="48"/>
    </row>
    <row r="60959" spans="68:68" x14ac:dyDescent="0.2">
      <c r="BP60959" s="48"/>
    </row>
    <row r="60960" spans="68:68" x14ac:dyDescent="0.2">
      <c r="BP60960" s="48"/>
    </row>
    <row r="60961" spans="68:68" x14ac:dyDescent="0.2">
      <c r="BP60961" s="48"/>
    </row>
    <row r="60962" spans="68:68" x14ac:dyDescent="0.2">
      <c r="BP60962" s="48"/>
    </row>
    <row r="60963" spans="68:68" x14ac:dyDescent="0.2">
      <c r="BP60963" s="48"/>
    </row>
    <row r="60964" spans="68:68" x14ac:dyDescent="0.2">
      <c r="BP60964" s="48"/>
    </row>
    <row r="60965" spans="68:68" x14ac:dyDescent="0.2">
      <c r="BP60965" s="48"/>
    </row>
    <row r="60966" spans="68:68" x14ac:dyDescent="0.2">
      <c r="BP60966" s="48"/>
    </row>
    <row r="60967" spans="68:68" x14ac:dyDescent="0.2">
      <c r="BP60967" s="48"/>
    </row>
    <row r="60968" spans="68:68" x14ac:dyDescent="0.2">
      <c r="BP60968" s="48"/>
    </row>
    <row r="60969" spans="68:68" x14ac:dyDescent="0.2">
      <c r="BP60969" s="48"/>
    </row>
    <row r="60970" spans="68:68" x14ac:dyDescent="0.2">
      <c r="BP60970" s="48"/>
    </row>
    <row r="60971" spans="68:68" x14ac:dyDescent="0.2">
      <c r="BP60971" s="48"/>
    </row>
    <row r="60972" spans="68:68" x14ac:dyDescent="0.2">
      <c r="BP60972" s="48"/>
    </row>
    <row r="60973" spans="68:68" x14ac:dyDescent="0.2">
      <c r="BP60973" s="48"/>
    </row>
    <row r="60974" spans="68:68" x14ac:dyDescent="0.2">
      <c r="BP60974" s="48"/>
    </row>
    <row r="60975" spans="68:68" x14ac:dyDescent="0.2">
      <c r="BP60975" s="48"/>
    </row>
    <row r="60976" spans="68:68" x14ac:dyDescent="0.2">
      <c r="BP60976" s="48"/>
    </row>
    <row r="60977" spans="68:68" x14ac:dyDescent="0.2">
      <c r="BP60977" s="48"/>
    </row>
    <row r="60978" spans="68:68" x14ac:dyDescent="0.2">
      <c r="BP60978" s="48"/>
    </row>
    <row r="60979" spans="68:68" x14ac:dyDescent="0.2">
      <c r="BP60979" s="48"/>
    </row>
    <row r="60980" spans="68:68" x14ac:dyDescent="0.2">
      <c r="BP60980" s="48"/>
    </row>
    <row r="60981" spans="68:68" x14ac:dyDescent="0.2">
      <c r="BP60981" s="48"/>
    </row>
    <row r="60982" spans="68:68" x14ac:dyDescent="0.2">
      <c r="BP60982" s="48"/>
    </row>
    <row r="60983" spans="68:68" x14ac:dyDescent="0.2">
      <c r="BP60983" s="48"/>
    </row>
    <row r="60984" spans="68:68" x14ac:dyDescent="0.2">
      <c r="BP60984" s="48"/>
    </row>
    <row r="60985" spans="68:68" x14ac:dyDescent="0.2">
      <c r="BP60985" s="48"/>
    </row>
    <row r="60986" spans="68:68" x14ac:dyDescent="0.2">
      <c r="BP60986" s="48"/>
    </row>
    <row r="60987" spans="68:68" x14ac:dyDescent="0.2">
      <c r="BP60987" s="48"/>
    </row>
    <row r="60988" spans="68:68" x14ac:dyDescent="0.2">
      <c r="BP60988" s="48"/>
    </row>
    <row r="60989" spans="68:68" x14ac:dyDescent="0.2">
      <c r="BP60989" s="48"/>
    </row>
    <row r="60990" spans="68:68" x14ac:dyDescent="0.2">
      <c r="BP60990" s="48"/>
    </row>
    <row r="60991" spans="68:68" x14ac:dyDescent="0.2">
      <c r="BP60991" s="48"/>
    </row>
    <row r="60992" spans="68:68" x14ac:dyDescent="0.2">
      <c r="BP60992" s="48"/>
    </row>
    <row r="60993" spans="68:68" x14ac:dyDescent="0.2">
      <c r="BP60993" s="48"/>
    </row>
    <row r="60994" spans="68:68" x14ac:dyDescent="0.2">
      <c r="BP60994" s="48"/>
    </row>
    <row r="60995" spans="68:68" x14ac:dyDescent="0.2">
      <c r="BP60995" s="48"/>
    </row>
    <row r="60996" spans="68:68" x14ac:dyDescent="0.2">
      <c r="BP60996" s="48"/>
    </row>
    <row r="60997" spans="68:68" x14ac:dyDescent="0.2">
      <c r="BP60997" s="48"/>
    </row>
    <row r="60998" spans="68:68" x14ac:dyDescent="0.2">
      <c r="BP60998" s="48"/>
    </row>
    <row r="60999" spans="68:68" x14ac:dyDescent="0.2">
      <c r="BP60999" s="48"/>
    </row>
    <row r="61000" spans="68:68" x14ac:dyDescent="0.2">
      <c r="BP61000" s="48"/>
    </row>
    <row r="61001" spans="68:68" x14ac:dyDescent="0.2">
      <c r="BP61001" s="48"/>
    </row>
    <row r="61002" spans="68:68" x14ac:dyDescent="0.2">
      <c r="BP61002" s="48"/>
    </row>
    <row r="61003" spans="68:68" x14ac:dyDescent="0.2">
      <c r="BP61003" s="48"/>
    </row>
    <row r="61004" spans="68:68" x14ac:dyDescent="0.2">
      <c r="BP61004" s="48"/>
    </row>
    <row r="61005" spans="68:68" x14ac:dyDescent="0.2">
      <c r="BP61005" s="48"/>
    </row>
    <row r="61006" spans="68:68" x14ac:dyDescent="0.2">
      <c r="BP61006" s="48"/>
    </row>
    <row r="61007" spans="68:68" x14ac:dyDescent="0.2">
      <c r="BP61007" s="48"/>
    </row>
    <row r="61008" spans="68:68" x14ac:dyDescent="0.2">
      <c r="BP61008" s="48"/>
    </row>
    <row r="61009" spans="68:68" x14ac:dyDescent="0.2">
      <c r="BP61009" s="48"/>
    </row>
    <row r="61010" spans="68:68" x14ac:dyDescent="0.2">
      <c r="BP61010" s="48"/>
    </row>
    <row r="61011" spans="68:68" x14ac:dyDescent="0.2">
      <c r="BP61011" s="48"/>
    </row>
    <row r="61012" spans="68:68" x14ac:dyDescent="0.2">
      <c r="BP61012" s="48"/>
    </row>
    <row r="61013" spans="68:68" x14ac:dyDescent="0.2">
      <c r="BP61013" s="48"/>
    </row>
    <row r="61014" spans="68:68" x14ac:dyDescent="0.2">
      <c r="BP61014" s="48"/>
    </row>
    <row r="61015" spans="68:68" x14ac:dyDescent="0.2">
      <c r="BP61015" s="48"/>
    </row>
    <row r="61016" spans="68:68" x14ac:dyDescent="0.2">
      <c r="BP61016" s="48"/>
    </row>
    <row r="61017" spans="68:68" x14ac:dyDescent="0.2">
      <c r="BP61017" s="48"/>
    </row>
    <row r="61018" spans="68:68" x14ac:dyDescent="0.2">
      <c r="BP61018" s="48"/>
    </row>
    <row r="61019" spans="68:68" x14ac:dyDescent="0.2">
      <c r="BP61019" s="48"/>
    </row>
    <row r="61020" spans="68:68" x14ac:dyDescent="0.2">
      <c r="BP61020" s="48"/>
    </row>
    <row r="61021" spans="68:68" x14ac:dyDescent="0.2">
      <c r="BP61021" s="48"/>
    </row>
    <row r="61022" spans="68:68" x14ac:dyDescent="0.2">
      <c r="BP61022" s="48"/>
    </row>
    <row r="61023" spans="68:68" x14ac:dyDescent="0.2">
      <c r="BP61023" s="48"/>
    </row>
    <row r="61024" spans="68:68" x14ac:dyDescent="0.2">
      <c r="BP61024" s="48"/>
    </row>
    <row r="61025" spans="68:68" x14ac:dyDescent="0.2">
      <c r="BP61025" s="48"/>
    </row>
    <row r="61026" spans="68:68" x14ac:dyDescent="0.2">
      <c r="BP61026" s="48"/>
    </row>
    <row r="61027" spans="68:68" x14ac:dyDescent="0.2">
      <c r="BP61027" s="48"/>
    </row>
    <row r="61028" spans="68:68" x14ac:dyDescent="0.2">
      <c r="BP61028" s="48"/>
    </row>
    <row r="61029" spans="68:68" x14ac:dyDescent="0.2">
      <c r="BP61029" s="48"/>
    </row>
    <row r="61030" spans="68:68" x14ac:dyDescent="0.2">
      <c r="BP61030" s="48"/>
    </row>
    <row r="61031" spans="68:68" x14ac:dyDescent="0.2">
      <c r="BP61031" s="48"/>
    </row>
    <row r="61032" spans="68:68" x14ac:dyDescent="0.2">
      <c r="BP61032" s="48"/>
    </row>
    <row r="61033" spans="68:68" x14ac:dyDescent="0.2">
      <c r="BP61033" s="48"/>
    </row>
    <row r="61034" spans="68:68" x14ac:dyDescent="0.2">
      <c r="BP61034" s="48"/>
    </row>
    <row r="61035" spans="68:68" x14ac:dyDescent="0.2">
      <c r="BP61035" s="48"/>
    </row>
    <row r="61036" spans="68:68" x14ac:dyDescent="0.2">
      <c r="BP61036" s="48"/>
    </row>
    <row r="61037" spans="68:68" x14ac:dyDescent="0.2">
      <c r="BP61037" s="48"/>
    </row>
    <row r="61038" spans="68:68" x14ac:dyDescent="0.2">
      <c r="BP61038" s="48"/>
    </row>
    <row r="61039" spans="68:68" x14ac:dyDescent="0.2">
      <c r="BP61039" s="48"/>
    </row>
    <row r="61040" spans="68:68" x14ac:dyDescent="0.2">
      <c r="BP61040" s="48"/>
    </row>
    <row r="61041" spans="68:68" x14ac:dyDescent="0.2">
      <c r="BP61041" s="48"/>
    </row>
    <row r="61042" spans="68:68" x14ac:dyDescent="0.2">
      <c r="BP61042" s="48"/>
    </row>
    <row r="61043" spans="68:68" x14ac:dyDescent="0.2">
      <c r="BP61043" s="48"/>
    </row>
    <row r="61044" spans="68:68" x14ac:dyDescent="0.2">
      <c r="BP61044" s="48"/>
    </row>
    <row r="61045" spans="68:68" x14ac:dyDescent="0.2">
      <c r="BP61045" s="48"/>
    </row>
    <row r="61046" spans="68:68" x14ac:dyDescent="0.2">
      <c r="BP61046" s="48"/>
    </row>
    <row r="61047" spans="68:68" x14ac:dyDescent="0.2">
      <c r="BP61047" s="48"/>
    </row>
    <row r="61048" spans="68:68" x14ac:dyDescent="0.2">
      <c r="BP61048" s="48"/>
    </row>
    <row r="61049" spans="68:68" x14ac:dyDescent="0.2">
      <c r="BP61049" s="48"/>
    </row>
    <row r="61050" spans="68:68" x14ac:dyDescent="0.2">
      <c r="BP61050" s="48"/>
    </row>
    <row r="61051" spans="68:68" x14ac:dyDescent="0.2">
      <c r="BP61051" s="48"/>
    </row>
    <row r="61052" spans="68:68" x14ac:dyDescent="0.2">
      <c r="BP61052" s="48"/>
    </row>
    <row r="61053" spans="68:68" x14ac:dyDescent="0.2">
      <c r="BP61053" s="48"/>
    </row>
    <row r="61054" spans="68:68" x14ac:dyDescent="0.2">
      <c r="BP61054" s="48"/>
    </row>
    <row r="61055" spans="68:68" x14ac:dyDescent="0.2">
      <c r="BP61055" s="48"/>
    </row>
    <row r="61056" spans="68:68" x14ac:dyDescent="0.2">
      <c r="BP61056" s="48"/>
    </row>
    <row r="61057" spans="68:68" x14ac:dyDescent="0.2">
      <c r="BP61057" s="48"/>
    </row>
    <row r="61058" spans="68:68" x14ac:dyDescent="0.2">
      <c r="BP61058" s="48"/>
    </row>
    <row r="61059" spans="68:68" x14ac:dyDescent="0.2">
      <c r="BP61059" s="48"/>
    </row>
    <row r="61060" spans="68:68" x14ac:dyDescent="0.2">
      <c r="BP61060" s="48"/>
    </row>
    <row r="61061" spans="68:68" x14ac:dyDescent="0.2">
      <c r="BP61061" s="48"/>
    </row>
    <row r="61062" spans="68:68" x14ac:dyDescent="0.2">
      <c r="BP61062" s="48"/>
    </row>
    <row r="61063" spans="68:68" x14ac:dyDescent="0.2">
      <c r="BP61063" s="48"/>
    </row>
    <row r="61064" spans="68:68" x14ac:dyDescent="0.2">
      <c r="BP61064" s="48"/>
    </row>
    <row r="61065" spans="68:68" x14ac:dyDescent="0.2">
      <c r="BP61065" s="48"/>
    </row>
    <row r="61066" spans="68:68" x14ac:dyDescent="0.2">
      <c r="BP61066" s="48"/>
    </row>
    <row r="61067" spans="68:68" x14ac:dyDescent="0.2">
      <c r="BP61067" s="48"/>
    </row>
    <row r="61068" spans="68:68" x14ac:dyDescent="0.2">
      <c r="BP61068" s="48"/>
    </row>
    <row r="61069" spans="68:68" x14ac:dyDescent="0.2">
      <c r="BP61069" s="48"/>
    </row>
    <row r="61070" spans="68:68" x14ac:dyDescent="0.2">
      <c r="BP61070" s="48"/>
    </row>
    <row r="61071" spans="68:68" x14ac:dyDescent="0.2">
      <c r="BP61071" s="48"/>
    </row>
    <row r="61072" spans="68:68" x14ac:dyDescent="0.2">
      <c r="BP61072" s="48"/>
    </row>
    <row r="61073" spans="68:68" x14ac:dyDescent="0.2">
      <c r="BP61073" s="48"/>
    </row>
    <row r="61074" spans="68:68" x14ac:dyDescent="0.2">
      <c r="BP61074" s="48"/>
    </row>
    <row r="61075" spans="68:68" x14ac:dyDescent="0.2">
      <c r="BP61075" s="48"/>
    </row>
    <row r="61076" spans="68:68" x14ac:dyDescent="0.2">
      <c r="BP61076" s="48"/>
    </row>
    <row r="61077" spans="68:68" x14ac:dyDescent="0.2">
      <c r="BP61077" s="48"/>
    </row>
    <row r="61078" spans="68:68" x14ac:dyDescent="0.2">
      <c r="BP61078" s="48"/>
    </row>
    <row r="61079" spans="68:68" x14ac:dyDescent="0.2">
      <c r="BP61079" s="48"/>
    </row>
    <row r="61080" spans="68:68" x14ac:dyDescent="0.2">
      <c r="BP61080" s="48"/>
    </row>
    <row r="61081" spans="68:68" x14ac:dyDescent="0.2">
      <c r="BP61081" s="48"/>
    </row>
    <row r="61082" spans="68:68" x14ac:dyDescent="0.2">
      <c r="BP61082" s="48"/>
    </row>
    <row r="61083" spans="68:68" x14ac:dyDescent="0.2">
      <c r="BP61083" s="48"/>
    </row>
    <row r="61084" spans="68:68" x14ac:dyDescent="0.2">
      <c r="BP61084" s="48"/>
    </row>
    <row r="61085" spans="68:68" x14ac:dyDescent="0.2">
      <c r="BP61085" s="48"/>
    </row>
    <row r="61086" spans="68:68" x14ac:dyDescent="0.2">
      <c r="BP61086" s="48"/>
    </row>
    <row r="61087" spans="68:68" x14ac:dyDescent="0.2">
      <c r="BP61087" s="48"/>
    </row>
    <row r="61088" spans="68:68" x14ac:dyDescent="0.2">
      <c r="BP61088" s="48"/>
    </row>
    <row r="61089" spans="68:68" x14ac:dyDescent="0.2">
      <c r="BP61089" s="48"/>
    </row>
    <row r="61090" spans="68:68" x14ac:dyDescent="0.2">
      <c r="BP61090" s="48"/>
    </row>
    <row r="61091" spans="68:68" x14ac:dyDescent="0.2">
      <c r="BP61091" s="48"/>
    </row>
    <row r="61092" spans="68:68" x14ac:dyDescent="0.2">
      <c r="BP61092" s="48"/>
    </row>
    <row r="61093" spans="68:68" x14ac:dyDescent="0.2">
      <c r="BP61093" s="48"/>
    </row>
    <row r="61094" spans="68:68" x14ac:dyDescent="0.2">
      <c r="BP61094" s="48"/>
    </row>
    <row r="61095" spans="68:68" x14ac:dyDescent="0.2">
      <c r="BP61095" s="48"/>
    </row>
    <row r="61096" spans="68:68" x14ac:dyDescent="0.2">
      <c r="BP61096" s="48"/>
    </row>
    <row r="61097" spans="68:68" x14ac:dyDescent="0.2">
      <c r="BP61097" s="48"/>
    </row>
    <row r="61098" spans="68:68" x14ac:dyDescent="0.2">
      <c r="BP61098" s="48"/>
    </row>
    <row r="61099" spans="68:68" x14ac:dyDescent="0.2">
      <c r="BP61099" s="48"/>
    </row>
    <row r="61100" spans="68:68" x14ac:dyDescent="0.2">
      <c r="BP61100" s="48"/>
    </row>
    <row r="61101" spans="68:68" x14ac:dyDescent="0.2">
      <c r="BP61101" s="48"/>
    </row>
    <row r="61102" spans="68:68" x14ac:dyDescent="0.2">
      <c r="BP61102" s="48"/>
    </row>
    <row r="61103" spans="68:68" x14ac:dyDescent="0.2">
      <c r="BP61103" s="48"/>
    </row>
    <row r="61104" spans="68:68" x14ac:dyDescent="0.2">
      <c r="BP61104" s="48"/>
    </row>
    <row r="61105" spans="68:68" x14ac:dyDescent="0.2">
      <c r="BP61105" s="48"/>
    </row>
    <row r="61106" spans="68:68" x14ac:dyDescent="0.2">
      <c r="BP61106" s="48"/>
    </row>
    <row r="61107" spans="68:68" x14ac:dyDescent="0.2">
      <c r="BP61107" s="48"/>
    </row>
    <row r="61108" spans="68:68" x14ac:dyDescent="0.2">
      <c r="BP61108" s="48"/>
    </row>
    <row r="61109" spans="68:68" x14ac:dyDescent="0.2">
      <c r="BP61109" s="48"/>
    </row>
    <row r="61110" spans="68:68" x14ac:dyDescent="0.2">
      <c r="BP61110" s="48"/>
    </row>
    <row r="61111" spans="68:68" x14ac:dyDescent="0.2">
      <c r="BP61111" s="48"/>
    </row>
    <row r="61112" spans="68:68" x14ac:dyDescent="0.2">
      <c r="BP61112" s="48"/>
    </row>
    <row r="61113" spans="68:68" x14ac:dyDescent="0.2">
      <c r="BP61113" s="48"/>
    </row>
    <row r="61114" spans="68:68" x14ac:dyDescent="0.2">
      <c r="BP61114" s="48"/>
    </row>
    <row r="61115" spans="68:68" x14ac:dyDescent="0.2">
      <c r="BP61115" s="48"/>
    </row>
    <row r="61116" spans="68:68" x14ac:dyDescent="0.2">
      <c r="BP61116" s="48"/>
    </row>
    <row r="61117" spans="68:68" x14ac:dyDescent="0.2">
      <c r="BP61117" s="48"/>
    </row>
    <row r="61118" spans="68:68" x14ac:dyDescent="0.2">
      <c r="BP61118" s="48"/>
    </row>
    <row r="61119" spans="68:68" x14ac:dyDescent="0.2">
      <c r="BP61119" s="48"/>
    </row>
    <row r="61120" spans="68:68" x14ac:dyDescent="0.2">
      <c r="BP61120" s="48"/>
    </row>
    <row r="61121" spans="68:68" x14ac:dyDescent="0.2">
      <c r="BP61121" s="48"/>
    </row>
    <row r="61122" spans="68:68" x14ac:dyDescent="0.2">
      <c r="BP61122" s="48"/>
    </row>
    <row r="61123" spans="68:68" x14ac:dyDescent="0.2">
      <c r="BP61123" s="48"/>
    </row>
    <row r="61124" spans="68:68" x14ac:dyDescent="0.2">
      <c r="BP61124" s="48"/>
    </row>
    <row r="61125" spans="68:68" x14ac:dyDescent="0.2">
      <c r="BP61125" s="48"/>
    </row>
    <row r="61126" spans="68:68" x14ac:dyDescent="0.2">
      <c r="BP61126" s="48"/>
    </row>
    <row r="61127" spans="68:68" x14ac:dyDescent="0.2">
      <c r="BP61127" s="48"/>
    </row>
    <row r="61128" spans="68:68" x14ac:dyDescent="0.2">
      <c r="BP61128" s="48"/>
    </row>
    <row r="61129" spans="68:68" x14ac:dyDescent="0.2">
      <c r="BP61129" s="48"/>
    </row>
    <row r="61130" spans="68:68" x14ac:dyDescent="0.2">
      <c r="BP61130" s="48"/>
    </row>
    <row r="61131" spans="68:68" x14ac:dyDescent="0.2">
      <c r="BP61131" s="48"/>
    </row>
    <row r="61132" spans="68:68" x14ac:dyDescent="0.2">
      <c r="BP61132" s="48"/>
    </row>
    <row r="61133" spans="68:68" x14ac:dyDescent="0.2">
      <c r="BP61133" s="48"/>
    </row>
    <row r="61134" spans="68:68" x14ac:dyDescent="0.2">
      <c r="BP61134" s="48"/>
    </row>
    <row r="61135" spans="68:68" x14ac:dyDescent="0.2">
      <c r="BP61135" s="48"/>
    </row>
    <row r="61136" spans="68:68" x14ac:dyDescent="0.2">
      <c r="BP61136" s="48"/>
    </row>
    <row r="61137" spans="68:68" x14ac:dyDescent="0.2">
      <c r="BP61137" s="48"/>
    </row>
    <row r="61138" spans="68:68" x14ac:dyDescent="0.2">
      <c r="BP61138" s="48"/>
    </row>
    <row r="61139" spans="68:68" x14ac:dyDescent="0.2">
      <c r="BP61139" s="48"/>
    </row>
    <row r="61140" spans="68:68" x14ac:dyDescent="0.2">
      <c r="BP61140" s="48"/>
    </row>
    <row r="61141" spans="68:68" x14ac:dyDescent="0.2">
      <c r="BP61141" s="48"/>
    </row>
    <row r="61142" spans="68:68" x14ac:dyDescent="0.2">
      <c r="BP61142" s="48"/>
    </row>
    <row r="61143" spans="68:68" x14ac:dyDescent="0.2">
      <c r="BP61143" s="48"/>
    </row>
    <row r="61144" spans="68:68" x14ac:dyDescent="0.2">
      <c r="BP61144" s="48"/>
    </row>
    <row r="61145" spans="68:68" x14ac:dyDescent="0.2">
      <c r="BP61145" s="48"/>
    </row>
    <row r="61146" spans="68:68" x14ac:dyDescent="0.2">
      <c r="BP61146" s="48"/>
    </row>
    <row r="61147" spans="68:68" x14ac:dyDescent="0.2">
      <c r="BP61147" s="48"/>
    </row>
    <row r="61148" spans="68:68" x14ac:dyDescent="0.2">
      <c r="BP61148" s="48"/>
    </row>
    <row r="61149" spans="68:68" x14ac:dyDescent="0.2">
      <c r="BP61149" s="48"/>
    </row>
    <row r="61150" spans="68:68" x14ac:dyDescent="0.2">
      <c r="BP61150" s="48"/>
    </row>
    <row r="61151" spans="68:68" x14ac:dyDescent="0.2">
      <c r="BP61151" s="48"/>
    </row>
    <row r="61152" spans="68:68" x14ac:dyDescent="0.2">
      <c r="BP61152" s="48"/>
    </row>
    <row r="61153" spans="68:68" x14ac:dyDescent="0.2">
      <c r="BP61153" s="48"/>
    </row>
    <row r="61154" spans="68:68" x14ac:dyDescent="0.2">
      <c r="BP61154" s="48"/>
    </row>
    <row r="61155" spans="68:68" x14ac:dyDescent="0.2">
      <c r="BP61155" s="48"/>
    </row>
    <row r="61156" spans="68:68" x14ac:dyDescent="0.2">
      <c r="BP61156" s="48"/>
    </row>
    <row r="61157" spans="68:68" x14ac:dyDescent="0.2">
      <c r="BP61157" s="48"/>
    </row>
    <row r="61158" spans="68:68" x14ac:dyDescent="0.2">
      <c r="BP61158" s="48"/>
    </row>
    <row r="61159" spans="68:68" x14ac:dyDescent="0.2">
      <c r="BP61159" s="48"/>
    </row>
    <row r="61160" spans="68:68" x14ac:dyDescent="0.2">
      <c r="BP61160" s="48"/>
    </row>
    <row r="61161" spans="68:68" x14ac:dyDescent="0.2">
      <c r="BP61161" s="48"/>
    </row>
    <row r="61162" spans="68:68" x14ac:dyDescent="0.2">
      <c r="BP61162" s="48"/>
    </row>
    <row r="61163" spans="68:68" x14ac:dyDescent="0.2">
      <c r="BP61163" s="48"/>
    </row>
    <row r="61164" spans="68:68" x14ac:dyDescent="0.2">
      <c r="BP61164" s="48"/>
    </row>
    <row r="61165" spans="68:68" x14ac:dyDescent="0.2">
      <c r="BP61165" s="48"/>
    </row>
    <row r="61166" spans="68:68" x14ac:dyDescent="0.2">
      <c r="BP61166" s="48"/>
    </row>
    <row r="61167" spans="68:68" x14ac:dyDescent="0.2">
      <c r="BP61167" s="48"/>
    </row>
    <row r="61168" spans="68:68" x14ac:dyDescent="0.2">
      <c r="BP61168" s="48"/>
    </row>
    <row r="61169" spans="68:68" x14ac:dyDescent="0.2">
      <c r="BP61169" s="48"/>
    </row>
    <row r="61170" spans="68:68" x14ac:dyDescent="0.2">
      <c r="BP61170" s="48"/>
    </row>
    <row r="61171" spans="68:68" x14ac:dyDescent="0.2">
      <c r="BP61171" s="48"/>
    </row>
    <row r="61172" spans="68:68" x14ac:dyDescent="0.2">
      <c r="BP61172" s="48"/>
    </row>
    <row r="61173" spans="68:68" x14ac:dyDescent="0.2">
      <c r="BP61173" s="48"/>
    </row>
    <row r="61174" spans="68:68" x14ac:dyDescent="0.2">
      <c r="BP61174" s="48"/>
    </row>
    <row r="61175" spans="68:68" x14ac:dyDescent="0.2">
      <c r="BP61175" s="48"/>
    </row>
    <row r="61176" spans="68:68" x14ac:dyDescent="0.2">
      <c r="BP61176" s="48"/>
    </row>
    <row r="61177" spans="68:68" x14ac:dyDescent="0.2">
      <c r="BP61177" s="48"/>
    </row>
    <row r="61178" spans="68:68" x14ac:dyDescent="0.2">
      <c r="BP61178" s="48"/>
    </row>
    <row r="61179" spans="68:68" x14ac:dyDescent="0.2">
      <c r="BP61179" s="48"/>
    </row>
    <row r="61180" spans="68:68" x14ac:dyDescent="0.2">
      <c r="BP61180" s="48"/>
    </row>
    <row r="61181" spans="68:68" x14ac:dyDescent="0.2">
      <c r="BP61181" s="48"/>
    </row>
    <row r="61182" spans="68:68" x14ac:dyDescent="0.2">
      <c r="BP61182" s="48"/>
    </row>
    <row r="61183" spans="68:68" x14ac:dyDescent="0.2">
      <c r="BP61183" s="48"/>
    </row>
    <row r="61184" spans="68:68" x14ac:dyDescent="0.2">
      <c r="BP61184" s="48"/>
    </row>
    <row r="61185" spans="68:68" x14ac:dyDescent="0.2">
      <c r="BP61185" s="48"/>
    </row>
    <row r="61186" spans="68:68" x14ac:dyDescent="0.2">
      <c r="BP61186" s="48"/>
    </row>
    <row r="61187" spans="68:68" x14ac:dyDescent="0.2">
      <c r="BP61187" s="48"/>
    </row>
    <row r="61188" spans="68:68" x14ac:dyDescent="0.2">
      <c r="BP61188" s="48"/>
    </row>
    <row r="61189" spans="68:68" x14ac:dyDescent="0.2">
      <c r="BP61189" s="48"/>
    </row>
    <row r="61190" spans="68:68" x14ac:dyDescent="0.2">
      <c r="BP61190" s="48"/>
    </row>
    <row r="61191" spans="68:68" x14ac:dyDescent="0.2">
      <c r="BP61191" s="48"/>
    </row>
    <row r="61192" spans="68:68" x14ac:dyDescent="0.2">
      <c r="BP61192" s="48"/>
    </row>
    <row r="61193" spans="68:68" x14ac:dyDescent="0.2">
      <c r="BP61193" s="48"/>
    </row>
    <row r="61194" spans="68:68" x14ac:dyDescent="0.2">
      <c r="BP61194" s="48"/>
    </row>
    <row r="61195" spans="68:68" x14ac:dyDescent="0.2">
      <c r="BP61195" s="48"/>
    </row>
    <row r="61196" spans="68:68" x14ac:dyDescent="0.2">
      <c r="BP61196" s="48"/>
    </row>
    <row r="61197" spans="68:68" x14ac:dyDescent="0.2">
      <c r="BP61197" s="48"/>
    </row>
    <row r="61198" spans="68:68" x14ac:dyDescent="0.2">
      <c r="BP61198" s="48"/>
    </row>
    <row r="61199" spans="68:68" x14ac:dyDescent="0.2">
      <c r="BP61199" s="48"/>
    </row>
    <row r="61200" spans="68:68" x14ac:dyDescent="0.2">
      <c r="BP61200" s="48"/>
    </row>
    <row r="61201" spans="68:68" x14ac:dyDescent="0.2">
      <c r="BP61201" s="48"/>
    </row>
    <row r="61202" spans="68:68" x14ac:dyDescent="0.2">
      <c r="BP61202" s="48"/>
    </row>
    <row r="61203" spans="68:68" x14ac:dyDescent="0.2">
      <c r="BP61203" s="48"/>
    </row>
    <row r="61204" spans="68:68" x14ac:dyDescent="0.2">
      <c r="BP61204" s="48"/>
    </row>
    <row r="61205" spans="68:68" x14ac:dyDescent="0.2">
      <c r="BP61205" s="48"/>
    </row>
    <row r="61206" spans="68:68" x14ac:dyDescent="0.2">
      <c r="BP61206" s="48"/>
    </row>
    <row r="61207" spans="68:68" x14ac:dyDescent="0.2">
      <c r="BP61207" s="48"/>
    </row>
    <row r="61208" spans="68:68" x14ac:dyDescent="0.2">
      <c r="BP61208" s="48"/>
    </row>
    <row r="61209" spans="68:68" x14ac:dyDescent="0.2">
      <c r="BP61209" s="48"/>
    </row>
    <row r="61210" spans="68:68" x14ac:dyDescent="0.2">
      <c r="BP61210" s="48"/>
    </row>
    <row r="61211" spans="68:68" x14ac:dyDescent="0.2">
      <c r="BP61211" s="48"/>
    </row>
    <row r="61212" spans="68:68" x14ac:dyDescent="0.2">
      <c r="BP61212" s="48"/>
    </row>
    <row r="61213" spans="68:68" x14ac:dyDescent="0.2">
      <c r="BP61213" s="48"/>
    </row>
    <row r="61214" spans="68:68" x14ac:dyDescent="0.2">
      <c r="BP61214" s="48"/>
    </row>
    <row r="61215" spans="68:68" x14ac:dyDescent="0.2">
      <c r="BP61215" s="48"/>
    </row>
    <row r="61216" spans="68:68" x14ac:dyDescent="0.2">
      <c r="BP61216" s="48"/>
    </row>
    <row r="61217" spans="68:68" x14ac:dyDescent="0.2">
      <c r="BP61217" s="48"/>
    </row>
    <row r="61218" spans="68:68" x14ac:dyDescent="0.2">
      <c r="BP61218" s="48"/>
    </row>
    <row r="61219" spans="68:68" x14ac:dyDescent="0.2">
      <c r="BP61219" s="48"/>
    </row>
    <row r="61220" spans="68:68" x14ac:dyDescent="0.2">
      <c r="BP61220" s="48"/>
    </row>
    <row r="61221" spans="68:68" x14ac:dyDescent="0.2">
      <c r="BP61221" s="48"/>
    </row>
    <row r="61222" spans="68:68" x14ac:dyDescent="0.2">
      <c r="BP61222" s="48"/>
    </row>
    <row r="61223" spans="68:68" x14ac:dyDescent="0.2">
      <c r="BP61223" s="48"/>
    </row>
    <row r="61224" spans="68:68" x14ac:dyDescent="0.2">
      <c r="BP61224" s="48"/>
    </row>
    <row r="61225" spans="68:68" x14ac:dyDescent="0.2">
      <c r="BP61225" s="48"/>
    </row>
    <row r="61226" spans="68:68" x14ac:dyDescent="0.2">
      <c r="BP61226" s="48"/>
    </row>
    <row r="61227" spans="68:68" x14ac:dyDescent="0.2">
      <c r="BP61227" s="48"/>
    </row>
    <row r="61228" spans="68:68" x14ac:dyDescent="0.2">
      <c r="BP61228" s="48"/>
    </row>
    <row r="61229" spans="68:68" x14ac:dyDescent="0.2">
      <c r="BP61229" s="48"/>
    </row>
    <row r="61230" spans="68:68" x14ac:dyDescent="0.2">
      <c r="BP61230" s="48"/>
    </row>
    <row r="61231" spans="68:68" x14ac:dyDescent="0.2">
      <c r="BP61231" s="48"/>
    </row>
    <row r="61232" spans="68:68" x14ac:dyDescent="0.2">
      <c r="BP61232" s="48"/>
    </row>
    <row r="61233" spans="68:68" x14ac:dyDescent="0.2">
      <c r="BP61233" s="48"/>
    </row>
    <row r="61234" spans="68:68" x14ac:dyDescent="0.2">
      <c r="BP61234" s="48"/>
    </row>
    <row r="61235" spans="68:68" x14ac:dyDescent="0.2">
      <c r="BP61235" s="48"/>
    </row>
    <row r="61236" spans="68:68" x14ac:dyDescent="0.2">
      <c r="BP61236" s="48"/>
    </row>
    <row r="61237" spans="68:68" x14ac:dyDescent="0.2">
      <c r="BP61237" s="48"/>
    </row>
    <row r="61238" spans="68:68" x14ac:dyDescent="0.2">
      <c r="BP61238" s="48"/>
    </row>
    <row r="61239" spans="68:68" x14ac:dyDescent="0.2">
      <c r="BP61239" s="48"/>
    </row>
    <row r="61240" spans="68:68" x14ac:dyDescent="0.2">
      <c r="BP61240" s="48"/>
    </row>
    <row r="61241" spans="68:68" x14ac:dyDescent="0.2">
      <c r="BP61241" s="48"/>
    </row>
    <row r="61242" spans="68:68" x14ac:dyDescent="0.2">
      <c r="BP61242" s="48"/>
    </row>
    <row r="61243" spans="68:68" x14ac:dyDescent="0.2">
      <c r="BP61243" s="48"/>
    </row>
    <row r="61244" spans="68:68" x14ac:dyDescent="0.2">
      <c r="BP61244" s="48"/>
    </row>
    <row r="61245" spans="68:68" x14ac:dyDescent="0.2">
      <c r="BP61245" s="48"/>
    </row>
    <row r="61246" spans="68:68" x14ac:dyDescent="0.2">
      <c r="BP61246" s="48"/>
    </row>
    <row r="61247" spans="68:68" x14ac:dyDescent="0.2">
      <c r="BP61247" s="48"/>
    </row>
    <row r="61248" spans="68:68" x14ac:dyDescent="0.2">
      <c r="BP61248" s="48"/>
    </row>
    <row r="61249" spans="68:68" x14ac:dyDescent="0.2">
      <c r="BP61249" s="48"/>
    </row>
    <row r="61250" spans="68:68" x14ac:dyDescent="0.2">
      <c r="BP61250" s="48"/>
    </row>
    <row r="61251" spans="68:68" x14ac:dyDescent="0.2">
      <c r="BP61251" s="48"/>
    </row>
    <row r="61252" spans="68:68" x14ac:dyDescent="0.2">
      <c r="BP61252" s="48"/>
    </row>
    <row r="61253" spans="68:68" x14ac:dyDescent="0.2">
      <c r="BP61253" s="48"/>
    </row>
    <row r="61254" spans="68:68" x14ac:dyDescent="0.2">
      <c r="BP61254" s="48"/>
    </row>
    <row r="61255" spans="68:68" x14ac:dyDescent="0.2">
      <c r="BP61255" s="48"/>
    </row>
    <row r="61256" spans="68:68" x14ac:dyDescent="0.2">
      <c r="BP61256" s="48"/>
    </row>
    <row r="61257" spans="68:68" x14ac:dyDescent="0.2">
      <c r="BP61257" s="48"/>
    </row>
    <row r="61258" spans="68:68" x14ac:dyDescent="0.2">
      <c r="BP61258" s="48"/>
    </row>
    <row r="61259" spans="68:68" x14ac:dyDescent="0.2">
      <c r="BP61259" s="48"/>
    </row>
    <row r="61260" spans="68:68" x14ac:dyDescent="0.2">
      <c r="BP61260" s="48"/>
    </row>
    <row r="61261" spans="68:68" x14ac:dyDescent="0.2">
      <c r="BP61261" s="48"/>
    </row>
    <row r="61262" spans="68:68" x14ac:dyDescent="0.2">
      <c r="BP61262" s="48"/>
    </row>
    <row r="61263" spans="68:68" x14ac:dyDescent="0.2">
      <c r="BP61263" s="48"/>
    </row>
    <row r="61264" spans="68:68" x14ac:dyDescent="0.2">
      <c r="BP61264" s="48"/>
    </row>
    <row r="61265" spans="68:68" x14ac:dyDescent="0.2">
      <c r="BP61265" s="48"/>
    </row>
    <row r="61266" spans="68:68" x14ac:dyDescent="0.2">
      <c r="BP61266" s="48"/>
    </row>
    <row r="61267" spans="68:68" x14ac:dyDescent="0.2">
      <c r="BP61267" s="48"/>
    </row>
    <row r="61268" spans="68:68" x14ac:dyDescent="0.2">
      <c r="BP61268" s="48"/>
    </row>
    <row r="61269" spans="68:68" x14ac:dyDescent="0.2">
      <c r="BP61269" s="48"/>
    </row>
    <row r="61270" spans="68:68" x14ac:dyDescent="0.2">
      <c r="BP61270" s="48"/>
    </row>
    <row r="61271" spans="68:68" x14ac:dyDescent="0.2">
      <c r="BP61271" s="48"/>
    </row>
    <row r="61272" spans="68:68" x14ac:dyDescent="0.2">
      <c r="BP61272" s="48"/>
    </row>
    <row r="61273" spans="68:68" x14ac:dyDescent="0.2">
      <c r="BP61273" s="48"/>
    </row>
    <row r="61274" spans="68:68" x14ac:dyDescent="0.2">
      <c r="BP61274" s="48"/>
    </row>
    <row r="61275" spans="68:68" x14ac:dyDescent="0.2">
      <c r="BP61275" s="48"/>
    </row>
    <row r="61276" spans="68:68" x14ac:dyDescent="0.2">
      <c r="BP61276" s="48"/>
    </row>
    <row r="61277" spans="68:68" x14ac:dyDescent="0.2">
      <c r="BP61277" s="48"/>
    </row>
    <row r="61278" spans="68:68" x14ac:dyDescent="0.2">
      <c r="BP61278" s="48"/>
    </row>
    <row r="61279" spans="68:68" x14ac:dyDescent="0.2">
      <c r="BP61279" s="48"/>
    </row>
    <row r="61280" spans="68:68" x14ac:dyDescent="0.2">
      <c r="BP61280" s="48"/>
    </row>
    <row r="61281" spans="68:68" x14ac:dyDescent="0.2">
      <c r="BP61281" s="48"/>
    </row>
    <row r="61282" spans="68:68" x14ac:dyDescent="0.2">
      <c r="BP61282" s="48"/>
    </row>
    <row r="61283" spans="68:68" x14ac:dyDescent="0.2">
      <c r="BP61283" s="48"/>
    </row>
    <row r="61284" spans="68:68" x14ac:dyDescent="0.2">
      <c r="BP61284" s="48"/>
    </row>
    <row r="61285" spans="68:68" x14ac:dyDescent="0.2">
      <c r="BP61285" s="48"/>
    </row>
    <row r="61286" spans="68:68" x14ac:dyDescent="0.2">
      <c r="BP61286" s="48"/>
    </row>
    <row r="61287" spans="68:68" x14ac:dyDescent="0.2">
      <c r="BP61287" s="48"/>
    </row>
    <row r="61288" spans="68:68" x14ac:dyDescent="0.2">
      <c r="BP61288" s="48"/>
    </row>
    <row r="61289" spans="68:68" x14ac:dyDescent="0.2">
      <c r="BP61289" s="48"/>
    </row>
    <row r="61290" spans="68:68" x14ac:dyDescent="0.2">
      <c r="BP61290" s="48"/>
    </row>
    <row r="61291" spans="68:68" x14ac:dyDescent="0.2">
      <c r="BP61291" s="48"/>
    </row>
    <row r="61292" spans="68:68" x14ac:dyDescent="0.2">
      <c r="BP61292" s="48"/>
    </row>
    <row r="61293" spans="68:68" x14ac:dyDescent="0.2">
      <c r="BP61293" s="48"/>
    </row>
    <row r="61294" spans="68:68" x14ac:dyDescent="0.2">
      <c r="BP61294" s="48"/>
    </row>
    <row r="61295" spans="68:68" x14ac:dyDescent="0.2">
      <c r="BP61295" s="48"/>
    </row>
    <row r="61296" spans="68:68" x14ac:dyDescent="0.2">
      <c r="BP61296" s="48"/>
    </row>
    <row r="61297" spans="68:68" x14ac:dyDescent="0.2">
      <c r="BP61297" s="48"/>
    </row>
    <row r="61298" spans="68:68" x14ac:dyDescent="0.2">
      <c r="BP61298" s="48"/>
    </row>
    <row r="61299" spans="68:68" x14ac:dyDescent="0.2">
      <c r="BP61299" s="48"/>
    </row>
    <row r="61300" spans="68:68" x14ac:dyDescent="0.2">
      <c r="BP61300" s="48"/>
    </row>
    <row r="61301" spans="68:68" x14ac:dyDescent="0.2">
      <c r="BP61301" s="48"/>
    </row>
    <row r="61302" spans="68:68" x14ac:dyDescent="0.2">
      <c r="BP61302" s="48"/>
    </row>
    <row r="61303" spans="68:68" x14ac:dyDescent="0.2">
      <c r="BP61303" s="48"/>
    </row>
    <row r="61304" spans="68:68" x14ac:dyDescent="0.2">
      <c r="BP61304" s="48"/>
    </row>
    <row r="61305" spans="68:68" x14ac:dyDescent="0.2">
      <c r="BP61305" s="48"/>
    </row>
    <row r="61306" spans="68:68" x14ac:dyDescent="0.2">
      <c r="BP61306" s="48"/>
    </row>
    <row r="61307" spans="68:68" x14ac:dyDescent="0.2">
      <c r="BP61307" s="48"/>
    </row>
    <row r="61308" spans="68:68" x14ac:dyDescent="0.2">
      <c r="BP61308" s="48"/>
    </row>
    <row r="61309" spans="68:68" x14ac:dyDescent="0.2">
      <c r="BP61309" s="48"/>
    </row>
    <row r="61310" spans="68:68" x14ac:dyDescent="0.2">
      <c r="BP61310" s="48"/>
    </row>
    <row r="61311" spans="68:68" x14ac:dyDescent="0.2">
      <c r="BP61311" s="48"/>
    </row>
    <row r="61312" spans="68:68" x14ac:dyDescent="0.2">
      <c r="BP61312" s="48"/>
    </row>
    <row r="61313" spans="68:68" x14ac:dyDescent="0.2">
      <c r="BP61313" s="48"/>
    </row>
    <row r="61314" spans="68:68" x14ac:dyDescent="0.2">
      <c r="BP61314" s="48"/>
    </row>
    <row r="61315" spans="68:68" x14ac:dyDescent="0.2">
      <c r="BP61315" s="48"/>
    </row>
    <row r="61316" spans="68:68" x14ac:dyDescent="0.2">
      <c r="BP61316" s="48"/>
    </row>
    <row r="61317" spans="68:68" x14ac:dyDescent="0.2">
      <c r="BP61317" s="48"/>
    </row>
    <row r="61318" spans="68:68" x14ac:dyDescent="0.2">
      <c r="BP61318" s="48"/>
    </row>
    <row r="61319" spans="68:68" x14ac:dyDescent="0.2">
      <c r="BP61319" s="48"/>
    </row>
    <row r="61320" spans="68:68" x14ac:dyDescent="0.2">
      <c r="BP61320" s="48"/>
    </row>
    <row r="61321" spans="68:68" x14ac:dyDescent="0.2">
      <c r="BP61321" s="48"/>
    </row>
    <row r="61322" spans="68:68" x14ac:dyDescent="0.2">
      <c r="BP61322" s="48"/>
    </row>
    <row r="61323" spans="68:68" x14ac:dyDescent="0.2">
      <c r="BP61323" s="48"/>
    </row>
    <row r="61324" spans="68:68" x14ac:dyDescent="0.2">
      <c r="BP61324" s="48"/>
    </row>
    <row r="61325" spans="68:68" x14ac:dyDescent="0.2">
      <c r="BP61325" s="48"/>
    </row>
    <row r="61326" spans="68:68" x14ac:dyDescent="0.2">
      <c r="BP61326" s="48"/>
    </row>
    <row r="61327" spans="68:68" x14ac:dyDescent="0.2">
      <c r="BP61327" s="48"/>
    </row>
    <row r="61328" spans="68:68" x14ac:dyDescent="0.2">
      <c r="BP61328" s="48"/>
    </row>
    <row r="61329" spans="68:68" x14ac:dyDescent="0.2">
      <c r="BP61329" s="48"/>
    </row>
    <row r="61330" spans="68:68" x14ac:dyDescent="0.2">
      <c r="BP61330" s="48"/>
    </row>
    <row r="61331" spans="68:68" x14ac:dyDescent="0.2">
      <c r="BP61331" s="48"/>
    </row>
    <row r="61332" spans="68:68" x14ac:dyDescent="0.2">
      <c r="BP61332" s="48"/>
    </row>
    <row r="61333" spans="68:68" x14ac:dyDescent="0.2">
      <c r="BP61333" s="48"/>
    </row>
    <row r="61334" spans="68:68" x14ac:dyDescent="0.2">
      <c r="BP61334" s="48"/>
    </row>
    <row r="61335" spans="68:68" x14ac:dyDescent="0.2">
      <c r="BP61335" s="48"/>
    </row>
    <row r="61336" spans="68:68" x14ac:dyDescent="0.2">
      <c r="BP61336" s="48"/>
    </row>
    <row r="61337" spans="68:68" x14ac:dyDescent="0.2">
      <c r="BP61337" s="48"/>
    </row>
    <row r="61338" spans="68:68" x14ac:dyDescent="0.2">
      <c r="BP61338" s="48"/>
    </row>
    <row r="61339" spans="68:68" x14ac:dyDescent="0.2">
      <c r="BP61339" s="48"/>
    </row>
    <row r="61340" spans="68:68" x14ac:dyDescent="0.2">
      <c r="BP61340" s="48"/>
    </row>
    <row r="61341" spans="68:68" x14ac:dyDescent="0.2">
      <c r="BP61341" s="48"/>
    </row>
    <row r="61342" spans="68:68" x14ac:dyDescent="0.2">
      <c r="BP61342" s="48"/>
    </row>
    <row r="61343" spans="68:68" x14ac:dyDescent="0.2">
      <c r="BP61343" s="48"/>
    </row>
    <row r="61344" spans="68:68" x14ac:dyDescent="0.2">
      <c r="BP61344" s="48"/>
    </row>
    <row r="61345" spans="68:68" x14ac:dyDescent="0.2">
      <c r="BP61345" s="48"/>
    </row>
    <row r="61346" spans="68:68" x14ac:dyDescent="0.2">
      <c r="BP61346" s="48"/>
    </row>
    <row r="61347" spans="68:68" x14ac:dyDescent="0.2">
      <c r="BP61347" s="48"/>
    </row>
    <row r="61348" spans="68:68" x14ac:dyDescent="0.2">
      <c r="BP61348" s="48"/>
    </row>
    <row r="61349" spans="68:68" x14ac:dyDescent="0.2">
      <c r="BP61349" s="48"/>
    </row>
    <row r="61350" spans="68:68" x14ac:dyDescent="0.2">
      <c r="BP61350" s="48"/>
    </row>
    <row r="61351" spans="68:68" x14ac:dyDescent="0.2">
      <c r="BP61351" s="48"/>
    </row>
    <row r="61352" spans="68:68" x14ac:dyDescent="0.2">
      <c r="BP61352" s="48"/>
    </row>
    <row r="61353" spans="68:68" x14ac:dyDescent="0.2">
      <c r="BP61353" s="48"/>
    </row>
    <row r="61354" spans="68:68" x14ac:dyDescent="0.2">
      <c r="BP61354" s="48"/>
    </row>
    <row r="61355" spans="68:68" x14ac:dyDescent="0.2">
      <c r="BP61355" s="48"/>
    </row>
    <row r="61356" spans="68:68" x14ac:dyDescent="0.2">
      <c r="BP61356" s="48"/>
    </row>
    <row r="61357" spans="68:68" x14ac:dyDescent="0.2">
      <c r="BP61357" s="48"/>
    </row>
    <row r="61358" spans="68:68" x14ac:dyDescent="0.2">
      <c r="BP61358" s="48"/>
    </row>
    <row r="61359" spans="68:68" x14ac:dyDescent="0.2">
      <c r="BP61359" s="48"/>
    </row>
    <row r="61360" spans="68:68" x14ac:dyDescent="0.2">
      <c r="BP61360" s="48"/>
    </row>
    <row r="61361" spans="68:68" x14ac:dyDescent="0.2">
      <c r="BP61361" s="48"/>
    </row>
    <row r="61362" spans="68:68" x14ac:dyDescent="0.2">
      <c r="BP61362" s="48"/>
    </row>
    <row r="61363" spans="68:68" x14ac:dyDescent="0.2">
      <c r="BP61363" s="48"/>
    </row>
    <row r="61364" spans="68:68" x14ac:dyDescent="0.2">
      <c r="BP61364" s="48"/>
    </row>
    <row r="61365" spans="68:68" x14ac:dyDescent="0.2">
      <c r="BP61365" s="48"/>
    </row>
    <row r="61366" spans="68:68" x14ac:dyDescent="0.2">
      <c r="BP61366" s="48"/>
    </row>
    <row r="61367" spans="68:68" x14ac:dyDescent="0.2">
      <c r="BP61367" s="48"/>
    </row>
    <row r="61368" spans="68:68" x14ac:dyDescent="0.2">
      <c r="BP61368" s="48"/>
    </row>
    <row r="61369" spans="68:68" x14ac:dyDescent="0.2">
      <c r="BP61369" s="48"/>
    </row>
    <row r="61370" spans="68:68" x14ac:dyDescent="0.2">
      <c r="BP61370" s="48"/>
    </row>
    <row r="61371" spans="68:68" x14ac:dyDescent="0.2">
      <c r="BP61371" s="48"/>
    </row>
    <row r="61372" spans="68:68" x14ac:dyDescent="0.2">
      <c r="BP61372" s="48"/>
    </row>
    <row r="61373" spans="68:68" x14ac:dyDescent="0.2">
      <c r="BP61373" s="48"/>
    </row>
    <row r="61374" spans="68:68" x14ac:dyDescent="0.2">
      <c r="BP61374" s="48"/>
    </row>
    <row r="61375" spans="68:68" x14ac:dyDescent="0.2">
      <c r="BP61375" s="48"/>
    </row>
    <row r="61376" spans="68:68" x14ac:dyDescent="0.2">
      <c r="BP61376" s="48"/>
    </row>
    <row r="61377" spans="68:68" x14ac:dyDescent="0.2">
      <c r="BP61377" s="48"/>
    </row>
    <row r="61378" spans="68:68" x14ac:dyDescent="0.2">
      <c r="BP61378" s="48"/>
    </row>
    <row r="61379" spans="68:68" x14ac:dyDescent="0.2">
      <c r="BP61379" s="48"/>
    </row>
    <row r="61380" spans="68:68" x14ac:dyDescent="0.2">
      <c r="BP61380" s="48"/>
    </row>
    <row r="61381" spans="68:68" x14ac:dyDescent="0.2">
      <c r="BP61381" s="48"/>
    </row>
    <row r="61382" spans="68:68" x14ac:dyDescent="0.2">
      <c r="BP61382" s="48"/>
    </row>
    <row r="61383" spans="68:68" x14ac:dyDescent="0.2">
      <c r="BP61383" s="48"/>
    </row>
    <row r="61384" spans="68:68" x14ac:dyDescent="0.2">
      <c r="BP61384" s="48"/>
    </row>
    <row r="61385" spans="68:68" x14ac:dyDescent="0.2">
      <c r="BP61385" s="48"/>
    </row>
    <row r="61386" spans="68:68" x14ac:dyDescent="0.2">
      <c r="BP61386" s="48"/>
    </row>
    <row r="61387" spans="68:68" x14ac:dyDescent="0.2">
      <c r="BP61387" s="48"/>
    </row>
    <row r="61388" spans="68:68" x14ac:dyDescent="0.2">
      <c r="BP61388" s="48"/>
    </row>
    <row r="61389" spans="68:68" x14ac:dyDescent="0.2">
      <c r="BP61389" s="48"/>
    </row>
    <row r="61390" spans="68:68" x14ac:dyDescent="0.2">
      <c r="BP61390" s="48"/>
    </row>
    <row r="61391" spans="68:68" x14ac:dyDescent="0.2">
      <c r="BP61391" s="48"/>
    </row>
    <row r="61392" spans="68:68" x14ac:dyDescent="0.2">
      <c r="BP61392" s="48"/>
    </row>
    <row r="61393" spans="68:68" x14ac:dyDescent="0.2">
      <c r="BP61393" s="48"/>
    </row>
    <row r="61394" spans="68:68" x14ac:dyDescent="0.2">
      <c r="BP61394" s="48"/>
    </row>
    <row r="61395" spans="68:68" x14ac:dyDescent="0.2">
      <c r="BP61395" s="48"/>
    </row>
    <row r="61396" spans="68:68" x14ac:dyDescent="0.2">
      <c r="BP61396" s="48"/>
    </row>
    <row r="61397" spans="68:68" x14ac:dyDescent="0.2">
      <c r="BP61397" s="48"/>
    </row>
    <row r="61398" spans="68:68" x14ac:dyDescent="0.2">
      <c r="BP61398" s="48"/>
    </row>
    <row r="61399" spans="68:68" x14ac:dyDescent="0.2">
      <c r="BP61399" s="48"/>
    </row>
    <row r="61400" spans="68:68" x14ac:dyDescent="0.2">
      <c r="BP61400" s="48"/>
    </row>
    <row r="61401" spans="68:68" x14ac:dyDescent="0.2">
      <c r="BP61401" s="48"/>
    </row>
    <row r="61402" spans="68:68" x14ac:dyDescent="0.2">
      <c r="BP61402" s="48"/>
    </row>
    <row r="61403" spans="68:68" x14ac:dyDescent="0.2">
      <c r="BP61403" s="48"/>
    </row>
    <row r="61404" spans="68:68" x14ac:dyDescent="0.2">
      <c r="BP61404" s="48"/>
    </row>
    <row r="61405" spans="68:68" x14ac:dyDescent="0.2">
      <c r="BP61405" s="48"/>
    </row>
    <row r="61406" spans="68:68" x14ac:dyDescent="0.2">
      <c r="BP61406" s="48"/>
    </row>
    <row r="61407" spans="68:68" x14ac:dyDescent="0.2">
      <c r="BP61407" s="48"/>
    </row>
    <row r="61408" spans="68:68" x14ac:dyDescent="0.2">
      <c r="BP61408" s="48"/>
    </row>
    <row r="61409" spans="68:68" x14ac:dyDescent="0.2">
      <c r="BP61409" s="48"/>
    </row>
    <row r="61410" spans="68:68" x14ac:dyDescent="0.2">
      <c r="BP61410" s="48"/>
    </row>
    <row r="61411" spans="68:68" x14ac:dyDescent="0.2">
      <c r="BP61411" s="48"/>
    </row>
    <row r="61412" spans="68:68" x14ac:dyDescent="0.2">
      <c r="BP61412" s="48"/>
    </row>
    <row r="61413" spans="68:68" x14ac:dyDescent="0.2">
      <c r="BP61413" s="48"/>
    </row>
    <row r="61414" spans="68:68" x14ac:dyDescent="0.2">
      <c r="BP61414" s="48"/>
    </row>
    <row r="61415" spans="68:68" x14ac:dyDescent="0.2">
      <c r="BP61415" s="48"/>
    </row>
    <row r="61416" spans="68:68" x14ac:dyDescent="0.2">
      <c r="BP61416" s="48"/>
    </row>
    <row r="61417" spans="68:68" x14ac:dyDescent="0.2">
      <c r="BP61417" s="48"/>
    </row>
    <row r="61418" spans="68:68" x14ac:dyDescent="0.2">
      <c r="BP61418" s="48"/>
    </row>
    <row r="61419" spans="68:68" x14ac:dyDescent="0.2">
      <c r="BP61419" s="48"/>
    </row>
    <row r="61420" spans="68:68" x14ac:dyDescent="0.2">
      <c r="BP61420" s="48"/>
    </row>
    <row r="61421" spans="68:68" x14ac:dyDescent="0.2">
      <c r="BP61421" s="48"/>
    </row>
    <row r="61422" spans="68:68" x14ac:dyDescent="0.2">
      <c r="BP61422" s="48"/>
    </row>
    <row r="61423" spans="68:68" x14ac:dyDescent="0.2">
      <c r="BP61423" s="48"/>
    </row>
    <row r="61424" spans="68:68" x14ac:dyDescent="0.2">
      <c r="BP61424" s="48"/>
    </row>
    <row r="61425" spans="68:68" x14ac:dyDescent="0.2">
      <c r="BP61425" s="48"/>
    </row>
    <row r="61426" spans="68:68" x14ac:dyDescent="0.2">
      <c r="BP61426" s="48"/>
    </row>
    <row r="61427" spans="68:68" x14ac:dyDescent="0.2">
      <c r="BP61427" s="48"/>
    </row>
    <row r="61428" spans="68:68" x14ac:dyDescent="0.2">
      <c r="BP61428" s="48"/>
    </row>
    <row r="61429" spans="68:68" x14ac:dyDescent="0.2">
      <c r="BP61429" s="48"/>
    </row>
    <row r="61430" spans="68:68" x14ac:dyDescent="0.2">
      <c r="BP61430" s="48"/>
    </row>
    <row r="61431" spans="68:68" x14ac:dyDescent="0.2">
      <c r="BP61431" s="48"/>
    </row>
    <row r="61432" spans="68:68" x14ac:dyDescent="0.2">
      <c r="BP61432" s="48"/>
    </row>
    <row r="61433" spans="68:68" x14ac:dyDescent="0.2">
      <c r="BP61433" s="48"/>
    </row>
    <row r="61434" spans="68:68" x14ac:dyDescent="0.2">
      <c r="BP61434" s="48"/>
    </row>
    <row r="61435" spans="68:68" x14ac:dyDescent="0.2">
      <c r="BP61435" s="48"/>
    </row>
    <row r="61436" spans="68:68" x14ac:dyDescent="0.2">
      <c r="BP61436" s="48"/>
    </row>
    <row r="61437" spans="68:68" x14ac:dyDescent="0.2">
      <c r="BP61437" s="48"/>
    </row>
    <row r="61438" spans="68:68" x14ac:dyDescent="0.2">
      <c r="BP61438" s="48"/>
    </row>
    <row r="61439" spans="68:68" x14ac:dyDescent="0.2">
      <c r="BP61439" s="48"/>
    </row>
    <row r="61440" spans="68:68" x14ac:dyDescent="0.2">
      <c r="BP61440" s="48"/>
    </row>
    <row r="61441" spans="68:68" x14ac:dyDescent="0.2">
      <c r="BP61441" s="48"/>
    </row>
    <row r="61442" spans="68:68" x14ac:dyDescent="0.2">
      <c r="BP61442" s="48"/>
    </row>
    <row r="61443" spans="68:68" x14ac:dyDescent="0.2">
      <c r="BP61443" s="48"/>
    </row>
    <row r="61444" spans="68:68" x14ac:dyDescent="0.2">
      <c r="BP61444" s="48"/>
    </row>
    <row r="61445" spans="68:68" x14ac:dyDescent="0.2">
      <c r="BP61445" s="48"/>
    </row>
    <row r="61446" spans="68:68" x14ac:dyDescent="0.2">
      <c r="BP61446" s="48"/>
    </row>
    <row r="61447" spans="68:68" x14ac:dyDescent="0.2">
      <c r="BP61447" s="48"/>
    </row>
    <row r="61448" spans="68:68" x14ac:dyDescent="0.2">
      <c r="BP61448" s="48"/>
    </row>
    <row r="61449" spans="68:68" x14ac:dyDescent="0.2">
      <c r="BP61449" s="48"/>
    </row>
    <row r="61450" spans="68:68" x14ac:dyDescent="0.2">
      <c r="BP61450" s="48"/>
    </row>
    <row r="61451" spans="68:68" x14ac:dyDescent="0.2">
      <c r="BP61451" s="48"/>
    </row>
    <row r="61452" spans="68:68" x14ac:dyDescent="0.2">
      <c r="BP61452" s="48"/>
    </row>
    <row r="61453" spans="68:68" x14ac:dyDescent="0.2">
      <c r="BP61453" s="48"/>
    </row>
    <row r="61454" spans="68:68" x14ac:dyDescent="0.2">
      <c r="BP61454" s="48"/>
    </row>
    <row r="61455" spans="68:68" x14ac:dyDescent="0.2">
      <c r="BP61455" s="48"/>
    </row>
    <row r="61456" spans="68:68" x14ac:dyDescent="0.2">
      <c r="BP61456" s="48"/>
    </row>
    <row r="61457" spans="68:68" x14ac:dyDescent="0.2">
      <c r="BP61457" s="48"/>
    </row>
    <row r="61458" spans="68:68" x14ac:dyDescent="0.2">
      <c r="BP61458" s="48"/>
    </row>
    <row r="61459" spans="68:68" x14ac:dyDescent="0.2">
      <c r="BP61459" s="48"/>
    </row>
    <row r="61460" spans="68:68" x14ac:dyDescent="0.2">
      <c r="BP61460" s="48"/>
    </row>
    <row r="61461" spans="68:68" x14ac:dyDescent="0.2">
      <c r="BP61461" s="48"/>
    </row>
    <row r="61462" spans="68:68" x14ac:dyDescent="0.2">
      <c r="BP61462" s="48"/>
    </row>
    <row r="61463" spans="68:68" x14ac:dyDescent="0.2">
      <c r="BP61463" s="48"/>
    </row>
    <row r="61464" spans="68:68" x14ac:dyDescent="0.2">
      <c r="BP61464" s="48"/>
    </row>
    <row r="61465" spans="68:68" x14ac:dyDescent="0.2">
      <c r="BP61465" s="48"/>
    </row>
    <row r="61466" spans="68:68" x14ac:dyDescent="0.2">
      <c r="BP61466" s="48"/>
    </row>
    <row r="61467" spans="68:68" x14ac:dyDescent="0.2">
      <c r="BP61467" s="48"/>
    </row>
    <row r="61468" spans="68:68" x14ac:dyDescent="0.2">
      <c r="BP61468" s="48"/>
    </row>
    <row r="61469" spans="68:68" x14ac:dyDescent="0.2">
      <c r="BP61469" s="48"/>
    </row>
    <row r="61470" spans="68:68" x14ac:dyDescent="0.2">
      <c r="BP61470" s="48"/>
    </row>
    <row r="61471" spans="68:68" x14ac:dyDescent="0.2">
      <c r="BP61471" s="48"/>
    </row>
    <row r="61472" spans="68:68" x14ac:dyDescent="0.2">
      <c r="BP61472" s="48"/>
    </row>
    <row r="61473" spans="68:68" x14ac:dyDescent="0.2">
      <c r="BP61473" s="48"/>
    </row>
    <row r="61474" spans="68:68" x14ac:dyDescent="0.2">
      <c r="BP61474" s="48"/>
    </row>
    <row r="61475" spans="68:68" x14ac:dyDescent="0.2">
      <c r="BP61475" s="48"/>
    </row>
    <row r="61476" spans="68:68" x14ac:dyDescent="0.2">
      <c r="BP61476" s="48"/>
    </row>
    <row r="61477" spans="68:68" x14ac:dyDescent="0.2">
      <c r="BP61477" s="48"/>
    </row>
    <row r="61478" spans="68:68" x14ac:dyDescent="0.2">
      <c r="BP61478" s="48"/>
    </row>
    <row r="61479" spans="68:68" x14ac:dyDescent="0.2">
      <c r="BP61479" s="48"/>
    </row>
    <row r="61480" spans="68:68" x14ac:dyDescent="0.2">
      <c r="BP61480" s="48"/>
    </row>
    <row r="61481" spans="68:68" x14ac:dyDescent="0.2">
      <c r="BP61481" s="48"/>
    </row>
    <row r="61482" spans="68:68" x14ac:dyDescent="0.2">
      <c r="BP61482" s="48"/>
    </row>
    <row r="61483" spans="68:68" x14ac:dyDescent="0.2">
      <c r="BP61483" s="48"/>
    </row>
    <row r="61484" spans="68:68" x14ac:dyDescent="0.2">
      <c r="BP61484" s="48"/>
    </row>
    <row r="61485" spans="68:68" x14ac:dyDescent="0.2">
      <c r="BP61485" s="48"/>
    </row>
    <row r="61486" spans="68:68" x14ac:dyDescent="0.2">
      <c r="BP61486" s="48"/>
    </row>
    <row r="61487" spans="68:68" x14ac:dyDescent="0.2">
      <c r="BP61487" s="48"/>
    </row>
    <row r="61488" spans="68:68" x14ac:dyDescent="0.2">
      <c r="BP61488" s="48"/>
    </row>
    <row r="61489" spans="68:68" x14ac:dyDescent="0.2">
      <c r="BP61489" s="48"/>
    </row>
    <row r="61490" spans="68:68" x14ac:dyDescent="0.2">
      <c r="BP61490" s="48"/>
    </row>
    <row r="61491" spans="68:68" x14ac:dyDescent="0.2">
      <c r="BP61491" s="48"/>
    </row>
    <row r="61492" spans="68:68" x14ac:dyDescent="0.2">
      <c r="BP61492" s="48"/>
    </row>
    <row r="61493" spans="68:68" x14ac:dyDescent="0.2">
      <c r="BP61493" s="48"/>
    </row>
    <row r="61494" spans="68:68" x14ac:dyDescent="0.2">
      <c r="BP61494" s="48"/>
    </row>
    <row r="61495" spans="68:68" x14ac:dyDescent="0.2">
      <c r="BP61495" s="48"/>
    </row>
    <row r="61496" spans="68:68" x14ac:dyDescent="0.2">
      <c r="BP61496" s="48"/>
    </row>
    <row r="61497" spans="68:68" x14ac:dyDescent="0.2">
      <c r="BP61497" s="48"/>
    </row>
    <row r="61498" spans="68:68" x14ac:dyDescent="0.2">
      <c r="BP61498" s="48"/>
    </row>
    <row r="61499" spans="68:68" x14ac:dyDescent="0.2">
      <c r="BP61499" s="48"/>
    </row>
    <row r="61500" spans="68:68" x14ac:dyDescent="0.2">
      <c r="BP61500" s="48"/>
    </row>
    <row r="61501" spans="68:68" x14ac:dyDescent="0.2">
      <c r="BP61501" s="48"/>
    </row>
    <row r="61502" spans="68:68" x14ac:dyDescent="0.2">
      <c r="BP61502" s="48"/>
    </row>
    <row r="61503" spans="68:68" x14ac:dyDescent="0.2">
      <c r="BP61503" s="48"/>
    </row>
    <row r="61504" spans="68:68" x14ac:dyDescent="0.2">
      <c r="BP61504" s="48"/>
    </row>
    <row r="61505" spans="68:68" x14ac:dyDescent="0.2">
      <c r="BP61505" s="48"/>
    </row>
    <row r="61506" spans="68:68" x14ac:dyDescent="0.2">
      <c r="BP61506" s="48"/>
    </row>
    <row r="61507" spans="68:68" x14ac:dyDescent="0.2">
      <c r="BP61507" s="48"/>
    </row>
    <row r="61508" spans="68:68" x14ac:dyDescent="0.2">
      <c r="BP61508" s="48"/>
    </row>
    <row r="61509" spans="68:68" x14ac:dyDescent="0.2">
      <c r="BP61509" s="48"/>
    </row>
    <row r="61510" spans="68:68" x14ac:dyDescent="0.2">
      <c r="BP61510" s="48"/>
    </row>
    <row r="61511" spans="68:68" x14ac:dyDescent="0.2">
      <c r="BP61511" s="48"/>
    </row>
    <row r="61512" spans="68:68" x14ac:dyDescent="0.2">
      <c r="BP61512" s="48"/>
    </row>
    <row r="61513" spans="68:68" x14ac:dyDescent="0.2">
      <c r="BP61513" s="48"/>
    </row>
    <row r="61514" spans="68:68" x14ac:dyDescent="0.2">
      <c r="BP61514" s="48"/>
    </row>
    <row r="61515" spans="68:68" x14ac:dyDescent="0.2">
      <c r="BP61515" s="48"/>
    </row>
    <row r="61516" spans="68:68" x14ac:dyDescent="0.2">
      <c r="BP61516" s="48"/>
    </row>
    <row r="61517" spans="68:68" x14ac:dyDescent="0.2">
      <c r="BP61517" s="48"/>
    </row>
    <row r="61518" spans="68:68" x14ac:dyDescent="0.2">
      <c r="BP61518" s="48"/>
    </row>
    <row r="61519" spans="68:68" x14ac:dyDescent="0.2">
      <c r="BP61519" s="48"/>
    </row>
    <row r="61520" spans="68:68" x14ac:dyDescent="0.2">
      <c r="BP61520" s="48"/>
    </row>
    <row r="61521" spans="68:68" x14ac:dyDescent="0.2">
      <c r="BP61521" s="48"/>
    </row>
    <row r="61522" spans="68:68" x14ac:dyDescent="0.2">
      <c r="BP61522" s="48"/>
    </row>
    <row r="61523" spans="68:68" x14ac:dyDescent="0.2">
      <c r="BP61523" s="48"/>
    </row>
    <row r="61524" spans="68:68" x14ac:dyDescent="0.2">
      <c r="BP61524" s="48"/>
    </row>
    <row r="61525" spans="68:68" x14ac:dyDescent="0.2">
      <c r="BP61525" s="48"/>
    </row>
    <row r="61526" spans="68:68" x14ac:dyDescent="0.2">
      <c r="BP61526" s="48"/>
    </row>
    <row r="61527" spans="68:68" x14ac:dyDescent="0.2">
      <c r="BP61527" s="48"/>
    </row>
    <row r="61528" spans="68:68" x14ac:dyDescent="0.2">
      <c r="BP61528" s="48"/>
    </row>
    <row r="61529" spans="68:68" x14ac:dyDescent="0.2">
      <c r="BP61529" s="48"/>
    </row>
    <row r="61530" spans="68:68" x14ac:dyDescent="0.2">
      <c r="BP61530" s="48"/>
    </row>
    <row r="61531" spans="68:68" x14ac:dyDescent="0.2">
      <c r="BP61531" s="48"/>
    </row>
    <row r="61532" spans="68:68" x14ac:dyDescent="0.2">
      <c r="BP61532" s="48"/>
    </row>
    <row r="61533" spans="68:68" x14ac:dyDescent="0.2">
      <c r="BP61533" s="48"/>
    </row>
    <row r="61534" spans="68:68" x14ac:dyDescent="0.2">
      <c r="BP61534" s="48"/>
    </row>
    <row r="61535" spans="68:68" x14ac:dyDescent="0.2">
      <c r="BP61535" s="48"/>
    </row>
    <row r="61536" spans="68:68" x14ac:dyDescent="0.2">
      <c r="BP61536" s="48"/>
    </row>
    <row r="61537" spans="68:68" x14ac:dyDescent="0.2">
      <c r="BP61537" s="48"/>
    </row>
    <row r="61538" spans="68:68" x14ac:dyDescent="0.2">
      <c r="BP61538" s="48"/>
    </row>
    <row r="61539" spans="68:68" x14ac:dyDescent="0.2">
      <c r="BP61539" s="48"/>
    </row>
    <row r="61540" spans="68:68" x14ac:dyDescent="0.2">
      <c r="BP61540" s="48"/>
    </row>
    <row r="61541" spans="68:68" x14ac:dyDescent="0.2">
      <c r="BP61541" s="48"/>
    </row>
    <row r="61542" spans="68:68" x14ac:dyDescent="0.2">
      <c r="BP61542" s="48"/>
    </row>
    <row r="61543" spans="68:68" x14ac:dyDescent="0.2">
      <c r="BP61543" s="48"/>
    </row>
    <row r="61544" spans="68:68" x14ac:dyDescent="0.2">
      <c r="BP61544" s="48"/>
    </row>
    <row r="61545" spans="68:68" x14ac:dyDescent="0.2">
      <c r="BP61545" s="48"/>
    </row>
    <row r="61546" spans="68:68" x14ac:dyDescent="0.2">
      <c r="BP61546" s="48"/>
    </row>
    <row r="61547" spans="68:68" x14ac:dyDescent="0.2">
      <c r="BP61547" s="48"/>
    </row>
    <row r="61548" spans="68:68" x14ac:dyDescent="0.2">
      <c r="BP61548" s="48"/>
    </row>
    <row r="61549" spans="68:68" x14ac:dyDescent="0.2">
      <c r="BP61549" s="48"/>
    </row>
    <row r="61550" spans="68:68" x14ac:dyDescent="0.2">
      <c r="BP61550" s="48"/>
    </row>
    <row r="61551" spans="68:68" x14ac:dyDescent="0.2">
      <c r="BP61551" s="48"/>
    </row>
    <row r="61552" spans="68:68" x14ac:dyDescent="0.2">
      <c r="BP61552" s="48"/>
    </row>
    <row r="61553" spans="68:68" x14ac:dyDescent="0.2">
      <c r="BP61553" s="48"/>
    </row>
    <row r="61554" spans="68:68" x14ac:dyDescent="0.2">
      <c r="BP61554" s="48"/>
    </row>
    <row r="61555" spans="68:68" x14ac:dyDescent="0.2">
      <c r="BP61555" s="48"/>
    </row>
    <row r="61556" spans="68:68" x14ac:dyDescent="0.2">
      <c r="BP61556" s="48"/>
    </row>
    <row r="61557" spans="68:68" x14ac:dyDescent="0.2">
      <c r="BP61557" s="48"/>
    </row>
    <row r="61558" spans="68:68" x14ac:dyDescent="0.2">
      <c r="BP61558" s="48"/>
    </row>
    <row r="61559" spans="68:68" x14ac:dyDescent="0.2">
      <c r="BP61559" s="48"/>
    </row>
    <row r="61560" spans="68:68" x14ac:dyDescent="0.2">
      <c r="BP61560" s="48"/>
    </row>
    <row r="61561" spans="68:68" x14ac:dyDescent="0.2">
      <c r="BP61561" s="48"/>
    </row>
    <row r="61562" spans="68:68" x14ac:dyDescent="0.2">
      <c r="BP61562" s="48"/>
    </row>
    <row r="61563" spans="68:68" x14ac:dyDescent="0.2">
      <c r="BP61563" s="48"/>
    </row>
    <row r="61564" spans="68:68" x14ac:dyDescent="0.2">
      <c r="BP61564" s="48"/>
    </row>
    <row r="61565" spans="68:68" x14ac:dyDescent="0.2">
      <c r="BP61565" s="48"/>
    </row>
    <row r="61566" spans="68:68" x14ac:dyDescent="0.2">
      <c r="BP61566" s="48"/>
    </row>
    <row r="61567" spans="68:68" x14ac:dyDescent="0.2">
      <c r="BP61567" s="48"/>
    </row>
    <row r="61568" spans="68:68" x14ac:dyDescent="0.2">
      <c r="BP61568" s="48"/>
    </row>
    <row r="61569" spans="68:68" x14ac:dyDescent="0.2">
      <c r="BP61569" s="48"/>
    </row>
    <row r="61570" spans="68:68" x14ac:dyDescent="0.2">
      <c r="BP61570" s="48"/>
    </row>
    <row r="61571" spans="68:68" x14ac:dyDescent="0.2">
      <c r="BP61571" s="48"/>
    </row>
    <row r="61572" spans="68:68" x14ac:dyDescent="0.2">
      <c r="BP61572" s="48"/>
    </row>
    <row r="61573" spans="68:68" x14ac:dyDescent="0.2">
      <c r="BP61573" s="48"/>
    </row>
    <row r="61574" spans="68:68" x14ac:dyDescent="0.2">
      <c r="BP61574" s="48"/>
    </row>
    <row r="61575" spans="68:68" x14ac:dyDescent="0.2">
      <c r="BP61575" s="48"/>
    </row>
    <row r="61576" spans="68:68" x14ac:dyDescent="0.2">
      <c r="BP61576" s="48"/>
    </row>
    <row r="61577" spans="68:68" x14ac:dyDescent="0.2">
      <c r="BP61577" s="48"/>
    </row>
    <row r="61578" spans="68:68" x14ac:dyDescent="0.2">
      <c r="BP61578" s="48"/>
    </row>
    <row r="61579" spans="68:68" x14ac:dyDescent="0.2">
      <c r="BP61579" s="48"/>
    </row>
    <row r="61580" spans="68:68" x14ac:dyDescent="0.2">
      <c r="BP61580" s="48"/>
    </row>
    <row r="61581" spans="68:68" x14ac:dyDescent="0.2">
      <c r="BP61581" s="48"/>
    </row>
    <row r="61582" spans="68:68" x14ac:dyDescent="0.2">
      <c r="BP61582" s="48"/>
    </row>
    <row r="61583" spans="68:68" x14ac:dyDescent="0.2">
      <c r="BP61583" s="48"/>
    </row>
    <row r="61584" spans="68:68" x14ac:dyDescent="0.2">
      <c r="BP61584" s="48"/>
    </row>
    <row r="61585" spans="68:68" x14ac:dyDescent="0.2">
      <c r="BP61585" s="48"/>
    </row>
    <row r="61586" spans="68:68" x14ac:dyDescent="0.2">
      <c r="BP61586" s="48"/>
    </row>
    <row r="61587" spans="68:68" x14ac:dyDescent="0.2">
      <c r="BP61587" s="48"/>
    </row>
    <row r="61588" spans="68:68" x14ac:dyDescent="0.2">
      <c r="BP61588" s="48"/>
    </row>
    <row r="61589" spans="68:68" x14ac:dyDescent="0.2">
      <c r="BP61589" s="48"/>
    </row>
    <row r="61590" spans="68:68" x14ac:dyDescent="0.2">
      <c r="BP61590" s="48"/>
    </row>
    <row r="61591" spans="68:68" x14ac:dyDescent="0.2">
      <c r="BP61591" s="48"/>
    </row>
    <row r="61592" spans="68:68" x14ac:dyDescent="0.2">
      <c r="BP61592" s="48"/>
    </row>
    <row r="61593" spans="68:68" x14ac:dyDescent="0.2">
      <c r="BP61593" s="48"/>
    </row>
    <row r="61594" spans="68:68" x14ac:dyDescent="0.2">
      <c r="BP61594" s="48"/>
    </row>
    <row r="61595" spans="68:68" x14ac:dyDescent="0.2">
      <c r="BP61595" s="48"/>
    </row>
    <row r="61596" spans="68:68" x14ac:dyDescent="0.2">
      <c r="BP61596" s="48"/>
    </row>
    <row r="61597" spans="68:68" x14ac:dyDescent="0.2">
      <c r="BP61597" s="48"/>
    </row>
    <row r="61598" spans="68:68" x14ac:dyDescent="0.2">
      <c r="BP61598" s="48"/>
    </row>
    <row r="61599" spans="68:68" x14ac:dyDescent="0.2">
      <c r="BP61599" s="48"/>
    </row>
    <row r="61600" spans="68:68" x14ac:dyDescent="0.2">
      <c r="BP61600" s="48"/>
    </row>
    <row r="61601" spans="68:68" x14ac:dyDescent="0.2">
      <c r="BP61601" s="48"/>
    </row>
    <row r="61602" spans="68:68" x14ac:dyDescent="0.2">
      <c r="BP61602" s="48"/>
    </row>
    <row r="61603" spans="68:68" x14ac:dyDescent="0.2">
      <c r="BP61603" s="48"/>
    </row>
    <row r="61604" spans="68:68" x14ac:dyDescent="0.2">
      <c r="BP61604" s="48"/>
    </row>
    <row r="61605" spans="68:68" x14ac:dyDescent="0.2">
      <c r="BP61605" s="48"/>
    </row>
    <row r="61606" spans="68:68" x14ac:dyDescent="0.2">
      <c r="BP61606" s="48"/>
    </row>
    <row r="61607" spans="68:68" x14ac:dyDescent="0.2">
      <c r="BP61607" s="48"/>
    </row>
    <row r="61608" spans="68:68" x14ac:dyDescent="0.2">
      <c r="BP61608" s="48"/>
    </row>
    <row r="61609" spans="68:68" x14ac:dyDescent="0.2">
      <c r="BP61609" s="48"/>
    </row>
    <row r="61610" spans="68:68" x14ac:dyDescent="0.2">
      <c r="BP61610" s="48"/>
    </row>
    <row r="61611" spans="68:68" x14ac:dyDescent="0.2">
      <c r="BP61611" s="48"/>
    </row>
    <row r="61612" spans="68:68" x14ac:dyDescent="0.2">
      <c r="BP61612" s="48"/>
    </row>
    <row r="61613" spans="68:68" x14ac:dyDescent="0.2">
      <c r="BP61613" s="48"/>
    </row>
    <row r="61614" spans="68:68" x14ac:dyDescent="0.2">
      <c r="BP61614" s="48"/>
    </row>
    <row r="61615" spans="68:68" x14ac:dyDescent="0.2">
      <c r="BP61615" s="48"/>
    </row>
    <row r="61616" spans="68:68" x14ac:dyDescent="0.2">
      <c r="BP61616" s="48"/>
    </row>
    <row r="61617" spans="68:68" x14ac:dyDescent="0.2">
      <c r="BP61617" s="48"/>
    </row>
    <row r="61618" spans="68:68" x14ac:dyDescent="0.2">
      <c r="BP61618" s="48"/>
    </row>
    <row r="61619" spans="68:68" x14ac:dyDescent="0.2">
      <c r="BP61619" s="48"/>
    </row>
    <row r="61620" spans="68:68" x14ac:dyDescent="0.2">
      <c r="BP61620" s="48"/>
    </row>
    <row r="61621" spans="68:68" x14ac:dyDescent="0.2">
      <c r="BP61621" s="48"/>
    </row>
    <row r="61622" spans="68:68" x14ac:dyDescent="0.2">
      <c r="BP61622" s="48"/>
    </row>
    <row r="61623" spans="68:68" x14ac:dyDescent="0.2">
      <c r="BP61623" s="48"/>
    </row>
    <row r="61624" spans="68:68" x14ac:dyDescent="0.2">
      <c r="BP61624" s="48"/>
    </row>
    <row r="61625" spans="68:68" x14ac:dyDescent="0.2">
      <c r="BP61625" s="48"/>
    </row>
    <row r="61626" spans="68:68" x14ac:dyDescent="0.2">
      <c r="BP61626" s="48"/>
    </row>
    <row r="61627" spans="68:68" x14ac:dyDescent="0.2">
      <c r="BP61627" s="48"/>
    </row>
    <row r="61628" spans="68:68" x14ac:dyDescent="0.2">
      <c r="BP61628" s="48"/>
    </row>
    <row r="61629" spans="68:68" x14ac:dyDescent="0.2">
      <c r="BP61629" s="48"/>
    </row>
    <row r="61630" spans="68:68" x14ac:dyDescent="0.2">
      <c r="BP61630" s="48"/>
    </row>
    <row r="61631" spans="68:68" x14ac:dyDescent="0.2">
      <c r="BP61631" s="48"/>
    </row>
    <row r="61632" spans="68:68" x14ac:dyDescent="0.2">
      <c r="BP61632" s="48"/>
    </row>
    <row r="61633" spans="68:68" x14ac:dyDescent="0.2">
      <c r="BP61633" s="48"/>
    </row>
    <row r="61634" spans="68:68" x14ac:dyDescent="0.2">
      <c r="BP61634" s="48"/>
    </row>
    <row r="61635" spans="68:68" x14ac:dyDescent="0.2">
      <c r="BP61635" s="48"/>
    </row>
    <row r="61636" spans="68:68" x14ac:dyDescent="0.2">
      <c r="BP61636" s="48"/>
    </row>
    <row r="61637" spans="68:68" x14ac:dyDescent="0.2">
      <c r="BP61637" s="48"/>
    </row>
    <row r="61638" spans="68:68" x14ac:dyDescent="0.2">
      <c r="BP61638" s="48"/>
    </row>
    <row r="61639" spans="68:68" x14ac:dyDescent="0.2">
      <c r="BP61639" s="48"/>
    </row>
    <row r="61640" spans="68:68" x14ac:dyDescent="0.2">
      <c r="BP61640" s="48"/>
    </row>
    <row r="61641" spans="68:68" x14ac:dyDescent="0.2">
      <c r="BP61641" s="48"/>
    </row>
    <row r="61642" spans="68:68" x14ac:dyDescent="0.2">
      <c r="BP61642" s="48"/>
    </row>
    <row r="61643" spans="68:68" x14ac:dyDescent="0.2">
      <c r="BP61643" s="48"/>
    </row>
    <row r="61644" spans="68:68" x14ac:dyDescent="0.2">
      <c r="BP61644" s="48"/>
    </row>
    <row r="61645" spans="68:68" x14ac:dyDescent="0.2">
      <c r="BP61645" s="48"/>
    </row>
    <row r="61646" spans="68:68" x14ac:dyDescent="0.2">
      <c r="BP61646" s="48"/>
    </row>
    <row r="61647" spans="68:68" x14ac:dyDescent="0.2">
      <c r="BP61647" s="48"/>
    </row>
    <row r="61648" spans="68:68" x14ac:dyDescent="0.2">
      <c r="BP61648" s="48"/>
    </row>
    <row r="61649" spans="68:68" x14ac:dyDescent="0.2">
      <c r="BP61649" s="48"/>
    </row>
    <row r="61650" spans="68:68" x14ac:dyDescent="0.2">
      <c r="BP61650" s="48"/>
    </row>
    <row r="61651" spans="68:68" x14ac:dyDescent="0.2">
      <c r="BP61651" s="48"/>
    </row>
    <row r="61652" spans="68:68" x14ac:dyDescent="0.2">
      <c r="BP61652" s="48"/>
    </row>
    <row r="61653" spans="68:68" x14ac:dyDescent="0.2">
      <c r="BP61653" s="48"/>
    </row>
    <row r="61654" spans="68:68" x14ac:dyDescent="0.2">
      <c r="BP61654" s="48"/>
    </row>
    <row r="61655" spans="68:68" x14ac:dyDescent="0.2">
      <c r="BP61655" s="48"/>
    </row>
    <row r="61656" spans="68:68" x14ac:dyDescent="0.2">
      <c r="BP61656" s="48"/>
    </row>
    <row r="61657" spans="68:68" x14ac:dyDescent="0.2">
      <c r="BP61657" s="48"/>
    </row>
    <row r="61658" spans="68:68" x14ac:dyDescent="0.2">
      <c r="BP61658" s="48"/>
    </row>
    <row r="61659" spans="68:68" x14ac:dyDescent="0.2">
      <c r="BP61659" s="48"/>
    </row>
    <row r="61660" spans="68:68" x14ac:dyDescent="0.2">
      <c r="BP61660" s="48"/>
    </row>
    <row r="61661" spans="68:68" x14ac:dyDescent="0.2">
      <c r="BP61661" s="48"/>
    </row>
    <row r="61662" spans="68:68" x14ac:dyDescent="0.2">
      <c r="BP61662" s="48"/>
    </row>
    <row r="61663" spans="68:68" x14ac:dyDescent="0.2">
      <c r="BP61663" s="48"/>
    </row>
    <row r="61664" spans="68:68" x14ac:dyDescent="0.2">
      <c r="BP61664" s="48"/>
    </row>
    <row r="61665" spans="68:68" x14ac:dyDescent="0.2">
      <c r="BP61665" s="48"/>
    </row>
    <row r="61666" spans="68:68" x14ac:dyDescent="0.2">
      <c r="BP61666" s="48"/>
    </row>
    <row r="61667" spans="68:68" x14ac:dyDescent="0.2">
      <c r="BP61667" s="48"/>
    </row>
    <row r="61668" spans="68:68" x14ac:dyDescent="0.2">
      <c r="BP61668" s="48"/>
    </row>
    <row r="61669" spans="68:68" x14ac:dyDescent="0.2">
      <c r="BP61669" s="48"/>
    </row>
    <row r="61670" spans="68:68" x14ac:dyDescent="0.2">
      <c r="BP61670" s="48"/>
    </row>
    <row r="61671" spans="68:68" x14ac:dyDescent="0.2">
      <c r="BP61671" s="48"/>
    </row>
    <row r="61672" spans="68:68" x14ac:dyDescent="0.2">
      <c r="BP61672" s="48"/>
    </row>
    <row r="61673" spans="68:68" x14ac:dyDescent="0.2">
      <c r="BP61673" s="48"/>
    </row>
    <row r="61674" spans="68:68" x14ac:dyDescent="0.2">
      <c r="BP61674" s="48"/>
    </row>
    <row r="61675" spans="68:68" x14ac:dyDescent="0.2">
      <c r="BP61675" s="48"/>
    </row>
    <row r="61676" spans="68:68" x14ac:dyDescent="0.2">
      <c r="BP61676" s="48"/>
    </row>
    <row r="61677" spans="68:68" x14ac:dyDescent="0.2">
      <c r="BP61677" s="48"/>
    </row>
    <row r="61678" spans="68:68" x14ac:dyDescent="0.2">
      <c r="BP61678" s="48"/>
    </row>
    <row r="61679" spans="68:68" x14ac:dyDescent="0.2">
      <c r="BP61679" s="48"/>
    </row>
    <row r="61680" spans="68:68" x14ac:dyDescent="0.2">
      <c r="BP61680" s="48"/>
    </row>
    <row r="61681" spans="68:68" x14ac:dyDescent="0.2">
      <c r="BP61681" s="48"/>
    </row>
    <row r="61682" spans="68:68" x14ac:dyDescent="0.2">
      <c r="BP61682" s="48"/>
    </row>
    <row r="61683" spans="68:68" x14ac:dyDescent="0.2">
      <c r="BP61683" s="48"/>
    </row>
    <row r="61684" spans="68:68" x14ac:dyDescent="0.2">
      <c r="BP61684" s="48"/>
    </row>
    <row r="61685" spans="68:68" x14ac:dyDescent="0.2">
      <c r="BP61685" s="48"/>
    </row>
    <row r="61686" spans="68:68" x14ac:dyDescent="0.2">
      <c r="BP61686" s="48"/>
    </row>
    <row r="61687" spans="68:68" x14ac:dyDescent="0.2">
      <c r="BP61687" s="48"/>
    </row>
    <row r="61688" spans="68:68" x14ac:dyDescent="0.2">
      <c r="BP61688" s="48"/>
    </row>
    <row r="61689" spans="68:68" x14ac:dyDescent="0.2">
      <c r="BP61689" s="48"/>
    </row>
    <row r="61690" spans="68:68" x14ac:dyDescent="0.2">
      <c r="BP61690" s="48"/>
    </row>
    <row r="61691" spans="68:68" x14ac:dyDescent="0.2">
      <c r="BP61691" s="48"/>
    </row>
    <row r="61692" spans="68:68" x14ac:dyDescent="0.2">
      <c r="BP61692" s="48"/>
    </row>
    <row r="61693" spans="68:68" x14ac:dyDescent="0.2">
      <c r="BP61693" s="48"/>
    </row>
    <row r="61694" spans="68:68" x14ac:dyDescent="0.2">
      <c r="BP61694" s="48"/>
    </row>
    <row r="61695" spans="68:68" x14ac:dyDescent="0.2">
      <c r="BP61695" s="48"/>
    </row>
    <row r="61696" spans="68:68" x14ac:dyDescent="0.2">
      <c r="BP61696" s="48"/>
    </row>
    <row r="61697" spans="68:68" x14ac:dyDescent="0.2">
      <c r="BP61697" s="48"/>
    </row>
    <row r="61698" spans="68:68" x14ac:dyDescent="0.2">
      <c r="BP61698" s="48"/>
    </row>
    <row r="61699" spans="68:68" x14ac:dyDescent="0.2">
      <c r="BP61699" s="48"/>
    </row>
    <row r="61700" spans="68:68" x14ac:dyDescent="0.2">
      <c r="BP61700" s="48"/>
    </row>
    <row r="61701" spans="68:68" x14ac:dyDescent="0.2">
      <c r="BP61701" s="48"/>
    </row>
    <row r="61702" spans="68:68" x14ac:dyDescent="0.2">
      <c r="BP61702" s="48"/>
    </row>
    <row r="61703" spans="68:68" x14ac:dyDescent="0.2">
      <c r="BP61703" s="48"/>
    </row>
    <row r="61704" spans="68:68" x14ac:dyDescent="0.2">
      <c r="BP61704" s="48"/>
    </row>
    <row r="61705" spans="68:68" x14ac:dyDescent="0.2">
      <c r="BP61705" s="48"/>
    </row>
    <row r="61706" spans="68:68" x14ac:dyDescent="0.2">
      <c r="BP61706" s="48"/>
    </row>
    <row r="61707" spans="68:68" x14ac:dyDescent="0.2">
      <c r="BP61707" s="48"/>
    </row>
    <row r="61708" spans="68:68" x14ac:dyDescent="0.2">
      <c r="BP61708" s="48"/>
    </row>
    <row r="61709" spans="68:68" x14ac:dyDescent="0.2">
      <c r="BP61709" s="48"/>
    </row>
    <row r="61710" spans="68:68" x14ac:dyDescent="0.2">
      <c r="BP61710" s="48"/>
    </row>
    <row r="61711" spans="68:68" x14ac:dyDescent="0.2">
      <c r="BP61711" s="48"/>
    </row>
    <row r="61712" spans="68:68" x14ac:dyDescent="0.2">
      <c r="BP61712" s="48"/>
    </row>
    <row r="61713" spans="68:68" x14ac:dyDescent="0.2">
      <c r="BP61713" s="48"/>
    </row>
    <row r="61714" spans="68:68" x14ac:dyDescent="0.2">
      <c r="BP61714" s="48"/>
    </row>
    <row r="61715" spans="68:68" x14ac:dyDescent="0.2">
      <c r="BP61715" s="48"/>
    </row>
    <row r="61716" spans="68:68" x14ac:dyDescent="0.2">
      <c r="BP61716" s="48"/>
    </row>
    <row r="61717" spans="68:68" x14ac:dyDescent="0.2">
      <c r="BP61717" s="48"/>
    </row>
    <row r="61718" spans="68:68" x14ac:dyDescent="0.2">
      <c r="BP61718" s="48"/>
    </row>
    <row r="61719" spans="68:68" x14ac:dyDescent="0.2">
      <c r="BP61719" s="48"/>
    </row>
    <row r="61720" spans="68:68" x14ac:dyDescent="0.2">
      <c r="BP61720" s="48"/>
    </row>
    <row r="61721" spans="68:68" x14ac:dyDescent="0.2">
      <c r="BP61721" s="48"/>
    </row>
    <row r="61722" spans="68:68" x14ac:dyDescent="0.2">
      <c r="BP61722" s="48"/>
    </row>
    <row r="61723" spans="68:68" x14ac:dyDescent="0.2">
      <c r="BP61723" s="48"/>
    </row>
    <row r="61724" spans="68:68" x14ac:dyDescent="0.2">
      <c r="BP61724" s="48"/>
    </row>
    <row r="61725" spans="68:68" x14ac:dyDescent="0.2">
      <c r="BP61725" s="48"/>
    </row>
    <row r="61726" spans="68:68" x14ac:dyDescent="0.2">
      <c r="BP61726" s="48"/>
    </row>
    <row r="61727" spans="68:68" x14ac:dyDescent="0.2">
      <c r="BP61727" s="48"/>
    </row>
    <row r="61728" spans="68:68" x14ac:dyDescent="0.2">
      <c r="BP61728" s="48"/>
    </row>
    <row r="61729" spans="68:68" x14ac:dyDescent="0.2">
      <c r="BP61729" s="48"/>
    </row>
    <row r="61730" spans="68:68" x14ac:dyDescent="0.2">
      <c r="BP61730" s="48"/>
    </row>
    <row r="61731" spans="68:68" x14ac:dyDescent="0.2">
      <c r="BP61731" s="48"/>
    </row>
    <row r="61732" spans="68:68" x14ac:dyDescent="0.2">
      <c r="BP61732" s="48"/>
    </row>
    <row r="61733" spans="68:68" x14ac:dyDescent="0.2">
      <c r="BP61733" s="48"/>
    </row>
    <row r="61734" spans="68:68" x14ac:dyDescent="0.2">
      <c r="BP61734" s="48"/>
    </row>
    <row r="61735" spans="68:68" x14ac:dyDescent="0.2">
      <c r="BP61735" s="48"/>
    </row>
    <row r="61736" spans="68:68" x14ac:dyDescent="0.2">
      <c r="BP61736" s="48"/>
    </row>
    <row r="61737" spans="68:68" x14ac:dyDescent="0.2">
      <c r="BP61737" s="48"/>
    </row>
    <row r="61738" spans="68:68" x14ac:dyDescent="0.2">
      <c r="BP61738" s="48"/>
    </row>
    <row r="61739" spans="68:68" x14ac:dyDescent="0.2">
      <c r="BP61739" s="48"/>
    </row>
    <row r="61740" spans="68:68" x14ac:dyDescent="0.2">
      <c r="BP61740" s="48"/>
    </row>
    <row r="61741" spans="68:68" x14ac:dyDescent="0.2">
      <c r="BP61741" s="48"/>
    </row>
    <row r="61742" spans="68:68" x14ac:dyDescent="0.2">
      <c r="BP61742" s="48"/>
    </row>
    <row r="61743" spans="68:68" x14ac:dyDescent="0.2">
      <c r="BP61743" s="48"/>
    </row>
    <row r="61744" spans="68:68" x14ac:dyDescent="0.2">
      <c r="BP61744" s="48"/>
    </row>
    <row r="61745" spans="68:68" x14ac:dyDescent="0.2">
      <c r="BP61745" s="48"/>
    </row>
    <row r="61746" spans="68:68" x14ac:dyDescent="0.2">
      <c r="BP61746" s="48"/>
    </row>
    <row r="61747" spans="68:68" x14ac:dyDescent="0.2">
      <c r="BP61747" s="48"/>
    </row>
    <row r="61748" spans="68:68" x14ac:dyDescent="0.2">
      <c r="BP61748" s="48"/>
    </row>
    <row r="61749" spans="68:68" x14ac:dyDescent="0.2">
      <c r="BP61749" s="48"/>
    </row>
    <row r="61750" spans="68:68" x14ac:dyDescent="0.2">
      <c r="BP61750" s="48"/>
    </row>
    <row r="61751" spans="68:68" x14ac:dyDescent="0.2">
      <c r="BP61751" s="48"/>
    </row>
    <row r="61752" spans="68:68" x14ac:dyDescent="0.2">
      <c r="BP61752" s="48"/>
    </row>
    <row r="61753" spans="68:68" x14ac:dyDescent="0.2">
      <c r="BP61753" s="48"/>
    </row>
    <row r="61754" spans="68:68" x14ac:dyDescent="0.2">
      <c r="BP61754" s="48"/>
    </row>
    <row r="61755" spans="68:68" x14ac:dyDescent="0.2">
      <c r="BP61755" s="48"/>
    </row>
    <row r="61756" spans="68:68" x14ac:dyDescent="0.2">
      <c r="BP61756" s="48"/>
    </row>
    <row r="61757" spans="68:68" x14ac:dyDescent="0.2">
      <c r="BP61757" s="48"/>
    </row>
    <row r="61758" spans="68:68" x14ac:dyDescent="0.2">
      <c r="BP61758" s="48"/>
    </row>
    <row r="61759" spans="68:68" x14ac:dyDescent="0.2">
      <c r="BP61759" s="48"/>
    </row>
    <row r="61760" spans="68:68" x14ac:dyDescent="0.2">
      <c r="BP61760" s="48"/>
    </row>
    <row r="61761" spans="68:68" x14ac:dyDescent="0.2">
      <c r="BP61761" s="48"/>
    </row>
    <row r="61762" spans="68:68" x14ac:dyDescent="0.2">
      <c r="BP61762" s="48"/>
    </row>
    <row r="61763" spans="68:68" x14ac:dyDescent="0.2">
      <c r="BP61763" s="48"/>
    </row>
    <row r="61764" spans="68:68" x14ac:dyDescent="0.2">
      <c r="BP61764" s="48"/>
    </row>
    <row r="61765" spans="68:68" x14ac:dyDescent="0.2">
      <c r="BP61765" s="48"/>
    </row>
    <row r="61766" spans="68:68" x14ac:dyDescent="0.2">
      <c r="BP61766" s="48"/>
    </row>
    <row r="61767" spans="68:68" x14ac:dyDescent="0.2">
      <c r="BP61767" s="48"/>
    </row>
    <row r="61768" spans="68:68" x14ac:dyDescent="0.2">
      <c r="BP61768" s="48"/>
    </row>
    <row r="61769" spans="68:68" x14ac:dyDescent="0.2">
      <c r="BP61769" s="48"/>
    </row>
    <row r="61770" spans="68:68" x14ac:dyDescent="0.2">
      <c r="BP61770" s="48"/>
    </row>
    <row r="61771" spans="68:68" x14ac:dyDescent="0.2">
      <c r="BP61771" s="48"/>
    </row>
    <row r="61772" spans="68:68" x14ac:dyDescent="0.2">
      <c r="BP61772" s="48"/>
    </row>
    <row r="61773" spans="68:68" x14ac:dyDescent="0.2">
      <c r="BP61773" s="48"/>
    </row>
    <row r="61774" spans="68:68" x14ac:dyDescent="0.2">
      <c r="BP61774" s="48"/>
    </row>
    <row r="61775" spans="68:68" x14ac:dyDescent="0.2">
      <c r="BP61775" s="48"/>
    </row>
    <row r="61776" spans="68:68" x14ac:dyDescent="0.2">
      <c r="BP61776" s="48"/>
    </row>
    <row r="61777" spans="68:68" x14ac:dyDescent="0.2">
      <c r="BP61777" s="48"/>
    </row>
    <row r="61778" spans="68:68" x14ac:dyDescent="0.2">
      <c r="BP61778" s="48"/>
    </row>
    <row r="61779" spans="68:68" x14ac:dyDescent="0.2">
      <c r="BP61779" s="48"/>
    </row>
    <row r="61780" spans="68:68" x14ac:dyDescent="0.2">
      <c r="BP61780" s="48"/>
    </row>
    <row r="61781" spans="68:68" x14ac:dyDescent="0.2">
      <c r="BP61781" s="48"/>
    </row>
    <row r="61782" spans="68:68" x14ac:dyDescent="0.2">
      <c r="BP61782" s="48"/>
    </row>
    <row r="61783" spans="68:68" x14ac:dyDescent="0.2">
      <c r="BP61783" s="48"/>
    </row>
    <row r="61784" spans="68:68" x14ac:dyDescent="0.2">
      <c r="BP61784" s="48"/>
    </row>
    <row r="61785" spans="68:68" x14ac:dyDescent="0.2">
      <c r="BP61785" s="48"/>
    </row>
    <row r="61786" spans="68:68" x14ac:dyDescent="0.2">
      <c r="BP61786" s="48"/>
    </row>
    <row r="61787" spans="68:68" x14ac:dyDescent="0.2">
      <c r="BP61787" s="48"/>
    </row>
    <row r="61788" spans="68:68" x14ac:dyDescent="0.2">
      <c r="BP61788" s="48"/>
    </row>
    <row r="61789" spans="68:68" x14ac:dyDescent="0.2">
      <c r="BP61789" s="48"/>
    </row>
    <row r="61790" spans="68:68" x14ac:dyDescent="0.2">
      <c r="BP61790" s="48"/>
    </row>
    <row r="61791" spans="68:68" x14ac:dyDescent="0.2">
      <c r="BP61791" s="48"/>
    </row>
    <row r="61792" spans="68:68" x14ac:dyDescent="0.2">
      <c r="BP61792" s="48"/>
    </row>
    <row r="61793" spans="68:68" x14ac:dyDescent="0.2">
      <c r="BP61793" s="48"/>
    </row>
    <row r="61794" spans="68:68" x14ac:dyDescent="0.2">
      <c r="BP61794" s="48"/>
    </row>
    <row r="61795" spans="68:68" x14ac:dyDescent="0.2">
      <c r="BP61795" s="48"/>
    </row>
    <row r="61796" spans="68:68" x14ac:dyDescent="0.2">
      <c r="BP61796" s="48"/>
    </row>
    <row r="61797" spans="68:68" x14ac:dyDescent="0.2">
      <c r="BP61797" s="48"/>
    </row>
    <row r="61798" spans="68:68" x14ac:dyDescent="0.2">
      <c r="BP61798" s="48"/>
    </row>
    <row r="61799" spans="68:68" x14ac:dyDescent="0.2">
      <c r="BP61799" s="48"/>
    </row>
    <row r="61800" spans="68:68" x14ac:dyDescent="0.2">
      <c r="BP61800" s="48"/>
    </row>
    <row r="61801" spans="68:68" x14ac:dyDescent="0.2">
      <c r="BP61801" s="48"/>
    </row>
    <row r="61802" spans="68:68" x14ac:dyDescent="0.2">
      <c r="BP61802" s="48"/>
    </row>
    <row r="61803" spans="68:68" x14ac:dyDescent="0.2">
      <c r="BP61803" s="48"/>
    </row>
    <row r="61804" spans="68:68" x14ac:dyDescent="0.2">
      <c r="BP61804" s="48"/>
    </row>
    <row r="61805" spans="68:68" x14ac:dyDescent="0.2">
      <c r="BP61805" s="48"/>
    </row>
    <row r="61806" spans="68:68" x14ac:dyDescent="0.2">
      <c r="BP61806" s="48"/>
    </row>
    <row r="61807" spans="68:68" x14ac:dyDescent="0.2">
      <c r="BP61807" s="48"/>
    </row>
    <row r="61808" spans="68:68" x14ac:dyDescent="0.2">
      <c r="BP61808" s="48"/>
    </row>
    <row r="61809" spans="68:68" x14ac:dyDescent="0.2">
      <c r="BP61809" s="48"/>
    </row>
    <row r="61810" spans="68:68" x14ac:dyDescent="0.2">
      <c r="BP61810" s="48"/>
    </row>
    <row r="61811" spans="68:68" x14ac:dyDescent="0.2">
      <c r="BP61811" s="48"/>
    </row>
    <row r="61812" spans="68:68" x14ac:dyDescent="0.2">
      <c r="BP61812" s="48"/>
    </row>
    <row r="61813" spans="68:68" x14ac:dyDescent="0.2">
      <c r="BP61813" s="48"/>
    </row>
    <row r="61814" spans="68:68" x14ac:dyDescent="0.2">
      <c r="BP61814" s="48"/>
    </row>
    <row r="61815" spans="68:68" x14ac:dyDescent="0.2">
      <c r="BP61815" s="48"/>
    </row>
    <row r="61816" spans="68:68" x14ac:dyDescent="0.2">
      <c r="BP61816" s="48"/>
    </row>
    <row r="61817" spans="68:68" x14ac:dyDescent="0.2">
      <c r="BP61817" s="48"/>
    </row>
    <row r="61818" spans="68:68" x14ac:dyDescent="0.2">
      <c r="BP61818" s="48"/>
    </row>
    <row r="61819" spans="68:68" x14ac:dyDescent="0.2">
      <c r="BP61819" s="48"/>
    </row>
    <row r="61820" spans="68:68" x14ac:dyDescent="0.2">
      <c r="BP61820" s="48"/>
    </row>
    <row r="61821" spans="68:68" x14ac:dyDescent="0.2">
      <c r="BP61821" s="48"/>
    </row>
    <row r="61822" spans="68:68" x14ac:dyDescent="0.2">
      <c r="BP61822" s="48"/>
    </row>
    <row r="61823" spans="68:68" x14ac:dyDescent="0.2">
      <c r="BP61823" s="48"/>
    </row>
    <row r="61824" spans="68:68" x14ac:dyDescent="0.2">
      <c r="BP61824" s="48"/>
    </row>
    <row r="61825" spans="68:68" x14ac:dyDescent="0.2">
      <c r="BP61825" s="48"/>
    </row>
    <row r="61826" spans="68:68" x14ac:dyDescent="0.2">
      <c r="BP61826" s="48"/>
    </row>
    <row r="61827" spans="68:68" x14ac:dyDescent="0.2">
      <c r="BP61827" s="48"/>
    </row>
    <row r="61828" spans="68:68" x14ac:dyDescent="0.2">
      <c r="BP61828" s="48"/>
    </row>
    <row r="61829" spans="68:68" x14ac:dyDescent="0.2">
      <c r="BP61829" s="48"/>
    </row>
    <row r="61830" spans="68:68" x14ac:dyDescent="0.2">
      <c r="BP61830" s="48"/>
    </row>
    <row r="61831" spans="68:68" x14ac:dyDescent="0.2">
      <c r="BP61831" s="48"/>
    </row>
    <row r="61832" spans="68:68" x14ac:dyDescent="0.2">
      <c r="BP61832" s="48"/>
    </row>
    <row r="61833" spans="68:68" x14ac:dyDescent="0.2">
      <c r="BP61833" s="48"/>
    </row>
    <row r="61834" spans="68:68" x14ac:dyDescent="0.2">
      <c r="BP61834" s="48"/>
    </row>
    <row r="61835" spans="68:68" x14ac:dyDescent="0.2">
      <c r="BP61835" s="48"/>
    </row>
    <row r="61836" spans="68:68" x14ac:dyDescent="0.2">
      <c r="BP61836" s="48"/>
    </row>
    <row r="61837" spans="68:68" x14ac:dyDescent="0.2">
      <c r="BP61837" s="48"/>
    </row>
    <row r="61838" spans="68:68" x14ac:dyDescent="0.2">
      <c r="BP61838" s="48"/>
    </row>
    <row r="61839" spans="68:68" x14ac:dyDescent="0.2">
      <c r="BP61839" s="48"/>
    </row>
    <row r="61840" spans="68:68" x14ac:dyDescent="0.2">
      <c r="BP61840" s="48"/>
    </row>
    <row r="61841" spans="68:68" x14ac:dyDescent="0.2">
      <c r="BP61841" s="48"/>
    </row>
    <row r="61842" spans="68:68" x14ac:dyDescent="0.2">
      <c r="BP61842" s="48"/>
    </row>
    <row r="61843" spans="68:68" x14ac:dyDescent="0.2">
      <c r="BP61843" s="48"/>
    </row>
    <row r="61844" spans="68:68" x14ac:dyDescent="0.2">
      <c r="BP61844" s="48"/>
    </row>
    <row r="61845" spans="68:68" x14ac:dyDescent="0.2">
      <c r="BP61845" s="48"/>
    </row>
    <row r="61846" spans="68:68" x14ac:dyDescent="0.2">
      <c r="BP61846" s="48"/>
    </row>
    <row r="61847" spans="68:68" x14ac:dyDescent="0.2">
      <c r="BP61847" s="48"/>
    </row>
    <row r="61848" spans="68:68" x14ac:dyDescent="0.2">
      <c r="BP61848" s="48"/>
    </row>
    <row r="61849" spans="68:68" x14ac:dyDescent="0.2">
      <c r="BP61849" s="48"/>
    </row>
    <row r="61850" spans="68:68" x14ac:dyDescent="0.2">
      <c r="BP61850" s="48"/>
    </row>
    <row r="61851" spans="68:68" x14ac:dyDescent="0.2">
      <c r="BP61851" s="48"/>
    </row>
    <row r="61852" spans="68:68" x14ac:dyDescent="0.2">
      <c r="BP61852" s="48"/>
    </row>
    <row r="61853" spans="68:68" x14ac:dyDescent="0.2">
      <c r="BP61853" s="48"/>
    </row>
    <row r="61854" spans="68:68" x14ac:dyDescent="0.2">
      <c r="BP61854" s="48"/>
    </row>
    <row r="61855" spans="68:68" x14ac:dyDescent="0.2">
      <c r="BP61855" s="48"/>
    </row>
    <row r="61856" spans="68:68" x14ac:dyDescent="0.2">
      <c r="BP61856" s="48"/>
    </row>
    <row r="61857" spans="68:68" x14ac:dyDescent="0.2">
      <c r="BP61857" s="48"/>
    </row>
    <row r="61858" spans="68:68" x14ac:dyDescent="0.2">
      <c r="BP61858" s="48"/>
    </row>
    <row r="61859" spans="68:68" x14ac:dyDescent="0.2">
      <c r="BP61859" s="48"/>
    </row>
    <row r="61860" spans="68:68" x14ac:dyDescent="0.2">
      <c r="BP61860" s="48"/>
    </row>
    <row r="61861" spans="68:68" x14ac:dyDescent="0.2">
      <c r="BP61861" s="48"/>
    </row>
    <row r="61862" spans="68:68" x14ac:dyDescent="0.2">
      <c r="BP61862" s="48"/>
    </row>
    <row r="61863" spans="68:68" x14ac:dyDescent="0.2">
      <c r="BP61863" s="48"/>
    </row>
    <row r="61864" spans="68:68" x14ac:dyDescent="0.2">
      <c r="BP61864" s="48"/>
    </row>
    <row r="61865" spans="68:68" x14ac:dyDescent="0.2">
      <c r="BP61865" s="48"/>
    </row>
    <row r="61866" spans="68:68" x14ac:dyDescent="0.2">
      <c r="BP61866" s="48"/>
    </row>
    <row r="61867" spans="68:68" x14ac:dyDescent="0.2">
      <c r="BP61867" s="48"/>
    </row>
    <row r="61868" spans="68:68" x14ac:dyDescent="0.2">
      <c r="BP61868" s="48"/>
    </row>
    <row r="61869" spans="68:68" x14ac:dyDescent="0.2">
      <c r="BP61869" s="48"/>
    </row>
    <row r="61870" spans="68:68" x14ac:dyDescent="0.2">
      <c r="BP61870" s="48"/>
    </row>
    <row r="61871" spans="68:68" x14ac:dyDescent="0.2">
      <c r="BP61871" s="48"/>
    </row>
    <row r="61872" spans="68:68" x14ac:dyDescent="0.2">
      <c r="BP61872" s="48"/>
    </row>
    <row r="61873" spans="68:68" x14ac:dyDescent="0.2">
      <c r="BP61873" s="48"/>
    </row>
    <row r="61874" spans="68:68" x14ac:dyDescent="0.2">
      <c r="BP61874" s="48"/>
    </row>
    <row r="61875" spans="68:68" x14ac:dyDescent="0.2">
      <c r="BP61875" s="48"/>
    </row>
    <row r="61876" spans="68:68" x14ac:dyDescent="0.2">
      <c r="BP61876" s="48"/>
    </row>
    <row r="61877" spans="68:68" x14ac:dyDescent="0.2">
      <c r="BP61877" s="48"/>
    </row>
    <row r="61878" spans="68:68" x14ac:dyDescent="0.2">
      <c r="BP61878" s="48"/>
    </row>
    <row r="61879" spans="68:68" x14ac:dyDescent="0.2">
      <c r="BP61879" s="48"/>
    </row>
    <row r="61880" spans="68:68" x14ac:dyDescent="0.2">
      <c r="BP61880" s="48"/>
    </row>
    <row r="61881" spans="68:68" x14ac:dyDescent="0.2">
      <c r="BP61881" s="48"/>
    </row>
    <row r="61882" spans="68:68" x14ac:dyDescent="0.2">
      <c r="BP61882" s="48"/>
    </row>
    <row r="61883" spans="68:68" x14ac:dyDescent="0.2">
      <c r="BP61883" s="48"/>
    </row>
    <row r="61884" spans="68:68" x14ac:dyDescent="0.2">
      <c r="BP61884" s="48"/>
    </row>
    <row r="61885" spans="68:68" x14ac:dyDescent="0.2">
      <c r="BP61885" s="48"/>
    </row>
    <row r="61886" spans="68:68" x14ac:dyDescent="0.2">
      <c r="BP61886" s="48"/>
    </row>
    <row r="61887" spans="68:68" x14ac:dyDescent="0.2">
      <c r="BP61887" s="48"/>
    </row>
    <row r="61888" spans="68:68" x14ac:dyDescent="0.2">
      <c r="BP61888" s="48"/>
    </row>
    <row r="61889" spans="68:68" x14ac:dyDescent="0.2">
      <c r="BP61889" s="48"/>
    </row>
    <row r="61890" spans="68:68" x14ac:dyDescent="0.2">
      <c r="BP61890" s="48"/>
    </row>
    <row r="61891" spans="68:68" x14ac:dyDescent="0.2">
      <c r="BP61891" s="48"/>
    </row>
    <row r="61892" spans="68:68" x14ac:dyDescent="0.2">
      <c r="BP61892" s="48"/>
    </row>
    <row r="61893" spans="68:68" x14ac:dyDescent="0.2">
      <c r="BP61893" s="48"/>
    </row>
    <row r="61894" spans="68:68" x14ac:dyDescent="0.2">
      <c r="BP61894" s="48"/>
    </row>
    <row r="61895" spans="68:68" x14ac:dyDescent="0.2">
      <c r="BP61895" s="48"/>
    </row>
    <row r="61896" spans="68:68" x14ac:dyDescent="0.2">
      <c r="BP61896" s="48"/>
    </row>
    <row r="61897" spans="68:68" x14ac:dyDescent="0.2">
      <c r="BP61897" s="48"/>
    </row>
    <row r="61898" spans="68:68" x14ac:dyDescent="0.2">
      <c r="BP61898" s="48"/>
    </row>
    <row r="61899" spans="68:68" x14ac:dyDescent="0.2">
      <c r="BP61899" s="48"/>
    </row>
    <row r="61900" spans="68:68" x14ac:dyDescent="0.2">
      <c r="BP61900" s="48"/>
    </row>
    <row r="61901" spans="68:68" x14ac:dyDescent="0.2">
      <c r="BP61901" s="48"/>
    </row>
    <row r="61902" spans="68:68" x14ac:dyDescent="0.2">
      <c r="BP61902" s="48"/>
    </row>
    <row r="61903" spans="68:68" x14ac:dyDescent="0.2">
      <c r="BP61903" s="48"/>
    </row>
    <row r="61904" spans="68:68" x14ac:dyDescent="0.2">
      <c r="BP61904" s="48"/>
    </row>
    <row r="61905" spans="68:68" x14ac:dyDescent="0.2">
      <c r="BP61905" s="48"/>
    </row>
    <row r="61906" spans="68:68" x14ac:dyDescent="0.2">
      <c r="BP61906" s="48"/>
    </row>
    <row r="61907" spans="68:68" x14ac:dyDescent="0.2">
      <c r="BP61907" s="48"/>
    </row>
    <row r="61908" spans="68:68" x14ac:dyDescent="0.2">
      <c r="BP61908" s="48"/>
    </row>
    <row r="61909" spans="68:68" x14ac:dyDescent="0.2">
      <c r="BP61909" s="48"/>
    </row>
    <row r="61910" spans="68:68" x14ac:dyDescent="0.2">
      <c r="BP61910" s="48"/>
    </row>
    <row r="61911" spans="68:68" x14ac:dyDescent="0.2">
      <c r="BP61911" s="48"/>
    </row>
    <row r="61912" spans="68:68" x14ac:dyDescent="0.2">
      <c r="BP61912" s="48"/>
    </row>
    <row r="61913" spans="68:68" x14ac:dyDescent="0.2">
      <c r="BP61913" s="48"/>
    </row>
    <row r="61914" spans="68:68" x14ac:dyDescent="0.2">
      <c r="BP61914" s="48"/>
    </row>
    <row r="61915" spans="68:68" x14ac:dyDescent="0.2">
      <c r="BP61915" s="48"/>
    </row>
    <row r="61916" spans="68:68" x14ac:dyDescent="0.2">
      <c r="BP61916" s="48"/>
    </row>
    <row r="61917" spans="68:68" x14ac:dyDescent="0.2">
      <c r="BP61917" s="48"/>
    </row>
    <row r="61918" spans="68:68" x14ac:dyDescent="0.2">
      <c r="BP61918" s="48"/>
    </row>
    <row r="61919" spans="68:68" x14ac:dyDescent="0.2">
      <c r="BP61919" s="48"/>
    </row>
    <row r="61920" spans="68:68" x14ac:dyDescent="0.2">
      <c r="BP61920" s="48"/>
    </row>
    <row r="61921" spans="68:68" x14ac:dyDescent="0.2">
      <c r="BP61921" s="48"/>
    </row>
    <row r="61922" spans="68:68" x14ac:dyDescent="0.2">
      <c r="BP61922" s="48"/>
    </row>
    <row r="61923" spans="68:68" x14ac:dyDescent="0.2">
      <c r="BP61923" s="48"/>
    </row>
    <row r="61924" spans="68:68" x14ac:dyDescent="0.2">
      <c r="BP61924" s="48"/>
    </row>
    <row r="61925" spans="68:68" x14ac:dyDescent="0.2">
      <c r="BP61925" s="48"/>
    </row>
    <row r="61926" spans="68:68" x14ac:dyDescent="0.2">
      <c r="BP61926" s="48"/>
    </row>
    <row r="61927" spans="68:68" x14ac:dyDescent="0.2">
      <c r="BP61927" s="48"/>
    </row>
    <row r="61928" spans="68:68" x14ac:dyDescent="0.2">
      <c r="BP61928" s="48"/>
    </row>
    <row r="61929" spans="68:68" x14ac:dyDescent="0.2">
      <c r="BP61929" s="48"/>
    </row>
    <row r="61930" spans="68:68" x14ac:dyDescent="0.2">
      <c r="BP61930" s="48"/>
    </row>
    <row r="61931" spans="68:68" x14ac:dyDescent="0.2">
      <c r="BP61931" s="48"/>
    </row>
    <row r="61932" spans="68:68" x14ac:dyDescent="0.2">
      <c r="BP61932" s="48"/>
    </row>
    <row r="61933" spans="68:68" x14ac:dyDescent="0.2">
      <c r="BP61933" s="48"/>
    </row>
    <row r="61934" spans="68:68" x14ac:dyDescent="0.2">
      <c r="BP61934" s="48"/>
    </row>
    <row r="61935" spans="68:68" x14ac:dyDescent="0.2">
      <c r="BP61935" s="48"/>
    </row>
    <row r="61936" spans="68:68" x14ac:dyDescent="0.2">
      <c r="BP61936" s="48"/>
    </row>
    <row r="61937" spans="68:68" x14ac:dyDescent="0.2">
      <c r="BP61937" s="48"/>
    </row>
    <row r="61938" spans="68:68" x14ac:dyDescent="0.2">
      <c r="BP61938" s="48"/>
    </row>
    <row r="61939" spans="68:68" x14ac:dyDescent="0.2">
      <c r="BP61939" s="48"/>
    </row>
    <row r="61940" spans="68:68" x14ac:dyDescent="0.2">
      <c r="BP61940" s="48"/>
    </row>
    <row r="61941" spans="68:68" x14ac:dyDescent="0.2">
      <c r="BP61941" s="48"/>
    </row>
    <row r="61942" spans="68:68" x14ac:dyDescent="0.2">
      <c r="BP61942" s="48"/>
    </row>
    <row r="61943" spans="68:68" x14ac:dyDescent="0.2">
      <c r="BP61943" s="48"/>
    </row>
    <row r="61944" spans="68:68" x14ac:dyDescent="0.2">
      <c r="BP61944" s="48"/>
    </row>
    <row r="61945" spans="68:68" x14ac:dyDescent="0.2">
      <c r="BP61945" s="48"/>
    </row>
    <row r="61946" spans="68:68" x14ac:dyDescent="0.2">
      <c r="BP61946" s="48"/>
    </row>
    <row r="61947" spans="68:68" x14ac:dyDescent="0.2">
      <c r="BP61947" s="48"/>
    </row>
    <row r="61948" spans="68:68" x14ac:dyDescent="0.2">
      <c r="BP61948" s="48"/>
    </row>
    <row r="61949" spans="68:68" x14ac:dyDescent="0.2">
      <c r="BP61949" s="48"/>
    </row>
    <row r="61950" spans="68:68" x14ac:dyDescent="0.2">
      <c r="BP61950" s="48"/>
    </row>
    <row r="61951" spans="68:68" x14ac:dyDescent="0.2">
      <c r="BP61951" s="48"/>
    </row>
    <row r="61952" spans="68:68" x14ac:dyDescent="0.2">
      <c r="BP61952" s="48"/>
    </row>
    <row r="61953" spans="68:68" x14ac:dyDescent="0.2">
      <c r="BP61953" s="48"/>
    </row>
    <row r="61954" spans="68:68" x14ac:dyDescent="0.2">
      <c r="BP61954" s="48"/>
    </row>
    <row r="61955" spans="68:68" x14ac:dyDescent="0.2">
      <c r="BP61955" s="48"/>
    </row>
    <row r="61956" spans="68:68" x14ac:dyDescent="0.2">
      <c r="BP61956" s="48"/>
    </row>
    <row r="61957" spans="68:68" x14ac:dyDescent="0.2">
      <c r="BP61957" s="48"/>
    </row>
    <row r="61958" spans="68:68" x14ac:dyDescent="0.2">
      <c r="BP61958" s="48"/>
    </row>
    <row r="61959" spans="68:68" x14ac:dyDescent="0.2">
      <c r="BP61959" s="48"/>
    </row>
    <row r="61960" spans="68:68" x14ac:dyDescent="0.2">
      <c r="BP61960" s="48"/>
    </row>
    <row r="61961" spans="68:68" x14ac:dyDescent="0.2">
      <c r="BP61961" s="48"/>
    </row>
    <row r="61962" spans="68:68" x14ac:dyDescent="0.2">
      <c r="BP61962" s="48"/>
    </row>
    <row r="61963" spans="68:68" x14ac:dyDescent="0.2">
      <c r="BP61963" s="48"/>
    </row>
    <row r="61964" spans="68:68" x14ac:dyDescent="0.2">
      <c r="BP61964" s="48"/>
    </row>
    <row r="61965" spans="68:68" x14ac:dyDescent="0.2">
      <c r="BP61965" s="48"/>
    </row>
    <row r="61966" spans="68:68" x14ac:dyDescent="0.2">
      <c r="BP61966" s="48"/>
    </row>
    <row r="61967" spans="68:68" x14ac:dyDescent="0.2">
      <c r="BP61967" s="48"/>
    </row>
    <row r="61968" spans="68:68" x14ac:dyDescent="0.2">
      <c r="BP61968" s="48"/>
    </row>
    <row r="61969" spans="68:68" x14ac:dyDescent="0.2">
      <c r="BP61969" s="48"/>
    </row>
    <row r="61970" spans="68:68" x14ac:dyDescent="0.2">
      <c r="BP61970" s="48"/>
    </row>
    <row r="61971" spans="68:68" x14ac:dyDescent="0.2">
      <c r="BP61971" s="48"/>
    </row>
    <row r="61972" spans="68:68" x14ac:dyDescent="0.2">
      <c r="BP61972" s="48"/>
    </row>
    <row r="61973" spans="68:68" x14ac:dyDescent="0.2">
      <c r="BP61973" s="48"/>
    </row>
    <row r="61974" spans="68:68" x14ac:dyDescent="0.2">
      <c r="BP61974" s="48"/>
    </row>
    <row r="61975" spans="68:68" x14ac:dyDescent="0.2">
      <c r="BP61975" s="48"/>
    </row>
    <row r="61976" spans="68:68" x14ac:dyDescent="0.2">
      <c r="BP61976" s="48"/>
    </row>
    <row r="61977" spans="68:68" x14ac:dyDescent="0.2">
      <c r="BP61977" s="48"/>
    </row>
    <row r="61978" spans="68:68" x14ac:dyDescent="0.2">
      <c r="BP61978" s="48"/>
    </row>
    <row r="61979" spans="68:68" x14ac:dyDescent="0.2">
      <c r="BP61979" s="48"/>
    </row>
    <row r="61980" spans="68:68" x14ac:dyDescent="0.2">
      <c r="BP61980" s="48"/>
    </row>
    <row r="61981" spans="68:68" x14ac:dyDescent="0.2">
      <c r="BP61981" s="48"/>
    </row>
    <row r="61982" spans="68:68" x14ac:dyDescent="0.2">
      <c r="BP61982" s="48"/>
    </row>
    <row r="61983" spans="68:68" x14ac:dyDescent="0.2">
      <c r="BP61983" s="48"/>
    </row>
    <row r="61984" spans="68:68" x14ac:dyDescent="0.2">
      <c r="BP61984" s="48"/>
    </row>
    <row r="61985" spans="68:68" x14ac:dyDescent="0.2">
      <c r="BP61985" s="48"/>
    </row>
    <row r="61986" spans="68:68" x14ac:dyDescent="0.2">
      <c r="BP61986" s="48"/>
    </row>
    <row r="61987" spans="68:68" x14ac:dyDescent="0.2">
      <c r="BP61987" s="48"/>
    </row>
    <row r="61988" spans="68:68" x14ac:dyDescent="0.2">
      <c r="BP61988" s="48"/>
    </row>
    <row r="61989" spans="68:68" x14ac:dyDescent="0.2">
      <c r="BP61989" s="48"/>
    </row>
    <row r="61990" spans="68:68" x14ac:dyDescent="0.2">
      <c r="BP61990" s="48"/>
    </row>
    <row r="61991" spans="68:68" x14ac:dyDescent="0.2">
      <c r="BP61991" s="48"/>
    </row>
    <row r="61992" spans="68:68" x14ac:dyDescent="0.2">
      <c r="BP61992" s="48"/>
    </row>
    <row r="61993" spans="68:68" x14ac:dyDescent="0.2">
      <c r="BP61993" s="48"/>
    </row>
    <row r="61994" spans="68:68" x14ac:dyDescent="0.2">
      <c r="BP61994" s="48"/>
    </row>
    <row r="61995" spans="68:68" x14ac:dyDescent="0.2">
      <c r="BP61995" s="48"/>
    </row>
    <row r="61996" spans="68:68" x14ac:dyDescent="0.2">
      <c r="BP61996" s="48"/>
    </row>
    <row r="61997" spans="68:68" x14ac:dyDescent="0.2">
      <c r="BP61997" s="48"/>
    </row>
    <row r="61998" spans="68:68" x14ac:dyDescent="0.2">
      <c r="BP61998" s="48"/>
    </row>
    <row r="61999" spans="68:68" x14ac:dyDescent="0.2">
      <c r="BP61999" s="48"/>
    </row>
    <row r="62000" spans="68:68" x14ac:dyDescent="0.2">
      <c r="BP62000" s="48"/>
    </row>
    <row r="62001" spans="68:68" x14ac:dyDescent="0.2">
      <c r="BP62001" s="48"/>
    </row>
    <row r="62002" spans="68:68" x14ac:dyDescent="0.2">
      <c r="BP62002" s="48"/>
    </row>
    <row r="62003" spans="68:68" x14ac:dyDescent="0.2">
      <c r="BP62003" s="48"/>
    </row>
    <row r="62004" spans="68:68" x14ac:dyDescent="0.2">
      <c r="BP62004" s="48"/>
    </row>
    <row r="62005" spans="68:68" x14ac:dyDescent="0.2">
      <c r="BP62005" s="48"/>
    </row>
    <row r="62006" spans="68:68" x14ac:dyDescent="0.2">
      <c r="BP62006" s="48"/>
    </row>
    <row r="62007" spans="68:68" x14ac:dyDescent="0.2">
      <c r="BP62007" s="48"/>
    </row>
    <row r="62008" spans="68:68" x14ac:dyDescent="0.2">
      <c r="BP62008" s="48"/>
    </row>
    <row r="62009" spans="68:68" x14ac:dyDescent="0.2">
      <c r="BP62009" s="48"/>
    </row>
    <row r="62010" spans="68:68" x14ac:dyDescent="0.2">
      <c r="BP62010" s="48"/>
    </row>
    <row r="62011" spans="68:68" x14ac:dyDescent="0.2">
      <c r="BP62011" s="48"/>
    </row>
    <row r="62012" spans="68:68" x14ac:dyDescent="0.2">
      <c r="BP62012" s="48"/>
    </row>
    <row r="62013" spans="68:68" x14ac:dyDescent="0.2">
      <c r="BP62013" s="48"/>
    </row>
    <row r="62014" spans="68:68" x14ac:dyDescent="0.2">
      <c r="BP62014" s="48"/>
    </row>
    <row r="62015" spans="68:68" x14ac:dyDescent="0.2">
      <c r="BP62015" s="48"/>
    </row>
    <row r="62016" spans="68:68" x14ac:dyDescent="0.2">
      <c r="BP62016" s="48"/>
    </row>
    <row r="62017" spans="68:68" x14ac:dyDescent="0.2">
      <c r="BP62017" s="48"/>
    </row>
    <row r="62018" spans="68:68" x14ac:dyDescent="0.2">
      <c r="BP62018" s="48"/>
    </row>
    <row r="62019" spans="68:68" x14ac:dyDescent="0.2">
      <c r="BP62019" s="48"/>
    </row>
    <row r="62020" spans="68:68" x14ac:dyDescent="0.2">
      <c r="BP62020" s="48"/>
    </row>
    <row r="62021" spans="68:68" x14ac:dyDescent="0.2">
      <c r="BP62021" s="48"/>
    </row>
    <row r="62022" spans="68:68" x14ac:dyDescent="0.2">
      <c r="BP62022" s="48"/>
    </row>
    <row r="62023" spans="68:68" x14ac:dyDescent="0.2">
      <c r="BP62023" s="48"/>
    </row>
    <row r="62024" spans="68:68" x14ac:dyDescent="0.2">
      <c r="BP62024" s="48"/>
    </row>
    <row r="62025" spans="68:68" x14ac:dyDescent="0.2">
      <c r="BP62025" s="48"/>
    </row>
    <row r="62026" spans="68:68" x14ac:dyDescent="0.2">
      <c r="BP62026" s="48"/>
    </row>
    <row r="62027" spans="68:68" x14ac:dyDescent="0.2">
      <c r="BP62027" s="48"/>
    </row>
    <row r="62028" spans="68:68" x14ac:dyDescent="0.2">
      <c r="BP62028" s="48"/>
    </row>
    <row r="62029" spans="68:68" x14ac:dyDescent="0.2">
      <c r="BP62029" s="48"/>
    </row>
    <row r="62030" spans="68:68" x14ac:dyDescent="0.2">
      <c r="BP62030" s="48"/>
    </row>
    <row r="62031" spans="68:68" x14ac:dyDescent="0.2">
      <c r="BP62031" s="48"/>
    </row>
    <row r="62032" spans="68:68" x14ac:dyDescent="0.2">
      <c r="BP62032" s="48"/>
    </row>
    <row r="62033" spans="68:68" x14ac:dyDescent="0.2">
      <c r="BP62033" s="48"/>
    </row>
    <row r="62034" spans="68:68" x14ac:dyDescent="0.2">
      <c r="BP62034" s="48"/>
    </row>
    <row r="62035" spans="68:68" x14ac:dyDescent="0.2">
      <c r="BP62035" s="48"/>
    </row>
    <row r="62036" spans="68:68" x14ac:dyDescent="0.2">
      <c r="BP62036" s="48"/>
    </row>
    <row r="62037" spans="68:68" x14ac:dyDescent="0.2">
      <c r="BP62037" s="48"/>
    </row>
    <row r="62038" spans="68:68" x14ac:dyDescent="0.2">
      <c r="BP62038" s="48"/>
    </row>
    <row r="62039" spans="68:68" x14ac:dyDescent="0.2">
      <c r="BP62039" s="48"/>
    </row>
    <row r="62040" spans="68:68" x14ac:dyDescent="0.2">
      <c r="BP62040" s="48"/>
    </row>
    <row r="62041" spans="68:68" x14ac:dyDescent="0.2">
      <c r="BP62041" s="48"/>
    </row>
    <row r="62042" spans="68:68" x14ac:dyDescent="0.2">
      <c r="BP62042" s="48"/>
    </row>
    <row r="62043" spans="68:68" x14ac:dyDescent="0.2">
      <c r="BP62043" s="48"/>
    </row>
    <row r="62044" spans="68:68" x14ac:dyDescent="0.2">
      <c r="BP62044" s="48"/>
    </row>
    <row r="62045" spans="68:68" x14ac:dyDescent="0.2">
      <c r="BP62045" s="48"/>
    </row>
    <row r="62046" spans="68:68" x14ac:dyDescent="0.2">
      <c r="BP62046" s="48"/>
    </row>
    <row r="62047" spans="68:68" x14ac:dyDescent="0.2">
      <c r="BP62047" s="48"/>
    </row>
    <row r="62048" spans="68:68" x14ac:dyDescent="0.2">
      <c r="BP62048" s="48"/>
    </row>
    <row r="62049" spans="68:68" x14ac:dyDescent="0.2">
      <c r="BP62049" s="48"/>
    </row>
    <row r="62050" spans="68:68" x14ac:dyDescent="0.2">
      <c r="BP62050" s="48"/>
    </row>
    <row r="62051" spans="68:68" x14ac:dyDescent="0.2">
      <c r="BP62051" s="48"/>
    </row>
    <row r="62052" spans="68:68" x14ac:dyDescent="0.2">
      <c r="BP62052" s="48"/>
    </row>
    <row r="62053" spans="68:68" x14ac:dyDescent="0.2">
      <c r="BP62053" s="48"/>
    </row>
    <row r="62054" spans="68:68" x14ac:dyDescent="0.2">
      <c r="BP62054" s="48"/>
    </row>
    <row r="62055" spans="68:68" x14ac:dyDescent="0.2">
      <c r="BP62055" s="48"/>
    </row>
    <row r="62056" spans="68:68" x14ac:dyDescent="0.2">
      <c r="BP62056" s="48"/>
    </row>
    <row r="62057" spans="68:68" x14ac:dyDescent="0.2">
      <c r="BP62057" s="48"/>
    </row>
    <row r="62058" spans="68:68" x14ac:dyDescent="0.2">
      <c r="BP62058" s="48"/>
    </row>
    <row r="62059" spans="68:68" x14ac:dyDescent="0.2">
      <c r="BP62059" s="48"/>
    </row>
    <row r="62060" spans="68:68" x14ac:dyDescent="0.2">
      <c r="BP62060" s="48"/>
    </row>
    <row r="62061" spans="68:68" x14ac:dyDescent="0.2">
      <c r="BP62061" s="48"/>
    </row>
    <row r="62062" spans="68:68" x14ac:dyDescent="0.2">
      <c r="BP62062" s="48"/>
    </row>
    <row r="62063" spans="68:68" x14ac:dyDescent="0.2">
      <c r="BP62063" s="48"/>
    </row>
    <row r="62064" spans="68:68" x14ac:dyDescent="0.2">
      <c r="BP62064" s="48"/>
    </row>
    <row r="62065" spans="68:68" x14ac:dyDescent="0.2">
      <c r="BP62065" s="48"/>
    </row>
    <row r="62066" spans="68:68" x14ac:dyDescent="0.2">
      <c r="BP62066" s="48"/>
    </row>
    <row r="62067" spans="68:68" x14ac:dyDescent="0.2">
      <c r="BP62067" s="48"/>
    </row>
    <row r="62068" spans="68:68" x14ac:dyDescent="0.2">
      <c r="BP62068" s="48"/>
    </row>
    <row r="62069" spans="68:68" x14ac:dyDescent="0.2">
      <c r="BP62069" s="48"/>
    </row>
    <row r="62070" spans="68:68" x14ac:dyDescent="0.2">
      <c r="BP62070" s="48"/>
    </row>
    <row r="62071" spans="68:68" x14ac:dyDescent="0.2">
      <c r="BP62071" s="48"/>
    </row>
    <row r="62072" spans="68:68" x14ac:dyDescent="0.2">
      <c r="BP62072" s="48"/>
    </row>
    <row r="62073" spans="68:68" x14ac:dyDescent="0.2">
      <c r="BP62073" s="48"/>
    </row>
    <row r="62074" spans="68:68" x14ac:dyDescent="0.2">
      <c r="BP62074" s="48"/>
    </row>
    <row r="62075" spans="68:68" x14ac:dyDescent="0.2">
      <c r="BP62075" s="48"/>
    </row>
    <row r="62076" spans="68:68" x14ac:dyDescent="0.2">
      <c r="BP62076" s="48"/>
    </row>
    <row r="62077" spans="68:68" x14ac:dyDescent="0.2">
      <c r="BP62077" s="48"/>
    </row>
    <row r="62078" spans="68:68" x14ac:dyDescent="0.2">
      <c r="BP62078" s="48"/>
    </row>
    <row r="62079" spans="68:68" x14ac:dyDescent="0.2">
      <c r="BP62079" s="48"/>
    </row>
    <row r="62080" spans="68:68" x14ac:dyDescent="0.2">
      <c r="BP62080" s="48"/>
    </row>
    <row r="62081" spans="68:68" x14ac:dyDescent="0.2">
      <c r="BP62081" s="48"/>
    </row>
    <row r="62082" spans="68:68" x14ac:dyDescent="0.2">
      <c r="BP62082" s="48"/>
    </row>
    <row r="62083" spans="68:68" x14ac:dyDescent="0.2">
      <c r="BP62083" s="48"/>
    </row>
    <row r="62084" spans="68:68" x14ac:dyDescent="0.2">
      <c r="BP62084" s="48"/>
    </row>
    <row r="62085" spans="68:68" x14ac:dyDescent="0.2">
      <c r="BP62085" s="48"/>
    </row>
    <row r="62086" spans="68:68" x14ac:dyDescent="0.2">
      <c r="BP62086" s="48"/>
    </row>
    <row r="62087" spans="68:68" x14ac:dyDescent="0.2">
      <c r="BP62087" s="48"/>
    </row>
    <row r="62088" spans="68:68" x14ac:dyDescent="0.2">
      <c r="BP62088" s="48"/>
    </row>
    <row r="62089" spans="68:68" x14ac:dyDescent="0.2">
      <c r="BP62089" s="48"/>
    </row>
    <row r="62090" spans="68:68" x14ac:dyDescent="0.2">
      <c r="BP62090" s="48"/>
    </row>
    <row r="62091" spans="68:68" x14ac:dyDescent="0.2">
      <c r="BP62091" s="48"/>
    </row>
    <row r="62092" spans="68:68" x14ac:dyDescent="0.2">
      <c r="BP62092" s="48"/>
    </row>
    <row r="62093" spans="68:68" x14ac:dyDescent="0.2">
      <c r="BP62093" s="48"/>
    </row>
    <row r="62094" spans="68:68" x14ac:dyDescent="0.2">
      <c r="BP62094" s="48"/>
    </row>
    <row r="62095" spans="68:68" x14ac:dyDescent="0.2">
      <c r="BP62095" s="48"/>
    </row>
    <row r="62096" spans="68:68" x14ac:dyDescent="0.2">
      <c r="BP62096" s="48"/>
    </row>
    <row r="62097" spans="68:68" x14ac:dyDescent="0.2">
      <c r="BP62097" s="48"/>
    </row>
    <row r="62098" spans="68:68" x14ac:dyDescent="0.2">
      <c r="BP62098" s="48"/>
    </row>
    <row r="62099" spans="68:68" x14ac:dyDescent="0.2">
      <c r="BP62099" s="48"/>
    </row>
    <row r="62100" spans="68:68" x14ac:dyDescent="0.2">
      <c r="BP62100" s="48"/>
    </row>
    <row r="62101" spans="68:68" x14ac:dyDescent="0.2">
      <c r="BP62101" s="48"/>
    </row>
    <row r="62102" spans="68:68" x14ac:dyDescent="0.2">
      <c r="BP62102" s="48"/>
    </row>
    <row r="62103" spans="68:68" x14ac:dyDescent="0.2">
      <c r="BP62103" s="48"/>
    </row>
    <row r="62104" spans="68:68" x14ac:dyDescent="0.2">
      <c r="BP62104" s="48"/>
    </row>
    <row r="62105" spans="68:68" x14ac:dyDescent="0.2">
      <c r="BP62105" s="48"/>
    </row>
    <row r="62106" spans="68:68" x14ac:dyDescent="0.2">
      <c r="BP62106" s="48"/>
    </row>
    <row r="62107" spans="68:68" x14ac:dyDescent="0.2">
      <c r="BP62107" s="48"/>
    </row>
    <row r="62108" spans="68:68" x14ac:dyDescent="0.2">
      <c r="BP62108" s="48"/>
    </row>
    <row r="62109" spans="68:68" x14ac:dyDescent="0.2">
      <c r="BP62109" s="48"/>
    </row>
    <row r="62110" spans="68:68" x14ac:dyDescent="0.2">
      <c r="BP62110" s="48"/>
    </row>
    <row r="62111" spans="68:68" x14ac:dyDescent="0.2">
      <c r="BP62111" s="48"/>
    </row>
    <row r="62112" spans="68:68" x14ac:dyDescent="0.2">
      <c r="BP62112" s="48"/>
    </row>
    <row r="62113" spans="68:68" x14ac:dyDescent="0.2">
      <c r="BP62113" s="48"/>
    </row>
    <row r="62114" spans="68:68" x14ac:dyDescent="0.2">
      <c r="BP62114" s="48"/>
    </row>
    <row r="62115" spans="68:68" x14ac:dyDescent="0.2">
      <c r="BP62115" s="48"/>
    </row>
    <row r="62116" spans="68:68" x14ac:dyDescent="0.2">
      <c r="BP62116" s="48"/>
    </row>
    <row r="62117" spans="68:68" x14ac:dyDescent="0.2">
      <c r="BP62117" s="48"/>
    </row>
    <row r="62118" spans="68:68" x14ac:dyDescent="0.2">
      <c r="BP62118" s="48"/>
    </row>
    <row r="62119" spans="68:68" x14ac:dyDescent="0.2">
      <c r="BP62119" s="48"/>
    </row>
    <row r="62120" spans="68:68" x14ac:dyDescent="0.2">
      <c r="BP62120" s="48"/>
    </row>
    <row r="62121" spans="68:68" x14ac:dyDescent="0.2">
      <c r="BP62121" s="48"/>
    </row>
    <row r="62122" spans="68:68" x14ac:dyDescent="0.2">
      <c r="BP62122" s="48"/>
    </row>
    <row r="62123" spans="68:68" x14ac:dyDescent="0.2">
      <c r="BP62123" s="48"/>
    </row>
    <row r="62124" spans="68:68" x14ac:dyDescent="0.2">
      <c r="BP62124" s="48"/>
    </row>
    <row r="62125" spans="68:68" x14ac:dyDescent="0.2">
      <c r="BP62125" s="48"/>
    </row>
    <row r="62126" spans="68:68" x14ac:dyDescent="0.2">
      <c r="BP62126" s="48"/>
    </row>
    <row r="62127" spans="68:68" x14ac:dyDescent="0.2">
      <c r="BP62127" s="48"/>
    </row>
    <row r="62128" spans="68:68" x14ac:dyDescent="0.2">
      <c r="BP62128" s="48"/>
    </row>
    <row r="62129" spans="68:68" x14ac:dyDescent="0.2">
      <c r="BP62129" s="48"/>
    </row>
    <row r="62130" spans="68:68" x14ac:dyDescent="0.2">
      <c r="BP62130" s="48"/>
    </row>
    <row r="62131" spans="68:68" x14ac:dyDescent="0.2">
      <c r="BP62131" s="48"/>
    </row>
    <row r="62132" spans="68:68" x14ac:dyDescent="0.2">
      <c r="BP62132" s="48"/>
    </row>
    <row r="62133" spans="68:68" x14ac:dyDescent="0.2">
      <c r="BP62133" s="48"/>
    </row>
    <row r="62134" spans="68:68" x14ac:dyDescent="0.2">
      <c r="BP62134" s="48"/>
    </row>
    <row r="62135" spans="68:68" x14ac:dyDescent="0.2">
      <c r="BP62135" s="48"/>
    </row>
    <row r="62136" spans="68:68" x14ac:dyDescent="0.2">
      <c r="BP62136" s="48"/>
    </row>
    <row r="62137" spans="68:68" x14ac:dyDescent="0.2">
      <c r="BP62137" s="48"/>
    </row>
    <row r="62138" spans="68:68" x14ac:dyDescent="0.2">
      <c r="BP62138" s="48"/>
    </row>
    <row r="62139" spans="68:68" x14ac:dyDescent="0.2">
      <c r="BP62139" s="48"/>
    </row>
    <row r="62140" spans="68:68" x14ac:dyDescent="0.2">
      <c r="BP62140" s="48"/>
    </row>
    <row r="62141" spans="68:68" x14ac:dyDescent="0.2">
      <c r="BP62141" s="48"/>
    </row>
    <row r="62142" spans="68:68" x14ac:dyDescent="0.2">
      <c r="BP62142" s="48"/>
    </row>
    <row r="62143" spans="68:68" x14ac:dyDescent="0.2">
      <c r="BP62143" s="48"/>
    </row>
    <row r="62144" spans="68:68" x14ac:dyDescent="0.2">
      <c r="BP62144" s="48"/>
    </row>
    <row r="62145" spans="68:68" x14ac:dyDescent="0.2">
      <c r="BP62145" s="48"/>
    </row>
    <row r="62146" spans="68:68" x14ac:dyDescent="0.2">
      <c r="BP62146" s="48"/>
    </row>
    <row r="62147" spans="68:68" x14ac:dyDescent="0.2">
      <c r="BP62147" s="48"/>
    </row>
    <row r="62148" spans="68:68" x14ac:dyDescent="0.2">
      <c r="BP62148" s="48"/>
    </row>
    <row r="62149" spans="68:68" x14ac:dyDescent="0.2">
      <c r="BP62149" s="48"/>
    </row>
    <row r="62150" spans="68:68" x14ac:dyDescent="0.2">
      <c r="BP62150" s="48"/>
    </row>
    <row r="62151" spans="68:68" x14ac:dyDescent="0.2">
      <c r="BP62151" s="48"/>
    </row>
    <row r="62152" spans="68:68" x14ac:dyDescent="0.2">
      <c r="BP62152" s="48"/>
    </row>
    <row r="62153" spans="68:68" x14ac:dyDescent="0.2">
      <c r="BP62153" s="48"/>
    </row>
    <row r="62154" spans="68:68" x14ac:dyDescent="0.2">
      <c r="BP62154" s="48"/>
    </row>
    <row r="62155" spans="68:68" x14ac:dyDescent="0.2">
      <c r="BP62155" s="48"/>
    </row>
    <row r="62156" spans="68:68" x14ac:dyDescent="0.2">
      <c r="BP62156" s="48"/>
    </row>
    <row r="62157" spans="68:68" x14ac:dyDescent="0.2">
      <c r="BP62157" s="48"/>
    </row>
    <row r="62158" spans="68:68" x14ac:dyDescent="0.2">
      <c r="BP62158" s="48"/>
    </row>
    <row r="62159" spans="68:68" x14ac:dyDescent="0.2">
      <c r="BP62159" s="48"/>
    </row>
    <row r="62160" spans="68:68" x14ac:dyDescent="0.2">
      <c r="BP62160" s="48"/>
    </row>
    <row r="62161" spans="68:68" x14ac:dyDescent="0.2">
      <c r="BP62161" s="48"/>
    </row>
    <row r="62162" spans="68:68" x14ac:dyDescent="0.2">
      <c r="BP62162" s="48"/>
    </row>
    <row r="62163" spans="68:68" x14ac:dyDescent="0.2">
      <c r="BP62163" s="48"/>
    </row>
    <row r="62164" spans="68:68" x14ac:dyDescent="0.2">
      <c r="BP62164" s="48"/>
    </row>
    <row r="62165" spans="68:68" x14ac:dyDescent="0.2">
      <c r="BP62165" s="48"/>
    </row>
    <row r="62166" spans="68:68" x14ac:dyDescent="0.2">
      <c r="BP62166" s="48"/>
    </row>
    <row r="62167" spans="68:68" x14ac:dyDescent="0.2">
      <c r="BP62167" s="48"/>
    </row>
    <row r="62168" spans="68:68" x14ac:dyDescent="0.2">
      <c r="BP62168" s="48"/>
    </row>
    <row r="62169" spans="68:68" x14ac:dyDescent="0.2">
      <c r="BP62169" s="48"/>
    </row>
    <row r="62170" spans="68:68" x14ac:dyDescent="0.2">
      <c r="BP62170" s="48"/>
    </row>
    <row r="62171" spans="68:68" x14ac:dyDescent="0.2">
      <c r="BP62171" s="48"/>
    </row>
    <row r="62172" spans="68:68" x14ac:dyDescent="0.2">
      <c r="BP62172" s="48"/>
    </row>
    <row r="62173" spans="68:68" x14ac:dyDescent="0.2">
      <c r="BP62173" s="48"/>
    </row>
    <row r="62174" spans="68:68" x14ac:dyDescent="0.2">
      <c r="BP62174" s="48"/>
    </row>
    <row r="62175" spans="68:68" x14ac:dyDescent="0.2">
      <c r="BP62175" s="48"/>
    </row>
    <row r="62176" spans="68:68" x14ac:dyDescent="0.2">
      <c r="BP62176" s="48"/>
    </row>
    <row r="62177" spans="68:68" x14ac:dyDescent="0.2">
      <c r="BP62177" s="48"/>
    </row>
    <row r="62178" spans="68:68" x14ac:dyDescent="0.2">
      <c r="BP62178" s="48"/>
    </row>
    <row r="62179" spans="68:68" x14ac:dyDescent="0.2">
      <c r="BP62179" s="48"/>
    </row>
    <row r="62180" spans="68:68" x14ac:dyDescent="0.2">
      <c r="BP62180" s="48"/>
    </row>
    <row r="62181" spans="68:68" x14ac:dyDescent="0.2">
      <c r="BP62181" s="48"/>
    </row>
    <row r="62182" spans="68:68" x14ac:dyDescent="0.2">
      <c r="BP62182" s="48"/>
    </row>
    <row r="62183" spans="68:68" x14ac:dyDescent="0.2">
      <c r="BP62183" s="48"/>
    </row>
    <row r="62184" spans="68:68" x14ac:dyDescent="0.2">
      <c r="BP62184" s="48"/>
    </row>
    <row r="62185" spans="68:68" x14ac:dyDescent="0.2">
      <c r="BP62185" s="48"/>
    </row>
    <row r="62186" spans="68:68" x14ac:dyDescent="0.2">
      <c r="BP62186" s="48"/>
    </row>
    <row r="62187" spans="68:68" x14ac:dyDescent="0.2">
      <c r="BP62187" s="48"/>
    </row>
    <row r="62188" spans="68:68" x14ac:dyDescent="0.2">
      <c r="BP62188" s="48"/>
    </row>
    <row r="62189" spans="68:68" x14ac:dyDescent="0.2">
      <c r="BP62189" s="48"/>
    </row>
    <row r="62190" spans="68:68" x14ac:dyDescent="0.2">
      <c r="BP62190" s="48"/>
    </row>
    <row r="62191" spans="68:68" x14ac:dyDescent="0.2">
      <c r="BP62191" s="48"/>
    </row>
    <row r="62192" spans="68:68" x14ac:dyDescent="0.2">
      <c r="BP62192" s="48"/>
    </row>
    <row r="62193" spans="68:68" x14ac:dyDescent="0.2">
      <c r="BP62193" s="48"/>
    </row>
    <row r="62194" spans="68:68" x14ac:dyDescent="0.2">
      <c r="BP62194" s="48"/>
    </row>
    <row r="62195" spans="68:68" x14ac:dyDescent="0.2">
      <c r="BP62195" s="48"/>
    </row>
    <row r="62196" spans="68:68" x14ac:dyDescent="0.2">
      <c r="BP62196" s="48"/>
    </row>
    <row r="62197" spans="68:68" x14ac:dyDescent="0.2">
      <c r="BP62197" s="48"/>
    </row>
    <row r="62198" spans="68:68" x14ac:dyDescent="0.2">
      <c r="BP62198" s="48"/>
    </row>
    <row r="62199" spans="68:68" x14ac:dyDescent="0.2">
      <c r="BP62199" s="48"/>
    </row>
    <row r="62200" spans="68:68" x14ac:dyDescent="0.2">
      <c r="BP62200" s="48"/>
    </row>
    <row r="62201" spans="68:68" x14ac:dyDescent="0.2">
      <c r="BP62201" s="48"/>
    </row>
    <row r="62202" spans="68:68" x14ac:dyDescent="0.2">
      <c r="BP62202" s="48"/>
    </row>
    <row r="62203" spans="68:68" x14ac:dyDescent="0.2">
      <c r="BP62203" s="48"/>
    </row>
    <row r="62204" spans="68:68" x14ac:dyDescent="0.2">
      <c r="BP62204" s="48"/>
    </row>
    <row r="62205" spans="68:68" x14ac:dyDescent="0.2">
      <c r="BP62205" s="48"/>
    </row>
    <row r="62206" spans="68:68" x14ac:dyDescent="0.2">
      <c r="BP62206" s="48"/>
    </row>
    <row r="62207" spans="68:68" x14ac:dyDescent="0.2">
      <c r="BP62207" s="48"/>
    </row>
    <row r="62208" spans="68:68" x14ac:dyDescent="0.2">
      <c r="BP62208" s="48"/>
    </row>
    <row r="62209" spans="68:68" x14ac:dyDescent="0.2">
      <c r="BP62209" s="48"/>
    </row>
    <row r="62210" spans="68:68" x14ac:dyDescent="0.2">
      <c r="BP62210" s="48"/>
    </row>
    <row r="62211" spans="68:68" x14ac:dyDescent="0.2">
      <c r="BP62211" s="48"/>
    </row>
    <row r="62212" spans="68:68" x14ac:dyDescent="0.2">
      <c r="BP62212" s="48"/>
    </row>
    <row r="62213" spans="68:68" x14ac:dyDescent="0.2">
      <c r="BP62213" s="48"/>
    </row>
    <row r="62214" spans="68:68" x14ac:dyDescent="0.2">
      <c r="BP62214" s="48"/>
    </row>
    <row r="62215" spans="68:68" x14ac:dyDescent="0.2">
      <c r="BP62215" s="48"/>
    </row>
    <row r="62216" spans="68:68" x14ac:dyDescent="0.2">
      <c r="BP62216" s="48"/>
    </row>
    <row r="62217" spans="68:68" x14ac:dyDescent="0.2">
      <c r="BP62217" s="48"/>
    </row>
    <row r="62218" spans="68:68" x14ac:dyDescent="0.2">
      <c r="BP62218" s="48"/>
    </row>
    <row r="62219" spans="68:68" x14ac:dyDescent="0.2">
      <c r="BP62219" s="48"/>
    </row>
    <row r="62220" spans="68:68" x14ac:dyDescent="0.2">
      <c r="BP62220" s="48"/>
    </row>
    <row r="62221" spans="68:68" x14ac:dyDescent="0.2">
      <c r="BP62221" s="48"/>
    </row>
    <row r="62222" spans="68:68" x14ac:dyDescent="0.2">
      <c r="BP62222" s="48"/>
    </row>
    <row r="62223" spans="68:68" x14ac:dyDescent="0.2">
      <c r="BP62223" s="48"/>
    </row>
    <row r="62224" spans="68:68" x14ac:dyDescent="0.2">
      <c r="BP62224" s="48"/>
    </row>
    <row r="62225" spans="68:68" x14ac:dyDescent="0.2">
      <c r="BP62225" s="48"/>
    </row>
    <row r="62226" spans="68:68" x14ac:dyDescent="0.2">
      <c r="BP62226" s="48"/>
    </row>
    <row r="62227" spans="68:68" x14ac:dyDescent="0.2">
      <c r="BP62227" s="48"/>
    </row>
    <row r="62228" spans="68:68" x14ac:dyDescent="0.2">
      <c r="BP62228" s="48"/>
    </row>
    <row r="62229" spans="68:68" x14ac:dyDescent="0.2">
      <c r="BP62229" s="48"/>
    </row>
    <row r="62230" spans="68:68" x14ac:dyDescent="0.2">
      <c r="BP62230" s="48"/>
    </row>
    <row r="62231" spans="68:68" x14ac:dyDescent="0.2">
      <c r="BP62231" s="48"/>
    </row>
    <row r="62232" spans="68:68" x14ac:dyDescent="0.2">
      <c r="BP62232" s="48"/>
    </row>
    <row r="62233" spans="68:68" x14ac:dyDescent="0.2">
      <c r="BP62233" s="48"/>
    </row>
    <row r="62234" spans="68:68" x14ac:dyDescent="0.2">
      <c r="BP62234" s="48"/>
    </row>
    <row r="62235" spans="68:68" x14ac:dyDescent="0.2">
      <c r="BP62235" s="48"/>
    </row>
    <row r="62236" spans="68:68" x14ac:dyDescent="0.2">
      <c r="BP62236" s="48"/>
    </row>
    <row r="62237" spans="68:68" x14ac:dyDescent="0.2">
      <c r="BP62237" s="48"/>
    </row>
    <row r="62238" spans="68:68" x14ac:dyDescent="0.2">
      <c r="BP62238" s="48"/>
    </row>
    <row r="62239" spans="68:68" x14ac:dyDescent="0.2">
      <c r="BP62239" s="48"/>
    </row>
    <row r="62240" spans="68:68" x14ac:dyDescent="0.2">
      <c r="BP62240" s="48"/>
    </row>
    <row r="62241" spans="68:68" x14ac:dyDescent="0.2">
      <c r="BP62241" s="48"/>
    </row>
    <row r="62242" spans="68:68" x14ac:dyDescent="0.2">
      <c r="BP62242" s="48"/>
    </row>
    <row r="62243" spans="68:68" x14ac:dyDescent="0.2">
      <c r="BP62243" s="48"/>
    </row>
    <row r="62244" spans="68:68" x14ac:dyDescent="0.2">
      <c r="BP62244" s="48"/>
    </row>
    <row r="62245" spans="68:68" x14ac:dyDescent="0.2">
      <c r="BP62245" s="48"/>
    </row>
    <row r="62246" spans="68:68" x14ac:dyDescent="0.2">
      <c r="BP62246" s="48"/>
    </row>
    <row r="62247" spans="68:68" x14ac:dyDescent="0.2">
      <c r="BP62247" s="48"/>
    </row>
    <row r="62248" spans="68:68" x14ac:dyDescent="0.2">
      <c r="BP62248" s="48"/>
    </row>
    <row r="62249" spans="68:68" x14ac:dyDescent="0.2">
      <c r="BP62249" s="48"/>
    </row>
    <row r="62250" spans="68:68" x14ac:dyDescent="0.2">
      <c r="BP62250" s="48"/>
    </row>
    <row r="62251" spans="68:68" x14ac:dyDescent="0.2">
      <c r="BP62251" s="48"/>
    </row>
    <row r="62252" spans="68:68" x14ac:dyDescent="0.2">
      <c r="BP62252" s="48"/>
    </row>
    <row r="62253" spans="68:68" x14ac:dyDescent="0.2">
      <c r="BP62253" s="48"/>
    </row>
    <row r="62254" spans="68:68" x14ac:dyDescent="0.2">
      <c r="BP62254" s="48"/>
    </row>
    <row r="62255" spans="68:68" x14ac:dyDescent="0.2">
      <c r="BP62255" s="48"/>
    </row>
    <row r="62256" spans="68:68" x14ac:dyDescent="0.2">
      <c r="BP62256" s="48"/>
    </row>
    <row r="62257" spans="68:68" x14ac:dyDescent="0.2">
      <c r="BP62257" s="48"/>
    </row>
    <row r="62258" spans="68:68" x14ac:dyDescent="0.2">
      <c r="BP62258" s="48"/>
    </row>
    <row r="62259" spans="68:68" x14ac:dyDescent="0.2">
      <c r="BP62259" s="48"/>
    </row>
    <row r="62260" spans="68:68" x14ac:dyDescent="0.2">
      <c r="BP62260" s="48"/>
    </row>
    <row r="62261" spans="68:68" x14ac:dyDescent="0.2">
      <c r="BP62261" s="48"/>
    </row>
    <row r="62262" spans="68:68" x14ac:dyDescent="0.2">
      <c r="BP62262" s="48"/>
    </row>
    <row r="62263" spans="68:68" x14ac:dyDescent="0.2">
      <c r="BP62263" s="48"/>
    </row>
    <row r="62264" spans="68:68" x14ac:dyDescent="0.2">
      <c r="BP62264" s="48"/>
    </row>
    <row r="62265" spans="68:68" x14ac:dyDescent="0.2">
      <c r="BP62265" s="48"/>
    </row>
    <row r="62266" spans="68:68" x14ac:dyDescent="0.2">
      <c r="BP62266" s="48"/>
    </row>
    <row r="62267" spans="68:68" x14ac:dyDescent="0.2">
      <c r="BP62267" s="48"/>
    </row>
    <row r="62268" spans="68:68" x14ac:dyDescent="0.2">
      <c r="BP62268" s="48"/>
    </row>
    <row r="62269" spans="68:68" x14ac:dyDescent="0.2">
      <c r="BP62269" s="48"/>
    </row>
    <row r="62270" spans="68:68" x14ac:dyDescent="0.2">
      <c r="BP62270" s="48"/>
    </row>
    <row r="62271" spans="68:68" x14ac:dyDescent="0.2">
      <c r="BP62271" s="48"/>
    </row>
    <row r="62272" spans="68:68" x14ac:dyDescent="0.2">
      <c r="BP62272" s="48"/>
    </row>
    <row r="62273" spans="68:68" x14ac:dyDescent="0.2">
      <c r="BP62273" s="48"/>
    </row>
    <row r="62274" spans="68:68" x14ac:dyDescent="0.2">
      <c r="BP62274" s="48"/>
    </row>
    <row r="62275" spans="68:68" x14ac:dyDescent="0.2">
      <c r="BP62275" s="48"/>
    </row>
    <row r="62276" spans="68:68" x14ac:dyDescent="0.2">
      <c r="BP62276" s="48"/>
    </row>
    <row r="62277" spans="68:68" x14ac:dyDescent="0.2">
      <c r="BP62277" s="48"/>
    </row>
    <row r="62278" spans="68:68" x14ac:dyDescent="0.2">
      <c r="BP62278" s="48"/>
    </row>
    <row r="62279" spans="68:68" x14ac:dyDescent="0.2">
      <c r="BP62279" s="48"/>
    </row>
    <row r="62280" spans="68:68" x14ac:dyDescent="0.2">
      <c r="BP62280" s="48"/>
    </row>
    <row r="62281" spans="68:68" x14ac:dyDescent="0.2">
      <c r="BP62281" s="48"/>
    </row>
    <row r="62282" spans="68:68" x14ac:dyDescent="0.2">
      <c r="BP62282" s="48"/>
    </row>
    <row r="62283" spans="68:68" x14ac:dyDescent="0.2">
      <c r="BP62283" s="48"/>
    </row>
    <row r="62284" spans="68:68" x14ac:dyDescent="0.2">
      <c r="BP62284" s="48"/>
    </row>
    <row r="62285" spans="68:68" x14ac:dyDescent="0.2">
      <c r="BP62285" s="48"/>
    </row>
    <row r="62286" spans="68:68" x14ac:dyDescent="0.2">
      <c r="BP62286" s="48"/>
    </row>
    <row r="62287" spans="68:68" x14ac:dyDescent="0.2">
      <c r="BP62287" s="48"/>
    </row>
    <row r="62288" spans="68:68" x14ac:dyDescent="0.2">
      <c r="BP62288" s="48"/>
    </row>
    <row r="62289" spans="68:68" x14ac:dyDescent="0.2">
      <c r="BP62289" s="48"/>
    </row>
    <row r="62290" spans="68:68" x14ac:dyDescent="0.2">
      <c r="BP62290" s="48"/>
    </row>
    <row r="62291" spans="68:68" x14ac:dyDescent="0.2">
      <c r="BP62291" s="48"/>
    </row>
    <row r="62292" spans="68:68" x14ac:dyDescent="0.2">
      <c r="BP62292" s="48"/>
    </row>
    <row r="62293" spans="68:68" x14ac:dyDescent="0.2">
      <c r="BP62293" s="48"/>
    </row>
    <row r="62294" spans="68:68" x14ac:dyDescent="0.2">
      <c r="BP62294" s="48"/>
    </row>
    <row r="62295" spans="68:68" x14ac:dyDescent="0.2">
      <c r="BP62295" s="48"/>
    </row>
    <row r="62296" spans="68:68" x14ac:dyDescent="0.2">
      <c r="BP62296" s="48"/>
    </row>
    <row r="62297" spans="68:68" x14ac:dyDescent="0.2">
      <c r="BP62297" s="48"/>
    </row>
    <row r="62298" spans="68:68" x14ac:dyDescent="0.2">
      <c r="BP62298" s="48"/>
    </row>
    <row r="62299" spans="68:68" x14ac:dyDescent="0.2">
      <c r="BP62299" s="48"/>
    </row>
    <row r="62300" spans="68:68" x14ac:dyDescent="0.2">
      <c r="BP62300" s="48"/>
    </row>
    <row r="62301" spans="68:68" x14ac:dyDescent="0.2">
      <c r="BP62301" s="48"/>
    </row>
    <row r="62302" spans="68:68" x14ac:dyDescent="0.2">
      <c r="BP62302" s="48"/>
    </row>
    <row r="62303" spans="68:68" x14ac:dyDescent="0.2">
      <c r="BP62303" s="48"/>
    </row>
    <row r="62304" spans="68:68" x14ac:dyDescent="0.2">
      <c r="BP62304" s="48"/>
    </row>
    <row r="62305" spans="68:68" x14ac:dyDescent="0.2">
      <c r="BP62305" s="48"/>
    </row>
    <row r="62306" spans="68:68" x14ac:dyDescent="0.2">
      <c r="BP62306" s="48"/>
    </row>
    <row r="62307" spans="68:68" x14ac:dyDescent="0.2">
      <c r="BP62307" s="48"/>
    </row>
    <row r="62308" spans="68:68" x14ac:dyDescent="0.2">
      <c r="BP62308" s="48"/>
    </row>
    <row r="62309" spans="68:68" x14ac:dyDescent="0.2">
      <c r="BP62309" s="48"/>
    </row>
    <row r="62310" spans="68:68" x14ac:dyDescent="0.2">
      <c r="BP62310" s="48"/>
    </row>
    <row r="62311" spans="68:68" x14ac:dyDescent="0.2">
      <c r="BP62311" s="48"/>
    </row>
    <row r="62312" spans="68:68" x14ac:dyDescent="0.2">
      <c r="BP62312" s="48"/>
    </row>
    <row r="62313" spans="68:68" x14ac:dyDescent="0.2">
      <c r="BP62313" s="48"/>
    </row>
    <row r="62314" spans="68:68" x14ac:dyDescent="0.2">
      <c r="BP62314" s="48"/>
    </row>
    <row r="62315" spans="68:68" x14ac:dyDescent="0.2">
      <c r="BP62315" s="48"/>
    </row>
    <row r="62316" spans="68:68" x14ac:dyDescent="0.2">
      <c r="BP62316" s="48"/>
    </row>
    <row r="62317" spans="68:68" x14ac:dyDescent="0.2">
      <c r="BP62317" s="48"/>
    </row>
    <row r="62318" spans="68:68" x14ac:dyDescent="0.2">
      <c r="BP62318" s="48"/>
    </row>
    <row r="62319" spans="68:68" x14ac:dyDescent="0.2">
      <c r="BP62319" s="48"/>
    </row>
    <row r="62320" spans="68:68" x14ac:dyDescent="0.2">
      <c r="BP62320" s="48"/>
    </row>
    <row r="62321" spans="68:68" x14ac:dyDescent="0.2">
      <c r="BP62321" s="48"/>
    </row>
    <row r="62322" spans="68:68" x14ac:dyDescent="0.2">
      <c r="BP62322" s="48"/>
    </row>
    <row r="62323" spans="68:68" x14ac:dyDescent="0.2">
      <c r="BP62323" s="48"/>
    </row>
    <row r="62324" spans="68:68" x14ac:dyDescent="0.2">
      <c r="BP62324" s="48"/>
    </row>
    <row r="62325" spans="68:68" x14ac:dyDescent="0.2">
      <c r="BP62325" s="48"/>
    </row>
    <row r="62326" spans="68:68" x14ac:dyDescent="0.2">
      <c r="BP62326" s="48"/>
    </row>
    <row r="62327" spans="68:68" x14ac:dyDescent="0.2">
      <c r="BP62327" s="48"/>
    </row>
    <row r="62328" spans="68:68" x14ac:dyDescent="0.2">
      <c r="BP62328" s="48"/>
    </row>
    <row r="62329" spans="68:68" x14ac:dyDescent="0.2">
      <c r="BP62329" s="48"/>
    </row>
    <row r="62330" spans="68:68" x14ac:dyDescent="0.2">
      <c r="BP62330" s="48"/>
    </row>
    <row r="62331" spans="68:68" x14ac:dyDescent="0.2">
      <c r="BP62331" s="48"/>
    </row>
    <row r="62332" spans="68:68" x14ac:dyDescent="0.2">
      <c r="BP62332" s="48"/>
    </row>
    <row r="62333" spans="68:68" x14ac:dyDescent="0.2">
      <c r="BP62333" s="48"/>
    </row>
    <row r="62334" spans="68:68" x14ac:dyDescent="0.2">
      <c r="BP62334" s="48"/>
    </row>
    <row r="62335" spans="68:68" x14ac:dyDescent="0.2">
      <c r="BP62335" s="48"/>
    </row>
    <row r="62336" spans="68:68" x14ac:dyDescent="0.2">
      <c r="BP62336" s="48"/>
    </row>
    <row r="62337" spans="68:68" x14ac:dyDescent="0.2">
      <c r="BP62337" s="48"/>
    </row>
    <row r="62338" spans="68:68" x14ac:dyDescent="0.2">
      <c r="BP62338" s="48"/>
    </row>
    <row r="62339" spans="68:68" x14ac:dyDescent="0.2">
      <c r="BP62339" s="48"/>
    </row>
    <row r="62340" spans="68:68" x14ac:dyDescent="0.2">
      <c r="BP62340" s="48"/>
    </row>
    <row r="62341" spans="68:68" x14ac:dyDescent="0.2">
      <c r="BP62341" s="48"/>
    </row>
    <row r="62342" spans="68:68" x14ac:dyDescent="0.2">
      <c r="BP62342" s="48"/>
    </row>
    <row r="62343" spans="68:68" x14ac:dyDescent="0.2">
      <c r="BP62343" s="48"/>
    </row>
    <row r="62344" spans="68:68" x14ac:dyDescent="0.2">
      <c r="BP62344" s="48"/>
    </row>
    <row r="62345" spans="68:68" x14ac:dyDescent="0.2">
      <c r="BP62345" s="48"/>
    </row>
    <row r="62346" spans="68:68" x14ac:dyDescent="0.2">
      <c r="BP62346" s="48"/>
    </row>
    <row r="62347" spans="68:68" x14ac:dyDescent="0.2">
      <c r="BP62347" s="48"/>
    </row>
    <row r="62348" spans="68:68" x14ac:dyDescent="0.2">
      <c r="BP62348" s="48"/>
    </row>
    <row r="62349" spans="68:68" x14ac:dyDescent="0.2">
      <c r="BP62349" s="48"/>
    </row>
    <row r="62350" spans="68:68" x14ac:dyDescent="0.2">
      <c r="BP62350" s="48"/>
    </row>
    <row r="62351" spans="68:68" x14ac:dyDescent="0.2">
      <c r="BP62351" s="48"/>
    </row>
    <row r="62352" spans="68:68" x14ac:dyDescent="0.2">
      <c r="BP62352" s="48"/>
    </row>
    <row r="62353" spans="68:68" x14ac:dyDescent="0.2">
      <c r="BP62353" s="48"/>
    </row>
    <row r="62354" spans="68:68" x14ac:dyDescent="0.2">
      <c r="BP62354" s="48"/>
    </row>
    <row r="62355" spans="68:68" x14ac:dyDescent="0.2">
      <c r="BP62355" s="48"/>
    </row>
    <row r="62356" spans="68:68" x14ac:dyDescent="0.2">
      <c r="BP62356" s="48"/>
    </row>
    <row r="62357" spans="68:68" x14ac:dyDescent="0.2">
      <c r="BP62357" s="48"/>
    </row>
    <row r="62358" spans="68:68" x14ac:dyDescent="0.2">
      <c r="BP62358" s="48"/>
    </row>
    <row r="62359" spans="68:68" x14ac:dyDescent="0.2">
      <c r="BP62359" s="48"/>
    </row>
    <row r="62360" spans="68:68" x14ac:dyDescent="0.2">
      <c r="BP62360" s="48"/>
    </row>
    <row r="62361" spans="68:68" x14ac:dyDescent="0.2">
      <c r="BP62361" s="48"/>
    </row>
    <row r="62362" spans="68:68" x14ac:dyDescent="0.2">
      <c r="BP62362" s="48"/>
    </row>
    <row r="62363" spans="68:68" x14ac:dyDescent="0.2">
      <c r="BP62363" s="48"/>
    </row>
    <row r="62364" spans="68:68" x14ac:dyDescent="0.2">
      <c r="BP62364" s="48"/>
    </row>
    <row r="62365" spans="68:68" x14ac:dyDescent="0.2">
      <c r="BP62365" s="48"/>
    </row>
    <row r="62366" spans="68:68" x14ac:dyDescent="0.2">
      <c r="BP62366" s="48"/>
    </row>
    <row r="62367" spans="68:68" x14ac:dyDescent="0.2">
      <c r="BP62367" s="48"/>
    </row>
    <row r="62368" spans="68:68" x14ac:dyDescent="0.2">
      <c r="BP62368" s="48"/>
    </row>
    <row r="62369" spans="68:68" x14ac:dyDescent="0.2">
      <c r="BP62369" s="48"/>
    </row>
    <row r="62370" spans="68:68" x14ac:dyDescent="0.2">
      <c r="BP62370" s="48"/>
    </row>
    <row r="62371" spans="68:68" x14ac:dyDescent="0.2">
      <c r="BP62371" s="48"/>
    </row>
    <row r="62372" spans="68:68" x14ac:dyDescent="0.2">
      <c r="BP62372" s="48"/>
    </row>
    <row r="62373" spans="68:68" x14ac:dyDescent="0.2">
      <c r="BP62373" s="48"/>
    </row>
    <row r="62374" spans="68:68" x14ac:dyDescent="0.2">
      <c r="BP62374" s="48"/>
    </row>
    <row r="62375" spans="68:68" x14ac:dyDescent="0.2">
      <c r="BP62375" s="48"/>
    </row>
    <row r="62376" spans="68:68" x14ac:dyDescent="0.2">
      <c r="BP62376" s="48"/>
    </row>
    <row r="62377" spans="68:68" x14ac:dyDescent="0.2">
      <c r="BP62377" s="48"/>
    </row>
    <row r="62378" spans="68:68" x14ac:dyDescent="0.2">
      <c r="BP62378" s="48"/>
    </row>
    <row r="62379" spans="68:68" x14ac:dyDescent="0.2">
      <c r="BP62379" s="48"/>
    </row>
    <row r="62380" spans="68:68" x14ac:dyDescent="0.2">
      <c r="BP62380" s="48"/>
    </row>
    <row r="62381" spans="68:68" x14ac:dyDescent="0.2">
      <c r="BP62381" s="48"/>
    </row>
    <row r="62382" spans="68:68" x14ac:dyDescent="0.2">
      <c r="BP62382" s="48"/>
    </row>
    <row r="62383" spans="68:68" x14ac:dyDescent="0.2">
      <c r="BP62383" s="48"/>
    </row>
    <row r="62384" spans="68:68" x14ac:dyDescent="0.2">
      <c r="BP62384" s="48"/>
    </row>
    <row r="62385" spans="68:68" x14ac:dyDescent="0.2">
      <c r="BP62385" s="48"/>
    </row>
    <row r="62386" spans="68:68" x14ac:dyDescent="0.2">
      <c r="BP62386" s="48"/>
    </row>
    <row r="62387" spans="68:68" x14ac:dyDescent="0.2">
      <c r="BP62387" s="48"/>
    </row>
    <row r="62388" spans="68:68" x14ac:dyDescent="0.2">
      <c r="BP62388" s="48"/>
    </row>
    <row r="62389" spans="68:68" x14ac:dyDescent="0.2">
      <c r="BP62389" s="48"/>
    </row>
    <row r="62390" spans="68:68" x14ac:dyDescent="0.2">
      <c r="BP62390" s="48"/>
    </row>
    <row r="62391" spans="68:68" x14ac:dyDescent="0.2">
      <c r="BP62391" s="48"/>
    </row>
    <row r="62392" spans="68:68" x14ac:dyDescent="0.2">
      <c r="BP62392" s="48"/>
    </row>
    <row r="62393" spans="68:68" x14ac:dyDescent="0.2">
      <c r="BP62393" s="48"/>
    </row>
    <row r="62394" spans="68:68" x14ac:dyDescent="0.2">
      <c r="BP62394" s="48"/>
    </row>
    <row r="62395" spans="68:68" x14ac:dyDescent="0.2">
      <c r="BP62395" s="48"/>
    </row>
    <row r="62396" spans="68:68" x14ac:dyDescent="0.2">
      <c r="BP62396" s="48"/>
    </row>
    <row r="62397" spans="68:68" x14ac:dyDescent="0.2">
      <c r="BP62397" s="48"/>
    </row>
    <row r="62398" spans="68:68" x14ac:dyDescent="0.2">
      <c r="BP62398" s="48"/>
    </row>
    <row r="62399" spans="68:68" x14ac:dyDescent="0.2">
      <c r="BP62399" s="48"/>
    </row>
    <row r="62400" spans="68:68" x14ac:dyDescent="0.2">
      <c r="BP62400" s="48"/>
    </row>
    <row r="62401" spans="68:68" x14ac:dyDescent="0.2">
      <c r="BP62401" s="48"/>
    </row>
    <row r="62402" spans="68:68" x14ac:dyDescent="0.2">
      <c r="BP62402" s="48"/>
    </row>
    <row r="62403" spans="68:68" x14ac:dyDescent="0.2">
      <c r="BP62403" s="48"/>
    </row>
    <row r="62404" spans="68:68" x14ac:dyDescent="0.2">
      <c r="BP62404" s="48"/>
    </row>
    <row r="62405" spans="68:68" x14ac:dyDescent="0.2">
      <c r="BP62405" s="48"/>
    </row>
    <row r="62406" spans="68:68" x14ac:dyDescent="0.2">
      <c r="BP62406" s="48"/>
    </row>
    <row r="62407" spans="68:68" x14ac:dyDescent="0.2">
      <c r="BP62407" s="48"/>
    </row>
    <row r="62408" spans="68:68" x14ac:dyDescent="0.2">
      <c r="BP62408" s="48"/>
    </row>
    <row r="62409" spans="68:68" x14ac:dyDescent="0.2">
      <c r="BP62409" s="48"/>
    </row>
    <row r="62410" spans="68:68" x14ac:dyDescent="0.2">
      <c r="BP62410" s="48"/>
    </row>
    <row r="62411" spans="68:68" x14ac:dyDescent="0.2">
      <c r="BP62411" s="48"/>
    </row>
    <row r="62412" spans="68:68" x14ac:dyDescent="0.2">
      <c r="BP62412" s="48"/>
    </row>
    <row r="62413" spans="68:68" x14ac:dyDescent="0.2">
      <c r="BP62413" s="48"/>
    </row>
    <row r="62414" spans="68:68" x14ac:dyDescent="0.2">
      <c r="BP62414" s="48"/>
    </row>
    <row r="62415" spans="68:68" x14ac:dyDescent="0.2">
      <c r="BP62415" s="48"/>
    </row>
    <row r="62416" spans="68:68" x14ac:dyDescent="0.2">
      <c r="BP62416" s="48"/>
    </row>
    <row r="62417" spans="68:68" x14ac:dyDescent="0.2">
      <c r="BP62417" s="48"/>
    </row>
    <row r="62418" spans="68:68" x14ac:dyDescent="0.2">
      <c r="BP62418" s="48"/>
    </row>
    <row r="62419" spans="68:68" x14ac:dyDescent="0.2">
      <c r="BP62419" s="48"/>
    </row>
    <row r="62420" spans="68:68" x14ac:dyDescent="0.2">
      <c r="BP62420" s="48"/>
    </row>
    <row r="62421" spans="68:68" x14ac:dyDescent="0.2">
      <c r="BP62421" s="48"/>
    </row>
    <row r="62422" spans="68:68" x14ac:dyDescent="0.2">
      <c r="BP62422" s="48"/>
    </row>
    <row r="62423" spans="68:68" x14ac:dyDescent="0.2">
      <c r="BP62423" s="48"/>
    </row>
    <row r="62424" spans="68:68" x14ac:dyDescent="0.2">
      <c r="BP62424" s="48"/>
    </row>
    <row r="62425" spans="68:68" x14ac:dyDescent="0.2">
      <c r="BP62425" s="48"/>
    </row>
    <row r="62426" spans="68:68" x14ac:dyDescent="0.2">
      <c r="BP62426" s="48"/>
    </row>
    <row r="62427" spans="68:68" x14ac:dyDescent="0.2">
      <c r="BP62427" s="48"/>
    </row>
    <row r="62428" spans="68:68" x14ac:dyDescent="0.2">
      <c r="BP62428" s="48"/>
    </row>
    <row r="62429" spans="68:68" x14ac:dyDescent="0.2">
      <c r="BP62429" s="48"/>
    </row>
    <row r="62430" spans="68:68" x14ac:dyDescent="0.2">
      <c r="BP62430" s="48"/>
    </row>
    <row r="62431" spans="68:68" x14ac:dyDescent="0.2">
      <c r="BP62431" s="48"/>
    </row>
    <row r="62432" spans="68:68" x14ac:dyDescent="0.2">
      <c r="BP62432" s="48"/>
    </row>
    <row r="62433" spans="68:68" x14ac:dyDescent="0.2">
      <c r="BP62433" s="48"/>
    </row>
    <row r="62434" spans="68:68" x14ac:dyDescent="0.2">
      <c r="BP62434" s="48"/>
    </row>
    <row r="62435" spans="68:68" x14ac:dyDescent="0.2">
      <c r="BP62435" s="48"/>
    </row>
    <row r="62436" spans="68:68" x14ac:dyDescent="0.2">
      <c r="BP62436" s="48"/>
    </row>
    <row r="62437" spans="68:68" x14ac:dyDescent="0.2">
      <c r="BP62437" s="48"/>
    </row>
    <row r="62438" spans="68:68" x14ac:dyDescent="0.2">
      <c r="BP62438" s="48"/>
    </row>
    <row r="62439" spans="68:68" x14ac:dyDescent="0.2">
      <c r="BP62439" s="48"/>
    </row>
    <row r="62440" spans="68:68" x14ac:dyDescent="0.2">
      <c r="BP62440" s="48"/>
    </row>
    <row r="62441" spans="68:68" x14ac:dyDescent="0.2">
      <c r="BP62441" s="48"/>
    </row>
    <row r="62442" spans="68:68" x14ac:dyDescent="0.2">
      <c r="BP62442" s="48"/>
    </row>
    <row r="62443" spans="68:68" x14ac:dyDescent="0.2">
      <c r="BP62443" s="48"/>
    </row>
    <row r="62444" spans="68:68" x14ac:dyDescent="0.2">
      <c r="BP62444" s="48"/>
    </row>
    <row r="62445" spans="68:68" x14ac:dyDescent="0.2">
      <c r="BP62445" s="48"/>
    </row>
    <row r="62446" spans="68:68" x14ac:dyDescent="0.2">
      <c r="BP62446" s="48"/>
    </row>
    <row r="62447" spans="68:68" x14ac:dyDescent="0.2">
      <c r="BP62447" s="48"/>
    </row>
    <row r="62448" spans="68:68" x14ac:dyDescent="0.2">
      <c r="BP62448" s="48"/>
    </row>
    <row r="62449" spans="68:68" x14ac:dyDescent="0.2">
      <c r="BP62449" s="48"/>
    </row>
    <row r="62450" spans="68:68" x14ac:dyDescent="0.2">
      <c r="BP62450" s="48"/>
    </row>
    <row r="62451" spans="68:68" x14ac:dyDescent="0.2">
      <c r="BP62451" s="48"/>
    </row>
    <row r="62452" spans="68:68" x14ac:dyDescent="0.2">
      <c r="BP62452" s="48"/>
    </row>
    <row r="62453" spans="68:68" x14ac:dyDescent="0.2">
      <c r="BP62453" s="48"/>
    </row>
    <row r="62454" spans="68:68" x14ac:dyDescent="0.2">
      <c r="BP62454" s="48"/>
    </row>
    <row r="62455" spans="68:68" x14ac:dyDescent="0.2">
      <c r="BP62455" s="48"/>
    </row>
    <row r="62456" spans="68:68" x14ac:dyDescent="0.2">
      <c r="BP62456" s="48"/>
    </row>
    <row r="62457" spans="68:68" x14ac:dyDescent="0.2">
      <c r="BP62457" s="48"/>
    </row>
    <row r="62458" spans="68:68" x14ac:dyDescent="0.2">
      <c r="BP62458" s="48"/>
    </row>
    <row r="62459" spans="68:68" x14ac:dyDescent="0.2">
      <c r="BP62459" s="48"/>
    </row>
    <row r="62460" spans="68:68" x14ac:dyDescent="0.2">
      <c r="BP62460" s="48"/>
    </row>
    <row r="62461" spans="68:68" x14ac:dyDescent="0.2">
      <c r="BP62461" s="48"/>
    </row>
    <row r="62462" spans="68:68" x14ac:dyDescent="0.2">
      <c r="BP62462" s="48"/>
    </row>
    <row r="62463" spans="68:68" x14ac:dyDescent="0.2">
      <c r="BP62463" s="48"/>
    </row>
    <row r="62464" spans="68:68" x14ac:dyDescent="0.2">
      <c r="BP62464" s="48"/>
    </row>
    <row r="62465" spans="68:68" x14ac:dyDescent="0.2">
      <c r="BP62465" s="48"/>
    </row>
    <row r="62466" spans="68:68" x14ac:dyDescent="0.2">
      <c r="BP62466" s="48"/>
    </row>
    <row r="62467" spans="68:68" x14ac:dyDescent="0.2">
      <c r="BP62467" s="48"/>
    </row>
    <row r="62468" spans="68:68" x14ac:dyDescent="0.2">
      <c r="BP62468" s="48"/>
    </row>
    <row r="62469" spans="68:68" x14ac:dyDescent="0.2">
      <c r="BP62469" s="48"/>
    </row>
    <row r="62470" spans="68:68" x14ac:dyDescent="0.2">
      <c r="BP62470" s="48"/>
    </row>
    <row r="62471" spans="68:68" x14ac:dyDescent="0.2">
      <c r="BP62471" s="48"/>
    </row>
    <row r="62472" spans="68:68" x14ac:dyDescent="0.2">
      <c r="BP62472" s="48"/>
    </row>
    <row r="62473" spans="68:68" x14ac:dyDescent="0.2">
      <c r="BP62473" s="48"/>
    </row>
    <row r="62474" spans="68:68" x14ac:dyDescent="0.2">
      <c r="BP62474" s="48"/>
    </row>
    <row r="62475" spans="68:68" x14ac:dyDescent="0.2">
      <c r="BP62475" s="48"/>
    </row>
    <row r="62476" spans="68:68" x14ac:dyDescent="0.2">
      <c r="BP62476" s="48"/>
    </row>
    <row r="62477" spans="68:68" x14ac:dyDescent="0.2">
      <c r="BP62477" s="48"/>
    </row>
    <row r="62478" spans="68:68" x14ac:dyDescent="0.2">
      <c r="BP62478" s="48"/>
    </row>
    <row r="62479" spans="68:68" x14ac:dyDescent="0.2">
      <c r="BP62479" s="48"/>
    </row>
    <row r="62480" spans="68:68" x14ac:dyDescent="0.2">
      <c r="BP62480" s="48"/>
    </row>
    <row r="62481" spans="68:68" x14ac:dyDescent="0.2">
      <c r="BP62481" s="48"/>
    </row>
    <row r="62482" spans="68:68" x14ac:dyDescent="0.2">
      <c r="BP62482" s="48"/>
    </row>
    <row r="62483" spans="68:68" x14ac:dyDescent="0.2">
      <c r="BP62483" s="48"/>
    </row>
    <row r="62484" spans="68:68" x14ac:dyDescent="0.2">
      <c r="BP62484" s="48"/>
    </row>
    <row r="62485" spans="68:68" x14ac:dyDescent="0.2">
      <c r="BP62485" s="48"/>
    </row>
    <row r="62486" spans="68:68" x14ac:dyDescent="0.2">
      <c r="BP62486" s="48"/>
    </row>
    <row r="62487" spans="68:68" x14ac:dyDescent="0.2">
      <c r="BP62487" s="48"/>
    </row>
    <row r="62488" spans="68:68" x14ac:dyDescent="0.2">
      <c r="BP62488" s="48"/>
    </row>
    <row r="62489" spans="68:68" x14ac:dyDescent="0.2">
      <c r="BP62489" s="48"/>
    </row>
    <row r="62490" spans="68:68" x14ac:dyDescent="0.2">
      <c r="BP62490" s="48"/>
    </row>
    <row r="62491" spans="68:68" x14ac:dyDescent="0.2">
      <c r="BP62491" s="48"/>
    </row>
    <row r="62492" spans="68:68" x14ac:dyDescent="0.2">
      <c r="BP62492" s="48"/>
    </row>
    <row r="62493" spans="68:68" x14ac:dyDescent="0.2">
      <c r="BP62493" s="48"/>
    </row>
    <row r="62494" spans="68:68" x14ac:dyDescent="0.2">
      <c r="BP62494" s="48"/>
    </row>
    <row r="62495" spans="68:68" x14ac:dyDescent="0.2">
      <c r="BP62495" s="48"/>
    </row>
    <row r="62496" spans="68:68" x14ac:dyDescent="0.2">
      <c r="BP62496" s="48"/>
    </row>
    <row r="62497" spans="68:68" x14ac:dyDescent="0.2">
      <c r="BP62497" s="48"/>
    </row>
    <row r="62498" spans="68:68" x14ac:dyDescent="0.2">
      <c r="BP62498" s="48"/>
    </row>
    <row r="62499" spans="68:68" x14ac:dyDescent="0.2">
      <c r="BP62499" s="48"/>
    </row>
    <row r="62500" spans="68:68" x14ac:dyDescent="0.2">
      <c r="BP62500" s="48"/>
    </row>
    <row r="62501" spans="68:68" x14ac:dyDescent="0.2">
      <c r="BP62501" s="48"/>
    </row>
    <row r="62502" spans="68:68" x14ac:dyDescent="0.2">
      <c r="BP62502" s="48"/>
    </row>
    <row r="62503" spans="68:68" x14ac:dyDescent="0.2">
      <c r="BP62503" s="48"/>
    </row>
    <row r="62504" spans="68:68" x14ac:dyDescent="0.2">
      <c r="BP62504" s="48"/>
    </row>
    <row r="62505" spans="68:68" x14ac:dyDescent="0.2">
      <c r="BP62505" s="48"/>
    </row>
    <row r="62506" spans="68:68" x14ac:dyDescent="0.2">
      <c r="BP62506" s="48"/>
    </row>
    <row r="62507" spans="68:68" x14ac:dyDescent="0.2">
      <c r="BP62507" s="48"/>
    </row>
    <row r="62508" spans="68:68" x14ac:dyDescent="0.2">
      <c r="BP62508" s="48"/>
    </row>
    <row r="62509" spans="68:68" x14ac:dyDescent="0.2">
      <c r="BP62509" s="48"/>
    </row>
    <row r="62510" spans="68:68" x14ac:dyDescent="0.2">
      <c r="BP62510" s="48"/>
    </row>
    <row r="62511" spans="68:68" x14ac:dyDescent="0.2">
      <c r="BP62511" s="48"/>
    </row>
    <row r="62512" spans="68:68" x14ac:dyDescent="0.2">
      <c r="BP62512" s="48"/>
    </row>
    <row r="62513" spans="68:68" x14ac:dyDescent="0.2">
      <c r="BP62513" s="48"/>
    </row>
    <row r="62514" spans="68:68" x14ac:dyDescent="0.2">
      <c r="BP62514" s="48"/>
    </row>
    <row r="62515" spans="68:68" x14ac:dyDescent="0.2">
      <c r="BP62515" s="48"/>
    </row>
    <row r="62516" spans="68:68" x14ac:dyDescent="0.2">
      <c r="BP62516" s="48"/>
    </row>
    <row r="62517" spans="68:68" x14ac:dyDescent="0.2">
      <c r="BP62517" s="48"/>
    </row>
    <row r="62518" spans="68:68" x14ac:dyDescent="0.2">
      <c r="BP62518" s="48"/>
    </row>
    <row r="62519" spans="68:68" x14ac:dyDescent="0.2">
      <c r="BP62519" s="48"/>
    </row>
    <row r="62520" spans="68:68" x14ac:dyDescent="0.2">
      <c r="BP62520" s="48"/>
    </row>
    <row r="62521" spans="68:68" x14ac:dyDescent="0.2">
      <c r="BP62521" s="48"/>
    </row>
    <row r="62522" spans="68:68" x14ac:dyDescent="0.2">
      <c r="BP62522" s="48"/>
    </row>
    <row r="62523" spans="68:68" x14ac:dyDescent="0.2">
      <c r="BP62523" s="48"/>
    </row>
    <row r="62524" spans="68:68" x14ac:dyDescent="0.2">
      <c r="BP62524" s="48"/>
    </row>
    <row r="62525" spans="68:68" x14ac:dyDescent="0.2">
      <c r="BP62525" s="48"/>
    </row>
    <row r="62526" spans="68:68" x14ac:dyDescent="0.2">
      <c r="BP62526" s="48"/>
    </row>
    <row r="62527" spans="68:68" x14ac:dyDescent="0.2">
      <c r="BP62527" s="48"/>
    </row>
    <row r="62528" spans="68:68" x14ac:dyDescent="0.2">
      <c r="BP62528" s="48"/>
    </row>
    <row r="62529" spans="68:68" x14ac:dyDescent="0.2">
      <c r="BP62529" s="48"/>
    </row>
    <row r="62530" spans="68:68" x14ac:dyDescent="0.2">
      <c r="BP62530" s="48"/>
    </row>
    <row r="62531" spans="68:68" x14ac:dyDescent="0.2">
      <c r="BP62531" s="48"/>
    </row>
    <row r="62532" spans="68:68" x14ac:dyDescent="0.2">
      <c r="BP62532" s="48"/>
    </row>
    <row r="62533" spans="68:68" x14ac:dyDescent="0.2">
      <c r="BP62533" s="48"/>
    </row>
    <row r="62534" spans="68:68" x14ac:dyDescent="0.2">
      <c r="BP62534" s="48"/>
    </row>
    <row r="62535" spans="68:68" x14ac:dyDescent="0.2">
      <c r="BP62535" s="48"/>
    </row>
    <row r="62536" spans="68:68" x14ac:dyDescent="0.2">
      <c r="BP62536" s="48"/>
    </row>
    <row r="62537" spans="68:68" x14ac:dyDescent="0.2">
      <c r="BP62537" s="48"/>
    </row>
    <row r="62538" spans="68:68" x14ac:dyDescent="0.2">
      <c r="BP62538" s="48"/>
    </row>
    <row r="62539" spans="68:68" x14ac:dyDescent="0.2">
      <c r="BP62539" s="48"/>
    </row>
    <row r="62540" spans="68:68" x14ac:dyDescent="0.2">
      <c r="BP62540" s="48"/>
    </row>
    <row r="62541" spans="68:68" x14ac:dyDescent="0.2">
      <c r="BP62541" s="48"/>
    </row>
    <row r="62542" spans="68:68" x14ac:dyDescent="0.2">
      <c r="BP62542" s="48"/>
    </row>
    <row r="62543" spans="68:68" x14ac:dyDescent="0.2">
      <c r="BP62543" s="48"/>
    </row>
    <row r="62544" spans="68:68" x14ac:dyDescent="0.2">
      <c r="BP62544" s="48"/>
    </row>
    <row r="62545" spans="68:68" x14ac:dyDescent="0.2">
      <c r="BP62545" s="48"/>
    </row>
    <row r="62546" spans="68:68" x14ac:dyDescent="0.2">
      <c r="BP62546" s="48"/>
    </row>
    <row r="62547" spans="68:68" x14ac:dyDescent="0.2">
      <c r="BP62547" s="48"/>
    </row>
    <row r="62548" spans="68:68" x14ac:dyDescent="0.2">
      <c r="BP62548" s="48"/>
    </row>
    <row r="62549" spans="68:68" x14ac:dyDescent="0.2">
      <c r="BP62549" s="48"/>
    </row>
    <row r="62550" spans="68:68" x14ac:dyDescent="0.2">
      <c r="BP62550" s="48"/>
    </row>
    <row r="62551" spans="68:68" x14ac:dyDescent="0.2">
      <c r="BP62551" s="48"/>
    </row>
    <row r="62552" spans="68:68" x14ac:dyDescent="0.2">
      <c r="BP62552" s="48"/>
    </row>
    <row r="62553" spans="68:68" x14ac:dyDescent="0.2">
      <c r="BP62553" s="48"/>
    </row>
    <row r="62554" spans="68:68" x14ac:dyDescent="0.2">
      <c r="BP62554" s="48"/>
    </row>
    <row r="62555" spans="68:68" x14ac:dyDescent="0.2">
      <c r="BP62555" s="48"/>
    </row>
    <row r="62556" spans="68:68" x14ac:dyDescent="0.2">
      <c r="BP62556" s="48"/>
    </row>
    <row r="62557" spans="68:68" x14ac:dyDescent="0.2">
      <c r="BP62557" s="48"/>
    </row>
    <row r="62558" spans="68:68" x14ac:dyDescent="0.2">
      <c r="BP62558" s="48"/>
    </row>
    <row r="62559" spans="68:68" x14ac:dyDescent="0.2">
      <c r="BP62559" s="48"/>
    </row>
    <row r="62560" spans="68:68" x14ac:dyDescent="0.2">
      <c r="BP62560" s="48"/>
    </row>
    <row r="62561" spans="68:68" x14ac:dyDescent="0.2">
      <c r="BP62561" s="48"/>
    </row>
    <row r="62562" spans="68:68" x14ac:dyDescent="0.2">
      <c r="BP62562" s="48"/>
    </row>
    <row r="62563" spans="68:68" x14ac:dyDescent="0.2">
      <c r="BP62563" s="48"/>
    </row>
    <row r="62564" spans="68:68" x14ac:dyDescent="0.2">
      <c r="BP62564" s="48"/>
    </row>
    <row r="62565" spans="68:68" x14ac:dyDescent="0.2">
      <c r="BP62565" s="48"/>
    </row>
    <row r="62566" spans="68:68" x14ac:dyDescent="0.2">
      <c r="BP62566" s="48"/>
    </row>
    <row r="62567" spans="68:68" x14ac:dyDescent="0.2">
      <c r="BP62567" s="48"/>
    </row>
    <row r="62568" spans="68:68" x14ac:dyDescent="0.2">
      <c r="BP62568" s="48"/>
    </row>
    <row r="62569" spans="68:68" x14ac:dyDescent="0.2">
      <c r="BP62569" s="48"/>
    </row>
    <row r="62570" spans="68:68" x14ac:dyDescent="0.2">
      <c r="BP62570" s="48"/>
    </row>
    <row r="62571" spans="68:68" x14ac:dyDescent="0.2">
      <c r="BP62571" s="48"/>
    </row>
    <row r="62572" spans="68:68" x14ac:dyDescent="0.2">
      <c r="BP62572" s="48"/>
    </row>
    <row r="62573" spans="68:68" x14ac:dyDescent="0.2">
      <c r="BP62573" s="48"/>
    </row>
    <row r="62574" spans="68:68" x14ac:dyDescent="0.2">
      <c r="BP62574" s="48"/>
    </row>
    <row r="62575" spans="68:68" x14ac:dyDescent="0.2">
      <c r="BP62575" s="48"/>
    </row>
    <row r="62576" spans="68:68" x14ac:dyDescent="0.2">
      <c r="BP62576" s="48"/>
    </row>
    <row r="62577" spans="68:68" x14ac:dyDescent="0.2">
      <c r="BP62577" s="48"/>
    </row>
    <row r="62578" spans="68:68" x14ac:dyDescent="0.2">
      <c r="BP62578" s="48"/>
    </row>
    <row r="62579" spans="68:68" x14ac:dyDescent="0.2">
      <c r="BP62579" s="48"/>
    </row>
    <row r="62580" spans="68:68" x14ac:dyDescent="0.2">
      <c r="BP62580" s="48"/>
    </row>
    <row r="62581" spans="68:68" x14ac:dyDescent="0.2">
      <c r="BP62581" s="48"/>
    </row>
    <row r="62582" spans="68:68" x14ac:dyDescent="0.2">
      <c r="BP62582" s="48"/>
    </row>
    <row r="62583" spans="68:68" x14ac:dyDescent="0.2">
      <c r="BP62583" s="48"/>
    </row>
    <row r="62584" spans="68:68" x14ac:dyDescent="0.2">
      <c r="BP62584" s="48"/>
    </row>
    <row r="62585" spans="68:68" x14ac:dyDescent="0.2">
      <c r="BP62585" s="48"/>
    </row>
    <row r="62586" spans="68:68" x14ac:dyDescent="0.2">
      <c r="BP62586" s="48"/>
    </row>
    <row r="62587" spans="68:68" x14ac:dyDescent="0.2">
      <c r="BP62587" s="48"/>
    </row>
    <row r="62588" spans="68:68" x14ac:dyDescent="0.2">
      <c r="BP62588" s="48"/>
    </row>
    <row r="62589" spans="68:68" x14ac:dyDescent="0.2">
      <c r="BP62589" s="48"/>
    </row>
    <row r="62590" spans="68:68" x14ac:dyDescent="0.2">
      <c r="BP62590" s="48"/>
    </row>
    <row r="62591" spans="68:68" x14ac:dyDescent="0.2">
      <c r="BP62591" s="48"/>
    </row>
    <row r="62592" spans="68:68" x14ac:dyDescent="0.2">
      <c r="BP62592" s="48"/>
    </row>
    <row r="62593" spans="68:68" x14ac:dyDescent="0.2">
      <c r="BP62593" s="48"/>
    </row>
    <row r="62594" spans="68:68" x14ac:dyDescent="0.2">
      <c r="BP62594" s="48"/>
    </row>
    <row r="62595" spans="68:68" x14ac:dyDescent="0.2">
      <c r="BP62595" s="48"/>
    </row>
    <row r="62596" spans="68:68" x14ac:dyDescent="0.2">
      <c r="BP62596" s="48"/>
    </row>
    <row r="62597" spans="68:68" x14ac:dyDescent="0.2">
      <c r="BP62597" s="48"/>
    </row>
    <row r="62598" spans="68:68" x14ac:dyDescent="0.2">
      <c r="BP62598" s="48"/>
    </row>
    <row r="62599" spans="68:68" x14ac:dyDescent="0.2">
      <c r="BP62599" s="48"/>
    </row>
    <row r="62600" spans="68:68" x14ac:dyDescent="0.2">
      <c r="BP62600" s="48"/>
    </row>
    <row r="62601" spans="68:68" x14ac:dyDescent="0.2">
      <c r="BP62601" s="48"/>
    </row>
    <row r="62602" spans="68:68" x14ac:dyDescent="0.2">
      <c r="BP62602" s="48"/>
    </row>
    <row r="62603" spans="68:68" x14ac:dyDescent="0.2">
      <c r="BP62603" s="48"/>
    </row>
    <row r="62604" spans="68:68" x14ac:dyDescent="0.2">
      <c r="BP62604" s="48"/>
    </row>
    <row r="62605" spans="68:68" x14ac:dyDescent="0.2">
      <c r="BP62605" s="48"/>
    </row>
    <row r="62606" spans="68:68" x14ac:dyDescent="0.2">
      <c r="BP62606" s="48"/>
    </row>
    <row r="62607" spans="68:68" x14ac:dyDescent="0.2">
      <c r="BP62607" s="48"/>
    </row>
    <row r="62608" spans="68:68" x14ac:dyDescent="0.2">
      <c r="BP62608" s="48"/>
    </row>
    <row r="62609" spans="68:68" x14ac:dyDescent="0.2">
      <c r="BP62609" s="48"/>
    </row>
    <row r="62610" spans="68:68" x14ac:dyDescent="0.2">
      <c r="BP62610" s="48"/>
    </row>
    <row r="62611" spans="68:68" x14ac:dyDescent="0.2">
      <c r="BP62611" s="48"/>
    </row>
    <row r="62612" spans="68:68" x14ac:dyDescent="0.2">
      <c r="BP62612" s="48"/>
    </row>
    <row r="62613" spans="68:68" x14ac:dyDescent="0.2">
      <c r="BP62613" s="48"/>
    </row>
    <row r="62614" spans="68:68" x14ac:dyDescent="0.2">
      <c r="BP62614" s="48"/>
    </row>
    <row r="62615" spans="68:68" x14ac:dyDescent="0.2">
      <c r="BP62615" s="48"/>
    </row>
    <row r="62616" spans="68:68" x14ac:dyDescent="0.2">
      <c r="BP62616" s="48"/>
    </row>
    <row r="62617" spans="68:68" x14ac:dyDescent="0.2">
      <c r="BP62617" s="48"/>
    </row>
    <row r="62618" spans="68:68" x14ac:dyDescent="0.2">
      <c r="BP62618" s="48"/>
    </row>
    <row r="62619" spans="68:68" x14ac:dyDescent="0.2">
      <c r="BP62619" s="48"/>
    </row>
    <row r="62620" spans="68:68" x14ac:dyDescent="0.2">
      <c r="BP62620" s="48"/>
    </row>
    <row r="62621" spans="68:68" x14ac:dyDescent="0.2">
      <c r="BP62621" s="48"/>
    </row>
    <row r="62622" spans="68:68" x14ac:dyDescent="0.2">
      <c r="BP62622" s="48"/>
    </row>
    <row r="62623" spans="68:68" x14ac:dyDescent="0.2">
      <c r="BP62623" s="48"/>
    </row>
    <row r="62624" spans="68:68" x14ac:dyDescent="0.2">
      <c r="BP62624" s="48"/>
    </row>
    <row r="62625" spans="68:68" x14ac:dyDescent="0.2">
      <c r="BP62625" s="48"/>
    </row>
    <row r="62626" spans="68:68" x14ac:dyDescent="0.2">
      <c r="BP62626" s="48"/>
    </row>
    <row r="62627" spans="68:68" x14ac:dyDescent="0.2">
      <c r="BP62627" s="48"/>
    </row>
    <row r="62628" spans="68:68" x14ac:dyDescent="0.2">
      <c r="BP62628" s="48"/>
    </row>
    <row r="62629" spans="68:68" x14ac:dyDescent="0.2">
      <c r="BP62629" s="48"/>
    </row>
    <row r="62630" spans="68:68" x14ac:dyDescent="0.2">
      <c r="BP62630" s="48"/>
    </row>
    <row r="62631" spans="68:68" x14ac:dyDescent="0.2">
      <c r="BP62631" s="48"/>
    </row>
    <row r="62632" spans="68:68" x14ac:dyDescent="0.2">
      <c r="BP62632" s="48"/>
    </row>
    <row r="62633" spans="68:68" x14ac:dyDescent="0.2">
      <c r="BP62633" s="48"/>
    </row>
    <row r="62634" spans="68:68" x14ac:dyDescent="0.2">
      <c r="BP62634" s="48"/>
    </row>
    <row r="62635" spans="68:68" x14ac:dyDescent="0.2">
      <c r="BP62635" s="48"/>
    </row>
    <row r="62636" spans="68:68" x14ac:dyDescent="0.2">
      <c r="BP62636" s="48"/>
    </row>
    <row r="62637" spans="68:68" x14ac:dyDescent="0.2">
      <c r="BP62637" s="48"/>
    </row>
    <row r="62638" spans="68:68" x14ac:dyDescent="0.2">
      <c r="BP62638" s="48"/>
    </row>
    <row r="62639" spans="68:68" x14ac:dyDescent="0.2">
      <c r="BP62639" s="48"/>
    </row>
    <row r="62640" spans="68:68" x14ac:dyDescent="0.2">
      <c r="BP62640" s="48"/>
    </row>
    <row r="62641" spans="68:68" x14ac:dyDescent="0.2">
      <c r="BP62641" s="48"/>
    </row>
    <row r="62642" spans="68:68" x14ac:dyDescent="0.2">
      <c r="BP62642" s="48"/>
    </row>
    <row r="62643" spans="68:68" x14ac:dyDescent="0.2">
      <c r="BP62643" s="48"/>
    </row>
    <row r="62644" spans="68:68" x14ac:dyDescent="0.2">
      <c r="BP62644" s="48"/>
    </row>
    <row r="62645" spans="68:68" x14ac:dyDescent="0.2">
      <c r="BP62645" s="48"/>
    </row>
    <row r="62646" spans="68:68" x14ac:dyDescent="0.2">
      <c r="BP62646" s="48"/>
    </row>
    <row r="62647" spans="68:68" x14ac:dyDescent="0.2">
      <c r="BP62647" s="48"/>
    </row>
    <row r="62648" spans="68:68" x14ac:dyDescent="0.2">
      <c r="BP62648" s="48"/>
    </row>
    <row r="62649" spans="68:68" x14ac:dyDescent="0.2">
      <c r="BP62649" s="48"/>
    </row>
    <row r="62650" spans="68:68" x14ac:dyDescent="0.2">
      <c r="BP62650" s="48"/>
    </row>
    <row r="62651" spans="68:68" x14ac:dyDescent="0.2">
      <c r="BP62651" s="48"/>
    </row>
    <row r="62652" spans="68:68" x14ac:dyDescent="0.2">
      <c r="BP62652" s="48"/>
    </row>
    <row r="62653" spans="68:68" x14ac:dyDescent="0.2">
      <c r="BP62653" s="48"/>
    </row>
    <row r="62654" spans="68:68" x14ac:dyDescent="0.2">
      <c r="BP62654" s="48"/>
    </row>
    <row r="62655" spans="68:68" x14ac:dyDescent="0.2">
      <c r="BP62655" s="48"/>
    </row>
    <row r="62656" spans="68:68" x14ac:dyDescent="0.2">
      <c r="BP62656" s="48"/>
    </row>
    <row r="62657" spans="68:68" x14ac:dyDescent="0.2">
      <c r="BP62657" s="48"/>
    </row>
    <row r="62658" spans="68:68" x14ac:dyDescent="0.2">
      <c r="BP62658" s="48"/>
    </row>
    <row r="62659" spans="68:68" x14ac:dyDescent="0.2">
      <c r="BP62659" s="48"/>
    </row>
    <row r="62660" spans="68:68" x14ac:dyDescent="0.2">
      <c r="BP62660" s="48"/>
    </row>
    <row r="62661" spans="68:68" x14ac:dyDescent="0.2">
      <c r="BP62661" s="48"/>
    </row>
    <row r="62662" spans="68:68" x14ac:dyDescent="0.2">
      <c r="BP62662" s="48"/>
    </row>
    <row r="62663" spans="68:68" x14ac:dyDescent="0.2">
      <c r="BP62663" s="48"/>
    </row>
    <row r="62664" spans="68:68" x14ac:dyDescent="0.2">
      <c r="BP62664" s="48"/>
    </row>
    <row r="62665" spans="68:68" x14ac:dyDescent="0.2">
      <c r="BP62665" s="48"/>
    </row>
    <row r="62666" spans="68:68" x14ac:dyDescent="0.2">
      <c r="BP62666" s="48"/>
    </row>
    <row r="62667" spans="68:68" x14ac:dyDescent="0.2">
      <c r="BP62667" s="48"/>
    </row>
    <row r="62668" spans="68:68" x14ac:dyDescent="0.2">
      <c r="BP62668" s="48"/>
    </row>
    <row r="62669" spans="68:68" x14ac:dyDescent="0.2">
      <c r="BP62669" s="48"/>
    </row>
    <row r="62670" spans="68:68" x14ac:dyDescent="0.2">
      <c r="BP62670" s="48"/>
    </row>
    <row r="62671" spans="68:68" x14ac:dyDescent="0.2">
      <c r="BP62671" s="48"/>
    </row>
    <row r="62672" spans="68:68" x14ac:dyDescent="0.2">
      <c r="BP62672" s="48"/>
    </row>
    <row r="62673" spans="68:68" x14ac:dyDescent="0.2">
      <c r="BP62673" s="48"/>
    </row>
    <row r="62674" spans="68:68" x14ac:dyDescent="0.2">
      <c r="BP62674" s="48"/>
    </row>
    <row r="62675" spans="68:68" x14ac:dyDescent="0.2">
      <c r="BP62675" s="48"/>
    </row>
    <row r="62676" spans="68:68" x14ac:dyDescent="0.2">
      <c r="BP62676" s="48"/>
    </row>
    <row r="62677" spans="68:68" x14ac:dyDescent="0.2">
      <c r="BP62677" s="48"/>
    </row>
    <row r="62678" spans="68:68" x14ac:dyDescent="0.2">
      <c r="BP62678" s="48"/>
    </row>
    <row r="62679" spans="68:68" x14ac:dyDescent="0.2">
      <c r="BP62679" s="48"/>
    </row>
    <row r="62680" spans="68:68" x14ac:dyDescent="0.2">
      <c r="BP62680" s="48"/>
    </row>
    <row r="62681" spans="68:68" x14ac:dyDescent="0.2">
      <c r="BP62681" s="48"/>
    </row>
    <row r="62682" spans="68:68" x14ac:dyDescent="0.2">
      <c r="BP62682" s="48"/>
    </row>
    <row r="62683" spans="68:68" x14ac:dyDescent="0.2">
      <c r="BP62683" s="48"/>
    </row>
    <row r="62684" spans="68:68" x14ac:dyDescent="0.2">
      <c r="BP62684" s="48"/>
    </row>
    <row r="62685" spans="68:68" x14ac:dyDescent="0.2">
      <c r="BP62685" s="48"/>
    </row>
    <row r="62686" spans="68:68" x14ac:dyDescent="0.2">
      <c r="BP62686" s="48"/>
    </row>
    <row r="62687" spans="68:68" x14ac:dyDescent="0.2">
      <c r="BP62687" s="48"/>
    </row>
    <row r="62688" spans="68:68" x14ac:dyDescent="0.2">
      <c r="BP62688" s="48"/>
    </row>
    <row r="62689" spans="68:68" x14ac:dyDescent="0.2">
      <c r="BP62689" s="48"/>
    </row>
    <row r="62690" spans="68:68" x14ac:dyDescent="0.2">
      <c r="BP62690" s="48"/>
    </row>
    <row r="62691" spans="68:68" x14ac:dyDescent="0.2">
      <c r="BP62691" s="48"/>
    </row>
    <row r="62692" spans="68:68" x14ac:dyDescent="0.2">
      <c r="BP62692" s="48"/>
    </row>
    <row r="62693" spans="68:68" x14ac:dyDescent="0.2">
      <c r="BP62693" s="48"/>
    </row>
    <row r="62694" spans="68:68" x14ac:dyDescent="0.2">
      <c r="BP62694" s="48"/>
    </row>
    <row r="62695" spans="68:68" x14ac:dyDescent="0.2">
      <c r="BP62695" s="48"/>
    </row>
    <row r="62696" spans="68:68" x14ac:dyDescent="0.2">
      <c r="BP62696" s="48"/>
    </row>
    <row r="62697" spans="68:68" x14ac:dyDescent="0.2">
      <c r="BP62697" s="48"/>
    </row>
    <row r="62698" spans="68:68" x14ac:dyDescent="0.2">
      <c r="BP62698" s="48"/>
    </row>
    <row r="62699" spans="68:68" x14ac:dyDescent="0.2">
      <c r="BP62699" s="48"/>
    </row>
    <row r="62700" spans="68:68" x14ac:dyDescent="0.2">
      <c r="BP62700" s="48"/>
    </row>
    <row r="62701" spans="68:68" x14ac:dyDescent="0.2">
      <c r="BP62701" s="48"/>
    </row>
    <row r="62702" spans="68:68" x14ac:dyDescent="0.2">
      <c r="BP62702" s="48"/>
    </row>
    <row r="62703" spans="68:68" x14ac:dyDescent="0.2">
      <c r="BP62703" s="48"/>
    </row>
    <row r="62704" spans="68:68" x14ac:dyDescent="0.2">
      <c r="BP62704" s="48"/>
    </row>
    <row r="62705" spans="68:68" x14ac:dyDescent="0.2">
      <c r="BP62705" s="48"/>
    </row>
    <row r="62706" spans="68:68" x14ac:dyDescent="0.2">
      <c r="BP62706" s="48"/>
    </row>
    <row r="62707" spans="68:68" x14ac:dyDescent="0.2">
      <c r="BP62707" s="48"/>
    </row>
    <row r="62708" spans="68:68" x14ac:dyDescent="0.2">
      <c r="BP62708" s="48"/>
    </row>
    <row r="62709" spans="68:68" x14ac:dyDescent="0.2">
      <c r="BP62709" s="48"/>
    </row>
    <row r="62710" spans="68:68" x14ac:dyDescent="0.2">
      <c r="BP62710" s="48"/>
    </row>
    <row r="62711" spans="68:68" x14ac:dyDescent="0.2">
      <c r="BP62711" s="48"/>
    </row>
    <row r="62712" spans="68:68" x14ac:dyDescent="0.2">
      <c r="BP62712" s="48"/>
    </row>
    <row r="62713" spans="68:68" x14ac:dyDescent="0.2">
      <c r="BP62713" s="48"/>
    </row>
    <row r="62714" spans="68:68" x14ac:dyDescent="0.2">
      <c r="BP62714" s="48"/>
    </row>
    <row r="62715" spans="68:68" x14ac:dyDescent="0.2">
      <c r="BP62715" s="48"/>
    </row>
    <row r="62716" spans="68:68" x14ac:dyDescent="0.2">
      <c r="BP62716" s="48"/>
    </row>
    <row r="62717" spans="68:68" x14ac:dyDescent="0.2">
      <c r="BP62717" s="48"/>
    </row>
    <row r="62718" spans="68:68" x14ac:dyDescent="0.2">
      <c r="BP62718" s="48"/>
    </row>
    <row r="62719" spans="68:68" x14ac:dyDescent="0.2">
      <c r="BP62719" s="48"/>
    </row>
    <row r="62720" spans="68:68" x14ac:dyDescent="0.2">
      <c r="BP62720" s="48"/>
    </row>
    <row r="62721" spans="68:68" x14ac:dyDescent="0.2">
      <c r="BP62721" s="48"/>
    </row>
    <row r="62722" spans="68:68" x14ac:dyDescent="0.2">
      <c r="BP62722" s="48"/>
    </row>
    <row r="62723" spans="68:68" x14ac:dyDescent="0.2">
      <c r="BP62723" s="48"/>
    </row>
    <row r="62724" spans="68:68" x14ac:dyDescent="0.2">
      <c r="BP62724" s="48"/>
    </row>
    <row r="62725" spans="68:68" x14ac:dyDescent="0.2">
      <c r="BP62725" s="48"/>
    </row>
    <row r="62726" spans="68:68" x14ac:dyDescent="0.2">
      <c r="BP62726" s="48"/>
    </row>
    <row r="62727" spans="68:68" x14ac:dyDescent="0.2">
      <c r="BP62727" s="48"/>
    </row>
    <row r="62728" spans="68:68" x14ac:dyDescent="0.2">
      <c r="BP62728" s="48"/>
    </row>
    <row r="62729" spans="68:68" x14ac:dyDescent="0.2">
      <c r="BP62729" s="48"/>
    </row>
    <row r="62730" spans="68:68" x14ac:dyDescent="0.2">
      <c r="BP62730" s="48"/>
    </row>
    <row r="62731" spans="68:68" x14ac:dyDescent="0.2">
      <c r="BP62731" s="48"/>
    </row>
    <row r="62732" spans="68:68" x14ac:dyDescent="0.2">
      <c r="BP62732" s="48"/>
    </row>
    <row r="62733" spans="68:68" x14ac:dyDescent="0.2">
      <c r="BP62733" s="48"/>
    </row>
    <row r="62734" spans="68:68" x14ac:dyDescent="0.2">
      <c r="BP62734" s="48"/>
    </row>
    <row r="62735" spans="68:68" x14ac:dyDescent="0.2">
      <c r="BP62735" s="48"/>
    </row>
    <row r="62736" spans="68:68" x14ac:dyDescent="0.2">
      <c r="BP62736" s="48"/>
    </row>
    <row r="62737" spans="68:68" x14ac:dyDescent="0.2">
      <c r="BP62737" s="48"/>
    </row>
    <row r="62738" spans="68:68" x14ac:dyDescent="0.2">
      <c r="BP62738" s="48"/>
    </row>
    <row r="62739" spans="68:68" x14ac:dyDescent="0.2">
      <c r="BP62739" s="48"/>
    </row>
    <row r="62740" spans="68:68" x14ac:dyDescent="0.2">
      <c r="BP62740" s="48"/>
    </row>
    <row r="62741" spans="68:68" x14ac:dyDescent="0.2">
      <c r="BP62741" s="48"/>
    </row>
    <row r="62742" spans="68:68" x14ac:dyDescent="0.2">
      <c r="BP62742" s="48"/>
    </row>
    <row r="62743" spans="68:68" x14ac:dyDescent="0.2">
      <c r="BP62743" s="48"/>
    </row>
    <row r="62744" spans="68:68" x14ac:dyDescent="0.2">
      <c r="BP62744" s="48"/>
    </row>
    <row r="62745" spans="68:68" x14ac:dyDescent="0.2">
      <c r="BP62745" s="48"/>
    </row>
    <row r="62746" spans="68:68" x14ac:dyDescent="0.2">
      <c r="BP62746" s="48"/>
    </row>
    <row r="62747" spans="68:68" x14ac:dyDescent="0.2">
      <c r="BP62747" s="48"/>
    </row>
    <row r="62748" spans="68:68" x14ac:dyDescent="0.2">
      <c r="BP62748" s="48"/>
    </row>
    <row r="62749" spans="68:68" x14ac:dyDescent="0.2">
      <c r="BP62749" s="48"/>
    </row>
    <row r="62750" spans="68:68" x14ac:dyDescent="0.2">
      <c r="BP62750" s="48"/>
    </row>
    <row r="62751" spans="68:68" x14ac:dyDescent="0.2">
      <c r="BP62751" s="48"/>
    </row>
    <row r="62752" spans="68:68" x14ac:dyDescent="0.2">
      <c r="BP62752" s="48"/>
    </row>
    <row r="62753" spans="68:68" x14ac:dyDescent="0.2">
      <c r="BP62753" s="48"/>
    </row>
    <row r="62754" spans="68:68" x14ac:dyDescent="0.2">
      <c r="BP62754" s="48"/>
    </row>
    <row r="62755" spans="68:68" x14ac:dyDescent="0.2">
      <c r="BP62755" s="48"/>
    </row>
    <row r="62756" spans="68:68" x14ac:dyDescent="0.2">
      <c r="BP62756" s="48"/>
    </row>
    <row r="62757" spans="68:68" x14ac:dyDescent="0.2">
      <c r="BP62757" s="48"/>
    </row>
    <row r="62758" spans="68:68" x14ac:dyDescent="0.2">
      <c r="BP62758" s="48"/>
    </row>
    <row r="62759" spans="68:68" x14ac:dyDescent="0.2">
      <c r="BP62759" s="48"/>
    </row>
    <row r="62760" spans="68:68" x14ac:dyDescent="0.2">
      <c r="BP62760" s="48"/>
    </row>
    <row r="62761" spans="68:68" x14ac:dyDescent="0.2">
      <c r="BP62761" s="48"/>
    </row>
    <row r="62762" spans="68:68" x14ac:dyDescent="0.2">
      <c r="BP62762" s="48"/>
    </row>
    <row r="62763" spans="68:68" x14ac:dyDescent="0.2">
      <c r="BP62763" s="48"/>
    </row>
    <row r="62764" spans="68:68" x14ac:dyDescent="0.2">
      <c r="BP62764" s="48"/>
    </row>
    <row r="62765" spans="68:68" x14ac:dyDescent="0.2">
      <c r="BP62765" s="48"/>
    </row>
    <row r="62766" spans="68:68" x14ac:dyDescent="0.2">
      <c r="BP62766" s="48"/>
    </row>
    <row r="62767" spans="68:68" x14ac:dyDescent="0.2">
      <c r="BP62767" s="48"/>
    </row>
    <row r="62768" spans="68:68" x14ac:dyDescent="0.2">
      <c r="BP62768" s="48"/>
    </row>
    <row r="62769" spans="68:68" x14ac:dyDescent="0.2">
      <c r="BP62769" s="48"/>
    </row>
    <row r="62770" spans="68:68" x14ac:dyDescent="0.2">
      <c r="BP62770" s="48"/>
    </row>
    <row r="62771" spans="68:68" x14ac:dyDescent="0.2">
      <c r="BP62771" s="48"/>
    </row>
    <row r="62772" spans="68:68" x14ac:dyDescent="0.2">
      <c r="BP62772" s="48"/>
    </row>
    <row r="62773" spans="68:68" x14ac:dyDescent="0.2">
      <c r="BP62773" s="48"/>
    </row>
    <row r="62774" spans="68:68" x14ac:dyDescent="0.2">
      <c r="BP62774" s="48"/>
    </row>
    <row r="62775" spans="68:68" x14ac:dyDescent="0.2">
      <c r="BP62775" s="48"/>
    </row>
    <row r="62776" spans="68:68" x14ac:dyDescent="0.2">
      <c r="BP62776" s="48"/>
    </row>
    <row r="62777" spans="68:68" x14ac:dyDescent="0.2">
      <c r="BP62777" s="48"/>
    </row>
    <row r="62778" spans="68:68" x14ac:dyDescent="0.2">
      <c r="BP62778" s="48"/>
    </row>
    <row r="62779" spans="68:68" x14ac:dyDescent="0.2">
      <c r="BP62779" s="48"/>
    </row>
    <row r="62780" spans="68:68" x14ac:dyDescent="0.2">
      <c r="BP62780" s="48"/>
    </row>
    <row r="62781" spans="68:68" x14ac:dyDescent="0.2">
      <c r="BP62781" s="48"/>
    </row>
    <row r="62782" spans="68:68" x14ac:dyDescent="0.2">
      <c r="BP62782" s="48"/>
    </row>
    <row r="62783" spans="68:68" x14ac:dyDescent="0.2">
      <c r="BP62783" s="48"/>
    </row>
    <row r="62784" spans="68:68" x14ac:dyDescent="0.2">
      <c r="BP62784" s="48"/>
    </row>
    <row r="62785" spans="68:68" x14ac:dyDescent="0.2">
      <c r="BP62785" s="48"/>
    </row>
    <row r="62786" spans="68:68" x14ac:dyDescent="0.2">
      <c r="BP62786" s="48"/>
    </row>
    <row r="62787" spans="68:68" x14ac:dyDescent="0.2">
      <c r="BP62787" s="48"/>
    </row>
    <row r="62788" spans="68:68" x14ac:dyDescent="0.2">
      <c r="BP62788" s="48"/>
    </row>
    <row r="62789" spans="68:68" x14ac:dyDescent="0.2">
      <c r="BP62789" s="48"/>
    </row>
    <row r="62790" spans="68:68" x14ac:dyDescent="0.2">
      <c r="BP62790" s="48"/>
    </row>
    <row r="62791" spans="68:68" x14ac:dyDescent="0.2">
      <c r="BP62791" s="48"/>
    </row>
    <row r="62792" spans="68:68" x14ac:dyDescent="0.2">
      <c r="BP62792" s="48"/>
    </row>
    <row r="62793" spans="68:68" x14ac:dyDescent="0.2">
      <c r="BP62793" s="48"/>
    </row>
    <row r="62794" spans="68:68" x14ac:dyDescent="0.2">
      <c r="BP62794" s="48"/>
    </row>
    <row r="62795" spans="68:68" x14ac:dyDescent="0.2">
      <c r="BP62795" s="48"/>
    </row>
    <row r="62796" spans="68:68" x14ac:dyDescent="0.2">
      <c r="BP62796" s="48"/>
    </row>
    <row r="62797" spans="68:68" x14ac:dyDescent="0.2">
      <c r="BP62797" s="48"/>
    </row>
    <row r="62798" spans="68:68" x14ac:dyDescent="0.2">
      <c r="BP62798" s="48"/>
    </row>
    <row r="62799" spans="68:68" x14ac:dyDescent="0.2">
      <c r="BP62799" s="48"/>
    </row>
    <row r="62800" spans="68:68" x14ac:dyDescent="0.2">
      <c r="BP62800" s="48"/>
    </row>
    <row r="62801" spans="68:68" x14ac:dyDescent="0.2">
      <c r="BP62801" s="48"/>
    </row>
    <row r="62802" spans="68:68" x14ac:dyDescent="0.2">
      <c r="BP62802" s="48"/>
    </row>
    <row r="62803" spans="68:68" x14ac:dyDescent="0.2">
      <c r="BP62803" s="48"/>
    </row>
    <row r="62804" spans="68:68" x14ac:dyDescent="0.2">
      <c r="BP62804" s="48"/>
    </row>
    <row r="62805" spans="68:68" x14ac:dyDescent="0.2">
      <c r="BP62805" s="48"/>
    </row>
    <row r="62806" spans="68:68" x14ac:dyDescent="0.2">
      <c r="BP62806" s="48"/>
    </row>
    <row r="62807" spans="68:68" x14ac:dyDescent="0.2">
      <c r="BP62807" s="48"/>
    </row>
    <row r="62808" spans="68:68" x14ac:dyDescent="0.2">
      <c r="BP62808" s="48"/>
    </row>
    <row r="62809" spans="68:68" x14ac:dyDescent="0.2">
      <c r="BP62809" s="48"/>
    </row>
    <row r="62810" spans="68:68" x14ac:dyDescent="0.2">
      <c r="BP62810" s="48"/>
    </row>
    <row r="62811" spans="68:68" x14ac:dyDescent="0.2">
      <c r="BP62811" s="48"/>
    </row>
    <row r="62812" spans="68:68" x14ac:dyDescent="0.2">
      <c r="BP62812" s="48"/>
    </row>
    <row r="62813" spans="68:68" x14ac:dyDescent="0.2">
      <c r="BP62813" s="48"/>
    </row>
    <row r="62814" spans="68:68" x14ac:dyDescent="0.2">
      <c r="BP62814" s="48"/>
    </row>
    <row r="62815" spans="68:68" x14ac:dyDescent="0.2">
      <c r="BP62815" s="48"/>
    </row>
    <row r="62816" spans="68:68" x14ac:dyDescent="0.2">
      <c r="BP62816" s="48"/>
    </row>
    <row r="62817" spans="68:68" x14ac:dyDescent="0.2">
      <c r="BP62817" s="48"/>
    </row>
    <row r="62818" spans="68:68" x14ac:dyDescent="0.2">
      <c r="BP62818" s="48"/>
    </row>
    <row r="62819" spans="68:68" x14ac:dyDescent="0.2">
      <c r="BP62819" s="48"/>
    </row>
    <row r="62820" spans="68:68" x14ac:dyDescent="0.2">
      <c r="BP62820" s="48"/>
    </row>
    <row r="62821" spans="68:68" x14ac:dyDescent="0.2">
      <c r="BP62821" s="48"/>
    </row>
    <row r="62822" spans="68:68" x14ac:dyDescent="0.2">
      <c r="BP62822" s="48"/>
    </row>
    <row r="62823" spans="68:68" x14ac:dyDescent="0.2">
      <c r="BP62823" s="48"/>
    </row>
    <row r="62824" spans="68:68" x14ac:dyDescent="0.2">
      <c r="BP62824" s="48"/>
    </row>
    <row r="62825" spans="68:68" x14ac:dyDescent="0.2">
      <c r="BP62825" s="48"/>
    </row>
    <row r="62826" spans="68:68" x14ac:dyDescent="0.2">
      <c r="BP62826" s="48"/>
    </row>
    <row r="62827" spans="68:68" x14ac:dyDescent="0.2">
      <c r="BP62827" s="48"/>
    </row>
    <row r="62828" spans="68:68" x14ac:dyDescent="0.2">
      <c r="BP62828" s="48"/>
    </row>
    <row r="62829" spans="68:68" x14ac:dyDescent="0.2">
      <c r="BP62829" s="48"/>
    </row>
    <row r="62830" spans="68:68" x14ac:dyDescent="0.2">
      <c r="BP62830" s="48"/>
    </row>
    <row r="62831" spans="68:68" x14ac:dyDescent="0.2">
      <c r="BP62831" s="48"/>
    </row>
    <row r="62832" spans="68:68" x14ac:dyDescent="0.2">
      <c r="BP62832" s="48"/>
    </row>
    <row r="62833" spans="68:68" x14ac:dyDescent="0.2">
      <c r="BP62833" s="48"/>
    </row>
    <row r="62834" spans="68:68" x14ac:dyDescent="0.2">
      <c r="BP62834" s="48"/>
    </row>
    <row r="62835" spans="68:68" x14ac:dyDescent="0.2">
      <c r="BP62835" s="48"/>
    </row>
    <row r="62836" spans="68:68" x14ac:dyDescent="0.2">
      <c r="BP62836" s="48"/>
    </row>
    <row r="62837" spans="68:68" x14ac:dyDescent="0.2">
      <c r="BP62837" s="48"/>
    </row>
    <row r="62838" spans="68:68" x14ac:dyDescent="0.2">
      <c r="BP62838" s="48"/>
    </row>
    <row r="62839" spans="68:68" x14ac:dyDescent="0.2">
      <c r="BP62839" s="48"/>
    </row>
    <row r="62840" spans="68:68" x14ac:dyDescent="0.2">
      <c r="BP62840" s="48"/>
    </row>
    <row r="62841" spans="68:68" x14ac:dyDescent="0.2">
      <c r="BP62841" s="48"/>
    </row>
    <row r="62842" spans="68:68" x14ac:dyDescent="0.2">
      <c r="BP62842" s="48"/>
    </row>
    <row r="62843" spans="68:68" x14ac:dyDescent="0.2">
      <c r="BP62843" s="48"/>
    </row>
    <row r="62844" spans="68:68" x14ac:dyDescent="0.2">
      <c r="BP62844" s="48"/>
    </row>
    <row r="62845" spans="68:68" x14ac:dyDescent="0.2">
      <c r="BP62845" s="48"/>
    </row>
    <row r="62846" spans="68:68" x14ac:dyDescent="0.2">
      <c r="BP62846" s="48"/>
    </row>
    <row r="62847" spans="68:68" x14ac:dyDescent="0.2">
      <c r="BP62847" s="48"/>
    </row>
    <row r="62848" spans="68:68" x14ac:dyDescent="0.2">
      <c r="BP62848" s="48"/>
    </row>
    <row r="62849" spans="68:68" x14ac:dyDescent="0.2">
      <c r="BP62849" s="48"/>
    </row>
    <row r="62850" spans="68:68" x14ac:dyDescent="0.2">
      <c r="BP62850" s="48"/>
    </row>
    <row r="62851" spans="68:68" x14ac:dyDescent="0.2">
      <c r="BP62851" s="48"/>
    </row>
    <row r="62852" spans="68:68" x14ac:dyDescent="0.2">
      <c r="BP62852" s="48"/>
    </row>
    <row r="62853" spans="68:68" x14ac:dyDescent="0.2">
      <c r="BP62853" s="48"/>
    </row>
    <row r="62854" spans="68:68" x14ac:dyDescent="0.2">
      <c r="BP62854" s="48"/>
    </row>
    <row r="62855" spans="68:68" x14ac:dyDescent="0.2">
      <c r="BP62855" s="48"/>
    </row>
    <row r="62856" spans="68:68" x14ac:dyDescent="0.2">
      <c r="BP62856" s="48"/>
    </row>
    <row r="62857" spans="68:68" x14ac:dyDescent="0.2">
      <c r="BP62857" s="48"/>
    </row>
    <row r="62858" spans="68:68" x14ac:dyDescent="0.2">
      <c r="BP62858" s="48"/>
    </row>
    <row r="62859" spans="68:68" x14ac:dyDescent="0.2">
      <c r="BP62859" s="48"/>
    </row>
    <row r="62860" spans="68:68" x14ac:dyDescent="0.2">
      <c r="BP62860" s="48"/>
    </row>
    <row r="62861" spans="68:68" x14ac:dyDescent="0.2">
      <c r="BP62861" s="48"/>
    </row>
    <row r="62862" spans="68:68" x14ac:dyDescent="0.2">
      <c r="BP62862" s="48"/>
    </row>
    <row r="62863" spans="68:68" x14ac:dyDescent="0.2">
      <c r="BP62863" s="48"/>
    </row>
    <row r="62864" spans="68:68" x14ac:dyDescent="0.2">
      <c r="BP62864" s="48"/>
    </row>
    <row r="62865" spans="68:68" x14ac:dyDescent="0.2">
      <c r="BP62865" s="48"/>
    </row>
    <row r="62866" spans="68:68" x14ac:dyDescent="0.2">
      <c r="BP62866" s="48"/>
    </row>
    <row r="62867" spans="68:68" x14ac:dyDescent="0.2">
      <c r="BP62867" s="48"/>
    </row>
    <row r="62868" spans="68:68" x14ac:dyDescent="0.2">
      <c r="BP62868" s="48"/>
    </row>
    <row r="62869" spans="68:68" x14ac:dyDescent="0.2">
      <c r="BP62869" s="48"/>
    </row>
    <row r="62870" spans="68:68" x14ac:dyDescent="0.2">
      <c r="BP62870" s="48"/>
    </row>
    <row r="62871" spans="68:68" x14ac:dyDescent="0.2">
      <c r="BP62871" s="48"/>
    </row>
    <row r="62872" spans="68:68" x14ac:dyDescent="0.2">
      <c r="BP62872" s="48"/>
    </row>
    <row r="62873" spans="68:68" x14ac:dyDescent="0.2">
      <c r="BP62873" s="48"/>
    </row>
    <row r="62874" spans="68:68" x14ac:dyDescent="0.2">
      <c r="BP62874" s="48"/>
    </row>
    <row r="62875" spans="68:68" x14ac:dyDescent="0.2">
      <c r="BP62875" s="48"/>
    </row>
    <row r="62876" spans="68:68" x14ac:dyDescent="0.2">
      <c r="BP62876" s="48"/>
    </row>
    <row r="62877" spans="68:68" x14ac:dyDescent="0.2">
      <c r="BP62877" s="48"/>
    </row>
    <row r="62878" spans="68:68" x14ac:dyDescent="0.2">
      <c r="BP62878" s="48"/>
    </row>
    <row r="62879" spans="68:68" x14ac:dyDescent="0.2">
      <c r="BP62879" s="48"/>
    </row>
    <row r="62880" spans="68:68" x14ac:dyDescent="0.2">
      <c r="BP62880" s="48"/>
    </row>
    <row r="62881" spans="68:68" x14ac:dyDescent="0.2">
      <c r="BP62881" s="48"/>
    </row>
    <row r="62882" spans="68:68" x14ac:dyDescent="0.2">
      <c r="BP62882" s="48"/>
    </row>
    <row r="62883" spans="68:68" x14ac:dyDescent="0.2">
      <c r="BP62883" s="48"/>
    </row>
    <row r="62884" spans="68:68" x14ac:dyDescent="0.2">
      <c r="BP62884" s="48"/>
    </row>
    <row r="62885" spans="68:68" x14ac:dyDescent="0.2">
      <c r="BP62885" s="48"/>
    </row>
    <row r="62886" spans="68:68" x14ac:dyDescent="0.2">
      <c r="BP62886" s="48"/>
    </row>
    <row r="62887" spans="68:68" x14ac:dyDescent="0.2">
      <c r="BP62887" s="48"/>
    </row>
    <row r="62888" spans="68:68" x14ac:dyDescent="0.2">
      <c r="BP62888" s="48"/>
    </row>
    <row r="62889" spans="68:68" x14ac:dyDescent="0.2">
      <c r="BP62889" s="48"/>
    </row>
    <row r="62890" spans="68:68" x14ac:dyDescent="0.2">
      <c r="BP62890" s="48"/>
    </row>
    <row r="62891" spans="68:68" x14ac:dyDescent="0.2">
      <c r="BP62891" s="48"/>
    </row>
    <row r="62892" spans="68:68" x14ac:dyDescent="0.2">
      <c r="BP62892" s="48"/>
    </row>
    <row r="62893" spans="68:68" x14ac:dyDescent="0.2">
      <c r="BP62893" s="48"/>
    </row>
    <row r="62894" spans="68:68" x14ac:dyDescent="0.2">
      <c r="BP62894" s="48"/>
    </row>
    <row r="62895" spans="68:68" x14ac:dyDescent="0.2">
      <c r="BP62895" s="48"/>
    </row>
    <row r="62896" spans="68:68" x14ac:dyDescent="0.2">
      <c r="BP62896" s="48"/>
    </row>
    <row r="62897" spans="68:68" x14ac:dyDescent="0.2">
      <c r="BP62897" s="48"/>
    </row>
    <row r="62898" spans="68:68" x14ac:dyDescent="0.2">
      <c r="BP62898" s="48"/>
    </row>
    <row r="62899" spans="68:68" x14ac:dyDescent="0.2">
      <c r="BP62899" s="48"/>
    </row>
    <row r="62900" spans="68:68" x14ac:dyDescent="0.2">
      <c r="BP62900" s="48"/>
    </row>
    <row r="62901" spans="68:68" x14ac:dyDescent="0.2">
      <c r="BP62901" s="48"/>
    </row>
    <row r="62902" spans="68:68" x14ac:dyDescent="0.2">
      <c r="BP62902" s="48"/>
    </row>
    <row r="62903" spans="68:68" x14ac:dyDescent="0.2">
      <c r="BP62903" s="48"/>
    </row>
    <row r="62904" spans="68:68" x14ac:dyDescent="0.2">
      <c r="BP62904" s="48"/>
    </row>
    <row r="62905" spans="68:68" x14ac:dyDescent="0.2">
      <c r="BP62905" s="48"/>
    </row>
    <row r="62906" spans="68:68" x14ac:dyDescent="0.2">
      <c r="BP62906" s="48"/>
    </row>
    <row r="62907" spans="68:68" x14ac:dyDescent="0.2">
      <c r="BP62907" s="48"/>
    </row>
    <row r="62908" spans="68:68" x14ac:dyDescent="0.2">
      <c r="BP62908" s="48"/>
    </row>
    <row r="62909" spans="68:68" x14ac:dyDescent="0.2">
      <c r="BP62909" s="48"/>
    </row>
    <row r="62910" spans="68:68" x14ac:dyDescent="0.2">
      <c r="BP62910" s="48"/>
    </row>
    <row r="62911" spans="68:68" x14ac:dyDescent="0.2">
      <c r="BP62911" s="48"/>
    </row>
    <row r="62912" spans="68:68" x14ac:dyDescent="0.2">
      <c r="BP62912" s="48"/>
    </row>
    <row r="62913" spans="68:68" x14ac:dyDescent="0.2">
      <c r="BP62913" s="48"/>
    </row>
    <row r="62914" spans="68:68" x14ac:dyDescent="0.2">
      <c r="BP62914" s="48"/>
    </row>
    <row r="62915" spans="68:68" x14ac:dyDescent="0.2">
      <c r="BP62915" s="48"/>
    </row>
    <row r="62916" spans="68:68" x14ac:dyDescent="0.2">
      <c r="BP62916" s="48"/>
    </row>
    <row r="62917" spans="68:68" x14ac:dyDescent="0.2">
      <c r="BP62917" s="48"/>
    </row>
    <row r="62918" spans="68:68" x14ac:dyDescent="0.2">
      <c r="BP62918" s="48"/>
    </row>
    <row r="62919" spans="68:68" x14ac:dyDescent="0.2">
      <c r="BP62919" s="48"/>
    </row>
    <row r="62920" spans="68:68" x14ac:dyDescent="0.2">
      <c r="BP62920" s="48"/>
    </row>
    <row r="62921" spans="68:68" x14ac:dyDescent="0.2">
      <c r="BP62921" s="48"/>
    </row>
    <row r="62922" spans="68:68" x14ac:dyDescent="0.2">
      <c r="BP62922" s="48"/>
    </row>
    <row r="62923" spans="68:68" x14ac:dyDescent="0.2">
      <c r="BP62923" s="48"/>
    </row>
    <row r="62924" spans="68:68" x14ac:dyDescent="0.2">
      <c r="BP62924" s="48"/>
    </row>
    <row r="62925" spans="68:68" x14ac:dyDescent="0.2">
      <c r="BP62925" s="48"/>
    </row>
    <row r="62926" spans="68:68" x14ac:dyDescent="0.2">
      <c r="BP62926" s="48"/>
    </row>
    <row r="62927" spans="68:68" x14ac:dyDescent="0.2">
      <c r="BP62927" s="48"/>
    </row>
    <row r="62928" spans="68:68" x14ac:dyDescent="0.2">
      <c r="BP62928" s="48"/>
    </row>
    <row r="62929" spans="68:68" x14ac:dyDescent="0.2">
      <c r="BP62929" s="48"/>
    </row>
    <row r="62930" spans="68:68" x14ac:dyDescent="0.2">
      <c r="BP62930" s="48"/>
    </row>
    <row r="62931" spans="68:68" x14ac:dyDescent="0.2">
      <c r="BP62931" s="48"/>
    </row>
    <row r="62932" spans="68:68" x14ac:dyDescent="0.2">
      <c r="BP62932" s="48"/>
    </row>
    <row r="62933" spans="68:68" x14ac:dyDescent="0.2">
      <c r="BP62933" s="48"/>
    </row>
    <row r="62934" spans="68:68" x14ac:dyDescent="0.2">
      <c r="BP62934" s="48"/>
    </row>
    <row r="62935" spans="68:68" x14ac:dyDescent="0.2">
      <c r="BP62935" s="48"/>
    </row>
    <row r="62936" spans="68:68" x14ac:dyDescent="0.2">
      <c r="BP62936" s="48"/>
    </row>
    <row r="62937" spans="68:68" x14ac:dyDescent="0.2">
      <c r="BP62937" s="48"/>
    </row>
    <row r="62938" spans="68:68" x14ac:dyDescent="0.2">
      <c r="BP62938" s="48"/>
    </row>
    <row r="62939" spans="68:68" x14ac:dyDescent="0.2">
      <c r="BP62939" s="48"/>
    </row>
    <row r="62940" spans="68:68" x14ac:dyDescent="0.2">
      <c r="BP62940" s="48"/>
    </row>
    <row r="62941" spans="68:68" x14ac:dyDescent="0.2">
      <c r="BP62941" s="48"/>
    </row>
    <row r="62942" spans="68:68" x14ac:dyDescent="0.2">
      <c r="BP62942" s="48"/>
    </row>
    <row r="62943" spans="68:68" x14ac:dyDescent="0.2">
      <c r="BP62943" s="48"/>
    </row>
    <row r="62944" spans="68:68" x14ac:dyDescent="0.2">
      <c r="BP62944" s="48"/>
    </row>
    <row r="62945" spans="68:68" x14ac:dyDescent="0.2">
      <c r="BP62945" s="48"/>
    </row>
    <row r="62946" spans="68:68" x14ac:dyDescent="0.2">
      <c r="BP62946" s="48"/>
    </row>
    <row r="62947" spans="68:68" x14ac:dyDescent="0.2">
      <c r="BP62947" s="48"/>
    </row>
    <row r="62948" spans="68:68" x14ac:dyDescent="0.2">
      <c r="BP62948" s="48"/>
    </row>
    <row r="62949" spans="68:68" x14ac:dyDescent="0.2">
      <c r="BP62949" s="48"/>
    </row>
    <row r="62950" spans="68:68" x14ac:dyDescent="0.2">
      <c r="BP62950" s="48"/>
    </row>
    <row r="62951" spans="68:68" x14ac:dyDescent="0.2">
      <c r="BP62951" s="48"/>
    </row>
    <row r="62952" spans="68:68" x14ac:dyDescent="0.2">
      <c r="BP62952" s="48"/>
    </row>
    <row r="62953" spans="68:68" x14ac:dyDescent="0.2">
      <c r="BP62953" s="48"/>
    </row>
    <row r="62954" spans="68:68" x14ac:dyDescent="0.2">
      <c r="BP62954" s="48"/>
    </row>
    <row r="62955" spans="68:68" x14ac:dyDescent="0.2">
      <c r="BP62955" s="48"/>
    </row>
    <row r="62956" spans="68:68" x14ac:dyDescent="0.2">
      <c r="BP62956" s="48"/>
    </row>
    <row r="62957" spans="68:68" x14ac:dyDescent="0.2">
      <c r="BP62957" s="48"/>
    </row>
    <row r="62958" spans="68:68" x14ac:dyDescent="0.2">
      <c r="BP62958" s="48"/>
    </row>
    <row r="62959" spans="68:68" x14ac:dyDescent="0.2">
      <c r="BP62959" s="48"/>
    </row>
    <row r="62960" spans="68:68" x14ac:dyDescent="0.2">
      <c r="BP62960" s="48"/>
    </row>
    <row r="62961" spans="68:68" x14ac:dyDescent="0.2">
      <c r="BP62961" s="48"/>
    </row>
    <row r="62962" spans="68:68" x14ac:dyDescent="0.2">
      <c r="BP62962" s="48"/>
    </row>
    <row r="62963" spans="68:68" x14ac:dyDescent="0.2">
      <c r="BP62963" s="48"/>
    </row>
    <row r="62964" spans="68:68" x14ac:dyDescent="0.2">
      <c r="BP62964" s="48"/>
    </row>
    <row r="62965" spans="68:68" x14ac:dyDescent="0.2">
      <c r="BP62965" s="48"/>
    </row>
    <row r="62966" spans="68:68" x14ac:dyDescent="0.2">
      <c r="BP62966" s="48"/>
    </row>
    <row r="62967" spans="68:68" x14ac:dyDescent="0.2">
      <c r="BP62967" s="48"/>
    </row>
    <row r="62968" spans="68:68" x14ac:dyDescent="0.2">
      <c r="BP62968" s="48"/>
    </row>
    <row r="62969" spans="68:68" x14ac:dyDescent="0.2">
      <c r="BP62969" s="48"/>
    </row>
    <row r="62970" spans="68:68" x14ac:dyDescent="0.2">
      <c r="BP62970" s="48"/>
    </row>
    <row r="62971" spans="68:68" x14ac:dyDescent="0.2">
      <c r="BP62971" s="48"/>
    </row>
    <row r="62972" spans="68:68" x14ac:dyDescent="0.2">
      <c r="BP62972" s="48"/>
    </row>
    <row r="62973" spans="68:68" x14ac:dyDescent="0.2">
      <c r="BP62973" s="48"/>
    </row>
    <row r="62974" spans="68:68" x14ac:dyDescent="0.2">
      <c r="BP62974" s="48"/>
    </row>
    <row r="62975" spans="68:68" x14ac:dyDescent="0.2">
      <c r="BP62975" s="48"/>
    </row>
    <row r="62976" spans="68:68" x14ac:dyDescent="0.2">
      <c r="BP62976" s="48"/>
    </row>
    <row r="62977" spans="68:68" x14ac:dyDescent="0.2">
      <c r="BP62977" s="48"/>
    </row>
    <row r="62978" spans="68:68" x14ac:dyDescent="0.2">
      <c r="BP62978" s="48"/>
    </row>
    <row r="62979" spans="68:68" x14ac:dyDescent="0.2">
      <c r="BP62979" s="48"/>
    </row>
    <row r="62980" spans="68:68" x14ac:dyDescent="0.2">
      <c r="BP62980" s="48"/>
    </row>
    <row r="62981" spans="68:68" x14ac:dyDescent="0.2">
      <c r="BP62981" s="48"/>
    </row>
    <row r="62982" spans="68:68" x14ac:dyDescent="0.2">
      <c r="BP62982" s="48"/>
    </row>
    <row r="62983" spans="68:68" x14ac:dyDescent="0.2">
      <c r="BP62983" s="48"/>
    </row>
    <row r="62984" spans="68:68" x14ac:dyDescent="0.2">
      <c r="BP62984" s="48"/>
    </row>
    <row r="62985" spans="68:68" x14ac:dyDescent="0.2">
      <c r="BP62985" s="48"/>
    </row>
    <row r="62986" spans="68:68" x14ac:dyDescent="0.2">
      <c r="BP62986" s="48"/>
    </row>
    <row r="62987" spans="68:68" x14ac:dyDescent="0.2">
      <c r="BP62987" s="48"/>
    </row>
    <row r="62988" spans="68:68" x14ac:dyDescent="0.2">
      <c r="BP62988" s="48"/>
    </row>
    <row r="62989" spans="68:68" x14ac:dyDescent="0.2">
      <c r="BP62989" s="48"/>
    </row>
    <row r="62990" spans="68:68" x14ac:dyDescent="0.2">
      <c r="BP62990" s="48"/>
    </row>
    <row r="62991" spans="68:68" x14ac:dyDescent="0.2">
      <c r="BP62991" s="48"/>
    </row>
    <row r="62992" spans="68:68" x14ac:dyDescent="0.2">
      <c r="BP62992" s="48"/>
    </row>
    <row r="62993" spans="68:68" x14ac:dyDescent="0.2">
      <c r="BP62993" s="48"/>
    </row>
    <row r="62994" spans="68:68" x14ac:dyDescent="0.2">
      <c r="BP62994" s="48"/>
    </row>
    <row r="62995" spans="68:68" x14ac:dyDescent="0.2">
      <c r="BP62995" s="48"/>
    </row>
    <row r="62996" spans="68:68" x14ac:dyDescent="0.2">
      <c r="BP62996" s="48"/>
    </row>
    <row r="62997" spans="68:68" x14ac:dyDescent="0.2">
      <c r="BP62997" s="48"/>
    </row>
    <row r="62998" spans="68:68" x14ac:dyDescent="0.2">
      <c r="BP62998" s="48"/>
    </row>
    <row r="62999" spans="68:68" x14ac:dyDescent="0.2">
      <c r="BP62999" s="48"/>
    </row>
    <row r="63000" spans="68:68" x14ac:dyDescent="0.2">
      <c r="BP63000" s="48"/>
    </row>
    <row r="63001" spans="68:68" x14ac:dyDescent="0.2">
      <c r="BP63001" s="48"/>
    </row>
    <row r="63002" spans="68:68" x14ac:dyDescent="0.2">
      <c r="BP63002" s="48"/>
    </row>
    <row r="63003" spans="68:68" x14ac:dyDescent="0.2">
      <c r="BP63003" s="48"/>
    </row>
    <row r="63004" spans="68:68" x14ac:dyDescent="0.2">
      <c r="BP63004" s="48"/>
    </row>
    <row r="63005" spans="68:68" x14ac:dyDescent="0.2">
      <c r="BP63005" s="48"/>
    </row>
    <row r="63006" spans="68:68" x14ac:dyDescent="0.2">
      <c r="BP63006" s="48"/>
    </row>
    <row r="63007" spans="68:68" x14ac:dyDescent="0.2">
      <c r="BP63007" s="48"/>
    </row>
    <row r="63008" spans="68:68" x14ac:dyDescent="0.2">
      <c r="BP63008" s="48"/>
    </row>
    <row r="63009" spans="68:68" x14ac:dyDescent="0.2">
      <c r="BP63009" s="48"/>
    </row>
    <row r="63010" spans="68:68" x14ac:dyDescent="0.2">
      <c r="BP63010" s="48"/>
    </row>
    <row r="63011" spans="68:68" x14ac:dyDescent="0.2">
      <c r="BP63011" s="48"/>
    </row>
    <row r="63012" spans="68:68" x14ac:dyDescent="0.2">
      <c r="BP63012" s="48"/>
    </row>
    <row r="63013" spans="68:68" x14ac:dyDescent="0.2">
      <c r="BP63013" s="48"/>
    </row>
    <row r="63014" spans="68:68" x14ac:dyDescent="0.2">
      <c r="BP63014" s="48"/>
    </row>
    <row r="63015" spans="68:68" x14ac:dyDescent="0.2">
      <c r="BP63015" s="48"/>
    </row>
    <row r="63016" spans="68:68" x14ac:dyDescent="0.2">
      <c r="BP63016" s="48"/>
    </row>
    <row r="63017" spans="68:68" x14ac:dyDescent="0.2">
      <c r="BP63017" s="48"/>
    </row>
    <row r="63018" spans="68:68" x14ac:dyDescent="0.2">
      <c r="BP63018" s="48"/>
    </row>
    <row r="63019" spans="68:68" x14ac:dyDescent="0.2">
      <c r="BP63019" s="48"/>
    </row>
    <row r="63020" spans="68:68" x14ac:dyDescent="0.2">
      <c r="BP63020" s="48"/>
    </row>
    <row r="63021" spans="68:68" x14ac:dyDescent="0.2">
      <c r="BP63021" s="48"/>
    </row>
    <row r="63022" spans="68:68" x14ac:dyDescent="0.2">
      <c r="BP63022" s="48"/>
    </row>
    <row r="63023" spans="68:68" x14ac:dyDescent="0.2">
      <c r="BP63023" s="48"/>
    </row>
    <row r="63024" spans="68:68" x14ac:dyDescent="0.2">
      <c r="BP63024" s="48"/>
    </row>
    <row r="63025" spans="68:68" x14ac:dyDescent="0.2">
      <c r="BP63025" s="48"/>
    </row>
    <row r="63026" spans="68:68" x14ac:dyDescent="0.2">
      <c r="BP63026" s="48"/>
    </row>
    <row r="63027" spans="68:68" x14ac:dyDescent="0.2">
      <c r="BP63027" s="48"/>
    </row>
    <row r="63028" spans="68:68" x14ac:dyDescent="0.2">
      <c r="BP63028" s="48"/>
    </row>
    <row r="63029" spans="68:68" x14ac:dyDescent="0.2">
      <c r="BP63029" s="48"/>
    </row>
    <row r="63030" spans="68:68" x14ac:dyDescent="0.2">
      <c r="BP63030" s="48"/>
    </row>
    <row r="63031" spans="68:68" x14ac:dyDescent="0.2">
      <c r="BP63031" s="48"/>
    </row>
    <row r="63032" spans="68:68" x14ac:dyDescent="0.2">
      <c r="BP63032" s="48"/>
    </row>
    <row r="63033" spans="68:68" x14ac:dyDescent="0.2">
      <c r="BP63033" s="48"/>
    </row>
    <row r="63034" spans="68:68" x14ac:dyDescent="0.2">
      <c r="BP63034" s="48"/>
    </row>
    <row r="63035" spans="68:68" x14ac:dyDescent="0.2">
      <c r="BP63035" s="48"/>
    </row>
    <row r="63036" spans="68:68" x14ac:dyDescent="0.2">
      <c r="BP63036" s="48"/>
    </row>
    <row r="63037" spans="68:68" x14ac:dyDescent="0.2">
      <c r="BP63037" s="48"/>
    </row>
    <row r="63038" spans="68:68" x14ac:dyDescent="0.2">
      <c r="BP63038" s="48"/>
    </row>
    <row r="63039" spans="68:68" x14ac:dyDescent="0.2">
      <c r="BP63039" s="48"/>
    </row>
    <row r="63040" spans="68:68" x14ac:dyDescent="0.2">
      <c r="BP63040" s="48"/>
    </row>
    <row r="63041" spans="68:68" x14ac:dyDescent="0.2">
      <c r="BP63041" s="48"/>
    </row>
    <row r="63042" spans="68:68" x14ac:dyDescent="0.2">
      <c r="BP63042" s="48"/>
    </row>
    <row r="63043" spans="68:68" x14ac:dyDescent="0.2">
      <c r="BP63043" s="48"/>
    </row>
    <row r="63044" spans="68:68" x14ac:dyDescent="0.2">
      <c r="BP63044" s="48"/>
    </row>
    <row r="63045" spans="68:68" x14ac:dyDescent="0.2">
      <c r="BP63045" s="48"/>
    </row>
    <row r="63046" spans="68:68" x14ac:dyDescent="0.2">
      <c r="BP63046" s="48"/>
    </row>
    <row r="63047" spans="68:68" x14ac:dyDescent="0.2">
      <c r="BP63047" s="48"/>
    </row>
    <row r="63048" spans="68:68" x14ac:dyDescent="0.2">
      <c r="BP63048" s="48"/>
    </row>
    <row r="63049" spans="68:68" x14ac:dyDescent="0.2">
      <c r="BP63049" s="48"/>
    </row>
    <row r="63050" spans="68:68" x14ac:dyDescent="0.2">
      <c r="BP63050" s="48"/>
    </row>
    <row r="63051" spans="68:68" x14ac:dyDescent="0.2">
      <c r="BP63051" s="48"/>
    </row>
    <row r="63052" spans="68:68" x14ac:dyDescent="0.2">
      <c r="BP63052" s="48"/>
    </row>
    <row r="63053" spans="68:68" x14ac:dyDescent="0.2">
      <c r="BP63053" s="48"/>
    </row>
    <row r="63054" spans="68:68" x14ac:dyDescent="0.2">
      <c r="BP63054" s="48"/>
    </row>
    <row r="63055" spans="68:68" x14ac:dyDescent="0.2">
      <c r="BP63055" s="48"/>
    </row>
    <row r="63056" spans="68:68" x14ac:dyDescent="0.2">
      <c r="BP63056" s="48"/>
    </row>
    <row r="63057" spans="68:68" x14ac:dyDescent="0.2">
      <c r="BP63057" s="48"/>
    </row>
    <row r="63058" spans="68:68" x14ac:dyDescent="0.2">
      <c r="BP63058" s="48"/>
    </row>
    <row r="63059" spans="68:68" x14ac:dyDescent="0.2">
      <c r="BP63059" s="48"/>
    </row>
    <row r="63060" spans="68:68" x14ac:dyDescent="0.2">
      <c r="BP63060" s="48"/>
    </row>
    <row r="63061" spans="68:68" x14ac:dyDescent="0.2">
      <c r="BP63061" s="48"/>
    </row>
    <row r="63062" spans="68:68" x14ac:dyDescent="0.2">
      <c r="BP63062" s="48"/>
    </row>
    <row r="63063" spans="68:68" x14ac:dyDescent="0.2">
      <c r="BP63063" s="48"/>
    </row>
    <row r="63064" spans="68:68" x14ac:dyDescent="0.2">
      <c r="BP63064" s="48"/>
    </row>
    <row r="63065" spans="68:68" x14ac:dyDescent="0.2">
      <c r="BP63065" s="48"/>
    </row>
    <row r="63066" spans="68:68" x14ac:dyDescent="0.2">
      <c r="BP63066" s="48"/>
    </row>
    <row r="63067" spans="68:68" x14ac:dyDescent="0.2">
      <c r="BP63067" s="48"/>
    </row>
    <row r="63068" spans="68:68" x14ac:dyDescent="0.2">
      <c r="BP63068" s="48"/>
    </row>
    <row r="63069" spans="68:68" x14ac:dyDescent="0.2">
      <c r="BP63069" s="48"/>
    </row>
    <row r="63070" spans="68:68" x14ac:dyDescent="0.2">
      <c r="BP63070" s="48"/>
    </row>
    <row r="63071" spans="68:68" x14ac:dyDescent="0.2">
      <c r="BP63071" s="48"/>
    </row>
    <row r="63072" spans="68:68" x14ac:dyDescent="0.2">
      <c r="BP63072" s="48"/>
    </row>
    <row r="63073" spans="68:68" x14ac:dyDescent="0.2">
      <c r="BP63073" s="48"/>
    </row>
    <row r="63074" spans="68:68" x14ac:dyDescent="0.2">
      <c r="BP63074" s="48"/>
    </row>
    <row r="63075" spans="68:68" x14ac:dyDescent="0.2">
      <c r="BP63075" s="48"/>
    </row>
    <row r="63076" spans="68:68" x14ac:dyDescent="0.2">
      <c r="BP63076" s="48"/>
    </row>
    <row r="63077" spans="68:68" x14ac:dyDescent="0.2">
      <c r="BP63077" s="48"/>
    </row>
    <row r="63078" spans="68:68" x14ac:dyDescent="0.2">
      <c r="BP63078" s="48"/>
    </row>
    <row r="63079" spans="68:68" x14ac:dyDescent="0.2">
      <c r="BP63079" s="48"/>
    </row>
    <row r="63080" spans="68:68" x14ac:dyDescent="0.2">
      <c r="BP63080" s="48"/>
    </row>
    <row r="63081" spans="68:68" x14ac:dyDescent="0.2">
      <c r="BP63081" s="48"/>
    </row>
    <row r="63082" spans="68:68" x14ac:dyDescent="0.2">
      <c r="BP63082" s="48"/>
    </row>
    <row r="63083" spans="68:68" x14ac:dyDescent="0.2">
      <c r="BP63083" s="48"/>
    </row>
    <row r="63084" spans="68:68" x14ac:dyDescent="0.2">
      <c r="BP63084" s="48"/>
    </row>
    <row r="63085" spans="68:68" x14ac:dyDescent="0.2">
      <c r="BP63085" s="48"/>
    </row>
    <row r="63086" spans="68:68" x14ac:dyDescent="0.2">
      <c r="BP63086" s="48"/>
    </row>
    <row r="63087" spans="68:68" x14ac:dyDescent="0.2">
      <c r="BP63087" s="48"/>
    </row>
    <row r="63088" spans="68:68" x14ac:dyDescent="0.2">
      <c r="BP63088" s="48"/>
    </row>
    <row r="63089" spans="68:68" x14ac:dyDescent="0.2">
      <c r="BP63089" s="48"/>
    </row>
    <row r="63090" spans="68:68" x14ac:dyDescent="0.2">
      <c r="BP63090" s="48"/>
    </row>
    <row r="63091" spans="68:68" x14ac:dyDescent="0.2">
      <c r="BP63091" s="48"/>
    </row>
    <row r="63092" spans="68:68" x14ac:dyDescent="0.2">
      <c r="BP63092" s="48"/>
    </row>
    <row r="63093" spans="68:68" x14ac:dyDescent="0.2">
      <c r="BP63093" s="48"/>
    </row>
    <row r="63094" spans="68:68" x14ac:dyDescent="0.2">
      <c r="BP63094" s="48"/>
    </row>
    <row r="63095" spans="68:68" x14ac:dyDescent="0.2">
      <c r="BP63095" s="48"/>
    </row>
    <row r="63096" spans="68:68" x14ac:dyDescent="0.2">
      <c r="BP63096" s="48"/>
    </row>
    <row r="63097" spans="68:68" x14ac:dyDescent="0.2">
      <c r="BP63097" s="48"/>
    </row>
    <row r="63098" spans="68:68" x14ac:dyDescent="0.2">
      <c r="BP63098" s="48"/>
    </row>
    <row r="63099" spans="68:68" x14ac:dyDescent="0.2">
      <c r="BP63099" s="48"/>
    </row>
    <row r="63100" spans="68:68" x14ac:dyDescent="0.2">
      <c r="BP63100" s="48"/>
    </row>
    <row r="63101" spans="68:68" x14ac:dyDescent="0.2">
      <c r="BP63101" s="48"/>
    </row>
    <row r="63102" spans="68:68" x14ac:dyDescent="0.2">
      <c r="BP63102" s="48"/>
    </row>
    <row r="63103" spans="68:68" x14ac:dyDescent="0.2">
      <c r="BP63103" s="48"/>
    </row>
    <row r="63104" spans="68:68" x14ac:dyDescent="0.2">
      <c r="BP63104" s="48"/>
    </row>
    <row r="63105" spans="68:68" x14ac:dyDescent="0.2">
      <c r="BP63105" s="48"/>
    </row>
    <row r="63106" spans="68:68" x14ac:dyDescent="0.2">
      <c r="BP63106" s="48"/>
    </row>
    <row r="63107" spans="68:68" x14ac:dyDescent="0.2">
      <c r="BP63107" s="48"/>
    </row>
    <row r="63108" spans="68:68" x14ac:dyDescent="0.2">
      <c r="BP63108" s="48"/>
    </row>
    <row r="63109" spans="68:68" x14ac:dyDescent="0.2">
      <c r="BP63109" s="48"/>
    </row>
    <row r="63110" spans="68:68" x14ac:dyDescent="0.2">
      <c r="BP63110" s="48"/>
    </row>
    <row r="63111" spans="68:68" x14ac:dyDescent="0.2">
      <c r="BP63111" s="48"/>
    </row>
    <row r="63112" spans="68:68" x14ac:dyDescent="0.2">
      <c r="BP63112" s="48"/>
    </row>
    <row r="63113" spans="68:68" x14ac:dyDescent="0.2">
      <c r="BP63113" s="48"/>
    </row>
    <row r="63114" spans="68:68" x14ac:dyDescent="0.2">
      <c r="BP63114" s="48"/>
    </row>
    <row r="63115" spans="68:68" x14ac:dyDescent="0.2">
      <c r="BP63115" s="48"/>
    </row>
    <row r="63116" spans="68:68" x14ac:dyDescent="0.2">
      <c r="BP63116" s="48"/>
    </row>
    <row r="63117" spans="68:68" x14ac:dyDescent="0.2">
      <c r="BP63117" s="48"/>
    </row>
    <row r="63118" spans="68:68" x14ac:dyDescent="0.2">
      <c r="BP63118" s="48"/>
    </row>
    <row r="63119" spans="68:68" x14ac:dyDescent="0.2">
      <c r="BP63119" s="48"/>
    </row>
    <row r="63120" spans="68:68" x14ac:dyDescent="0.2">
      <c r="BP63120" s="48"/>
    </row>
    <row r="63121" spans="68:68" x14ac:dyDescent="0.2">
      <c r="BP63121" s="48"/>
    </row>
    <row r="63122" spans="68:68" x14ac:dyDescent="0.2">
      <c r="BP63122" s="48"/>
    </row>
    <row r="63123" spans="68:68" x14ac:dyDescent="0.2">
      <c r="BP63123" s="48"/>
    </row>
    <row r="63124" spans="68:68" x14ac:dyDescent="0.2">
      <c r="BP63124" s="48"/>
    </row>
    <row r="63125" spans="68:68" x14ac:dyDescent="0.2">
      <c r="BP63125" s="48"/>
    </row>
    <row r="63126" spans="68:68" x14ac:dyDescent="0.2">
      <c r="BP63126" s="48"/>
    </row>
    <row r="63127" spans="68:68" x14ac:dyDescent="0.2">
      <c r="BP63127" s="48"/>
    </row>
    <row r="63128" spans="68:68" x14ac:dyDescent="0.2">
      <c r="BP63128" s="48"/>
    </row>
    <row r="63129" spans="68:68" x14ac:dyDescent="0.2">
      <c r="BP63129" s="48"/>
    </row>
    <row r="63130" spans="68:68" x14ac:dyDescent="0.2">
      <c r="BP63130" s="48"/>
    </row>
    <row r="63131" spans="68:68" x14ac:dyDescent="0.2">
      <c r="BP63131" s="48"/>
    </row>
    <row r="63132" spans="68:68" x14ac:dyDescent="0.2">
      <c r="BP63132" s="48"/>
    </row>
    <row r="63133" spans="68:68" x14ac:dyDescent="0.2">
      <c r="BP63133" s="48"/>
    </row>
    <row r="63134" spans="68:68" x14ac:dyDescent="0.2">
      <c r="BP63134" s="48"/>
    </row>
    <row r="63135" spans="68:68" x14ac:dyDescent="0.2">
      <c r="BP63135" s="48"/>
    </row>
    <row r="63136" spans="68:68" x14ac:dyDescent="0.2">
      <c r="BP63136" s="48"/>
    </row>
    <row r="63137" spans="68:68" x14ac:dyDescent="0.2">
      <c r="BP63137" s="48"/>
    </row>
    <row r="63138" spans="68:68" x14ac:dyDescent="0.2">
      <c r="BP63138" s="48"/>
    </row>
    <row r="63139" spans="68:68" x14ac:dyDescent="0.2">
      <c r="BP63139" s="48"/>
    </row>
    <row r="63140" spans="68:68" x14ac:dyDescent="0.2">
      <c r="BP63140" s="48"/>
    </row>
    <row r="63141" spans="68:68" x14ac:dyDescent="0.2">
      <c r="BP63141" s="48"/>
    </row>
    <row r="63142" spans="68:68" x14ac:dyDescent="0.2">
      <c r="BP63142" s="48"/>
    </row>
    <row r="63143" spans="68:68" x14ac:dyDescent="0.2">
      <c r="BP63143" s="48"/>
    </row>
    <row r="63144" spans="68:68" x14ac:dyDescent="0.2">
      <c r="BP63144" s="48"/>
    </row>
    <row r="63145" spans="68:68" x14ac:dyDescent="0.2">
      <c r="BP63145" s="48"/>
    </row>
    <row r="63146" spans="68:68" x14ac:dyDescent="0.2">
      <c r="BP63146" s="48"/>
    </row>
    <row r="63147" spans="68:68" x14ac:dyDescent="0.2">
      <c r="BP63147" s="48"/>
    </row>
    <row r="63148" spans="68:68" x14ac:dyDescent="0.2">
      <c r="BP63148" s="48"/>
    </row>
    <row r="63149" spans="68:68" x14ac:dyDescent="0.2">
      <c r="BP63149" s="48"/>
    </row>
    <row r="63150" spans="68:68" x14ac:dyDescent="0.2">
      <c r="BP63150" s="48"/>
    </row>
    <row r="63151" spans="68:68" x14ac:dyDescent="0.2">
      <c r="BP63151" s="48"/>
    </row>
    <row r="63152" spans="68:68" x14ac:dyDescent="0.2">
      <c r="BP63152" s="48"/>
    </row>
    <row r="63153" spans="68:68" x14ac:dyDescent="0.2">
      <c r="BP63153" s="48"/>
    </row>
    <row r="63154" spans="68:68" x14ac:dyDescent="0.2">
      <c r="BP63154" s="48"/>
    </row>
    <row r="63155" spans="68:68" x14ac:dyDescent="0.2">
      <c r="BP63155" s="48"/>
    </row>
    <row r="63156" spans="68:68" x14ac:dyDescent="0.2">
      <c r="BP63156" s="48"/>
    </row>
    <row r="63157" spans="68:68" x14ac:dyDescent="0.2">
      <c r="BP63157" s="48"/>
    </row>
    <row r="63158" spans="68:68" x14ac:dyDescent="0.2">
      <c r="BP63158" s="48"/>
    </row>
    <row r="63159" spans="68:68" x14ac:dyDescent="0.2">
      <c r="BP63159" s="48"/>
    </row>
    <row r="63160" spans="68:68" x14ac:dyDescent="0.2">
      <c r="BP63160" s="48"/>
    </row>
    <row r="63161" spans="68:68" x14ac:dyDescent="0.2">
      <c r="BP63161" s="48"/>
    </row>
    <row r="63162" spans="68:68" x14ac:dyDescent="0.2">
      <c r="BP63162" s="48"/>
    </row>
    <row r="63163" spans="68:68" x14ac:dyDescent="0.2">
      <c r="BP63163" s="48"/>
    </row>
    <row r="63164" spans="68:68" x14ac:dyDescent="0.2">
      <c r="BP63164" s="48"/>
    </row>
    <row r="63165" spans="68:68" x14ac:dyDescent="0.2">
      <c r="BP63165" s="48"/>
    </row>
    <row r="63166" spans="68:68" x14ac:dyDescent="0.2">
      <c r="BP63166" s="48"/>
    </row>
    <row r="63167" spans="68:68" x14ac:dyDescent="0.2">
      <c r="BP63167" s="48"/>
    </row>
    <row r="63168" spans="68:68" x14ac:dyDescent="0.2">
      <c r="BP63168" s="48"/>
    </row>
    <row r="63169" spans="68:68" x14ac:dyDescent="0.2">
      <c r="BP63169" s="48"/>
    </row>
    <row r="63170" spans="68:68" x14ac:dyDescent="0.2">
      <c r="BP63170" s="48"/>
    </row>
    <row r="63171" spans="68:68" x14ac:dyDescent="0.2">
      <c r="BP63171" s="48"/>
    </row>
    <row r="63172" spans="68:68" x14ac:dyDescent="0.2">
      <c r="BP63172" s="48"/>
    </row>
    <row r="63173" spans="68:68" x14ac:dyDescent="0.2">
      <c r="BP63173" s="48"/>
    </row>
    <row r="63174" spans="68:68" x14ac:dyDescent="0.2">
      <c r="BP63174" s="48"/>
    </row>
    <row r="63175" spans="68:68" x14ac:dyDescent="0.2">
      <c r="BP63175" s="48"/>
    </row>
    <row r="63176" spans="68:68" x14ac:dyDescent="0.2">
      <c r="BP63176" s="48"/>
    </row>
    <row r="63177" spans="68:68" x14ac:dyDescent="0.2">
      <c r="BP63177" s="48"/>
    </row>
    <row r="63178" spans="68:68" x14ac:dyDescent="0.2">
      <c r="BP63178" s="48"/>
    </row>
    <row r="63179" spans="68:68" x14ac:dyDescent="0.2">
      <c r="BP63179" s="48"/>
    </row>
    <row r="63180" spans="68:68" x14ac:dyDescent="0.2">
      <c r="BP63180" s="48"/>
    </row>
    <row r="63181" spans="68:68" x14ac:dyDescent="0.2">
      <c r="BP63181" s="48"/>
    </row>
    <row r="63182" spans="68:68" x14ac:dyDescent="0.2">
      <c r="BP63182" s="48"/>
    </row>
    <row r="63183" spans="68:68" x14ac:dyDescent="0.2">
      <c r="BP63183" s="48"/>
    </row>
    <row r="63184" spans="68:68" x14ac:dyDescent="0.2">
      <c r="BP63184" s="48"/>
    </row>
    <row r="63185" spans="68:68" x14ac:dyDescent="0.2">
      <c r="BP63185" s="48"/>
    </row>
    <row r="63186" spans="68:68" x14ac:dyDescent="0.2">
      <c r="BP63186" s="48"/>
    </row>
    <row r="63187" spans="68:68" x14ac:dyDescent="0.2">
      <c r="BP63187" s="48"/>
    </row>
    <row r="63188" spans="68:68" x14ac:dyDescent="0.2">
      <c r="BP63188" s="48"/>
    </row>
    <row r="63189" spans="68:68" x14ac:dyDescent="0.2">
      <c r="BP63189" s="48"/>
    </row>
    <row r="63190" spans="68:68" x14ac:dyDescent="0.2">
      <c r="BP63190" s="48"/>
    </row>
    <row r="63191" spans="68:68" x14ac:dyDescent="0.2">
      <c r="BP63191" s="48"/>
    </row>
    <row r="63192" spans="68:68" x14ac:dyDescent="0.2">
      <c r="BP63192" s="48"/>
    </row>
    <row r="63193" spans="68:68" x14ac:dyDescent="0.2">
      <c r="BP63193" s="48"/>
    </row>
    <row r="63194" spans="68:68" x14ac:dyDescent="0.2">
      <c r="BP63194" s="48"/>
    </row>
    <row r="63195" spans="68:68" x14ac:dyDescent="0.2">
      <c r="BP63195" s="48"/>
    </row>
    <row r="63196" spans="68:68" x14ac:dyDescent="0.2">
      <c r="BP63196" s="48"/>
    </row>
    <row r="63197" spans="68:68" x14ac:dyDescent="0.2">
      <c r="BP63197" s="48"/>
    </row>
    <row r="63198" spans="68:68" x14ac:dyDescent="0.2">
      <c r="BP63198" s="48"/>
    </row>
    <row r="63199" spans="68:68" x14ac:dyDescent="0.2">
      <c r="BP63199" s="48"/>
    </row>
    <row r="63200" spans="68:68" x14ac:dyDescent="0.2">
      <c r="BP63200" s="48"/>
    </row>
    <row r="63201" spans="68:68" x14ac:dyDescent="0.2">
      <c r="BP63201" s="48"/>
    </row>
    <row r="63202" spans="68:68" x14ac:dyDescent="0.2">
      <c r="BP63202" s="48"/>
    </row>
    <row r="63203" spans="68:68" x14ac:dyDescent="0.2">
      <c r="BP63203" s="48"/>
    </row>
    <row r="63204" spans="68:68" x14ac:dyDescent="0.2">
      <c r="BP63204" s="48"/>
    </row>
    <row r="63205" spans="68:68" x14ac:dyDescent="0.2">
      <c r="BP63205" s="48"/>
    </row>
    <row r="63206" spans="68:68" x14ac:dyDescent="0.2">
      <c r="BP63206" s="48"/>
    </row>
    <row r="63207" spans="68:68" x14ac:dyDescent="0.2">
      <c r="BP63207" s="48"/>
    </row>
    <row r="63208" spans="68:68" x14ac:dyDescent="0.2">
      <c r="BP63208" s="48"/>
    </row>
    <row r="63209" spans="68:68" x14ac:dyDescent="0.2">
      <c r="BP63209" s="48"/>
    </row>
    <row r="63210" spans="68:68" x14ac:dyDescent="0.2">
      <c r="BP63210" s="48"/>
    </row>
    <row r="63211" spans="68:68" x14ac:dyDescent="0.2">
      <c r="BP63211" s="48"/>
    </row>
    <row r="63212" spans="68:68" x14ac:dyDescent="0.2">
      <c r="BP63212" s="48"/>
    </row>
    <row r="63213" spans="68:68" x14ac:dyDescent="0.2">
      <c r="BP63213" s="48"/>
    </row>
    <row r="63214" spans="68:68" x14ac:dyDescent="0.2">
      <c r="BP63214" s="48"/>
    </row>
    <row r="63215" spans="68:68" x14ac:dyDescent="0.2">
      <c r="BP63215" s="48"/>
    </row>
    <row r="63216" spans="68:68" x14ac:dyDescent="0.2">
      <c r="BP63216" s="48"/>
    </row>
    <row r="63217" spans="68:68" x14ac:dyDescent="0.2">
      <c r="BP63217" s="48"/>
    </row>
    <row r="63218" spans="68:68" x14ac:dyDescent="0.2">
      <c r="BP63218" s="48"/>
    </row>
    <row r="63219" spans="68:68" x14ac:dyDescent="0.2">
      <c r="BP63219" s="48"/>
    </row>
    <row r="63220" spans="68:68" x14ac:dyDescent="0.2">
      <c r="BP63220" s="48"/>
    </row>
    <row r="63221" spans="68:68" x14ac:dyDescent="0.2">
      <c r="BP63221" s="48"/>
    </row>
    <row r="63222" spans="68:68" x14ac:dyDescent="0.2">
      <c r="BP63222" s="48"/>
    </row>
    <row r="63223" spans="68:68" x14ac:dyDescent="0.2">
      <c r="BP63223" s="48"/>
    </row>
    <row r="63224" spans="68:68" x14ac:dyDescent="0.2">
      <c r="BP63224" s="48"/>
    </row>
    <row r="63225" spans="68:68" x14ac:dyDescent="0.2">
      <c r="BP63225" s="48"/>
    </row>
    <row r="63226" spans="68:68" x14ac:dyDescent="0.2">
      <c r="BP63226" s="48"/>
    </row>
    <row r="63227" spans="68:68" x14ac:dyDescent="0.2">
      <c r="BP63227" s="48"/>
    </row>
    <row r="63228" spans="68:68" x14ac:dyDescent="0.2">
      <c r="BP63228" s="48"/>
    </row>
    <row r="63229" spans="68:68" x14ac:dyDescent="0.2">
      <c r="BP63229" s="48"/>
    </row>
    <row r="63230" spans="68:68" x14ac:dyDescent="0.2">
      <c r="BP63230" s="48"/>
    </row>
    <row r="63231" spans="68:68" x14ac:dyDescent="0.2">
      <c r="BP63231" s="48"/>
    </row>
    <row r="63232" spans="68:68" x14ac:dyDescent="0.2">
      <c r="BP63232" s="48"/>
    </row>
    <row r="63233" spans="68:68" x14ac:dyDescent="0.2">
      <c r="BP63233" s="48"/>
    </row>
    <row r="63234" spans="68:68" x14ac:dyDescent="0.2">
      <c r="BP63234" s="48"/>
    </row>
    <row r="63235" spans="68:68" x14ac:dyDescent="0.2">
      <c r="BP63235" s="48"/>
    </row>
    <row r="63236" spans="68:68" x14ac:dyDescent="0.2">
      <c r="BP63236" s="48"/>
    </row>
    <row r="63237" spans="68:68" x14ac:dyDescent="0.2">
      <c r="BP63237" s="48"/>
    </row>
    <row r="63238" spans="68:68" x14ac:dyDescent="0.2">
      <c r="BP63238" s="48"/>
    </row>
    <row r="63239" spans="68:68" x14ac:dyDescent="0.2">
      <c r="BP63239" s="48"/>
    </row>
    <row r="63240" spans="68:68" x14ac:dyDescent="0.2">
      <c r="BP63240" s="48"/>
    </row>
    <row r="63241" spans="68:68" x14ac:dyDescent="0.2">
      <c r="BP63241" s="48"/>
    </row>
    <row r="63242" spans="68:68" x14ac:dyDescent="0.2">
      <c r="BP63242" s="48"/>
    </row>
    <row r="63243" spans="68:68" x14ac:dyDescent="0.2">
      <c r="BP63243" s="48"/>
    </row>
    <row r="63244" spans="68:68" x14ac:dyDescent="0.2">
      <c r="BP63244" s="48"/>
    </row>
    <row r="63245" spans="68:68" x14ac:dyDescent="0.2">
      <c r="BP63245" s="48"/>
    </row>
    <row r="63246" spans="68:68" x14ac:dyDescent="0.2">
      <c r="BP63246" s="48"/>
    </row>
    <row r="63247" spans="68:68" x14ac:dyDescent="0.2">
      <c r="BP63247" s="48"/>
    </row>
    <row r="63248" spans="68:68" x14ac:dyDescent="0.2">
      <c r="BP63248" s="48"/>
    </row>
    <row r="63249" spans="68:68" x14ac:dyDescent="0.2">
      <c r="BP63249" s="48"/>
    </row>
    <row r="63250" spans="68:68" x14ac:dyDescent="0.2">
      <c r="BP63250" s="48"/>
    </row>
    <row r="63251" spans="68:68" x14ac:dyDescent="0.2">
      <c r="BP63251" s="48"/>
    </row>
    <row r="63252" spans="68:68" x14ac:dyDescent="0.2">
      <c r="BP63252" s="48"/>
    </row>
    <row r="63253" spans="68:68" x14ac:dyDescent="0.2">
      <c r="BP63253" s="48"/>
    </row>
    <row r="63254" spans="68:68" x14ac:dyDescent="0.2">
      <c r="BP63254" s="48"/>
    </row>
    <row r="63255" spans="68:68" x14ac:dyDescent="0.2">
      <c r="BP63255" s="48"/>
    </row>
    <row r="63256" spans="68:68" x14ac:dyDescent="0.2">
      <c r="BP63256" s="48"/>
    </row>
    <row r="63257" spans="68:68" x14ac:dyDescent="0.2">
      <c r="BP63257" s="48"/>
    </row>
    <row r="63258" spans="68:68" x14ac:dyDescent="0.2">
      <c r="BP63258" s="48"/>
    </row>
    <row r="63259" spans="68:68" x14ac:dyDescent="0.2">
      <c r="BP63259" s="48"/>
    </row>
    <row r="63260" spans="68:68" x14ac:dyDescent="0.2">
      <c r="BP63260" s="48"/>
    </row>
    <row r="63261" spans="68:68" x14ac:dyDescent="0.2">
      <c r="BP63261" s="48"/>
    </row>
    <row r="63262" spans="68:68" x14ac:dyDescent="0.2">
      <c r="BP63262" s="48"/>
    </row>
    <row r="63263" spans="68:68" x14ac:dyDescent="0.2">
      <c r="BP63263" s="48"/>
    </row>
    <row r="63264" spans="68:68" x14ac:dyDescent="0.2">
      <c r="BP63264" s="48"/>
    </row>
    <row r="63265" spans="68:68" x14ac:dyDescent="0.2">
      <c r="BP63265" s="48"/>
    </row>
    <row r="63266" spans="68:68" x14ac:dyDescent="0.2">
      <c r="BP63266" s="48"/>
    </row>
    <row r="63267" spans="68:68" x14ac:dyDescent="0.2">
      <c r="BP63267" s="48"/>
    </row>
    <row r="63268" spans="68:68" x14ac:dyDescent="0.2">
      <c r="BP63268" s="48"/>
    </row>
    <row r="63269" spans="68:68" x14ac:dyDescent="0.2">
      <c r="BP63269" s="48"/>
    </row>
    <row r="63270" spans="68:68" x14ac:dyDescent="0.2">
      <c r="BP63270" s="48"/>
    </row>
    <row r="63271" spans="68:68" x14ac:dyDescent="0.2">
      <c r="BP63271" s="48"/>
    </row>
    <row r="63272" spans="68:68" x14ac:dyDescent="0.2">
      <c r="BP63272" s="48"/>
    </row>
    <row r="63273" spans="68:68" x14ac:dyDescent="0.2">
      <c r="BP63273" s="48"/>
    </row>
    <row r="63274" spans="68:68" x14ac:dyDescent="0.2">
      <c r="BP63274" s="48"/>
    </row>
    <row r="63275" spans="68:68" x14ac:dyDescent="0.2">
      <c r="BP63275" s="48"/>
    </row>
    <row r="63276" spans="68:68" x14ac:dyDescent="0.2">
      <c r="BP63276" s="48"/>
    </row>
    <row r="63277" spans="68:68" x14ac:dyDescent="0.2">
      <c r="BP63277" s="48"/>
    </row>
    <row r="63278" spans="68:68" x14ac:dyDescent="0.2">
      <c r="BP63278" s="48"/>
    </row>
    <row r="63279" spans="68:68" x14ac:dyDescent="0.2">
      <c r="BP63279" s="48"/>
    </row>
    <row r="63280" spans="68:68" x14ac:dyDescent="0.2">
      <c r="BP63280" s="48"/>
    </row>
    <row r="63281" spans="68:68" x14ac:dyDescent="0.2">
      <c r="BP63281" s="48"/>
    </row>
    <row r="63282" spans="68:68" x14ac:dyDescent="0.2">
      <c r="BP63282" s="48"/>
    </row>
    <row r="63283" spans="68:68" x14ac:dyDescent="0.2">
      <c r="BP63283" s="48"/>
    </row>
    <row r="63284" spans="68:68" x14ac:dyDescent="0.2">
      <c r="BP63284" s="48"/>
    </row>
    <row r="63285" spans="68:68" x14ac:dyDescent="0.2">
      <c r="BP63285" s="48"/>
    </row>
    <row r="63286" spans="68:68" x14ac:dyDescent="0.2">
      <c r="BP63286" s="48"/>
    </row>
    <row r="63287" spans="68:68" x14ac:dyDescent="0.2">
      <c r="BP63287" s="48"/>
    </row>
    <row r="63288" spans="68:68" x14ac:dyDescent="0.2">
      <c r="BP63288" s="48"/>
    </row>
    <row r="63289" spans="68:68" x14ac:dyDescent="0.2">
      <c r="BP63289" s="48"/>
    </row>
    <row r="63290" spans="68:68" x14ac:dyDescent="0.2">
      <c r="BP63290" s="48"/>
    </row>
    <row r="63291" spans="68:68" x14ac:dyDescent="0.2">
      <c r="BP63291" s="48"/>
    </row>
    <row r="63292" spans="68:68" x14ac:dyDescent="0.2">
      <c r="BP63292" s="48"/>
    </row>
    <row r="63293" spans="68:68" x14ac:dyDescent="0.2">
      <c r="BP63293" s="48"/>
    </row>
    <row r="63294" spans="68:68" x14ac:dyDescent="0.2">
      <c r="BP63294" s="48"/>
    </row>
    <row r="63295" spans="68:68" x14ac:dyDescent="0.2">
      <c r="BP63295" s="48"/>
    </row>
    <row r="63296" spans="68:68" x14ac:dyDescent="0.2">
      <c r="BP63296" s="48"/>
    </row>
    <row r="63297" spans="68:68" x14ac:dyDescent="0.2">
      <c r="BP63297" s="48"/>
    </row>
    <row r="63298" spans="68:68" x14ac:dyDescent="0.2">
      <c r="BP63298" s="48"/>
    </row>
    <row r="63299" spans="68:68" x14ac:dyDescent="0.2">
      <c r="BP63299" s="48"/>
    </row>
    <row r="63300" spans="68:68" x14ac:dyDescent="0.2">
      <c r="BP63300" s="48"/>
    </row>
    <row r="63301" spans="68:68" x14ac:dyDescent="0.2">
      <c r="BP63301" s="48"/>
    </row>
    <row r="63302" spans="68:68" x14ac:dyDescent="0.2">
      <c r="BP63302" s="48"/>
    </row>
    <row r="63303" spans="68:68" x14ac:dyDescent="0.2">
      <c r="BP63303" s="48"/>
    </row>
    <row r="63304" spans="68:68" x14ac:dyDescent="0.2">
      <c r="BP63304" s="48"/>
    </row>
    <row r="63305" spans="68:68" x14ac:dyDescent="0.2">
      <c r="BP63305" s="48"/>
    </row>
    <row r="63306" spans="68:68" x14ac:dyDescent="0.2">
      <c r="BP63306" s="48"/>
    </row>
    <row r="63307" spans="68:68" x14ac:dyDescent="0.2">
      <c r="BP63307" s="48"/>
    </row>
    <row r="63308" spans="68:68" x14ac:dyDescent="0.2">
      <c r="BP63308" s="48"/>
    </row>
    <row r="63309" spans="68:68" x14ac:dyDescent="0.2">
      <c r="BP63309" s="48"/>
    </row>
    <row r="63310" spans="68:68" x14ac:dyDescent="0.2">
      <c r="BP63310" s="48"/>
    </row>
    <row r="63311" spans="68:68" x14ac:dyDescent="0.2">
      <c r="BP63311" s="48"/>
    </row>
    <row r="63312" spans="68:68" x14ac:dyDescent="0.2">
      <c r="BP63312" s="48"/>
    </row>
    <row r="63313" spans="68:68" x14ac:dyDescent="0.2">
      <c r="BP63313" s="48"/>
    </row>
    <row r="63314" spans="68:68" x14ac:dyDescent="0.2">
      <c r="BP63314" s="48"/>
    </row>
    <row r="63315" spans="68:68" x14ac:dyDescent="0.2">
      <c r="BP63315" s="48"/>
    </row>
    <row r="63316" spans="68:68" x14ac:dyDescent="0.2">
      <c r="BP63316" s="48"/>
    </row>
    <row r="63317" spans="68:68" x14ac:dyDescent="0.2">
      <c r="BP63317" s="48"/>
    </row>
    <row r="63318" spans="68:68" x14ac:dyDescent="0.2">
      <c r="BP63318" s="48"/>
    </row>
    <row r="63319" spans="68:68" x14ac:dyDescent="0.2">
      <c r="BP63319" s="48"/>
    </row>
    <row r="63320" spans="68:68" x14ac:dyDescent="0.2">
      <c r="BP63320" s="48"/>
    </row>
    <row r="63321" spans="68:68" x14ac:dyDescent="0.2">
      <c r="BP63321" s="48"/>
    </row>
    <row r="63322" spans="68:68" x14ac:dyDescent="0.2">
      <c r="BP63322" s="48"/>
    </row>
    <row r="63323" spans="68:68" x14ac:dyDescent="0.2">
      <c r="BP63323" s="48"/>
    </row>
    <row r="63324" spans="68:68" x14ac:dyDescent="0.2">
      <c r="BP63324" s="48"/>
    </row>
    <row r="63325" spans="68:68" x14ac:dyDescent="0.2">
      <c r="BP63325" s="48"/>
    </row>
    <row r="63326" spans="68:68" x14ac:dyDescent="0.2">
      <c r="BP63326" s="48"/>
    </row>
    <row r="63327" spans="68:68" x14ac:dyDescent="0.2">
      <c r="BP63327" s="48"/>
    </row>
    <row r="63328" spans="68:68" x14ac:dyDescent="0.2">
      <c r="BP63328" s="48"/>
    </row>
    <row r="63329" spans="68:68" x14ac:dyDescent="0.2">
      <c r="BP63329" s="48"/>
    </row>
    <row r="63330" spans="68:68" x14ac:dyDescent="0.2">
      <c r="BP63330" s="48"/>
    </row>
    <row r="63331" spans="68:68" x14ac:dyDescent="0.2">
      <c r="BP63331" s="48"/>
    </row>
    <row r="63332" spans="68:68" x14ac:dyDescent="0.2">
      <c r="BP63332" s="48"/>
    </row>
    <row r="63333" spans="68:68" x14ac:dyDescent="0.2">
      <c r="BP63333" s="48"/>
    </row>
    <row r="63334" spans="68:68" x14ac:dyDescent="0.2">
      <c r="BP63334" s="48"/>
    </row>
    <row r="63335" spans="68:68" x14ac:dyDescent="0.2">
      <c r="BP63335" s="48"/>
    </row>
    <row r="63336" spans="68:68" x14ac:dyDescent="0.2">
      <c r="BP63336" s="48"/>
    </row>
    <row r="63337" spans="68:68" x14ac:dyDescent="0.2">
      <c r="BP63337" s="48"/>
    </row>
    <row r="63338" spans="68:68" x14ac:dyDescent="0.2">
      <c r="BP63338" s="48"/>
    </row>
    <row r="63339" spans="68:68" x14ac:dyDescent="0.2">
      <c r="BP63339" s="48"/>
    </row>
    <row r="63340" spans="68:68" x14ac:dyDescent="0.2">
      <c r="BP63340" s="48"/>
    </row>
    <row r="63341" spans="68:68" x14ac:dyDescent="0.2">
      <c r="BP63341" s="48"/>
    </row>
    <row r="63342" spans="68:68" x14ac:dyDescent="0.2">
      <c r="BP63342" s="48"/>
    </row>
    <row r="63343" spans="68:68" x14ac:dyDescent="0.2">
      <c r="BP63343" s="48"/>
    </row>
    <row r="63344" spans="68:68" x14ac:dyDescent="0.2">
      <c r="BP63344" s="48"/>
    </row>
    <row r="63345" spans="68:68" x14ac:dyDescent="0.2">
      <c r="BP63345" s="48"/>
    </row>
    <row r="63346" spans="68:68" x14ac:dyDescent="0.2">
      <c r="BP63346" s="48"/>
    </row>
    <row r="63347" spans="68:68" x14ac:dyDescent="0.2">
      <c r="BP63347" s="48"/>
    </row>
    <row r="63348" spans="68:68" x14ac:dyDescent="0.2">
      <c r="BP63348" s="48"/>
    </row>
    <row r="63349" spans="68:68" x14ac:dyDescent="0.2">
      <c r="BP63349" s="48"/>
    </row>
    <row r="63350" spans="68:68" x14ac:dyDescent="0.2">
      <c r="BP63350" s="48"/>
    </row>
    <row r="63351" spans="68:68" x14ac:dyDescent="0.2">
      <c r="BP63351" s="48"/>
    </row>
    <row r="63352" spans="68:68" x14ac:dyDescent="0.2">
      <c r="BP63352" s="48"/>
    </row>
    <row r="63353" spans="68:68" x14ac:dyDescent="0.2">
      <c r="BP63353" s="48"/>
    </row>
    <row r="63354" spans="68:68" x14ac:dyDescent="0.2">
      <c r="BP63354" s="48"/>
    </row>
    <row r="63355" spans="68:68" x14ac:dyDescent="0.2">
      <c r="BP63355" s="48"/>
    </row>
    <row r="63356" spans="68:68" x14ac:dyDescent="0.2">
      <c r="BP63356" s="48"/>
    </row>
    <row r="63357" spans="68:68" x14ac:dyDescent="0.2">
      <c r="BP63357" s="48"/>
    </row>
    <row r="63358" spans="68:68" x14ac:dyDescent="0.2">
      <c r="BP63358" s="48"/>
    </row>
    <row r="63359" spans="68:68" x14ac:dyDescent="0.2">
      <c r="BP63359" s="48"/>
    </row>
    <row r="63360" spans="68:68" x14ac:dyDescent="0.2">
      <c r="BP63360" s="48"/>
    </row>
    <row r="63361" spans="68:68" x14ac:dyDescent="0.2">
      <c r="BP63361" s="48"/>
    </row>
    <row r="63362" spans="68:68" x14ac:dyDescent="0.2">
      <c r="BP63362" s="48"/>
    </row>
    <row r="63363" spans="68:68" x14ac:dyDescent="0.2">
      <c r="BP63363" s="48"/>
    </row>
    <row r="63364" spans="68:68" x14ac:dyDescent="0.2">
      <c r="BP63364" s="48"/>
    </row>
    <row r="63365" spans="68:68" x14ac:dyDescent="0.2">
      <c r="BP63365" s="48"/>
    </row>
    <row r="63366" spans="68:68" x14ac:dyDescent="0.2">
      <c r="BP63366" s="48"/>
    </row>
    <row r="63367" spans="68:68" x14ac:dyDescent="0.2">
      <c r="BP63367" s="48"/>
    </row>
    <row r="63368" spans="68:68" x14ac:dyDescent="0.2">
      <c r="BP63368" s="48"/>
    </row>
    <row r="63369" spans="68:68" x14ac:dyDescent="0.2">
      <c r="BP63369" s="48"/>
    </row>
    <row r="63370" spans="68:68" x14ac:dyDescent="0.2">
      <c r="BP63370" s="48"/>
    </row>
    <row r="63371" spans="68:68" x14ac:dyDescent="0.2">
      <c r="BP63371" s="48"/>
    </row>
    <row r="63372" spans="68:68" x14ac:dyDescent="0.2">
      <c r="BP63372" s="48"/>
    </row>
    <row r="63373" spans="68:68" x14ac:dyDescent="0.2">
      <c r="BP63373" s="48"/>
    </row>
    <row r="63374" spans="68:68" x14ac:dyDescent="0.2">
      <c r="BP63374" s="48"/>
    </row>
    <row r="63375" spans="68:68" x14ac:dyDescent="0.2">
      <c r="BP63375" s="48"/>
    </row>
    <row r="63376" spans="68:68" x14ac:dyDescent="0.2">
      <c r="BP63376" s="48"/>
    </row>
    <row r="63377" spans="68:68" x14ac:dyDescent="0.2">
      <c r="BP63377" s="48"/>
    </row>
    <row r="63378" spans="68:68" x14ac:dyDescent="0.2">
      <c r="BP63378" s="48"/>
    </row>
    <row r="63379" spans="68:68" x14ac:dyDescent="0.2">
      <c r="BP63379" s="48"/>
    </row>
    <row r="63380" spans="68:68" x14ac:dyDescent="0.2">
      <c r="BP63380" s="48"/>
    </row>
    <row r="63381" spans="68:68" x14ac:dyDescent="0.2">
      <c r="BP63381" s="48"/>
    </row>
    <row r="63382" spans="68:68" x14ac:dyDescent="0.2">
      <c r="BP63382" s="48"/>
    </row>
    <row r="63383" spans="68:68" x14ac:dyDescent="0.2">
      <c r="BP63383" s="48"/>
    </row>
    <row r="63384" spans="68:68" x14ac:dyDescent="0.2">
      <c r="BP63384" s="48"/>
    </row>
    <row r="63385" spans="68:68" x14ac:dyDescent="0.2">
      <c r="BP63385" s="48"/>
    </row>
    <row r="63386" spans="68:68" x14ac:dyDescent="0.2">
      <c r="BP63386" s="48"/>
    </row>
    <row r="63387" spans="68:68" x14ac:dyDescent="0.2">
      <c r="BP63387" s="48"/>
    </row>
    <row r="63388" spans="68:68" x14ac:dyDescent="0.2">
      <c r="BP63388" s="48"/>
    </row>
    <row r="63389" spans="68:68" x14ac:dyDescent="0.2">
      <c r="BP63389" s="48"/>
    </row>
    <row r="63390" spans="68:68" x14ac:dyDescent="0.2">
      <c r="BP63390" s="48"/>
    </row>
    <row r="63391" spans="68:68" x14ac:dyDescent="0.2">
      <c r="BP63391" s="48"/>
    </row>
    <row r="63392" spans="68:68" x14ac:dyDescent="0.2">
      <c r="BP63392" s="48"/>
    </row>
    <row r="63393" spans="68:68" x14ac:dyDescent="0.2">
      <c r="BP63393" s="48"/>
    </row>
    <row r="63394" spans="68:68" x14ac:dyDescent="0.2">
      <c r="BP63394" s="48"/>
    </row>
    <row r="63395" spans="68:68" x14ac:dyDescent="0.2">
      <c r="BP63395" s="48"/>
    </row>
    <row r="63396" spans="68:68" x14ac:dyDescent="0.2">
      <c r="BP63396" s="48"/>
    </row>
    <row r="63397" spans="68:68" x14ac:dyDescent="0.2">
      <c r="BP63397" s="48"/>
    </row>
    <row r="63398" spans="68:68" x14ac:dyDescent="0.2">
      <c r="BP63398" s="48"/>
    </row>
    <row r="63399" spans="68:68" x14ac:dyDescent="0.2">
      <c r="BP63399" s="48"/>
    </row>
    <row r="63400" spans="68:68" x14ac:dyDescent="0.2">
      <c r="BP63400" s="48"/>
    </row>
    <row r="63401" spans="68:68" x14ac:dyDescent="0.2">
      <c r="BP63401" s="48"/>
    </row>
    <row r="63402" spans="68:68" x14ac:dyDescent="0.2">
      <c r="BP63402" s="48"/>
    </row>
    <row r="63403" spans="68:68" x14ac:dyDescent="0.2">
      <c r="BP63403" s="48"/>
    </row>
    <row r="63404" spans="68:68" x14ac:dyDescent="0.2">
      <c r="BP63404" s="48"/>
    </row>
    <row r="63405" spans="68:68" x14ac:dyDescent="0.2">
      <c r="BP63405" s="48"/>
    </row>
    <row r="63406" spans="68:68" x14ac:dyDescent="0.2">
      <c r="BP63406" s="48"/>
    </row>
    <row r="63407" spans="68:68" x14ac:dyDescent="0.2">
      <c r="BP63407" s="48"/>
    </row>
    <row r="63408" spans="68:68" x14ac:dyDescent="0.2">
      <c r="BP63408" s="48"/>
    </row>
    <row r="63409" spans="68:68" x14ac:dyDescent="0.2">
      <c r="BP63409" s="48"/>
    </row>
    <row r="63410" spans="68:68" x14ac:dyDescent="0.2">
      <c r="BP63410" s="48"/>
    </row>
    <row r="63411" spans="68:68" x14ac:dyDescent="0.2">
      <c r="BP63411" s="48"/>
    </row>
    <row r="63412" spans="68:68" x14ac:dyDescent="0.2">
      <c r="BP63412" s="48"/>
    </row>
    <row r="63413" spans="68:68" x14ac:dyDescent="0.2">
      <c r="BP63413" s="48"/>
    </row>
    <row r="63414" spans="68:68" x14ac:dyDescent="0.2">
      <c r="BP63414" s="48"/>
    </row>
    <row r="63415" spans="68:68" x14ac:dyDescent="0.2">
      <c r="BP63415" s="48"/>
    </row>
    <row r="63416" spans="68:68" x14ac:dyDescent="0.2">
      <c r="BP63416" s="48"/>
    </row>
    <row r="63417" spans="68:68" x14ac:dyDescent="0.2">
      <c r="BP63417" s="48"/>
    </row>
    <row r="63418" spans="68:68" x14ac:dyDescent="0.2">
      <c r="BP63418" s="48"/>
    </row>
    <row r="63419" spans="68:68" x14ac:dyDescent="0.2">
      <c r="BP63419" s="48"/>
    </row>
    <row r="63420" spans="68:68" x14ac:dyDescent="0.2">
      <c r="BP63420" s="48"/>
    </row>
    <row r="63421" spans="68:68" x14ac:dyDescent="0.2">
      <c r="BP63421" s="48"/>
    </row>
    <row r="63422" spans="68:68" x14ac:dyDescent="0.2">
      <c r="BP63422" s="48"/>
    </row>
    <row r="63423" spans="68:68" x14ac:dyDescent="0.2">
      <c r="BP63423" s="48"/>
    </row>
    <row r="63424" spans="68:68" x14ac:dyDescent="0.2">
      <c r="BP63424" s="48"/>
    </row>
    <row r="63425" spans="68:68" x14ac:dyDescent="0.2">
      <c r="BP63425" s="48"/>
    </row>
    <row r="63426" spans="68:68" x14ac:dyDescent="0.2">
      <c r="BP63426" s="48"/>
    </row>
    <row r="63427" spans="68:68" x14ac:dyDescent="0.2">
      <c r="BP63427" s="48"/>
    </row>
    <row r="63428" spans="68:68" x14ac:dyDescent="0.2">
      <c r="BP63428" s="48"/>
    </row>
    <row r="63429" spans="68:68" x14ac:dyDescent="0.2">
      <c r="BP63429" s="48"/>
    </row>
    <row r="63430" spans="68:68" x14ac:dyDescent="0.2">
      <c r="BP63430" s="48"/>
    </row>
    <row r="63431" spans="68:68" x14ac:dyDescent="0.2">
      <c r="BP63431" s="48"/>
    </row>
    <row r="63432" spans="68:68" x14ac:dyDescent="0.2">
      <c r="BP63432" s="48"/>
    </row>
    <row r="63433" spans="68:68" x14ac:dyDescent="0.2">
      <c r="BP63433" s="48"/>
    </row>
    <row r="63434" spans="68:68" x14ac:dyDescent="0.2">
      <c r="BP63434" s="48"/>
    </row>
    <row r="63435" spans="68:68" x14ac:dyDescent="0.2">
      <c r="BP63435" s="48"/>
    </row>
    <row r="63436" spans="68:68" x14ac:dyDescent="0.2">
      <c r="BP63436" s="48"/>
    </row>
    <row r="63437" spans="68:68" x14ac:dyDescent="0.2">
      <c r="BP63437" s="48"/>
    </row>
    <row r="63438" spans="68:68" x14ac:dyDescent="0.2">
      <c r="BP63438" s="48"/>
    </row>
    <row r="63439" spans="68:68" x14ac:dyDescent="0.2">
      <c r="BP63439" s="48"/>
    </row>
    <row r="63440" spans="68:68" x14ac:dyDescent="0.2">
      <c r="BP63440" s="48"/>
    </row>
    <row r="63441" spans="68:68" x14ac:dyDescent="0.2">
      <c r="BP63441" s="48"/>
    </row>
    <row r="63442" spans="68:68" x14ac:dyDescent="0.2">
      <c r="BP63442" s="48"/>
    </row>
    <row r="63443" spans="68:68" x14ac:dyDescent="0.2">
      <c r="BP63443" s="48"/>
    </row>
    <row r="63444" spans="68:68" x14ac:dyDescent="0.2">
      <c r="BP63444" s="48"/>
    </row>
    <row r="63445" spans="68:68" x14ac:dyDescent="0.2">
      <c r="BP63445" s="48"/>
    </row>
    <row r="63446" spans="68:68" x14ac:dyDescent="0.2">
      <c r="BP63446" s="48"/>
    </row>
    <row r="63447" spans="68:68" x14ac:dyDescent="0.2">
      <c r="BP63447" s="48"/>
    </row>
    <row r="63448" spans="68:68" x14ac:dyDescent="0.2">
      <c r="BP63448" s="48"/>
    </row>
    <row r="63449" spans="68:68" x14ac:dyDescent="0.2">
      <c r="BP63449" s="48"/>
    </row>
    <row r="63450" spans="68:68" x14ac:dyDescent="0.2">
      <c r="BP63450" s="48"/>
    </row>
    <row r="63451" spans="68:68" x14ac:dyDescent="0.2">
      <c r="BP63451" s="48"/>
    </row>
    <row r="63452" spans="68:68" x14ac:dyDescent="0.2">
      <c r="BP63452" s="48"/>
    </row>
    <row r="63453" spans="68:68" x14ac:dyDescent="0.2">
      <c r="BP63453" s="48"/>
    </row>
    <row r="63454" spans="68:68" x14ac:dyDescent="0.2">
      <c r="BP63454" s="48"/>
    </row>
    <row r="63455" spans="68:68" x14ac:dyDescent="0.2">
      <c r="BP63455" s="48"/>
    </row>
    <row r="63456" spans="68:68" x14ac:dyDescent="0.2">
      <c r="BP63456" s="48"/>
    </row>
    <row r="63457" spans="68:68" x14ac:dyDescent="0.2">
      <c r="BP63457" s="48"/>
    </row>
    <row r="63458" spans="68:68" x14ac:dyDescent="0.2">
      <c r="BP63458" s="48"/>
    </row>
    <row r="63459" spans="68:68" x14ac:dyDescent="0.2">
      <c r="BP63459" s="48"/>
    </row>
    <row r="63460" spans="68:68" x14ac:dyDescent="0.2">
      <c r="BP63460" s="48"/>
    </row>
    <row r="63461" spans="68:68" x14ac:dyDescent="0.2">
      <c r="BP63461" s="48"/>
    </row>
    <row r="63462" spans="68:68" x14ac:dyDescent="0.2">
      <c r="BP63462" s="48"/>
    </row>
    <row r="63463" spans="68:68" x14ac:dyDescent="0.2">
      <c r="BP63463" s="48"/>
    </row>
    <row r="63464" spans="68:68" x14ac:dyDescent="0.2">
      <c r="BP63464" s="48"/>
    </row>
    <row r="63465" spans="68:68" x14ac:dyDescent="0.2">
      <c r="BP63465" s="48"/>
    </row>
    <row r="63466" spans="68:68" x14ac:dyDescent="0.2">
      <c r="BP63466" s="48"/>
    </row>
    <row r="63467" spans="68:68" x14ac:dyDescent="0.2">
      <c r="BP63467" s="48"/>
    </row>
    <row r="63468" spans="68:68" x14ac:dyDescent="0.2">
      <c r="BP63468" s="48"/>
    </row>
    <row r="63469" spans="68:68" x14ac:dyDescent="0.2">
      <c r="BP63469" s="48"/>
    </row>
    <row r="63470" spans="68:68" x14ac:dyDescent="0.2">
      <c r="BP63470" s="48"/>
    </row>
    <row r="63471" spans="68:68" x14ac:dyDescent="0.2">
      <c r="BP63471" s="48"/>
    </row>
    <row r="63472" spans="68:68" x14ac:dyDescent="0.2">
      <c r="BP63472" s="48"/>
    </row>
    <row r="63473" spans="68:68" x14ac:dyDescent="0.2">
      <c r="BP63473" s="48"/>
    </row>
    <row r="63474" spans="68:68" x14ac:dyDescent="0.2">
      <c r="BP63474" s="48"/>
    </row>
    <row r="63475" spans="68:68" x14ac:dyDescent="0.2">
      <c r="BP63475" s="48"/>
    </row>
    <row r="63476" spans="68:68" x14ac:dyDescent="0.2">
      <c r="BP63476" s="48"/>
    </row>
    <row r="63477" spans="68:68" x14ac:dyDescent="0.2">
      <c r="BP63477" s="48"/>
    </row>
    <row r="63478" spans="68:68" x14ac:dyDescent="0.2">
      <c r="BP63478" s="48"/>
    </row>
    <row r="63479" spans="68:68" x14ac:dyDescent="0.2">
      <c r="BP63479" s="48"/>
    </row>
    <row r="63480" spans="68:68" x14ac:dyDescent="0.2">
      <c r="BP63480" s="48"/>
    </row>
    <row r="63481" spans="68:68" x14ac:dyDescent="0.2">
      <c r="BP63481" s="48"/>
    </row>
    <row r="63482" spans="68:68" x14ac:dyDescent="0.2">
      <c r="BP63482" s="48"/>
    </row>
    <row r="63483" spans="68:68" x14ac:dyDescent="0.2">
      <c r="BP63483" s="48"/>
    </row>
    <row r="63484" spans="68:68" x14ac:dyDescent="0.2">
      <c r="BP63484" s="48"/>
    </row>
    <row r="63485" spans="68:68" x14ac:dyDescent="0.2">
      <c r="BP63485" s="48"/>
    </row>
    <row r="63486" spans="68:68" x14ac:dyDescent="0.2">
      <c r="BP63486" s="48"/>
    </row>
    <row r="63487" spans="68:68" x14ac:dyDescent="0.2">
      <c r="BP63487" s="48"/>
    </row>
    <row r="63488" spans="68:68" x14ac:dyDescent="0.2">
      <c r="BP63488" s="48"/>
    </row>
    <row r="63489" spans="68:68" x14ac:dyDescent="0.2">
      <c r="BP63489" s="48"/>
    </row>
    <row r="63490" spans="68:68" x14ac:dyDescent="0.2">
      <c r="BP63490" s="48"/>
    </row>
    <row r="63491" spans="68:68" x14ac:dyDescent="0.2">
      <c r="BP63491" s="48"/>
    </row>
    <row r="63492" spans="68:68" x14ac:dyDescent="0.2">
      <c r="BP63492" s="48"/>
    </row>
    <row r="63493" spans="68:68" x14ac:dyDescent="0.2">
      <c r="BP63493" s="48"/>
    </row>
    <row r="63494" spans="68:68" x14ac:dyDescent="0.2">
      <c r="BP63494" s="48"/>
    </row>
    <row r="63495" spans="68:68" x14ac:dyDescent="0.2">
      <c r="BP63495" s="48"/>
    </row>
    <row r="63496" spans="68:68" x14ac:dyDescent="0.2">
      <c r="BP63496" s="48"/>
    </row>
    <row r="63497" spans="68:68" x14ac:dyDescent="0.2">
      <c r="BP63497" s="48"/>
    </row>
    <row r="63498" spans="68:68" x14ac:dyDescent="0.2">
      <c r="BP63498" s="48"/>
    </row>
    <row r="63499" spans="68:68" x14ac:dyDescent="0.2">
      <c r="BP63499" s="48"/>
    </row>
    <row r="63500" spans="68:68" x14ac:dyDescent="0.2">
      <c r="BP63500" s="48"/>
    </row>
    <row r="63501" spans="68:68" x14ac:dyDescent="0.2">
      <c r="BP63501" s="48"/>
    </row>
    <row r="63502" spans="68:68" x14ac:dyDescent="0.2">
      <c r="BP63502" s="48"/>
    </row>
    <row r="63503" spans="68:68" x14ac:dyDescent="0.2">
      <c r="BP63503" s="48"/>
    </row>
    <row r="63504" spans="68:68" x14ac:dyDescent="0.2">
      <c r="BP63504" s="48"/>
    </row>
    <row r="63505" spans="68:68" x14ac:dyDescent="0.2">
      <c r="BP63505" s="48"/>
    </row>
    <row r="63506" spans="68:68" x14ac:dyDescent="0.2">
      <c r="BP63506" s="48"/>
    </row>
    <row r="63507" spans="68:68" x14ac:dyDescent="0.2">
      <c r="BP63507" s="48"/>
    </row>
    <row r="63508" spans="68:68" x14ac:dyDescent="0.2">
      <c r="BP63508" s="48"/>
    </row>
    <row r="63509" spans="68:68" x14ac:dyDescent="0.2">
      <c r="BP63509" s="48"/>
    </row>
    <row r="63510" spans="68:68" x14ac:dyDescent="0.2">
      <c r="BP63510" s="48"/>
    </row>
    <row r="63511" spans="68:68" x14ac:dyDescent="0.2">
      <c r="BP63511" s="48"/>
    </row>
    <row r="63512" spans="68:68" x14ac:dyDescent="0.2">
      <c r="BP63512" s="48"/>
    </row>
    <row r="63513" spans="68:68" x14ac:dyDescent="0.2">
      <c r="BP63513" s="48"/>
    </row>
    <row r="63514" spans="68:68" x14ac:dyDescent="0.2">
      <c r="BP63514" s="48"/>
    </row>
    <row r="63515" spans="68:68" x14ac:dyDescent="0.2">
      <c r="BP63515" s="48"/>
    </row>
    <row r="63516" spans="68:68" x14ac:dyDescent="0.2">
      <c r="BP63516" s="48"/>
    </row>
    <row r="63517" spans="68:68" x14ac:dyDescent="0.2">
      <c r="BP63517" s="48"/>
    </row>
    <row r="63518" spans="68:68" x14ac:dyDescent="0.2">
      <c r="BP63518" s="48"/>
    </row>
    <row r="63519" spans="68:68" x14ac:dyDescent="0.2">
      <c r="BP63519" s="48"/>
    </row>
    <row r="63520" spans="68:68" x14ac:dyDescent="0.2">
      <c r="BP63520" s="48"/>
    </row>
    <row r="63521" spans="68:68" x14ac:dyDescent="0.2">
      <c r="BP63521" s="48"/>
    </row>
    <row r="63522" spans="68:68" x14ac:dyDescent="0.2">
      <c r="BP63522" s="48"/>
    </row>
    <row r="63523" spans="68:68" x14ac:dyDescent="0.2">
      <c r="BP63523" s="48"/>
    </row>
    <row r="63524" spans="68:68" x14ac:dyDescent="0.2">
      <c r="BP63524" s="48"/>
    </row>
    <row r="63525" spans="68:68" x14ac:dyDescent="0.2">
      <c r="BP63525" s="48"/>
    </row>
    <row r="63526" spans="68:68" x14ac:dyDescent="0.2">
      <c r="BP63526" s="48"/>
    </row>
    <row r="63527" spans="68:68" x14ac:dyDescent="0.2">
      <c r="BP63527" s="48"/>
    </row>
    <row r="63528" spans="68:68" x14ac:dyDescent="0.2">
      <c r="BP63528" s="48"/>
    </row>
    <row r="63529" spans="68:68" x14ac:dyDescent="0.2">
      <c r="BP63529" s="48"/>
    </row>
    <row r="63530" spans="68:68" x14ac:dyDescent="0.2">
      <c r="BP63530" s="48"/>
    </row>
    <row r="63531" spans="68:68" x14ac:dyDescent="0.2">
      <c r="BP63531" s="48"/>
    </row>
    <row r="63532" spans="68:68" x14ac:dyDescent="0.2">
      <c r="BP63532" s="48"/>
    </row>
    <row r="63533" spans="68:68" x14ac:dyDescent="0.2">
      <c r="BP63533" s="48"/>
    </row>
    <row r="63534" spans="68:68" x14ac:dyDescent="0.2">
      <c r="BP63534" s="48"/>
    </row>
    <row r="63535" spans="68:68" x14ac:dyDescent="0.2">
      <c r="BP63535" s="48"/>
    </row>
    <row r="63536" spans="68:68" x14ac:dyDescent="0.2">
      <c r="BP63536" s="48"/>
    </row>
    <row r="63537" spans="68:68" x14ac:dyDescent="0.2">
      <c r="BP63537" s="48"/>
    </row>
    <row r="63538" spans="68:68" x14ac:dyDescent="0.2">
      <c r="BP63538" s="48"/>
    </row>
    <row r="63539" spans="68:68" x14ac:dyDescent="0.2">
      <c r="BP63539" s="48"/>
    </row>
    <row r="63540" spans="68:68" x14ac:dyDescent="0.2">
      <c r="BP63540" s="48"/>
    </row>
    <row r="63541" spans="68:68" x14ac:dyDescent="0.2">
      <c r="BP63541" s="48"/>
    </row>
    <row r="63542" spans="68:68" x14ac:dyDescent="0.2">
      <c r="BP63542" s="48"/>
    </row>
    <row r="63543" spans="68:68" x14ac:dyDescent="0.2">
      <c r="BP63543" s="48"/>
    </row>
    <row r="63544" spans="68:68" x14ac:dyDescent="0.2">
      <c r="BP63544" s="48"/>
    </row>
    <row r="63545" spans="68:68" x14ac:dyDescent="0.2">
      <c r="BP63545" s="48"/>
    </row>
    <row r="63546" spans="68:68" x14ac:dyDescent="0.2">
      <c r="BP63546" s="48"/>
    </row>
    <row r="63547" spans="68:68" x14ac:dyDescent="0.2">
      <c r="BP63547" s="48"/>
    </row>
    <row r="63548" spans="68:68" x14ac:dyDescent="0.2">
      <c r="BP63548" s="48"/>
    </row>
    <row r="63549" spans="68:68" x14ac:dyDescent="0.2">
      <c r="BP63549" s="48"/>
    </row>
    <row r="63550" spans="68:68" x14ac:dyDescent="0.2">
      <c r="BP63550" s="48"/>
    </row>
    <row r="63551" spans="68:68" x14ac:dyDescent="0.2">
      <c r="BP63551" s="48"/>
    </row>
    <row r="63552" spans="68:68" x14ac:dyDescent="0.2">
      <c r="BP63552" s="48"/>
    </row>
    <row r="63553" spans="68:68" x14ac:dyDescent="0.2">
      <c r="BP63553" s="48"/>
    </row>
    <row r="63554" spans="68:68" x14ac:dyDescent="0.2">
      <c r="BP63554" s="48"/>
    </row>
    <row r="63555" spans="68:68" x14ac:dyDescent="0.2">
      <c r="BP63555" s="48"/>
    </row>
    <row r="63556" spans="68:68" x14ac:dyDescent="0.2">
      <c r="BP63556" s="48"/>
    </row>
    <row r="63557" spans="68:68" x14ac:dyDescent="0.2">
      <c r="BP63557" s="48"/>
    </row>
    <row r="63558" spans="68:68" x14ac:dyDescent="0.2">
      <c r="BP63558" s="48"/>
    </row>
    <row r="63559" spans="68:68" x14ac:dyDescent="0.2">
      <c r="BP63559" s="48"/>
    </row>
    <row r="63560" spans="68:68" x14ac:dyDescent="0.2">
      <c r="BP63560" s="48"/>
    </row>
    <row r="63561" spans="68:68" x14ac:dyDescent="0.2">
      <c r="BP63561" s="48"/>
    </row>
    <row r="63562" spans="68:68" x14ac:dyDescent="0.2">
      <c r="BP63562" s="48"/>
    </row>
    <row r="63563" spans="68:68" x14ac:dyDescent="0.2">
      <c r="BP63563" s="48"/>
    </row>
    <row r="63564" spans="68:68" x14ac:dyDescent="0.2">
      <c r="BP63564" s="48"/>
    </row>
    <row r="63565" spans="68:68" x14ac:dyDescent="0.2">
      <c r="BP63565" s="48"/>
    </row>
    <row r="63566" spans="68:68" x14ac:dyDescent="0.2">
      <c r="BP63566" s="48"/>
    </row>
    <row r="63567" spans="68:68" x14ac:dyDescent="0.2">
      <c r="BP63567" s="48"/>
    </row>
    <row r="63568" spans="68:68" x14ac:dyDescent="0.2">
      <c r="BP63568" s="48"/>
    </row>
    <row r="63569" spans="68:68" x14ac:dyDescent="0.2">
      <c r="BP63569" s="48"/>
    </row>
    <row r="63570" spans="68:68" x14ac:dyDescent="0.2">
      <c r="BP63570" s="48"/>
    </row>
    <row r="63571" spans="68:68" x14ac:dyDescent="0.2">
      <c r="BP63571" s="48"/>
    </row>
    <row r="63572" spans="68:68" x14ac:dyDescent="0.2">
      <c r="BP63572" s="48"/>
    </row>
    <row r="63573" spans="68:68" x14ac:dyDescent="0.2">
      <c r="BP63573" s="48"/>
    </row>
    <row r="63574" spans="68:68" x14ac:dyDescent="0.2">
      <c r="BP63574" s="48"/>
    </row>
    <row r="63575" spans="68:68" x14ac:dyDescent="0.2">
      <c r="BP63575" s="48"/>
    </row>
    <row r="63576" spans="68:68" x14ac:dyDescent="0.2">
      <c r="BP63576" s="48"/>
    </row>
    <row r="63577" spans="68:68" x14ac:dyDescent="0.2">
      <c r="BP63577" s="48"/>
    </row>
    <row r="63578" spans="68:68" x14ac:dyDescent="0.2">
      <c r="BP63578" s="48"/>
    </row>
    <row r="63579" spans="68:68" x14ac:dyDescent="0.2">
      <c r="BP63579" s="48"/>
    </row>
    <row r="63580" spans="68:68" x14ac:dyDescent="0.2">
      <c r="BP63580" s="48"/>
    </row>
    <row r="63581" spans="68:68" x14ac:dyDescent="0.2">
      <c r="BP63581" s="48"/>
    </row>
    <row r="63582" spans="68:68" x14ac:dyDescent="0.2">
      <c r="BP63582" s="48"/>
    </row>
    <row r="63583" spans="68:68" x14ac:dyDescent="0.2">
      <c r="BP63583" s="48"/>
    </row>
    <row r="63584" spans="68:68" x14ac:dyDescent="0.2">
      <c r="BP63584" s="48"/>
    </row>
    <row r="63585" spans="68:68" x14ac:dyDescent="0.2">
      <c r="BP63585" s="48"/>
    </row>
    <row r="63586" spans="68:68" x14ac:dyDescent="0.2">
      <c r="BP63586" s="48"/>
    </row>
    <row r="63587" spans="68:68" x14ac:dyDescent="0.2">
      <c r="BP63587" s="48"/>
    </row>
    <row r="63588" spans="68:68" x14ac:dyDescent="0.2">
      <c r="BP63588" s="48"/>
    </row>
    <row r="63589" spans="68:68" x14ac:dyDescent="0.2">
      <c r="BP63589" s="48"/>
    </row>
    <row r="63590" spans="68:68" x14ac:dyDescent="0.2">
      <c r="BP63590" s="48"/>
    </row>
    <row r="63591" spans="68:68" x14ac:dyDescent="0.2">
      <c r="BP63591" s="48"/>
    </row>
    <row r="63592" spans="68:68" x14ac:dyDescent="0.2">
      <c r="BP63592" s="48"/>
    </row>
    <row r="63593" spans="68:68" x14ac:dyDescent="0.2">
      <c r="BP63593" s="48"/>
    </row>
    <row r="63594" spans="68:68" x14ac:dyDescent="0.2">
      <c r="BP63594" s="48"/>
    </row>
    <row r="63595" spans="68:68" x14ac:dyDescent="0.2">
      <c r="BP63595" s="48"/>
    </row>
    <row r="63596" spans="68:68" x14ac:dyDescent="0.2">
      <c r="BP63596" s="48"/>
    </row>
    <row r="63597" spans="68:68" x14ac:dyDescent="0.2">
      <c r="BP63597" s="48"/>
    </row>
    <row r="63598" spans="68:68" x14ac:dyDescent="0.2">
      <c r="BP63598" s="48"/>
    </row>
    <row r="63599" spans="68:68" x14ac:dyDescent="0.2">
      <c r="BP63599" s="48"/>
    </row>
    <row r="63600" spans="68:68" x14ac:dyDescent="0.2">
      <c r="BP63600" s="48"/>
    </row>
    <row r="63601" spans="68:68" x14ac:dyDescent="0.2">
      <c r="BP63601" s="48"/>
    </row>
    <row r="63602" spans="68:68" x14ac:dyDescent="0.2">
      <c r="BP63602" s="48"/>
    </row>
    <row r="63603" spans="68:68" x14ac:dyDescent="0.2">
      <c r="BP63603" s="48"/>
    </row>
    <row r="63604" spans="68:68" x14ac:dyDescent="0.2">
      <c r="BP63604" s="48"/>
    </row>
    <row r="63605" spans="68:68" x14ac:dyDescent="0.2">
      <c r="BP63605" s="48"/>
    </row>
    <row r="63606" spans="68:68" x14ac:dyDescent="0.2">
      <c r="BP63606" s="48"/>
    </row>
    <row r="63607" spans="68:68" x14ac:dyDescent="0.2">
      <c r="BP63607" s="48"/>
    </row>
    <row r="63608" spans="68:68" x14ac:dyDescent="0.2">
      <c r="BP63608" s="48"/>
    </row>
    <row r="63609" spans="68:68" x14ac:dyDescent="0.2">
      <c r="BP63609" s="48"/>
    </row>
    <row r="63610" spans="68:68" x14ac:dyDescent="0.2">
      <c r="BP63610" s="48"/>
    </row>
    <row r="63611" spans="68:68" x14ac:dyDescent="0.2">
      <c r="BP63611" s="48"/>
    </row>
    <row r="63612" spans="68:68" x14ac:dyDescent="0.2">
      <c r="BP63612" s="48"/>
    </row>
    <row r="63613" spans="68:68" x14ac:dyDescent="0.2">
      <c r="BP63613" s="48"/>
    </row>
    <row r="63614" spans="68:68" x14ac:dyDescent="0.2">
      <c r="BP63614" s="48"/>
    </row>
    <row r="63615" spans="68:68" x14ac:dyDescent="0.2">
      <c r="BP63615" s="48"/>
    </row>
    <row r="63616" spans="68:68" x14ac:dyDescent="0.2">
      <c r="BP63616" s="48"/>
    </row>
    <row r="63617" spans="68:68" x14ac:dyDescent="0.2">
      <c r="BP63617" s="48"/>
    </row>
    <row r="63618" spans="68:68" x14ac:dyDescent="0.2">
      <c r="BP63618" s="48"/>
    </row>
    <row r="63619" spans="68:68" x14ac:dyDescent="0.2">
      <c r="BP63619" s="48"/>
    </row>
    <row r="63620" spans="68:68" x14ac:dyDescent="0.2">
      <c r="BP63620" s="48"/>
    </row>
    <row r="63621" spans="68:68" x14ac:dyDescent="0.2">
      <c r="BP63621" s="48"/>
    </row>
    <row r="63622" spans="68:68" x14ac:dyDescent="0.2">
      <c r="BP63622" s="48"/>
    </row>
    <row r="63623" spans="68:68" x14ac:dyDescent="0.2">
      <c r="BP63623" s="48"/>
    </row>
    <row r="63624" spans="68:68" x14ac:dyDescent="0.2">
      <c r="BP63624" s="48"/>
    </row>
    <row r="63625" spans="68:68" x14ac:dyDescent="0.2">
      <c r="BP63625" s="48"/>
    </row>
    <row r="63626" spans="68:68" x14ac:dyDescent="0.2">
      <c r="BP63626" s="48"/>
    </row>
    <row r="63627" spans="68:68" x14ac:dyDescent="0.2">
      <c r="BP63627" s="48"/>
    </row>
    <row r="63628" spans="68:68" x14ac:dyDescent="0.2">
      <c r="BP63628" s="48"/>
    </row>
    <row r="63629" spans="68:68" x14ac:dyDescent="0.2">
      <c r="BP63629" s="48"/>
    </row>
    <row r="63630" spans="68:68" x14ac:dyDescent="0.2">
      <c r="BP63630" s="48"/>
    </row>
    <row r="63631" spans="68:68" x14ac:dyDescent="0.2">
      <c r="BP63631" s="48"/>
    </row>
    <row r="63632" spans="68:68" x14ac:dyDescent="0.2">
      <c r="BP63632" s="48"/>
    </row>
    <row r="63633" spans="68:68" x14ac:dyDescent="0.2">
      <c r="BP63633" s="48"/>
    </row>
    <row r="63634" spans="68:68" x14ac:dyDescent="0.2">
      <c r="BP63634" s="48"/>
    </row>
    <row r="63635" spans="68:68" x14ac:dyDescent="0.2">
      <c r="BP63635" s="48"/>
    </row>
    <row r="63636" spans="68:68" x14ac:dyDescent="0.2">
      <c r="BP63636" s="48"/>
    </row>
    <row r="63637" spans="68:68" x14ac:dyDescent="0.2">
      <c r="BP63637" s="48"/>
    </row>
    <row r="63638" spans="68:68" x14ac:dyDescent="0.2">
      <c r="BP63638" s="48"/>
    </row>
    <row r="63639" spans="68:68" x14ac:dyDescent="0.2">
      <c r="BP63639" s="48"/>
    </row>
    <row r="63640" spans="68:68" x14ac:dyDescent="0.2">
      <c r="BP63640" s="48"/>
    </row>
    <row r="63641" spans="68:68" x14ac:dyDescent="0.2">
      <c r="BP63641" s="48"/>
    </row>
    <row r="63642" spans="68:68" x14ac:dyDescent="0.2">
      <c r="BP63642" s="48"/>
    </row>
    <row r="63643" spans="68:68" x14ac:dyDescent="0.2">
      <c r="BP63643" s="48"/>
    </row>
    <row r="63644" spans="68:68" x14ac:dyDescent="0.2">
      <c r="BP63644" s="48"/>
    </row>
    <row r="63645" spans="68:68" x14ac:dyDescent="0.2">
      <c r="BP63645" s="48"/>
    </row>
    <row r="63646" spans="68:68" x14ac:dyDescent="0.2">
      <c r="BP63646" s="48"/>
    </row>
    <row r="63647" spans="68:68" x14ac:dyDescent="0.2">
      <c r="BP63647" s="48"/>
    </row>
    <row r="63648" spans="68:68" x14ac:dyDescent="0.2">
      <c r="BP63648" s="48"/>
    </row>
    <row r="63649" spans="68:68" x14ac:dyDescent="0.2">
      <c r="BP63649" s="48"/>
    </row>
    <row r="63650" spans="68:68" x14ac:dyDescent="0.2">
      <c r="BP63650" s="48"/>
    </row>
    <row r="63651" spans="68:68" x14ac:dyDescent="0.2">
      <c r="BP63651" s="48"/>
    </row>
    <row r="63652" spans="68:68" x14ac:dyDescent="0.2">
      <c r="BP63652" s="48"/>
    </row>
    <row r="63653" spans="68:68" x14ac:dyDescent="0.2">
      <c r="BP63653" s="48"/>
    </row>
    <row r="63654" spans="68:68" x14ac:dyDescent="0.2">
      <c r="BP63654" s="48"/>
    </row>
    <row r="63655" spans="68:68" x14ac:dyDescent="0.2">
      <c r="BP63655" s="48"/>
    </row>
    <row r="63656" spans="68:68" x14ac:dyDescent="0.2">
      <c r="BP63656" s="48"/>
    </row>
    <row r="63657" spans="68:68" x14ac:dyDescent="0.2">
      <c r="BP63657" s="48"/>
    </row>
    <row r="63658" spans="68:68" x14ac:dyDescent="0.2">
      <c r="BP63658" s="48"/>
    </row>
    <row r="63659" spans="68:68" x14ac:dyDescent="0.2">
      <c r="BP63659" s="48"/>
    </row>
    <row r="63660" spans="68:68" x14ac:dyDescent="0.2">
      <c r="BP63660" s="48"/>
    </row>
    <row r="63661" spans="68:68" x14ac:dyDescent="0.2">
      <c r="BP63661" s="48"/>
    </row>
    <row r="63662" spans="68:68" x14ac:dyDescent="0.2">
      <c r="BP63662" s="48"/>
    </row>
    <row r="63663" spans="68:68" x14ac:dyDescent="0.2">
      <c r="BP63663" s="48"/>
    </row>
    <row r="63664" spans="68:68" x14ac:dyDescent="0.2">
      <c r="BP63664" s="48"/>
    </row>
    <row r="63665" spans="68:68" x14ac:dyDescent="0.2">
      <c r="BP63665" s="48"/>
    </row>
    <row r="63666" spans="68:68" x14ac:dyDescent="0.2">
      <c r="BP63666" s="48"/>
    </row>
    <row r="63667" spans="68:68" x14ac:dyDescent="0.2">
      <c r="BP63667" s="48"/>
    </row>
    <row r="63668" spans="68:68" x14ac:dyDescent="0.2">
      <c r="BP63668" s="48"/>
    </row>
    <row r="63669" spans="68:68" x14ac:dyDescent="0.2">
      <c r="BP63669" s="48"/>
    </row>
    <row r="63670" spans="68:68" x14ac:dyDescent="0.2">
      <c r="BP63670" s="48"/>
    </row>
    <row r="63671" spans="68:68" x14ac:dyDescent="0.2">
      <c r="BP63671" s="48"/>
    </row>
    <row r="63672" spans="68:68" x14ac:dyDescent="0.2">
      <c r="BP63672" s="48"/>
    </row>
    <row r="63673" spans="68:68" x14ac:dyDescent="0.2">
      <c r="BP63673" s="48"/>
    </row>
    <row r="63674" spans="68:68" x14ac:dyDescent="0.2">
      <c r="BP63674" s="48"/>
    </row>
    <row r="63675" spans="68:68" x14ac:dyDescent="0.2">
      <c r="BP63675" s="48"/>
    </row>
    <row r="63676" spans="68:68" x14ac:dyDescent="0.2">
      <c r="BP63676" s="48"/>
    </row>
    <row r="63677" spans="68:68" x14ac:dyDescent="0.2">
      <c r="BP63677" s="48"/>
    </row>
    <row r="63678" spans="68:68" x14ac:dyDescent="0.2">
      <c r="BP63678" s="48"/>
    </row>
    <row r="63679" spans="68:68" x14ac:dyDescent="0.2">
      <c r="BP63679" s="48"/>
    </row>
    <row r="63680" spans="68:68" x14ac:dyDescent="0.2">
      <c r="BP63680" s="48"/>
    </row>
    <row r="63681" spans="68:68" x14ac:dyDescent="0.2">
      <c r="BP63681" s="48"/>
    </row>
    <row r="63682" spans="68:68" x14ac:dyDescent="0.2">
      <c r="BP63682" s="48"/>
    </row>
    <row r="63683" spans="68:68" x14ac:dyDescent="0.2">
      <c r="BP63683" s="48"/>
    </row>
    <row r="63684" spans="68:68" x14ac:dyDescent="0.2">
      <c r="BP63684" s="48"/>
    </row>
    <row r="63685" spans="68:68" x14ac:dyDescent="0.2">
      <c r="BP63685" s="48"/>
    </row>
    <row r="63686" spans="68:68" x14ac:dyDescent="0.2">
      <c r="BP63686" s="48"/>
    </row>
    <row r="63687" spans="68:68" x14ac:dyDescent="0.2">
      <c r="BP63687" s="48"/>
    </row>
    <row r="63688" spans="68:68" x14ac:dyDescent="0.2">
      <c r="BP63688" s="48"/>
    </row>
    <row r="63689" spans="68:68" x14ac:dyDescent="0.2">
      <c r="BP63689" s="48"/>
    </row>
    <row r="63690" spans="68:68" x14ac:dyDescent="0.2">
      <c r="BP63690" s="48"/>
    </row>
    <row r="63691" spans="68:68" x14ac:dyDescent="0.2">
      <c r="BP63691" s="48"/>
    </row>
    <row r="63692" spans="68:68" x14ac:dyDescent="0.2">
      <c r="BP63692" s="48"/>
    </row>
    <row r="63693" spans="68:68" x14ac:dyDescent="0.2">
      <c r="BP63693" s="48"/>
    </row>
    <row r="63694" spans="68:68" x14ac:dyDescent="0.2">
      <c r="BP63694" s="48"/>
    </row>
    <row r="63695" spans="68:68" x14ac:dyDescent="0.2">
      <c r="BP63695" s="48"/>
    </row>
    <row r="63696" spans="68:68" x14ac:dyDescent="0.2">
      <c r="BP63696" s="48"/>
    </row>
    <row r="63697" spans="68:68" x14ac:dyDescent="0.2">
      <c r="BP63697" s="48"/>
    </row>
    <row r="63698" spans="68:68" x14ac:dyDescent="0.2">
      <c r="BP63698" s="48"/>
    </row>
    <row r="63699" spans="68:68" x14ac:dyDescent="0.2">
      <c r="BP63699" s="48"/>
    </row>
    <row r="63700" spans="68:68" x14ac:dyDescent="0.2">
      <c r="BP63700" s="48"/>
    </row>
    <row r="63701" spans="68:68" x14ac:dyDescent="0.2">
      <c r="BP63701" s="48"/>
    </row>
    <row r="63702" spans="68:68" x14ac:dyDescent="0.2">
      <c r="BP63702" s="48"/>
    </row>
    <row r="63703" spans="68:68" x14ac:dyDescent="0.2">
      <c r="BP63703" s="48"/>
    </row>
    <row r="63704" spans="68:68" x14ac:dyDescent="0.2">
      <c r="BP63704" s="48"/>
    </row>
    <row r="63705" spans="68:68" x14ac:dyDescent="0.2">
      <c r="BP63705" s="48"/>
    </row>
    <row r="63706" spans="68:68" x14ac:dyDescent="0.2">
      <c r="BP63706" s="48"/>
    </row>
    <row r="63707" spans="68:68" x14ac:dyDescent="0.2">
      <c r="BP63707" s="48"/>
    </row>
    <row r="63708" spans="68:68" x14ac:dyDescent="0.2">
      <c r="BP63708" s="48"/>
    </row>
    <row r="63709" spans="68:68" x14ac:dyDescent="0.2">
      <c r="BP63709" s="48"/>
    </row>
    <row r="63710" spans="68:68" x14ac:dyDescent="0.2">
      <c r="BP63710" s="48"/>
    </row>
    <row r="63711" spans="68:68" x14ac:dyDescent="0.2">
      <c r="BP63711" s="48"/>
    </row>
    <row r="63712" spans="68:68" x14ac:dyDescent="0.2">
      <c r="BP63712" s="48"/>
    </row>
    <row r="63713" spans="68:68" x14ac:dyDescent="0.2">
      <c r="BP63713" s="48"/>
    </row>
    <row r="63714" spans="68:68" x14ac:dyDescent="0.2">
      <c r="BP63714" s="48"/>
    </row>
    <row r="63715" spans="68:68" x14ac:dyDescent="0.2">
      <c r="BP63715" s="48"/>
    </row>
    <row r="63716" spans="68:68" x14ac:dyDescent="0.2">
      <c r="BP63716" s="48"/>
    </row>
    <row r="63717" spans="68:68" x14ac:dyDescent="0.2">
      <c r="BP63717" s="48"/>
    </row>
    <row r="63718" spans="68:68" x14ac:dyDescent="0.2">
      <c r="BP63718" s="48"/>
    </row>
    <row r="63719" spans="68:68" x14ac:dyDescent="0.2">
      <c r="BP63719" s="48"/>
    </row>
    <row r="63720" spans="68:68" x14ac:dyDescent="0.2">
      <c r="BP63720" s="48"/>
    </row>
    <row r="63721" spans="68:68" x14ac:dyDescent="0.2">
      <c r="BP63721" s="48"/>
    </row>
    <row r="63722" spans="68:68" x14ac:dyDescent="0.2">
      <c r="BP63722" s="48"/>
    </row>
    <row r="63723" spans="68:68" x14ac:dyDescent="0.2">
      <c r="BP63723" s="48"/>
    </row>
    <row r="63724" spans="68:68" x14ac:dyDescent="0.2">
      <c r="BP63724" s="48"/>
    </row>
    <row r="63725" spans="68:68" x14ac:dyDescent="0.2">
      <c r="BP63725" s="48"/>
    </row>
    <row r="63726" spans="68:68" x14ac:dyDescent="0.2">
      <c r="BP63726" s="48"/>
    </row>
    <row r="63727" spans="68:68" x14ac:dyDescent="0.2">
      <c r="BP63727" s="48"/>
    </row>
    <row r="63728" spans="68:68" x14ac:dyDescent="0.2">
      <c r="BP63728" s="48"/>
    </row>
    <row r="63729" spans="68:68" x14ac:dyDescent="0.2">
      <c r="BP63729" s="48"/>
    </row>
    <row r="63730" spans="68:68" x14ac:dyDescent="0.2">
      <c r="BP63730" s="48"/>
    </row>
    <row r="63731" spans="68:68" x14ac:dyDescent="0.2">
      <c r="BP63731" s="48"/>
    </row>
    <row r="63732" spans="68:68" x14ac:dyDescent="0.2">
      <c r="BP63732" s="48"/>
    </row>
    <row r="63733" spans="68:68" x14ac:dyDescent="0.2">
      <c r="BP63733" s="48"/>
    </row>
    <row r="63734" spans="68:68" x14ac:dyDescent="0.2">
      <c r="BP63734" s="48"/>
    </row>
    <row r="63735" spans="68:68" x14ac:dyDescent="0.2">
      <c r="BP63735" s="48"/>
    </row>
    <row r="63736" spans="68:68" x14ac:dyDescent="0.2">
      <c r="BP63736" s="48"/>
    </row>
    <row r="63737" spans="68:68" x14ac:dyDescent="0.2">
      <c r="BP63737" s="48"/>
    </row>
    <row r="63738" spans="68:68" x14ac:dyDescent="0.2">
      <c r="BP63738" s="48"/>
    </row>
    <row r="63739" spans="68:68" x14ac:dyDescent="0.2">
      <c r="BP63739" s="48"/>
    </row>
    <row r="63740" spans="68:68" x14ac:dyDescent="0.2">
      <c r="BP63740" s="48"/>
    </row>
    <row r="63741" spans="68:68" x14ac:dyDescent="0.2">
      <c r="BP63741" s="48"/>
    </row>
    <row r="63742" spans="68:68" x14ac:dyDescent="0.2">
      <c r="BP63742" s="48"/>
    </row>
    <row r="63743" spans="68:68" x14ac:dyDescent="0.2">
      <c r="BP63743" s="48"/>
    </row>
    <row r="63744" spans="68:68" x14ac:dyDescent="0.2">
      <c r="BP63744" s="48"/>
    </row>
    <row r="63745" spans="68:68" x14ac:dyDescent="0.2">
      <c r="BP63745" s="48"/>
    </row>
    <row r="63746" spans="68:68" x14ac:dyDescent="0.2">
      <c r="BP63746" s="48"/>
    </row>
    <row r="63747" spans="68:68" x14ac:dyDescent="0.2">
      <c r="BP63747" s="48"/>
    </row>
    <row r="63748" spans="68:68" x14ac:dyDescent="0.2">
      <c r="BP63748" s="48"/>
    </row>
    <row r="63749" spans="68:68" x14ac:dyDescent="0.2">
      <c r="BP63749" s="48"/>
    </row>
    <row r="63750" spans="68:68" x14ac:dyDescent="0.2">
      <c r="BP63750" s="48"/>
    </row>
    <row r="63751" spans="68:68" x14ac:dyDescent="0.2">
      <c r="BP63751" s="48"/>
    </row>
    <row r="63752" spans="68:68" x14ac:dyDescent="0.2">
      <c r="BP63752" s="48"/>
    </row>
    <row r="63753" spans="68:68" x14ac:dyDescent="0.2">
      <c r="BP63753" s="48"/>
    </row>
    <row r="63754" spans="68:68" x14ac:dyDescent="0.2">
      <c r="BP63754" s="48"/>
    </row>
    <row r="63755" spans="68:68" x14ac:dyDescent="0.2">
      <c r="BP63755" s="48"/>
    </row>
    <row r="63756" spans="68:68" x14ac:dyDescent="0.2">
      <c r="BP63756" s="48"/>
    </row>
    <row r="63757" spans="68:68" x14ac:dyDescent="0.2">
      <c r="BP63757" s="48"/>
    </row>
    <row r="63758" spans="68:68" x14ac:dyDescent="0.2">
      <c r="BP63758" s="48"/>
    </row>
    <row r="63759" spans="68:68" x14ac:dyDescent="0.2">
      <c r="BP63759" s="48"/>
    </row>
    <row r="63760" spans="68:68" x14ac:dyDescent="0.2">
      <c r="BP63760" s="48"/>
    </row>
    <row r="63761" spans="68:68" x14ac:dyDescent="0.2">
      <c r="BP63761" s="48"/>
    </row>
    <row r="63762" spans="68:68" x14ac:dyDescent="0.2">
      <c r="BP63762" s="48"/>
    </row>
    <row r="63763" spans="68:68" x14ac:dyDescent="0.2">
      <c r="BP63763" s="48"/>
    </row>
    <row r="63764" spans="68:68" x14ac:dyDescent="0.2">
      <c r="BP63764" s="48"/>
    </row>
    <row r="63765" spans="68:68" x14ac:dyDescent="0.2">
      <c r="BP63765" s="48"/>
    </row>
    <row r="63766" spans="68:68" x14ac:dyDescent="0.2">
      <c r="BP63766" s="48"/>
    </row>
    <row r="63767" spans="68:68" x14ac:dyDescent="0.2">
      <c r="BP63767" s="48"/>
    </row>
    <row r="63768" spans="68:68" x14ac:dyDescent="0.2">
      <c r="BP63768" s="48"/>
    </row>
    <row r="63769" spans="68:68" x14ac:dyDescent="0.2">
      <c r="BP63769" s="48"/>
    </row>
    <row r="63770" spans="68:68" x14ac:dyDescent="0.2">
      <c r="BP63770" s="48"/>
    </row>
    <row r="63771" spans="68:68" x14ac:dyDescent="0.2">
      <c r="BP63771" s="48"/>
    </row>
    <row r="63772" spans="68:68" x14ac:dyDescent="0.2">
      <c r="BP63772" s="48"/>
    </row>
    <row r="63773" spans="68:68" x14ac:dyDescent="0.2">
      <c r="BP63773" s="48"/>
    </row>
    <row r="63774" spans="68:68" x14ac:dyDescent="0.2">
      <c r="BP63774" s="48"/>
    </row>
    <row r="63775" spans="68:68" x14ac:dyDescent="0.2">
      <c r="BP63775" s="48"/>
    </row>
    <row r="63776" spans="68:68" x14ac:dyDescent="0.2">
      <c r="BP63776" s="48"/>
    </row>
    <row r="63777" spans="68:68" x14ac:dyDescent="0.2">
      <c r="BP63777" s="48"/>
    </row>
    <row r="63778" spans="68:68" x14ac:dyDescent="0.2">
      <c r="BP63778" s="48"/>
    </row>
    <row r="63779" spans="68:68" x14ac:dyDescent="0.2">
      <c r="BP63779" s="48"/>
    </row>
    <row r="63780" spans="68:68" x14ac:dyDescent="0.2">
      <c r="BP63780" s="48"/>
    </row>
    <row r="63781" spans="68:68" x14ac:dyDescent="0.2">
      <c r="BP63781" s="48"/>
    </row>
    <row r="63782" spans="68:68" x14ac:dyDescent="0.2">
      <c r="BP63782" s="48"/>
    </row>
    <row r="63783" spans="68:68" x14ac:dyDescent="0.2">
      <c r="BP63783" s="48"/>
    </row>
    <row r="63784" spans="68:68" x14ac:dyDescent="0.2">
      <c r="BP63784" s="48"/>
    </row>
    <row r="63785" spans="68:68" x14ac:dyDescent="0.2">
      <c r="BP63785" s="48"/>
    </row>
    <row r="63786" spans="68:68" x14ac:dyDescent="0.2">
      <c r="BP63786" s="48"/>
    </row>
    <row r="63787" spans="68:68" x14ac:dyDescent="0.2">
      <c r="BP63787" s="48"/>
    </row>
    <row r="63788" spans="68:68" x14ac:dyDescent="0.2">
      <c r="BP63788" s="48"/>
    </row>
    <row r="63789" spans="68:68" x14ac:dyDescent="0.2">
      <c r="BP63789" s="48"/>
    </row>
    <row r="63790" spans="68:68" x14ac:dyDescent="0.2">
      <c r="BP63790" s="48"/>
    </row>
    <row r="63791" spans="68:68" x14ac:dyDescent="0.2">
      <c r="BP63791" s="48"/>
    </row>
    <row r="63792" spans="68:68" x14ac:dyDescent="0.2">
      <c r="BP63792" s="48"/>
    </row>
    <row r="63793" spans="68:68" x14ac:dyDescent="0.2">
      <c r="BP63793" s="48"/>
    </row>
    <row r="63794" spans="68:68" x14ac:dyDescent="0.2">
      <c r="BP63794" s="48"/>
    </row>
    <row r="63795" spans="68:68" x14ac:dyDescent="0.2">
      <c r="BP63795" s="48"/>
    </row>
    <row r="63796" spans="68:68" x14ac:dyDescent="0.2">
      <c r="BP63796" s="48"/>
    </row>
    <row r="63797" spans="68:68" x14ac:dyDescent="0.2">
      <c r="BP63797" s="48"/>
    </row>
    <row r="63798" spans="68:68" x14ac:dyDescent="0.2">
      <c r="BP63798" s="48"/>
    </row>
    <row r="63799" spans="68:68" x14ac:dyDescent="0.2">
      <c r="BP63799" s="48"/>
    </row>
    <row r="63800" spans="68:68" x14ac:dyDescent="0.2">
      <c r="BP63800" s="48"/>
    </row>
    <row r="63801" spans="68:68" x14ac:dyDescent="0.2">
      <c r="BP63801" s="48"/>
    </row>
    <row r="63802" spans="68:68" x14ac:dyDescent="0.2">
      <c r="BP63802" s="48"/>
    </row>
    <row r="63803" spans="68:68" x14ac:dyDescent="0.2">
      <c r="BP63803" s="48"/>
    </row>
    <row r="63804" spans="68:68" x14ac:dyDescent="0.2">
      <c r="BP63804" s="48"/>
    </row>
    <row r="63805" spans="68:68" x14ac:dyDescent="0.2">
      <c r="BP63805" s="48"/>
    </row>
    <row r="63806" spans="68:68" x14ac:dyDescent="0.2">
      <c r="BP63806" s="48"/>
    </row>
    <row r="63807" spans="68:68" x14ac:dyDescent="0.2">
      <c r="BP63807" s="48"/>
    </row>
    <row r="63808" spans="68:68" x14ac:dyDescent="0.2">
      <c r="BP63808" s="48"/>
    </row>
    <row r="63809" spans="68:68" x14ac:dyDescent="0.2">
      <c r="BP63809" s="48"/>
    </row>
    <row r="63810" spans="68:68" x14ac:dyDescent="0.2">
      <c r="BP63810" s="48"/>
    </row>
    <row r="63811" spans="68:68" x14ac:dyDescent="0.2">
      <c r="BP63811" s="48"/>
    </row>
    <row r="63812" spans="68:68" x14ac:dyDescent="0.2">
      <c r="BP63812" s="48"/>
    </row>
    <row r="63813" spans="68:68" x14ac:dyDescent="0.2">
      <c r="BP63813" s="48"/>
    </row>
    <row r="63814" spans="68:68" x14ac:dyDescent="0.2">
      <c r="BP63814" s="48"/>
    </row>
    <row r="63815" spans="68:68" x14ac:dyDescent="0.2">
      <c r="BP63815" s="48"/>
    </row>
    <row r="63816" spans="68:68" x14ac:dyDescent="0.2">
      <c r="BP63816" s="48"/>
    </row>
    <row r="63817" spans="68:68" x14ac:dyDescent="0.2">
      <c r="BP63817" s="48"/>
    </row>
    <row r="63818" spans="68:68" x14ac:dyDescent="0.2">
      <c r="BP63818" s="48"/>
    </row>
    <row r="63819" spans="68:68" x14ac:dyDescent="0.2">
      <c r="BP63819" s="48"/>
    </row>
    <row r="63820" spans="68:68" x14ac:dyDescent="0.2">
      <c r="BP63820" s="48"/>
    </row>
    <row r="63821" spans="68:68" x14ac:dyDescent="0.2">
      <c r="BP63821" s="48"/>
    </row>
    <row r="63822" spans="68:68" x14ac:dyDescent="0.2">
      <c r="BP63822" s="48"/>
    </row>
    <row r="63823" spans="68:68" x14ac:dyDescent="0.2">
      <c r="BP63823" s="48"/>
    </row>
    <row r="63824" spans="68:68" x14ac:dyDescent="0.2">
      <c r="BP63824" s="48"/>
    </row>
    <row r="63825" spans="68:68" x14ac:dyDescent="0.2">
      <c r="BP63825" s="48"/>
    </row>
    <row r="63826" spans="68:68" x14ac:dyDescent="0.2">
      <c r="BP63826" s="48"/>
    </row>
    <row r="63827" spans="68:68" x14ac:dyDescent="0.2">
      <c r="BP63827" s="48"/>
    </row>
    <row r="63828" spans="68:68" x14ac:dyDescent="0.2">
      <c r="BP63828" s="48"/>
    </row>
    <row r="63829" spans="68:68" x14ac:dyDescent="0.2">
      <c r="BP63829" s="48"/>
    </row>
    <row r="63830" spans="68:68" x14ac:dyDescent="0.2">
      <c r="BP63830" s="48"/>
    </row>
    <row r="63831" spans="68:68" x14ac:dyDescent="0.2">
      <c r="BP63831" s="48"/>
    </row>
    <row r="63832" spans="68:68" x14ac:dyDescent="0.2">
      <c r="BP63832" s="48"/>
    </row>
    <row r="63833" spans="68:68" x14ac:dyDescent="0.2">
      <c r="BP63833" s="48"/>
    </row>
    <row r="63834" spans="68:68" x14ac:dyDescent="0.2">
      <c r="BP63834" s="48"/>
    </row>
    <row r="63835" spans="68:68" x14ac:dyDescent="0.2">
      <c r="BP63835" s="48"/>
    </row>
    <row r="63836" spans="68:68" x14ac:dyDescent="0.2">
      <c r="BP63836" s="48"/>
    </row>
    <row r="63837" spans="68:68" x14ac:dyDescent="0.2">
      <c r="BP63837" s="48"/>
    </row>
    <row r="63838" spans="68:68" x14ac:dyDescent="0.2">
      <c r="BP63838" s="48"/>
    </row>
    <row r="63839" spans="68:68" x14ac:dyDescent="0.2">
      <c r="BP63839" s="48"/>
    </row>
    <row r="63840" spans="68:68" x14ac:dyDescent="0.2">
      <c r="BP63840" s="48"/>
    </row>
    <row r="63841" spans="68:68" x14ac:dyDescent="0.2">
      <c r="BP63841" s="48"/>
    </row>
    <row r="63842" spans="68:68" x14ac:dyDescent="0.2">
      <c r="BP63842" s="48"/>
    </row>
    <row r="63843" spans="68:68" x14ac:dyDescent="0.2">
      <c r="BP63843" s="48"/>
    </row>
    <row r="63844" spans="68:68" x14ac:dyDescent="0.2">
      <c r="BP63844" s="48"/>
    </row>
    <row r="63845" spans="68:68" x14ac:dyDescent="0.2">
      <c r="BP63845" s="48"/>
    </row>
    <row r="63846" spans="68:68" x14ac:dyDescent="0.2">
      <c r="BP63846" s="48"/>
    </row>
    <row r="63847" spans="68:68" x14ac:dyDescent="0.2">
      <c r="BP63847" s="48"/>
    </row>
    <row r="63848" spans="68:68" x14ac:dyDescent="0.2">
      <c r="BP63848" s="48"/>
    </row>
    <row r="63849" spans="68:68" x14ac:dyDescent="0.2">
      <c r="BP63849" s="48"/>
    </row>
    <row r="63850" spans="68:68" x14ac:dyDescent="0.2">
      <c r="BP63850" s="48"/>
    </row>
    <row r="63851" spans="68:68" x14ac:dyDescent="0.2">
      <c r="BP63851" s="48"/>
    </row>
    <row r="63852" spans="68:68" x14ac:dyDescent="0.2">
      <c r="BP63852" s="48"/>
    </row>
    <row r="63853" spans="68:68" x14ac:dyDescent="0.2">
      <c r="BP63853" s="48"/>
    </row>
    <row r="63854" spans="68:68" x14ac:dyDescent="0.2">
      <c r="BP63854" s="48"/>
    </row>
    <row r="63855" spans="68:68" x14ac:dyDescent="0.2">
      <c r="BP63855" s="48"/>
    </row>
    <row r="63856" spans="68:68" x14ac:dyDescent="0.2">
      <c r="BP63856" s="48"/>
    </row>
    <row r="63857" spans="68:68" x14ac:dyDescent="0.2">
      <c r="BP63857" s="48"/>
    </row>
    <row r="63858" spans="68:68" x14ac:dyDescent="0.2">
      <c r="BP63858" s="48"/>
    </row>
    <row r="63859" spans="68:68" x14ac:dyDescent="0.2">
      <c r="BP63859" s="48"/>
    </row>
    <row r="63860" spans="68:68" x14ac:dyDescent="0.2">
      <c r="BP63860" s="48"/>
    </row>
    <row r="63861" spans="68:68" x14ac:dyDescent="0.2">
      <c r="BP63861" s="48"/>
    </row>
    <row r="63862" spans="68:68" x14ac:dyDescent="0.2">
      <c r="BP63862" s="48"/>
    </row>
    <row r="63863" spans="68:68" x14ac:dyDescent="0.2">
      <c r="BP63863" s="48"/>
    </row>
    <row r="63864" spans="68:68" x14ac:dyDescent="0.2">
      <c r="BP63864" s="48"/>
    </row>
    <row r="63865" spans="68:68" x14ac:dyDescent="0.2">
      <c r="BP63865" s="48"/>
    </row>
    <row r="63866" spans="68:68" x14ac:dyDescent="0.2">
      <c r="BP63866" s="48"/>
    </row>
    <row r="63867" spans="68:68" x14ac:dyDescent="0.2">
      <c r="BP63867" s="48"/>
    </row>
    <row r="63868" spans="68:68" x14ac:dyDescent="0.2">
      <c r="BP63868" s="48"/>
    </row>
    <row r="63869" spans="68:68" x14ac:dyDescent="0.2">
      <c r="BP63869" s="48"/>
    </row>
    <row r="63870" spans="68:68" x14ac:dyDescent="0.2">
      <c r="BP63870" s="48"/>
    </row>
    <row r="63871" spans="68:68" x14ac:dyDescent="0.2">
      <c r="BP63871" s="48"/>
    </row>
    <row r="63872" spans="68:68" x14ac:dyDescent="0.2">
      <c r="BP63872" s="48"/>
    </row>
    <row r="63873" spans="68:68" x14ac:dyDescent="0.2">
      <c r="BP63873" s="48"/>
    </row>
    <row r="63874" spans="68:68" x14ac:dyDescent="0.2">
      <c r="BP63874" s="48"/>
    </row>
    <row r="63875" spans="68:68" x14ac:dyDescent="0.2">
      <c r="BP63875" s="48"/>
    </row>
    <row r="63876" spans="68:68" x14ac:dyDescent="0.2">
      <c r="BP63876" s="48"/>
    </row>
    <row r="63877" spans="68:68" x14ac:dyDescent="0.2">
      <c r="BP63877" s="48"/>
    </row>
    <row r="63878" spans="68:68" x14ac:dyDescent="0.2">
      <c r="BP63878" s="48"/>
    </row>
    <row r="63879" spans="68:68" x14ac:dyDescent="0.2">
      <c r="BP63879" s="48"/>
    </row>
    <row r="63880" spans="68:68" x14ac:dyDescent="0.2">
      <c r="BP63880" s="48"/>
    </row>
    <row r="63881" spans="68:68" x14ac:dyDescent="0.2">
      <c r="BP63881" s="48"/>
    </row>
    <row r="63882" spans="68:68" x14ac:dyDescent="0.2">
      <c r="BP63882" s="48"/>
    </row>
    <row r="63883" spans="68:68" x14ac:dyDescent="0.2">
      <c r="BP63883" s="48"/>
    </row>
    <row r="63884" spans="68:68" x14ac:dyDescent="0.2">
      <c r="BP63884" s="48"/>
    </row>
    <row r="63885" spans="68:68" x14ac:dyDescent="0.2">
      <c r="BP63885" s="48"/>
    </row>
    <row r="63886" spans="68:68" x14ac:dyDescent="0.2">
      <c r="BP63886" s="48"/>
    </row>
    <row r="63887" spans="68:68" x14ac:dyDescent="0.2">
      <c r="BP63887" s="48"/>
    </row>
    <row r="63888" spans="68:68" x14ac:dyDescent="0.2">
      <c r="BP63888" s="48"/>
    </row>
    <row r="63889" spans="68:68" x14ac:dyDescent="0.2">
      <c r="BP63889" s="48"/>
    </row>
    <row r="63890" spans="68:68" x14ac:dyDescent="0.2">
      <c r="BP63890" s="48"/>
    </row>
    <row r="63891" spans="68:68" x14ac:dyDescent="0.2">
      <c r="BP63891" s="48"/>
    </row>
    <row r="63892" spans="68:68" x14ac:dyDescent="0.2">
      <c r="BP63892" s="48"/>
    </row>
    <row r="63893" spans="68:68" x14ac:dyDescent="0.2">
      <c r="BP63893" s="48"/>
    </row>
    <row r="63894" spans="68:68" x14ac:dyDescent="0.2">
      <c r="BP63894" s="48"/>
    </row>
    <row r="63895" spans="68:68" x14ac:dyDescent="0.2">
      <c r="BP63895" s="48"/>
    </row>
    <row r="63896" spans="68:68" x14ac:dyDescent="0.2">
      <c r="BP63896" s="48"/>
    </row>
    <row r="63897" spans="68:68" x14ac:dyDescent="0.2">
      <c r="BP63897" s="48"/>
    </row>
    <row r="63898" spans="68:68" x14ac:dyDescent="0.2">
      <c r="BP63898" s="48"/>
    </row>
    <row r="63899" spans="68:68" x14ac:dyDescent="0.2">
      <c r="BP63899" s="48"/>
    </row>
    <row r="63900" spans="68:68" x14ac:dyDescent="0.2">
      <c r="BP63900" s="48"/>
    </row>
    <row r="63901" spans="68:68" x14ac:dyDescent="0.2">
      <c r="BP63901" s="48"/>
    </row>
    <row r="63902" spans="68:68" x14ac:dyDescent="0.2">
      <c r="BP63902" s="48"/>
    </row>
    <row r="63903" spans="68:68" x14ac:dyDescent="0.2">
      <c r="BP63903" s="48"/>
    </row>
    <row r="63904" spans="68:68" x14ac:dyDescent="0.2">
      <c r="BP63904" s="48"/>
    </row>
    <row r="63905" spans="68:68" x14ac:dyDescent="0.2">
      <c r="BP63905" s="48"/>
    </row>
    <row r="63906" spans="68:68" x14ac:dyDescent="0.2">
      <c r="BP63906" s="48"/>
    </row>
    <row r="63907" spans="68:68" x14ac:dyDescent="0.2">
      <c r="BP63907" s="48"/>
    </row>
    <row r="63908" spans="68:68" x14ac:dyDescent="0.2">
      <c r="BP63908" s="48"/>
    </row>
    <row r="63909" spans="68:68" x14ac:dyDescent="0.2">
      <c r="BP63909" s="48"/>
    </row>
    <row r="63910" spans="68:68" x14ac:dyDescent="0.2">
      <c r="BP63910" s="48"/>
    </row>
    <row r="63911" spans="68:68" x14ac:dyDescent="0.2">
      <c r="BP63911" s="48"/>
    </row>
    <row r="63912" spans="68:68" x14ac:dyDescent="0.2">
      <c r="BP63912" s="48"/>
    </row>
    <row r="63913" spans="68:68" x14ac:dyDescent="0.2">
      <c r="BP63913" s="48"/>
    </row>
    <row r="63914" spans="68:68" x14ac:dyDescent="0.2">
      <c r="BP63914" s="48"/>
    </row>
    <row r="63915" spans="68:68" x14ac:dyDescent="0.2">
      <c r="BP63915" s="48"/>
    </row>
    <row r="63916" spans="68:68" x14ac:dyDescent="0.2">
      <c r="BP63916" s="48"/>
    </row>
    <row r="63917" spans="68:68" x14ac:dyDescent="0.2">
      <c r="BP63917" s="48"/>
    </row>
    <row r="63918" spans="68:68" x14ac:dyDescent="0.2">
      <c r="BP63918" s="48"/>
    </row>
    <row r="63919" spans="68:68" x14ac:dyDescent="0.2">
      <c r="BP63919" s="48"/>
    </row>
    <row r="63920" spans="68:68" x14ac:dyDescent="0.2">
      <c r="BP63920" s="48"/>
    </row>
    <row r="63921" spans="68:68" x14ac:dyDescent="0.2">
      <c r="BP63921" s="48"/>
    </row>
    <row r="63922" spans="68:68" x14ac:dyDescent="0.2">
      <c r="BP63922" s="48"/>
    </row>
    <row r="63923" spans="68:68" x14ac:dyDescent="0.2">
      <c r="BP63923" s="48"/>
    </row>
    <row r="63924" spans="68:68" x14ac:dyDescent="0.2">
      <c r="BP63924" s="48"/>
    </row>
    <row r="63925" spans="68:68" x14ac:dyDescent="0.2">
      <c r="BP63925" s="48"/>
    </row>
    <row r="63926" spans="68:68" x14ac:dyDescent="0.2">
      <c r="BP63926" s="48"/>
    </row>
    <row r="63927" spans="68:68" x14ac:dyDescent="0.2">
      <c r="BP63927" s="48"/>
    </row>
    <row r="63928" spans="68:68" x14ac:dyDescent="0.2">
      <c r="BP63928" s="48"/>
    </row>
    <row r="63929" spans="68:68" x14ac:dyDescent="0.2">
      <c r="BP63929" s="48"/>
    </row>
    <row r="63930" spans="68:68" x14ac:dyDescent="0.2">
      <c r="BP63930" s="48"/>
    </row>
    <row r="63931" spans="68:68" x14ac:dyDescent="0.2">
      <c r="BP63931" s="48"/>
    </row>
    <row r="63932" spans="68:68" x14ac:dyDescent="0.2">
      <c r="BP63932" s="48"/>
    </row>
    <row r="63933" spans="68:68" x14ac:dyDescent="0.2">
      <c r="BP63933" s="48"/>
    </row>
    <row r="63934" spans="68:68" x14ac:dyDescent="0.2">
      <c r="BP63934" s="48"/>
    </row>
    <row r="63935" spans="68:68" x14ac:dyDescent="0.2">
      <c r="BP63935" s="48"/>
    </row>
    <row r="63936" spans="68:68" x14ac:dyDescent="0.2">
      <c r="BP63936" s="48"/>
    </row>
    <row r="63937" spans="68:68" x14ac:dyDescent="0.2">
      <c r="BP63937" s="48"/>
    </row>
    <row r="63938" spans="68:68" x14ac:dyDescent="0.2">
      <c r="BP63938" s="48"/>
    </row>
    <row r="63939" spans="68:68" x14ac:dyDescent="0.2">
      <c r="BP63939" s="48"/>
    </row>
    <row r="63940" spans="68:68" x14ac:dyDescent="0.2">
      <c r="BP63940" s="48"/>
    </row>
    <row r="63941" spans="68:68" x14ac:dyDescent="0.2">
      <c r="BP63941" s="48"/>
    </row>
    <row r="63942" spans="68:68" x14ac:dyDescent="0.2">
      <c r="BP63942" s="48"/>
    </row>
    <row r="63943" spans="68:68" x14ac:dyDescent="0.2">
      <c r="BP63943" s="48"/>
    </row>
    <row r="63944" spans="68:68" x14ac:dyDescent="0.2">
      <c r="BP63944" s="48"/>
    </row>
    <row r="63945" spans="68:68" x14ac:dyDescent="0.2">
      <c r="BP63945" s="48"/>
    </row>
    <row r="63946" spans="68:68" x14ac:dyDescent="0.2">
      <c r="BP63946" s="48"/>
    </row>
    <row r="63947" spans="68:68" x14ac:dyDescent="0.2">
      <c r="BP63947" s="48"/>
    </row>
    <row r="63948" spans="68:68" x14ac:dyDescent="0.2">
      <c r="BP63948" s="48"/>
    </row>
    <row r="63949" spans="68:68" x14ac:dyDescent="0.2">
      <c r="BP63949" s="48"/>
    </row>
    <row r="63950" spans="68:68" x14ac:dyDescent="0.2">
      <c r="BP63950" s="48"/>
    </row>
    <row r="63951" spans="68:68" x14ac:dyDescent="0.2">
      <c r="BP63951" s="48"/>
    </row>
    <row r="63952" spans="68:68" x14ac:dyDescent="0.2">
      <c r="BP63952" s="48"/>
    </row>
    <row r="63953" spans="68:68" x14ac:dyDescent="0.2">
      <c r="BP63953" s="48"/>
    </row>
    <row r="63954" spans="68:68" x14ac:dyDescent="0.2">
      <c r="BP63954" s="48"/>
    </row>
    <row r="63955" spans="68:68" x14ac:dyDescent="0.2">
      <c r="BP63955" s="48"/>
    </row>
    <row r="63956" spans="68:68" x14ac:dyDescent="0.2">
      <c r="BP63956" s="48"/>
    </row>
    <row r="63957" spans="68:68" x14ac:dyDescent="0.2">
      <c r="BP63957" s="48"/>
    </row>
    <row r="63958" spans="68:68" x14ac:dyDescent="0.2">
      <c r="BP63958" s="48"/>
    </row>
    <row r="63959" spans="68:68" x14ac:dyDescent="0.2">
      <c r="BP63959" s="48"/>
    </row>
    <row r="63960" spans="68:68" x14ac:dyDescent="0.2">
      <c r="BP63960" s="48"/>
    </row>
    <row r="63961" spans="68:68" x14ac:dyDescent="0.2">
      <c r="BP63961" s="48"/>
    </row>
    <row r="63962" spans="68:68" x14ac:dyDescent="0.2">
      <c r="BP63962" s="48"/>
    </row>
    <row r="63963" spans="68:68" x14ac:dyDescent="0.2">
      <c r="BP63963" s="48"/>
    </row>
    <row r="63964" spans="68:68" x14ac:dyDescent="0.2">
      <c r="BP63964" s="48"/>
    </row>
    <row r="63965" spans="68:68" x14ac:dyDescent="0.2">
      <c r="BP63965" s="48"/>
    </row>
    <row r="63966" spans="68:68" x14ac:dyDescent="0.2">
      <c r="BP63966" s="48"/>
    </row>
    <row r="63967" spans="68:68" x14ac:dyDescent="0.2">
      <c r="BP63967" s="48"/>
    </row>
    <row r="63968" spans="68:68" x14ac:dyDescent="0.2">
      <c r="BP63968" s="48"/>
    </row>
    <row r="63969" spans="68:68" x14ac:dyDescent="0.2">
      <c r="BP63969" s="48"/>
    </row>
    <row r="63970" spans="68:68" x14ac:dyDescent="0.2">
      <c r="BP63970" s="48"/>
    </row>
    <row r="63971" spans="68:68" x14ac:dyDescent="0.2">
      <c r="BP63971" s="48"/>
    </row>
    <row r="63972" spans="68:68" x14ac:dyDescent="0.2">
      <c r="BP63972" s="48"/>
    </row>
    <row r="63973" spans="68:68" x14ac:dyDescent="0.2">
      <c r="BP63973" s="48"/>
    </row>
    <row r="63974" spans="68:68" x14ac:dyDescent="0.2">
      <c r="BP63974" s="48"/>
    </row>
    <row r="63975" spans="68:68" x14ac:dyDescent="0.2">
      <c r="BP63975" s="48"/>
    </row>
    <row r="63976" spans="68:68" x14ac:dyDescent="0.2">
      <c r="BP63976" s="48"/>
    </row>
    <row r="63977" spans="68:68" x14ac:dyDescent="0.2">
      <c r="BP63977" s="48"/>
    </row>
    <row r="63978" spans="68:68" x14ac:dyDescent="0.2">
      <c r="BP63978" s="48"/>
    </row>
    <row r="63979" spans="68:68" x14ac:dyDescent="0.2">
      <c r="BP63979" s="48"/>
    </row>
    <row r="63980" spans="68:68" x14ac:dyDescent="0.2">
      <c r="BP63980" s="48"/>
    </row>
    <row r="63981" spans="68:68" x14ac:dyDescent="0.2">
      <c r="BP63981" s="48"/>
    </row>
    <row r="63982" spans="68:68" x14ac:dyDescent="0.2">
      <c r="BP63982" s="48"/>
    </row>
    <row r="63983" spans="68:68" x14ac:dyDescent="0.2">
      <c r="BP63983" s="48"/>
    </row>
    <row r="63984" spans="68:68" x14ac:dyDescent="0.2">
      <c r="BP63984" s="48"/>
    </row>
    <row r="63985" spans="68:68" x14ac:dyDescent="0.2">
      <c r="BP63985" s="48"/>
    </row>
    <row r="63986" spans="68:68" x14ac:dyDescent="0.2">
      <c r="BP63986" s="48"/>
    </row>
    <row r="63987" spans="68:68" x14ac:dyDescent="0.2">
      <c r="BP63987" s="48"/>
    </row>
    <row r="63988" spans="68:68" x14ac:dyDescent="0.2">
      <c r="BP63988" s="48"/>
    </row>
    <row r="63989" spans="68:68" x14ac:dyDescent="0.2">
      <c r="BP63989" s="48"/>
    </row>
    <row r="63990" spans="68:68" x14ac:dyDescent="0.2">
      <c r="BP63990" s="48"/>
    </row>
    <row r="63991" spans="68:68" x14ac:dyDescent="0.2">
      <c r="BP63991" s="48"/>
    </row>
    <row r="63992" spans="68:68" x14ac:dyDescent="0.2">
      <c r="BP63992" s="48"/>
    </row>
    <row r="63993" spans="68:68" x14ac:dyDescent="0.2">
      <c r="BP63993" s="48"/>
    </row>
    <row r="63994" spans="68:68" x14ac:dyDescent="0.2">
      <c r="BP63994" s="48"/>
    </row>
    <row r="63995" spans="68:68" x14ac:dyDescent="0.2">
      <c r="BP63995" s="48"/>
    </row>
    <row r="63996" spans="68:68" x14ac:dyDescent="0.2">
      <c r="BP63996" s="48"/>
    </row>
    <row r="63997" spans="68:68" x14ac:dyDescent="0.2">
      <c r="BP63997" s="48"/>
    </row>
    <row r="63998" spans="68:68" x14ac:dyDescent="0.2">
      <c r="BP63998" s="48"/>
    </row>
    <row r="63999" spans="68:68" x14ac:dyDescent="0.2">
      <c r="BP63999" s="48"/>
    </row>
    <row r="64000" spans="68:68" x14ac:dyDescent="0.2">
      <c r="BP64000" s="48"/>
    </row>
    <row r="64001" spans="68:68" x14ac:dyDescent="0.2">
      <c r="BP64001" s="48"/>
    </row>
    <row r="64002" spans="68:68" x14ac:dyDescent="0.2">
      <c r="BP64002" s="48"/>
    </row>
    <row r="64003" spans="68:68" x14ac:dyDescent="0.2">
      <c r="BP64003" s="48"/>
    </row>
    <row r="64004" spans="68:68" x14ac:dyDescent="0.2">
      <c r="BP64004" s="48"/>
    </row>
    <row r="64005" spans="68:68" x14ac:dyDescent="0.2">
      <c r="BP64005" s="48"/>
    </row>
    <row r="64006" spans="68:68" x14ac:dyDescent="0.2">
      <c r="BP64006" s="48"/>
    </row>
    <row r="64007" spans="68:68" x14ac:dyDescent="0.2">
      <c r="BP64007" s="48"/>
    </row>
    <row r="64008" spans="68:68" x14ac:dyDescent="0.2">
      <c r="BP64008" s="48"/>
    </row>
    <row r="64009" spans="68:68" x14ac:dyDescent="0.2">
      <c r="BP64009" s="48"/>
    </row>
    <row r="64010" spans="68:68" x14ac:dyDescent="0.2">
      <c r="BP64010" s="48"/>
    </row>
    <row r="64011" spans="68:68" x14ac:dyDescent="0.2">
      <c r="BP64011" s="48"/>
    </row>
    <row r="64012" spans="68:68" x14ac:dyDescent="0.2">
      <c r="BP64012" s="48"/>
    </row>
    <row r="64013" spans="68:68" x14ac:dyDescent="0.2">
      <c r="BP64013" s="48"/>
    </row>
    <row r="64014" spans="68:68" x14ac:dyDescent="0.2">
      <c r="BP64014" s="48"/>
    </row>
    <row r="64015" spans="68:68" x14ac:dyDescent="0.2">
      <c r="BP64015" s="48"/>
    </row>
    <row r="64016" spans="68:68" x14ac:dyDescent="0.2">
      <c r="BP64016" s="48"/>
    </row>
    <row r="64017" spans="68:68" x14ac:dyDescent="0.2">
      <c r="BP64017" s="48"/>
    </row>
    <row r="64018" spans="68:68" x14ac:dyDescent="0.2">
      <c r="BP64018" s="48"/>
    </row>
    <row r="64019" spans="68:68" x14ac:dyDescent="0.2">
      <c r="BP64019" s="48"/>
    </row>
    <row r="64020" spans="68:68" x14ac:dyDescent="0.2">
      <c r="BP64020" s="48"/>
    </row>
    <row r="64021" spans="68:68" x14ac:dyDescent="0.2">
      <c r="BP64021" s="48"/>
    </row>
    <row r="64022" spans="68:68" x14ac:dyDescent="0.2">
      <c r="BP64022" s="48"/>
    </row>
    <row r="64023" spans="68:68" x14ac:dyDescent="0.2">
      <c r="BP64023" s="48"/>
    </row>
    <row r="64024" spans="68:68" x14ac:dyDescent="0.2">
      <c r="BP64024" s="48"/>
    </row>
    <row r="64025" spans="68:68" x14ac:dyDescent="0.2">
      <c r="BP64025" s="48"/>
    </row>
    <row r="64026" spans="68:68" x14ac:dyDescent="0.2">
      <c r="BP64026" s="48"/>
    </row>
    <row r="64027" spans="68:68" x14ac:dyDescent="0.2">
      <c r="BP64027" s="48"/>
    </row>
    <row r="64028" spans="68:68" x14ac:dyDescent="0.2">
      <c r="BP64028" s="48"/>
    </row>
    <row r="64029" spans="68:68" x14ac:dyDescent="0.2">
      <c r="BP64029" s="48"/>
    </row>
    <row r="64030" spans="68:68" x14ac:dyDescent="0.2">
      <c r="BP64030" s="48"/>
    </row>
    <row r="64031" spans="68:68" x14ac:dyDescent="0.2">
      <c r="BP64031" s="48"/>
    </row>
    <row r="64032" spans="68:68" x14ac:dyDescent="0.2">
      <c r="BP64032" s="48"/>
    </row>
    <row r="64033" spans="68:68" x14ac:dyDescent="0.2">
      <c r="BP64033" s="48"/>
    </row>
    <row r="64034" spans="68:68" x14ac:dyDescent="0.2">
      <c r="BP64034" s="48"/>
    </row>
    <row r="64035" spans="68:68" x14ac:dyDescent="0.2">
      <c r="BP64035" s="48"/>
    </row>
    <row r="64036" spans="68:68" x14ac:dyDescent="0.2">
      <c r="BP64036" s="48"/>
    </row>
    <row r="64037" spans="68:68" x14ac:dyDescent="0.2">
      <c r="BP64037" s="48"/>
    </row>
    <row r="64038" spans="68:68" x14ac:dyDescent="0.2">
      <c r="BP64038" s="48"/>
    </row>
    <row r="64039" spans="68:68" x14ac:dyDescent="0.2">
      <c r="BP64039" s="48"/>
    </row>
    <row r="64040" spans="68:68" x14ac:dyDescent="0.2">
      <c r="BP64040" s="48"/>
    </row>
    <row r="64041" spans="68:68" x14ac:dyDescent="0.2">
      <c r="BP64041" s="48"/>
    </row>
    <row r="64042" spans="68:68" x14ac:dyDescent="0.2">
      <c r="BP64042" s="48"/>
    </row>
    <row r="64043" spans="68:68" x14ac:dyDescent="0.2">
      <c r="BP64043" s="48"/>
    </row>
    <row r="64044" spans="68:68" x14ac:dyDescent="0.2">
      <c r="BP64044" s="48"/>
    </row>
    <row r="64045" spans="68:68" x14ac:dyDescent="0.2">
      <c r="BP64045" s="48"/>
    </row>
    <row r="64046" spans="68:68" x14ac:dyDescent="0.2">
      <c r="BP64046" s="48"/>
    </row>
    <row r="64047" spans="68:68" x14ac:dyDescent="0.2">
      <c r="BP64047" s="48"/>
    </row>
    <row r="64048" spans="68:68" x14ac:dyDescent="0.2">
      <c r="BP64048" s="48"/>
    </row>
    <row r="64049" spans="68:68" x14ac:dyDescent="0.2">
      <c r="BP64049" s="48"/>
    </row>
    <row r="64050" spans="68:68" x14ac:dyDescent="0.2">
      <c r="BP64050" s="48"/>
    </row>
    <row r="64051" spans="68:68" x14ac:dyDescent="0.2">
      <c r="BP64051" s="48"/>
    </row>
    <row r="64052" spans="68:68" x14ac:dyDescent="0.2">
      <c r="BP64052" s="48"/>
    </row>
    <row r="64053" spans="68:68" x14ac:dyDescent="0.2">
      <c r="BP64053" s="48"/>
    </row>
    <row r="64054" spans="68:68" x14ac:dyDescent="0.2">
      <c r="BP64054" s="48"/>
    </row>
    <row r="64055" spans="68:68" x14ac:dyDescent="0.2">
      <c r="BP64055" s="48"/>
    </row>
    <row r="64056" spans="68:68" x14ac:dyDescent="0.2">
      <c r="BP64056" s="48"/>
    </row>
    <row r="64057" spans="68:68" x14ac:dyDescent="0.2">
      <c r="BP64057" s="48"/>
    </row>
    <row r="64058" spans="68:68" x14ac:dyDescent="0.2">
      <c r="BP64058" s="48"/>
    </row>
    <row r="64059" spans="68:68" x14ac:dyDescent="0.2">
      <c r="BP64059" s="48"/>
    </row>
    <row r="64060" spans="68:68" x14ac:dyDescent="0.2">
      <c r="BP64060" s="48"/>
    </row>
    <row r="64061" spans="68:68" x14ac:dyDescent="0.2">
      <c r="BP64061" s="48"/>
    </row>
    <row r="64062" spans="68:68" x14ac:dyDescent="0.2">
      <c r="BP64062" s="48"/>
    </row>
    <row r="64063" spans="68:68" x14ac:dyDescent="0.2">
      <c r="BP64063" s="48"/>
    </row>
    <row r="64064" spans="68:68" x14ac:dyDescent="0.2">
      <c r="BP64064" s="48"/>
    </row>
    <row r="64065" spans="68:68" x14ac:dyDescent="0.2">
      <c r="BP64065" s="48"/>
    </row>
    <row r="64066" spans="68:68" x14ac:dyDescent="0.2">
      <c r="BP64066" s="48"/>
    </row>
    <row r="64067" spans="68:68" x14ac:dyDescent="0.2">
      <c r="BP64067" s="48"/>
    </row>
    <row r="64068" spans="68:68" x14ac:dyDescent="0.2">
      <c r="BP64068" s="48"/>
    </row>
    <row r="64069" spans="68:68" x14ac:dyDescent="0.2">
      <c r="BP64069" s="48"/>
    </row>
    <row r="64070" spans="68:68" x14ac:dyDescent="0.2">
      <c r="BP64070" s="48"/>
    </row>
    <row r="64071" spans="68:68" x14ac:dyDescent="0.2">
      <c r="BP64071" s="48"/>
    </row>
    <row r="64072" spans="68:68" x14ac:dyDescent="0.2">
      <c r="BP64072" s="48"/>
    </row>
    <row r="64073" spans="68:68" x14ac:dyDescent="0.2">
      <c r="BP64073" s="48"/>
    </row>
    <row r="64074" spans="68:68" x14ac:dyDescent="0.2">
      <c r="BP64074" s="48"/>
    </row>
    <row r="64075" spans="68:68" x14ac:dyDescent="0.2">
      <c r="BP64075" s="48"/>
    </row>
    <row r="64076" spans="68:68" x14ac:dyDescent="0.2">
      <c r="BP64076" s="48"/>
    </row>
    <row r="64077" spans="68:68" x14ac:dyDescent="0.2">
      <c r="BP64077" s="48"/>
    </row>
    <row r="64078" spans="68:68" x14ac:dyDescent="0.2">
      <c r="BP64078" s="48"/>
    </row>
    <row r="64079" spans="68:68" x14ac:dyDescent="0.2">
      <c r="BP64079" s="48"/>
    </row>
    <row r="64080" spans="68:68" x14ac:dyDescent="0.2">
      <c r="BP64080" s="48"/>
    </row>
    <row r="64081" spans="68:68" x14ac:dyDescent="0.2">
      <c r="BP64081" s="48"/>
    </row>
    <row r="64082" spans="68:68" x14ac:dyDescent="0.2">
      <c r="BP64082" s="48"/>
    </row>
    <row r="64083" spans="68:68" x14ac:dyDescent="0.2">
      <c r="BP64083" s="48"/>
    </row>
    <row r="64084" spans="68:68" x14ac:dyDescent="0.2">
      <c r="BP64084" s="48"/>
    </row>
    <row r="64085" spans="68:68" x14ac:dyDescent="0.2">
      <c r="BP64085" s="48"/>
    </row>
    <row r="64086" spans="68:68" x14ac:dyDescent="0.2">
      <c r="BP64086" s="48"/>
    </row>
    <row r="64087" spans="68:68" x14ac:dyDescent="0.2">
      <c r="BP64087" s="48"/>
    </row>
    <row r="64088" spans="68:68" x14ac:dyDescent="0.2">
      <c r="BP64088" s="48"/>
    </row>
    <row r="64089" spans="68:68" x14ac:dyDescent="0.2">
      <c r="BP64089" s="48"/>
    </row>
    <row r="64090" spans="68:68" x14ac:dyDescent="0.2">
      <c r="BP64090" s="48"/>
    </row>
    <row r="64091" spans="68:68" x14ac:dyDescent="0.2">
      <c r="BP64091" s="48"/>
    </row>
    <row r="64092" spans="68:68" x14ac:dyDescent="0.2">
      <c r="BP64092" s="48"/>
    </row>
    <row r="64093" spans="68:68" x14ac:dyDescent="0.2">
      <c r="BP64093" s="48"/>
    </row>
    <row r="64094" spans="68:68" x14ac:dyDescent="0.2">
      <c r="BP64094" s="48"/>
    </row>
    <row r="64095" spans="68:68" x14ac:dyDescent="0.2">
      <c r="BP64095" s="48"/>
    </row>
    <row r="64096" spans="68:68" x14ac:dyDescent="0.2">
      <c r="BP64096" s="48"/>
    </row>
    <row r="64097" spans="68:68" x14ac:dyDescent="0.2">
      <c r="BP64097" s="48"/>
    </row>
    <row r="64098" spans="68:68" x14ac:dyDescent="0.2">
      <c r="BP64098" s="48"/>
    </row>
    <row r="64099" spans="68:68" x14ac:dyDescent="0.2">
      <c r="BP64099" s="48"/>
    </row>
    <row r="64100" spans="68:68" x14ac:dyDescent="0.2">
      <c r="BP64100" s="48"/>
    </row>
    <row r="64101" spans="68:68" x14ac:dyDescent="0.2">
      <c r="BP64101" s="48"/>
    </row>
    <row r="64102" spans="68:68" x14ac:dyDescent="0.2">
      <c r="BP64102" s="48"/>
    </row>
    <row r="64103" spans="68:68" x14ac:dyDescent="0.2">
      <c r="BP64103" s="48"/>
    </row>
    <row r="64104" spans="68:68" x14ac:dyDescent="0.2">
      <c r="BP64104" s="48"/>
    </row>
    <row r="64105" spans="68:68" x14ac:dyDescent="0.2">
      <c r="BP64105" s="48"/>
    </row>
    <row r="64106" spans="68:68" x14ac:dyDescent="0.2">
      <c r="BP64106" s="48"/>
    </row>
    <row r="64107" spans="68:68" x14ac:dyDescent="0.2">
      <c r="BP64107" s="48"/>
    </row>
    <row r="64108" spans="68:68" x14ac:dyDescent="0.2">
      <c r="BP64108" s="48"/>
    </row>
    <row r="64109" spans="68:68" x14ac:dyDescent="0.2">
      <c r="BP64109" s="48"/>
    </row>
    <row r="64110" spans="68:68" x14ac:dyDescent="0.2">
      <c r="BP64110" s="48"/>
    </row>
    <row r="64111" spans="68:68" x14ac:dyDescent="0.2">
      <c r="BP64111" s="48"/>
    </row>
    <row r="64112" spans="68:68" x14ac:dyDescent="0.2">
      <c r="BP64112" s="48"/>
    </row>
    <row r="64113" spans="68:68" x14ac:dyDescent="0.2">
      <c r="BP64113" s="48"/>
    </row>
    <row r="64114" spans="68:68" x14ac:dyDescent="0.2">
      <c r="BP64114" s="48"/>
    </row>
    <row r="64115" spans="68:68" x14ac:dyDescent="0.2">
      <c r="BP64115" s="48"/>
    </row>
    <row r="64116" spans="68:68" x14ac:dyDescent="0.2">
      <c r="BP64116" s="48"/>
    </row>
    <row r="64117" spans="68:68" x14ac:dyDescent="0.2">
      <c r="BP64117" s="48"/>
    </row>
    <row r="64118" spans="68:68" x14ac:dyDescent="0.2">
      <c r="BP64118" s="48"/>
    </row>
    <row r="64119" spans="68:68" x14ac:dyDescent="0.2">
      <c r="BP64119" s="48"/>
    </row>
    <row r="64120" spans="68:68" x14ac:dyDescent="0.2">
      <c r="BP64120" s="48"/>
    </row>
    <row r="64121" spans="68:68" x14ac:dyDescent="0.2">
      <c r="BP64121" s="48"/>
    </row>
    <row r="64122" spans="68:68" x14ac:dyDescent="0.2">
      <c r="BP64122" s="48"/>
    </row>
    <row r="64123" spans="68:68" x14ac:dyDescent="0.2">
      <c r="BP64123" s="48"/>
    </row>
    <row r="64124" spans="68:68" x14ac:dyDescent="0.2">
      <c r="BP64124" s="48"/>
    </row>
    <row r="64125" spans="68:68" x14ac:dyDescent="0.2">
      <c r="BP64125" s="48"/>
    </row>
    <row r="64126" spans="68:68" x14ac:dyDescent="0.2">
      <c r="BP64126" s="48"/>
    </row>
    <row r="64127" spans="68:68" x14ac:dyDescent="0.2">
      <c r="BP64127" s="48"/>
    </row>
    <row r="64128" spans="68:68" x14ac:dyDescent="0.2">
      <c r="BP64128" s="48"/>
    </row>
    <row r="64129" spans="68:68" x14ac:dyDescent="0.2">
      <c r="BP64129" s="48"/>
    </row>
    <row r="64130" spans="68:68" x14ac:dyDescent="0.2">
      <c r="BP64130" s="48"/>
    </row>
    <row r="64131" spans="68:68" x14ac:dyDescent="0.2">
      <c r="BP64131" s="48"/>
    </row>
    <row r="64132" spans="68:68" x14ac:dyDescent="0.2">
      <c r="BP64132" s="48"/>
    </row>
    <row r="64133" spans="68:68" x14ac:dyDescent="0.2">
      <c r="BP64133" s="48"/>
    </row>
    <row r="64134" spans="68:68" x14ac:dyDescent="0.2">
      <c r="BP64134" s="48"/>
    </row>
    <row r="64135" spans="68:68" x14ac:dyDescent="0.2">
      <c r="BP64135" s="48"/>
    </row>
    <row r="64136" spans="68:68" x14ac:dyDescent="0.2">
      <c r="BP64136" s="48"/>
    </row>
    <row r="64137" spans="68:68" x14ac:dyDescent="0.2">
      <c r="BP64137" s="48"/>
    </row>
    <row r="64138" spans="68:68" x14ac:dyDescent="0.2">
      <c r="BP64138" s="48"/>
    </row>
    <row r="64139" spans="68:68" x14ac:dyDescent="0.2">
      <c r="BP64139" s="48"/>
    </row>
    <row r="64140" spans="68:68" x14ac:dyDescent="0.2">
      <c r="BP64140" s="48"/>
    </row>
    <row r="64141" spans="68:68" x14ac:dyDescent="0.2">
      <c r="BP64141" s="48"/>
    </row>
    <row r="64142" spans="68:68" x14ac:dyDescent="0.2">
      <c r="BP64142" s="48"/>
    </row>
    <row r="64143" spans="68:68" x14ac:dyDescent="0.2">
      <c r="BP64143" s="48"/>
    </row>
    <row r="64144" spans="68:68" x14ac:dyDescent="0.2">
      <c r="BP64144" s="48"/>
    </row>
    <row r="64145" spans="68:68" x14ac:dyDescent="0.2">
      <c r="BP64145" s="48"/>
    </row>
    <row r="64146" spans="68:68" x14ac:dyDescent="0.2">
      <c r="BP64146" s="48"/>
    </row>
    <row r="64147" spans="68:68" x14ac:dyDescent="0.2">
      <c r="BP64147" s="48"/>
    </row>
    <row r="64148" spans="68:68" x14ac:dyDescent="0.2">
      <c r="BP64148" s="48"/>
    </row>
    <row r="64149" spans="68:68" x14ac:dyDescent="0.2">
      <c r="BP64149" s="48"/>
    </row>
    <row r="64150" spans="68:68" x14ac:dyDescent="0.2">
      <c r="BP64150" s="48"/>
    </row>
    <row r="64151" spans="68:68" x14ac:dyDescent="0.2">
      <c r="BP64151" s="48"/>
    </row>
    <row r="64152" spans="68:68" x14ac:dyDescent="0.2">
      <c r="BP64152" s="48"/>
    </row>
    <row r="64153" spans="68:68" x14ac:dyDescent="0.2">
      <c r="BP64153" s="48"/>
    </row>
    <row r="64154" spans="68:68" x14ac:dyDescent="0.2">
      <c r="BP64154" s="48"/>
    </row>
    <row r="64155" spans="68:68" x14ac:dyDescent="0.2">
      <c r="BP64155" s="48"/>
    </row>
    <row r="64156" spans="68:68" x14ac:dyDescent="0.2">
      <c r="BP64156" s="48"/>
    </row>
    <row r="64157" spans="68:68" x14ac:dyDescent="0.2">
      <c r="BP64157" s="48"/>
    </row>
    <row r="64158" spans="68:68" x14ac:dyDescent="0.2">
      <c r="BP64158" s="48"/>
    </row>
    <row r="64159" spans="68:68" x14ac:dyDescent="0.2">
      <c r="BP64159" s="48"/>
    </row>
    <row r="64160" spans="68:68" x14ac:dyDescent="0.2">
      <c r="BP64160" s="48"/>
    </row>
    <row r="64161" spans="68:68" x14ac:dyDescent="0.2">
      <c r="BP64161" s="48"/>
    </row>
    <row r="64162" spans="68:68" x14ac:dyDescent="0.2">
      <c r="BP64162" s="48"/>
    </row>
    <row r="64163" spans="68:68" x14ac:dyDescent="0.2">
      <c r="BP64163" s="48"/>
    </row>
    <row r="64164" spans="68:68" x14ac:dyDescent="0.2">
      <c r="BP64164" s="48"/>
    </row>
    <row r="64165" spans="68:68" x14ac:dyDescent="0.2">
      <c r="BP64165" s="48"/>
    </row>
    <row r="64166" spans="68:68" x14ac:dyDescent="0.2">
      <c r="BP64166" s="48"/>
    </row>
    <row r="64167" spans="68:68" x14ac:dyDescent="0.2">
      <c r="BP64167" s="48"/>
    </row>
    <row r="64168" spans="68:68" x14ac:dyDescent="0.2">
      <c r="BP64168" s="48"/>
    </row>
    <row r="64169" spans="68:68" x14ac:dyDescent="0.2">
      <c r="BP64169" s="48"/>
    </row>
    <row r="64170" spans="68:68" x14ac:dyDescent="0.2">
      <c r="BP64170" s="48"/>
    </row>
    <row r="64171" spans="68:68" x14ac:dyDescent="0.2">
      <c r="BP64171" s="48"/>
    </row>
    <row r="64172" spans="68:68" x14ac:dyDescent="0.2">
      <c r="BP64172" s="48"/>
    </row>
    <row r="64173" spans="68:68" x14ac:dyDescent="0.2">
      <c r="BP64173" s="48"/>
    </row>
    <row r="64174" spans="68:68" x14ac:dyDescent="0.2">
      <c r="BP64174" s="48"/>
    </row>
    <row r="64175" spans="68:68" x14ac:dyDescent="0.2">
      <c r="BP64175" s="48"/>
    </row>
    <row r="64176" spans="68:68" x14ac:dyDescent="0.2">
      <c r="BP64176" s="48"/>
    </row>
    <row r="64177" spans="68:68" x14ac:dyDescent="0.2">
      <c r="BP64177" s="48"/>
    </row>
    <row r="64178" spans="68:68" x14ac:dyDescent="0.2">
      <c r="BP64178" s="48"/>
    </row>
    <row r="64179" spans="68:68" x14ac:dyDescent="0.2">
      <c r="BP64179" s="48"/>
    </row>
    <row r="64180" spans="68:68" x14ac:dyDescent="0.2">
      <c r="BP64180" s="48"/>
    </row>
    <row r="64181" spans="68:68" x14ac:dyDescent="0.2">
      <c r="BP64181" s="48"/>
    </row>
    <row r="64182" spans="68:68" x14ac:dyDescent="0.2">
      <c r="BP64182" s="48"/>
    </row>
    <row r="64183" spans="68:68" x14ac:dyDescent="0.2">
      <c r="BP64183" s="48"/>
    </row>
    <row r="64184" spans="68:68" x14ac:dyDescent="0.2">
      <c r="BP64184" s="48"/>
    </row>
    <row r="64185" spans="68:68" x14ac:dyDescent="0.2">
      <c r="BP64185" s="48"/>
    </row>
    <row r="64186" spans="68:68" x14ac:dyDescent="0.2">
      <c r="BP64186" s="48"/>
    </row>
    <row r="64187" spans="68:68" x14ac:dyDescent="0.2">
      <c r="BP64187" s="48"/>
    </row>
    <row r="64188" spans="68:68" x14ac:dyDescent="0.2">
      <c r="BP64188" s="48"/>
    </row>
    <row r="64189" spans="68:68" x14ac:dyDescent="0.2">
      <c r="BP64189" s="48"/>
    </row>
    <row r="64190" spans="68:68" x14ac:dyDescent="0.2">
      <c r="BP64190" s="48"/>
    </row>
    <row r="64191" spans="68:68" x14ac:dyDescent="0.2">
      <c r="BP64191" s="48"/>
    </row>
    <row r="64192" spans="68:68" x14ac:dyDescent="0.2">
      <c r="BP64192" s="48"/>
    </row>
    <row r="64193" spans="68:68" x14ac:dyDescent="0.2">
      <c r="BP64193" s="48"/>
    </row>
    <row r="64194" spans="68:68" x14ac:dyDescent="0.2">
      <c r="BP64194" s="48"/>
    </row>
    <row r="64195" spans="68:68" x14ac:dyDescent="0.2">
      <c r="BP64195" s="48"/>
    </row>
    <row r="64196" spans="68:68" x14ac:dyDescent="0.2">
      <c r="BP64196" s="48"/>
    </row>
    <row r="64197" spans="68:68" x14ac:dyDescent="0.2">
      <c r="BP64197" s="48"/>
    </row>
    <row r="64198" spans="68:68" x14ac:dyDescent="0.2">
      <c r="BP64198" s="48"/>
    </row>
    <row r="64199" spans="68:68" x14ac:dyDescent="0.2">
      <c r="BP64199" s="48"/>
    </row>
    <row r="64200" spans="68:68" x14ac:dyDescent="0.2">
      <c r="BP64200" s="48"/>
    </row>
    <row r="64201" spans="68:68" x14ac:dyDescent="0.2">
      <c r="BP64201" s="48"/>
    </row>
    <row r="64202" spans="68:68" x14ac:dyDescent="0.2">
      <c r="BP64202" s="48"/>
    </row>
    <row r="64203" spans="68:68" x14ac:dyDescent="0.2">
      <c r="BP64203" s="48"/>
    </row>
    <row r="64204" spans="68:68" x14ac:dyDescent="0.2">
      <c r="BP64204" s="48"/>
    </row>
    <row r="64205" spans="68:68" x14ac:dyDescent="0.2">
      <c r="BP64205" s="48"/>
    </row>
    <row r="64206" spans="68:68" x14ac:dyDescent="0.2">
      <c r="BP64206" s="48"/>
    </row>
    <row r="64207" spans="68:68" x14ac:dyDescent="0.2">
      <c r="BP64207" s="48"/>
    </row>
    <row r="64208" spans="68:68" x14ac:dyDescent="0.2">
      <c r="BP64208" s="48"/>
    </row>
    <row r="64209" spans="68:68" x14ac:dyDescent="0.2">
      <c r="BP64209" s="48"/>
    </row>
    <row r="64210" spans="68:68" x14ac:dyDescent="0.2">
      <c r="BP64210" s="48"/>
    </row>
    <row r="64211" spans="68:68" x14ac:dyDescent="0.2">
      <c r="BP64211" s="48"/>
    </row>
    <row r="64212" spans="68:68" x14ac:dyDescent="0.2">
      <c r="BP64212" s="48"/>
    </row>
    <row r="64213" spans="68:68" x14ac:dyDescent="0.2">
      <c r="BP64213" s="48"/>
    </row>
    <row r="64214" spans="68:68" x14ac:dyDescent="0.2">
      <c r="BP64214" s="48"/>
    </row>
    <row r="64215" spans="68:68" x14ac:dyDescent="0.2">
      <c r="BP64215" s="48"/>
    </row>
    <row r="64216" spans="68:68" x14ac:dyDescent="0.2">
      <c r="BP64216" s="48"/>
    </row>
    <row r="64217" spans="68:68" x14ac:dyDescent="0.2">
      <c r="BP64217" s="48"/>
    </row>
    <row r="64218" spans="68:68" x14ac:dyDescent="0.2">
      <c r="BP64218" s="48"/>
    </row>
    <row r="64219" spans="68:68" x14ac:dyDescent="0.2">
      <c r="BP64219" s="48"/>
    </row>
    <row r="64220" spans="68:68" x14ac:dyDescent="0.2">
      <c r="BP64220" s="48"/>
    </row>
    <row r="64221" spans="68:68" x14ac:dyDescent="0.2">
      <c r="BP64221" s="48"/>
    </row>
    <row r="64222" spans="68:68" x14ac:dyDescent="0.2">
      <c r="BP64222" s="48"/>
    </row>
    <row r="64223" spans="68:68" x14ac:dyDescent="0.2">
      <c r="BP64223" s="48"/>
    </row>
    <row r="64224" spans="68:68" x14ac:dyDescent="0.2">
      <c r="BP64224" s="48"/>
    </row>
    <row r="64225" spans="68:68" x14ac:dyDescent="0.2">
      <c r="BP64225" s="48"/>
    </row>
    <row r="64226" spans="68:68" x14ac:dyDescent="0.2">
      <c r="BP64226" s="48"/>
    </row>
    <row r="64227" spans="68:68" x14ac:dyDescent="0.2">
      <c r="BP64227" s="48"/>
    </row>
    <row r="64228" spans="68:68" x14ac:dyDescent="0.2">
      <c r="BP64228" s="48"/>
    </row>
    <row r="64229" spans="68:68" x14ac:dyDescent="0.2">
      <c r="BP64229" s="48"/>
    </row>
    <row r="64230" spans="68:68" x14ac:dyDescent="0.2">
      <c r="BP64230" s="48"/>
    </row>
    <row r="64231" spans="68:68" x14ac:dyDescent="0.2">
      <c r="BP64231" s="48"/>
    </row>
    <row r="64232" spans="68:68" x14ac:dyDescent="0.2">
      <c r="BP64232" s="48"/>
    </row>
    <row r="64233" spans="68:68" x14ac:dyDescent="0.2">
      <c r="BP64233" s="48"/>
    </row>
    <row r="64234" spans="68:68" x14ac:dyDescent="0.2">
      <c r="BP64234" s="48"/>
    </row>
    <row r="64235" spans="68:68" x14ac:dyDescent="0.2">
      <c r="BP64235" s="48"/>
    </row>
    <row r="64236" spans="68:68" x14ac:dyDescent="0.2">
      <c r="BP64236" s="48"/>
    </row>
    <row r="64237" spans="68:68" x14ac:dyDescent="0.2">
      <c r="BP64237" s="48"/>
    </row>
    <row r="64238" spans="68:68" x14ac:dyDescent="0.2">
      <c r="BP64238" s="48"/>
    </row>
    <row r="64239" spans="68:68" x14ac:dyDescent="0.2">
      <c r="BP64239" s="48"/>
    </row>
    <row r="64240" spans="68:68" x14ac:dyDescent="0.2">
      <c r="BP64240" s="48"/>
    </row>
    <row r="64241" spans="68:68" x14ac:dyDescent="0.2">
      <c r="BP64241" s="48"/>
    </row>
    <row r="64242" spans="68:68" x14ac:dyDescent="0.2">
      <c r="BP64242" s="48"/>
    </row>
    <row r="64243" spans="68:68" x14ac:dyDescent="0.2">
      <c r="BP64243" s="48"/>
    </row>
    <row r="64244" spans="68:68" x14ac:dyDescent="0.2">
      <c r="BP64244" s="48"/>
    </row>
    <row r="64245" spans="68:68" x14ac:dyDescent="0.2">
      <c r="BP64245" s="48"/>
    </row>
    <row r="64246" spans="68:68" x14ac:dyDescent="0.2">
      <c r="BP64246" s="48"/>
    </row>
    <row r="64247" spans="68:68" x14ac:dyDescent="0.2">
      <c r="BP64247" s="48"/>
    </row>
    <row r="64248" spans="68:68" x14ac:dyDescent="0.2">
      <c r="BP64248" s="48"/>
    </row>
    <row r="64249" spans="68:68" x14ac:dyDescent="0.2">
      <c r="BP64249" s="48"/>
    </row>
    <row r="64250" spans="68:68" x14ac:dyDescent="0.2">
      <c r="BP64250" s="48"/>
    </row>
    <row r="64251" spans="68:68" x14ac:dyDescent="0.2">
      <c r="BP64251" s="48"/>
    </row>
    <row r="64252" spans="68:68" x14ac:dyDescent="0.2">
      <c r="BP64252" s="48"/>
    </row>
    <row r="64253" spans="68:68" x14ac:dyDescent="0.2">
      <c r="BP64253" s="48"/>
    </row>
    <row r="64254" spans="68:68" x14ac:dyDescent="0.2">
      <c r="BP64254" s="48"/>
    </row>
    <row r="64255" spans="68:68" x14ac:dyDescent="0.2">
      <c r="BP64255" s="48"/>
    </row>
    <row r="64256" spans="68:68" x14ac:dyDescent="0.2">
      <c r="BP64256" s="48"/>
    </row>
    <row r="64257" spans="68:68" x14ac:dyDescent="0.2">
      <c r="BP64257" s="48"/>
    </row>
    <row r="64258" spans="68:68" x14ac:dyDescent="0.2">
      <c r="BP64258" s="48"/>
    </row>
    <row r="64259" spans="68:68" x14ac:dyDescent="0.2">
      <c r="BP64259" s="48"/>
    </row>
    <row r="64260" spans="68:68" x14ac:dyDescent="0.2">
      <c r="BP64260" s="48"/>
    </row>
    <row r="64261" spans="68:68" x14ac:dyDescent="0.2">
      <c r="BP64261" s="48"/>
    </row>
    <row r="64262" spans="68:68" x14ac:dyDescent="0.2">
      <c r="BP64262" s="48"/>
    </row>
    <row r="64263" spans="68:68" x14ac:dyDescent="0.2">
      <c r="BP64263" s="48"/>
    </row>
    <row r="64264" spans="68:68" x14ac:dyDescent="0.2">
      <c r="BP64264" s="48"/>
    </row>
    <row r="64265" spans="68:68" x14ac:dyDescent="0.2">
      <c r="BP64265" s="48"/>
    </row>
    <row r="64266" spans="68:68" x14ac:dyDescent="0.2">
      <c r="BP64266" s="48"/>
    </row>
    <row r="64267" spans="68:68" x14ac:dyDescent="0.2">
      <c r="BP64267" s="48"/>
    </row>
    <row r="64268" spans="68:68" x14ac:dyDescent="0.2">
      <c r="BP64268" s="48"/>
    </row>
    <row r="64269" spans="68:68" x14ac:dyDescent="0.2">
      <c r="BP64269" s="48"/>
    </row>
    <row r="64270" spans="68:68" x14ac:dyDescent="0.2">
      <c r="BP64270" s="48"/>
    </row>
    <row r="64271" spans="68:68" x14ac:dyDescent="0.2">
      <c r="BP64271" s="48"/>
    </row>
    <row r="64272" spans="68:68" x14ac:dyDescent="0.2">
      <c r="BP64272" s="48"/>
    </row>
    <row r="64273" spans="68:68" x14ac:dyDescent="0.2">
      <c r="BP64273" s="48"/>
    </row>
    <row r="64274" spans="68:68" x14ac:dyDescent="0.2">
      <c r="BP64274" s="48"/>
    </row>
    <row r="64275" spans="68:68" x14ac:dyDescent="0.2">
      <c r="BP64275" s="48"/>
    </row>
    <row r="64276" spans="68:68" x14ac:dyDescent="0.2">
      <c r="BP64276" s="48"/>
    </row>
    <row r="64277" spans="68:68" x14ac:dyDescent="0.2">
      <c r="BP64277" s="48"/>
    </row>
    <row r="64278" spans="68:68" x14ac:dyDescent="0.2">
      <c r="BP64278" s="48"/>
    </row>
    <row r="64279" spans="68:68" x14ac:dyDescent="0.2">
      <c r="BP64279" s="48"/>
    </row>
    <row r="64280" spans="68:68" x14ac:dyDescent="0.2">
      <c r="BP64280" s="48"/>
    </row>
    <row r="64281" spans="68:68" x14ac:dyDescent="0.2">
      <c r="BP64281" s="48"/>
    </row>
    <row r="64282" spans="68:68" x14ac:dyDescent="0.2">
      <c r="BP64282" s="48"/>
    </row>
    <row r="64283" spans="68:68" x14ac:dyDescent="0.2">
      <c r="BP64283" s="48"/>
    </row>
    <row r="64284" spans="68:68" x14ac:dyDescent="0.2">
      <c r="BP64284" s="48"/>
    </row>
    <row r="64285" spans="68:68" x14ac:dyDescent="0.2">
      <c r="BP64285" s="48"/>
    </row>
    <row r="64286" spans="68:68" x14ac:dyDescent="0.2">
      <c r="BP64286" s="48"/>
    </row>
    <row r="64287" spans="68:68" x14ac:dyDescent="0.2">
      <c r="BP64287" s="48"/>
    </row>
    <row r="64288" spans="68:68" x14ac:dyDescent="0.2">
      <c r="BP64288" s="48"/>
    </row>
    <row r="64289" spans="68:68" x14ac:dyDescent="0.2">
      <c r="BP64289" s="48"/>
    </row>
    <row r="64290" spans="68:68" x14ac:dyDescent="0.2">
      <c r="BP64290" s="48"/>
    </row>
    <row r="64291" spans="68:68" x14ac:dyDescent="0.2">
      <c r="BP64291" s="48"/>
    </row>
    <row r="64292" spans="68:68" x14ac:dyDescent="0.2">
      <c r="BP64292" s="48"/>
    </row>
    <row r="64293" spans="68:68" x14ac:dyDescent="0.2">
      <c r="BP64293" s="48"/>
    </row>
    <row r="64294" spans="68:68" x14ac:dyDescent="0.2">
      <c r="BP64294" s="48"/>
    </row>
    <row r="64295" spans="68:68" x14ac:dyDescent="0.2">
      <c r="BP64295" s="48"/>
    </row>
    <row r="64296" spans="68:68" x14ac:dyDescent="0.2">
      <c r="BP64296" s="48"/>
    </row>
    <row r="64297" spans="68:68" x14ac:dyDescent="0.2">
      <c r="BP64297" s="48"/>
    </row>
    <row r="64298" spans="68:68" x14ac:dyDescent="0.2">
      <c r="BP64298" s="48"/>
    </row>
    <row r="64299" spans="68:68" x14ac:dyDescent="0.2">
      <c r="BP64299" s="48"/>
    </row>
    <row r="64300" spans="68:68" x14ac:dyDescent="0.2">
      <c r="BP64300" s="48"/>
    </row>
    <row r="64301" spans="68:68" x14ac:dyDescent="0.2">
      <c r="BP64301" s="48"/>
    </row>
    <row r="64302" spans="68:68" x14ac:dyDescent="0.2">
      <c r="BP64302" s="48"/>
    </row>
    <row r="64303" spans="68:68" x14ac:dyDescent="0.2">
      <c r="BP64303" s="48"/>
    </row>
    <row r="64304" spans="68:68" x14ac:dyDescent="0.2">
      <c r="BP64304" s="48"/>
    </row>
    <row r="64305" spans="68:68" x14ac:dyDescent="0.2">
      <c r="BP64305" s="48"/>
    </row>
    <row r="64306" spans="68:68" x14ac:dyDescent="0.2">
      <c r="BP64306" s="48"/>
    </row>
    <row r="64307" spans="68:68" x14ac:dyDescent="0.2">
      <c r="BP64307" s="48"/>
    </row>
    <row r="64308" spans="68:68" x14ac:dyDescent="0.2">
      <c r="BP64308" s="48"/>
    </row>
    <row r="64309" spans="68:68" x14ac:dyDescent="0.2">
      <c r="BP64309" s="48"/>
    </row>
    <row r="64310" spans="68:68" x14ac:dyDescent="0.2">
      <c r="BP64310" s="48"/>
    </row>
    <row r="64311" spans="68:68" x14ac:dyDescent="0.2">
      <c r="BP64311" s="48"/>
    </row>
    <row r="64312" spans="68:68" x14ac:dyDescent="0.2">
      <c r="BP64312" s="48"/>
    </row>
    <row r="64313" spans="68:68" x14ac:dyDescent="0.2">
      <c r="BP64313" s="48"/>
    </row>
    <row r="64314" spans="68:68" x14ac:dyDescent="0.2">
      <c r="BP64314" s="48"/>
    </row>
    <row r="64315" spans="68:68" x14ac:dyDescent="0.2">
      <c r="BP64315" s="48"/>
    </row>
    <row r="64316" spans="68:68" x14ac:dyDescent="0.2">
      <c r="BP64316" s="48"/>
    </row>
    <row r="64317" spans="68:68" x14ac:dyDescent="0.2">
      <c r="BP64317" s="48"/>
    </row>
    <row r="64318" spans="68:68" x14ac:dyDescent="0.2">
      <c r="BP64318" s="48"/>
    </row>
    <row r="64319" spans="68:68" x14ac:dyDescent="0.2">
      <c r="BP64319" s="48"/>
    </row>
    <row r="64320" spans="68:68" x14ac:dyDescent="0.2">
      <c r="BP64320" s="48"/>
    </row>
    <row r="64321" spans="68:68" x14ac:dyDescent="0.2">
      <c r="BP64321" s="48"/>
    </row>
    <row r="64322" spans="68:68" x14ac:dyDescent="0.2">
      <c r="BP64322" s="48"/>
    </row>
    <row r="64323" spans="68:68" x14ac:dyDescent="0.2">
      <c r="BP64323" s="48"/>
    </row>
    <row r="64324" spans="68:68" x14ac:dyDescent="0.2">
      <c r="BP64324" s="48"/>
    </row>
    <row r="64325" spans="68:68" x14ac:dyDescent="0.2">
      <c r="BP64325" s="48"/>
    </row>
    <row r="64326" spans="68:68" x14ac:dyDescent="0.2">
      <c r="BP64326" s="48"/>
    </row>
    <row r="64327" spans="68:68" x14ac:dyDescent="0.2">
      <c r="BP64327" s="48"/>
    </row>
    <row r="64328" spans="68:68" x14ac:dyDescent="0.2">
      <c r="BP64328" s="48"/>
    </row>
    <row r="64329" spans="68:68" x14ac:dyDescent="0.2">
      <c r="BP64329" s="48"/>
    </row>
    <row r="64330" spans="68:68" x14ac:dyDescent="0.2">
      <c r="BP64330" s="48"/>
    </row>
    <row r="64331" spans="68:68" x14ac:dyDescent="0.2">
      <c r="BP64331" s="48"/>
    </row>
    <row r="64332" spans="68:68" x14ac:dyDescent="0.2">
      <c r="BP64332" s="48"/>
    </row>
    <row r="64333" spans="68:68" x14ac:dyDescent="0.2">
      <c r="BP64333" s="48"/>
    </row>
    <row r="64334" spans="68:68" x14ac:dyDescent="0.2">
      <c r="BP64334" s="48"/>
    </row>
    <row r="64335" spans="68:68" x14ac:dyDescent="0.2">
      <c r="BP64335" s="48"/>
    </row>
    <row r="64336" spans="68:68" x14ac:dyDescent="0.2">
      <c r="BP64336" s="48"/>
    </row>
    <row r="64337" spans="68:68" x14ac:dyDescent="0.2">
      <c r="BP64337" s="48"/>
    </row>
    <row r="64338" spans="68:68" x14ac:dyDescent="0.2">
      <c r="BP64338" s="48"/>
    </row>
    <row r="64339" spans="68:68" x14ac:dyDescent="0.2">
      <c r="BP64339" s="48"/>
    </row>
    <row r="64340" spans="68:68" x14ac:dyDescent="0.2">
      <c r="BP64340" s="48"/>
    </row>
    <row r="64341" spans="68:68" x14ac:dyDescent="0.2">
      <c r="BP64341" s="48"/>
    </row>
    <row r="64342" spans="68:68" x14ac:dyDescent="0.2">
      <c r="BP64342" s="48"/>
    </row>
    <row r="64343" spans="68:68" x14ac:dyDescent="0.2">
      <c r="BP64343" s="48"/>
    </row>
    <row r="64344" spans="68:68" x14ac:dyDescent="0.2">
      <c r="BP64344" s="48"/>
    </row>
    <row r="64345" spans="68:68" x14ac:dyDescent="0.2">
      <c r="BP64345" s="48"/>
    </row>
    <row r="64346" spans="68:68" x14ac:dyDescent="0.2">
      <c r="BP64346" s="48"/>
    </row>
    <row r="64347" spans="68:68" x14ac:dyDescent="0.2">
      <c r="BP64347" s="48"/>
    </row>
    <row r="64348" spans="68:68" x14ac:dyDescent="0.2">
      <c r="BP64348" s="48"/>
    </row>
    <row r="64349" spans="68:68" x14ac:dyDescent="0.2">
      <c r="BP64349" s="48"/>
    </row>
    <row r="64350" spans="68:68" x14ac:dyDescent="0.2">
      <c r="BP64350" s="48"/>
    </row>
    <row r="64351" spans="68:68" x14ac:dyDescent="0.2">
      <c r="BP64351" s="48"/>
    </row>
    <row r="64352" spans="68:68" x14ac:dyDescent="0.2">
      <c r="BP64352" s="48"/>
    </row>
    <row r="64353" spans="68:68" x14ac:dyDescent="0.2">
      <c r="BP64353" s="48"/>
    </row>
    <row r="64354" spans="68:68" x14ac:dyDescent="0.2">
      <c r="BP64354" s="48"/>
    </row>
    <row r="64355" spans="68:68" x14ac:dyDescent="0.2">
      <c r="BP64355" s="48"/>
    </row>
    <row r="64356" spans="68:68" x14ac:dyDescent="0.2">
      <c r="BP64356" s="48"/>
    </row>
    <row r="64357" spans="68:68" x14ac:dyDescent="0.2">
      <c r="BP64357" s="48"/>
    </row>
    <row r="64358" spans="68:68" x14ac:dyDescent="0.2">
      <c r="BP64358" s="48"/>
    </row>
    <row r="64359" spans="68:68" x14ac:dyDescent="0.2">
      <c r="BP64359" s="48"/>
    </row>
    <row r="64360" spans="68:68" x14ac:dyDescent="0.2">
      <c r="BP64360" s="48"/>
    </row>
    <row r="64361" spans="68:68" x14ac:dyDescent="0.2">
      <c r="BP64361" s="48"/>
    </row>
    <row r="64362" spans="68:68" x14ac:dyDescent="0.2">
      <c r="BP64362" s="48"/>
    </row>
    <row r="64363" spans="68:68" x14ac:dyDescent="0.2">
      <c r="BP64363" s="48"/>
    </row>
    <row r="64364" spans="68:68" x14ac:dyDescent="0.2">
      <c r="BP64364" s="48"/>
    </row>
    <row r="64365" spans="68:68" x14ac:dyDescent="0.2">
      <c r="BP64365" s="48"/>
    </row>
    <row r="64366" spans="68:68" x14ac:dyDescent="0.2">
      <c r="BP64366" s="48"/>
    </row>
    <row r="64367" spans="68:68" x14ac:dyDescent="0.2">
      <c r="BP64367" s="48"/>
    </row>
    <row r="64368" spans="68:68" x14ac:dyDescent="0.2">
      <c r="BP64368" s="48"/>
    </row>
    <row r="64369" spans="68:68" x14ac:dyDescent="0.2">
      <c r="BP64369" s="48"/>
    </row>
    <row r="64370" spans="68:68" x14ac:dyDescent="0.2">
      <c r="BP64370" s="48"/>
    </row>
    <row r="64371" spans="68:68" x14ac:dyDescent="0.2">
      <c r="BP64371" s="48"/>
    </row>
    <row r="64372" spans="68:68" x14ac:dyDescent="0.2">
      <c r="BP64372" s="48"/>
    </row>
    <row r="64373" spans="68:68" x14ac:dyDescent="0.2">
      <c r="BP64373" s="48"/>
    </row>
    <row r="64374" spans="68:68" x14ac:dyDescent="0.2">
      <c r="BP64374" s="48"/>
    </row>
    <row r="64375" spans="68:68" x14ac:dyDescent="0.2">
      <c r="BP64375" s="48"/>
    </row>
    <row r="64376" spans="68:68" x14ac:dyDescent="0.2">
      <c r="BP64376" s="48"/>
    </row>
    <row r="64377" spans="68:68" x14ac:dyDescent="0.2">
      <c r="BP64377" s="48"/>
    </row>
    <row r="64378" spans="68:68" x14ac:dyDescent="0.2">
      <c r="BP64378" s="48"/>
    </row>
    <row r="64379" spans="68:68" x14ac:dyDescent="0.2">
      <c r="BP64379" s="48"/>
    </row>
    <row r="64380" spans="68:68" x14ac:dyDescent="0.2">
      <c r="BP64380" s="48"/>
    </row>
    <row r="64381" spans="68:68" x14ac:dyDescent="0.2">
      <c r="BP64381" s="48"/>
    </row>
    <row r="64382" spans="68:68" x14ac:dyDescent="0.2">
      <c r="BP64382" s="48"/>
    </row>
    <row r="64383" spans="68:68" x14ac:dyDescent="0.2">
      <c r="BP64383" s="48"/>
    </row>
    <row r="64384" spans="68:68" x14ac:dyDescent="0.2">
      <c r="BP64384" s="48"/>
    </row>
    <row r="64385" spans="68:68" x14ac:dyDescent="0.2">
      <c r="BP64385" s="48"/>
    </row>
    <row r="64386" spans="68:68" x14ac:dyDescent="0.2">
      <c r="BP64386" s="48"/>
    </row>
    <row r="64387" spans="68:68" x14ac:dyDescent="0.2">
      <c r="BP64387" s="48"/>
    </row>
    <row r="64388" spans="68:68" x14ac:dyDescent="0.2">
      <c r="BP64388" s="48"/>
    </row>
    <row r="64389" spans="68:68" x14ac:dyDescent="0.2">
      <c r="BP64389" s="48"/>
    </row>
    <row r="64390" spans="68:68" x14ac:dyDescent="0.2">
      <c r="BP64390" s="48"/>
    </row>
    <row r="64391" spans="68:68" x14ac:dyDescent="0.2">
      <c r="BP64391" s="48"/>
    </row>
    <row r="64392" spans="68:68" x14ac:dyDescent="0.2">
      <c r="BP64392" s="48"/>
    </row>
    <row r="64393" spans="68:68" x14ac:dyDescent="0.2">
      <c r="BP64393" s="48"/>
    </row>
    <row r="64394" spans="68:68" x14ac:dyDescent="0.2">
      <c r="BP64394" s="48"/>
    </row>
    <row r="64395" spans="68:68" x14ac:dyDescent="0.2">
      <c r="BP64395" s="48"/>
    </row>
    <row r="64396" spans="68:68" x14ac:dyDescent="0.2">
      <c r="BP64396" s="48"/>
    </row>
    <row r="64397" spans="68:68" x14ac:dyDescent="0.2">
      <c r="BP64397" s="48"/>
    </row>
    <row r="64398" spans="68:68" x14ac:dyDescent="0.2">
      <c r="BP64398" s="48"/>
    </row>
    <row r="64399" spans="68:68" x14ac:dyDescent="0.2">
      <c r="BP64399" s="48"/>
    </row>
    <row r="64400" spans="68:68" x14ac:dyDescent="0.2">
      <c r="BP64400" s="48"/>
    </row>
    <row r="64401" spans="68:68" x14ac:dyDescent="0.2">
      <c r="BP64401" s="48"/>
    </row>
    <row r="64402" spans="68:68" x14ac:dyDescent="0.2">
      <c r="BP64402" s="48"/>
    </row>
    <row r="64403" spans="68:68" x14ac:dyDescent="0.2">
      <c r="BP64403" s="48"/>
    </row>
    <row r="64404" spans="68:68" x14ac:dyDescent="0.2">
      <c r="BP64404" s="48"/>
    </row>
    <row r="64405" spans="68:68" x14ac:dyDescent="0.2">
      <c r="BP64405" s="48"/>
    </row>
    <row r="64406" spans="68:68" x14ac:dyDescent="0.2">
      <c r="BP64406" s="48"/>
    </row>
    <row r="64407" spans="68:68" x14ac:dyDescent="0.2">
      <c r="BP64407" s="48"/>
    </row>
    <row r="64408" spans="68:68" x14ac:dyDescent="0.2">
      <c r="BP64408" s="48"/>
    </row>
    <row r="64409" spans="68:68" x14ac:dyDescent="0.2">
      <c r="BP64409" s="48"/>
    </row>
    <row r="64410" spans="68:68" x14ac:dyDescent="0.2">
      <c r="BP64410" s="48"/>
    </row>
    <row r="64411" spans="68:68" x14ac:dyDescent="0.2">
      <c r="BP64411" s="48"/>
    </row>
    <row r="64412" spans="68:68" x14ac:dyDescent="0.2">
      <c r="BP64412" s="48"/>
    </row>
    <row r="64413" spans="68:68" x14ac:dyDescent="0.2">
      <c r="BP64413" s="48"/>
    </row>
    <row r="64414" spans="68:68" x14ac:dyDescent="0.2">
      <c r="BP64414" s="48"/>
    </row>
    <row r="64415" spans="68:68" x14ac:dyDescent="0.2">
      <c r="BP64415" s="48"/>
    </row>
    <row r="64416" spans="68:68" x14ac:dyDescent="0.2">
      <c r="BP64416" s="48"/>
    </row>
    <row r="64417" spans="68:68" x14ac:dyDescent="0.2">
      <c r="BP64417" s="48"/>
    </row>
    <row r="64418" spans="68:68" x14ac:dyDescent="0.2">
      <c r="BP64418" s="48"/>
    </row>
    <row r="64419" spans="68:68" x14ac:dyDescent="0.2">
      <c r="BP64419" s="48"/>
    </row>
    <row r="64420" spans="68:68" x14ac:dyDescent="0.2">
      <c r="BP64420" s="48"/>
    </row>
    <row r="64421" spans="68:68" x14ac:dyDescent="0.2">
      <c r="BP64421" s="48"/>
    </row>
    <row r="64422" spans="68:68" x14ac:dyDescent="0.2">
      <c r="BP64422" s="48"/>
    </row>
    <row r="64423" spans="68:68" x14ac:dyDescent="0.2">
      <c r="BP64423" s="48"/>
    </row>
    <row r="64424" spans="68:68" x14ac:dyDescent="0.2">
      <c r="BP64424" s="48"/>
    </row>
    <row r="64425" spans="68:68" x14ac:dyDescent="0.2">
      <c r="BP64425" s="48"/>
    </row>
    <row r="64426" spans="68:68" x14ac:dyDescent="0.2">
      <c r="BP64426" s="48"/>
    </row>
    <row r="64427" spans="68:68" x14ac:dyDescent="0.2">
      <c r="BP64427" s="48"/>
    </row>
    <row r="64428" spans="68:68" x14ac:dyDescent="0.2">
      <c r="BP64428" s="48"/>
    </row>
    <row r="64429" spans="68:68" x14ac:dyDescent="0.2">
      <c r="BP64429" s="48"/>
    </row>
    <row r="64430" spans="68:68" x14ac:dyDescent="0.2">
      <c r="BP64430" s="48"/>
    </row>
    <row r="64431" spans="68:68" x14ac:dyDescent="0.2">
      <c r="BP64431" s="48"/>
    </row>
    <row r="64432" spans="68:68" x14ac:dyDescent="0.2">
      <c r="BP64432" s="48"/>
    </row>
    <row r="64433" spans="68:68" x14ac:dyDescent="0.2">
      <c r="BP64433" s="48"/>
    </row>
    <row r="64434" spans="68:68" x14ac:dyDescent="0.2">
      <c r="BP64434" s="48"/>
    </row>
    <row r="64435" spans="68:68" x14ac:dyDescent="0.2">
      <c r="BP64435" s="48"/>
    </row>
    <row r="64436" spans="68:68" x14ac:dyDescent="0.2">
      <c r="BP64436" s="48"/>
    </row>
    <row r="64437" spans="68:68" x14ac:dyDescent="0.2">
      <c r="BP64437" s="48"/>
    </row>
    <row r="64438" spans="68:68" x14ac:dyDescent="0.2">
      <c r="BP64438" s="48"/>
    </row>
    <row r="64439" spans="68:68" x14ac:dyDescent="0.2">
      <c r="BP64439" s="48"/>
    </row>
    <row r="64440" spans="68:68" x14ac:dyDescent="0.2">
      <c r="BP64440" s="48"/>
    </row>
    <row r="64441" spans="68:68" x14ac:dyDescent="0.2">
      <c r="BP64441" s="48"/>
    </row>
    <row r="64442" spans="68:68" x14ac:dyDescent="0.2">
      <c r="BP64442" s="48"/>
    </row>
    <row r="64443" spans="68:68" x14ac:dyDescent="0.2">
      <c r="BP64443" s="48"/>
    </row>
    <row r="64444" spans="68:68" x14ac:dyDescent="0.2">
      <c r="BP64444" s="48"/>
    </row>
    <row r="64445" spans="68:68" x14ac:dyDescent="0.2">
      <c r="BP64445" s="48"/>
    </row>
    <row r="64446" spans="68:68" x14ac:dyDescent="0.2">
      <c r="BP64446" s="48"/>
    </row>
    <row r="64447" spans="68:68" x14ac:dyDescent="0.2">
      <c r="BP64447" s="48"/>
    </row>
    <row r="64448" spans="68:68" x14ac:dyDescent="0.2">
      <c r="BP64448" s="48"/>
    </row>
    <row r="64449" spans="68:68" x14ac:dyDescent="0.2">
      <c r="BP64449" s="48"/>
    </row>
    <row r="64450" spans="68:68" x14ac:dyDescent="0.2">
      <c r="BP64450" s="48"/>
    </row>
    <row r="64451" spans="68:68" x14ac:dyDescent="0.2">
      <c r="BP64451" s="48"/>
    </row>
    <row r="64452" spans="68:68" x14ac:dyDescent="0.2">
      <c r="BP64452" s="48"/>
    </row>
    <row r="64453" spans="68:68" x14ac:dyDescent="0.2">
      <c r="BP64453" s="48"/>
    </row>
    <row r="64454" spans="68:68" x14ac:dyDescent="0.2">
      <c r="BP64454" s="48"/>
    </row>
    <row r="64455" spans="68:68" x14ac:dyDescent="0.2">
      <c r="BP64455" s="48"/>
    </row>
    <row r="64456" spans="68:68" x14ac:dyDescent="0.2">
      <c r="BP64456" s="48"/>
    </row>
    <row r="64457" spans="68:68" x14ac:dyDescent="0.2">
      <c r="BP64457" s="48"/>
    </row>
    <row r="64458" spans="68:68" x14ac:dyDescent="0.2">
      <c r="BP64458" s="48"/>
    </row>
    <row r="64459" spans="68:68" x14ac:dyDescent="0.2">
      <c r="BP64459" s="48"/>
    </row>
    <row r="64460" spans="68:68" x14ac:dyDescent="0.2">
      <c r="BP64460" s="48"/>
    </row>
    <row r="64461" spans="68:68" x14ac:dyDescent="0.2">
      <c r="BP64461" s="48"/>
    </row>
    <row r="64462" spans="68:68" x14ac:dyDescent="0.2">
      <c r="BP64462" s="48"/>
    </row>
    <row r="64463" spans="68:68" x14ac:dyDescent="0.2">
      <c r="BP64463" s="48"/>
    </row>
    <row r="64464" spans="68:68" x14ac:dyDescent="0.2">
      <c r="BP64464" s="48"/>
    </row>
    <row r="64465" spans="68:68" x14ac:dyDescent="0.2">
      <c r="BP64465" s="48"/>
    </row>
    <row r="64466" spans="68:68" x14ac:dyDescent="0.2">
      <c r="BP64466" s="48"/>
    </row>
    <row r="64467" spans="68:68" x14ac:dyDescent="0.2">
      <c r="BP64467" s="48"/>
    </row>
    <row r="64468" spans="68:68" x14ac:dyDescent="0.2">
      <c r="BP64468" s="48"/>
    </row>
    <row r="64469" spans="68:68" x14ac:dyDescent="0.2">
      <c r="BP64469" s="48"/>
    </row>
    <row r="64470" spans="68:68" x14ac:dyDescent="0.2">
      <c r="BP64470" s="48"/>
    </row>
    <row r="64471" spans="68:68" x14ac:dyDescent="0.2">
      <c r="BP64471" s="48"/>
    </row>
    <row r="64472" spans="68:68" x14ac:dyDescent="0.2">
      <c r="BP64472" s="48"/>
    </row>
    <row r="64473" spans="68:68" x14ac:dyDescent="0.2">
      <c r="BP64473" s="48"/>
    </row>
    <row r="64474" spans="68:68" x14ac:dyDescent="0.2">
      <c r="BP64474" s="48"/>
    </row>
    <row r="64475" spans="68:68" x14ac:dyDescent="0.2">
      <c r="BP64475" s="48"/>
    </row>
    <row r="64476" spans="68:68" x14ac:dyDescent="0.2">
      <c r="BP64476" s="48"/>
    </row>
    <row r="64477" spans="68:68" x14ac:dyDescent="0.2">
      <c r="BP64477" s="48"/>
    </row>
    <row r="64478" spans="68:68" x14ac:dyDescent="0.2">
      <c r="BP64478" s="48"/>
    </row>
    <row r="64479" spans="68:68" x14ac:dyDescent="0.2">
      <c r="BP64479" s="48"/>
    </row>
    <row r="64480" spans="68:68" x14ac:dyDescent="0.2">
      <c r="BP64480" s="48"/>
    </row>
    <row r="64481" spans="68:68" x14ac:dyDescent="0.2">
      <c r="BP64481" s="48"/>
    </row>
    <row r="64482" spans="68:68" x14ac:dyDescent="0.2">
      <c r="BP64482" s="48"/>
    </row>
    <row r="64483" spans="68:68" x14ac:dyDescent="0.2">
      <c r="BP64483" s="48"/>
    </row>
    <row r="64484" spans="68:68" x14ac:dyDescent="0.2">
      <c r="BP64484" s="48"/>
    </row>
    <row r="64485" spans="68:68" x14ac:dyDescent="0.2">
      <c r="BP64485" s="48"/>
    </row>
    <row r="64486" spans="68:68" x14ac:dyDescent="0.2">
      <c r="BP64486" s="48"/>
    </row>
    <row r="64487" spans="68:68" x14ac:dyDescent="0.2">
      <c r="BP64487" s="48"/>
    </row>
    <row r="64488" spans="68:68" x14ac:dyDescent="0.2">
      <c r="BP64488" s="48"/>
    </row>
    <row r="64489" spans="68:68" x14ac:dyDescent="0.2">
      <c r="BP64489" s="48"/>
    </row>
    <row r="64490" spans="68:68" x14ac:dyDescent="0.2">
      <c r="BP64490" s="48"/>
    </row>
    <row r="64491" spans="68:68" x14ac:dyDescent="0.2">
      <c r="BP64491" s="48"/>
    </row>
    <row r="64492" spans="68:68" x14ac:dyDescent="0.2">
      <c r="BP64492" s="48"/>
    </row>
    <row r="64493" spans="68:68" x14ac:dyDescent="0.2">
      <c r="BP64493" s="48"/>
    </row>
    <row r="64494" spans="68:68" x14ac:dyDescent="0.2">
      <c r="BP64494" s="48"/>
    </row>
    <row r="64495" spans="68:68" x14ac:dyDescent="0.2">
      <c r="BP64495" s="48"/>
    </row>
    <row r="64496" spans="68:68" x14ac:dyDescent="0.2">
      <c r="BP64496" s="48"/>
    </row>
    <row r="64497" spans="68:68" x14ac:dyDescent="0.2">
      <c r="BP64497" s="48"/>
    </row>
    <row r="64498" spans="68:68" x14ac:dyDescent="0.2">
      <c r="BP64498" s="48"/>
    </row>
    <row r="64499" spans="68:68" x14ac:dyDescent="0.2">
      <c r="BP64499" s="48"/>
    </row>
    <row r="64500" spans="68:68" x14ac:dyDescent="0.2">
      <c r="BP64500" s="48"/>
    </row>
    <row r="64501" spans="68:68" x14ac:dyDescent="0.2">
      <c r="BP64501" s="48"/>
    </row>
    <row r="64502" spans="68:68" x14ac:dyDescent="0.2">
      <c r="BP64502" s="48"/>
    </row>
    <row r="64503" spans="68:68" x14ac:dyDescent="0.2">
      <c r="BP64503" s="48"/>
    </row>
    <row r="64504" spans="68:68" x14ac:dyDescent="0.2">
      <c r="BP64504" s="48"/>
    </row>
    <row r="64505" spans="68:68" x14ac:dyDescent="0.2">
      <c r="BP64505" s="48"/>
    </row>
    <row r="64506" spans="68:68" x14ac:dyDescent="0.2">
      <c r="BP64506" s="48"/>
    </row>
    <row r="64507" spans="68:68" x14ac:dyDescent="0.2">
      <c r="BP64507" s="48"/>
    </row>
    <row r="64508" spans="68:68" x14ac:dyDescent="0.2">
      <c r="BP64508" s="48"/>
    </row>
    <row r="64509" spans="68:68" x14ac:dyDescent="0.2">
      <c r="BP64509" s="48"/>
    </row>
    <row r="64510" spans="68:68" x14ac:dyDescent="0.2">
      <c r="BP64510" s="48"/>
    </row>
    <row r="64511" spans="68:68" x14ac:dyDescent="0.2">
      <c r="BP64511" s="48"/>
    </row>
    <row r="64512" spans="68:68" x14ac:dyDescent="0.2">
      <c r="BP64512" s="48"/>
    </row>
    <row r="64513" spans="68:68" x14ac:dyDescent="0.2">
      <c r="BP64513" s="48"/>
    </row>
    <row r="64514" spans="68:68" x14ac:dyDescent="0.2">
      <c r="BP64514" s="48"/>
    </row>
    <row r="64515" spans="68:68" x14ac:dyDescent="0.2">
      <c r="BP64515" s="48"/>
    </row>
    <row r="64516" spans="68:68" x14ac:dyDescent="0.2">
      <c r="BP64516" s="48"/>
    </row>
    <row r="64517" spans="68:68" x14ac:dyDescent="0.2">
      <c r="BP64517" s="48"/>
    </row>
    <row r="64518" spans="68:68" x14ac:dyDescent="0.2">
      <c r="BP64518" s="48"/>
    </row>
    <row r="64519" spans="68:68" x14ac:dyDescent="0.2">
      <c r="BP64519" s="48"/>
    </row>
    <row r="64520" spans="68:68" x14ac:dyDescent="0.2">
      <c r="BP64520" s="48"/>
    </row>
    <row r="64521" spans="68:68" x14ac:dyDescent="0.2">
      <c r="BP64521" s="48"/>
    </row>
    <row r="64522" spans="68:68" x14ac:dyDescent="0.2">
      <c r="BP64522" s="48"/>
    </row>
    <row r="64523" spans="68:68" x14ac:dyDescent="0.2">
      <c r="BP64523" s="48"/>
    </row>
    <row r="64524" spans="68:68" x14ac:dyDescent="0.2">
      <c r="BP64524" s="48"/>
    </row>
    <row r="64525" spans="68:68" x14ac:dyDescent="0.2">
      <c r="BP64525" s="48"/>
    </row>
    <row r="64526" spans="68:68" x14ac:dyDescent="0.2">
      <c r="BP64526" s="48"/>
    </row>
    <row r="64527" spans="68:68" x14ac:dyDescent="0.2">
      <c r="BP64527" s="48"/>
    </row>
    <row r="64528" spans="68:68" x14ac:dyDescent="0.2">
      <c r="BP64528" s="48"/>
    </row>
    <row r="64529" spans="68:68" x14ac:dyDescent="0.2">
      <c r="BP64529" s="48"/>
    </row>
    <row r="64530" spans="68:68" x14ac:dyDescent="0.2">
      <c r="BP64530" s="48"/>
    </row>
    <row r="64531" spans="68:68" x14ac:dyDescent="0.2">
      <c r="BP64531" s="48"/>
    </row>
    <row r="64532" spans="68:68" x14ac:dyDescent="0.2">
      <c r="BP64532" s="48"/>
    </row>
    <row r="64533" spans="68:68" x14ac:dyDescent="0.2">
      <c r="BP64533" s="48"/>
    </row>
    <row r="64534" spans="68:68" x14ac:dyDescent="0.2">
      <c r="BP64534" s="48"/>
    </row>
    <row r="64535" spans="68:68" x14ac:dyDescent="0.2">
      <c r="BP64535" s="48"/>
    </row>
    <row r="64536" spans="68:68" x14ac:dyDescent="0.2">
      <c r="BP64536" s="48"/>
    </row>
    <row r="64537" spans="68:68" x14ac:dyDescent="0.2">
      <c r="BP64537" s="48"/>
    </row>
    <row r="64538" spans="68:68" x14ac:dyDescent="0.2">
      <c r="BP64538" s="48"/>
    </row>
    <row r="64539" spans="68:68" x14ac:dyDescent="0.2">
      <c r="BP64539" s="48"/>
    </row>
    <row r="64540" spans="68:68" x14ac:dyDescent="0.2">
      <c r="BP64540" s="48"/>
    </row>
    <row r="64541" spans="68:68" x14ac:dyDescent="0.2">
      <c r="BP64541" s="48"/>
    </row>
    <row r="64542" spans="68:68" x14ac:dyDescent="0.2">
      <c r="BP64542" s="48"/>
    </row>
    <row r="64543" spans="68:68" x14ac:dyDescent="0.2">
      <c r="BP64543" s="48"/>
    </row>
    <row r="64544" spans="68:68" x14ac:dyDescent="0.2">
      <c r="BP64544" s="48"/>
    </row>
    <row r="64545" spans="68:68" x14ac:dyDescent="0.2">
      <c r="BP64545" s="48"/>
    </row>
    <row r="64546" spans="68:68" x14ac:dyDescent="0.2">
      <c r="BP64546" s="48"/>
    </row>
    <row r="64547" spans="68:68" x14ac:dyDescent="0.2">
      <c r="BP64547" s="48"/>
    </row>
    <row r="64548" spans="68:68" x14ac:dyDescent="0.2">
      <c r="BP64548" s="48"/>
    </row>
    <row r="64549" spans="68:68" x14ac:dyDescent="0.2">
      <c r="BP64549" s="48"/>
    </row>
    <row r="64550" spans="68:68" x14ac:dyDescent="0.2">
      <c r="BP64550" s="48"/>
    </row>
    <row r="64551" spans="68:68" x14ac:dyDescent="0.2">
      <c r="BP64551" s="48"/>
    </row>
    <row r="64552" spans="68:68" x14ac:dyDescent="0.2">
      <c r="BP64552" s="48"/>
    </row>
    <row r="64553" spans="68:68" x14ac:dyDescent="0.2">
      <c r="BP64553" s="48"/>
    </row>
    <row r="64554" spans="68:68" x14ac:dyDescent="0.2">
      <c r="BP64554" s="48"/>
    </row>
    <row r="64555" spans="68:68" x14ac:dyDescent="0.2">
      <c r="BP64555" s="48"/>
    </row>
    <row r="64556" spans="68:68" x14ac:dyDescent="0.2">
      <c r="BP64556" s="48"/>
    </row>
    <row r="64557" spans="68:68" x14ac:dyDescent="0.2">
      <c r="BP64557" s="48"/>
    </row>
    <row r="64558" spans="68:68" x14ac:dyDescent="0.2">
      <c r="BP64558" s="48"/>
    </row>
    <row r="64559" spans="68:68" x14ac:dyDescent="0.2">
      <c r="BP64559" s="48"/>
    </row>
    <row r="64560" spans="68:68" x14ac:dyDescent="0.2">
      <c r="BP64560" s="48"/>
    </row>
    <row r="64561" spans="68:68" x14ac:dyDescent="0.2">
      <c r="BP64561" s="48"/>
    </row>
    <row r="64562" spans="68:68" x14ac:dyDescent="0.2">
      <c r="BP64562" s="48"/>
    </row>
    <row r="64563" spans="68:68" x14ac:dyDescent="0.2">
      <c r="BP64563" s="48"/>
    </row>
    <row r="64564" spans="68:68" x14ac:dyDescent="0.2">
      <c r="BP64564" s="48"/>
    </row>
    <row r="64565" spans="68:68" x14ac:dyDescent="0.2">
      <c r="BP64565" s="48"/>
    </row>
    <row r="64566" spans="68:68" x14ac:dyDescent="0.2">
      <c r="BP64566" s="48"/>
    </row>
    <row r="64567" spans="68:68" x14ac:dyDescent="0.2">
      <c r="BP64567" s="48"/>
    </row>
    <row r="64568" spans="68:68" x14ac:dyDescent="0.2">
      <c r="BP64568" s="48"/>
    </row>
    <row r="64569" spans="68:68" x14ac:dyDescent="0.2">
      <c r="BP64569" s="48"/>
    </row>
    <row r="64570" spans="68:68" x14ac:dyDescent="0.2">
      <c r="BP64570" s="48"/>
    </row>
    <row r="64571" spans="68:68" x14ac:dyDescent="0.2">
      <c r="BP64571" s="48"/>
    </row>
    <row r="64572" spans="68:68" x14ac:dyDescent="0.2">
      <c r="BP64572" s="48"/>
    </row>
    <row r="64573" spans="68:68" x14ac:dyDescent="0.2">
      <c r="BP64573" s="48"/>
    </row>
    <row r="64574" spans="68:68" x14ac:dyDescent="0.2">
      <c r="BP64574" s="48"/>
    </row>
    <row r="64575" spans="68:68" x14ac:dyDescent="0.2">
      <c r="BP64575" s="48"/>
    </row>
    <row r="64576" spans="68:68" x14ac:dyDescent="0.2">
      <c r="BP64576" s="48"/>
    </row>
    <row r="64577" spans="68:68" x14ac:dyDescent="0.2">
      <c r="BP64577" s="48"/>
    </row>
    <row r="64578" spans="68:68" x14ac:dyDescent="0.2">
      <c r="BP64578" s="48"/>
    </row>
    <row r="64579" spans="68:68" x14ac:dyDescent="0.2">
      <c r="BP64579" s="48"/>
    </row>
    <row r="64580" spans="68:68" x14ac:dyDescent="0.2">
      <c r="BP64580" s="48"/>
    </row>
    <row r="64581" spans="68:68" x14ac:dyDescent="0.2">
      <c r="BP64581" s="48"/>
    </row>
    <row r="64582" spans="68:68" x14ac:dyDescent="0.2">
      <c r="BP64582" s="48"/>
    </row>
    <row r="64583" spans="68:68" x14ac:dyDescent="0.2">
      <c r="BP64583" s="48"/>
    </row>
    <row r="64584" spans="68:68" x14ac:dyDescent="0.2">
      <c r="BP64584" s="48"/>
    </row>
    <row r="64585" spans="68:68" x14ac:dyDescent="0.2">
      <c r="BP64585" s="48"/>
    </row>
    <row r="64586" spans="68:68" x14ac:dyDescent="0.2">
      <c r="BP64586" s="48"/>
    </row>
    <row r="64587" spans="68:68" x14ac:dyDescent="0.2">
      <c r="BP64587" s="48"/>
    </row>
    <row r="64588" spans="68:68" x14ac:dyDescent="0.2">
      <c r="BP64588" s="48"/>
    </row>
    <row r="64589" spans="68:68" x14ac:dyDescent="0.2">
      <c r="BP64589" s="48"/>
    </row>
    <row r="64590" spans="68:68" x14ac:dyDescent="0.2">
      <c r="BP64590" s="48"/>
    </row>
    <row r="64591" spans="68:68" x14ac:dyDescent="0.2">
      <c r="BP64591" s="48"/>
    </row>
    <row r="64592" spans="68:68" x14ac:dyDescent="0.2">
      <c r="BP64592" s="48"/>
    </row>
    <row r="64593" spans="68:68" x14ac:dyDescent="0.2">
      <c r="BP64593" s="48"/>
    </row>
    <row r="64594" spans="68:68" x14ac:dyDescent="0.2">
      <c r="BP64594" s="48"/>
    </row>
    <row r="64595" spans="68:68" x14ac:dyDescent="0.2">
      <c r="BP64595" s="48"/>
    </row>
    <row r="64596" spans="68:68" x14ac:dyDescent="0.2">
      <c r="BP64596" s="48"/>
    </row>
    <row r="64597" spans="68:68" x14ac:dyDescent="0.2">
      <c r="BP64597" s="48"/>
    </row>
    <row r="64598" spans="68:68" x14ac:dyDescent="0.2">
      <c r="BP64598" s="48"/>
    </row>
    <row r="64599" spans="68:68" x14ac:dyDescent="0.2">
      <c r="BP64599" s="48"/>
    </row>
    <row r="64600" spans="68:68" x14ac:dyDescent="0.2">
      <c r="BP64600" s="48"/>
    </row>
    <row r="64601" spans="68:68" x14ac:dyDescent="0.2">
      <c r="BP64601" s="48"/>
    </row>
    <row r="64602" spans="68:68" x14ac:dyDescent="0.2">
      <c r="BP64602" s="48"/>
    </row>
    <row r="64603" spans="68:68" x14ac:dyDescent="0.2">
      <c r="BP64603" s="48"/>
    </row>
    <row r="64604" spans="68:68" x14ac:dyDescent="0.2">
      <c r="BP64604" s="48"/>
    </row>
    <row r="64605" spans="68:68" x14ac:dyDescent="0.2">
      <c r="BP64605" s="48"/>
    </row>
    <row r="64606" spans="68:68" x14ac:dyDescent="0.2">
      <c r="BP64606" s="48"/>
    </row>
    <row r="64607" spans="68:68" x14ac:dyDescent="0.2">
      <c r="BP64607" s="48"/>
    </row>
    <row r="64608" spans="68:68" x14ac:dyDescent="0.2">
      <c r="BP64608" s="48"/>
    </row>
    <row r="64609" spans="68:68" x14ac:dyDescent="0.2">
      <c r="BP64609" s="48"/>
    </row>
    <row r="64610" spans="68:68" x14ac:dyDescent="0.2">
      <c r="BP64610" s="48"/>
    </row>
    <row r="64611" spans="68:68" x14ac:dyDescent="0.2">
      <c r="BP64611" s="48"/>
    </row>
    <row r="64612" spans="68:68" x14ac:dyDescent="0.2">
      <c r="BP64612" s="48"/>
    </row>
    <row r="64613" spans="68:68" x14ac:dyDescent="0.2">
      <c r="BP64613" s="48"/>
    </row>
    <row r="64614" spans="68:68" x14ac:dyDescent="0.2">
      <c r="BP64614" s="48"/>
    </row>
    <row r="64615" spans="68:68" x14ac:dyDescent="0.2">
      <c r="BP64615" s="48"/>
    </row>
    <row r="64616" spans="68:68" x14ac:dyDescent="0.2">
      <c r="BP64616" s="48"/>
    </row>
    <row r="64617" spans="68:68" x14ac:dyDescent="0.2">
      <c r="BP64617" s="48"/>
    </row>
    <row r="64618" spans="68:68" x14ac:dyDescent="0.2">
      <c r="BP64618" s="48"/>
    </row>
    <row r="64619" spans="68:68" x14ac:dyDescent="0.2">
      <c r="BP64619" s="48"/>
    </row>
    <row r="64620" spans="68:68" x14ac:dyDescent="0.2">
      <c r="BP64620" s="48"/>
    </row>
    <row r="64621" spans="68:68" x14ac:dyDescent="0.2">
      <c r="BP64621" s="48"/>
    </row>
    <row r="64622" spans="68:68" x14ac:dyDescent="0.2">
      <c r="BP64622" s="48"/>
    </row>
    <row r="64623" spans="68:68" x14ac:dyDescent="0.2">
      <c r="BP64623" s="48"/>
    </row>
    <row r="64624" spans="68:68" x14ac:dyDescent="0.2">
      <c r="BP64624" s="48"/>
    </row>
    <row r="64625" spans="68:68" x14ac:dyDescent="0.2">
      <c r="BP64625" s="48"/>
    </row>
    <row r="64626" spans="68:68" x14ac:dyDescent="0.2">
      <c r="BP64626" s="48"/>
    </row>
    <row r="64627" spans="68:68" x14ac:dyDescent="0.2">
      <c r="BP64627" s="48"/>
    </row>
    <row r="64628" spans="68:68" x14ac:dyDescent="0.2">
      <c r="BP64628" s="48"/>
    </row>
    <row r="64629" spans="68:68" x14ac:dyDescent="0.2">
      <c r="BP64629" s="48"/>
    </row>
    <row r="64630" spans="68:68" x14ac:dyDescent="0.2">
      <c r="BP64630" s="48"/>
    </row>
    <row r="64631" spans="68:68" x14ac:dyDescent="0.2">
      <c r="BP64631" s="48"/>
    </row>
    <row r="64632" spans="68:68" x14ac:dyDescent="0.2">
      <c r="BP64632" s="48"/>
    </row>
    <row r="64633" spans="68:68" x14ac:dyDescent="0.2">
      <c r="BP64633" s="48"/>
    </row>
    <row r="64634" spans="68:68" x14ac:dyDescent="0.2">
      <c r="BP64634" s="48"/>
    </row>
    <row r="64635" spans="68:68" x14ac:dyDescent="0.2">
      <c r="BP64635" s="48"/>
    </row>
    <row r="64636" spans="68:68" x14ac:dyDescent="0.2">
      <c r="BP64636" s="48"/>
    </row>
    <row r="64637" spans="68:68" x14ac:dyDescent="0.2">
      <c r="BP64637" s="48"/>
    </row>
    <row r="64638" spans="68:68" x14ac:dyDescent="0.2">
      <c r="BP64638" s="48"/>
    </row>
    <row r="64639" spans="68:68" x14ac:dyDescent="0.2">
      <c r="BP64639" s="48"/>
    </row>
    <row r="64640" spans="68:68" x14ac:dyDescent="0.2">
      <c r="BP64640" s="48"/>
    </row>
    <row r="64641" spans="68:68" x14ac:dyDescent="0.2">
      <c r="BP64641" s="48"/>
    </row>
    <row r="64642" spans="68:68" x14ac:dyDescent="0.2">
      <c r="BP64642" s="48"/>
    </row>
    <row r="64643" spans="68:68" x14ac:dyDescent="0.2">
      <c r="BP64643" s="48"/>
    </row>
    <row r="64644" spans="68:68" x14ac:dyDescent="0.2">
      <c r="BP64644" s="48"/>
    </row>
    <row r="64645" spans="68:68" x14ac:dyDescent="0.2">
      <c r="BP64645" s="48"/>
    </row>
    <row r="64646" spans="68:68" x14ac:dyDescent="0.2">
      <c r="BP64646" s="48"/>
    </row>
    <row r="64647" spans="68:68" x14ac:dyDescent="0.2">
      <c r="BP64647" s="48"/>
    </row>
    <row r="64648" spans="68:68" x14ac:dyDescent="0.2">
      <c r="BP64648" s="48"/>
    </row>
    <row r="64649" spans="68:68" x14ac:dyDescent="0.2">
      <c r="BP64649" s="48"/>
    </row>
    <row r="64650" spans="68:68" x14ac:dyDescent="0.2">
      <c r="BP64650" s="48"/>
    </row>
    <row r="64651" spans="68:68" x14ac:dyDescent="0.2">
      <c r="BP64651" s="48"/>
    </row>
    <row r="64652" spans="68:68" x14ac:dyDescent="0.2">
      <c r="BP64652" s="48"/>
    </row>
    <row r="64653" spans="68:68" x14ac:dyDescent="0.2">
      <c r="BP64653" s="48"/>
    </row>
    <row r="64654" spans="68:68" x14ac:dyDescent="0.2">
      <c r="BP64654" s="48"/>
    </row>
    <row r="64655" spans="68:68" x14ac:dyDescent="0.2">
      <c r="BP64655" s="48"/>
    </row>
    <row r="64656" spans="68:68" x14ac:dyDescent="0.2">
      <c r="BP64656" s="48"/>
    </row>
    <row r="64657" spans="68:68" x14ac:dyDescent="0.2">
      <c r="BP64657" s="48"/>
    </row>
    <row r="64658" spans="68:68" x14ac:dyDescent="0.2">
      <c r="BP64658" s="48"/>
    </row>
    <row r="64659" spans="68:68" x14ac:dyDescent="0.2">
      <c r="BP64659" s="48"/>
    </row>
    <row r="64660" spans="68:68" x14ac:dyDescent="0.2">
      <c r="BP64660" s="48"/>
    </row>
    <row r="64661" spans="68:68" x14ac:dyDescent="0.2">
      <c r="BP64661" s="48"/>
    </row>
    <row r="64662" spans="68:68" x14ac:dyDescent="0.2">
      <c r="BP64662" s="48"/>
    </row>
    <row r="64663" spans="68:68" x14ac:dyDescent="0.2">
      <c r="BP64663" s="48"/>
    </row>
    <row r="64664" spans="68:68" x14ac:dyDescent="0.2">
      <c r="BP64664" s="48"/>
    </row>
    <row r="64665" spans="68:68" x14ac:dyDescent="0.2">
      <c r="BP64665" s="48"/>
    </row>
    <row r="64666" spans="68:68" x14ac:dyDescent="0.2">
      <c r="BP64666" s="48"/>
    </row>
    <row r="64667" spans="68:68" x14ac:dyDescent="0.2">
      <c r="BP64667" s="48"/>
    </row>
    <row r="64668" spans="68:68" x14ac:dyDescent="0.2">
      <c r="BP64668" s="48"/>
    </row>
    <row r="64669" spans="68:68" x14ac:dyDescent="0.2">
      <c r="BP64669" s="48"/>
    </row>
    <row r="64670" spans="68:68" x14ac:dyDescent="0.2">
      <c r="BP64670" s="48"/>
    </row>
    <row r="64671" spans="68:68" x14ac:dyDescent="0.2">
      <c r="BP64671" s="48"/>
    </row>
    <row r="64672" spans="68:68" x14ac:dyDescent="0.2">
      <c r="BP64672" s="48"/>
    </row>
    <row r="64673" spans="68:68" x14ac:dyDescent="0.2">
      <c r="BP64673" s="48"/>
    </row>
    <row r="64674" spans="68:68" x14ac:dyDescent="0.2">
      <c r="BP64674" s="48"/>
    </row>
    <row r="64675" spans="68:68" x14ac:dyDescent="0.2">
      <c r="BP64675" s="48"/>
    </row>
    <row r="64676" spans="68:68" x14ac:dyDescent="0.2">
      <c r="BP64676" s="48"/>
    </row>
    <row r="64677" spans="68:68" x14ac:dyDescent="0.2">
      <c r="BP64677" s="48"/>
    </row>
    <row r="64678" spans="68:68" x14ac:dyDescent="0.2">
      <c r="BP64678" s="48"/>
    </row>
    <row r="64679" spans="68:68" x14ac:dyDescent="0.2">
      <c r="BP64679" s="48"/>
    </row>
    <row r="64680" spans="68:68" x14ac:dyDescent="0.2">
      <c r="BP64680" s="48"/>
    </row>
    <row r="64681" spans="68:68" x14ac:dyDescent="0.2">
      <c r="BP64681" s="48"/>
    </row>
    <row r="64682" spans="68:68" x14ac:dyDescent="0.2">
      <c r="BP64682" s="48"/>
    </row>
    <row r="64683" spans="68:68" x14ac:dyDescent="0.2">
      <c r="BP64683" s="48"/>
    </row>
    <row r="64684" spans="68:68" x14ac:dyDescent="0.2">
      <c r="BP64684" s="48"/>
    </row>
    <row r="64685" spans="68:68" x14ac:dyDescent="0.2">
      <c r="BP64685" s="48"/>
    </row>
    <row r="64686" spans="68:68" x14ac:dyDescent="0.2">
      <c r="BP64686" s="48"/>
    </row>
    <row r="64687" spans="68:68" x14ac:dyDescent="0.2">
      <c r="BP64687" s="48"/>
    </row>
    <row r="64688" spans="68:68" x14ac:dyDescent="0.2">
      <c r="BP64688" s="48"/>
    </row>
    <row r="64689" spans="68:68" x14ac:dyDescent="0.2">
      <c r="BP64689" s="48"/>
    </row>
    <row r="64690" spans="68:68" x14ac:dyDescent="0.2">
      <c r="BP64690" s="48"/>
    </row>
    <row r="64691" spans="68:68" x14ac:dyDescent="0.2">
      <c r="BP64691" s="48"/>
    </row>
    <row r="64692" spans="68:68" x14ac:dyDescent="0.2">
      <c r="BP64692" s="48"/>
    </row>
    <row r="64693" spans="68:68" x14ac:dyDescent="0.2">
      <c r="BP64693" s="48"/>
    </row>
    <row r="64694" spans="68:68" x14ac:dyDescent="0.2">
      <c r="BP64694" s="48"/>
    </row>
    <row r="64695" spans="68:68" x14ac:dyDescent="0.2">
      <c r="BP64695" s="48"/>
    </row>
    <row r="64696" spans="68:68" x14ac:dyDescent="0.2">
      <c r="BP64696" s="48"/>
    </row>
    <row r="64697" spans="68:68" x14ac:dyDescent="0.2">
      <c r="BP64697" s="48"/>
    </row>
    <row r="64698" spans="68:68" x14ac:dyDescent="0.2">
      <c r="BP64698" s="48"/>
    </row>
    <row r="64699" spans="68:68" x14ac:dyDescent="0.2">
      <c r="BP64699" s="48"/>
    </row>
    <row r="64700" spans="68:68" x14ac:dyDescent="0.2">
      <c r="BP64700" s="48"/>
    </row>
    <row r="64701" spans="68:68" x14ac:dyDescent="0.2">
      <c r="BP64701" s="48"/>
    </row>
    <row r="64702" spans="68:68" x14ac:dyDescent="0.2">
      <c r="BP64702" s="48"/>
    </row>
    <row r="64703" spans="68:68" x14ac:dyDescent="0.2">
      <c r="BP64703" s="48"/>
    </row>
    <row r="64704" spans="68:68" x14ac:dyDescent="0.2">
      <c r="BP64704" s="48"/>
    </row>
    <row r="64705" spans="68:68" x14ac:dyDescent="0.2">
      <c r="BP64705" s="48"/>
    </row>
    <row r="64706" spans="68:68" x14ac:dyDescent="0.2">
      <c r="BP64706" s="48"/>
    </row>
    <row r="64707" spans="68:68" x14ac:dyDescent="0.2">
      <c r="BP64707" s="48"/>
    </row>
    <row r="64708" spans="68:68" x14ac:dyDescent="0.2">
      <c r="BP64708" s="48"/>
    </row>
    <row r="64709" spans="68:68" x14ac:dyDescent="0.2">
      <c r="BP64709" s="48"/>
    </row>
    <row r="64710" spans="68:68" x14ac:dyDescent="0.2">
      <c r="BP64710" s="48"/>
    </row>
    <row r="64711" spans="68:68" x14ac:dyDescent="0.2">
      <c r="BP64711" s="48"/>
    </row>
    <row r="64712" spans="68:68" x14ac:dyDescent="0.2">
      <c r="BP64712" s="48"/>
    </row>
    <row r="64713" spans="68:68" x14ac:dyDescent="0.2">
      <c r="BP64713" s="48"/>
    </row>
    <row r="64714" spans="68:68" x14ac:dyDescent="0.2">
      <c r="BP64714" s="48"/>
    </row>
    <row r="64715" spans="68:68" x14ac:dyDescent="0.2">
      <c r="BP64715" s="48"/>
    </row>
  </sheetData>
  <protectedRanges>
    <protectedRange password="C4A4" sqref="BP8:BP10 W8:BM10 W471:BO64842 W26:AD26 BL25 AP30:BG30 AR37:AV37 X39:AN41 BL40 AX47:BG47 W58:AN58 AY58:BG58 W59:AD59 AF59:AN59 X65:AN65 X69:AJ69 AP35:BL35 AF57:AN57 AP32:BG34 W71:AN76 AS72:BL72 BI32:BL34 AP72:AQ72 AP26:BL26 BI42:BL42 W42:AN56 AX37:BG37 BI30:BL30 AP36:BJ36 AP64:BJ64 AP22:BL22 AP25:BJ25 AP41:BL41 AP47:AV47 AP58:AV58 AP71:BL71 BI37:BL37 BI44:BJ44 BI47:BJ47 AP73:BL76 AP69:BJ70 BI48:BL51 AP43:BL43 AP42:BG42 AP38:AV40 AP45:BL46 AP44:BG44 W37:AJ37 AL37:AN37 AL77:AN77 AL69:AN70 AP65:BL68 BI52:BJ52 AP55:BL57 W38:AD38 AF38:AN38 AX40:BJ40 AF26:AN26 BL36 BL47 BL52 W60:AN64 BL64 W70:AJ70 BL69:BL70 W78:AN78 X77:AJ77 AP48:BG54 BI53:BL54 AP59:BG61 AX38:BL39 BL44 W66:AN68 BI58:BL61 AP28:BL29 AP37 W32:AN35 X27:AN31 AP77:BG78 AP23:AS24 AP27:BJ27 AP62:BL63 W22:AN25 AU23:BL24 BL27 BN11:BO78 W57:AD57 BI77:BL78 W36:AA36 AC36:AN36 AO22:AO78 W466:BM470 AP31:BL31 BN8:BO10" name="Range1"/>
    <protectedRange password="C4A4" sqref="BH14 BG15:BH21 BH296:BH300 BH302:BH307 AD11:AD21 BH309 BH313:BH320 W11:AC18 BH322:BH324 BI16:BL19 AE19:AN21 AE18 AG18:AN18 BI21:BL21 BI20:BJ20 BL20 BH327:BH329 W21:AC21 BH331:BH332 BH336:BH337 BH341 BH351:BH355 BI14:BJ15 BL14:BL15 X19:AC20 BH358:BH359 AE12:AN17 BH361 BH363:BH364 AE11:AM11 BH446:BH448 BH450:BH451 BH386:BH389 BH391:BH396 BH400 BH403 BH407:BH408 BH453:BH456 AO11:BF21 BG11:BL13 BH30 BH32:BH34 BH77:BH78 BH37 BH44 BH47:BH54 BH58:BH61 BH414:BH415 BH417:BH420 BH81:BH86 BH88:BH90 BH97 BH103 BH423:BH426 BH110:BH113 BH115:BH117 BH120 BH122:BH125 BH128:BH129 BH131:BH132 BH134:BH141 BH143:BH144 BH428:BH429 BH149:BH150 BH152 BH154:BH155 BH157 BH161 BH163:BH165 BH167:BH168 BH431 BH433 BH346:BH349 BH172 BH175:BH176 BH179 BH181:BH182 BH184:BH187 BH193 BH196 BH198 BH203:BH206 BH208:BH220 BH222:BH225 BH228 BH231 BH233:BH235 BH239:BH240 BH243:BH244 BH246 BH250:BH251 BH253:BH254 BH256 BH258:BH259 BH262 BH264 BH266 BH269 BH272:BH276 BH279:BH281 BH284 BH287 BH289:BH290 BH292:BH294" name="Range1_14"/>
    <protectedRange password="C4A4" sqref="BH13 BG14:BH21 BH292:BH294 BH296:BH300 AD11:AD21 BI11:BL13 BH302:BH307 BH309 W11:AC18 BH313:BH320 BI16:BL19 AE19:AN21 AE18 AG18:AN18 BI21:BL21 BI20:BJ20 BL20 BH322:BH324 BH327:BH329 W21:AC21 BH331:BH332 BH336:BH337 BH341 BH351:BH355 BI14:BJ15 BL14:BL15 X19:AC20 BH358:BH359 AE12:AN17 BH361 BH363:BH364 AE11:AM11 BH446:BH448 BH450:BH451 BH386:BH389 BH391:BH396 BH400 BH403 BH407:BH408 BH453:BH456 AO11:BF21 BG11:BH12 BH30 BH32:BH34 BH77:BH78 BH37 BH44 BH47:BH54 BH58:BH61 BH414:BH415 BH417:BH420 BH81:BH86 BH88:BH90 BH97 BH103 BH423:BH426 BH110:BH113 BH115:BH117 BH120 BH122:BH125 BH128:BH129 BH131:BH132 BH134:BH141 BH143:BH144 BH428:BH429 BH149:BH150 BH152 BH154:BH155 BH157 BH161 BH163:BH165 BH167:BH168 BH431 BH433 BH346:BH349 BH172 BH175:BH176 BH179 BH181:BH182 BH184:BH187 BH193 BH196 BH198 BH203:BH206 BH208:BH220 BH222:BH225 BH228 BH231 BH233:BH235 BH239:BH240 BH243:BH244 BH246 BH250:BH251 BH253:BH254 BH256 BH258:BH259 BH262 BH264 BH266 BH269 BH272:BH276 BH279:BH281 BH284 BH287 BH289:BH290" name="Range1_15"/>
    <protectedRange password="C4A4" sqref="BH42" name="Range1_1"/>
    <protectedRange password="C4A4" sqref="AN11" name="Range1_14_6"/>
    <protectedRange password="C4A4" sqref="AN11" name="Range1_15_6"/>
    <protectedRange password="C4A4" sqref="AK37" name="Range1_26"/>
    <protectedRange password="C4A4" sqref="AK69" name="Range1_29"/>
    <protectedRange password="C4A4" sqref="AK77" name="Range1_30"/>
    <protectedRange password="C4A4" sqref="AK70" name="Range1_31"/>
    <protectedRange password="C4A4" sqref="BM11:BM78" name="Range1_14_1_1"/>
    <protectedRange password="C4A4" sqref="BM11:BM78" name="Range1_15_1_1"/>
    <protectedRange password="C4A4" sqref="W106:AD106 BL105 BL120 W112:AN119 AL120:AN121 AP107:BJ107 AP119:AS119 AP102:BL102 AP105:BJ105 W102:AN105 AU104:BL104 BL107 AU119:AV119 AP118:BL118 AP108:BL109 AF106:AN106 BL117 AX120:BG120 AX121:BL121 AX119:BL119 AP120:AV121 AP106:BL106 AP103:AS104 W120:AJ121 AH93 X107:AN111 AO102:AO121 AU103:BG103 BI103:BL103 AP114:BL114 AP110:BG113 BI110:BL113 BI117:BJ117 AP115:BG117 BI115:BL116 BI120:BJ120 BN79:BO121" name="Range1_6"/>
    <protectedRange password="C4A4" sqref="BH94 BG95:BH96 BG79:BH80 AD79 AD81:AD101 BD85:BF85 AS89:BF89 AE87:AN90 BI96:BL99 AE99:AN101 AE98 AG98:AN98 BI101:BL101 BI100:BJ100 BL100 AE79:AN83 BG91:BH93 W101:AC101 BG88:BG90 BI79:BL93 BG98:BH101 BG97 BI94:BJ95 BL94:BL95 X99:AC100 AR84:BF84 AE84:AJ86 AL84:AN86 AE91:AM91 AP79:BF83 AP90:BF90 AP89:AQ89 W79:AC98 AO79:AO90 AP84 AP85:BB85 AP86:BF88 AO91:BF101 AE92:AN92 AE94:AN97 AE93:AG93 AI93:AN93 BG87:BH87 BG81:BG86" name="Range1_14_1"/>
    <protectedRange password="C4A4" sqref="BH93 BG94:BH96 BG79:BH80 AD79 AD81:AD101 BD85:BF85 AS89:BF89 AE87:AN90 BI96:BL99 AE99:AN101 AE98 AG98:AN98 BI101:BL101 BI100:BJ100 BL100 AE79:AN83 BG91:BH92 W101:AC101 BG88:BG90 BI79:BL93 BG98:BH101 BG97 BI94:BJ95 BL94:BL95 X99:AC100 AR84:BF84 AE84:AJ86 AL84:AN86 AE91:AM91 AP79:BF83 AP90:BF90 AP89:AQ89 W79:AC98 AO79:AO90 AP84 AP85:BB85 AP86:BF88 AO91:BF101 AE92:AN92 AE94:AN97 AE93:AG93 AI93:AN93 BG87:BH87 BG81:BG86" name="Range1_15_1"/>
    <protectedRange password="C4A4" sqref="BM79:BM121" name="Range1_14_1_2"/>
    <protectedRange password="C4A4" sqref="BM79:BM121" name="Range1_15_1_2"/>
    <protectedRange password="C4A4" sqref="AK84" name="Range1_14_2_1"/>
    <protectedRange password="C4A4" sqref="AK84" name="Range1_15_2_1"/>
    <protectedRange password="C4A4" sqref="AK85" name="Range1_14_3_1"/>
    <protectedRange password="C4A4" sqref="AK85" name="Range1_15_3_1"/>
    <protectedRange password="C4A4" sqref="AK86" name="Range1_14_5_1"/>
    <protectedRange password="C4A4" sqref="AK86" name="Range1_15_5_1"/>
    <protectedRange password="C4A4" sqref="AN91" name="Range1_14_6_1"/>
    <protectedRange password="C4A4" sqref="AN91" name="Range1_15_6_1"/>
    <protectedRange password="C4A4" sqref="AK120" name="Range1_4_1"/>
    <protectedRange password="C4A4" sqref="AK121" name="Range1_27_1"/>
    <protectedRange password="C4A4" sqref="W150:AD150 BL149 BL163 AR165:AV165 AP208:BG209 BL168 AX173:BJ173 W184:AN184 AY184:BG184 W185:AD185 AF185:AN185 X192:AN192 X196:AJ196 X206:AD206 W146:AN149 AU147:BL148 BL151 W183:AD183 AF183:AN183 W198:AN203 AS199:BL199 AL206:AN206 X213:AN213 AL204:AN204 X151:AN155 AF206:AJ206 AL196:AN197 AP163:AV164 AP200:BL202 AP197:BJ197 AP169:BL169 AP174:BL174 AP166:AV168 AP171:BL171 AP170:BJ170 AP192:BL192 AP178:BJ178 AP180:BL180 AP153:BL153 AP147:AS148 AP151:BJ151 W214:AN214 AP199:AQ199 AP146:BL146 BI208:BL214 AP173:AV173 AP184:AV184 AP188:BL190 AP198:BG198 AP149:BG150 AP162:BL162 AP161:BG161 AP191:BJ191 AP207:BL207 AP211:BG211 AP210:AV210 AP165 W164:AJ165 W166:AD166 AF150:AN150 BL161 BL173 BL178 W186:AN191 BL191 W197:AJ197 BL196:BL197 W205:AN205 X204:AJ204 X207:AN207 AX210:BG210 AF166:AN166 AC156:AN162 AX166:BL166 BL170 W193:AN195 AL163:AN165 W156:AA163 AC163:AJ163 W208:AN211 AO213:BG214 W212:BG212 W169:AN182 AO146:AO211 BI149:BJ149 BI150:BL150 AP152:BG152 BI152:BL152 AP156:BL156 AP154:BG155 BI154:BL155 AP158:BL160 AP157:BG157 BI157:BL157 BI161:BJ161 BI163:BJ163 AX163:BG165 BI164:BL165 BI168:BJ168 AX167:BG168 BI167:BL167 AP172:BG172 BI172:BL172 AP177:BL177 AP175:BG176 BI175:BL176 AP179:BG179 BI179:BL179 AP183:BL183 AP181:BG182 BI181:BL182 AP185:BG187 BI184:BL187 AP194:BL195 AP193:BG193 BI193:BL193 AP196:BG196 BI196:BJ196 BI198:BL198 AP203:BG206 BI203:BL206 X167:AN168 BN122:BO214" name="Range1_7"/>
    <protectedRange password="C4A4" sqref="BH142 AD125:AD144 BG126:BH127 W122:AC137 AD122:AD123 BI123:BL141 BD129:BF129 BI144:BL144 X138:AC138 BG131:BG132 BG134:BG141 BG143:BG144 AO122:AO144 AE122:AN127 AS122:BF122 BI122:BJ122 BL122 AE131:AN137 AX135:BF135 BI142:BJ143 BL142:BL143 AE140:AN144 AR128:BF128 AP136:BF144 AE128:AJ130 AL128:AN130 AE138:AM139 AP123:BF127 AP134:BF134 AP133:AQ133 AP122:AQ122 AP135:AV135 AP128 AP129:BB129 AP130:BF132 AD145:BL145 BG122:BG125 BG130:BH130 BG128:BG129 AS133:BH133 W139:AC145" name="Range1_14_7"/>
    <protectedRange password="C4A4" sqref="BG142:BH142 BG126:BH127 W122:AC137 AD122:AD123 BI123:BL141 BD129:BF129 BI144:BL144 X138:AC138 BG131:BG132 BG134:BG140 BG143:BG144 AO122:AO144 AE122:AN127 AS122:BF122 BI122:BJ122 BL122 AE131:AN137 AX135:BF135 BI142:BJ143 BL142:BL143 AE140:AN144 AR128:BF128 AP136:BF144 AE128:AJ130 AL128:AN130 AE138:AM139 AP123:BF127 AP134:BF134 AP133:AQ133 AP122:AQ122 AP135:AV135 AP128 AP129:BB129 AP130:BF132 AE145:BL145 BG122:BG125 BG130:BH130 BG128:BG129 AS133:BH133 W139:AC145 AD125:AD145" name="Range1_15_7"/>
    <protectedRange password="C4A4" sqref="AK128" name="Range1_14_2_2"/>
    <protectedRange password="C4A4" sqref="AK128" name="Range1_15_2_2"/>
    <protectedRange password="C4A4" sqref="AK129" name="Range1_14_3_2"/>
    <protectedRange password="C4A4" sqref="AK129" name="Range1_15_3_2"/>
    <protectedRange password="C4A4" sqref="AN138" name="Range1_14_4_2"/>
    <protectedRange password="C4A4" sqref="AN138" name="Range1_15_4_2"/>
    <protectedRange password="C4A4" sqref="AK130" name="Range1_14_5_2"/>
    <protectedRange password="C4A4" sqref="AK130" name="Range1_15_5_2"/>
    <protectedRange password="C4A4" sqref="AN139" name="Range1_14_6_2"/>
    <protectedRange password="C4A4" sqref="AN139" name="Range1_15_6_2"/>
    <protectedRange password="C4A4" sqref="AK163" name="Range1_4_2"/>
    <protectedRange password="C4A4" sqref="AK165" name="Range1_26_1"/>
    <protectedRange password="C4A4" sqref="AK164" name="Range1_27_2"/>
    <protectedRange password="C4A4" sqref="AK206 AK196" name="Range1_29_1"/>
    <protectedRange password="C4A4" sqref="AK204" name="Range1_30_1"/>
    <protectedRange password="C4A4" sqref="AK197" name="Range1_31_1"/>
    <protectedRange password="C4A4" sqref="BM122:BM214" name="Range1_14_1_1_1"/>
    <protectedRange password="C4A4" sqref="BM122:BM214" name="Range1_15_1_1_1"/>
    <protectedRange password="C4A4" sqref="W246:AD246 BL245 BL260 AR262:AV262 X264:AG266 BL265 AX272:BG272 W283:AG283 AY283:BG283 W284:AD284 AF284:AG284 X291:AG291 X295:AG295 AQ244:AS244 AQ247:BJ247 AQ259:AS259 AQ298 AQ268:BL268 AQ263:AV265 AQ270:BL271 AQ269:BG269 AQ246:BG246 AF246:AG246 BL257 BL272 BL277 W285:AG290 BL290 BL247 AU259:AV259 W282:AD282 AF282:AG282 AS298:BG298 BL295:BL296 AQ258:BG258 AQ257:BJ257 AQ291:BL291 AQ273:BG276 AQ277:BJ277 AQ278:BL278 W296:AG298 W263:AD263 AF263:AG263 AX260:BJ260 AX265:BJ265 AX259:BG259 AX261:BL261 BL269 W292:AG294 AQ248:BL249 AQ243:BG243 W252:AG262 AQ245:BJ245 X247:AG251 AQ266:BG267 AQ272:AV272 AQ283:AV283 AQ285:BL286 AQ295:BJ295 W267:AG281 BN215:BO298 AQ260:AV261 AU244:BG244 BI243:BL244 BI246:BL246 AQ252:BL252 AQ250:BG251 BI250:BL251 AQ255:BL255 AQ253:BG254 BI253:BL254 AQ256:BG256 BI256:BL256 BI258:BL259 AX263:BL263 AX262:BG262 BI262:BL262 AX264:BG264 BI264:BL264 BI266:BL267 BI269:BJ269 BI272:BJ272 BI273:BL276 AQ282:BL282 AQ279:BG281 BI279:BL281 AQ284:BG284 BI283:BL284 AQ288:BL288 AQ287:BG287 BI287:BL287 BI290:BJ290 AQ289:BG290 BI289:BL289 AQ292:BG294 BI292:BL294 BI297:BL298 AQ296:BG297 BI296:BJ296 W243:AG245" name="Range1_8"/>
    <protectedRange password="C4A4" sqref="BG236:BH238 W215:AC230 AD215:AD216 AD218:AD242 BI216:BL234 BD222:BF222 AS226:BF226 W232:AC239 X231:AC231 BI237:BL240 AE240:AG242 AE239 AG239 BI242:BL242 BI241:BJ241 BL241 AS215:BF215 W242:AC242 BI215:BJ215 BL215 BI235:BJ236 BL235:BL236 X240:AC241 AR221:BH221 AQ216:BF220 AQ227:BF227 AQ226 AP215:AQ215 AQ228:AV228 AQ222:BB222 AQ229:BF242 AE215:AN223 AQ223:BF225 AE224:AG238 BG215:BG220 BG226:BH227 BG222:BG225 BG229:BH230 AX228:BG228 BG232:BH232 BG231 BG233:BG234 BG241:BH242 BG239:BG240 AP216:AP298 AO215:AO298 AH224:AN298" name="Range1_14_8"/>
    <protectedRange password="C4A4" sqref="BG236:BH238 W215:AC230 AD215:AD216 AD218:AD242 BI216:BL234 BD222:BF222 AS226:BF226 W232:AC239 X231:AC231 BI237:BL240 AE240:AG242 AE239 AG239 BI242:BL242 BI241:BJ241 BL241 AS215:BF215 W242:AC242 BI215:BJ215 BL215 BI235:BJ236 BL235:BL236 X240:AC241 AR221:BH221 AQ216:BF220 AQ227:BF227 AQ226 AP215:AQ215 AQ228:AV228 AQ222:BB222 AQ229:BF242 AE215:AN223 AQ223:BF225 AE224:AG238 BG215:BG220 BG226:BH227 BG222:BG225 BG229:BH230 AX228:BG228 BG232:BH232 BG231 BG235 BG233 BG241:BH242 BG239:BG240 AP216:AP298 AO215:AO298 AH224:AN298" name="Range1_15_8"/>
    <protectedRange password="C4A4" sqref="BH267" name="Range1_1_3"/>
    <protectedRange password="C4A4" sqref="BH283" name="Range1_28_2"/>
    <protectedRange password="C4A4" sqref="BM215:BM298" name="Range1_14_1_3"/>
    <protectedRange password="C4A4" sqref="BM215:BM298" name="Range1_15_1_3"/>
    <protectedRange password="C4A4" sqref="W327:AD327 BL326 BL341 AR343:AV343 X345:AG347 BL346 AX351:BG351 W362:AG362 AY362:BG362 W363:AD363 AF363:AG363 X370:AG370 X374:AG374 X384:AD384 W325:AG326 AU325:BL325 BL328 AU340:AV340 W361:AD361 AF361:AG361 AS377:BL377 X390:AG390 X328:AG332 AF384:AG384 AQ341:AV342 AQ378:BL383 AQ374:BJ375 W348:AG360 AQ352:BG355 AQ344:AV346 AQ350:BL350 AQ370:BL373 AQ356:BJ356 AQ357:BL357 AQ330:BL330 AQ325:AS325 AQ340:AS340 AQ377 AQ326:BJ326 AQ351:AV351 AQ362:AV362 AQ376:BL376 AQ339:BL339 AQ338:BJ338 AQ369:BJ369 AQ385:BL385 W391:BG391 AQ387:AV387 W333:AG343 W344:AD344 AF327:AG327 BL338 BL351 BL356 BL369 W375:AG381 BL374:BL375 W383:AG383 X382:AG382 W385:AG389 AX387:BG387 AF344:AG344 AX341:BG341 AX346:BG346 AX340:BL340 AX342:BL345 BL348 W371:AG373 AQ390:BL390 AQ365:BL368 W364:AG369 AQ327:BG329 BI329:BL329 BI328:BJ328 BI327:BL327 AQ333:BL335 AQ331:BG332 BI331:BL332 AQ336:BG337 BI336:BL337 BI341:BJ341 BI349:BL349 BI348:BJ348 AQ384:BG384 BI346:BJ346 BI351:BJ351 BI352:BL355 AQ360:BL360 AQ358:BG359 BI358:BL359 AQ361:BG361 AQ363:BG364 BI361:BL364 BI384:BL384 BI391:BL391 AQ386:BG386 AQ388:BG389 BI386:BL389 BI347:BL347 AQ347:BG349 BN299:BO391" name="Range1_9"/>
    <protectedRange password="C4A4" sqref="BG321:BH321 BG301:BH301 W299:AC314 AD299:AD300 AE324:AG324 BI300:BL318 BD306:BF306 AS310:BF310 W316:AC323 X315:AC315 BI321:BL324 AE323 AG323 AH300:AN366 AE299:AN299 AS299:BF299 X324:AC324 BI299:BJ299 BL299 AX312:BF312 BI319:BJ320 BL319:BL320 AQ313:BF324 AR305:BF305 AQ300:BF304 AQ311:BF311 AQ310 AP299:AQ299 AQ312:AV312 AQ306:BB306 AO299:AO366 AQ307:BF309 AE300:AG322 BG299:BG300 BG308:BH308 BG302:BG307 BG310:BH312 BG309 BG320 BG313:BG318 AP300:AP366 BG322:BG324 AH367:AP390 AD302:AD324" name="Range1_14_9"/>
    <protectedRange password="C4A4" sqref="BG321:BH321 BG301:BH301 W299:AC314 AD299:AD300 AE324:AG324 BI300:BL318 BD306:BF306 AS310:BF310 W316:AC323 X315:AC315 BI321:BL324 AE323 AG323 AH300:AN366 AE299:AN299 AS299:BF299 X324:AC324 BI299:BJ299 BL299 AX312:BF312 BI319:BJ320 BL319:BL320 AQ313:BF324 AR305:BF305 AQ300:BF304 AQ311:BF311 AQ310 AP299:AQ299 AQ312:AV312 AQ306:BB306 AO299:AO366 AQ307:BF309 AE300:AG322 BG299:BG300 BG308:BH308 BG302:BG307 BG310:BH312 BG309 BG319:BG320 BG313:BG317 AP300:AP366 BG322:BG324 AH367:AP390 AD302:AD324" name="Range1_15_9"/>
    <protectedRange password="C4A4" sqref="BH384" name="Range1_3_2"/>
    <protectedRange password="C4A4" sqref="BH362" name="Range1_28_3"/>
    <protectedRange password="C4A4" sqref="BM299:BM391" name="Range1_14_1_1_2"/>
    <protectedRange password="C4A4" sqref="BM299:BM391" name="Range1_15_1_1_2"/>
    <protectedRange password="C4A4" sqref="W463:BI465 BL463:BO463 W421:AD421 BL420 BL435 AR437:AV437 AB447:AD447 AP457:BL457 AX442:BJ442 W448:AN448 AY448:BG448 W449:AD449 AF449:AN449 X456:AN456 W457:AN457 W438:AD438 AF438:AN438 AX435:BJ435 AP445:BL445 AX434:BL434 AX436:BL439 AP432:BJ432 AP417:BG417 AP420:BG420 W440:AN446 AP442:AV442 X422:AN426 AP448:AV448 AP449:BL449 AP440:BL441 AP443:BL443 AP438:AV439 AU418:BG419 BL422 AU434:AV434 W447:Z447 AF447:AN447 AP444:BJ444 AF421:AN421 BL432 BL442 BL444 W450:AN455 BL455 AP427:BL427 AP418:AS419 AP422:BJ422 AP434:AS434 AP437 W458:BM458 AP433:BG433 AP421:BL421 W417:AN420 W427:AN434 X439:AN439 BJ464:BM465 W435:AJ437 AL435:AN437 AP435:AV436 BI420:BJ420 BI417:BL419 AP423:BG426 BI423:BL426 AP430:BL430 AP428:BG429 BI428:BL429 AP431:BG431 BI431:BL431 BI433:BL433 AP446:BG447 BI446:BL448 AP452:BL452 AP450:BG451 BI450:BL451 BI456:BL456 BI455:BJ455 AP453:BG456 BI453:BL454 W462:BO462 AO417:AO457 BN392:BO459" name="Range1_10"/>
    <protectedRange password="C4A4" sqref="BG397:BH399 W392:AC407 AD392:AD393 BD399:BF399 W409:AC413 X408:AC408 BI411:BL414 AE414:AN416 AG413:AN413 BI415:BJ415 BL415 AE392:AN397 AS392:BF392 W416:AC416 BI392:BJ392 BL392 AE401:AN407 AX405:BF405 BI410:BJ410 BL410 X414:AC415 AR398:BF398 AE398:AJ400 AL398:AN400 AE408:AM409 AP393:BF397 AP404:BF404 AP403:AQ403 AP392:AQ392 AP405:AV405 AP398 AP399:BB399 AP406:BF416 AP400:BF402 AF410:AN412 BG392:BG396 BG401:BH402 BG400 BG404:BH406 AS403:BG403 BG414:BG415 BG407:BG408 BG416:BL416 BG409:BH413 AO392:AO416 BI393:BL409 AD395:AD416" name="Range1_14_10"/>
    <protectedRange password="C4A4" sqref="BG397:BH399 W392:AC407 AD392:AD393 AD395:AD416 BD399:BF399 W409:AC413 X408:AC408 BI411:BL414 AE414:AN416 AG413:AN413 BI415:BJ415 BL415 AE392:AN397 AS392:BF392 W416:AC416 BI392:BJ392 BL392 AE401:AN407 AX405:BF405 BI410:BJ410 BL410 X414:AC415 AR398:BF398 AE398:AJ400 AL398:AN400 AE408:AM409 AP393:BF397 AP404:BF404 AP403:AQ403 AP392:AQ392 AP405:AV405 AP398 AP399:BB399 AP406:BF416 AP400:BF402 AF410:AN412 BG392:BG396 BG401:BH402 BG400 BG404:BH406 AS403:BG403 BG416:BL416 BG407:BG408 BG414:BG415 BG409:BH413 AO392:AO416 BI393:BL409" name="Range1_15_10"/>
    <protectedRange password="C4A4" sqref="W460:BO461 BL459:BM459" name="Range1_2_5"/>
    <protectedRange password="C4A4" sqref="BM392:BM457" name="Range1_14_1_4"/>
    <protectedRange password="C4A4" sqref="BM392:BM457" name="Range1_15_1_4"/>
    <protectedRange password="C4A4" sqref="AK398" name="Range1_14_2_3"/>
    <protectedRange password="C4A4" sqref="AK398" name="Range1_15_2_3"/>
    <protectedRange password="C4A4" sqref="AK399" name="Range1_14_3_3"/>
    <protectedRange password="C4A4" sqref="AK399" name="Range1_15_3_3"/>
    <protectedRange password="C4A4" sqref="AN408" name="Range1_14_4_3"/>
    <protectedRange password="C4A4" sqref="AN408" name="Range1_15_4_3"/>
    <protectedRange password="C4A4" sqref="AK400" name="Range1_14_5_3"/>
    <protectedRange password="C4A4" sqref="AK400" name="Range1_15_5_3"/>
    <protectedRange password="C4A4" sqref="AN409" name="Range1_14_6_3"/>
    <protectedRange password="C4A4" sqref="AN409" name="Range1_15_6_3"/>
    <protectedRange password="C4A4" sqref="AK435" name="Range1_4_3"/>
    <protectedRange password="C4A4" sqref="AK437" name="Range1_26_2"/>
    <protectedRange password="C4A4" sqref="AK436" name="Range1_27_3"/>
  </protectedRanges>
  <autoFilter ref="A10:BP461">
    <filterColumn colId="15">
      <filters blank="1">
        <filter val="9210"/>
        <filter val="9230"/>
        <filter val="9302"/>
      </filters>
    </filterColumn>
  </autoFilter>
  <mergeCells count="14">
    <mergeCell ref="A8:A9"/>
    <mergeCell ref="B8:U9"/>
    <mergeCell ref="W8:BJ8"/>
    <mergeCell ref="BM8:BP9"/>
    <mergeCell ref="Y9:Z9"/>
    <mergeCell ref="AA9:AB9"/>
    <mergeCell ref="AE9:AG9"/>
    <mergeCell ref="AH9:AK9"/>
    <mergeCell ref="AL9:AM9"/>
    <mergeCell ref="AN9:AP9"/>
    <mergeCell ref="AQ9:AU9"/>
    <mergeCell ref="AW9:AY9"/>
    <mergeCell ref="AZ9:BB9"/>
    <mergeCell ref="BC9:BK9"/>
  </mergeCells>
  <dataValidations disablePrompts="1" count="1">
    <dataValidation type="list" allowBlank="1" showInputMessage="1" showErrorMessage="1" sqref="BP471:BP64842 BP11:BP463">
      <formula1>$BP$1:$BP$9</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002 Non-MC IEXP Jan'17-Jun'17</vt:lpstr>
      <vt:lpstr>002 MC IEXP Jan'17-Jun'17</vt:lpstr>
      <vt:lpstr>'002 Non-MC IEXP Jan''17-Jun''17'!Print_Area</vt:lpstr>
    </vt:vector>
  </TitlesOfParts>
  <Company>Atmos Energy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mrsmith</dc:creator>
  <cp:lastModifiedBy>Brannon C Taylor</cp:lastModifiedBy>
  <cp:lastPrinted>2011-06-17T17:48:06Z</cp:lastPrinted>
  <dcterms:created xsi:type="dcterms:W3CDTF">2009-05-20T19:54:34Z</dcterms:created>
  <dcterms:modified xsi:type="dcterms:W3CDTF">2017-10-11T18:23:38Z</dcterms:modified>
</cp:coreProperties>
</file>